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metadata" ContentType="application/binar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480" yWindow="495" windowWidth="20775" windowHeight="9405" firstSheet="9" activeTab="9"/>
  </bookViews>
  <sheets>
    <sheet name="Index" sheetId="1" r:id="rId1"/>
    <sheet name="Budget Summary I" sheetId="2" r:id="rId2"/>
    <sheet name="Budget Summary II" sheetId="3" r:id="rId3"/>
    <sheet name="NUHM Summary" sheetId="4" r:id="rId4"/>
    <sheet name="1.SD Facility Based Annex" sheetId="5" r:id="rId5"/>
    <sheet name="2.SD Community Based Annex" sheetId="6" r:id="rId6"/>
    <sheet name="3.Community Intervention Annex" sheetId="7" r:id="rId7"/>
    <sheet name="4.Untied grants Annex" sheetId="8" r:id="rId8"/>
    <sheet name="5.Infrastructure Annex" sheetId="9" r:id="rId9"/>
    <sheet name="6.Procurement Annex" sheetId="10" r:id="rId10"/>
    <sheet name="7.Referral Transport Annex" sheetId="11" r:id="rId11"/>
    <sheet name="8.Human Resources (SD) Annex" sheetId="12" r:id="rId12"/>
    <sheet name="9.Training Annex" sheetId="13" r:id="rId13"/>
    <sheet name="10.Review Research &amp; Surveillen" sheetId="14" r:id="rId14"/>
    <sheet name="11.IEC-BCC Annex" sheetId="15" r:id="rId15"/>
    <sheet name="12.Printing Annex" sheetId="16" r:id="rId16"/>
    <sheet name="13.Quality Assurance Annex" sheetId="17" r:id="rId17"/>
    <sheet name="14.Drug warehouse &amp;Logistic Anx" sheetId="18" r:id="rId18"/>
    <sheet name="15.PPP Annex" sheetId="19" r:id="rId19"/>
    <sheet name="16.1.PM sub Annex - activities " sheetId="20" r:id="rId20"/>
    <sheet name="16.PM Annex" sheetId="21" r:id="rId21"/>
    <sheet name="17.IT Initiatives_SD" sheetId="22" r:id="rId22"/>
    <sheet name="18.Innovation" sheetId="23" r:id="rId23"/>
    <sheet name="NUHM-Non Metro Abst" sheetId="24" r:id="rId24"/>
    <sheet name="NUHM Metro Abst" sheetId="25" r:id="rId25"/>
    <sheet name="RMNCH+A Abstract" sheetId="26" r:id="rId26"/>
    <sheet name="NIDDCP Abstract" sheetId="27" r:id="rId27"/>
    <sheet name="Blood services &amp; Disorders Abs." sheetId="28" r:id="rId28"/>
    <sheet name="Dialysis Programme Abstract" sheetId="29" r:id="rId29"/>
    <sheet name="H&amp;WC Abstract" sheetId="30" r:id="rId30"/>
    <sheet name="ASHA Abstract" sheetId="31" r:id="rId31"/>
    <sheet name="AYUSH Abstract" sheetId="32" r:id="rId32"/>
    <sheet name="HMIS-MCTS Abstract" sheetId="33" r:id="rId33"/>
    <sheet name="NPPCD Abstract" sheetId="34" r:id="rId34"/>
    <sheet name="NPPCF Abstract" sheetId="35" r:id="rId35"/>
    <sheet name="NOHP Abstract" sheetId="36" r:id="rId36"/>
    <sheet name="NPPC Abstract" sheetId="37" r:id="rId37"/>
    <sheet name="Burns &amp; Injury Abstract" sheetId="38" r:id="rId38"/>
    <sheet name="IDSP Abstract" sheetId="39" r:id="rId39"/>
    <sheet name="NVBDCP Abstract" sheetId="40" r:id="rId40"/>
    <sheet name="NLEP Abstract" sheetId="41" r:id="rId41"/>
    <sheet name="RNTCP Abstract" sheetId="42" r:id="rId42"/>
    <sheet name="NVHCP Abstract" sheetId="43" r:id="rId43"/>
    <sheet name="NPCB Abstract" sheetId="44" r:id="rId44"/>
    <sheet name="NMHP Abstract" sheetId="45" r:id="rId45"/>
    <sheet name="NPHCE Abstract" sheetId="46" r:id="rId46"/>
    <sheet name="NTCP Abstract" sheetId="47" r:id="rId47"/>
    <sheet name="NPCDCS Abstract" sheetId="48" r:id="rId48"/>
    <sheet name="NRCP Abstract" sheetId="49" r:id="rId49"/>
    <sheet name="NPCCHH Abstract" sheetId="50" r:id="rId50"/>
    <sheet name="PPCL Abstract" sheetId="51" r:id="rId51"/>
    <sheet name="Capex Expenditure" sheetId="52" r:id="rId52"/>
  </sheets>
  <definedNames>
    <definedName name="_Fill" localSheetId="4">#REF!</definedName>
    <definedName name="_Fill" localSheetId="14">#REF!</definedName>
    <definedName name="_Fill" localSheetId="15">#REF!</definedName>
    <definedName name="_Fill" localSheetId="9">#REF!</definedName>
    <definedName name="_Fill" localSheetId="39">#REF!</definedName>
    <definedName name="_Fill" localSheetId="25">#REF!</definedName>
    <definedName name="_Fill">#REF!</definedName>
    <definedName name="_xlnm._FilterDatabase" localSheetId="4" hidden="1">'1.SD Facility Based Annex'!$A$5:$AM$113</definedName>
    <definedName name="_xlnm._FilterDatabase" localSheetId="13" hidden="1">'10.Review Research &amp; Surveillen'!$A$5:$R$62</definedName>
    <definedName name="_xlnm._FilterDatabase" localSheetId="14" hidden="1">'11.IEC-BCC Annex'!$A$5:$R$106</definedName>
    <definedName name="_xlnm._FilterDatabase" localSheetId="15" hidden="1">'12.Printing Annex'!$A$5:$R$96</definedName>
    <definedName name="_xlnm._FilterDatabase" localSheetId="16" hidden="1">'13.Quality Assurance Annex'!$A$5:$R$34</definedName>
    <definedName name="_xlnm._FilterDatabase" localSheetId="17" hidden="1">'14.Drug warehouse &amp;Logistic Anx'!$A$5:$R$31</definedName>
    <definedName name="_xlnm._FilterDatabase" localSheetId="18" hidden="1">'15.PPP Annex'!$A$5:$R$50</definedName>
    <definedName name="_xlnm._FilterDatabase" localSheetId="19" hidden="1">'16.1.PM sub Annex - activities '!$A$4:$S$187</definedName>
    <definedName name="_xlnm._FilterDatabase" localSheetId="20" hidden="1">'16.PM Annex'!$A$5:$R$136</definedName>
    <definedName name="_xlnm._FilterDatabase" localSheetId="21" hidden="1">'17.IT Initiatives_SD'!$A$5:$R$17</definedName>
    <definedName name="_xlnm._FilterDatabase" localSheetId="5" hidden="1">'2.SD Community Based Annex'!$A$5:$R$64</definedName>
    <definedName name="_xlnm._FilterDatabase" localSheetId="6" hidden="1">'3.Community Intervention Annex'!$A$5:$R$117</definedName>
    <definedName name="_xlnm._FilterDatabase" localSheetId="7" hidden="1">'4.Untied grants Annex'!$A$5:$R$14</definedName>
    <definedName name="_xlnm._FilterDatabase" localSheetId="8" hidden="1">'5.Infrastructure Annex'!$A$5:$R$99</definedName>
    <definedName name="_xlnm._FilterDatabase" localSheetId="10" hidden="1">'7.Referral Transport Annex'!$A$5:$S$28</definedName>
    <definedName name="_xlnm._FilterDatabase" localSheetId="11" hidden="1">'8.Human Resources (SD) Annex'!$A$5:$R$172</definedName>
    <definedName name="_xlnm._FilterDatabase" localSheetId="12" hidden="1">'9.Training Annex'!$A$5:$R$281</definedName>
    <definedName name="_xlnm._FilterDatabase" localSheetId="30" hidden="1">'ASHA Abstract'!$A$4:$K$104</definedName>
    <definedName name="_xlnm._FilterDatabase" localSheetId="31" hidden="1">'AYUSH Abstract'!$A$4:$K$20</definedName>
    <definedName name="_xlnm._FilterDatabase" localSheetId="27" hidden="1">'Blood services &amp; Disorders Abs.'!$A$4:$K$51</definedName>
    <definedName name="_xlnm._FilterDatabase" localSheetId="2" hidden="1">'Budget Summary II'!$A$4:$M$63</definedName>
    <definedName name="_xlnm._FilterDatabase" localSheetId="37" hidden="1">'Burns &amp; Injury Abstract'!$A$4:$K$4</definedName>
    <definedName name="_xlnm._FilterDatabase" localSheetId="51" hidden="1">'Capex Expenditure'!$A$4:$Q$306</definedName>
    <definedName name="_xlnm._FilterDatabase" localSheetId="28" hidden="1">'Dialysis Programme Abstract'!$A$4:$K$33</definedName>
    <definedName name="_xlnm._FilterDatabase" localSheetId="29" hidden="1">'H&amp;WC Abstract'!$A$4:$K$47</definedName>
    <definedName name="_xlnm._FilterDatabase" localSheetId="32" hidden="1">'HMIS-MCTS Abstract'!$A$4:$K$27</definedName>
    <definedName name="_xlnm._FilterDatabase" localSheetId="38" hidden="1">'IDSP Abstract'!$A$4:$K$36</definedName>
    <definedName name="_xlnm._FilterDatabase" localSheetId="26" hidden="1">'NIDDCP Abstract'!$A$4:$K$27</definedName>
    <definedName name="_xlnm._FilterDatabase" localSheetId="40" hidden="1">'NLEP Abstract'!$A$4:$K$51</definedName>
    <definedName name="_xlnm._FilterDatabase" localSheetId="44" hidden="1">'NMHP Abstract'!$A$4:$K$40</definedName>
    <definedName name="_xlnm._FilterDatabase" localSheetId="35" hidden="1">'NOHP Abstract'!$A$4:$K$23</definedName>
    <definedName name="_xlnm._FilterDatabase" localSheetId="43" hidden="1">'NPCB Abstract'!$A$4:$K$62</definedName>
    <definedName name="_xlnm._FilterDatabase" localSheetId="49" hidden="1">'NPCCHH Abstract'!$A$4:$K$28</definedName>
    <definedName name="_xlnm._FilterDatabase" localSheetId="47" hidden="1">'NPCDCS Abstract'!$A$4:$K$81</definedName>
    <definedName name="_xlnm._FilterDatabase" localSheetId="45" hidden="1">'NPHCE Abstract'!$A$4:$K$43</definedName>
    <definedName name="_xlnm._FilterDatabase" localSheetId="36" hidden="1">'NPPC Abstract'!$A$4:$K$30</definedName>
    <definedName name="_xlnm._FilterDatabase" localSheetId="33" hidden="1">'NPPCD Abstract'!$A$4:$K$25</definedName>
    <definedName name="_xlnm._FilterDatabase" localSheetId="34" hidden="1">'NPPCF Abstract'!$A$4:$K$23</definedName>
    <definedName name="_xlnm._FilterDatabase" localSheetId="48" hidden="1">'NRCP Abstract'!$A$4:$K$24</definedName>
    <definedName name="_xlnm._FilterDatabase" localSheetId="46" hidden="1">'NTCP Abstract'!$A$4:$K$57</definedName>
    <definedName name="_xlnm._FilterDatabase" localSheetId="24" hidden="1">'NUHM Metro Abst'!$A$4:$P$265</definedName>
    <definedName name="_xlnm._FilterDatabase" localSheetId="3" hidden="1">'NUHM Summary'!$A$5:$I$265</definedName>
    <definedName name="_xlnm._FilterDatabase" localSheetId="23" hidden="1">'NUHM-Non Metro Abst'!$A$4:$P$265</definedName>
    <definedName name="_xlnm._FilterDatabase" localSheetId="39" hidden="1">'NVBDCP Abstract'!$A$4:$K$134</definedName>
    <definedName name="_xlnm._FilterDatabase" localSheetId="42" hidden="1">'NVHCP Abstract'!$A$4:$K$45</definedName>
    <definedName name="_xlnm._FilterDatabase" localSheetId="25" hidden="1">'RMNCH+A Abstract'!$A$4:$K$573</definedName>
    <definedName name="_xlnm._FilterDatabase" localSheetId="41" hidden="1">'RNTCP Abstract'!$A$4:$K$87</definedName>
    <definedName name="_Key1" localSheetId="4">#REF!</definedName>
    <definedName name="_Key1" localSheetId="14">#REF!</definedName>
    <definedName name="_Key1" localSheetId="15">#REF!</definedName>
    <definedName name="_Key1" localSheetId="9">#REF!</definedName>
    <definedName name="_Key1" localSheetId="39">#REF!</definedName>
    <definedName name="_Key1" localSheetId="25">#REF!</definedName>
    <definedName name="_Key1">#REF!</definedName>
    <definedName name="_Sort" localSheetId="4">#REF!</definedName>
    <definedName name="_Sort" localSheetId="14">#REF!</definedName>
    <definedName name="_Sort" localSheetId="15">#REF!</definedName>
    <definedName name="_Sort" localSheetId="9">#REF!</definedName>
    <definedName name="_Sort" localSheetId="39">#REF!</definedName>
    <definedName name="_Sort" localSheetId="25">#REF!</definedName>
    <definedName name="_Sort">#REF!</definedName>
    <definedName name="_Toc22639849" localSheetId="0">Index!$E$25</definedName>
    <definedName name="_Toc22639861" localSheetId="0">Index!$E$21</definedName>
    <definedName name="_Toc22639862" localSheetId="0">Index!$E$27</definedName>
    <definedName name="data" localSheetId="4">#REF!</definedName>
    <definedName name="data" localSheetId="14">#REF!</definedName>
    <definedName name="data" localSheetId="15">#REF!</definedName>
    <definedName name="data" localSheetId="9">#REF!</definedName>
    <definedName name="data" localSheetId="39">#REF!</definedName>
    <definedName name="data" localSheetId="25">#REF!</definedName>
    <definedName name="data">#REF!</definedName>
  </definedNames>
  <calcPr calcId="124519"/>
  <extLst>
    <ext uri="GoogleSheetsCustomDataVersion1">
      <go:sheetsCustomData xmlns:go="http://customooxmlschemas.google.com/" r:id="rId56" roundtripDataSignature="AMtx7mhDe2DXJmtGTPkHHtJPmeHAbZ7/mg=="/>
    </ext>
  </extLst>
</workbook>
</file>

<file path=xl/calcChain.xml><?xml version="1.0" encoding="utf-8"?>
<calcChain xmlns="http://schemas.openxmlformats.org/spreadsheetml/2006/main">
  <c r="Q306" i="52"/>
  <c r="P306"/>
  <c r="O306"/>
  <c r="M306"/>
  <c r="K306"/>
  <c r="J306"/>
  <c r="I306"/>
  <c r="H306"/>
  <c r="G306"/>
  <c r="F306"/>
  <c r="E306"/>
  <c r="C306"/>
  <c r="B306"/>
  <c r="A306"/>
  <c r="P305"/>
  <c r="O305"/>
  <c r="M305"/>
  <c r="L305"/>
  <c r="K305"/>
  <c r="J305"/>
  <c r="I305"/>
  <c r="H305"/>
  <c r="G305"/>
  <c r="F305"/>
  <c r="E305"/>
  <c r="C305"/>
  <c r="B305"/>
  <c r="A305"/>
  <c r="P304"/>
  <c r="O304"/>
  <c r="M304"/>
  <c r="L304"/>
  <c r="K304"/>
  <c r="J304"/>
  <c r="I304"/>
  <c r="I303" s="1"/>
  <c r="H304"/>
  <c r="H303" s="1"/>
  <c r="G304"/>
  <c r="G303" s="1"/>
  <c r="F304"/>
  <c r="E304"/>
  <c r="C304"/>
  <c r="B304"/>
  <c r="A304"/>
  <c r="C303"/>
  <c r="B303"/>
  <c r="A303"/>
  <c r="Q302"/>
  <c r="Q301" s="1"/>
  <c r="P302"/>
  <c r="O302"/>
  <c r="M302"/>
  <c r="K302"/>
  <c r="J302"/>
  <c r="I302"/>
  <c r="I301" s="1"/>
  <c r="H302"/>
  <c r="H301" s="1"/>
  <c r="G302"/>
  <c r="G301" s="1"/>
  <c r="F302"/>
  <c r="E302"/>
  <c r="C302"/>
  <c r="B302"/>
  <c r="A302"/>
  <c r="C301"/>
  <c r="B301"/>
  <c r="A301"/>
  <c r="Q300"/>
  <c r="P300"/>
  <c r="O300"/>
  <c r="M300"/>
  <c r="K300"/>
  <c r="J300"/>
  <c r="I300"/>
  <c r="H300"/>
  <c r="G300"/>
  <c r="F300"/>
  <c r="E300"/>
  <c r="C300"/>
  <c r="B300"/>
  <c r="A300"/>
  <c r="Q299"/>
  <c r="P299"/>
  <c r="O299"/>
  <c r="M299"/>
  <c r="K299"/>
  <c r="J299"/>
  <c r="I299"/>
  <c r="H299"/>
  <c r="G299"/>
  <c r="F299"/>
  <c r="E299"/>
  <c r="C299"/>
  <c r="B299"/>
  <c r="A299"/>
  <c r="Q298"/>
  <c r="P298"/>
  <c r="O298"/>
  <c r="M298"/>
  <c r="K298"/>
  <c r="J298"/>
  <c r="I298"/>
  <c r="H298"/>
  <c r="G298"/>
  <c r="F298"/>
  <c r="E298"/>
  <c r="C298"/>
  <c r="B298"/>
  <c r="A298"/>
  <c r="Q297"/>
  <c r="Q296" s="1"/>
  <c r="P297"/>
  <c r="O297"/>
  <c r="M297"/>
  <c r="K297"/>
  <c r="J297"/>
  <c r="I297"/>
  <c r="H297"/>
  <c r="H296" s="1"/>
  <c r="G297"/>
  <c r="F297"/>
  <c r="E297"/>
  <c r="C297"/>
  <c r="B297"/>
  <c r="A297"/>
  <c r="C296"/>
  <c r="B296"/>
  <c r="A296"/>
  <c r="C295"/>
  <c r="B295"/>
  <c r="A295"/>
  <c r="Q294"/>
  <c r="P294"/>
  <c r="O294"/>
  <c r="M294"/>
  <c r="K294"/>
  <c r="J294"/>
  <c r="I294"/>
  <c r="H294"/>
  <c r="G294"/>
  <c r="F294"/>
  <c r="E294"/>
  <c r="C294"/>
  <c r="B294"/>
  <c r="A294"/>
  <c r="Q293"/>
  <c r="P293"/>
  <c r="O293"/>
  <c r="M293"/>
  <c r="K293"/>
  <c r="J293"/>
  <c r="I293"/>
  <c r="H293"/>
  <c r="G293"/>
  <c r="F293"/>
  <c r="E293"/>
  <c r="C293"/>
  <c r="B293"/>
  <c r="A293"/>
  <c r="H292"/>
  <c r="C292"/>
  <c r="B292"/>
  <c r="A292"/>
  <c r="Q291"/>
  <c r="P291"/>
  <c r="O291"/>
  <c r="M291"/>
  <c r="K291"/>
  <c r="J291"/>
  <c r="I291"/>
  <c r="H291"/>
  <c r="G291"/>
  <c r="F291"/>
  <c r="E291"/>
  <c r="C291"/>
  <c r="B291"/>
  <c r="A291"/>
  <c r="Q290"/>
  <c r="P290"/>
  <c r="O290"/>
  <c r="M290"/>
  <c r="K290"/>
  <c r="J290"/>
  <c r="I290"/>
  <c r="H290"/>
  <c r="G290"/>
  <c r="F290"/>
  <c r="E290"/>
  <c r="C290"/>
  <c r="B290"/>
  <c r="A290"/>
  <c r="Q289"/>
  <c r="P289"/>
  <c r="O289"/>
  <c r="M289"/>
  <c r="K289"/>
  <c r="J289"/>
  <c r="I289"/>
  <c r="I288" s="1"/>
  <c r="H289"/>
  <c r="G289"/>
  <c r="F289"/>
  <c r="E289"/>
  <c r="C289"/>
  <c r="B289"/>
  <c r="A289"/>
  <c r="C288"/>
  <c r="B288"/>
  <c r="A288"/>
  <c r="Q287"/>
  <c r="Q285" s="1"/>
  <c r="P287"/>
  <c r="O287"/>
  <c r="M287"/>
  <c r="K287"/>
  <c r="J287"/>
  <c r="I287"/>
  <c r="H287"/>
  <c r="G287"/>
  <c r="F287"/>
  <c r="E287"/>
  <c r="C287"/>
  <c r="B287"/>
  <c r="A287"/>
  <c r="Q286"/>
  <c r="P286"/>
  <c r="O286"/>
  <c r="M286"/>
  <c r="K286"/>
  <c r="J286"/>
  <c r="I286"/>
  <c r="H286"/>
  <c r="G286"/>
  <c r="F286"/>
  <c r="E286"/>
  <c r="C286"/>
  <c r="B286"/>
  <c r="A286"/>
  <c r="M285"/>
  <c r="L285"/>
  <c r="K285"/>
  <c r="J285"/>
  <c r="I285"/>
  <c r="H285"/>
  <c r="G285"/>
  <c r="F285"/>
  <c r="E285"/>
  <c r="C285"/>
  <c r="B285"/>
  <c r="A285"/>
  <c r="Q284"/>
  <c r="P284"/>
  <c r="O284"/>
  <c r="M284"/>
  <c r="K284"/>
  <c r="J284"/>
  <c r="I284"/>
  <c r="H284"/>
  <c r="G284"/>
  <c r="F284"/>
  <c r="E284"/>
  <c r="C284"/>
  <c r="B284"/>
  <c r="A284"/>
  <c r="Q283"/>
  <c r="P283"/>
  <c r="O283"/>
  <c r="M283"/>
  <c r="K283"/>
  <c r="J283"/>
  <c r="I283"/>
  <c r="H283"/>
  <c r="G283"/>
  <c r="F283"/>
  <c r="E283"/>
  <c r="C283"/>
  <c r="B283"/>
  <c r="A283"/>
  <c r="Q282"/>
  <c r="P282"/>
  <c r="O282"/>
  <c r="M282"/>
  <c r="K282"/>
  <c r="J282"/>
  <c r="I282"/>
  <c r="H282"/>
  <c r="G282"/>
  <c r="F282"/>
  <c r="E282"/>
  <c r="C282"/>
  <c r="B282"/>
  <c r="A282"/>
  <c r="C281"/>
  <c r="B281"/>
  <c r="A281"/>
  <c r="C280"/>
  <c r="B280"/>
  <c r="A280"/>
  <c r="C279"/>
  <c r="Q278"/>
  <c r="Q277" s="1"/>
  <c r="Q276" s="1"/>
  <c r="Q275" s="1"/>
  <c r="P278"/>
  <c r="O278"/>
  <c r="M278"/>
  <c r="K278"/>
  <c r="J278"/>
  <c r="I278"/>
  <c r="I277" s="1"/>
  <c r="I276" s="1"/>
  <c r="I275" s="1"/>
  <c r="H278"/>
  <c r="H277" s="1"/>
  <c r="H276" s="1"/>
  <c r="H275" s="1"/>
  <c r="G278"/>
  <c r="G277" s="1"/>
  <c r="G276" s="1"/>
  <c r="G275" s="1"/>
  <c r="F278"/>
  <c r="E278"/>
  <c r="C278"/>
  <c r="B278"/>
  <c r="A278"/>
  <c r="C277"/>
  <c r="B277"/>
  <c r="A277"/>
  <c r="C276"/>
  <c r="B276"/>
  <c r="A276"/>
  <c r="C275"/>
  <c r="B275"/>
  <c r="A275"/>
  <c r="Q274"/>
  <c r="Q273" s="1"/>
  <c r="P274"/>
  <c r="O274"/>
  <c r="N274"/>
  <c r="M274"/>
  <c r="K274"/>
  <c r="I274"/>
  <c r="H274"/>
  <c r="G274"/>
  <c r="F274"/>
  <c r="E274"/>
  <c r="C274"/>
  <c r="B274"/>
  <c r="A274"/>
  <c r="P273"/>
  <c r="M273"/>
  <c r="L273"/>
  <c r="K273"/>
  <c r="J273"/>
  <c r="I273"/>
  <c r="H273"/>
  <c r="G273"/>
  <c r="F273"/>
  <c r="E273"/>
  <c r="C273"/>
  <c r="B273"/>
  <c r="A273"/>
  <c r="P272"/>
  <c r="O272"/>
  <c r="M272"/>
  <c r="L272"/>
  <c r="K272"/>
  <c r="J272"/>
  <c r="I272"/>
  <c r="H272"/>
  <c r="G272"/>
  <c r="F272"/>
  <c r="E272"/>
  <c r="C272"/>
  <c r="B272"/>
  <c r="A272"/>
  <c r="Q271"/>
  <c r="P271"/>
  <c r="O271"/>
  <c r="M271"/>
  <c r="K271"/>
  <c r="J271"/>
  <c r="I271"/>
  <c r="H271"/>
  <c r="G271"/>
  <c r="F271"/>
  <c r="E271"/>
  <c r="C271"/>
  <c r="B271"/>
  <c r="A271"/>
  <c r="Q270"/>
  <c r="P270"/>
  <c r="O270"/>
  <c r="M270"/>
  <c r="K270"/>
  <c r="J270"/>
  <c r="I270"/>
  <c r="H270"/>
  <c r="G270"/>
  <c r="F270"/>
  <c r="E270"/>
  <c r="C270"/>
  <c r="B270"/>
  <c r="A270"/>
  <c r="P269"/>
  <c r="O269"/>
  <c r="M269"/>
  <c r="L269"/>
  <c r="K269"/>
  <c r="J269"/>
  <c r="I269"/>
  <c r="H269"/>
  <c r="G269"/>
  <c r="F269"/>
  <c r="F268" s="1"/>
  <c r="E269"/>
  <c r="C269"/>
  <c r="B269"/>
  <c r="A269"/>
  <c r="P268"/>
  <c r="C268"/>
  <c r="B268"/>
  <c r="A268"/>
  <c r="C267"/>
  <c r="B267"/>
  <c r="A267"/>
  <c r="Q266"/>
  <c r="P266"/>
  <c r="O266"/>
  <c r="M266"/>
  <c r="K266"/>
  <c r="J266"/>
  <c r="I266"/>
  <c r="H266"/>
  <c r="G266"/>
  <c r="F266"/>
  <c r="E266"/>
  <c r="C266"/>
  <c r="B266"/>
  <c r="A266"/>
  <c r="Q265"/>
  <c r="P265"/>
  <c r="O265"/>
  <c r="M265"/>
  <c r="K265"/>
  <c r="J265"/>
  <c r="I265"/>
  <c r="H265"/>
  <c r="G265"/>
  <c r="F265"/>
  <c r="E265"/>
  <c r="C265"/>
  <c r="B265"/>
  <c r="A265"/>
  <c r="C264"/>
  <c r="B264"/>
  <c r="A264"/>
  <c r="Q263"/>
  <c r="P263"/>
  <c r="O263"/>
  <c r="M263"/>
  <c r="K263"/>
  <c r="J263"/>
  <c r="I263"/>
  <c r="H263"/>
  <c r="G263"/>
  <c r="F263"/>
  <c r="E263"/>
  <c r="C263"/>
  <c r="B263"/>
  <c r="A263"/>
  <c r="Q262"/>
  <c r="P262"/>
  <c r="O262"/>
  <c r="M262"/>
  <c r="K262"/>
  <c r="J262"/>
  <c r="I262"/>
  <c r="H262"/>
  <c r="G262"/>
  <c r="F262"/>
  <c r="E262"/>
  <c r="C262"/>
  <c r="B262"/>
  <c r="A262"/>
  <c r="Q261"/>
  <c r="Q260" s="1"/>
  <c r="P261"/>
  <c r="O261"/>
  <c r="M261"/>
  <c r="K261"/>
  <c r="J261"/>
  <c r="I261"/>
  <c r="H261"/>
  <c r="G261"/>
  <c r="F261"/>
  <c r="E261"/>
  <c r="C261"/>
  <c r="B261"/>
  <c r="A261"/>
  <c r="C260"/>
  <c r="B260"/>
  <c r="A260"/>
  <c r="Q259"/>
  <c r="P259"/>
  <c r="O259"/>
  <c r="N259"/>
  <c r="M259"/>
  <c r="K259"/>
  <c r="I259"/>
  <c r="H259"/>
  <c r="G259"/>
  <c r="F259"/>
  <c r="E259"/>
  <c r="C259"/>
  <c r="B259"/>
  <c r="A259"/>
  <c r="Q258"/>
  <c r="P258"/>
  <c r="O258"/>
  <c r="N258"/>
  <c r="M258"/>
  <c r="K258"/>
  <c r="I258"/>
  <c r="H258"/>
  <c r="G258"/>
  <c r="F258"/>
  <c r="E258"/>
  <c r="C258"/>
  <c r="B258"/>
  <c r="A258"/>
  <c r="N257"/>
  <c r="M257"/>
  <c r="K257"/>
  <c r="J257"/>
  <c r="C257"/>
  <c r="B257"/>
  <c r="A257"/>
  <c r="Q256"/>
  <c r="P256"/>
  <c r="O256"/>
  <c r="N256"/>
  <c r="M256"/>
  <c r="K256"/>
  <c r="I256"/>
  <c r="H256"/>
  <c r="G256"/>
  <c r="F256"/>
  <c r="E256"/>
  <c r="C256"/>
  <c r="B256"/>
  <c r="A256"/>
  <c r="Q255"/>
  <c r="P255"/>
  <c r="O255"/>
  <c r="N255"/>
  <c r="M255"/>
  <c r="K255"/>
  <c r="I255"/>
  <c r="H255"/>
  <c r="G255"/>
  <c r="F255"/>
  <c r="E255"/>
  <c r="C255"/>
  <c r="B255"/>
  <c r="A255"/>
  <c r="Q254"/>
  <c r="P254"/>
  <c r="O254"/>
  <c r="N254"/>
  <c r="M254"/>
  <c r="K254"/>
  <c r="I254"/>
  <c r="H254"/>
  <c r="G254"/>
  <c r="F254"/>
  <c r="E254"/>
  <c r="C254"/>
  <c r="B254"/>
  <c r="A254"/>
  <c r="C253"/>
  <c r="B253"/>
  <c r="A253"/>
  <c r="C252"/>
  <c r="B252"/>
  <c r="A252"/>
  <c r="C251"/>
  <c r="Q250"/>
  <c r="P250"/>
  <c r="O250"/>
  <c r="M250"/>
  <c r="K250"/>
  <c r="J250"/>
  <c r="I250"/>
  <c r="H250"/>
  <c r="G250"/>
  <c r="F250"/>
  <c r="E250"/>
  <c r="C250"/>
  <c r="B250"/>
  <c r="A250"/>
  <c r="Q249"/>
  <c r="P249"/>
  <c r="O249"/>
  <c r="M249"/>
  <c r="K249"/>
  <c r="J249"/>
  <c r="I249"/>
  <c r="H249"/>
  <c r="G249"/>
  <c r="F249"/>
  <c r="E249"/>
  <c r="C249"/>
  <c r="B249"/>
  <c r="A249"/>
  <c r="O248"/>
  <c r="M248"/>
  <c r="K248"/>
  <c r="J248"/>
  <c r="I248"/>
  <c r="H248"/>
  <c r="G248"/>
  <c r="F248"/>
  <c r="E248"/>
  <c r="C248"/>
  <c r="B248"/>
  <c r="A248"/>
  <c r="Q247"/>
  <c r="P247"/>
  <c r="O247"/>
  <c r="M247"/>
  <c r="K247"/>
  <c r="J247"/>
  <c r="I247"/>
  <c r="H247"/>
  <c r="G247"/>
  <c r="F247"/>
  <c r="E247"/>
  <c r="C247"/>
  <c r="B247"/>
  <c r="A247"/>
  <c r="O246"/>
  <c r="M246"/>
  <c r="K246"/>
  <c r="J246"/>
  <c r="I246"/>
  <c r="H246"/>
  <c r="G246"/>
  <c r="F246"/>
  <c r="E246"/>
  <c r="C246"/>
  <c r="B246"/>
  <c r="A246"/>
  <c r="Q245"/>
  <c r="P245"/>
  <c r="O245"/>
  <c r="M245"/>
  <c r="K245"/>
  <c r="J245"/>
  <c r="I245"/>
  <c r="H245"/>
  <c r="G245"/>
  <c r="F245"/>
  <c r="E245"/>
  <c r="C245"/>
  <c r="B245"/>
  <c r="A245"/>
  <c r="O244"/>
  <c r="M244"/>
  <c r="K244"/>
  <c r="J244"/>
  <c r="I244"/>
  <c r="H244"/>
  <c r="G244"/>
  <c r="F244"/>
  <c r="E244"/>
  <c r="C244"/>
  <c r="B244"/>
  <c r="A244"/>
  <c r="O243"/>
  <c r="M243"/>
  <c r="L243"/>
  <c r="K243"/>
  <c r="J243"/>
  <c r="I243"/>
  <c r="H243"/>
  <c r="G243"/>
  <c r="F243"/>
  <c r="E243"/>
  <c r="C243"/>
  <c r="B243"/>
  <c r="A243"/>
  <c r="C242"/>
  <c r="B242"/>
  <c r="A242"/>
  <c r="O241"/>
  <c r="M241"/>
  <c r="K241"/>
  <c r="J241"/>
  <c r="I241"/>
  <c r="H241"/>
  <c r="G241"/>
  <c r="F241"/>
  <c r="E241"/>
  <c r="C241"/>
  <c r="B241"/>
  <c r="A241"/>
  <c r="C240"/>
  <c r="B240"/>
  <c r="A240"/>
  <c r="O239"/>
  <c r="M239"/>
  <c r="K239"/>
  <c r="J239"/>
  <c r="I239"/>
  <c r="I238" s="1"/>
  <c r="I237" s="1"/>
  <c r="H239"/>
  <c r="H238" s="1"/>
  <c r="H237" s="1"/>
  <c r="G239"/>
  <c r="F239"/>
  <c r="E239"/>
  <c r="C239"/>
  <c r="B239"/>
  <c r="A239"/>
  <c r="G238"/>
  <c r="G237" s="1"/>
  <c r="C238"/>
  <c r="B238"/>
  <c r="A238"/>
  <c r="C237"/>
  <c r="B237"/>
  <c r="A237"/>
  <c r="P236"/>
  <c r="O236"/>
  <c r="M236"/>
  <c r="K236"/>
  <c r="J236"/>
  <c r="I236"/>
  <c r="H236"/>
  <c r="F236"/>
  <c r="E236"/>
  <c r="C236"/>
  <c r="B236"/>
  <c r="A236"/>
  <c r="O235"/>
  <c r="M235"/>
  <c r="K235"/>
  <c r="J235"/>
  <c r="I235"/>
  <c r="H235"/>
  <c r="G235"/>
  <c r="F235"/>
  <c r="E235"/>
  <c r="C235"/>
  <c r="B235"/>
  <c r="A235"/>
  <c r="O234"/>
  <c r="M234"/>
  <c r="K234"/>
  <c r="J234"/>
  <c r="I234"/>
  <c r="H234"/>
  <c r="G234"/>
  <c r="F234"/>
  <c r="E234"/>
  <c r="C234"/>
  <c r="B234"/>
  <c r="A234"/>
  <c r="O233"/>
  <c r="M233"/>
  <c r="K233"/>
  <c r="J233"/>
  <c r="I233"/>
  <c r="H233"/>
  <c r="G233"/>
  <c r="F233"/>
  <c r="E233"/>
  <c r="C233"/>
  <c r="B233"/>
  <c r="A233"/>
  <c r="O232"/>
  <c r="M232"/>
  <c r="K232"/>
  <c r="J232"/>
  <c r="I232"/>
  <c r="I231" s="1"/>
  <c r="I230" s="1"/>
  <c r="H232"/>
  <c r="H231" s="1"/>
  <c r="H230" s="1"/>
  <c r="G232"/>
  <c r="F232"/>
  <c r="E232"/>
  <c r="C232"/>
  <c r="B232"/>
  <c r="A232"/>
  <c r="C231"/>
  <c r="B231"/>
  <c r="A231"/>
  <c r="C230"/>
  <c r="B230"/>
  <c r="A230"/>
  <c r="Q229"/>
  <c r="Q228" s="1"/>
  <c r="Q227" s="1"/>
  <c r="P229"/>
  <c r="O229"/>
  <c r="M229"/>
  <c r="K229"/>
  <c r="J229"/>
  <c r="I229"/>
  <c r="H229"/>
  <c r="H228" s="1"/>
  <c r="H227" s="1"/>
  <c r="G229"/>
  <c r="G228" s="1"/>
  <c r="G227" s="1"/>
  <c r="F229"/>
  <c r="E229"/>
  <c r="C229"/>
  <c r="B229"/>
  <c r="A229"/>
  <c r="I228"/>
  <c r="I227" s="1"/>
  <c r="C228"/>
  <c r="B228"/>
  <c r="A228"/>
  <c r="C227"/>
  <c r="B227"/>
  <c r="A227"/>
  <c r="O226"/>
  <c r="M226"/>
  <c r="K226"/>
  <c r="J226"/>
  <c r="I226"/>
  <c r="I225" s="1"/>
  <c r="H226"/>
  <c r="H225" s="1"/>
  <c r="G226"/>
  <c r="G225" s="1"/>
  <c r="F226"/>
  <c r="E226"/>
  <c r="C226"/>
  <c r="B226"/>
  <c r="A226"/>
  <c r="C225"/>
  <c r="B225"/>
  <c r="A225"/>
  <c r="Q224"/>
  <c r="P224"/>
  <c r="O224"/>
  <c r="M224"/>
  <c r="K224"/>
  <c r="J224"/>
  <c r="I224"/>
  <c r="H224"/>
  <c r="H222" s="1"/>
  <c r="G224"/>
  <c r="F224"/>
  <c r="E224"/>
  <c r="C224"/>
  <c r="B224"/>
  <c r="A224"/>
  <c r="O223"/>
  <c r="M223"/>
  <c r="L223"/>
  <c r="K223"/>
  <c r="J223"/>
  <c r="I223"/>
  <c r="H223"/>
  <c r="G223"/>
  <c r="F223"/>
  <c r="E223"/>
  <c r="C223"/>
  <c r="B223"/>
  <c r="A223"/>
  <c r="P222"/>
  <c r="O222"/>
  <c r="C222"/>
  <c r="B222"/>
  <c r="A222"/>
  <c r="Q221"/>
  <c r="P221"/>
  <c r="O221"/>
  <c r="M221"/>
  <c r="K221"/>
  <c r="J221"/>
  <c r="I221"/>
  <c r="H221"/>
  <c r="G221"/>
  <c r="F221"/>
  <c r="E221"/>
  <c r="C221"/>
  <c r="B221"/>
  <c r="A221"/>
  <c r="O220"/>
  <c r="M220"/>
  <c r="K220"/>
  <c r="J220"/>
  <c r="I220"/>
  <c r="H220"/>
  <c r="H219" s="1"/>
  <c r="G220"/>
  <c r="F220"/>
  <c r="E220"/>
  <c r="C220"/>
  <c r="B220"/>
  <c r="A220"/>
  <c r="P219"/>
  <c r="O219"/>
  <c r="C219"/>
  <c r="B219"/>
  <c r="A219"/>
  <c r="Q218"/>
  <c r="P218"/>
  <c r="O218"/>
  <c r="N218"/>
  <c r="M218"/>
  <c r="L218"/>
  <c r="K218"/>
  <c r="J218"/>
  <c r="I218"/>
  <c r="H218"/>
  <c r="G218"/>
  <c r="F218"/>
  <c r="E218"/>
  <c r="C218"/>
  <c r="B218"/>
  <c r="A218"/>
  <c r="O217"/>
  <c r="M217"/>
  <c r="K217"/>
  <c r="J217"/>
  <c r="I217"/>
  <c r="I216" s="1"/>
  <c r="H217"/>
  <c r="H216" s="1"/>
  <c r="G217"/>
  <c r="F217"/>
  <c r="E217"/>
  <c r="C217"/>
  <c r="B217"/>
  <c r="A217"/>
  <c r="P216"/>
  <c r="O216"/>
  <c r="C216"/>
  <c r="B216"/>
  <c r="A216"/>
  <c r="O215"/>
  <c r="M215"/>
  <c r="K215"/>
  <c r="J215"/>
  <c r="I215"/>
  <c r="H215"/>
  <c r="G215"/>
  <c r="F215"/>
  <c r="E215"/>
  <c r="C215"/>
  <c r="B215"/>
  <c r="A215"/>
  <c r="O214"/>
  <c r="M214"/>
  <c r="K214"/>
  <c r="J214"/>
  <c r="I214"/>
  <c r="H214"/>
  <c r="G214"/>
  <c r="F214"/>
  <c r="E214"/>
  <c r="C214"/>
  <c r="B214"/>
  <c r="A214"/>
  <c r="O213"/>
  <c r="M213"/>
  <c r="K213"/>
  <c r="J213"/>
  <c r="I213"/>
  <c r="I212" s="1"/>
  <c r="H213"/>
  <c r="H212" s="1"/>
  <c r="G213"/>
  <c r="F213"/>
  <c r="E213"/>
  <c r="C213"/>
  <c r="B213"/>
  <c r="A213"/>
  <c r="P212"/>
  <c r="O212"/>
  <c r="C212"/>
  <c r="B212"/>
  <c r="A212"/>
  <c r="O211"/>
  <c r="M211"/>
  <c r="K211"/>
  <c r="J211"/>
  <c r="I211"/>
  <c r="H211"/>
  <c r="G211"/>
  <c r="F211"/>
  <c r="E211"/>
  <c r="C211"/>
  <c r="B211"/>
  <c r="A211"/>
  <c r="O210"/>
  <c r="M210"/>
  <c r="K210"/>
  <c r="J210"/>
  <c r="I210"/>
  <c r="H210"/>
  <c r="G210"/>
  <c r="F210"/>
  <c r="E210"/>
  <c r="C210"/>
  <c r="B210"/>
  <c r="A210"/>
  <c r="O209"/>
  <c r="M209"/>
  <c r="K209"/>
  <c r="J209"/>
  <c r="I209"/>
  <c r="H209"/>
  <c r="G209"/>
  <c r="F209"/>
  <c r="E209"/>
  <c r="C209"/>
  <c r="B209"/>
  <c r="A209"/>
  <c r="O208"/>
  <c r="M208"/>
  <c r="K208"/>
  <c r="J208"/>
  <c r="I208"/>
  <c r="H208"/>
  <c r="G208"/>
  <c r="F208"/>
  <c r="E208"/>
  <c r="C208"/>
  <c r="B208"/>
  <c r="A208"/>
  <c r="O207"/>
  <c r="M207"/>
  <c r="K207"/>
  <c r="J207"/>
  <c r="I207"/>
  <c r="I206" s="1"/>
  <c r="H207"/>
  <c r="H206" s="1"/>
  <c r="G207"/>
  <c r="F207"/>
  <c r="E207"/>
  <c r="C207"/>
  <c r="B207"/>
  <c r="A207"/>
  <c r="P206"/>
  <c r="O206"/>
  <c r="C206"/>
  <c r="B206"/>
  <c r="A206"/>
  <c r="Q205"/>
  <c r="P205"/>
  <c r="O205"/>
  <c r="M205"/>
  <c r="K205"/>
  <c r="J205"/>
  <c r="I205"/>
  <c r="H205"/>
  <c r="G205"/>
  <c r="F205"/>
  <c r="E205"/>
  <c r="C205"/>
  <c r="B205"/>
  <c r="A205"/>
  <c r="O204"/>
  <c r="M204"/>
  <c r="K204"/>
  <c r="J204"/>
  <c r="I204"/>
  <c r="H204"/>
  <c r="G204"/>
  <c r="F204"/>
  <c r="E204"/>
  <c r="C204"/>
  <c r="B204"/>
  <c r="A204"/>
  <c r="O203"/>
  <c r="M203"/>
  <c r="K203"/>
  <c r="J203"/>
  <c r="I203"/>
  <c r="H203"/>
  <c r="G203"/>
  <c r="F203"/>
  <c r="E203"/>
  <c r="C203"/>
  <c r="B203"/>
  <c r="A203"/>
  <c r="O202"/>
  <c r="M202"/>
  <c r="K202"/>
  <c r="J202"/>
  <c r="I202"/>
  <c r="H202"/>
  <c r="H201" s="1"/>
  <c r="G202"/>
  <c r="F202"/>
  <c r="E202"/>
  <c r="C202"/>
  <c r="B202"/>
  <c r="A202"/>
  <c r="P201"/>
  <c r="O201"/>
  <c r="C201"/>
  <c r="B201"/>
  <c r="A201"/>
  <c r="C200"/>
  <c r="B200"/>
  <c r="A200"/>
  <c r="Q199"/>
  <c r="Q198" s="1"/>
  <c r="P199"/>
  <c r="O199"/>
  <c r="M199"/>
  <c r="K199"/>
  <c r="J199"/>
  <c r="I199"/>
  <c r="I198" s="1"/>
  <c r="H199"/>
  <c r="H198" s="1"/>
  <c r="G199"/>
  <c r="G198" s="1"/>
  <c r="F199"/>
  <c r="E199"/>
  <c r="C199"/>
  <c r="B199"/>
  <c r="A199"/>
  <c r="P198"/>
  <c r="O198"/>
  <c r="C198"/>
  <c r="B198"/>
  <c r="A198"/>
  <c r="O197"/>
  <c r="M197"/>
  <c r="K197"/>
  <c r="J197"/>
  <c r="I197"/>
  <c r="H197"/>
  <c r="G197"/>
  <c r="F197"/>
  <c r="E197"/>
  <c r="C197"/>
  <c r="B197"/>
  <c r="A197"/>
  <c r="O196"/>
  <c r="M196"/>
  <c r="K196"/>
  <c r="J196"/>
  <c r="I196"/>
  <c r="I195" s="1"/>
  <c r="H196"/>
  <c r="H195" s="1"/>
  <c r="G196"/>
  <c r="F196"/>
  <c r="E196"/>
  <c r="C196"/>
  <c r="B196"/>
  <c r="A196"/>
  <c r="P195"/>
  <c r="O195"/>
  <c r="C195"/>
  <c r="B195"/>
  <c r="A195"/>
  <c r="O194"/>
  <c r="M194"/>
  <c r="K194"/>
  <c r="J194"/>
  <c r="I194"/>
  <c r="H194"/>
  <c r="G194"/>
  <c r="F194"/>
  <c r="E194"/>
  <c r="C194"/>
  <c r="B194"/>
  <c r="A194"/>
  <c r="O193"/>
  <c r="M193"/>
  <c r="K193"/>
  <c r="J193"/>
  <c r="I193"/>
  <c r="H193"/>
  <c r="G193"/>
  <c r="F193"/>
  <c r="E193"/>
  <c r="C193"/>
  <c r="B193"/>
  <c r="A193"/>
  <c r="O192"/>
  <c r="M192"/>
  <c r="K192"/>
  <c r="J192"/>
  <c r="I192"/>
  <c r="H192"/>
  <c r="G192"/>
  <c r="F192"/>
  <c r="E192"/>
  <c r="C192"/>
  <c r="B192"/>
  <c r="A192"/>
  <c r="O191"/>
  <c r="M191"/>
  <c r="K191"/>
  <c r="J191"/>
  <c r="I191"/>
  <c r="H191"/>
  <c r="G191"/>
  <c r="F191"/>
  <c r="E191"/>
  <c r="C191"/>
  <c r="B191"/>
  <c r="A191"/>
  <c r="O190"/>
  <c r="M190"/>
  <c r="K190"/>
  <c r="J190"/>
  <c r="I190"/>
  <c r="I189" s="1"/>
  <c r="H190"/>
  <c r="G190"/>
  <c r="F190"/>
  <c r="E190"/>
  <c r="C190"/>
  <c r="B190"/>
  <c r="A190"/>
  <c r="P189"/>
  <c r="O189"/>
  <c r="H189"/>
  <c r="C189"/>
  <c r="B189"/>
  <c r="A189"/>
  <c r="O188"/>
  <c r="M188"/>
  <c r="K188"/>
  <c r="J188"/>
  <c r="I188"/>
  <c r="H188"/>
  <c r="G188"/>
  <c r="F188"/>
  <c r="E188"/>
  <c r="C188"/>
  <c r="B188"/>
  <c r="A188"/>
  <c r="O187"/>
  <c r="M187"/>
  <c r="K187"/>
  <c r="J187"/>
  <c r="I187"/>
  <c r="H187"/>
  <c r="G187"/>
  <c r="F187"/>
  <c r="E187"/>
  <c r="C187"/>
  <c r="B187"/>
  <c r="A187"/>
  <c r="O186"/>
  <c r="M186"/>
  <c r="K186"/>
  <c r="J186"/>
  <c r="I186"/>
  <c r="H186"/>
  <c r="G186"/>
  <c r="F186"/>
  <c r="E186"/>
  <c r="C186"/>
  <c r="B186"/>
  <c r="A186"/>
  <c r="P185"/>
  <c r="O185"/>
  <c r="G185"/>
  <c r="C185"/>
  <c r="B185"/>
  <c r="A185"/>
  <c r="Q184"/>
  <c r="P184"/>
  <c r="O184"/>
  <c r="N184"/>
  <c r="M184"/>
  <c r="L184"/>
  <c r="K184"/>
  <c r="J184"/>
  <c r="I184"/>
  <c r="H184"/>
  <c r="G184"/>
  <c r="F184"/>
  <c r="E184"/>
  <c r="C184"/>
  <c r="B184"/>
  <c r="A184"/>
  <c r="O183"/>
  <c r="M183"/>
  <c r="K183"/>
  <c r="J183"/>
  <c r="I183"/>
  <c r="H183"/>
  <c r="G183"/>
  <c r="F183"/>
  <c r="E183"/>
  <c r="C183"/>
  <c r="B183"/>
  <c r="A183"/>
  <c r="O182"/>
  <c r="M182"/>
  <c r="K182"/>
  <c r="J182"/>
  <c r="I182"/>
  <c r="H182"/>
  <c r="G182"/>
  <c r="F182"/>
  <c r="E182"/>
  <c r="C182"/>
  <c r="B182"/>
  <c r="A182"/>
  <c r="O181"/>
  <c r="M181"/>
  <c r="K181"/>
  <c r="J181"/>
  <c r="I181"/>
  <c r="H181"/>
  <c r="G181"/>
  <c r="F181"/>
  <c r="E181"/>
  <c r="C181"/>
  <c r="B181"/>
  <c r="A181"/>
  <c r="O180"/>
  <c r="M180"/>
  <c r="K180"/>
  <c r="J180"/>
  <c r="I180"/>
  <c r="H180"/>
  <c r="G180"/>
  <c r="F180"/>
  <c r="E180"/>
  <c r="C180"/>
  <c r="B180"/>
  <c r="A180"/>
  <c r="O179"/>
  <c r="M179"/>
  <c r="K179"/>
  <c r="J179"/>
  <c r="I179"/>
  <c r="H179"/>
  <c r="G179"/>
  <c r="F179"/>
  <c r="E179"/>
  <c r="C179"/>
  <c r="B179"/>
  <c r="A179"/>
  <c r="P178"/>
  <c r="O178"/>
  <c r="C178"/>
  <c r="B178"/>
  <c r="A178"/>
  <c r="O177"/>
  <c r="M177"/>
  <c r="K177"/>
  <c r="J177"/>
  <c r="I177"/>
  <c r="I176" s="1"/>
  <c r="H177"/>
  <c r="H176" s="1"/>
  <c r="G177"/>
  <c r="G176" s="1"/>
  <c r="F177"/>
  <c r="E177"/>
  <c r="C177"/>
  <c r="B177"/>
  <c r="A177"/>
  <c r="P176"/>
  <c r="O176"/>
  <c r="C176"/>
  <c r="B176"/>
  <c r="A176"/>
  <c r="O175"/>
  <c r="M175"/>
  <c r="K175"/>
  <c r="J175"/>
  <c r="I175"/>
  <c r="H175"/>
  <c r="G175"/>
  <c r="F175"/>
  <c r="E175"/>
  <c r="C175"/>
  <c r="B175"/>
  <c r="A175"/>
  <c r="O174"/>
  <c r="M174"/>
  <c r="K174"/>
  <c r="J174"/>
  <c r="I174"/>
  <c r="H174"/>
  <c r="G174"/>
  <c r="F174"/>
  <c r="E174"/>
  <c r="C174"/>
  <c r="B174"/>
  <c r="A174"/>
  <c r="O173"/>
  <c r="M173"/>
  <c r="K173"/>
  <c r="J173"/>
  <c r="I173"/>
  <c r="H173"/>
  <c r="G173"/>
  <c r="F173"/>
  <c r="E173"/>
  <c r="C173"/>
  <c r="B173"/>
  <c r="A173"/>
  <c r="O172"/>
  <c r="M172"/>
  <c r="K172"/>
  <c r="J172"/>
  <c r="I172"/>
  <c r="H172"/>
  <c r="G172"/>
  <c r="F172"/>
  <c r="E172"/>
  <c r="C172"/>
  <c r="B172"/>
  <c r="A172"/>
  <c r="O171"/>
  <c r="M171"/>
  <c r="K171"/>
  <c r="J171"/>
  <c r="I171"/>
  <c r="H171"/>
  <c r="G171"/>
  <c r="G170" s="1"/>
  <c r="F171"/>
  <c r="E171"/>
  <c r="C171"/>
  <c r="B171"/>
  <c r="A171"/>
  <c r="P170"/>
  <c r="O170"/>
  <c r="C170"/>
  <c r="B170"/>
  <c r="A170"/>
  <c r="O169"/>
  <c r="M169"/>
  <c r="K169"/>
  <c r="J169"/>
  <c r="I169"/>
  <c r="I168" s="1"/>
  <c r="H169"/>
  <c r="H168" s="1"/>
  <c r="G169"/>
  <c r="G168" s="1"/>
  <c r="F169"/>
  <c r="E169"/>
  <c r="C169"/>
  <c r="B169"/>
  <c r="A169"/>
  <c r="P168"/>
  <c r="O168"/>
  <c r="C168"/>
  <c r="B168"/>
  <c r="A168"/>
  <c r="O167"/>
  <c r="M167"/>
  <c r="K167"/>
  <c r="J167"/>
  <c r="I167"/>
  <c r="I166" s="1"/>
  <c r="H167"/>
  <c r="H166" s="1"/>
  <c r="G167"/>
  <c r="G166" s="1"/>
  <c r="F167"/>
  <c r="E167"/>
  <c r="C167"/>
  <c r="B167"/>
  <c r="A167"/>
  <c r="P166"/>
  <c r="O166"/>
  <c r="C166"/>
  <c r="B166"/>
  <c r="A166"/>
  <c r="O165"/>
  <c r="M165"/>
  <c r="K165"/>
  <c r="J165"/>
  <c r="I165"/>
  <c r="H165"/>
  <c r="G165"/>
  <c r="F165"/>
  <c r="E165"/>
  <c r="C165"/>
  <c r="B165"/>
  <c r="A165"/>
  <c r="O164"/>
  <c r="M164"/>
  <c r="K164"/>
  <c r="J164"/>
  <c r="I164"/>
  <c r="I163" s="1"/>
  <c r="H164"/>
  <c r="H163" s="1"/>
  <c r="G164"/>
  <c r="F164"/>
  <c r="E164"/>
  <c r="C164"/>
  <c r="B164"/>
  <c r="A164"/>
  <c r="P163"/>
  <c r="O163"/>
  <c r="C163"/>
  <c r="B163"/>
  <c r="A163"/>
  <c r="O162"/>
  <c r="M162"/>
  <c r="K162"/>
  <c r="J162"/>
  <c r="I162"/>
  <c r="H162"/>
  <c r="G162"/>
  <c r="F162"/>
  <c r="E162"/>
  <c r="C162"/>
  <c r="B162"/>
  <c r="A162"/>
  <c r="O161"/>
  <c r="M161"/>
  <c r="K161"/>
  <c r="J161"/>
  <c r="I161"/>
  <c r="I160" s="1"/>
  <c r="H161"/>
  <c r="H160" s="1"/>
  <c r="G161"/>
  <c r="F161"/>
  <c r="E161"/>
  <c r="C161"/>
  <c r="B161"/>
  <c r="A161"/>
  <c r="P160"/>
  <c r="O160"/>
  <c r="C160"/>
  <c r="B160"/>
  <c r="A160"/>
  <c r="O159"/>
  <c r="M159"/>
  <c r="K159"/>
  <c r="J159"/>
  <c r="I159"/>
  <c r="H159"/>
  <c r="G159"/>
  <c r="F159"/>
  <c r="E159"/>
  <c r="C159"/>
  <c r="B159"/>
  <c r="A159"/>
  <c r="O158"/>
  <c r="M158"/>
  <c r="K158"/>
  <c r="J158"/>
  <c r="I158"/>
  <c r="I157" s="1"/>
  <c r="H158"/>
  <c r="H157" s="1"/>
  <c r="G158"/>
  <c r="F158"/>
  <c r="E158"/>
  <c r="C158"/>
  <c r="B158"/>
  <c r="A158"/>
  <c r="P157"/>
  <c r="O157"/>
  <c r="C157"/>
  <c r="B157"/>
  <c r="A157"/>
  <c r="O156"/>
  <c r="M156"/>
  <c r="K156"/>
  <c r="J156"/>
  <c r="I156"/>
  <c r="H156"/>
  <c r="G156"/>
  <c r="F156"/>
  <c r="E156"/>
  <c r="C156"/>
  <c r="B156"/>
  <c r="A156"/>
  <c r="O155"/>
  <c r="M155"/>
  <c r="K155"/>
  <c r="J155"/>
  <c r="I155"/>
  <c r="H155"/>
  <c r="H154" s="1"/>
  <c r="G155"/>
  <c r="F155"/>
  <c r="E155"/>
  <c r="C155"/>
  <c r="B155"/>
  <c r="A155"/>
  <c r="P154"/>
  <c r="O154"/>
  <c r="I154"/>
  <c r="C154"/>
  <c r="B154"/>
  <c r="A154"/>
  <c r="O153"/>
  <c r="M153"/>
  <c r="K153"/>
  <c r="J153"/>
  <c r="I153"/>
  <c r="H153"/>
  <c r="G153"/>
  <c r="F153"/>
  <c r="E153"/>
  <c r="C153"/>
  <c r="B153"/>
  <c r="A153"/>
  <c r="O152"/>
  <c r="M152"/>
  <c r="K152"/>
  <c r="J152"/>
  <c r="I152"/>
  <c r="H152"/>
  <c r="H151" s="1"/>
  <c r="G152"/>
  <c r="F152"/>
  <c r="E152"/>
  <c r="C152"/>
  <c r="B152"/>
  <c r="A152"/>
  <c r="P151"/>
  <c r="O151"/>
  <c r="I151"/>
  <c r="C151"/>
  <c r="B151"/>
  <c r="A151"/>
  <c r="O150"/>
  <c r="M150"/>
  <c r="K150"/>
  <c r="J150"/>
  <c r="I150"/>
  <c r="H150"/>
  <c r="G150"/>
  <c r="F150"/>
  <c r="E150"/>
  <c r="C150"/>
  <c r="B150"/>
  <c r="A150"/>
  <c r="O149"/>
  <c r="M149"/>
  <c r="K149"/>
  <c r="J149"/>
  <c r="I149"/>
  <c r="I148" s="1"/>
  <c r="H149"/>
  <c r="H148" s="1"/>
  <c r="G149"/>
  <c r="F149"/>
  <c r="E149"/>
  <c r="C149"/>
  <c r="B149"/>
  <c r="A149"/>
  <c r="P148"/>
  <c r="O148"/>
  <c r="C148"/>
  <c r="B148"/>
  <c r="A148"/>
  <c r="Q147"/>
  <c r="P147"/>
  <c r="O147"/>
  <c r="M147"/>
  <c r="K147"/>
  <c r="J147"/>
  <c r="I147"/>
  <c r="H147"/>
  <c r="G147"/>
  <c r="F147"/>
  <c r="E147"/>
  <c r="C147"/>
  <c r="B147"/>
  <c r="A147"/>
  <c r="O146"/>
  <c r="M146"/>
  <c r="K146"/>
  <c r="J146"/>
  <c r="I146"/>
  <c r="H146"/>
  <c r="H145" s="1"/>
  <c r="G146"/>
  <c r="F146"/>
  <c r="E146"/>
  <c r="C146"/>
  <c r="B146"/>
  <c r="A146"/>
  <c r="P145"/>
  <c r="O145"/>
  <c r="I145"/>
  <c r="C145"/>
  <c r="B145"/>
  <c r="A145"/>
  <c r="O144"/>
  <c r="M144"/>
  <c r="K144"/>
  <c r="J144"/>
  <c r="I144"/>
  <c r="H144"/>
  <c r="G144"/>
  <c r="F144"/>
  <c r="E144"/>
  <c r="C144"/>
  <c r="B144"/>
  <c r="A144"/>
  <c r="O143"/>
  <c r="M143"/>
  <c r="K143"/>
  <c r="J143"/>
  <c r="I143"/>
  <c r="H143"/>
  <c r="H142" s="1"/>
  <c r="G143"/>
  <c r="F143"/>
  <c r="E143"/>
  <c r="C143"/>
  <c r="B143"/>
  <c r="A143"/>
  <c r="P142"/>
  <c r="O142"/>
  <c r="I142"/>
  <c r="C142"/>
  <c r="B142"/>
  <c r="A142"/>
  <c r="O141"/>
  <c r="M141"/>
  <c r="K141"/>
  <c r="J141"/>
  <c r="I141"/>
  <c r="H141"/>
  <c r="G141"/>
  <c r="F141"/>
  <c r="E141"/>
  <c r="C141"/>
  <c r="B141"/>
  <c r="A141"/>
  <c r="O140"/>
  <c r="M140"/>
  <c r="K140"/>
  <c r="J140"/>
  <c r="I140"/>
  <c r="I139" s="1"/>
  <c r="H140"/>
  <c r="H139" s="1"/>
  <c r="G140"/>
  <c r="F140"/>
  <c r="E140"/>
  <c r="C140"/>
  <c r="B140"/>
  <c r="A140"/>
  <c r="P139"/>
  <c r="O139"/>
  <c r="C139"/>
  <c r="B139"/>
  <c r="A139"/>
  <c r="Q138"/>
  <c r="P138"/>
  <c r="O138"/>
  <c r="M138"/>
  <c r="K138"/>
  <c r="J138"/>
  <c r="I138"/>
  <c r="H138"/>
  <c r="G138"/>
  <c r="F138"/>
  <c r="E138"/>
  <c r="C138"/>
  <c r="B138"/>
  <c r="A138"/>
  <c r="O137"/>
  <c r="M137"/>
  <c r="K137"/>
  <c r="J137"/>
  <c r="I137"/>
  <c r="H137"/>
  <c r="G137"/>
  <c r="F137"/>
  <c r="E137"/>
  <c r="C137"/>
  <c r="B137"/>
  <c r="A137"/>
  <c r="O136"/>
  <c r="M136"/>
  <c r="K136"/>
  <c r="J136"/>
  <c r="I136"/>
  <c r="H136"/>
  <c r="G136"/>
  <c r="F136"/>
  <c r="E136"/>
  <c r="C136"/>
  <c r="B136"/>
  <c r="A136"/>
  <c r="Q135"/>
  <c r="P135"/>
  <c r="O135"/>
  <c r="M135"/>
  <c r="K135"/>
  <c r="J135"/>
  <c r="I135"/>
  <c r="H135"/>
  <c r="G135"/>
  <c r="F135"/>
  <c r="E135"/>
  <c r="C135"/>
  <c r="B135"/>
  <c r="A135"/>
  <c r="Q134"/>
  <c r="P134"/>
  <c r="O134"/>
  <c r="M134"/>
  <c r="K134"/>
  <c r="J134"/>
  <c r="I134"/>
  <c r="H134"/>
  <c r="G134"/>
  <c r="F134"/>
  <c r="E134"/>
  <c r="C134"/>
  <c r="B134"/>
  <c r="A134"/>
  <c r="P133"/>
  <c r="O133"/>
  <c r="C133"/>
  <c r="B133"/>
  <c r="A133"/>
  <c r="O132"/>
  <c r="M132"/>
  <c r="K132"/>
  <c r="J132"/>
  <c r="I132"/>
  <c r="H132"/>
  <c r="G132"/>
  <c r="F132"/>
  <c r="E132"/>
  <c r="C132"/>
  <c r="B132"/>
  <c r="A132"/>
  <c r="O131"/>
  <c r="M131"/>
  <c r="K131"/>
  <c r="J131"/>
  <c r="I131"/>
  <c r="H131"/>
  <c r="H130" s="1"/>
  <c r="G131"/>
  <c r="F131"/>
  <c r="E131"/>
  <c r="C131"/>
  <c r="B131"/>
  <c r="A131"/>
  <c r="P130"/>
  <c r="O130"/>
  <c r="I130"/>
  <c r="C130"/>
  <c r="B130"/>
  <c r="A130"/>
  <c r="O129"/>
  <c r="M129"/>
  <c r="K129"/>
  <c r="J129"/>
  <c r="I129"/>
  <c r="H129"/>
  <c r="G129"/>
  <c r="F129"/>
  <c r="E129"/>
  <c r="C129"/>
  <c r="B129"/>
  <c r="A129"/>
  <c r="O128"/>
  <c r="M128"/>
  <c r="K128"/>
  <c r="J128"/>
  <c r="I128"/>
  <c r="H128"/>
  <c r="G128"/>
  <c r="F128"/>
  <c r="E128"/>
  <c r="C128"/>
  <c r="B128"/>
  <c r="A128"/>
  <c r="O127"/>
  <c r="M127"/>
  <c r="K127"/>
  <c r="J127"/>
  <c r="I127"/>
  <c r="I126" s="1"/>
  <c r="H127"/>
  <c r="H126" s="1"/>
  <c r="G127"/>
  <c r="F127"/>
  <c r="E127"/>
  <c r="C127"/>
  <c r="B127"/>
  <c r="A127"/>
  <c r="P126"/>
  <c r="O126"/>
  <c r="C126"/>
  <c r="B126"/>
  <c r="A126"/>
  <c r="O125"/>
  <c r="M125"/>
  <c r="K125"/>
  <c r="J125"/>
  <c r="I125"/>
  <c r="H125"/>
  <c r="G125"/>
  <c r="F125"/>
  <c r="E125"/>
  <c r="C125"/>
  <c r="B125"/>
  <c r="A125"/>
  <c r="O124"/>
  <c r="M124"/>
  <c r="K124"/>
  <c r="J124"/>
  <c r="I124"/>
  <c r="I123" s="1"/>
  <c r="H124"/>
  <c r="H123" s="1"/>
  <c r="G124"/>
  <c r="G123" s="1"/>
  <c r="F124"/>
  <c r="E124"/>
  <c r="C124"/>
  <c r="B124"/>
  <c r="A124"/>
  <c r="P123"/>
  <c r="O123"/>
  <c r="C123"/>
  <c r="B123"/>
  <c r="A123"/>
  <c r="O122"/>
  <c r="M122"/>
  <c r="K122"/>
  <c r="J122"/>
  <c r="I122"/>
  <c r="H122"/>
  <c r="G122"/>
  <c r="F122"/>
  <c r="E122"/>
  <c r="C122"/>
  <c r="B122"/>
  <c r="A122"/>
  <c r="O121"/>
  <c r="M121"/>
  <c r="K121"/>
  <c r="J121"/>
  <c r="I121"/>
  <c r="H121"/>
  <c r="G121"/>
  <c r="F121"/>
  <c r="E121"/>
  <c r="C121"/>
  <c r="B121"/>
  <c r="A121"/>
  <c r="O120"/>
  <c r="M120"/>
  <c r="K120"/>
  <c r="J120"/>
  <c r="I120"/>
  <c r="H120"/>
  <c r="G120"/>
  <c r="F120"/>
  <c r="E120"/>
  <c r="C120"/>
  <c r="B120"/>
  <c r="A120"/>
  <c r="O119"/>
  <c r="M119"/>
  <c r="K119"/>
  <c r="J119"/>
  <c r="I119"/>
  <c r="H119"/>
  <c r="G119"/>
  <c r="F119"/>
  <c r="E119"/>
  <c r="C119"/>
  <c r="B119"/>
  <c r="A119"/>
  <c r="O118"/>
  <c r="M118"/>
  <c r="K118"/>
  <c r="J118"/>
  <c r="I118"/>
  <c r="H118"/>
  <c r="G118"/>
  <c r="F118"/>
  <c r="E118"/>
  <c r="C118"/>
  <c r="B118"/>
  <c r="A118"/>
  <c r="O117"/>
  <c r="M117"/>
  <c r="K117"/>
  <c r="J117"/>
  <c r="I117"/>
  <c r="H117"/>
  <c r="G117"/>
  <c r="G116" s="1"/>
  <c r="F117"/>
  <c r="E117"/>
  <c r="C117"/>
  <c r="B117"/>
  <c r="A117"/>
  <c r="P116"/>
  <c r="O116"/>
  <c r="C116"/>
  <c r="B116"/>
  <c r="A116"/>
  <c r="O115"/>
  <c r="M115"/>
  <c r="K115"/>
  <c r="J115"/>
  <c r="I115"/>
  <c r="H115"/>
  <c r="G115"/>
  <c r="F115"/>
  <c r="E115"/>
  <c r="C115"/>
  <c r="B115"/>
  <c r="A115"/>
  <c r="O114"/>
  <c r="M114"/>
  <c r="K114"/>
  <c r="J114"/>
  <c r="I114"/>
  <c r="H114"/>
  <c r="G114"/>
  <c r="G113" s="1"/>
  <c r="F114"/>
  <c r="E114"/>
  <c r="C114"/>
  <c r="B114"/>
  <c r="A114"/>
  <c r="P113"/>
  <c r="O113"/>
  <c r="C113"/>
  <c r="B113"/>
  <c r="A113"/>
  <c r="O112"/>
  <c r="M112"/>
  <c r="K112"/>
  <c r="J112"/>
  <c r="I112"/>
  <c r="H112"/>
  <c r="G112"/>
  <c r="F112"/>
  <c r="E112"/>
  <c r="C112"/>
  <c r="B112"/>
  <c r="A112"/>
  <c r="O111"/>
  <c r="M111"/>
  <c r="K111"/>
  <c r="J111"/>
  <c r="I111"/>
  <c r="H111"/>
  <c r="G111"/>
  <c r="F111"/>
  <c r="E111"/>
  <c r="C111"/>
  <c r="B111"/>
  <c r="A111"/>
  <c r="O110"/>
  <c r="M110"/>
  <c r="K110"/>
  <c r="J110"/>
  <c r="I110"/>
  <c r="H110"/>
  <c r="G110"/>
  <c r="F110"/>
  <c r="E110"/>
  <c r="C110"/>
  <c r="B110"/>
  <c r="A110"/>
  <c r="O109"/>
  <c r="M109"/>
  <c r="L109"/>
  <c r="K109"/>
  <c r="J109"/>
  <c r="I109"/>
  <c r="H109"/>
  <c r="H108" s="1"/>
  <c r="G109"/>
  <c r="F109"/>
  <c r="E109"/>
  <c r="C109"/>
  <c r="B109"/>
  <c r="A109"/>
  <c r="P108"/>
  <c r="O108"/>
  <c r="C108"/>
  <c r="B108"/>
  <c r="A108"/>
  <c r="C107"/>
  <c r="B107"/>
  <c r="A107"/>
  <c r="I106"/>
  <c r="H106"/>
  <c r="G106"/>
  <c r="G105" s="1"/>
  <c r="C106"/>
  <c r="B106"/>
  <c r="A106"/>
  <c r="C105"/>
  <c r="B105"/>
  <c r="A105"/>
  <c r="Q104"/>
  <c r="P104"/>
  <c r="O104"/>
  <c r="M104"/>
  <c r="K104"/>
  <c r="J104"/>
  <c r="I104"/>
  <c r="H104"/>
  <c r="G104"/>
  <c r="F104"/>
  <c r="E104"/>
  <c r="C104"/>
  <c r="B104"/>
  <c r="A104"/>
  <c r="O103"/>
  <c r="M103"/>
  <c r="K103"/>
  <c r="J103"/>
  <c r="I103"/>
  <c r="H103"/>
  <c r="G103"/>
  <c r="F103"/>
  <c r="E103"/>
  <c r="C103"/>
  <c r="B103"/>
  <c r="A103"/>
  <c r="O102"/>
  <c r="M102"/>
  <c r="L102"/>
  <c r="K102"/>
  <c r="J102"/>
  <c r="I102"/>
  <c r="H102"/>
  <c r="G102"/>
  <c r="F102"/>
  <c r="E102"/>
  <c r="C102"/>
  <c r="B102"/>
  <c r="A102"/>
  <c r="O101"/>
  <c r="M101"/>
  <c r="L101"/>
  <c r="K101"/>
  <c r="J101"/>
  <c r="I101"/>
  <c r="H101"/>
  <c r="G101"/>
  <c r="F101"/>
  <c r="E101"/>
  <c r="C101"/>
  <c r="B101"/>
  <c r="A101"/>
  <c r="O100"/>
  <c r="M100"/>
  <c r="K100"/>
  <c r="J100"/>
  <c r="I100"/>
  <c r="H100"/>
  <c r="G100"/>
  <c r="F100"/>
  <c r="E100"/>
  <c r="C100"/>
  <c r="B100"/>
  <c r="A100"/>
  <c r="O99"/>
  <c r="M99"/>
  <c r="K99"/>
  <c r="J99"/>
  <c r="I99"/>
  <c r="H99"/>
  <c r="G99"/>
  <c r="F99"/>
  <c r="E99"/>
  <c r="C99"/>
  <c r="B99"/>
  <c r="A99"/>
  <c r="O98"/>
  <c r="M98"/>
  <c r="K98"/>
  <c r="J98"/>
  <c r="I98"/>
  <c r="H98"/>
  <c r="G98"/>
  <c r="F98"/>
  <c r="E98"/>
  <c r="C98"/>
  <c r="B98"/>
  <c r="A98"/>
  <c r="O97"/>
  <c r="M97"/>
  <c r="K97"/>
  <c r="J97"/>
  <c r="I97"/>
  <c r="H97"/>
  <c r="G97"/>
  <c r="F97"/>
  <c r="E97"/>
  <c r="C97"/>
  <c r="B97"/>
  <c r="A97"/>
  <c r="O96"/>
  <c r="M96"/>
  <c r="K96"/>
  <c r="J96"/>
  <c r="I96"/>
  <c r="H96"/>
  <c r="G96"/>
  <c r="F96"/>
  <c r="E96"/>
  <c r="C96"/>
  <c r="B96"/>
  <c r="A96"/>
  <c r="O95"/>
  <c r="M95"/>
  <c r="K95"/>
  <c r="J95"/>
  <c r="I95"/>
  <c r="H95"/>
  <c r="G95"/>
  <c r="F95"/>
  <c r="E95"/>
  <c r="C95"/>
  <c r="B95"/>
  <c r="A95"/>
  <c r="O94"/>
  <c r="M94"/>
  <c r="K94"/>
  <c r="J94"/>
  <c r="I94"/>
  <c r="H94"/>
  <c r="G94"/>
  <c r="F94"/>
  <c r="E94"/>
  <c r="C94"/>
  <c r="B94"/>
  <c r="A94"/>
  <c r="O93"/>
  <c r="M93"/>
  <c r="K93"/>
  <c r="J93"/>
  <c r="I93"/>
  <c r="H93"/>
  <c r="G93"/>
  <c r="F93"/>
  <c r="E93"/>
  <c r="C93"/>
  <c r="B93"/>
  <c r="A93"/>
  <c r="Q92"/>
  <c r="P92"/>
  <c r="O92"/>
  <c r="M92"/>
  <c r="K92"/>
  <c r="J92"/>
  <c r="I92"/>
  <c r="H92"/>
  <c r="G92"/>
  <c r="F92"/>
  <c r="E92"/>
  <c r="C92"/>
  <c r="B92"/>
  <c r="A92"/>
  <c r="Q91"/>
  <c r="P91"/>
  <c r="O91"/>
  <c r="M91"/>
  <c r="K91"/>
  <c r="J91"/>
  <c r="I91"/>
  <c r="H91"/>
  <c r="G91"/>
  <c r="F91"/>
  <c r="E91"/>
  <c r="C91"/>
  <c r="B91"/>
  <c r="A91"/>
  <c r="Q90"/>
  <c r="P90"/>
  <c r="O90"/>
  <c r="M90"/>
  <c r="K90"/>
  <c r="J90"/>
  <c r="I90"/>
  <c r="H90"/>
  <c r="G90"/>
  <c r="F90"/>
  <c r="E90"/>
  <c r="C90"/>
  <c r="B90"/>
  <c r="A90"/>
  <c r="O89"/>
  <c r="M89"/>
  <c r="K89"/>
  <c r="J89"/>
  <c r="I89"/>
  <c r="H89"/>
  <c r="G89"/>
  <c r="F89"/>
  <c r="E89"/>
  <c r="C89"/>
  <c r="B89"/>
  <c r="A89"/>
  <c r="O88"/>
  <c r="M88"/>
  <c r="K88"/>
  <c r="J88"/>
  <c r="I88"/>
  <c r="H88"/>
  <c r="G88"/>
  <c r="F88"/>
  <c r="E88"/>
  <c r="C88"/>
  <c r="B88"/>
  <c r="A88"/>
  <c r="Q87"/>
  <c r="P87"/>
  <c r="O87"/>
  <c r="M87"/>
  <c r="K87"/>
  <c r="J87"/>
  <c r="I87"/>
  <c r="H87"/>
  <c r="G87"/>
  <c r="F87"/>
  <c r="E87"/>
  <c r="C87"/>
  <c r="B87"/>
  <c r="A87"/>
  <c r="C86"/>
  <c r="B86"/>
  <c r="A86"/>
  <c r="Q85"/>
  <c r="P85"/>
  <c r="O85"/>
  <c r="M85"/>
  <c r="K85"/>
  <c r="J85"/>
  <c r="I85"/>
  <c r="H85"/>
  <c r="G85"/>
  <c r="F85"/>
  <c r="E85"/>
  <c r="C85"/>
  <c r="B85"/>
  <c r="A85"/>
  <c r="Q84"/>
  <c r="P84"/>
  <c r="O84"/>
  <c r="M84"/>
  <c r="K84"/>
  <c r="J84"/>
  <c r="I84"/>
  <c r="H84"/>
  <c r="G84"/>
  <c r="F84"/>
  <c r="E84"/>
  <c r="C84"/>
  <c r="B84"/>
  <c r="A84"/>
  <c r="Q83"/>
  <c r="P83"/>
  <c r="O83"/>
  <c r="M83"/>
  <c r="K83"/>
  <c r="J83"/>
  <c r="I83"/>
  <c r="H83"/>
  <c r="G83"/>
  <c r="F83"/>
  <c r="E83"/>
  <c r="C83"/>
  <c r="B83"/>
  <c r="A83"/>
  <c r="O82"/>
  <c r="M82"/>
  <c r="K82"/>
  <c r="J82"/>
  <c r="I82"/>
  <c r="H82"/>
  <c r="G82"/>
  <c r="F82"/>
  <c r="E82"/>
  <c r="C82"/>
  <c r="B82"/>
  <c r="A82"/>
  <c r="O81"/>
  <c r="M81"/>
  <c r="K81"/>
  <c r="J81"/>
  <c r="I81"/>
  <c r="H81"/>
  <c r="G81"/>
  <c r="F81"/>
  <c r="E81"/>
  <c r="C81"/>
  <c r="B81"/>
  <c r="A81"/>
  <c r="Q80"/>
  <c r="P80"/>
  <c r="O80"/>
  <c r="M80"/>
  <c r="K80"/>
  <c r="J80"/>
  <c r="I80"/>
  <c r="H80"/>
  <c r="G80"/>
  <c r="F80"/>
  <c r="E80"/>
  <c r="C80"/>
  <c r="B80"/>
  <c r="A80"/>
  <c r="Q79"/>
  <c r="P79"/>
  <c r="O79"/>
  <c r="M79"/>
  <c r="K79"/>
  <c r="J79"/>
  <c r="I79"/>
  <c r="H79"/>
  <c r="G79"/>
  <c r="F79"/>
  <c r="E79"/>
  <c r="C79"/>
  <c r="B79"/>
  <c r="A79"/>
  <c r="Q78"/>
  <c r="P78"/>
  <c r="O78"/>
  <c r="M78"/>
  <c r="K78"/>
  <c r="J78"/>
  <c r="I78"/>
  <c r="H78"/>
  <c r="G78"/>
  <c r="F78"/>
  <c r="E78"/>
  <c r="C78"/>
  <c r="B78"/>
  <c r="A78"/>
  <c r="Q77"/>
  <c r="P77"/>
  <c r="O77"/>
  <c r="M77"/>
  <c r="K77"/>
  <c r="J77"/>
  <c r="I77"/>
  <c r="H77"/>
  <c r="G77"/>
  <c r="F77"/>
  <c r="E77"/>
  <c r="C77"/>
  <c r="B77"/>
  <c r="A77"/>
  <c r="Q76"/>
  <c r="P76"/>
  <c r="O76"/>
  <c r="M76"/>
  <c r="K76"/>
  <c r="J76"/>
  <c r="I76"/>
  <c r="H76"/>
  <c r="G76"/>
  <c r="F76"/>
  <c r="E76"/>
  <c r="C76"/>
  <c r="B76"/>
  <c r="A76"/>
  <c r="C75"/>
  <c r="B75"/>
  <c r="A75"/>
  <c r="Q74"/>
  <c r="P74"/>
  <c r="O74"/>
  <c r="M74"/>
  <c r="K74"/>
  <c r="J74"/>
  <c r="I74"/>
  <c r="H74"/>
  <c r="G74"/>
  <c r="F74"/>
  <c r="E74"/>
  <c r="C74"/>
  <c r="B74"/>
  <c r="A74"/>
  <c r="Q73"/>
  <c r="P73"/>
  <c r="O73"/>
  <c r="M73"/>
  <c r="K73"/>
  <c r="J73"/>
  <c r="I73"/>
  <c r="H73"/>
  <c r="G73"/>
  <c r="F73"/>
  <c r="E73"/>
  <c r="C73"/>
  <c r="B73"/>
  <c r="A73"/>
  <c r="Q72"/>
  <c r="P72"/>
  <c r="O72"/>
  <c r="M72"/>
  <c r="K72"/>
  <c r="J72"/>
  <c r="I72"/>
  <c r="H72"/>
  <c r="G72"/>
  <c r="F72"/>
  <c r="E72"/>
  <c r="C72"/>
  <c r="B72"/>
  <c r="A72"/>
  <c r="Q71"/>
  <c r="P71"/>
  <c r="O71"/>
  <c r="M71"/>
  <c r="K71"/>
  <c r="J71"/>
  <c r="I71"/>
  <c r="H71"/>
  <c r="G71"/>
  <c r="F71"/>
  <c r="E71"/>
  <c r="C71"/>
  <c r="B71"/>
  <c r="A71"/>
  <c r="O70"/>
  <c r="M70"/>
  <c r="K70"/>
  <c r="J70"/>
  <c r="I70"/>
  <c r="H70"/>
  <c r="G70"/>
  <c r="F70"/>
  <c r="E70"/>
  <c r="C70"/>
  <c r="B70"/>
  <c r="A70"/>
  <c r="O69"/>
  <c r="M69"/>
  <c r="K69"/>
  <c r="J69"/>
  <c r="I69"/>
  <c r="H69"/>
  <c r="G69"/>
  <c r="F69"/>
  <c r="E69"/>
  <c r="C69"/>
  <c r="B69"/>
  <c r="A69"/>
  <c r="O68"/>
  <c r="M68"/>
  <c r="K68"/>
  <c r="J68"/>
  <c r="I68"/>
  <c r="H68"/>
  <c r="G68"/>
  <c r="F68"/>
  <c r="E68"/>
  <c r="C68"/>
  <c r="B68"/>
  <c r="A68"/>
  <c r="O67"/>
  <c r="M67"/>
  <c r="K67"/>
  <c r="J67"/>
  <c r="I67"/>
  <c r="H67"/>
  <c r="G67"/>
  <c r="F67"/>
  <c r="E67"/>
  <c r="C67"/>
  <c r="B67"/>
  <c r="A67"/>
  <c r="O66"/>
  <c r="M66"/>
  <c r="K66"/>
  <c r="J66"/>
  <c r="I66"/>
  <c r="H66"/>
  <c r="G66"/>
  <c r="F66"/>
  <c r="E66"/>
  <c r="C66"/>
  <c r="B66"/>
  <c r="A66"/>
  <c r="Q65"/>
  <c r="P65"/>
  <c r="O65"/>
  <c r="N65"/>
  <c r="M65"/>
  <c r="K65"/>
  <c r="J65"/>
  <c r="I65"/>
  <c r="H65"/>
  <c r="G65"/>
  <c r="F65"/>
  <c r="E65"/>
  <c r="C65"/>
  <c r="B65"/>
  <c r="A65"/>
  <c r="Q64"/>
  <c r="P64"/>
  <c r="O64"/>
  <c r="M64"/>
  <c r="K64"/>
  <c r="J64"/>
  <c r="I64"/>
  <c r="H64"/>
  <c r="G64"/>
  <c r="F64"/>
  <c r="E64"/>
  <c r="C64"/>
  <c r="B64"/>
  <c r="A64"/>
  <c r="Q63"/>
  <c r="P63"/>
  <c r="O63"/>
  <c r="M63"/>
  <c r="K63"/>
  <c r="J63"/>
  <c r="I63"/>
  <c r="H63"/>
  <c r="G63"/>
  <c r="F63"/>
  <c r="E63"/>
  <c r="C63"/>
  <c r="B63"/>
  <c r="A63"/>
  <c r="Q62"/>
  <c r="P62"/>
  <c r="O62"/>
  <c r="M62"/>
  <c r="K62"/>
  <c r="J62"/>
  <c r="I62"/>
  <c r="H62"/>
  <c r="G62"/>
  <c r="F62"/>
  <c r="E62"/>
  <c r="C62"/>
  <c r="B62"/>
  <c r="A62"/>
  <c r="Q61"/>
  <c r="P61"/>
  <c r="O61"/>
  <c r="M61"/>
  <c r="K61"/>
  <c r="J61"/>
  <c r="I61"/>
  <c r="H61"/>
  <c r="H60" s="1"/>
  <c r="G61"/>
  <c r="F61"/>
  <c r="E61"/>
  <c r="C61"/>
  <c r="B61"/>
  <c r="A61"/>
  <c r="C60"/>
  <c r="B60"/>
  <c r="A60"/>
  <c r="C59"/>
  <c r="B59"/>
  <c r="A59"/>
  <c r="Q58"/>
  <c r="P58"/>
  <c r="O58"/>
  <c r="N58"/>
  <c r="M58"/>
  <c r="K58"/>
  <c r="J58"/>
  <c r="I58"/>
  <c r="H58"/>
  <c r="G58"/>
  <c r="F58"/>
  <c r="E58"/>
  <c r="C58"/>
  <c r="B58"/>
  <c r="A58"/>
  <c r="Q57"/>
  <c r="P57"/>
  <c r="O57"/>
  <c r="M57"/>
  <c r="K57"/>
  <c r="J57"/>
  <c r="I57"/>
  <c r="H57"/>
  <c r="G57"/>
  <c r="F57"/>
  <c r="E57"/>
  <c r="C57"/>
  <c r="B57"/>
  <c r="A57"/>
  <c r="Q56"/>
  <c r="P56"/>
  <c r="O56"/>
  <c r="M56"/>
  <c r="K56"/>
  <c r="J56"/>
  <c r="I56"/>
  <c r="H56"/>
  <c r="G56"/>
  <c r="F56"/>
  <c r="E56"/>
  <c r="C56"/>
  <c r="B56"/>
  <c r="A56"/>
  <c r="Q55"/>
  <c r="P55"/>
  <c r="O55"/>
  <c r="M55"/>
  <c r="K55"/>
  <c r="J55"/>
  <c r="I55"/>
  <c r="H55"/>
  <c r="G55"/>
  <c r="F55"/>
  <c r="E55"/>
  <c r="C55"/>
  <c r="B55"/>
  <c r="A55"/>
  <c r="Q54"/>
  <c r="P54"/>
  <c r="O54"/>
  <c r="M54"/>
  <c r="K54"/>
  <c r="J54"/>
  <c r="I54"/>
  <c r="H54"/>
  <c r="G54"/>
  <c r="F54"/>
  <c r="E54"/>
  <c r="C54"/>
  <c r="B54"/>
  <c r="A54"/>
  <c r="Q53"/>
  <c r="P53"/>
  <c r="O53"/>
  <c r="M53"/>
  <c r="K53"/>
  <c r="J53"/>
  <c r="I53"/>
  <c r="H53"/>
  <c r="G53"/>
  <c r="F53"/>
  <c r="E53"/>
  <c r="C53"/>
  <c r="B53"/>
  <c r="A53"/>
  <c r="Q52"/>
  <c r="P52"/>
  <c r="O52"/>
  <c r="M52"/>
  <c r="K52"/>
  <c r="J52"/>
  <c r="I52"/>
  <c r="H52"/>
  <c r="G52"/>
  <c r="F52"/>
  <c r="E52"/>
  <c r="C52"/>
  <c r="B52"/>
  <c r="A52"/>
  <c r="Q51"/>
  <c r="P51"/>
  <c r="O51"/>
  <c r="M51"/>
  <c r="K51"/>
  <c r="J51"/>
  <c r="I51"/>
  <c r="H51"/>
  <c r="H50" s="1"/>
  <c r="G51"/>
  <c r="F51"/>
  <c r="E51"/>
  <c r="C51"/>
  <c r="B51"/>
  <c r="A51"/>
  <c r="P50"/>
  <c r="O50"/>
  <c r="M50"/>
  <c r="L50"/>
  <c r="K50"/>
  <c r="J50"/>
  <c r="C50"/>
  <c r="B50"/>
  <c r="A50"/>
  <c r="Q49"/>
  <c r="P49"/>
  <c r="O49"/>
  <c r="M49"/>
  <c r="K49"/>
  <c r="J49"/>
  <c r="I49"/>
  <c r="H49"/>
  <c r="G49"/>
  <c r="F49"/>
  <c r="E49"/>
  <c r="C49"/>
  <c r="B49"/>
  <c r="A49"/>
  <c r="Q48"/>
  <c r="P48"/>
  <c r="O48"/>
  <c r="M48"/>
  <c r="K48"/>
  <c r="J48"/>
  <c r="I48"/>
  <c r="H48"/>
  <c r="G48"/>
  <c r="F48"/>
  <c r="E48"/>
  <c r="C48"/>
  <c r="B48"/>
  <c r="A48"/>
  <c r="O47"/>
  <c r="M47"/>
  <c r="K47"/>
  <c r="J47"/>
  <c r="I47"/>
  <c r="H47"/>
  <c r="G47"/>
  <c r="F47"/>
  <c r="E47"/>
  <c r="C47"/>
  <c r="B47"/>
  <c r="A47"/>
  <c r="O46"/>
  <c r="M46"/>
  <c r="K46"/>
  <c r="J46"/>
  <c r="I46"/>
  <c r="H46"/>
  <c r="G46"/>
  <c r="F46"/>
  <c r="E46"/>
  <c r="C46"/>
  <c r="B46"/>
  <c r="A46"/>
  <c r="Q45"/>
  <c r="P45"/>
  <c r="O45"/>
  <c r="M45"/>
  <c r="K45"/>
  <c r="J45"/>
  <c r="I45"/>
  <c r="H45"/>
  <c r="G45"/>
  <c r="F45"/>
  <c r="E45"/>
  <c r="C45"/>
  <c r="B45"/>
  <c r="A45"/>
  <c r="Q44"/>
  <c r="P44"/>
  <c r="O44"/>
  <c r="M44"/>
  <c r="K44"/>
  <c r="J44"/>
  <c r="I44"/>
  <c r="H44"/>
  <c r="G44"/>
  <c r="F44"/>
  <c r="E44"/>
  <c r="C44"/>
  <c r="B44"/>
  <c r="A44"/>
  <c r="Q43"/>
  <c r="P43"/>
  <c r="O43"/>
  <c r="M43"/>
  <c r="K43"/>
  <c r="J43"/>
  <c r="I43"/>
  <c r="H43"/>
  <c r="G43"/>
  <c r="F43"/>
  <c r="E43"/>
  <c r="C43"/>
  <c r="B43"/>
  <c r="A43"/>
  <c r="Q42"/>
  <c r="P42"/>
  <c r="O42"/>
  <c r="M42"/>
  <c r="K42"/>
  <c r="J42"/>
  <c r="I42"/>
  <c r="H42"/>
  <c r="G42"/>
  <c r="F42"/>
  <c r="E42"/>
  <c r="C42"/>
  <c r="B42"/>
  <c r="A42"/>
  <c r="Q41"/>
  <c r="P41"/>
  <c r="O41"/>
  <c r="M41"/>
  <c r="K41"/>
  <c r="J41"/>
  <c r="I41"/>
  <c r="I40" s="1"/>
  <c r="H41"/>
  <c r="G41"/>
  <c r="F41"/>
  <c r="E41"/>
  <c r="C41"/>
  <c r="B41"/>
  <c r="A41"/>
  <c r="P40"/>
  <c r="O40"/>
  <c r="M40"/>
  <c r="L40"/>
  <c r="K40"/>
  <c r="J40"/>
  <c r="C40"/>
  <c r="B40"/>
  <c r="A40"/>
  <c r="Q39"/>
  <c r="P39"/>
  <c r="O39"/>
  <c r="M39"/>
  <c r="K39"/>
  <c r="J39"/>
  <c r="I39"/>
  <c r="H39"/>
  <c r="G39"/>
  <c r="F39"/>
  <c r="E39"/>
  <c r="C39"/>
  <c r="B39"/>
  <c r="A39"/>
  <c r="O38"/>
  <c r="M38"/>
  <c r="K38"/>
  <c r="J38"/>
  <c r="I38"/>
  <c r="H38"/>
  <c r="G38"/>
  <c r="F38"/>
  <c r="E38"/>
  <c r="C38"/>
  <c r="B38"/>
  <c r="A38"/>
  <c r="O37"/>
  <c r="M37"/>
  <c r="K37"/>
  <c r="J37"/>
  <c r="I37"/>
  <c r="H37"/>
  <c r="G37"/>
  <c r="F37"/>
  <c r="E37"/>
  <c r="C37"/>
  <c r="B37"/>
  <c r="A37"/>
  <c r="Q36"/>
  <c r="P36"/>
  <c r="O36"/>
  <c r="M36"/>
  <c r="K36"/>
  <c r="J36"/>
  <c r="I36"/>
  <c r="H36"/>
  <c r="G36"/>
  <c r="F36"/>
  <c r="E36"/>
  <c r="C36"/>
  <c r="B36"/>
  <c r="A36"/>
  <c r="Q35"/>
  <c r="P35"/>
  <c r="O35"/>
  <c r="M35"/>
  <c r="K35"/>
  <c r="J35"/>
  <c r="I35"/>
  <c r="H35"/>
  <c r="G35"/>
  <c r="F35"/>
  <c r="E35"/>
  <c r="C35"/>
  <c r="B35"/>
  <c r="A35"/>
  <c r="O34"/>
  <c r="M34"/>
  <c r="L34"/>
  <c r="K34"/>
  <c r="J34"/>
  <c r="I34"/>
  <c r="H34"/>
  <c r="G34"/>
  <c r="F34"/>
  <c r="E34"/>
  <c r="C34"/>
  <c r="B34"/>
  <c r="A34"/>
  <c r="Q33"/>
  <c r="P33"/>
  <c r="O33"/>
  <c r="M33"/>
  <c r="K33"/>
  <c r="J33"/>
  <c r="I33"/>
  <c r="H33"/>
  <c r="G33"/>
  <c r="F33"/>
  <c r="E33"/>
  <c r="C33"/>
  <c r="B33"/>
  <c r="A33"/>
  <c r="Q32"/>
  <c r="P32"/>
  <c r="O32"/>
  <c r="M32"/>
  <c r="K32"/>
  <c r="J32"/>
  <c r="I32"/>
  <c r="H32"/>
  <c r="G32"/>
  <c r="F32"/>
  <c r="E32"/>
  <c r="C32"/>
  <c r="B32"/>
  <c r="A32"/>
  <c r="Q31"/>
  <c r="P31"/>
  <c r="O31"/>
  <c r="M31"/>
  <c r="K31"/>
  <c r="J31"/>
  <c r="I31"/>
  <c r="H31"/>
  <c r="G31"/>
  <c r="F31"/>
  <c r="E31"/>
  <c r="C31"/>
  <c r="B31"/>
  <c r="A31"/>
  <c r="Q30"/>
  <c r="P30"/>
  <c r="O30"/>
  <c r="M30"/>
  <c r="K30"/>
  <c r="J30"/>
  <c r="I30"/>
  <c r="H30"/>
  <c r="G30"/>
  <c r="F30"/>
  <c r="E30"/>
  <c r="C30"/>
  <c r="B30"/>
  <c r="A30"/>
  <c r="O29"/>
  <c r="M29"/>
  <c r="K29"/>
  <c r="J29"/>
  <c r="I29"/>
  <c r="H29"/>
  <c r="G29"/>
  <c r="F29"/>
  <c r="E29"/>
  <c r="C29"/>
  <c r="B29"/>
  <c r="A29"/>
  <c r="O28"/>
  <c r="M28"/>
  <c r="K28"/>
  <c r="J28"/>
  <c r="I28"/>
  <c r="H28"/>
  <c r="G28"/>
  <c r="F28"/>
  <c r="E28"/>
  <c r="C28"/>
  <c r="B28"/>
  <c r="A28"/>
  <c r="Q27"/>
  <c r="P27"/>
  <c r="O27"/>
  <c r="M27"/>
  <c r="K27"/>
  <c r="J27"/>
  <c r="I27"/>
  <c r="H27"/>
  <c r="G27"/>
  <c r="F27"/>
  <c r="E27"/>
  <c r="C27"/>
  <c r="B27"/>
  <c r="A27"/>
  <c r="P26"/>
  <c r="O26"/>
  <c r="M26"/>
  <c r="L26"/>
  <c r="K26"/>
  <c r="J26"/>
  <c r="C26"/>
  <c r="B26"/>
  <c r="A26"/>
  <c r="Q25"/>
  <c r="P25"/>
  <c r="O25"/>
  <c r="M25"/>
  <c r="K25"/>
  <c r="J25"/>
  <c r="I25"/>
  <c r="H25"/>
  <c r="G25"/>
  <c r="F25"/>
  <c r="E25"/>
  <c r="C25"/>
  <c r="B25"/>
  <c r="A25"/>
  <c r="Q24"/>
  <c r="P24"/>
  <c r="O24"/>
  <c r="M24"/>
  <c r="K24"/>
  <c r="J24"/>
  <c r="I24"/>
  <c r="H24"/>
  <c r="G24"/>
  <c r="F24"/>
  <c r="E24"/>
  <c r="C24"/>
  <c r="B24"/>
  <c r="A24"/>
  <c r="O23"/>
  <c r="M23"/>
  <c r="K23"/>
  <c r="J23"/>
  <c r="I23"/>
  <c r="H23"/>
  <c r="G23"/>
  <c r="F23"/>
  <c r="E23"/>
  <c r="C23"/>
  <c r="B23"/>
  <c r="A23"/>
  <c r="O22"/>
  <c r="M22"/>
  <c r="K22"/>
  <c r="J22"/>
  <c r="I22"/>
  <c r="H22"/>
  <c r="G22"/>
  <c r="F22"/>
  <c r="E22"/>
  <c r="C22"/>
  <c r="B22"/>
  <c r="A22"/>
  <c r="O21"/>
  <c r="M21"/>
  <c r="K21"/>
  <c r="J21"/>
  <c r="I21"/>
  <c r="H21"/>
  <c r="G21"/>
  <c r="F21"/>
  <c r="E21"/>
  <c r="C21"/>
  <c r="B21"/>
  <c r="A21"/>
  <c r="Q20"/>
  <c r="P20"/>
  <c r="O20"/>
  <c r="M20"/>
  <c r="K20"/>
  <c r="J20"/>
  <c r="I20"/>
  <c r="H20"/>
  <c r="G20"/>
  <c r="F20"/>
  <c r="E20"/>
  <c r="C20"/>
  <c r="B20"/>
  <c r="A20"/>
  <c r="Q19"/>
  <c r="P19"/>
  <c r="O19"/>
  <c r="M19"/>
  <c r="K19"/>
  <c r="J19"/>
  <c r="I19"/>
  <c r="H19"/>
  <c r="G19"/>
  <c r="F19"/>
  <c r="E19"/>
  <c r="C19"/>
  <c r="B19"/>
  <c r="A19"/>
  <c r="Q18"/>
  <c r="P18"/>
  <c r="O18"/>
  <c r="M18"/>
  <c r="K18"/>
  <c r="J18"/>
  <c r="I18"/>
  <c r="H18"/>
  <c r="G18"/>
  <c r="F18"/>
  <c r="E18"/>
  <c r="C18"/>
  <c r="B18"/>
  <c r="A18"/>
  <c r="Q17"/>
  <c r="P17"/>
  <c r="O17"/>
  <c r="M17"/>
  <c r="K17"/>
  <c r="J17"/>
  <c r="I17"/>
  <c r="H17"/>
  <c r="G17"/>
  <c r="F17"/>
  <c r="E17"/>
  <c r="C17"/>
  <c r="B17"/>
  <c r="A17"/>
  <c r="Q16"/>
  <c r="P16"/>
  <c r="O16"/>
  <c r="M16"/>
  <c r="K16"/>
  <c r="J16"/>
  <c r="I16"/>
  <c r="H16"/>
  <c r="G16"/>
  <c r="F16"/>
  <c r="E16"/>
  <c r="C16"/>
  <c r="B16"/>
  <c r="A16"/>
  <c r="C15"/>
  <c r="B15"/>
  <c r="A15"/>
  <c r="C14"/>
  <c r="B14"/>
  <c r="A14"/>
  <c r="C13"/>
  <c r="B13"/>
  <c r="A13"/>
  <c r="C12"/>
  <c r="B12"/>
  <c r="A12"/>
  <c r="Q11"/>
  <c r="Q10" s="1"/>
  <c r="P11"/>
  <c r="O11"/>
  <c r="M11"/>
  <c r="K11"/>
  <c r="J11"/>
  <c r="I11"/>
  <c r="I10" s="1"/>
  <c r="H11"/>
  <c r="G11"/>
  <c r="G10" s="1"/>
  <c r="F11"/>
  <c r="E11"/>
  <c r="C11"/>
  <c r="B11"/>
  <c r="A11"/>
  <c r="H10"/>
  <c r="C10"/>
  <c r="B10"/>
  <c r="A10"/>
  <c r="Q9"/>
  <c r="Q8" s="1"/>
  <c r="P9"/>
  <c r="O9"/>
  <c r="M9"/>
  <c r="K9"/>
  <c r="J9"/>
  <c r="I9"/>
  <c r="I8" s="1"/>
  <c r="H9"/>
  <c r="H8" s="1"/>
  <c r="G9"/>
  <c r="G8" s="1"/>
  <c r="G7" s="1"/>
  <c r="G6" s="1"/>
  <c r="F9"/>
  <c r="E9"/>
  <c r="C9"/>
  <c r="B9"/>
  <c r="A9"/>
  <c r="C8"/>
  <c r="B8"/>
  <c r="A8"/>
  <c r="C7"/>
  <c r="B7"/>
  <c r="A7"/>
  <c r="C6"/>
  <c r="B6"/>
  <c r="A6"/>
  <c r="C2"/>
  <c r="A2"/>
  <c r="I17" i="51"/>
  <c r="G17"/>
  <c r="E17"/>
  <c r="D17"/>
  <c r="C17"/>
  <c r="B17"/>
  <c r="A17"/>
  <c r="K16"/>
  <c r="K15" s="1"/>
  <c r="K14" s="1"/>
  <c r="C16"/>
  <c r="A16"/>
  <c r="C15"/>
  <c r="A15"/>
  <c r="C14"/>
  <c r="A14"/>
  <c r="I13"/>
  <c r="G13"/>
  <c r="E13"/>
  <c r="D13"/>
  <c r="C13"/>
  <c r="B13"/>
  <c r="A13"/>
  <c r="K12"/>
  <c r="C12"/>
  <c r="A12"/>
  <c r="K11"/>
  <c r="K10" s="1"/>
  <c r="C11"/>
  <c r="A11"/>
  <c r="C10"/>
  <c r="A10"/>
  <c r="I9"/>
  <c r="G9"/>
  <c r="E9"/>
  <c r="D9"/>
  <c r="C9"/>
  <c r="B9"/>
  <c r="A9"/>
  <c r="K8"/>
  <c r="K7" s="1"/>
  <c r="K6" s="1"/>
  <c r="C8"/>
  <c r="B8"/>
  <c r="A8"/>
  <c r="C7"/>
  <c r="B7"/>
  <c r="A7"/>
  <c r="C6"/>
  <c r="B6"/>
  <c r="A6"/>
  <c r="C2"/>
  <c r="A2"/>
  <c r="I28" i="50"/>
  <c r="G28"/>
  <c r="E28"/>
  <c r="D28"/>
  <c r="C28"/>
  <c r="A28"/>
  <c r="K27"/>
  <c r="C27"/>
  <c r="A27"/>
  <c r="K26"/>
  <c r="C26"/>
  <c r="A26"/>
  <c r="I25"/>
  <c r="G25"/>
  <c r="E25"/>
  <c r="D25"/>
  <c r="C25"/>
  <c r="A25"/>
  <c r="K24"/>
  <c r="K23" s="1"/>
  <c r="K22" s="1"/>
  <c r="C24"/>
  <c r="A24"/>
  <c r="C23"/>
  <c r="A23"/>
  <c r="C22"/>
  <c r="A22"/>
  <c r="I21"/>
  <c r="G21"/>
  <c r="E21"/>
  <c r="D21"/>
  <c r="C21"/>
  <c r="A21"/>
  <c r="K20"/>
  <c r="K19" s="1"/>
  <c r="C20"/>
  <c r="A20"/>
  <c r="C19"/>
  <c r="A19"/>
  <c r="I18"/>
  <c r="G18"/>
  <c r="E18"/>
  <c r="D18"/>
  <c r="C18"/>
  <c r="A18"/>
  <c r="K17"/>
  <c r="K16" s="1"/>
  <c r="K15" s="1"/>
  <c r="C17"/>
  <c r="A17"/>
  <c r="C16"/>
  <c r="A16"/>
  <c r="C15"/>
  <c r="A15"/>
  <c r="I14"/>
  <c r="G14"/>
  <c r="E14"/>
  <c r="D14"/>
  <c r="C14"/>
  <c r="A14"/>
  <c r="K13"/>
  <c r="K12" s="1"/>
  <c r="K11" s="1"/>
  <c r="K10" s="1"/>
  <c r="C13"/>
  <c r="A13"/>
  <c r="C12"/>
  <c r="B12"/>
  <c r="A12"/>
  <c r="C11"/>
  <c r="A11"/>
  <c r="C10"/>
  <c r="A10"/>
  <c r="I9"/>
  <c r="G9"/>
  <c r="E9"/>
  <c r="D9"/>
  <c r="C9"/>
  <c r="A9"/>
  <c r="K8"/>
  <c r="K7" s="1"/>
  <c r="K6" s="1"/>
  <c r="C8"/>
  <c r="A8"/>
  <c r="C7"/>
  <c r="B7"/>
  <c r="A7"/>
  <c r="C6"/>
  <c r="A6"/>
  <c r="C2"/>
  <c r="A2"/>
  <c r="I24" i="49"/>
  <c r="G24"/>
  <c r="E24"/>
  <c r="D24"/>
  <c r="C24"/>
  <c r="A24"/>
  <c r="K23"/>
  <c r="K22" s="1"/>
  <c r="C23"/>
  <c r="A23"/>
  <c r="C22"/>
  <c r="A22"/>
  <c r="I21"/>
  <c r="G21"/>
  <c r="E21"/>
  <c r="D21"/>
  <c r="C21"/>
  <c r="A21"/>
  <c r="K20"/>
  <c r="C20"/>
  <c r="A20"/>
  <c r="K19"/>
  <c r="K18" s="1"/>
  <c r="C19"/>
  <c r="A19"/>
  <c r="C18"/>
  <c r="A18"/>
  <c r="I17"/>
  <c r="G17"/>
  <c r="E17"/>
  <c r="D17"/>
  <c r="C17"/>
  <c r="A17"/>
  <c r="K16"/>
  <c r="K15" s="1"/>
  <c r="K14" s="1"/>
  <c r="C16"/>
  <c r="A16"/>
  <c r="C15"/>
  <c r="A15"/>
  <c r="C14"/>
  <c r="A14"/>
  <c r="I13"/>
  <c r="G13"/>
  <c r="E13"/>
  <c r="D13"/>
  <c r="C13"/>
  <c r="B13"/>
  <c r="A13"/>
  <c r="K12"/>
  <c r="C12"/>
  <c r="B12"/>
  <c r="A12"/>
  <c r="K11"/>
  <c r="C11"/>
  <c r="B11"/>
  <c r="A11"/>
  <c r="I10"/>
  <c r="G10"/>
  <c r="E10"/>
  <c r="D10"/>
  <c r="C10"/>
  <c r="B10"/>
  <c r="A10"/>
  <c r="K9"/>
  <c r="C9"/>
  <c r="B9"/>
  <c r="A9"/>
  <c r="K8"/>
  <c r="C8"/>
  <c r="B8"/>
  <c r="A8"/>
  <c r="K7"/>
  <c r="C7"/>
  <c r="B7"/>
  <c r="A7"/>
  <c r="C6"/>
  <c r="B6"/>
  <c r="A6"/>
  <c r="C2"/>
  <c r="A2"/>
  <c r="I81" i="48"/>
  <c r="G81"/>
  <c r="E81"/>
  <c r="D81"/>
  <c r="C81"/>
  <c r="A81"/>
  <c r="I80"/>
  <c r="G80"/>
  <c r="E80"/>
  <c r="D80"/>
  <c r="C80"/>
  <c r="B80"/>
  <c r="A80"/>
  <c r="I79"/>
  <c r="G79"/>
  <c r="E79"/>
  <c r="D79"/>
  <c r="C79"/>
  <c r="B79"/>
  <c r="A79"/>
  <c r="I78"/>
  <c r="G78"/>
  <c r="E78"/>
  <c r="D78"/>
  <c r="C78"/>
  <c r="B78"/>
  <c r="A78"/>
  <c r="K77"/>
  <c r="K76" s="1"/>
  <c r="C77"/>
  <c r="A77"/>
  <c r="C76"/>
  <c r="A76"/>
  <c r="I75"/>
  <c r="G75"/>
  <c r="E75"/>
  <c r="D75"/>
  <c r="C75"/>
  <c r="A75"/>
  <c r="I74"/>
  <c r="G74"/>
  <c r="F74"/>
  <c r="E74"/>
  <c r="D74"/>
  <c r="C74"/>
  <c r="A74"/>
  <c r="I73"/>
  <c r="G73"/>
  <c r="E73"/>
  <c r="D73"/>
  <c r="C73"/>
  <c r="B73"/>
  <c r="A73"/>
  <c r="I72"/>
  <c r="G72"/>
  <c r="E72"/>
  <c r="D72"/>
  <c r="C72"/>
  <c r="B72"/>
  <c r="A72"/>
  <c r="K71"/>
  <c r="K70" s="1"/>
  <c r="C71"/>
  <c r="A71"/>
  <c r="C70"/>
  <c r="A70"/>
  <c r="I69"/>
  <c r="G69"/>
  <c r="E69"/>
  <c r="D69"/>
  <c r="C69"/>
  <c r="A69"/>
  <c r="I68"/>
  <c r="G68"/>
  <c r="E68"/>
  <c r="D68"/>
  <c r="C68"/>
  <c r="A68"/>
  <c r="I67"/>
  <c r="G67"/>
  <c r="E67"/>
  <c r="D67"/>
  <c r="C67"/>
  <c r="B67"/>
  <c r="A67"/>
  <c r="I66"/>
  <c r="G66"/>
  <c r="E66"/>
  <c r="D66"/>
  <c r="C66"/>
  <c r="B66"/>
  <c r="A66"/>
  <c r="K65"/>
  <c r="K64" s="1"/>
  <c r="C65"/>
  <c r="A65"/>
  <c r="C64"/>
  <c r="A64"/>
  <c r="I63"/>
  <c r="G63"/>
  <c r="E63"/>
  <c r="D63"/>
  <c r="C63"/>
  <c r="A63"/>
  <c r="I62"/>
  <c r="G62"/>
  <c r="E62"/>
  <c r="D62"/>
  <c r="C62"/>
  <c r="B62"/>
  <c r="A62"/>
  <c r="I61"/>
  <c r="G61"/>
  <c r="E61"/>
  <c r="D61"/>
  <c r="C61"/>
  <c r="B61"/>
  <c r="A61"/>
  <c r="K60"/>
  <c r="K59" s="1"/>
  <c r="C60"/>
  <c r="A60"/>
  <c r="C59"/>
  <c r="A59"/>
  <c r="I58"/>
  <c r="G58"/>
  <c r="E58"/>
  <c r="D58"/>
  <c r="C58"/>
  <c r="B58"/>
  <c r="A58"/>
  <c r="I57"/>
  <c r="H57"/>
  <c r="G57"/>
  <c r="E57"/>
  <c r="D57"/>
  <c r="C57"/>
  <c r="B57"/>
  <c r="A57"/>
  <c r="K56"/>
  <c r="K55" s="1"/>
  <c r="C56"/>
  <c r="A56"/>
  <c r="C55"/>
  <c r="A55"/>
  <c r="I54"/>
  <c r="G54"/>
  <c r="E54"/>
  <c r="D54"/>
  <c r="C54"/>
  <c r="A54"/>
  <c r="I53"/>
  <c r="G53"/>
  <c r="E53"/>
  <c r="D53"/>
  <c r="C53"/>
  <c r="A53"/>
  <c r="I52"/>
  <c r="G52"/>
  <c r="E52"/>
  <c r="D52"/>
  <c r="C52"/>
  <c r="B52"/>
  <c r="A52"/>
  <c r="I51"/>
  <c r="G51"/>
  <c r="E51"/>
  <c r="D51"/>
  <c r="C51"/>
  <c r="B51"/>
  <c r="A51"/>
  <c r="K50"/>
  <c r="C50"/>
  <c r="A50"/>
  <c r="K49"/>
  <c r="K48" s="1"/>
  <c r="C49"/>
  <c r="A49"/>
  <c r="C48"/>
  <c r="A48"/>
  <c r="I47"/>
  <c r="G47"/>
  <c r="E47"/>
  <c r="D47"/>
  <c r="C47"/>
  <c r="B47"/>
  <c r="A47"/>
  <c r="I46"/>
  <c r="G46"/>
  <c r="E46"/>
  <c r="D46"/>
  <c r="C46"/>
  <c r="B46"/>
  <c r="A46"/>
  <c r="K45"/>
  <c r="K44" s="1"/>
  <c r="C45"/>
  <c r="A45"/>
  <c r="C44"/>
  <c r="A44"/>
  <c r="I43"/>
  <c r="G43"/>
  <c r="E43"/>
  <c r="D43"/>
  <c r="C43"/>
  <c r="B43"/>
  <c r="A43"/>
  <c r="I42"/>
  <c r="G42"/>
  <c r="E42"/>
  <c r="D42"/>
  <c r="C42"/>
  <c r="B42"/>
  <c r="A42"/>
  <c r="I41"/>
  <c r="G41"/>
  <c r="E41"/>
  <c r="D41"/>
  <c r="C41"/>
  <c r="B41"/>
  <c r="A41"/>
  <c r="I40"/>
  <c r="G40"/>
  <c r="E40"/>
  <c r="D40"/>
  <c r="C40"/>
  <c r="B40"/>
  <c r="A40"/>
  <c r="I39"/>
  <c r="G39"/>
  <c r="E39"/>
  <c r="D39"/>
  <c r="C39"/>
  <c r="B39"/>
  <c r="A39"/>
  <c r="I38"/>
  <c r="G38"/>
  <c r="E38"/>
  <c r="D38"/>
  <c r="C38"/>
  <c r="B38"/>
  <c r="A38"/>
  <c r="K37"/>
  <c r="K36" s="1"/>
  <c r="C37"/>
  <c r="A37"/>
  <c r="C36"/>
  <c r="A36"/>
  <c r="I35"/>
  <c r="G35"/>
  <c r="F35"/>
  <c r="E35"/>
  <c r="D35"/>
  <c r="C35"/>
  <c r="B35"/>
  <c r="A35"/>
  <c r="K34"/>
  <c r="C34"/>
  <c r="A34"/>
  <c r="K33"/>
  <c r="C33"/>
  <c r="A33"/>
  <c r="I32"/>
  <c r="G32"/>
  <c r="E32"/>
  <c r="D32"/>
  <c r="C32"/>
  <c r="A32"/>
  <c r="I31"/>
  <c r="G31"/>
  <c r="E31"/>
  <c r="D31"/>
  <c r="C31"/>
  <c r="B31"/>
  <c r="A31"/>
  <c r="I30"/>
  <c r="G30"/>
  <c r="E30"/>
  <c r="D30"/>
  <c r="C30"/>
  <c r="B30"/>
  <c r="A30"/>
  <c r="I29"/>
  <c r="G29"/>
  <c r="E29"/>
  <c r="D29"/>
  <c r="C29"/>
  <c r="B29"/>
  <c r="A29"/>
  <c r="I28"/>
  <c r="G28"/>
  <c r="E28"/>
  <c r="D28"/>
  <c r="C28"/>
  <c r="B28"/>
  <c r="A28"/>
  <c r="K27"/>
  <c r="C27"/>
  <c r="A27"/>
  <c r="K26"/>
  <c r="K25" s="1"/>
  <c r="K24" s="1"/>
  <c r="C26"/>
  <c r="A26"/>
  <c r="C25"/>
  <c r="A25"/>
  <c r="C24"/>
  <c r="A24"/>
  <c r="I23"/>
  <c r="G23"/>
  <c r="E23"/>
  <c r="D23"/>
  <c r="C23"/>
  <c r="B23"/>
  <c r="A23"/>
  <c r="K22"/>
  <c r="K21" s="1"/>
  <c r="C22"/>
  <c r="A22"/>
  <c r="C21"/>
  <c r="A21"/>
  <c r="I20"/>
  <c r="G20"/>
  <c r="F20"/>
  <c r="E20"/>
  <c r="D20"/>
  <c r="C20"/>
  <c r="B20"/>
  <c r="A20"/>
  <c r="K19"/>
  <c r="C19"/>
  <c r="A19"/>
  <c r="K18"/>
  <c r="K17" s="1"/>
  <c r="C18"/>
  <c r="A18"/>
  <c r="C17"/>
  <c r="A17"/>
  <c r="I16"/>
  <c r="G16"/>
  <c r="E16"/>
  <c r="D16"/>
  <c r="C16"/>
  <c r="B16"/>
  <c r="A16"/>
  <c r="I15"/>
  <c r="G15"/>
  <c r="E15"/>
  <c r="D15"/>
  <c r="C15"/>
  <c r="B15"/>
  <c r="A15"/>
  <c r="I14"/>
  <c r="G14"/>
  <c r="E14"/>
  <c r="D14"/>
  <c r="C14"/>
  <c r="B14"/>
  <c r="A14"/>
  <c r="I13"/>
  <c r="G13"/>
  <c r="E13"/>
  <c r="D13"/>
  <c r="C13"/>
  <c r="B13"/>
  <c r="A13"/>
  <c r="K12"/>
  <c r="C12"/>
  <c r="A12"/>
  <c r="K11"/>
  <c r="C11"/>
  <c r="A11"/>
  <c r="I10"/>
  <c r="G10"/>
  <c r="E10"/>
  <c r="D10"/>
  <c r="C10"/>
  <c r="B10"/>
  <c r="A10"/>
  <c r="I9"/>
  <c r="G9"/>
  <c r="E9"/>
  <c r="D9"/>
  <c r="C9"/>
  <c r="B9"/>
  <c r="A9"/>
  <c r="K8"/>
  <c r="C8"/>
  <c r="A8"/>
  <c r="K7"/>
  <c r="K6" s="1"/>
  <c r="C7"/>
  <c r="A7"/>
  <c r="C6"/>
  <c r="A6"/>
  <c r="C2"/>
  <c r="A2"/>
  <c r="I57" i="47"/>
  <c r="G57"/>
  <c r="E57"/>
  <c r="D57"/>
  <c r="C57"/>
  <c r="A57"/>
  <c r="I56"/>
  <c r="G56"/>
  <c r="E56"/>
  <c r="D56"/>
  <c r="C56"/>
  <c r="B56"/>
  <c r="A56"/>
  <c r="K55"/>
  <c r="C55"/>
  <c r="A55"/>
  <c r="K54"/>
  <c r="C54"/>
  <c r="A54"/>
  <c r="I53"/>
  <c r="G53"/>
  <c r="E53"/>
  <c r="D53"/>
  <c r="C53"/>
  <c r="A53"/>
  <c r="I52"/>
  <c r="G52"/>
  <c r="E52"/>
  <c r="D52"/>
  <c r="C52"/>
  <c r="B52"/>
  <c r="A52"/>
  <c r="K51"/>
  <c r="K50" s="1"/>
  <c r="C51"/>
  <c r="A51"/>
  <c r="C50"/>
  <c r="A50"/>
  <c r="I49"/>
  <c r="G49"/>
  <c r="E49"/>
  <c r="D49"/>
  <c r="C49"/>
  <c r="B49"/>
  <c r="A49"/>
  <c r="I48"/>
  <c r="G48"/>
  <c r="E48"/>
  <c r="D48"/>
  <c r="C48"/>
  <c r="B48"/>
  <c r="A48"/>
  <c r="K47"/>
  <c r="K46" s="1"/>
  <c r="C47"/>
  <c r="A47"/>
  <c r="C46"/>
  <c r="A46"/>
  <c r="I45"/>
  <c r="G45"/>
  <c r="E45"/>
  <c r="D45"/>
  <c r="C45"/>
  <c r="B45"/>
  <c r="A45"/>
  <c r="I44"/>
  <c r="G44"/>
  <c r="E44"/>
  <c r="D44"/>
  <c r="C44"/>
  <c r="B44"/>
  <c r="A44"/>
  <c r="I43"/>
  <c r="G43"/>
  <c r="E43"/>
  <c r="D43"/>
  <c r="C43"/>
  <c r="B43"/>
  <c r="A43"/>
  <c r="I42"/>
  <c r="G42"/>
  <c r="E42"/>
  <c r="D42"/>
  <c r="C42"/>
  <c r="B42"/>
  <c r="A42"/>
  <c r="I41"/>
  <c r="G41"/>
  <c r="E41"/>
  <c r="D41"/>
  <c r="C41"/>
  <c r="B41"/>
  <c r="A41"/>
  <c r="K40"/>
  <c r="I39"/>
  <c r="G39"/>
  <c r="E39"/>
  <c r="D39"/>
  <c r="C39"/>
  <c r="B39"/>
  <c r="A39"/>
  <c r="I38"/>
  <c r="G38"/>
  <c r="E38"/>
  <c r="D38"/>
  <c r="C38"/>
  <c r="B38"/>
  <c r="A38"/>
  <c r="I37"/>
  <c r="G37"/>
  <c r="E37"/>
  <c r="D37"/>
  <c r="C37"/>
  <c r="B37"/>
  <c r="A37"/>
  <c r="I36"/>
  <c r="G36"/>
  <c r="E36"/>
  <c r="D36"/>
  <c r="C36"/>
  <c r="B36"/>
  <c r="A36"/>
  <c r="K35"/>
  <c r="C35"/>
  <c r="A35"/>
  <c r="C34"/>
  <c r="A34"/>
  <c r="C33"/>
  <c r="A33"/>
  <c r="C32"/>
  <c r="A32"/>
  <c r="I31"/>
  <c r="G31"/>
  <c r="E31"/>
  <c r="D31"/>
  <c r="C31"/>
  <c r="A31"/>
  <c r="I30"/>
  <c r="G30"/>
  <c r="E30"/>
  <c r="D30"/>
  <c r="C30"/>
  <c r="B30"/>
  <c r="A30"/>
  <c r="K29"/>
  <c r="K28" s="1"/>
  <c r="C29"/>
  <c r="A29"/>
  <c r="C28"/>
  <c r="A28"/>
  <c r="I27"/>
  <c r="G27"/>
  <c r="E27"/>
  <c r="D27"/>
  <c r="C27"/>
  <c r="A27"/>
  <c r="I26"/>
  <c r="G26"/>
  <c r="E26"/>
  <c r="D26"/>
  <c r="C26"/>
  <c r="B26"/>
  <c r="A26"/>
  <c r="I25"/>
  <c r="G25"/>
  <c r="E25"/>
  <c r="D25"/>
  <c r="C25"/>
  <c r="B25"/>
  <c r="A25"/>
  <c r="K24"/>
  <c r="K23" s="1"/>
  <c r="K22" s="1"/>
  <c r="C24"/>
  <c r="A24"/>
  <c r="C23"/>
  <c r="A23"/>
  <c r="C22"/>
  <c r="A22"/>
  <c r="C21"/>
  <c r="A21"/>
  <c r="I20"/>
  <c r="G20"/>
  <c r="E20"/>
  <c r="D20"/>
  <c r="C20"/>
  <c r="B20"/>
  <c r="A20"/>
  <c r="K19"/>
  <c r="K18" s="1"/>
  <c r="K17" s="1"/>
  <c r="C19"/>
  <c r="A19"/>
  <c r="C18"/>
  <c r="A18"/>
  <c r="C17"/>
  <c r="A17"/>
  <c r="I16"/>
  <c r="G16"/>
  <c r="E16"/>
  <c r="D16"/>
  <c r="C16"/>
  <c r="B16"/>
  <c r="A16"/>
  <c r="I15"/>
  <c r="G15"/>
  <c r="E15"/>
  <c r="D15"/>
  <c r="C15"/>
  <c r="B15"/>
  <c r="A15"/>
  <c r="I14"/>
  <c r="G14"/>
  <c r="E14"/>
  <c r="D14"/>
  <c r="C14"/>
  <c r="B14"/>
  <c r="A14"/>
  <c r="I13"/>
  <c r="G13"/>
  <c r="E13"/>
  <c r="D13"/>
  <c r="C13"/>
  <c r="B13"/>
  <c r="A13"/>
  <c r="I12"/>
  <c r="G12"/>
  <c r="E12"/>
  <c r="D12"/>
  <c r="C12"/>
  <c r="B12"/>
  <c r="A12"/>
  <c r="K11"/>
  <c r="K10" s="1"/>
  <c r="C11"/>
  <c r="A11"/>
  <c r="C10"/>
  <c r="A10"/>
  <c r="I9"/>
  <c r="G9"/>
  <c r="E9"/>
  <c r="D9"/>
  <c r="C9"/>
  <c r="B9"/>
  <c r="A9"/>
  <c r="K8"/>
  <c r="C8"/>
  <c r="A8"/>
  <c r="C7"/>
  <c r="A7"/>
  <c r="C6"/>
  <c r="A6"/>
  <c r="C2"/>
  <c r="A2"/>
  <c r="I43" i="46"/>
  <c r="G43"/>
  <c r="E43"/>
  <c r="D43"/>
  <c r="C43"/>
  <c r="A43"/>
  <c r="I42"/>
  <c r="G42"/>
  <c r="E42"/>
  <c r="D42"/>
  <c r="C42"/>
  <c r="B42"/>
  <c r="A42"/>
  <c r="K41"/>
  <c r="K40" s="1"/>
  <c r="C41"/>
  <c r="A41"/>
  <c r="C40"/>
  <c r="A40"/>
  <c r="I39"/>
  <c r="G39"/>
  <c r="E39"/>
  <c r="D39"/>
  <c r="C39"/>
  <c r="A39"/>
  <c r="K38"/>
  <c r="K37" s="1"/>
  <c r="I36"/>
  <c r="G36"/>
  <c r="E36"/>
  <c r="D36"/>
  <c r="C36"/>
  <c r="A36"/>
  <c r="I35"/>
  <c r="G35"/>
  <c r="E35"/>
  <c r="D35"/>
  <c r="C35"/>
  <c r="B35"/>
  <c r="A35"/>
  <c r="I34"/>
  <c r="G34"/>
  <c r="E34"/>
  <c r="D34"/>
  <c r="C34"/>
  <c r="B34"/>
  <c r="A34"/>
  <c r="I33"/>
  <c r="G33"/>
  <c r="E33"/>
  <c r="D33"/>
  <c r="C33"/>
  <c r="B33"/>
  <c r="A33"/>
  <c r="K32"/>
  <c r="C32"/>
  <c r="A32"/>
  <c r="K31"/>
  <c r="K30" s="1"/>
  <c r="C31"/>
  <c r="A31"/>
  <c r="C30"/>
  <c r="A30"/>
  <c r="I29"/>
  <c r="G29"/>
  <c r="E29"/>
  <c r="D29"/>
  <c r="C29"/>
  <c r="A29"/>
  <c r="I28"/>
  <c r="G28"/>
  <c r="E28"/>
  <c r="D28"/>
  <c r="C28"/>
  <c r="A28"/>
  <c r="K27"/>
  <c r="C27"/>
  <c r="B27"/>
  <c r="A27"/>
  <c r="K26"/>
  <c r="C26"/>
  <c r="A26"/>
  <c r="I25"/>
  <c r="H25"/>
  <c r="G25"/>
  <c r="F25"/>
  <c r="E25"/>
  <c r="D25"/>
  <c r="C25"/>
  <c r="A25"/>
  <c r="I24"/>
  <c r="G24"/>
  <c r="E24"/>
  <c r="D24"/>
  <c r="C24"/>
  <c r="B24"/>
  <c r="A24"/>
  <c r="K23"/>
  <c r="K22" s="1"/>
  <c r="C23"/>
  <c r="A23"/>
  <c r="C22"/>
  <c r="A22"/>
  <c r="I21"/>
  <c r="H21"/>
  <c r="G21"/>
  <c r="F21"/>
  <c r="E21"/>
  <c r="D21"/>
  <c r="C21"/>
  <c r="A21"/>
  <c r="I20"/>
  <c r="G20"/>
  <c r="E20"/>
  <c r="D20"/>
  <c r="C20"/>
  <c r="B20"/>
  <c r="A20"/>
  <c r="I19"/>
  <c r="G19"/>
  <c r="E19"/>
  <c r="D19"/>
  <c r="C19"/>
  <c r="B19"/>
  <c r="A19"/>
  <c r="I18"/>
  <c r="G18"/>
  <c r="E18"/>
  <c r="D18"/>
  <c r="C18"/>
  <c r="B18"/>
  <c r="A18"/>
  <c r="I17"/>
  <c r="G17"/>
  <c r="E17"/>
  <c r="D17"/>
  <c r="C17"/>
  <c r="B17"/>
  <c r="A17"/>
  <c r="I16"/>
  <c r="G16"/>
  <c r="E16"/>
  <c r="D16"/>
  <c r="C16"/>
  <c r="B16"/>
  <c r="A16"/>
  <c r="K15"/>
  <c r="C15"/>
  <c r="A15"/>
  <c r="K14"/>
  <c r="C14"/>
  <c r="A14"/>
  <c r="C13"/>
  <c r="A13"/>
  <c r="C12"/>
  <c r="A12"/>
  <c r="I11"/>
  <c r="G11"/>
  <c r="F11"/>
  <c r="E11"/>
  <c r="D11"/>
  <c r="C11"/>
  <c r="B11"/>
  <c r="A11"/>
  <c r="K10"/>
  <c r="K9" s="1"/>
  <c r="C10"/>
  <c r="A10"/>
  <c r="C9"/>
  <c r="A9"/>
  <c r="I8"/>
  <c r="G8"/>
  <c r="E8"/>
  <c r="D8"/>
  <c r="C8"/>
  <c r="A8"/>
  <c r="K7"/>
  <c r="K6" s="1"/>
  <c r="A7"/>
  <c r="C2"/>
  <c r="A2"/>
  <c r="I40" i="45"/>
  <c r="G40"/>
  <c r="E40"/>
  <c r="D40"/>
  <c r="C40"/>
  <c r="A40"/>
  <c r="K39"/>
  <c r="K38" s="1"/>
  <c r="C39"/>
  <c r="A39"/>
  <c r="C38"/>
  <c r="A38"/>
  <c r="I37"/>
  <c r="G37"/>
  <c r="E37"/>
  <c r="D37"/>
  <c r="C37"/>
  <c r="A37"/>
  <c r="I36"/>
  <c r="H36"/>
  <c r="G36"/>
  <c r="F36"/>
  <c r="E36"/>
  <c r="D36"/>
  <c r="C36"/>
  <c r="B36"/>
  <c r="A36"/>
  <c r="I35"/>
  <c r="G35"/>
  <c r="E35"/>
  <c r="D35"/>
  <c r="C35"/>
  <c r="B35"/>
  <c r="A35"/>
  <c r="K34"/>
  <c r="K33" s="1"/>
  <c r="C34"/>
  <c r="A34"/>
  <c r="C33"/>
  <c r="A33"/>
  <c r="I32"/>
  <c r="G32"/>
  <c r="E32"/>
  <c r="D32"/>
  <c r="C32"/>
  <c r="A32"/>
  <c r="I31"/>
  <c r="G31"/>
  <c r="E31"/>
  <c r="D31"/>
  <c r="C31"/>
  <c r="B31"/>
  <c r="A31"/>
  <c r="K30"/>
  <c r="C30"/>
  <c r="A30"/>
  <c r="K29"/>
  <c r="K28" s="1"/>
  <c r="C29"/>
  <c r="A29"/>
  <c r="C28"/>
  <c r="A28"/>
  <c r="I27"/>
  <c r="G27"/>
  <c r="E27"/>
  <c r="D27"/>
  <c r="C27"/>
  <c r="B27"/>
  <c r="A27"/>
  <c r="K26"/>
  <c r="C26"/>
  <c r="A26"/>
  <c r="I25"/>
  <c r="G25"/>
  <c r="E25"/>
  <c r="D25"/>
  <c r="C25"/>
  <c r="A25"/>
  <c r="I24"/>
  <c r="G24"/>
  <c r="E24"/>
  <c r="D24"/>
  <c r="C24"/>
  <c r="A24"/>
  <c r="K23"/>
  <c r="C23"/>
  <c r="B23"/>
  <c r="A23"/>
  <c r="K22"/>
  <c r="C22"/>
  <c r="A22"/>
  <c r="I21"/>
  <c r="G21"/>
  <c r="E21"/>
  <c r="D21"/>
  <c r="C21"/>
  <c r="B21"/>
  <c r="A21"/>
  <c r="K20"/>
  <c r="C20"/>
  <c r="A20"/>
  <c r="K19"/>
  <c r="K18" s="1"/>
  <c r="C19"/>
  <c r="A19"/>
  <c r="C18"/>
  <c r="A18"/>
  <c r="C17"/>
  <c r="A17"/>
  <c r="I16"/>
  <c r="G16"/>
  <c r="F16"/>
  <c r="E16"/>
  <c r="D16"/>
  <c r="C16"/>
  <c r="B16"/>
  <c r="A16"/>
  <c r="K15"/>
  <c r="K14" s="1"/>
  <c r="C15"/>
  <c r="A15"/>
  <c r="C14"/>
  <c r="A14"/>
  <c r="I13"/>
  <c r="G13"/>
  <c r="E13"/>
  <c r="D13"/>
  <c r="C13"/>
  <c r="B13"/>
  <c r="A13"/>
  <c r="K12"/>
  <c r="C12"/>
  <c r="A12"/>
  <c r="K11"/>
  <c r="K10" s="1"/>
  <c r="C11"/>
  <c r="A11"/>
  <c r="C10"/>
  <c r="A10"/>
  <c r="I9"/>
  <c r="G9"/>
  <c r="E9"/>
  <c r="D9"/>
  <c r="C9"/>
  <c r="B9"/>
  <c r="A9"/>
  <c r="K8"/>
  <c r="C8"/>
  <c r="A8"/>
  <c r="K7"/>
  <c r="K6" s="1"/>
  <c r="C7"/>
  <c r="A7"/>
  <c r="C6"/>
  <c r="A6"/>
  <c r="C2"/>
  <c r="A2"/>
  <c r="I62" i="44"/>
  <c r="G62"/>
  <c r="E62"/>
  <c r="D62"/>
  <c r="C62"/>
  <c r="B62"/>
  <c r="A62"/>
  <c r="K61"/>
  <c r="C61"/>
  <c r="A61"/>
  <c r="I60"/>
  <c r="G60"/>
  <c r="E60"/>
  <c r="D60"/>
  <c r="C60"/>
  <c r="A60"/>
  <c r="I59"/>
  <c r="H59"/>
  <c r="G59"/>
  <c r="F59"/>
  <c r="E59"/>
  <c r="D59"/>
  <c r="C59"/>
  <c r="B59"/>
  <c r="A59"/>
  <c r="I58"/>
  <c r="H58"/>
  <c r="G58"/>
  <c r="F58"/>
  <c r="E58"/>
  <c r="D58"/>
  <c r="C58"/>
  <c r="B58"/>
  <c r="A58"/>
  <c r="I57"/>
  <c r="G57"/>
  <c r="F57"/>
  <c r="E57"/>
  <c r="D57"/>
  <c r="C57"/>
  <c r="A57"/>
  <c r="I56"/>
  <c r="G56"/>
  <c r="F56"/>
  <c r="E56"/>
  <c r="D56"/>
  <c r="C56"/>
  <c r="A56"/>
  <c r="I55"/>
  <c r="G55"/>
  <c r="F55"/>
  <c r="E55"/>
  <c r="D55"/>
  <c r="C55"/>
  <c r="A55"/>
  <c r="I54"/>
  <c r="G54"/>
  <c r="F54"/>
  <c r="E54"/>
  <c r="D54"/>
  <c r="C54"/>
  <c r="A54"/>
  <c r="I53"/>
  <c r="G53"/>
  <c r="E53"/>
  <c r="D53"/>
  <c r="C53"/>
  <c r="A53"/>
  <c r="K52"/>
  <c r="K50" s="1"/>
  <c r="K49" s="1"/>
  <c r="C52"/>
  <c r="A52"/>
  <c r="I51"/>
  <c r="G51"/>
  <c r="F51"/>
  <c r="E51"/>
  <c r="D51"/>
  <c r="C51"/>
  <c r="B51"/>
  <c r="A51"/>
  <c r="C50"/>
  <c r="A50"/>
  <c r="C49"/>
  <c r="A49"/>
  <c r="I48"/>
  <c r="G48"/>
  <c r="E48"/>
  <c r="D48"/>
  <c r="C48"/>
  <c r="A48"/>
  <c r="I47"/>
  <c r="G47"/>
  <c r="E47"/>
  <c r="D47"/>
  <c r="C47"/>
  <c r="B47"/>
  <c r="A47"/>
  <c r="K46"/>
  <c r="K45" s="1"/>
  <c r="C46"/>
  <c r="A46"/>
  <c r="C45"/>
  <c r="A45"/>
  <c r="I44"/>
  <c r="G44"/>
  <c r="E44"/>
  <c r="D44"/>
  <c r="C44"/>
  <c r="B44"/>
  <c r="A44"/>
  <c r="K43"/>
  <c r="D43"/>
  <c r="C43"/>
  <c r="B43"/>
  <c r="A43"/>
  <c r="K42"/>
  <c r="D42"/>
  <c r="C42"/>
  <c r="B42"/>
  <c r="A42"/>
  <c r="I41"/>
  <c r="G41"/>
  <c r="E41"/>
  <c r="D41"/>
  <c r="C41"/>
  <c r="A41"/>
  <c r="I40"/>
  <c r="G40"/>
  <c r="E40"/>
  <c r="D40"/>
  <c r="C40"/>
  <c r="B40"/>
  <c r="A40"/>
  <c r="K39"/>
  <c r="K38" s="1"/>
  <c r="K37" s="1"/>
  <c r="C39"/>
  <c r="A39"/>
  <c r="C38"/>
  <c r="A38"/>
  <c r="C37"/>
  <c r="A37"/>
  <c r="I36"/>
  <c r="G36"/>
  <c r="E36"/>
  <c r="D36"/>
  <c r="C36"/>
  <c r="A36"/>
  <c r="I35"/>
  <c r="G35"/>
  <c r="E35"/>
  <c r="D35"/>
  <c r="C35"/>
  <c r="B35"/>
  <c r="A35"/>
  <c r="K34"/>
  <c r="K33" s="1"/>
  <c r="C34"/>
  <c r="A34"/>
  <c r="C33"/>
  <c r="A33"/>
  <c r="I32"/>
  <c r="G32"/>
  <c r="E32"/>
  <c r="D32"/>
  <c r="C32"/>
  <c r="B32"/>
  <c r="A32"/>
  <c r="K31"/>
  <c r="C31"/>
  <c r="A31"/>
  <c r="K30"/>
  <c r="C30"/>
  <c r="A30"/>
  <c r="I29"/>
  <c r="G29"/>
  <c r="E29"/>
  <c r="D29"/>
  <c r="C29"/>
  <c r="B29"/>
  <c r="A29"/>
  <c r="I28"/>
  <c r="G28"/>
  <c r="E28"/>
  <c r="D28"/>
  <c r="C28"/>
  <c r="B28"/>
  <c r="A28"/>
  <c r="I27"/>
  <c r="G27"/>
  <c r="E27"/>
  <c r="D27"/>
  <c r="C27"/>
  <c r="B27"/>
  <c r="A27"/>
  <c r="I26"/>
  <c r="G26"/>
  <c r="E26"/>
  <c r="D26"/>
  <c r="C26"/>
  <c r="B26"/>
  <c r="A26"/>
  <c r="I25"/>
  <c r="G25"/>
  <c r="E25"/>
  <c r="D25"/>
  <c r="C25"/>
  <c r="B25"/>
  <c r="A25"/>
  <c r="K24"/>
  <c r="K23" s="1"/>
  <c r="C24"/>
  <c r="A24"/>
  <c r="C23"/>
  <c r="A23"/>
  <c r="C22"/>
  <c r="A22"/>
  <c r="C21"/>
  <c r="A21"/>
  <c r="I20"/>
  <c r="G20"/>
  <c r="E20"/>
  <c r="D20"/>
  <c r="C20"/>
  <c r="B20"/>
  <c r="A20"/>
  <c r="K19"/>
  <c r="C19"/>
  <c r="A19"/>
  <c r="K18"/>
  <c r="K17" s="1"/>
  <c r="K16" s="1"/>
  <c r="C18"/>
  <c r="A18"/>
  <c r="C17"/>
  <c r="A17"/>
  <c r="C16"/>
  <c r="A16"/>
  <c r="I15"/>
  <c r="G15"/>
  <c r="E15"/>
  <c r="D15"/>
  <c r="C15"/>
  <c r="B15"/>
  <c r="A15"/>
  <c r="I14"/>
  <c r="G14"/>
  <c r="E14"/>
  <c r="D14"/>
  <c r="C14"/>
  <c r="B14"/>
  <c r="A14"/>
  <c r="K13"/>
  <c r="C13"/>
  <c r="A13"/>
  <c r="I12"/>
  <c r="G12"/>
  <c r="E12"/>
  <c r="D12"/>
  <c r="C12"/>
  <c r="B12"/>
  <c r="A12"/>
  <c r="K11"/>
  <c r="C11"/>
  <c r="A11"/>
  <c r="C10"/>
  <c r="A10"/>
  <c r="I9"/>
  <c r="G9"/>
  <c r="E9"/>
  <c r="D9"/>
  <c r="C9"/>
  <c r="B9"/>
  <c r="A9"/>
  <c r="K8"/>
  <c r="K7" s="1"/>
  <c r="C8"/>
  <c r="A8"/>
  <c r="C7"/>
  <c r="A7"/>
  <c r="C6"/>
  <c r="A6"/>
  <c r="C2"/>
  <c r="A2"/>
  <c r="I52" i="43"/>
  <c r="G52"/>
  <c r="E52"/>
  <c r="D52"/>
  <c r="C52"/>
  <c r="B52"/>
  <c r="A52"/>
  <c r="K51"/>
  <c r="I50"/>
  <c r="G50"/>
  <c r="E50"/>
  <c r="D50"/>
  <c r="C50"/>
  <c r="A50"/>
  <c r="K49"/>
  <c r="K48" s="1"/>
  <c r="I47"/>
  <c r="G47"/>
  <c r="E47"/>
  <c r="D47"/>
  <c r="C47"/>
  <c r="B47"/>
  <c r="A47"/>
  <c r="K46"/>
  <c r="I45"/>
  <c r="G45"/>
  <c r="E45"/>
  <c r="D45"/>
  <c r="C45"/>
  <c r="A45"/>
  <c r="K44"/>
  <c r="K43" s="1"/>
  <c r="K42" s="1"/>
  <c r="C44"/>
  <c r="A44"/>
  <c r="C43"/>
  <c r="A43"/>
  <c r="C42"/>
  <c r="A42"/>
  <c r="I41"/>
  <c r="G41"/>
  <c r="F41"/>
  <c r="E41"/>
  <c r="D41"/>
  <c r="C41"/>
  <c r="B41"/>
  <c r="A41"/>
  <c r="I40"/>
  <c r="G40"/>
  <c r="E40"/>
  <c r="D40"/>
  <c r="C40"/>
  <c r="B40"/>
  <c r="A40"/>
  <c r="I39"/>
  <c r="G39"/>
  <c r="E39"/>
  <c r="D39"/>
  <c r="C39"/>
  <c r="A39"/>
  <c r="I38"/>
  <c r="G38"/>
  <c r="E38"/>
  <c r="D38"/>
  <c r="C38"/>
  <c r="A38"/>
  <c r="I37"/>
  <c r="G37"/>
  <c r="E37"/>
  <c r="D37"/>
  <c r="C37"/>
  <c r="A37"/>
  <c r="I36"/>
  <c r="G36"/>
  <c r="E36"/>
  <c r="D36"/>
  <c r="C36"/>
  <c r="A36"/>
  <c r="I35"/>
  <c r="G35"/>
  <c r="E35"/>
  <c r="D35"/>
  <c r="C35"/>
  <c r="A35"/>
  <c r="K34"/>
  <c r="K33" s="1"/>
  <c r="K32" s="1"/>
  <c r="C34"/>
  <c r="A34"/>
  <c r="C33"/>
  <c r="A33"/>
  <c r="C32"/>
  <c r="A32"/>
  <c r="I31"/>
  <c r="G31"/>
  <c r="E31"/>
  <c r="D31"/>
  <c r="C31"/>
  <c r="B31"/>
  <c r="A31"/>
  <c r="D30"/>
  <c r="C30"/>
  <c r="B30"/>
  <c r="A30"/>
  <c r="D29"/>
  <c r="C29"/>
  <c r="B29"/>
  <c r="A29"/>
  <c r="I28"/>
  <c r="G28"/>
  <c r="E28"/>
  <c r="D28"/>
  <c r="C28"/>
  <c r="A28"/>
  <c r="I27"/>
  <c r="G27"/>
  <c r="E27"/>
  <c r="D27"/>
  <c r="C27"/>
  <c r="A27"/>
  <c r="I26"/>
  <c r="G26"/>
  <c r="E26"/>
  <c r="D26"/>
  <c r="C26"/>
  <c r="A26"/>
  <c r="I25"/>
  <c r="G25"/>
  <c r="E25"/>
  <c r="D25"/>
  <c r="C25"/>
  <c r="A25"/>
  <c r="K24"/>
  <c r="K23" s="1"/>
  <c r="K22" s="1"/>
  <c r="C24"/>
  <c r="A24"/>
  <c r="C23"/>
  <c r="A23"/>
  <c r="C22"/>
  <c r="A22"/>
  <c r="I21"/>
  <c r="G21"/>
  <c r="E21"/>
  <c r="D21"/>
  <c r="C21"/>
  <c r="A21"/>
  <c r="I20"/>
  <c r="G20"/>
  <c r="E20"/>
  <c r="D20"/>
  <c r="C20"/>
  <c r="A20"/>
  <c r="K19"/>
  <c r="K18" s="1"/>
  <c r="C19"/>
  <c r="A19"/>
  <c r="C18"/>
  <c r="A18"/>
  <c r="I17"/>
  <c r="G17"/>
  <c r="E17"/>
  <c r="D17"/>
  <c r="C17"/>
  <c r="B17"/>
  <c r="A17"/>
  <c r="K16"/>
  <c r="I15"/>
  <c r="G15"/>
  <c r="E15"/>
  <c r="D15"/>
  <c r="C15"/>
  <c r="A15"/>
  <c r="I14"/>
  <c r="G14"/>
  <c r="E14"/>
  <c r="D14"/>
  <c r="C14"/>
  <c r="A14"/>
  <c r="K13"/>
  <c r="C13"/>
  <c r="A13"/>
  <c r="I12"/>
  <c r="G12"/>
  <c r="E12"/>
  <c r="D12"/>
  <c r="C12"/>
  <c r="A12"/>
  <c r="I11"/>
  <c r="G11"/>
  <c r="E11"/>
  <c r="D11"/>
  <c r="C11"/>
  <c r="A11"/>
  <c r="K10"/>
  <c r="C10"/>
  <c r="A10"/>
  <c r="I9"/>
  <c r="G9"/>
  <c r="E9"/>
  <c r="D9"/>
  <c r="C9"/>
  <c r="A9"/>
  <c r="C8"/>
  <c r="A8"/>
  <c r="C7"/>
  <c r="A7"/>
  <c r="C6"/>
  <c r="A6"/>
  <c r="C2"/>
  <c r="A2"/>
  <c r="I88" i="42"/>
  <c r="G88"/>
  <c r="E88"/>
  <c r="D88"/>
  <c r="C88"/>
  <c r="B88"/>
  <c r="A88"/>
  <c r="I87"/>
  <c r="G87"/>
  <c r="E87"/>
  <c r="D87"/>
  <c r="C87"/>
  <c r="B87"/>
  <c r="A87"/>
  <c r="I86"/>
  <c r="G86"/>
  <c r="E86"/>
  <c r="D86"/>
  <c r="C86"/>
  <c r="B86"/>
  <c r="A86"/>
  <c r="I85"/>
  <c r="I84" s="1"/>
  <c r="G85"/>
  <c r="E85"/>
  <c r="D85"/>
  <c r="C85"/>
  <c r="B85"/>
  <c r="A85"/>
  <c r="K84"/>
  <c r="C84"/>
  <c r="B84"/>
  <c r="A84"/>
  <c r="K83"/>
  <c r="K82" s="1"/>
  <c r="C83"/>
  <c r="A83"/>
  <c r="A82"/>
  <c r="I81"/>
  <c r="G81"/>
  <c r="E81"/>
  <c r="D81"/>
  <c r="C81"/>
  <c r="B81"/>
  <c r="A81"/>
  <c r="I80"/>
  <c r="G80"/>
  <c r="E80"/>
  <c r="D80"/>
  <c r="C80"/>
  <c r="B80"/>
  <c r="A80"/>
  <c r="I79"/>
  <c r="H79"/>
  <c r="G79"/>
  <c r="F79"/>
  <c r="E79"/>
  <c r="D79"/>
  <c r="C79"/>
  <c r="B79"/>
  <c r="A79"/>
  <c r="K78"/>
  <c r="A78"/>
  <c r="I77"/>
  <c r="G77"/>
  <c r="E77"/>
  <c r="D77"/>
  <c r="C77"/>
  <c r="B77"/>
  <c r="A77"/>
  <c r="K76"/>
  <c r="A76"/>
  <c r="K75"/>
  <c r="A75"/>
  <c r="A74"/>
  <c r="I73"/>
  <c r="G73"/>
  <c r="E73"/>
  <c r="D73"/>
  <c r="C73"/>
  <c r="B73"/>
  <c r="A73"/>
  <c r="I72"/>
  <c r="G72"/>
  <c r="E72"/>
  <c r="D72"/>
  <c r="C72"/>
  <c r="B72"/>
  <c r="A72"/>
  <c r="K71"/>
  <c r="K70" s="1"/>
  <c r="C71"/>
  <c r="A71"/>
  <c r="A70"/>
  <c r="I69"/>
  <c r="G69"/>
  <c r="E69"/>
  <c r="D69"/>
  <c r="C69"/>
  <c r="B69"/>
  <c r="A69"/>
  <c r="I68"/>
  <c r="G68"/>
  <c r="E68"/>
  <c r="D68"/>
  <c r="C68"/>
  <c r="B68"/>
  <c r="A68"/>
  <c r="I67"/>
  <c r="G67"/>
  <c r="E67"/>
  <c r="D67"/>
  <c r="C67"/>
  <c r="B67"/>
  <c r="A67"/>
  <c r="K66"/>
  <c r="C66"/>
  <c r="A66"/>
  <c r="K65"/>
  <c r="A65"/>
  <c r="I64"/>
  <c r="G64"/>
  <c r="E64"/>
  <c r="D64"/>
  <c r="C64"/>
  <c r="B64"/>
  <c r="A64"/>
  <c r="C63"/>
  <c r="B63"/>
  <c r="A63"/>
  <c r="I62"/>
  <c r="G62"/>
  <c r="E62"/>
  <c r="D62"/>
  <c r="C62"/>
  <c r="B62"/>
  <c r="A62"/>
  <c r="I61"/>
  <c r="G61"/>
  <c r="E61"/>
  <c r="D61"/>
  <c r="C61"/>
  <c r="B61"/>
  <c r="A61"/>
  <c r="K60"/>
  <c r="K59" s="1"/>
  <c r="A60"/>
  <c r="A59"/>
  <c r="I58"/>
  <c r="G58"/>
  <c r="E58"/>
  <c r="D58"/>
  <c r="C58"/>
  <c r="A58"/>
  <c r="I57"/>
  <c r="G57"/>
  <c r="E57"/>
  <c r="D57"/>
  <c r="C57"/>
  <c r="B57"/>
  <c r="A57"/>
  <c r="I56"/>
  <c r="G56"/>
  <c r="E56"/>
  <c r="D56"/>
  <c r="C56"/>
  <c r="B56"/>
  <c r="A56"/>
  <c r="K55"/>
  <c r="C55"/>
  <c r="A55"/>
  <c r="K54"/>
  <c r="K53" s="1"/>
  <c r="A54"/>
  <c r="A53"/>
  <c r="I52"/>
  <c r="G52"/>
  <c r="E52"/>
  <c r="D52"/>
  <c r="C52"/>
  <c r="A52"/>
  <c r="I51"/>
  <c r="G51"/>
  <c r="E51"/>
  <c r="D51"/>
  <c r="C51"/>
  <c r="B51"/>
  <c r="A51"/>
  <c r="K50"/>
  <c r="K49" s="1"/>
  <c r="C50"/>
  <c r="B50"/>
  <c r="A50"/>
  <c r="A49"/>
  <c r="I48"/>
  <c r="G48"/>
  <c r="E48"/>
  <c r="D48"/>
  <c r="C48"/>
  <c r="A48"/>
  <c r="I47"/>
  <c r="G47"/>
  <c r="E47"/>
  <c r="D47"/>
  <c r="C47"/>
  <c r="B47"/>
  <c r="A47"/>
  <c r="I46"/>
  <c r="G46"/>
  <c r="E46"/>
  <c r="D46"/>
  <c r="C46"/>
  <c r="B46"/>
  <c r="A46"/>
  <c r="K45"/>
  <c r="A45"/>
  <c r="I44"/>
  <c r="G44"/>
  <c r="E44"/>
  <c r="D44"/>
  <c r="C44"/>
  <c r="A44"/>
  <c r="I43"/>
  <c r="G43"/>
  <c r="E43"/>
  <c r="D43"/>
  <c r="C43"/>
  <c r="B43"/>
  <c r="A43"/>
  <c r="I42"/>
  <c r="G42"/>
  <c r="E42"/>
  <c r="D42"/>
  <c r="C42"/>
  <c r="B42"/>
  <c r="A42"/>
  <c r="K41"/>
  <c r="K40" s="1"/>
  <c r="C41"/>
  <c r="A41"/>
  <c r="C40"/>
  <c r="A40"/>
  <c r="I39"/>
  <c r="G39"/>
  <c r="E39"/>
  <c r="D39"/>
  <c r="C39"/>
  <c r="B39"/>
  <c r="A39"/>
  <c r="K38"/>
  <c r="K37" s="1"/>
  <c r="C38"/>
  <c r="A38"/>
  <c r="C37"/>
  <c r="A37"/>
  <c r="I36"/>
  <c r="G36"/>
  <c r="E36"/>
  <c r="D36"/>
  <c r="C36"/>
  <c r="B36"/>
  <c r="A36"/>
  <c r="K35"/>
  <c r="K34" s="1"/>
  <c r="C35"/>
  <c r="A35"/>
  <c r="C34"/>
  <c r="A34"/>
  <c r="C33"/>
  <c r="A33"/>
  <c r="A32"/>
  <c r="I31"/>
  <c r="G31"/>
  <c r="E31"/>
  <c r="D31"/>
  <c r="C31"/>
  <c r="A31"/>
  <c r="K30"/>
  <c r="C30"/>
  <c r="A30"/>
  <c r="K29"/>
  <c r="A29"/>
  <c r="I28"/>
  <c r="G28"/>
  <c r="E28"/>
  <c r="D28"/>
  <c r="C28"/>
  <c r="B28"/>
  <c r="A28"/>
  <c r="I27"/>
  <c r="G27"/>
  <c r="E27"/>
  <c r="D27"/>
  <c r="C27"/>
  <c r="B27"/>
  <c r="A27"/>
  <c r="K26"/>
  <c r="C26"/>
  <c r="B26"/>
  <c r="A26"/>
  <c r="I25"/>
  <c r="G25"/>
  <c r="E25"/>
  <c r="D25"/>
  <c r="C25"/>
  <c r="B25"/>
  <c r="A25"/>
  <c r="I24"/>
  <c r="G24"/>
  <c r="E24"/>
  <c r="D24"/>
  <c r="C24"/>
  <c r="B24"/>
  <c r="A24"/>
  <c r="K23"/>
  <c r="K22" s="1"/>
  <c r="K21" s="1"/>
  <c r="K20" s="1"/>
  <c r="I23"/>
  <c r="C23"/>
  <c r="B23"/>
  <c r="A23"/>
  <c r="C22"/>
  <c r="B22"/>
  <c r="A22"/>
  <c r="C21"/>
  <c r="A21"/>
  <c r="A20"/>
  <c r="I19"/>
  <c r="G19"/>
  <c r="E19"/>
  <c r="D19"/>
  <c r="C19"/>
  <c r="B19"/>
  <c r="A19"/>
  <c r="K18"/>
  <c r="C18"/>
  <c r="B18"/>
  <c r="A18"/>
  <c r="K17"/>
  <c r="C17"/>
  <c r="B17"/>
  <c r="A17"/>
  <c r="K16"/>
  <c r="C16"/>
  <c r="B16"/>
  <c r="A16"/>
  <c r="I15"/>
  <c r="G15"/>
  <c r="E15"/>
  <c r="D15"/>
  <c r="C15"/>
  <c r="B15"/>
  <c r="A15"/>
  <c r="K14"/>
  <c r="K13" s="1"/>
  <c r="C14"/>
  <c r="A14"/>
  <c r="C13"/>
  <c r="A13"/>
  <c r="I12"/>
  <c r="G12"/>
  <c r="E12"/>
  <c r="D12"/>
  <c r="C12"/>
  <c r="B12"/>
  <c r="A12"/>
  <c r="K11"/>
  <c r="C11"/>
  <c r="A11"/>
  <c r="K10"/>
  <c r="C10"/>
  <c r="A10"/>
  <c r="I9"/>
  <c r="G9"/>
  <c r="E9"/>
  <c r="D9"/>
  <c r="C9"/>
  <c r="B9"/>
  <c r="A9"/>
  <c r="K8"/>
  <c r="K7" s="1"/>
  <c r="C8"/>
  <c r="B8"/>
  <c r="A8"/>
  <c r="C7"/>
  <c r="B7"/>
  <c r="A7"/>
  <c r="A6"/>
  <c r="C2"/>
  <c r="A2"/>
  <c r="I51" i="41"/>
  <c r="G51"/>
  <c r="E51"/>
  <c r="D51"/>
  <c r="C51"/>
  <c r="A51"/>
  <c r="I50"/>
  <c r="G50"/>
  <c r="E50"/>
  <c r="D50"/>
  <c r="C50"/>
  <c r="B50"/>
  <c r="A50"/>
  <c r="K49"/>
  <c r="C49"/>
  <c r="A49"/>
  <c r="K48"/>
  <c r="C48"/>
  <c r="A48"/>
  <c r="I47"/>
  <c r="G47"/>
  <c r="E47"/>
  <c r="D47"/>
  <c r="C47"/>
  <c r="B47"/>
  <c r="A47"/>
  <c r="K46"/>
  <c r="K45" s="1"/>
  <c r="C46"/>
  <c r="A46"/>
  <c r="C45"/>
  <c r="A45"/>
  <c r="I44"/>
  <c r="G44"/>
  <c r="E44"/>
  <c r="D44"/>
  <c r="C44"/>
  <c r="A44"/>
  <c r="I43"/>
  <c r="G43"/>
  <c r="E43"/>
  <c r="D43"/>
  <c r="C43"/>
  <c r="B43"/>
  <c r="A43"/>
  <c r="K42"/>
  <c r="C42"/>
  <c r="A42"/>
  <c r="K41"/>
  <c r="C41"/>
  <c r="A41"/>
  <c r="I40"/>
  <c r="G40"/>
  <c r="E40"/>
  <c r="D40"/>
  <c r="C40"/>
  <c r="B40"/>
  <c r="A40"/>
  <c r="K39"/>
  <c r="K38" s="1"/>
  <c r="C39"/>
  <c r="B39"/>
  <c r="A39"/>
  <c r="C38"/>
  <c r="B38"/>
  <c r="A38"/>
  <c r="I37"/>
  <c r="G37"/>
  <c r="E37"/>
  <c r="D37"/>
  <c r="C37"/>
  <c r="A37"/>
  <c r="I36"/>
  <c r="G36"/>
  <c r="E36"/>
  <c r="D36"/>
  <c r="C36"/>
  <c r="B36"/>
  <c r="A36"/>
  <c r="K35"/>
  <c r="K34" s="1"/>
  <c r="K33" s="1"/>
  <c r="C35"/>
  <c r="A35"/>
  <c r="C34"/>
  <c r="A34"/>
  <c r="C33"/>
  <c r="A33"/>
  <c r="I32"/>
  <c r="G32"/>
  <c r="E32"/>
  <c r="D32"/>
  <c r="C32"/>
  <c r="A32"/>
  <c r="I31"/>
  <c r="G31"/>
  <c r="E31"/>
  <c r="D31"/>
  <c r="C31"/>
  <c r="B31"/>
  <c r="A31"/>
  <c r="K30"/>
  <c r="K29" s="1"/>
  <c r="C30"/>
  <c r="A30"/>
  <c r="C29"/>
  <c r="A29"/>
  <c r="I28"/>
  <c r="G28"/>
  <c r="E28"/>
  <c r="D28"/>
  <c r="C28"/>
  <c r="A28"/>
  <c r="I27"/>
  <c r="G27"/>
  <c r="E27"/>
  <c r="D27"/>
  <c r="C27"/>
  <c r="B27"/>
  <c r="A27"/>
  <c r="I26"/>
  <c r="G26"/>
  <c r="E26"/>
  <c r="D26"/>
  <c r="C26"/>
  <c r="B26"/>
  <c r="A26"/>
  <c r="K25"/>
  <c r="K24" s="1"/>
  <c r="C25"/>
  <c r="A25"/>
  <c r="C24"/>
  <c r="A24"/>
  <c r="I23"/>
  <c r="G23"/>
  <c r="E23"/>
  <c r="D23"/>
  <c r="C23"/>
  <c r="B23"/>
  <c r="A23"/>
  <c r="K22"/>
  <c r="C22"/>
  <c r="A22"/>
  <c r="K21"/>
  <c r="K20" s="1"/>
  <c r="K19" s="1"/>
  <c r="C21"/>
  <c r="A21"/>
  <c r="C20"/>
  <c r="A20"/>
  <c r="C19"/>
  <c r="A19"/>
  <c r="I18"/>
  <c r="G18"/>
  <c r="E18"/>
  <c r="D18"/>
  <c r="C18"/>
  <c r="B18"/>
  <c r="A18"/>
  <c r="K17"/>
  <c r="K16" s="1"/>
  <c r="K15" s="1"/>
  <c r="C17"/>
  <c r="A17"/>
  <c r="C16"/>
  <c r="A16"/>
  <c r="C15"/>
  <c r="A15"/>
  <c r="I14"/>
  <c r="G14"/>
  <c r="E14"/>
  <c r="D14"/>
  <c r="C14"/>
  <c r="B14"/>
  <c r="A14"/>
  <c r="K13"/>
  <c r="K12" s="1"/>
  <c r="C13"/>
  <c r="A13"/>
  <c r="C12"/>
  <c r="A12"/>
  <c r="I11"/>
  <c r="G11"/>
  <c r="E11"/>
  <c r="D11"/>
  <c r="C11"/>
  <c r="B11"/>
  <c r="A11"/>
  <c r="I10"/>
  <c r="G10"/>
  <c r="E10"/>
  <c r="D10"/>
  <c r="C10"/>
  <c r="B10"/>
  <c r="A10"/>
  <c r="I9"/>
  <c r="G9"/>
  <c r="E9"/>
  <c r="D9"/>
  <c r="C9"/>
  <c r="B9"/>
  <c r="A9"/>
  <c r="K8"/>
  <c r="C8"/>
  <c r="A8"/>
  <c r="K7"/>
  <c r="C7"/>
  <c r="A7"/>
  <c r="C6"/>
  <c r="A6"/>
  <c r="C2"/>
  <c r="A2"/>
  <c r="I134" i="40"/>
  <c r="G134"/>
  <c r="E134"/>
  <c r="D134"/>
  <c r="C134"/>
  <c r="B134"/>
  <c r="A134"/>
  <c r="I133"/>
  <c r="G133"/>
  <c r="E133"/>
  <c r="D133"/>
  <c r="C133"/>
  <c r="B133"/>
  <c r="A133"/>
  <c r="K132"/>
  <c r="K131" s="1"/>
  <c r="C132"/>
  <c r="A132"/>
  <c r="C131"/>
  <c r="A131"/>
  <c r="I130"/>
  <c r="G130"/>
  <c r="E130"/>
  <c r="D130"/>
  <c r="C130"/>
  <c r="B130"/>
  <c r="A130"/>
  <c r="K129"/>
  <c r="C129"/>
  <c r="A129"/>
  <c r="K128"/>
  <c r="C128"/>
  <c r="A128"/>
  <c r="I127"/>
  <c r="G127"/>
  <c r="E127"/>
  <c r="D127"/>
  <c r="C127"/>
  <c r="A127"/>
  <c r="I126"/>
  <c r="G126"/>
  <c r="E126"/>
  <c r="D126"/>
  <c r="C126"/>
  <c r="B126"/>
  <c r="A126"/>
  <c r="I125"/>
  <c r="G125"/>
  <c r="E125"/>
  <c r="D125"/>
  <c r="C125"/>
  <c r="B125"/>
  <c r="A125"/>
  <c r="I124"/>
  <c r="G124"/>
  <c r="E124"/>
  <c r="D124"/>
  <c r="C124"/>
  <c r="B124"/>
  <c r="A124"/>
  <c r="K123"/>
  <c r="K122" s="1"/>
  <c r="C123"/>
  <c r="A123"/>
  <c r="C122"/>
  <c r="A122"/>
  <c r="I121"/>
  <c r="G121"/>
  <c r="E121"/>
  <c r="D121"/>
  <c r="C121"/>
  <c r="A121"/>
  <c r="I120"/>
  <c r="G120"/>
  <c r="E120"/>
  <c r="D120"/>
  <c r="C120"/>
  <c r="A120"/>
  <c r="I119"/>
  <c r="G119"/>
  <c r="E119"/>
  <c r="D119"/>
  <c r="C119"/>
  <c r="B119"/>
  <c r="A119"/>
  <c r="I118"/>
  <c r="G118"/>
  <c r="E118"/>
  <c r="D118"/>
  <c r="C118"/>
  <c r="B118"/>
  <c r="A118"/>
  <c r="I117"/>
  <c r="G117"/>
  <c r="E117"/>
  <c r="D117"/>
  <c r="C117"/>
  <c r="B117"/>
  <c r="A117"/>
  <c r="I116"/>
  <c r="G116"/>
  <c r="E116"/>
  <c r="D116"/>
  <c r="C116"/>
  <c r="B116"/>
  <c r="A116"/>
  <c r="I115"/>
  <c r="G115"/>
  <c r="E115"/>
  <c r="D115"/>
  <c r="C115"/>
  <c r="B115"/>
  <c r="A115"/>
  <c r="I114"/>
  <c r="G114"/>
  <c r="E114"/>
  <c r="D114"/>
  <c r="C114"/>
  <c r="B114"/>
  <c r="A114"/>
  <c r="K113"/>
  <c r="K112" s="1"/>
  <c r="C113"/>
  <c r="A113"/>
  <c r="C112"/>
  <c r="A112"/>
  <c r="I111"/>
  <c r="G111"/>
  <c r="E111"/>
  <c r="D111"/>
  <c r="C111"/>
  <c r="B111"/>
  <c r="A111"/>
  <c r="I110"/>
  <c r="G110"/>
  <c r="E110"/>
  <c r="D110"/>
  <c r="C110"/>
  <c r="B110"/>
  <c r="A110"/>
  <c r="I109"/>
  <c r="G109"/>
  <c r="E109"/>
  <c r="D109"/>
  <c r="C109"/>
  <c r="B109"/>
  <c r="A109"/>
  <c r="K108"/>
  <c r="D108"/>
  <c r="C108"/>
  <c r="B108"/>
  <c r="A108"/>
  <c r="I107"/>
  <c r="G107"/>
  <c r="E107"/>
  <c r="D107"/>
  <c r="C107"/>
  <c r="B107"/>
  <c r="A107"/>
  <c r="K106"/>
  <c r="C106"/>
  <c r="A106"/>
  <c r="I105"/>
  <c r="G105"/>
  <c r="E105"/>
  <c r="D105"/>
  <c r="C105"/>
  <c r="A105"/>
  <c r="I104"/>
  <c r="G104"/>
  <c r="E104"/>
  <c r="D104"/>
  <c r="C104"/>
  <c r="B104"/>
  <c r="A104"/>
  <c r="I103"/>
  <c r="G103"/>
  <c r="E103"/>
  <c r="D103"/>
  <c r="C103"/>
  <c r="B103"/>
  <c r="A103"/>
  <c r="I102"/>
  <c r="G102"/>
  <c r="E102"/>
  <c r="D102"/>
  <c r="C102"/>
  <c r="B102"/>
  <c r="A102"/>
  <c r="I101"/>
  <c r="G101"/>
  <c r="E101"/>
  <c r="D101"/>
  <c r="C101"/>
  <c r="B101"/>
  <c r="A101"/>
  <c r="I100"/>
  <c r="G100"/>
  <c r="E100"/>
  <c r="D100"/>
  <c r="C100"/>
  <c r="B100"/>
  <c r="A100"/>
  <c r="K99"/>
  <c r="C99"/>
  <c r="A99"/>
  <c r="K98"/>
  <c r="C98"/>
  <c r="A98"/>
  <c r="I97"/>
  <c r="G97"/>
  <c r="E97"/>
  <c r="D97"/>
  <c r="C97"/>
  <c r="B97"/>
  <c r="A97"/>
  <c r="I96"/>
  <c r="G96"/>
  <c r="E96"/>
  <c r="D96"/>
  <c r="C96"/>
  <c r="B96"/>
  <c r="A96"/>
  <c r="I95"/>
  <c r="G95"/>
  <c r="E95"/>
  <c r="D95"/>
  <c r="C95"/>
  <c r="B95"/>
  <c r="A95"/>
  <c r="K94"/>
  <c r="K87" s="1"/>
  <c r="C94"/>
  <c r="A94"/>
  <c r="I93"/>
  <c r="G93"/>
  <c r="E93"/>
  <c r="D93"/>
  <c r="C93"/>
  <c r="B93"/>
  <c r="A93"/>
  <c r="I92"/>
  <c r="G92"/>
  <c r="E92"/>
  <c r="D92"/>
  <c r="C92"/>
  <c r="B92"/>
  <c r="A92"/>
  <c r="K91"/>
  <c r="C91"/>
  <c r="A91"/>
  <c r="I90"/>
  <c r="G90"/>
  <c r="E90"/>
  <c r="D90"/>
  <c r="C90"/>
  <c r="B90"/>
  <c r="A90"/>
  <c r="I89"/>
  <c r="G89"/>
  <c r="E89"/>
  <c r="D89"/>
  <c r="C89"/>
  <c r="B89"/>
  <c r="A89"/>
  <c r="I88"/>
  <c r="G88"/>
  <c r="E88"/>
  <c r="D88"/>
  <c r="C88"/>
  <c r="B88"/>
  <c r="A88"/>
  <c r="C87"/>
  <c r="A87"/>
  <c r="C86"/>
  <c r="A86"/>
  <c r="I85"/>
  <c r="G85"/>
  <c r="E85"/>
  <c r="D85"/>
  <c r="C85"/>
  <c r="A85"/>
  <c r="I84"/>
  <c r="G84"/>
  <c r="E84"/>
  <c r="D84"/>
  <c r="C84"/>
  <c r="A84"/>
  <c r="I83"/>
  <c r="G83"/>
  <c r="E83"/>
  <c r="D83"/>
  <c r="C83"/>
  <c r="B83"/>
  <c r="A83"/>
  <c r="I82"/>
  <c r="G82"/>
  <c r="E82"/>
  <c r="D82"/>
  <c r="C82"/>
  <c r="B82"/>
  <c r="A82"/>
  <c r="I81"/>
  <c r="G81"/>
  <c r="E81"/>
  <c r="D81"/>
  <c r="C81"/>
  <c r="B81"/>
  <c r="A81"/>
  <c r="I80"/>
  <c r="G80"/>
  <c r="E80"/>
  <c r="D80"/>
  <c r="C80"/>
  <c r="B80"/>
  <c r="A80"/>
  <c r="I79"/>
  <c r="G79"/>
  <c r="E79"/>
  <c r="D79"/>
  <c r="C79"/>
  <c r="B79"/>
  <c r="A79"/>
  <c r="I78"/>
  <c r="G78"/>
  <c r="E78"/>
  <c r="D78"/>
  <c r="C78"/>
  <c r="B78"/>
  <c r="A78"/>
  <c r="K77"/>
  <c r="K76" s="1"/>
  <c r="K75" s="1"/>
  <c r="C77"/>
  <c r="A77"/>
  <c r="C76"/>
  <c r="A76"/>
  <c r="C75"/>
  <c r="A75"/>
  <c r="I74"/>
  <c r="G74"/>
  <c r="E74"/>
  <c r="D74"/>
  <c r="C74"/>
  <c r="B74"/>
  <c r="A74"/>
  <c r="I73"/>
  <c r="G73"/>
  <c r="E73"/>
  <c r="D73"/>
  <c r="C73"/>
  <c r="B73"/>
  <c r="A73"/>
  <c r="I72"/>
  <c r="G72"/>
  <c r="E72"/>
  <c r="D72"/>
  <c r="C72"/>
  <c r="B72"/>
  <c r="A72"/>
  <c r="I71"/>
  <c r="G71"/>
  <c r="E71"/>
  <c r="D71"/>
  <c r="C71"/>
  <c r="B71"/>
  <c r="A71"/>
  <c r="I70"/>
  <c r="G70"/>
  <c r="E70"/>
  <c r="D70"/>
  <c r="C70"/>
  <c r="B70"/>
  <c r="A70"/>
  <c r="I69"/>
  <c r="G69"/>
  <c r="E69"/>
  <c r="D69"/>
  <c r="C69"/>
  <c r="B69"/>
  <c r="A69"/>
  <c r="I68"/>
  <c r="G68"/>
  <c r="E68"/>
  <c r="D68"/>
  <c r="C68"/>
  <c r="B68"/>
  <c r="A68"/>
  <c r="I67"/>
  <c r="G67"/>
  <c r="F67"/>
  <c r="E67"/>
  <c r="D67"/>
  <c r="C67"/>
  <c r="B67"/>
  <c r="A67"/>
  <c r="I66"/>
  <c r="G66"/>
  <c r="E66"/>
  <c r="D66"/>
  <c r="C66"/>
  <c r="B66"/>
  <c r="A66"/>
  <c r="I65"/>
  <c r="G65"/>
  <c r="E65"/>
  <c r="D65"/>
  <c r="C65"/>
  <c r="B65"/>
  <c r="A65"/>
  <c r="I64"/>
  <c r="G64"/>
  <c r="E64"/>
  <c r="D64"/>
  <c r="C64"/>
  <c r="B64"/>
  <c r="A64"/>
  <c r="I63"/>
  <c r="G63"/>
  <c r="E63"/>
  <c r="D63"/>
  <c r="C63"/>
  <c r="B63"/>
  <c r="A63"/>
  <c r="I62"/>
  <c r="G62"/>
  <c r="E62"/>
  <c r="D62"/>
  <c r="C62"/>
  <c r="B62"/>
  <c r="A62"/>
  <c r="I61"/>
  <c r="G61"/>
  <c r="E61"/>
  <c r="D61"/>
  <c r="C61"/>
  <c r="B61"/>
  <c r="A61"/>
  <c r="I60"/>
  <c r="G60"/>
  <c r="E60"/>
  <c r="D60"/>
  <c r="C60"/>
  <c r="B60"/>
  <c r="A60"/>
  <c r="I59"/>
  <c r="G59"/>
  <c r="E59"/>
  <c r="D59"/>
  <c r="C59"/>
  <c r="B59"/>
  <c r="A59"/>
  <c r="I58"/>
  <c r="G58"/>
  <c r="E58"/>
  <c r="D58"/>
  <c r="C58"/>
  <c r="B58"/>
  <c r="A58"/>
  <c r="K57"/>
  <c r="K56" s="1"/>
  <c r="C57"/>
  <c r="A57"/>
  <c r="C56"/>
  <c r="A56"/>
  <c r="I55"/>
  <c r="G55"/>
  <c r="E55"/>
  <c r="D55"/>
  <c r="C55"/>
  <c r="A55"/>
  <c r="K54"/>
  <c r="K53" s="1"/>
  <c r="C54"/>
  <c r="A54"/>
  <c r="I52"/>
  <c r="G52"/>
  <c r="E52"/>
  <c r="D52"/>
  <c r="C52"/>
  <c r="A52"/>
  <c r="I51"/>
  <c r="G51"/>
  <c r="E51"/>
  <c r="D51"/>
  <c r="C51"/>
  <c r="A51"/>
  <c r="I50"/>
  <c r="G50"/>
  <c r="E50"/>
  <c r="D50"/>
  <c r="C50"/>
  <c r="B50"/>
  <c r="A50"/>
  <c r="I49"/>
  <c r="G49"/>
  <c r="E49"/>
  <c r="D49"/>
  <c r="C49"/>
  <c r="B49"/>
  <c r="A49"/>
  <c r="I48"/>
  <c r="G48"/>
  <c r="E48"/>
  <c r="D48"/>
  <c r="C48"/>
  <c r="B48"/>
  <c r="A48"/>
  <c r="K47"/>
  <c r="K46" s="1"/>
  <c r="C47"/>
  <c r="A47"/>
  <c r="C46"/>
  <c r="A46"/>
  <c r="I45"/>
  <c r="G45"/>
  <c r="E45"/>
  <c r="D45"/>
  <c r="C45"/>
  <c r="A45"/>
  <c r="I44"/>
  <c r="G44"/>
  <c r="E44"/>
  <c r="D44"/>
  <c r="C44"/>
  <c r="B44"/>
  <c r="A44"/>
  <c r="K43"/>
  <c r="C43"/>
  <c r="A43"/>
  <c r="K42"/>
  <c r="C42"/>
  <c r="A42"/>
  <c r="C41"/>
  <c r="A41"/>
  <c r="C40"/>
  <c r="A40"/>
  <c r="I39"/>
  <c r="G39"/>
  <c r="E39"/>
  <c r="D39"/>
  <c r="C39"/>
  <c r="B39"/>
  <c r="A39"/>
  <c r="I38"/>
  <c r="G38"/>
  <c r="E38"/>
  <c r="D38"/>
  <c r="C38"/>
  <c r="B38"/>
  <c r="A38"/>
  <c r="I37"/>
  <c r="G37"/>
  <c r="E37"/>
  <c r="D37"/>
  <c r="C37"/>
  <c r="B37"/>
  <c r="A37"/>
  <c r="K36"/>
  <c r="K35" s="1"/>
  <c r="C36"/>
  <c r="A36"/>
  <c r="C35"/>
  <c r="A35"/>
  <c r="I34"/>
  <c r="G34"/>
  <c r="E34"/>
  <c r="D34"/>
  <c r="C34"/>
  <c r="B34"/>
  <c r="A34"/>
  <c r="I33"/>
  <c r="G33"/>
  <c r="E33"/>
  <c r="D33"/>
  <c r="C33"/>
  <c r="B33"/>
  <c r="A33"/>
  <c r="I32"/>
  <c r="G32"/>
  <c r="E32"/>
  <c r="D32"/>
  <c r="C32"/>
  <c r="B32"/>
  <c r="A32"/>
  <c r="I31"/>
  <c r="G31"/>
  <c r="E31"/>
  <c r="D31"/>
  <c r="C31"/>
  <c r="B31"/>
  <c r="A31"/>
  <c r="K30"/>
  <c r="C30"/>
  <c r="A30"/>
  <c r="I29"/>
  <c r="G29"/>
  <c r="E29"/>
  <c r="D29"/>
  <c r="C29"/>
  <c r="B29"/>
  <c r="A29"/>
  <c r="I28"/>
  <c r="G28"/>
  <c r="E28"/>
  <c r="D28"/>
  <c r="C28"/>
  <c r="B28"/>
  <c r="A28"/>
  <c r="I27"/>
  <c r="G27"/>
  <c r="E27"/>
  <c r="D27"/>
  <c r="C27"/>
  <c r="B27"/>
  <c r="A27"/>
  <c r="I26"/>
  <c r="G26"/>
  <c r="E26"/>
  <c r="D26"/>
  <c r="C26"/>
  <c r="B26"/>
  <c r="A26"/>
  <c r="I25"/>
  <c r="G25"/>
  <c r="E25"/>
  <c r="D25"/>
  <c r="C25"/>
  <c r="B25"/>
  <c r="A25"/>
  <c r="I24"/>
  <c r="G24"/>
  <c r="E24"/>
  <c r="D24"/>
  <c r="C24"/>
  <c r="B24"/>
  <c r="A24"/>
  <c r="K23"/>
  <c r="K22" s="1"/>
  <c r="K21" s="1"/>
  <c r="K20" s="1"/>
  <c r="C23"/>
  <c r="A23"/>
  <c r="C22"/>
  <c r="A22"/>
  <c r="C21"/>
  <c r="A21"/>
  <c r="C20"/>
  <c r="A20"/>
  <c r="I19"/>
  <c r="G19"/>
  <c r="E19"/>
  <c r="D19"/>
  <c r="C19"/>
  <c r="B19"/>
  <c r="A19"/>
  <c r="K18"/>
  <c r="C18"/>
  <c r="B18"/>
  <c r="A18"/>
  <c r="I17"/>
  <c r="G17"/>
  <c r="E17"/>
  <c r="D17"/>
  <c r="C17"/>
  <c r="B17"/>
  <c r="A17"/>
  <c r="K16"/>
  <c r="C16"/>
  <c r="A16"/>
  <c r="C15"/>
  <c r="A15"/>
  <c r="I14"/>
  <c r="G14"/>
  <c r="E14"/>
  <c r="D14"/>
  <c r="C14"/>
  <c r="B14"/>
  <c r="A14"/>
  <c r="K13"/>
  <c r="K12" s="1"/>
  <c r="C13"/>
  <c r="B13"/>
  <c r="A13"/>
  <c r="C12"/>
  <c r="B12"/>
  <c r="A12"/>
  <c r="I11"/>
  <c r="G11"/>
  <c r="E11"/>
  <c r="D11"/>
  <c r="C11"/>
  <c r="B11"/>
  <c r="A11"/>
  <c r="I10"/>
  <c r="G10"/>
  <c r="E10"/>
  <c r="D10"/>
  <c r="C10"/>
  <c r="B10"/>
  <c r="A10"/>
  <c r="I9"/>
  <c r="H9"/>
  <c r="G9"/>
  <c r="F9"/>
  <c r="E9"/>
  <c r="D9"/>
  <c r="C9"/>
  <c r="B9"/>
  <c r="A9"/>
  <c r="K8"/>
  <c r="K7" s="1"/>
  <c r="K6" s="1"/>
  <c r="C8"/>
  <c r="A8"/>
  <c r="C7"/>
  <c r="A7"/>
  <c r="C6"/>
  <c r="A6"/>
  <c r="C2"/>
  <c r="A2"/>
  <c r="I36" i="39"/>
  <c r="G36"/>
  <c r="E36"/>
  <c r="D36"/>
  <c r="C36"/>
  <c r="B36"/>
  <c r="A36"/>
  <c r="I35"/>
  <c r="G35"/>
  <c r="E35"/>
  <c r="D35"/>
  <c r="C35"/>
  <c r="B35"/>
  <c r="A35"/>
  <c r="I34"/>
  <c r="G34"/>
  <c r="E34"/>
  <c r="D34"/>
  <c r="C34"/>
  <c r="B34"/>
  <c r="A34"/>
  <c r="I33"/>
  <c r="G33"/>
  <c r="E33"/>
  <c r="D33"/>
  <c r="C33"/>
  <c r="B33"/>
  <c r="A33"/>
  <c r="K32"/>
  <c r="C32"/>
  <c r="A32"/>
  <c r="K31"/>
  <c r="C31"/>
  <c r="A31"/>
  <c r="I30"/>
  <c r="G30"/>
  <c r="E30"/>
  <c r="D30"/>
  <c r="C30"/>
  <c r="B30"/>
  <c r="A30"/>
  <c r="I29"/>
  <c r="G29"/>
  <c r="E29"/>
  <c r="D29"/>
  <c r="C29"/>
  <c r="B29"/>
  <c r="A29"/>
  <c r="I28"/>
  <c r="G28"/>
  <c r="E28"/>
  <c r="D28"/>
  <c r="C28"/>
  <c r="B28"/>
  <c r="A28"/>
  <c r="I27"/>
  <c r="G27"/>
  <c r="E27"/>
  <c r="D27"/>
  <c r="C27"/>
  <c r="B27"/>
  <c r="A27"/>
  <c r="I26"/>
  <c r="G26"/>
  <c r="E26"/>
  <c r="D26"/>
  <c r="C26"/>
  <c r="B26"/>
  <c r="A26"/>
  <c r="I25"/>
  <c r="G25"/>
  <c r="E25"/>
  <c r="D25"/>
  <c r="C25"/>
  <c r="B25"/>
  <c r="A25"/>
  <c r="I24"/>
  <c r="G24"/>
  <c r="E24"/>
  <c r="D24"/>
  <c r="C24"/>
  <c r="B24"/>
  <c r="A24"/>
  <c r="I23"/>
  <c r="G23"/>
  <c r="E23"/>
  <c r="D23"/>
  <c r="C23"/>
  <c r="B23"/>
  <c r="A23"/>
  <c r="I22"/>
  <c r="G22"/>
  <c r="E22"/>
  <c r="D22"/>
  <c r="C22"/>
  <c r="B22"/>
  <c r="A22"/>
  <c r="K21"/>
  <c r="K20" s="1"/>
  <c r="K19" s="1"/>
  <c r="C21"/>
  <c r="A21"/>
  <c r="C20"/>
  <c r="A20"/>
  <c r="C19"/>
  <c r="A19"/>
  <c r="I18"/>
  <c r="G18"/>
  <c r="E18"/>
  <c r="D18"/>
  <c r="C18"/>
  <c r="B18"/>
  <c r="A18"/>
  <c r="K17"/>
  <c r="K16" s="1"/>
  <c r="C17"/>
  <c r="A17"/>
  <c r="C16"/>
  <c r="A16"/>
  <c r="I15"/>
  <c r="G15"/>
  <c r="E15"/>
  <c r="D15"/>
  <c r="C15"/>
  <c r="A15"/>
  <c r="I14"/>
  <c r="G14"/>
  <c r="E14"/>
  <c r="D14"/>
  <c r="C14"/>
  <c r="B14"/>
  <c r="A14"/>
  <c r="K13"/>
  <c r="K12" s="1"/>
  <c r="C13"/>
  <c r="A13"/>
  <c r="C12"/>
  <c r="A12"/>
  <c r="C11"/>
  <c r="A11"/>
  <c r="C10"/>
  <c r="A10"/>
  <c r="I9"/>
  <c r="G9"/>
  <c r="E9"/>
  <c r="D9"/>
  <c r="C9"/>
  <c r="B9"/>
  <c r="A9"/>
  <c r="K8"/>
  <c r="C8"/>
  <c r="A8"/>
  <c r="K7"/>
  <c r="K6" s="1"/>
  <c r="C7"/>
  <c r="A7"/>
  <c r="C6"/>
  <c r="A6"/>
  <c r="C2"/>
  <c r="A2"/>
  <c r="I14" i="38"/>
  <c r="G14"/>
  <c r="E14"/>
  <c r="D14"/>
  <c r="C14"/>
  <c r="A14"/>
  <c r="I13"/>
  <c r="G13"/>
  <c r="E13"/>
  <c r="D13"/>
  <c r="C13"/>
  <c r="B13"/>
  <c r="A13"/>
  <c r="K12"/>
  <c r="K11" s="1"/>
  <c r="K10" s="1"/>
  <c r="K9" s="1"/>
  <c r="K5" s="1"/>
  <c r="C12"/>
  <c r="A12"/>
  <c r="C11"/>
  <c r="A11"/>
  <c r="C10"/>
  <c r="A10"/>
  <c r="A9"/>
  <c r="I8"/>
  <c r="G8"/>
  <c r="E8"/>
  <c r="D8"/>
  <c r="C8"/>
  <c r="B8"/>
  <c r="A8"/>
  <c r="K7"/>
  <c r="K6" s="1"/>
  <c r="C7"/>
  <c r="A7"/>
  <c r="A6"/>
  <c r="C2"/>
  <c r="A2"/>
  <c r="I30" i="37"/>
  <c r="G30"/>
  <c r="E30"/>
  <c r="D30"/>
  <c r="C30"/>
  <c r="A30"/>
  <c r="I29"/>
  <c r="G29"/>
  <c r="E29"/>
  <c r="D29"/>
  <c r="C29"/>
  <c r="B29"/>
  <c r="A29"/>
  <c r="I28"/>
  <c r="G28"/>
  <c r="E28"/>
  <c r="D28"/>
  <c r="C28"/>
  <c r="B28"/>
  <c r="A28"/>
  <c r="K27"/>
  <c r="K26" s="1"/>
  <c r="C27"/>
  <c r="A27"/>
  <c r="C26"/>
  <c r="A26"/>
  <c r="I25"/>
  <c r="G25"/>
  <c r="E25"/>
  <c r="D25"/>
  <c r="C25"/>
  <c r="A25"/>
  <c r="I24"/>
  <c r="G24"/>
  <c r="E24"/>
  <c r="D24"/>
  <c r="C24"/>
  <c r="B24"/>
  <c r="A24"/>
  <c r="K23"/>
  <c r="C23"/>
  <c r="A23"/>
  <c r="K22"/>
  <c r="C22"/>
  <c r="A22"/>
  <c r="K21"/>
  <c r="C21"/>
  <c r="A21"/>
  <c r="I20"/>
  <c r="G20"/>
  <c r="E20"/>
  <c r="D20"/>
  <c r="C20"/>
  <c r="A20"/>
  <c r="I19"/>
  <c r="G19"/>
  <c r="E19"/>
  <c r="D19"/>
  <c r="C19"/>
  <c r="B19"/>
  <c r="A19"/>
  <c r="K18"/>
  <c r="K17" s="1"/>
  <c r="K16" s="1"/>
  <c r="K15" s="1"/>
  <c r="C18"/>
  <c r="A18"/>
  <c r="C17"/>
  <c r="A17"/>
  <c r="C16"/>
  <c r="A16"/>
  <c r="C15"/>
  <c r="A15"/>
  <c r="I14"/>
  <c r="G14"/>
  <c r="E14"/>
  <c r="D14"/>
  <c r="C14"/>
  <c r="B14"/>
  <c r="A14"/>
  <c r="K13"/>
  <c r="C13"/>
  <c r="A13"/>
  <c r="K12"/>
  <c r="K11" s="1"/>
  <c r="K10" s="1"/>
  <c r="C12"/>
  <c r="A12"/>
  <c r="C11"/>
  <c r="A11"/>
  <c r="C10"/>
  <c r="A10"/>
  <c r="I9"/>
  <c r="G9"/>
  <c r="E9"/>
  <c r="D9"/>
  <c r="C9"/>
  <c r="B9"/>
  <c r="A9"/>
  <c r="K8"/>
  <c r="K7" s="1"/>
  <c r="K6" s="1"/>
  <c r="C8"/>
  <c r="A8"/>
  <c r="C7"/>
  <c r="A7"/>
  <c r="C6"/>
  <c r="A6"/>
  <c r="C2"/>
  <c r="A2"/>
  <c r="I23" i="36"/>
  <c r="G23"/>
  <c r="E23"/>
  <c r="D23"/>
  <c r="C23"/>
  <c r="A23"/>
  <c r="K22"/>
  <c r="K21" s="1"/>
  <c r="K20" s="1"/>
  <c r="C22"/>
  <c r="A22"/>
  <c r="C21"/>
  <c r="A21"/>
  <c r="C20"/>
  <c r="A20"/>
  <c r="I19"/>
  <c r="G19"/>
  <c r="E19"/>
  <c r="D19"/>
  <c r="C19"/>
  <c r="B19"/>
  <c r="A19"/>
  <c r="K18"/>
  <c r="C18"/>
  <c r="A18"/>
  <c r="K17"/>
  <c r="C17"/>
  <c r="A17"/>
  <c r="I16"/>
  <c r="G16"/>
  <c r="E16"/>
  <c r="D16"/>
  <c r="C16"/>
  <c r="A16"/>
  <c r="I15"/>
  <c r="G15"/>
  <c r="E15"/>
  <c r="D15"/>
  <c r="C15"/>
  <c r="B15"/>
  <c r="A15"/>
  <c r="K14"/>
  <c r="K13" s="1"/>
  <c r="K12" s="1"/>
  <c r="C14"/>
  <c r="A14"/>
  <c r="C13"/>
  <c r="A13"/>
  <c r="C12"/>
  <c r="A12"/>
  <c r="K11"/>
  <c r="C11"/>
  <c r="A11"/>
  <c r="I10"/>
  <c r="G10"/>
  <c r="E10"/>
  <c r="D10"/>
  <c r="C10"/>
  <c r="B10"/>
  <c r="A10"/>
  <c r="K9"/>
  <c r="C9"/>
  <c r="A9"/>
  <c r="K8"/>
  <c r="C8"/>
  <c r="A8"/>
  <c r="K7"/>
  <c r="K6" s="1"/>
  <c r="C7"/>
  <c r="A7"/>
  <c r="C6"/>
  <c r="A6"/>
  <c r="C2"/>
  <c r="A2"/>
  <c r="I23" i="35"/>
  <c r="G23"/>
  <c r="E23"/>
  <c r="D23"/>
  <c r="C23"/>
  <c r="A23"/>
  <c r="I22"/>
  <c r="G22"/>
  <c r="E22"/>
  <c r="D22"/>
  <c r="C22"/>
  <c r="B22"/>
  <c r="A22"/>
  <c r="K21"/>
  <c r="K20" s="1"/>
  <c r="C21"/>
  <c r="A21"/>
  <c r="C20"/>
  <c r="A20"/>
  <c r="I19"/>
  <c r="G19"/>
  <c r="E19"/>
  <c r="D19"/>
  <c r="C19"/>
  <c r="A19"/>
  <c r="I18"/>
  <c r="G18"/>
  <c r="E18"/>
  <c r="D18"/>
  <c r="C18"/>
  <c r="B18"/>
  <c r="A18"/>
  <c r="K17"/>
  <c r="K16" s="1"/>
  <c r="K15" s="1"/>
  <c r="C17"/>
  <c r="A17"/>
  <c r="C16"/>
  <c r="A16"/>
  <c r="C15"/>
  <c r="A15"/>
  <c r="I14"/>
  <c r="G14"/>
  <c r="E14"/>
  <c r="D14"/>
  <c r="C14"/>
  <c r="B14"/>
  <c r="A14"/>
  <c r="I13"/>
  <c r="G13"/>
  <c r="E13"/>
  <c r="D13"/>
  <c r="C13"/>
  <c r="B13"/>
  <c r="A13"/>
  <c r="K12"/>
  <c r="K11" s="1"/>
  <c r="C12"/>
  <c r="A12"/>
  <c r="C11"/>
  <c r="A11"/>
  <c r="I10"/>
  <c r="G10"/>
  <c r="E10"/>
  <c r="D10"/>
  <c r="C10"/>
  <c r="B10"/>
  <c r="A10"/>
  <c r="I9"/>
  <c r="G9"/>
  <c r="E9"/>
  <c r="D9"/>
  <c r="C9"/>
  <c r="B9"/>
  <c r="A9"/>
  <c r="K8"/>
  <c r="C8"/>
  <c r="A8"/>
  <c r="K7"/>
  <c r="C7"/>
  <c r="A7"/>
  <c r="C6"/>
  <c r="A6"/>
  <c r="C2"/>
  <c r="A2"/>
  <c r="I25" i="34"/>
  <c r="G25"/>
  <c r="E25"/>
  <c r="D25"/>
  <c r="C25"/>
  <c r="B25"/>
  <c r="A25"/>
  <c r="K24"/>
  <c r="K23" s="1"/>
  <c r="C24"/>
  <c r="A24"/>
  <c r="C23"/>
  <c r="A23"/>
  <c r="I22"/>
  <c r="G22"/>
  <c r="E22"/>
  <c r="D22"/>
  <c r="C22"/>
  <c r="A22"/>
  <c r="I21"/>
  <c r="G21"/>
  <c r="E21"/>
  <c r="D21"/>
  <c r="C21"/>
  <c r="A21"/>
  <c r="K20"/>
  <c r="K19" s="1"/>
  <c r="C20"/>
  <c r="A20"/>
  <c r="C19"/>
  <c r="A19"/>
  <c r="I18"/>
  <c r="G18"/>
  <c r="E18"/>
  <c r="D18"/>
  <c r="C18"/>
  <c r="A18"/>
  <c r="I17"/>
  <c r="G17"/>
  <c r="E17"/>
  <c r="D17"/>
  <c r="C17"/>
  <c r="B17"/>
  <c r="A17"/>
  <c r="I16"/>
  <c r="G16"/>
  <c r="E16"/>
  <c r="D16"/>
  <c r="C16"/>
  <c r="B16"/>
  <c r="A16"/>
  <c r="I15"/>
  <c r="G15"/>
  <c r="E15"/>
  <c r="D15"/>
  <c r="C15"/>
  <c r="B15"/>
  <c r="A15"/>
  <c r="K14"/>
  <c r="C14"/>
  <c r="A14"/>
  <c r="K13"/>
  <c r="K12" s="1"/>
  <c r="C13"/>
  <c r="A13"/>
  <c r="C12"/>
  <c r="A12"/>
  <c r="I11"/>
  <c r="G11"/>
  <c r="E11"/>
  <c r="D11"/>
  <c r="C11"/>
  <c r="A11"/>
  <c r="I10"/>
  <c r="G10"/>
  <c r="E10"/>
  <c r="D10"/>
  <c r="C10"/>
  <c r="A10"/>
  <c r="K9"/>
  <c r="C9"/>
  <c r="A9"/>
  <c r="K8"/>
  <c r="K7" s="1"/>
  <c r="K6" s="1"/>
  <c r="C8"/>
  <c r="A8"/>
  <c r="C7"/>
  <c r="A7"/>
  <c r="C6"/>
  <c r="A6"/>
  <c r="C2"/>
  <c r="A2"/>
  <c r="I27" i="33"/>
  <c r="G27"/>
  <c r="E27"/>
  <c r="D27"/>
  <c r="C27"/>
  <c r="B27"/>
  <c r="A27"/>
  <c r="K26"/>
  <c r="C26"/>
  <c r="A26"/>
  <c r="I25"/>
  <c r="G25"/>
  <c r="E25"/>
  <c r="D25"/>
  <c r="C25"/>
  <c r="B25"/>
  <c r="A25"/>
  <c r="I24"/>
  <c r="G24"/>
  <c r="E24"/>
  <c r="D24"/>
  <c r="C24"/>
  <c r="B24"/>
  <c r="A24"/>
  <c r="I23"/>
  <c r="G23"/>
  <c r="E23"/>
  <c r="D23"/>
  <c r="C23"/>
  <c r="B23"/>
  <c r="A23"/>
  <c r="I22"/>
  <c r="G22"/>
  <c r="E22"/>
  <c r="D22"/>
  <c r="C22"/>
  <c r="B22"/>
  <c r="A22"/>
  <c r="I21"/>
  <c r="G21"/>
  <c r="D21"/>
  <c r="C21"/>
  <c r="B21"/>
  <c r="A21"/>
  <c r="K20"/>
  <c r="C20"/>
  <c r="A20"/>
  <c r="K19"/>
  <c r="C19"/>
  <c r="A19"/>
  <c r="I18"/>
  <c r="G18"/>
  <c r="E18"/>
  <c r="D18"/>
  <c r="C18"/>
  <c r="A18"/>
  <c r="I17"/>
  <c r="G17"/>
  <c r="E17"/>
  <c r="D17"/>
  <c r="C17"/>
  <c r="B17"/>
  <c r="A17"/>
  <c r="I16"/>
  <c r="G16"/>
  <c r="E16"/>
  <c r="D16"/>
  <c r="C16"/>
  <c r="B16"/>
  <c r="A16"/>
  <c r="I15"/>
  <c r="G15"/>
  <c r="E15"/>
  <c r="D15"/>
  <c r="C15"/>
  <c r="B15"/>
  <c r="A15"/>
  <c r="K14"/>
  <c r="K13" s="1"/>
  <c r="C14"/>
  <c r="A14"/>
  <c r="C13"/>
  <c r="A13"/>
  <c r="I12"/>
  <c r="G12"/>
  <c r="E12"/>
  <c r="D12"/>
  <c r="C12"/>
  <c r="A12"/>
  <c r="I11"/>
  <c r="G11"/>
  <c r="E11"/>
  <c r="D11"/>
  <c r="C11"/>
  <c r="B11"/>
  <c r="A11"/>
  <c r="I10"/>
  <c r="G10"/>
  <c r="E10"/>
  <c r="D10"/>
  <c r="C10"/>
  <c r="B10"/>
  <c r="A10"/>
  <c r="I9"/>
  <c r="G9"/>
  <c r="E9"/>
  <c r="D9"/>
  <c r="C9"/>
  <c r="B9"/>
  <c r="A9"/>
  <c r="K8"/>
  <c r="C8"/>
  <c r="A8"/>
  <c r="K7"/>
  <c r="K6" s="1"/>
  <c r="C7"/>
  <c r="A7"/>
  <c r="C6"/>
  <c r="A6"/>
  <c r="C2"/>
  <c r="A2"/>
  <c r="I20" i="32"/>
  <c r="G20"/>
  <c r="E20"/>
  <c r="D20"/>
  <c r="C20"/>
  <c r="A20"/>
  <c r="I19"/>
  <c r="G19"/>
  <c r="E19"/>
  <c r="D19"/>
  <c r="C19"/>
  <c r="B19"/>
  <c r="A19"/>
  <c r="K18"/>
  <c r="C18"/>
  <c r="A18"/>
  <c r="K17"/>
  <c r="C17"/>
  <c r="A17"/>
  <c r="K16"/>
  <c r="C16"/>
  <c r="A16"/>
  <c r="I15"/>
  <c r="G15"/>
  <c r="E15"/>
  <c r="D15"/>
  <c r="C15"/>
  <c r="A15"/>
  <c r="I14"/>
  <c r="G14"/>
  <c r="E14"/>
  <c r="D14"/>
  <c r="C14"/>
  <c r="A14"/>
  <c r="K13"/>
  <c r="C13"/>
  <c r="A13"/>
  <c r="K12"/>
  <c r="C12"/>
  <c r="A12"/>
  <c r="I11"/>
  <c r="G11"/>
  <c r="E11"/>
  <c r="D11"/>
  <c r="C11"/>
  <c r="A11"/>
  <c r="I10"/>
  <c r="G10"/>
  <c r="E10"/>
  <c r="D10"/>
  <c r="C10"/>
  <c r="A10"/>
  <c r="K9"/>
  <c r="C9"/>
  <c r="A9"/>
  <c r="K8"/>
  <c r="K7" s="1"/>
  <c r="K6" s="1"/>
  <c r="C8"/>
  <c r="A8"/>
  <c r="C7"/>
  <c r="A7"/>
  <c r="C6"/>
  <c r="A6"/>
  <c r="C2"/>
  <c r="A2"/>
  <c r="I104" i="31"/>
  <c r="G104"/>
  <c r="E104"/>
  <c r="D104"/>
  <c r="C104"/>
  <c r="A104"/>
  <c r="I103"/>
  <c r="G103"/>
  <c r="E103"/>
  <c r="D103"/>
  <c r="C103"/>
  <c r="A103"/>
  <c r="I102"/>
  <c r="G102"/>
  <c r="E102"/>
  <c r="D102"/>
  <c r="C102"/>
  <c r="A102"/>
  <c r="I101"/>
  <c r="G101"/>
  <c r="E101"/>
  <c r="D101"/>
  <c r="C101"/>
  <c r="A101"/>
  <c r="I100"/>
  <c r="G100"/>
  <c r="E100"/>
  <c r="D100"/>
  <c r="C100"/>
  <c r="B100"/>
  <c r="A100"/>
  <c r="K99"/>
  <c r="K98" s="1"/>
  <c r="C99"/>
  <c r="A99"/>
  <c r="C98"/>
  <c r="A98"/>
  <c r="I97"/>
  <c r="G97"/>
  <c r="E97"/>
  <c r="D97"/>
  <c r="C97"/>
  <c r="A97"/>
  <c r="I96"/>
  <c r="G96"/>
  <c r="E96"/>
  <c r="D96"/>
  <c r="C96"/>
  <c r="A96"/>
  <c r="K95"/>
  <c r="K94" s="1"/>
  <c r="C95"/>
  <c r="A95"/>
  <c r="C94"/>
  <c r="A94"/>
  <c r="I93"/>
  <c r="G93"/>
  <c r="E93"/>
  <c r="D93"/>
  <c r="C93"/>
  <c r="A93"/>
  <c r="I92"/>
  <c r="G92"/>
  <c r="E92"/>
  <c r="D92"/>
  <c r="C92"/>
  <c r="B92"/>
  <c r="A92"/>
  <c r="I91"/>
  <c r="G91"/>
  <c r="E91"/>
  <c r="D91"/>
  <c r="C91"/>
  <c r="B91"/>
  <c r="A91"/>
  <c r="I90"/>
  <c r="G90"/>
  <c r="E90"/>
  <c r="D90"/>
  <c r="C90"/>
  <c r="B90"/>
  <c r="A90"/>
  <c r="K89"/>
  <c r="K87" s="1"/>
  <c r="K86" s="1"/>
  <c r="K85" s="1"/>
  <c r="C89"/>
  <c r="A89"/>
  <c r="I88"/>
  <c r="G88"/>
  <c r="E88"/>
  <c r="D88"/>
  <c r="C88"/>
  <c r="B88"/>
  <c r="A88"/>
  <c r="C87"/>
  <c r="A87"/>
  <c r="C86"/>
  <c r="A86"/>
  <c r="C85"/>
  <c r="A85"/>
  <c r="I84"/>
  <c r="G84"/>
  <c r="E84"/>
  <c r="D84"/>
  <c r="C84"/>
  <c r="A84"/>
  <c r="I83"/>
  <c r="G83"/>
  <c r="E83"/>
  <c r="D83"/>
  <c r="C83"/>
  <c r="B83"/>
  <c r="A83"/>
  <c r="I82"/>
  <c r="G82"/>
  <c r="E82"/>
  <c r="D82"/>
  <c r="C82"/>
  <c r="B82"/>
  <c r="A82"/>
  <c r="I81"/>
  <c r="G81"/>
  <c r="E81"/>
  <c r="D81"/>
  <c r="C81"/>
  <c r="B81"/>
  <c r="A81"/>
  <c r="I80"/>
  <c r="G80"/>
  <c r="E80"/>
  <c r="D80"/>
  <c r="C80"/>
  <c r="B80"/>
  <c r="A80"/>
  <c r="K79"/>
  <c r="K78" s="1"/>
  <c r="K77" s="1"/>
  <c r="C79"/>
  <c r="A79"/>
  <c r="C78"/>
  <c r="A78"/>
  <c r="C77"/>
  <c r="A77"/>
  <c r="I76"/>
  <c r="G76"/>
  <c r="E76"/>
  <c r="D76"/>
  <c r="C76"/>
  <c r="B76"/>
  <c r="A76"/>
  <c r="K75"/>
  <c r="K74" s="1"/>
  <c r="C75"/>
  <c r="A75"/>
  <c r="C74"/>
  <c r="A74"/>
  <c r="I73"/>
  <c r="G73"/>
  <c r="E73"/>
  <c r="D73"/>
  <c r="C73"/>
  <c r="A73"/>
  <c r="I72"/>
  <c r="G72"/>
  <c r="E72"/>
  <c r="D72"/>
  <c r="C72"/>
  <c r="B72"/>
  <c r="A72"/>
  <c r="I71"/>
  <c r="G71"/>
  <c r="E71"/>
  <c r="D71"/>
  <c r="C71"/>
  <c r="B71"/>
  <c r="A71"/>
  <c r="I70"/>
  <c r="G70"/>
  <c r="E70"/>
  <c r="D70"/>
  <c r="C70"/>
  <c r="B70"/>
  <c r="A70"/>
  <c r="I69"/>
  <c r="G69"/>
  <c r="E69"/>
  <c r="D69"/>
  <c r="C69"/>
  <c r="B69"/>
  <c r="A69"/>
  <c r="K68"/>
  <c r="C68"/>
  <c r="A68"/>
  <c r="I67"/>
  <c r="G67"/>
  <c r="E67"/>
  <c r="D67"/>
  <c r="C67"/>
  <c r="A67"/>
  <c r="I66"/>
  <c r="G66"/>
  <c r="E66"/>
  <c r="D66"/>
  <c r="C66"/>
  <c r="A66"/>
  <c r="I65"/>
  <c r="G65"/>
  <c r="E65"/>
  <c r="D65"/>
  <c r="C65"/>
  <c r="A65"/>
  <c r="I64"/>
  <c r="G64"/>
  <c r="E64"/>
  <c r="D64"/>
  <c r="C64"/>
  <c r="A64"/>
  <c r="I63"/>
  <c r="G63"/>
  <c r="E63"/>
  <c r="D63"/>
  <c r="C63"/>
  <c r="B63"/>
  <c r="A63"/>
  <c r="I62"/>
  <c r="G62"/>
  <c r="E62"/>
  <c r="D62"/>
  <c r="C62"/>
  <c r="B62"/>
  <c r="A62"/>
  <c r="I61"/>
  <c r="G61"/>
  <c r="E61"/>
  <c r="D61"/>
  <c r="C61"/>
  <c r="B61"/>
  <c r="A61"/>
  <c r="I60"/>
  <c r="G60"/>
  <c r="E60"/>
  <c r="D60"/>
  <c r="C60"/>
  <c r="B60"/>
  <c r="A60"/>
  <c r="I59"/>
  <c r="G59"/>
  <c r="E59"/>
  <c r="D59"/>
  <c r="C59"/>
  <c r="B59"/>
  <c r="A59"/>
  <c r="I58"/>
  <c r="G58"/>
  <c r="E58"/>
  <c r="D58"/>
  <c r="C58"/>
  <c r="B58"/>
  <c r="A58"/>
  <c r="K57"/>
  <c r="C57"/>
  <c r="A57"/>
  <c r="I56"/>
  <c r="G56"/>
  <c r="E56"/>
  <c r="D56"/>
  <c r="C56"/>
  <c r="A56"/>
  <c r="I55"/>
  <c r="G55"/>
  <c r="E55"/>
  <c r="D55"/>
  <c r="C55"/>
  <c r="B55"/>
  <c r="A55"/>
  <c r="I54"/>
  <c r="G54"/>
  <c r="E54"/>
  <c r="D54"/>
  <c r="C54"/>
  <c r="B54"/>
  <c r="A54"/>
  <c r="K53"/>
  <c r="C53"/>
  <c r="A53"/>
  <c r="I52"/>
  <c r="G52"/>
  <c r="E52"/>
  <c r="D52"/>
  <c r="C52"/>
  <c r="B52"/>
  <c r="A52"/>
  <c r="I51"/>
  <c r="G51"/>
  <c r="E51"/>
  <c r="D51"/>
  <c r="C51"/>
  <c r="B51"/>
  <c r="A51"/>
  <c r="K50"/>
  <c r="C50"/>
  <c r="A50"/>
  <c r="I49"/>
  <c r="G49"/>
  <c r="E49"/>
  <c r="D49"/>
  <c r="C49"/>
  <c r="A49"/>
  <c r="I48"/>
  <c r="G48"/>
  <c r="E48"/>
  <c r="D48"/>
  <c r="C48"/>
  <c r="B48"/>
  <c r="A48"/>
  <c r="I47"/>
  <c r="G47"/>
  <c r="E47"/>
  <c r="D47"/>
  <c r="C47"/>
  <c r="B47"/>
  <c r="A47"/>
  <c r="I46"/>
  <c r="G46"/>
  <c r="E46"/>
  <c r="D46"/>
  <c r="C46"/>
  <c r="B46"/>
  <c r="A46"/>
  <c r="K45"/>
  <c r="C45"/>
  <c r="B45"/>
  <c r="A45"/>
  <c r="I44"/>
  <c r="G44"/>
  <c r="E44"/>
  <c r="D44"/>
  <c r="C44"/>
  <c r="B44"/>
  <c r="A44"/>
  <c r="I43"/>
  <c r="G43"/>
  <c r="E43"/>
  <c r="D43"/>
  <c r="C43"/>
  <c r="B43"/>
  <c r="A43"/>
  <c r="I42"/>
  <c r="G42"/>
  <c r="E42"/>
  <c r="D42"/>
  <c r="C42"/>
  <c r="B42"/>
  <c r="A42"/>
  <c r="I41"/>
  <c r="G41"/>
  <c r="E41"/>
  <c r="D41"/>
  <c r="C41"/>
  <c r="B41"/>
  <c r="A41"/>
  <c r="I40"/>
  <c r="G40"/>
  <c r="E40"/>
  <c r="D40"/>
  <c r="C40"/>
  <c r="B40"/>
  <c r="A40"/>
  <c r="I39"/>
  <c r="G39"/>
  <c r="E39"/>
  <c r="D39"/>
  <c r="C39"/>
  <c r="B39"/>
  <c r="A39"/>
  <c r="I38"/>
  <c r="G38"/>
  <c r="E38"/>
  <c r="D38"/>
  <c r="C38"/>
  <c r="B38"/>
  <c r="A38"/>
  <c r="K37"/>
  <c r="C37"/>
  <c r="A37"/>
  <c r="I36"/>
  <c r="G36"/>
  <c r="E36"/>
  <c r="D36"/>
  <c r="C36"/>
  <c r="B36"/>
  <c r="A36"/>
  <c r="I35"/>
  <c r="G35"/>
  <c r="E35"/>
  <c r="D35"/>
  <c r="C35"/>
  <c r="B35"/>
  <c r="A35"/>
  <c r="I34"/>
  <c r="G34"/>
  <c r="E34"/>
  <c r="D34"/>
  <c r="C34"/>
  <c r="B34"/>
  <c r="A34"/>
  <c r="K33"/>
  <c r="K8" s="1"/>
  <c r="K7" s="1"/>
  <c r="K6" s="1"/>
  <c r="C33"/>
  <c r="A33"/>
  <c r="I32"/>
  <c r="G32"/>
  <c r="E32"/>
  <c r="D32"/>
  <c r="C32"/>
  <c r="B32"/>
  <c r="A32"/>
  <c r="I31"/>
  <c r="G31"/>
  <c r="E31"/>
  <c r="D31"/>
  <c r="C31"/>
  <c r="B31"/>
  <c r="A31"/>
  <c r="I30"/>
  <c r="G30"/>
  <c r="E30"/>
  <c r="D30"/>
  <c r="C30"/>
  <c r="B30"/>
  <c r="A30"/>
  <c r="I29"/>
  <c r="G29"/>
  <c r="E29"/>
  <c r="D29"/>
  <c r="C29"/>
  <c r="B29"/>
  <c r="A29"/>
  <c r="I28"/>
  <c r="G28"/>
  <c r="E28"/>
  <c r="D28"/>
  <c r="C28"/>
  <c r="B28"/>
  <c r="A28"/>
  <c r="I27"/>
  <c r="G27"/>
  <c r="E27"/>
  <c r="D27"/>
  <c r="C27"/>
  <c r="B27"/>
  <c r="A27"/>
  <c r="I26"/>
  <c r="G26"/>
  <c r="E26"/>
  <c r="D26"/>
  <c r="C26"/>
  <c r="B26"/>
  <c r="A26"/>
  <c r="I25"/>
  <c r="G25"/>
  <c r="E25"/>
  <c r="D25"/>
  <c r="C25"/>
  <c r="B25"/>
  <c r="A25"/>
  <c r="I24"/>
  <c r="G24"/>
  <c r="E24"/>
  <c r="D24"/>
  <c r="C24"/>
  <c r="B24"/>
  <c r="A24"/>
  <c r="K23"/>
  <c r="C23"/>
  <c r="A23"/>
  <c r="I22"/>
  <c r="G22"/>
  <c r="E22"/>
  <c r="D22"/>
  <c r="C22"/>
  <c r="A22"/>
  <c r="I21"/>
  <c r="G21"/>
  <c r="E21"/>
  <c r="D21"/>
  <c r="C21"/>
  <c r="A21"/>
  <c r="I20"/>
  <c r="G20"/>
  <c r="F20"/>
  <c r="E20"/>
  <c r="D20"/>
  <c r="C20"/>
  <c r="B20"/>
  <c r="A20"/>
  <c r="I19"/>
  <c r="G19"/>
  <c r="E19"/>
  <c r="D19"/>
  <c r="C19"/>
  <c r="B19"/>
  <c r="A19"/>
  <c r="I18"/>
  <c r="G18"/>
  <c r="E18"/>
  <c r="D18"/>
  <c r="C18"/>
  <c r="B18"/>
  <c r="A18"/>
  <c r="I17"/>
  <c r="G17"/>
  <c r="E17"/>
  <c r="D17"/>
  <c r="C17"/>
  <c r="B17"/>
  <c r="A17"/>
  <c r="I16"/>
  <c r="G16"/>
  <c r="E16"/>
  <c r="D16"/>
  <c r="C16"/>
  <c r="B16"/>
  <c r="A16"/>
  <c r="I15"/>
  <c r="G15"/>
  <c r="E15"/>
  <c r="D15"/>
  <c r="C15"/>
  <c r="B15"/>
  <c r="A15"/>
  <c r="I14"/>
  <c r="G14"/>
  <c r="E14"/>
  <c r="D14"/>
  <c r="C14"/>
  <c r="B14"/>
  <c r="A14"/>
  <c r="I13"/>
  <c r="G13"/>
  <c r="E13"/>
  <c r="D13"/>
  <c r="C13"/>
  <c r="B13"/>
  <c r="A13"/>
  <c r="I12"/>
  <c r="G12"/>
  <c r="E12"/>
  <c r="D12"/>
  <c r="C12"/>
  <c r="B12"/>
  <c r="A12"/>
  <c r="I11"/>
  <c r="G11"/>
  <c r="E11"/>
  <c r="D11"/>
  <c r="C11"/>
  <c r="B11"/>
  <c r="A11"/>
  <c r="I10"/>
  <c r="G10"/>
  <c r="E10"/>
  <c r="D10"/>
  <c r="C10"/>
  <c r="B10"/>
  <c r="A10"/>
  <c r="K9"/>
  <c r="C9"/>
  <c r="A9"/>
  <c r="C8"/>
  <c r="A8"/>
  <c r="C7"/>
  <c r="A7"/>
  <c r="C6"/>
  <c r="A6"/>
  <c r="C2"/>
  <c r="A2"/>
  <c r="I47" i="30"/>
  <c r="G47"/>
  <c r="E47"/>
  <c r="D47"/>
  <c r="C47"/>
  <c r="A47"/>
  <c r="I46"/>
  <c r="G46"/>
  <c r="F46"/>
  <c r="E46"/>
  <c r="D46"/>
  <c r="C46"/>
  <c r="A46"/>
  <c r="K45"/>
  <c r="C45"/>
  <c r="B45"/>
  <c r="A45"/>
  <c r="K44"/>
  <c r="C44"/>
  <c r="A44"/>
  <c r="I43"/>
  <c r="G43"/>
  <c r="E43"/>
  <c r="D43"/>
  <c r="C43"/>
  <c r="B43"/>
  <c r="A43"/>
  <c r="K42"/>
  <c r="C42"/>
  <c r="A42"/>
  <c r="K41"/>
  <c r="C41"/>
  <c r="A41"/>
  <c r="I40"/>
  <c r="G40"/>
  <c r="E40"/>
  <c r="D40"/>
  <c r="C40"/>
  <c r="A40"/>
  <c r="K39"/>
  <c r="K38" s="1"/>
  <c r="C39"/>
  <c r="A39"/>
  <c r="C38"/>
  <c r="A38"/>
  <c r="I37"/>
  <c r="G37"/>
  <c r="E37"/>
  <c r="D37"/>
  <c r="C37"/>
  <c r="B37"/>
  <c r="A37"/>
  <c r="K36"/>
  <c r="K35" s="1"/>
  <c r="C36"/>
  <c r="A36"/>
  <c r="C35"/>
  <c r="A35"/>
  <c r="I34"/>
  <c r="G34"/>
  <c r="E34"/>
  <c r="D34"/>
  <c r="C34"/>
  <c r="A34"/>
  <c r="I33"/>
  <c r="G33"/>
  <c r="E33"/>
  <c r="D33"/>
  <c r="C33"/>
  <c r="B33"/>
  <c r="A33"/>
  <c r="I32"/>
  <c r="G32"/>
  <c r="E32"/>
  <c r="D32"/>
  <c r="C32"/>
  <c r="B32"/>
  <c r="A32"/>
  <c r="I31"/>
  <c r="G31"/>
  <c r="E31"/>
  <c r="D31"/>
  <c r="C31"/>
  <c r="B31"/>
  <c r="A31"/>
  <c r="K30"/>
  <c r="K29" s="1"/>
  <c r="K28" s="1"/>
  <c r="C30"/>
  <c r="A30"/>
  <c r="C29"/>
  <c r="A29"/>
  <c r="C28"/>
  <c r="A28"/>
  <c r="I27"/>
  <c r="G27"/>
  <c r="E27"/>
  <c r="D27"/>
  <c r="C27"/>
  <c r="A27"/>
  <c r="K26"/>
  <c r="C26"/>
  <c r="A26"/>
  <c r="K25"/>
  <c r="C25"/>
  <c r="A25"/>
  <c r="I24"/>
  <c r="G24"/>
  <c r="E24"/>
  <c r="D24"/>
  <c r="C24"/>
  <c r="A24"/>
  <c r="I23"/>
  <c r="G23"/>
  <c r="E23"/>
  <c r="D23"/>
  <c r="C23"/>
  <c r="A23"/>
  <c r="K22"/>
  <c r="C22"/>
  <c r="B22"/>
  <c r="A22"/>
  <c r="K21"/>
  <c r="C21"/>
  <c r="A21"/>
  <c r="I20"/>
  <c r="G20"/>
  <c r="E20"/>
  <c r="D20"/>
  <c r="C20"/>
  <c r="A20"/>
  <c r="K19"/>
  <c r="C19"/>
  <c r="A19"/>
  <c r="C18"/>
  <c r="A18"/>
  <c r="C17"/>
  <c r="A17"/>
  <c r="C16"/>
  <c r="A16"/>
  <c r="I15"/>
  <c r="G15"/>
  <c r="E15"/>
  <c r="D15"/>
  <c r="C15"/>
  <c r="B15"/>
  <c r="A15"/>
  <c r="I14"/>
  <c r="G14"/>
  <c r="F14"/>
  <c r="E14"/>
  <c r="D14"/>
  <c r="C14"/>
  <c r="B14"/>
  <c r="A14"/>
  <c r="K13"/>
  <c r="K12" s="1"/>
  <c r="K11" s="1"/>
  <c r="K10" s="1"/>
  <c r="C13"/>
  <c r="A13"/>
  <c r="C12"/>
  <c r="A12"/>
  <c r="C11"/>
  <c r="A11"/>
  <c r="C10"/>
  <c r="A10"/>
  <c r="I9"/>
  <c r="G9"/>
  <c r="E9"/>
  <c r="D9"/>
  <c r="C9"/>
  <c r="B9"/>
  <c r="A9"/>
  <c r="K8"/>
  <c r="K7" s="1"/>
  <c r="K6" s="1"/>
  <c r="C8"/>
  <c r="A8"/>
  <c r="C7"/>
  <c r="A7"/>
  <c r="C6"/>
  <c r="A6"/>
  <c r="C2"/>
  <c r="A2"/>
  <c r="I33" i="29"/>
  <c r="G33"/>
  <c r="E33"/>
  <c r="D33"/>
  <c r="C33"/>
  <c r="B33"/>
  <c r="A33"/>
  <c r="K32"/>
  <c r="K31" s="1"/>
  <c r="C32"/>
  <c r="A32"/>
  <c r="C31"/>
  <c r="A31"/>
  <c r="I30"/>
  <c r="G30"/>
  <c r="E30"/>
  <c r="D30"/>
  <c r="C30"/>
  <c r="B30"/>
  <c r="A30"/>
  <c r="K29"/>
  <c r="K28" s="1"/>
  <c r="K27" s="1"/>
  <c r="C29"/>
  <c r="B29"/>
  <c r="A29"/>
  <c r="C28"/>
  <c r="B28"/>
  <c r="A28"/>
  <c r="C27"/>
  <c r="B27"/>
  <c r="A27"/>
  <c r="I26"/>
  <c r="G26"/>
  <c r="E26"/>
  <c r="D26"/>
  <c r="C26"/>
  <c r="B26"/>
  <c r="A26"/>
  <c r="K25"/>
  <c r="K24" s="1"/>
  <c r="K23" s="1"/>
  <c r="C25"/>
  <c r="B25"/>
  <c r="A25"/>
  <c r="C24"/>
  <c r="B24"/>
  <c r="A24"/>
  <c r="C23"/>
  <c r="B23"/>
  <c r="A23"/>
  <c r="I22"/>
  <c r="G22"/>
  <c r="E22"/>
  <c r="D22"/>
  <c r="C22"/>
  <c r="A22"/>
  <c r="I21"/>
  <c r="G21"/>
  <c r="E21"/>
  <c r="D21"/>
  <c r="C21"/>
  <c r="A21"/>
  <c r="K20"/>
  <c r="K19" s="1"/>
  <c r="C20"/>
  <c r="B20"/>
  <c r="A20"/>
  <c r="C19"/>
  <c r="A19"/>
  <c r="I18"/>
  <c r="G18"/>
  <c r="E18"/>
  <c r="D18"/>
  <c r="C18"/>
  <c r="A18"/>
  <c r="I17"/>
  <c r="G17"/>
  <c r="E17"/>
  <c r="D17"/>
  <c r="C17"/>
  <c r="A17"/>
  <c r="K16"/>
  <c r="C16"/>
  <c r="B16"/>
  <c r="A16"/>
  <c r="K15"/>
  <c r="K14" s="1"/>
  <c r="K13" s="1"/>
  <c r="C15"/>
  <c r="A15"/>
  <c r="C14"/>
  <c r="A14"/>
  <c r="C13"/>
  <c r="A13"/>
  <c r="I12"/>
  <c r="G12"/>
  <c r="E12"/>
  <c r="D12"/>
  <c r="C12"/>
  <c r="B12"/>
  <c r="A12"/>
  <c r="I11"/>
  <c r="G11"/>
  <c r="E11"/>
  <c r="D11"/>
  <c r="C11"/>
  <c r="A11"/>
  <c r="I10"/>
  <c r="G10"/>
  <c r="E10"/>
  <c r="D10"/>
  <c r="C10"/>
  <c r="A10"/>
  <c r="K9"/>
  <c r="C9"/>
  <c r="B9"/>
  <c r="A9"/>
  <c r="K8"/>
  <c r="K7" s="1"/>
  <c r="K6" s="1"/>
  <c r="C8"/>
  <c r="A8"/>
  <c r="C7"/>
  <c r="A7"/>
  <c r="C6"/>
  <c r="A6"/>
  <c r="C2"/>
  <c r="A2"/>
  <c r="I51" i="28"/>
  <c r="G51"/>
  <c r="E51"/>
  <c r="D51"/>
  <c r="C51"/>
  <c r="B51"/>
  <c r="A51"/>
  <c r="K50"/>
  <c r="C50"/>
  <c r="A50"/>
  <c r="I49"/>
  <c r="G49"/>
  <c r="E49"/>
  <c r="D49"/>
  <c r="C49"/>
  <c r="A49"/>
  <c r="I48"/>
  <c r="G48"/>
  <c r="E48"/>
  <c r="D48"/>
  <c r="C48"/>
  <c r="B48"/>
  <c r="A48"/>
  <c r="K47"/>
  <c r="K46" s="1"/>
  <c r="C47"/>
  <c r="A47"/>
  <c r="C46"/>
  <c r="A46"/>
  <c r="I45"/>
  <c r="G45"/>
  <c r="E45"/>
  <c r="D45"/>
  <c r="C45"/>
  <c r="A45"/>
  <c r="I44"/>
  <c r="G44"/>
  <c r="E44"/>
  <c r="D44"/>
  <c r="C44"/>
  <c r="A44"/>
  <c r="K43"/>
  <c r="K42" s="1"/>
  <c r="C43"/>
  <c r="A43"/>
  <c r="C42"/>
  <c r="A42"/>
  <c r="I41"/>
  <c r="G41"/>
  <c r="E41"/>
  <c r="D41"/>
  <c r="C41"/>
  <c r="A41"/>
  <c r="I40"/>
  <c r="G40"/>
  <c r="E40"/>
  <c r="D40"/>
  <c r="C40"/>
  <c r="B40"/>
  <c r="A40"/>
  <c r="I39"/>
  <c r="G39"/>
  <c r="E39"/>
  <c r="D39"/>
  <c r="C39"/>
  <c r="B39"/>
  <c r="A39"/>
  <c r="K38"/>
  <c r="K37" s="1"/>
  <c r="K36" s="1"/>
  <c r="C38"/>
  <c r="A38"/>
  <c r="C37"/>
  <c r="A37"/>
  <c r="C36"/>
  <c r="A36"/>
  <c r="I35"/>
  <c r="G35"/>
  <c r="E35"/>
  <c r="D35"/>
  <c r="C35"/>
  <c r="B35"/>
  <c r="A35"/>
  <c r="I34"/>
  <c r="G34"/>
  <c r="E34"/>
  <c r="D34"/>
  <c r="C34"/>
  <c r="B34"/>
  <c r="A34"/>
  <c r="K33"/>
  <c r="C33"/>
  <c r="A33"/>
  <c r="K32"/>
  <c r="K31" s="1"/>
  <c r="K30" s="1"/>
  <c r="K29" s="1"/>
  <c r="K28" s="1"/>
  <c r="C32"/>
  <c r="A32"/>
  <c r="I31"/>
  <c r="G31"/>
  <c r="E31"/>
  <c r="D31"/>
  <c r="C31"/>
  <c r="A31"/>
  <c r="I30"/>
  <c r="G30"/>
  <c r="E30"/>
  <c r="D30"/>
  <c r="C30"/>
  <c r="A30"/>
  <c r="C29"/>
  <c r="A29"/>
  <c r="C28"/>
  <c r="A28"/>
  <c r="K27"/>
  <c r="K26" s="1"/>
  <c r="C27"/>
  <c r="A27"/>
  <c r="C26"/>
  <c r="A26"/>
  <c r="I25"/>
  <c r="G25"/>
  <c r="E25"/>
  <c r="D25"/>
  <c r="C25"/>
  <c r="B25"/>
  <c r="A25"/>
  <c r="K24"/>
  <c r="K23" s="1"/>
  <c r="C24"/>
  <c r="A24"/>
  <c r="C23"/>
  <c r="A23"/>
  <c r="I22"/>
  <c r="G22"/>
  <c r="E22"/>
  <c r="D22"/>
  <c r="C22"/>
  <c r="B22"/>
  <c r="A22"/>
  <c r="C21"/>
  <c r="A21"/>
  <c r="I20"/>
  <c r="G20"/>
  <c r="E20"/>
  <c r="D20"/>
  <c r="C20"/>
  <c r="B20"/>
  <c r="A20"/>
  <c r="I19"/>
  <c r="G19"/>
  <c r="E19"/>
  <c r="D19"/>
  <c r="C19"/>
  <c r="B19"/>
  <c r="A19"/>
  <c r="C18"/>
  <c r="A18"/>
  <c r="C17"/>
  <c r="A17"/>
  <c r="I16"/>
  <c r="G16"/>
  <c r="E16"/>
  <c r="D16"/>
  <c r="C16"/>
  <c r="B16"/>
  <c r="A16"/>
  <c r="K15"/>
  <c r="K14" s="1"/>
  <c r="K13" s="1"/>
  <c r="C15"/>
  <c r="A15"/>
  <c r="C14"/>
  <c r="A14"/>
  <c r="C13"/>
  <c r="A13"/>
  <c r="I12"/>
  <c r="G12"/>
  <c r="E12"/>
  <c r="D12"/>
  <c r="C12"/>
  <c r="A12"/>
  <c r="I11"/>
  <c r="G11"/>
  <c r="E11"/>
  <c r="D11"/>
  <c r="C11"/>
  <c r="B11"/>
  <c r="A11"/>
  <c r="K10"/>
  <c r="C10"/>
  <c r="A10"/>
  <c r="I9"/>
  <c r="G9"/>
  <c r="E9"/>
  <c r="D9"/>
  <c r="C9"/>
  <c r="B9"/>
  <c r="A9"/>
  <c r="K8"/>
  <c r="K7" s="1"/>
  <c r="K6" s="1"/>
  <c r="C8"/>
  <c r="A8"/>
  <c r="C7"/>
  <c r="A7"/>
  <c r="C6"/>
  <c r="A6"/>
  <c r="C2"/>
  <c r="A2"/>
  <c r="I27" i="27"/>
  <c r="G27"/>
  <c r="E27"/>
  <c r="D27"/>
  <c r="C27"/>
  <c r="A27"/>
  <c r="I26"/>
  <c r="G26"/>
  <c r="E26"/>
  <c r="D26"/>
  <c r="C26"/>
  <c r="B26"/>
  <c r="A26"/>
  <c r="K25"/>
  <c r="K24" s="1"/>
  <c r="I23"/>
  <c r="G23"/>
  <c r="E23"/>
  <c r="D23"/>
  <c r="C23"/>
  <c r="B23"/>
  <c r="A23"/>
  <c r="K22"/>
  <c r="I21"/>
  <c r="G21"/>
  <c r="E21"/>
  <c r="D21"/>
  <c r="C21"/>
  <c r="B21"/>
  <c r="A21"/>
  <c r="K20"/>
  <c r="I18"/>
  <c r="G18"/>
  <c r="E18"/>
  <c r="D18"/>
  <c r="C18"/>
  <c r="A18"/>
  <c r="I17"/>
  <c r="G17"/>
  <c r="E17"/>
  <c r="D17"/>
  <c r="C17"/>
  <c r="B17"/>
  <c r="A17"/>
  <c r="K16"/>
  <c r="K15" s="1"/>
  <c r="C16"/>
  <c r="A16"/>
  <c r="C15"/>
  <c r="A15"/>
  <c r="I14"/>
  <c r="G14"/>
  <c r="E14"/>
  <c r="D14"/>
  <c r="C14"/>
  <c r="A14"/>
  <c r="I13"/>
  <c r="G13"/>
  <c r="E13"/>
  <c r="D13"/>
  <c r="C13"/>
  <c r="A13"/>
  <c r="K12"/>
  <c r="K11" s="1"/>
  <c r="K10" s="1"/>
  <c r="K9" s="1"/>
  <c r="C12"/>
  <c r="A12"/>
  <c r="C11"/>
  <c r="A11"/>
  <c r="C10"/>
  <c r="A10"/>
  <c r="I8"/>
  <c r="G8"/>
  <c r="E8"/>
  <c r="D8"/>
  <c r="C8"/>
  <c r="B8"/>
  <c r="A8"/>
  <c r="K7"/>
  <c r="K6" s="1"/>
  <c r="C7"/>
  <c r="A7"/>
  <c r="C2"/>
  <c r="A2"/>
  <c r="I573" i="26"/>
  <c r="G573"/>
  <c r="E573"/>
  <c r="D573"/>
  <c r="C573"/>
  <c r="B573"/>
  <c r="A573"/>
  <c r="I572"/>
  <c r="G572"/>
  <c r="E572"/>
  <c r="D572"/>
  <c r="C572"/>
  <c r="B572"/>
  <c r="A572"/>
  <c r="K571"/>
  <c r="C571"/>
  <c r="A571"/>
  <c r="K570"/>
  <c r="K569" s="1"/>
  <c r="K568" s="1"/>
  <c r="K561" s="1"/>
  <c r="C570"/>
  <c r="A570"/>
  <c r="C569"/>
  <c r="A569"/>
  <c r="C568"/>
  <c r="I567"/>
  <c r="G567"/>
  <c r="E567"/>
  <c r="D567"/>
  <c r="C567"/>
  <c r="A567"/>
  <c r="I566"/>
  <c r="G566"/>
  <c r="E566"/>
  <c r="D566"/>
  <c r="C566"/>
  <c r="B566"/>
  <c r="A566"/>
  <c r="I565"/>
  <c r="G565"/>
  <c r="E565"/>
  <c r="D565"/>
  <c r="C565"/>
  <c r="B565"/>
  <c r="A565"/>
  <c r="K564"/>
  <c r="K563" s="1"/>
  <c r="K562" s="1"/>
  <c r="C564"/>
  <c r="A564"/>
  <c r="C563"/>
  <c r="A563"/>
  <c r="C562"/>
  <c r="A562"/>
  <c r="I560"/>
  <c r="G560"/>
  <c r="E560"/>
  <c r="D560"/>
  <c r="C560"/>
  <c r="B560"/>
  <c r="A560"/>
  <c r="I559"/>
  <c r="G559"/>
  <c r="E559"/>
  <c r="D559"/>
  <c r="C559"/>
  <c r="B559"/>
  <c r="A559"/>
  <c r="I558"/>
  <c r="G558"/>
  <c r="E558"/>
  <c r="D558"/>
  <c r="C558"/>
  <c r="B558"/>
  <c r="A558"/>
  <c r="I557"/>
  <c r="G557"/>
  <c r="E557"/>
  <c r="D557"/>
  <c r="C557"/>
  <c r="B557"/>
  <c r="A557"/>
  <c r="I556"/>
  <c r="G556"/>
  <c r="E556"/>
  <c r="D556"/>
  <c r="C556"/>
  <c r="A556"/>
  <c r="I555"/>
  <c r="G555"/>
  <c r="E555"/>
  <c r="D555"/>
  <c r="C555"/>
  <c r="B555"/>
  <c r="A555"/>
  <c r="K554"/>
  <c r="C554"/>
  <c r="A554"/>
  <c r="K553"/>
  <c r="K552" s="1"/>
  <c r="I551"/>
  <c r="G551"/>
  <c r="E551"/>
  <c r="D551"/>
  <c r="C551"/>
  <c r="B551"/>
  <c r="A551"/>
  <c r="C550"/>
  <c r="B550"/>
  <c r="A550"/>
  <c r="C549"/>
  <c r="B549"/>
  <c r="A549"/>
  <c r="I548"/>
  <c r="G548"/>
  <c r="E548"/>
  <c r="D548"/>
  <c r="C548"/>
  <c r="A548"/>
  <c r="I547"/>
  <c r="G547"/>
  <c r="E547"/>
  <c r="D547"/>
  <c r="C547"/>
  <c r="B547"/>
  <c r="A547"/>
  <c r="K546"/>
  <c r="K545" s="1"/>
  <c r="I544"/>
  <c r="G544"/>
  <c r="E544"/>
  <c r="D544"/>
  <c r="C544"/>
  <c r="A544"/>
  <c r="I543"/>
  <c r="G543"/>
  <c r="E543"/>
  <c r="D543"/>
  <c r="C543"/>
  <c r="A543"/>
  <c r="K542"/>
  <c r="K541" s="1"/>
  <c r="I540"/>
  <c r="G540"/>
  <c r="E540"/>
  <c r="D540"/>
  <c r="C540"/>
  <c r="A540"/>
  <c r="I539"/>
  <c r="G539"/>
  <c r="E539"/>
  <c r="D539"/>
  <c r="C539"/>
  <c r="B539"/>
  <c r="A539"/>
  <c r="K538"/>
  <c r="K537" s="1"/>
  <c r="K536" s="1"/>
  <c r="C536"/>
  <c r="A536"/>
  <c r="I535"/>
  <c r="G535"/>
  <c r="E535"/>
  <c r="D535"/>
  <c r="C535"/>
  <c r="B535"/>
  <c r="A535"/>
  <c r="I534"/>
  <c r="G534"/>
  <c r="E534"/>
  <c r="D534"/>
  <c r="C534"/>
  <c r="B534"/>
  <c r="A534"/>
  <c r="K533"/>
  <c r="C533"/>
  <c r="A533"/>
  <c r="K532"/>
  <c r="C532"/>
  <c r="A532"/>
  <c r="I531"/>
  <c r="G531"/>
  <c r="E531"/>
  <c r="D531"/>
  <c r="C531"/>
  <c r="B531"/>
  <c r="A531"/>
  <c r="K530"/>
  <c r="K529" s="1"/>
  <c r="C530"/>
  <c r="A530"/>
  <c r="A529"/>
  <c r="C528"/>
  <c r="A528"/>
  <c r="I527"/>
  <c r="G527"/>
  <c r="E527"/>
  <c r="D527"/>
  <c r="C527"/>
  <c r="B527"/>
  <c r="A527"/>
  <c r="K526"/>
  <c r="K525" s="1"/>
  <c r="C526"/>
  <c r="A526"/>
  <c r="C525"/>
  <c r="A525"/>
  <c r="I524"/>
  <c r="G524"/>
  <c r="E524"/>
  <c r="D524"/>
  <c r="C524"/>
  <c r="A524"/>
  <c r="I523"/>
  <c r="G523"/>
  <c r="E523"/>
  <c r="D523"/>
  <c r="C523"/>
  <c r="B523"/>
  <c r="A523"/>
  <c r="K522"/>
  <c r="K521" s="1"/>
  <c r="C522"/>
  <c r="A522"/>
  <c r="C521"/>
  <c r="A521"/>
  <c r="I520"/>
  <c r="G520"/>
  <c r="E520"/>
  <c r="D520"/>
  <c r="C520"/>
  <c r="B520"/>
  <c r="A520"/>
  <c r="I519"/>
  <c r="G519"/>
  <c r="F519"/>
  <c r="E519"/>
  <c r="D519"/>
  <c r="C519"/>
  <c r="B519"/>
  <c r="A519"/>
  <c r="I518"/>
  <c r="G518"/>
  <c r="E518"/>
  <c r="D518"/>
  <c r="C518"/>
  <c r="B518"/>
  <c r="A518"/>
  <c r="I517"/>
  <c r="G517"/>
  <c r="E517"/>
  <c r="D517"/>
  <c r="C517"/>
  <c r="B517"/>
  <c r="A517"/>
  <c r="K516"/>
  <c r="C516"/>
  <c r="A516"/>
  <c r="C515"/>
  <c r="I514"/>
  <c r="G514"/>
  <c r="E514"/>
  <c r="D514"/>
  <c r="C514"/>
  <c r="B514"/>
  <c r="A514"/>
  <c r="K513"/>
  <c r="K512" s="1"/>
  <c r="K511" s="1"/>
  <c r="A513"/>
  <c r="A512"/>
  <c r="C511"/>
  <c r="A511"/>
  <c r="I509"/>
  <c r="G509"/>
  <c r="E509"/>
  <c r="D509"/>
  <c r="C509"/>
  <c r="B509"/>
  <c r="A509"/>
  <c r="I508"/>
  <c r="H508"/>
  <c r="G508"/>
  <c r="F508"/>
  <c r="E508"/>
  <c r="D508"/>
  <c r="C508"/>
  <c r="B508"/>
  <c r="A508"/>
  <c r="I507"/>
  <c r="G507"/>
  <c r="D507"/>
  <c r="C507"/>
  <c r="B507"/>
  <c r="A507"/>
  <c r="K506"/>
  <c r="K505" s="1"/>
  <c r="I504"/>
  <c r="G504"/>
  <c r="E504"/>
  <c r="D504"/>
  <c r="C504"/>
  <c r="A504"/>
  <c r="I503"/>
  <c r="G503"/>
  <c r="E503"/>
  <c r="D503"/>
  <c r="C503"/>
  <c r="A503"/>
  <c r="K502"/>
  <c r="I501"/>
  <c r="G501"/>
  <c r="E501"/>
  <c r="D501"/>
  <c r="C501"/>
  <c r="B501"/>
  <c r="A501"/>
  <c r="I500"/>
  <c r="G500"/>
  <c r="E500"/>
  <c r="D500"/>
  <c r="C500"/>
  <c r="B500"/>
  <c r="A500"/>
  <c r="K499"/>
  <c r="K498" s="1"/>
  <c r="I497"/>
  <c r="G497"/>
  <c r="E497"/>
  <c r="D497"/>
  <c r="C497"/>
  <c r="B497"/>
  <c r="A497"/>
  <c r="I496"/>
  <c r="G496"/>
  <c r="E496"/>
  <c r="D496"/>
  <c r="C496"/>
  <c r="B496"/>
  <c r="A496"/>
  <c r="I495"/>
  <c r="G495"/>
  <c r="E495"/>
  <c r="D495"/>
  <c r="C495"/>
  <c r="B495"/>
  <c r="A495"/>
  <c r="I494"/>
  <c r="G494"/>
  <c r="E494"/>
  <c r="D494"/>
  <c r="C494"/>
  <c r="B494"/>
  <c r="A494"/>
  <c r="K493"/>
  <c r="K492" s="1"/>
  <c r="K491" s="1"/>
  <c r="C491"/>
  <c r="A491"/>
  <c r="I489"/>
  <c r="G489"/>
  <c r="E489"/>
  <c r="D489"/>
  <c r="C489"/>
  <c r="A489"/>
  <c r="I488"/>
  <c r="G488"/>
  <c r="E488"/>
  <c r="D488"/>
  <c r="C488"/>
  <c r="B488"/>
  <c r="A488"/>
  <c r="I487"/>
  <c r="G487"/>
  <c r="E487"/>
  <c r="D487"/>
  <c r="C487"/>
  <c r="B487"/>
  <c r="A487"/>
  <c r="I486"/>
  <c r="G486"/>
  <c r="E486"/>
  <c r="D486"/>
  <c r="C486"/>
  <c r="B486"/>
  <c r="A486"/>
  <c r="I485"/>
  <c r="G485"/>
  <c r="E485"/>
  <c r="D485"/>
  <c r="C485"/>
  <c r="B485"/>
  <c r="A485"/>
  <c r="I484"/>
  <c r="G484"/>
  <c r="E484"/>
  <c r="D484"/>
  <c r="C484"/>
  <c r="B484"/>
  <c r="A484"/>
  <c r="K483"/>
  <c r="K482" s="1"/>
  <c r="I481"/>
  <c r="G481"/>
  <c r="E481"/>
  <c r="D481"/>
  <c r="C481"/>
  <c r="A481"/>
  <c r="I480"/>
  <c r="G480"/>
  <c r="E480"/>
  <c r="D480"/>
  <c r="C480"/>
  <c r="B480"/>
  <c r="A480"/>
  <c r="I479"/>
  <c r="G479"/>
  <c r="E479"/>
  <c r="D479"/>
  <c r="C479"/>
  <c r="B479"/>
  <c r="A479"/>
  <c r="I478"/>
  <c r="G478"/>
  <c r="E478"/>
  <c r="D478"/>
  <c r="C478"/>
  <c r="B478"/>
  <c r="A478"/>
  <c r="I477"/>
  <c r="G477"/>
  <c r="E477"/>
  <c r="D477"/>
  <c r="C477"/>
  <c r="B477"/>
  <c r="A477"/>
  <c r="K476"/>
  <c r="K475" s="1"/>
  <c r="K474" s="1"/>
  <c r="C474"/>
  <c r="A474"/>
  <c r="I473"/>
  <c r="G473"/>
  <c r="E473"/>
  <c r="D473"/>
  <c r="C473"/>
  <c r="B473"/>
  <c r="A473"/>
  <c r="K472"/>
  <c r="K471" s="1"/>
  <c r="C472"/>
  <c r="A472"/>
  <c r="C471"/>
  <c r="A471"/>
  <c r="I470"/>
  <c r="G470"/>
  <c r="E470"/>
  <c r="D470"/>
  <c r="C470"/>
  <c r="A470"/>
  <c r="I469"/>
  <c r="G469"/>
  <c r="E469"/>
  <c r="D469"/>
  <c r="C469"/>
  <c r="B469"/>
  <c r="A469"/>
  <c r="K468"/>
  <c r="K467" s="1"/>
  <c r="C468"/>
  <c r="A468"/>
  <c r="C467"/>
  <c r="A467"/>
  <c r="I466"/>
  <c r="G466"/>
  <c r="E466"/>
  <c r="D466"/>
  <c r="C466"/>
  <c r="B466"/>
  <c r="A466"/>
  <c r="I465"/>
  <c r="G465"/>
  <c r="E465"/>
  <c r="D465"/>
  <c r="C465"/>
  <c r="B465"/>
  <c r="A465"/>
  <c r="K464"/>
  <c r="C464"/>
  <c r="A464"/>
  <c r="K463"/>
  <c r="C463"/>
  <c r="A463"/>
  <c r="I462"/>
  <c r="G462"/>
  <c r="E462"/>
  <c r="D462"/>
  <c r="C462"/>
  <c r="A462"/>
  <c r="I461"/>
  <c r="G461"/>
  <c r="E461"/>
  <c r="D461"/>
  <c r="C461"/>
  <c r="B461"/>
  <c r="A461"/>
  <c r="I460"/>
  <c r="G460"/>
  <c r="E460"/>
  <c r="D460"/>
  <c r="C460"/>
  <c r="B460"/>
  <c r="A460"/>
  <c r="K459"/>
  <c r="K458" s="1"/>
  <c r="C459"/>
  <c r="A459"/>
  <c r="C458"/>
  <c r="A458"/>
  <c r="C457"/>
  <c r="A457"/>
  <c r="C456"/>
  <c r="A456"/>
  <c r="H455"/>
  <c r="H454" s="1"/>
  <c r="E455"/>
  <c r="D455"/>
  <c r="C455"/>
  <c r="B455"/>
  <c r="A455"/>
  <c r="K454"/>
  <c r="C454"/>
  <c r="A454"/>
  <c r="I453"/>
  <c r="G453"/>
  <c r="E453"/>
  <c r="D453"/>
  <c r="C453"/>
  <c r="B453"/>
  <c r="A453"/>
  <c r="K452"/>
  <c r="C452"/>
  <c r="A452"/>
  <c r="K451"/>
  <c r="K450" s="1"/>
  <c r="C451"/>
  <c r="A451"/>
  <c r="C450"/>
  <c r="A450"/>
  <c r="I449"/>
  <c r="G449"/>
  <c r="E449"/>
  <c r="D449"/>
  <c r="C449"/>
  <c r="B449"/>
  <c r="A449"/>
  <c r="I448"/>
  <c r="G448"/>
  <c r="E448"/>
  <c r="D448"/>
  <c r="C448"/>
  <c r="B448"/>
  <c r="A448"/>
  <c r="K447"/>
  <c r="C447"/>
  <c r="A447"/>
  <c r="K446"/>
  <c r="C446"/>
  <c r="I445"/>
  <c r="G445"/>
  <c r="E445"/>
  <c r="D445"/>
  <c r="C445"/>
  <c r="B445"/>
  <c r="A445"/>
  <c r="K444"/>
  <c r="K443" s="1"/>
  <c r="C444"/>
  <c r="A444"/>
  <c r="C443"/>
  <c r="A443"/>
  <c r="I442"/>
  <c r="G442"/>
  <c r="D442"/>
  <c r="C442"/>
  <c r="B442"/>
  <c r="A442"/>
  <c r="I441"/>
  <c r="G441"/>
  <c r="E441"/>
  <c r="D441"/>
  <c r="C441"/>
  <c r="B441"/>
  <c r="A441"/>
  <c r="I440"/>
  <c r="G440"/>
  <c r="E440"/>
  <c r="D440"/>
  <c r="C440"/>
  <c r="B440"/>
  <c r="A440"/>
  <c r="K439"/>
  <c r="K438" s="1"/>
  <c r="K437" s="1"/>
  <c r="C439"/>
  <c r="A439"/>
  <c r="C438"/>
  <c r="A438"/>
  <c r="C437"/>
  <c r="A437"/>
  <c r="I435"/>
  <c r="G435"/>
  <c r="E435"/>
  <c r="D435"/>
  <c r="C435"/>
  <c r="A435"/>
  <c r="I434"/>
  <c r="G434"/>
  <c r="E434"/>
  <c r="D434"/>
  <c r="C434"/>
  <c r="A434"/>
  <c r="I433"/>
  <c r="G433"/>
  <c r="E433"/>
  <c r="D433"/>
  <c r="C433"/>
  <c r="A433"/>
  <c r="I432"/>
  <c r="G432"/>
  <c r="E432"/>
  <c r="D432"/>
  <c r="C432"/>
  <c r="B432"/>
  <c r="A432"/>
  <c r="I431"/>
  <c r="G431"/>
  <c r="E431"/>
  <c r="D431"/>
  <c r="C431"/>
  <c r="B431"/>
  <c r="A431"/>
  <c r="I430"/>
  <c r="G430"/>
  <c r="E430"/>
  <c r="D430"/>
  <c r="C430"/>
  <c r="B430"/>
  <c r="A430"/>
  <c r="K429"/>
  <c r="K428"/>
  <c r="I427"/>
  <c r="G427"/>
  <c r="E427"/>
  <c r="D427"/>
  <c r="C427"/>
  <c r="A427"/>
  <c r="I426"/>
  <c r="G426"/>
  <c r="E426"/>
  <c r="D426"/>
  <c r="C426"/>
  <c r="B426"/>
  <c r="A426"/>
  <c r="I425"/>
  <c r="G425"/>
  <c r="E425"/>
  <c r="D425"/>
  <c r="C425"/>
  <c r="B425"/>
  <c r="A425"/>
  <c r="K424"/>
  <c r="K423" s="1"/>
  <c r="I422"/>
  <c r="G422"/>
  <c r="E422"/>
  <c r="D422"/>
  <c r="C422"/>
  <c r="B422"/>
  <c r="A422"/>
  <c r="I421"/>
  <c r="G421"/>
  <c r="E421"/>
  <c r="D421"/>
  <c r="C421"/>
  <c r="A421"/>
  <c r="I420"/>
  <c r="G420"/>
  <c r="E420"/>
  <c r="D420"/>
  <c r="C420"/>
  <c r="B420"/>
  <c r="A420"/>
  <c r="I419"/>
  <c r="G419"/>
  <c r="E419"/>
  <c r="D419"/>
  <c r="C419"/>
  <c r="B419"/>
  <c r="A419"/>
  <c r="K418"/>
  <c r="C418"/>
  <c r="A418"/>
  <c r="I417"/>
  <c r="G417"/>
  <c r="E417"/>
  <c r="D417"/>
  <c r="C417"/>
  <c r="B417"/>
  <c r="A417"/>
  <c r="I416"/>
  <c r="G416"/>
  <c r="E416"/>
  <c r="D416"/>
  <c r="C416"/>
  <c r="B416"/>
  <c r="A416"/>
  <c r="I415"/>
  <c r="G415"/>
  <c r="E415"/>
  <c r="D415"/>
  <c r="C415"/>
  <c r="B415"/>
  <c r="A415"/>
  <c r="I414"/>
  <c r="G414"/>
  <c r="E414"/>
  <c r="D414"/>
  <c r="C414"/>
  <c r="B414"/>
  <c r="A414"/>
  <c r="I413"/>
  <c r="G413"/>
  <c r="E413"/>
  <c r="D413"/>
  <c r="C413"/>
  <c r="B413"/>
  <c r="A413"/>
  <c r="I412"/>
  <c r="G412"/>
  <c r="E412"/>
  <c r="D412"/>
  <c r="C412"/>
  <c r="B412"/>
  <c r="A412"/>
  <c r="I411"/>
  <c r="G411"/>
  <c r="E411"/>
  <c r="D411"/>
  <c r="C411"/>
  <c r="B411"/>
  <c r="A411"/>
  <c r="I410"/>
  <c r="G410"/>
  <c r="E410"/>
  <c r="D410"/>
  <c r="C410"/>
  <c r="B410"/>
  <c r="A410"/>
  <c r="I409"/>
  <c r="G409"/>
  <c r="E409"/>
  <c r="D409"/>
  <c r="C409"/>
  <c r="B409"/>
  <c r="A409"/>
  <c r="I408"/>
  <c r="G408"/>
  <c r="E408"/>
  <c r="D408"/>
  <c r="C408"/>
  <c r="B408"/>
  <c r="A408"/>
  <c r="I407"/>
  <c r="G407"/>
  <c r="E407"/>
  <c r="D407"/>
  <c r="C407"/>
  <c r="B407"/>
  <c r="A407"/>
  <c r="I406"/>
  <c r="G406"/>
  <c r="E406"/>
  <c r="D406"/>
  <c r="C406"/>
  <c r="B406"/>
  <c r="A406"/>
  <c r="K405"/>
  <c r="K404" s="1"/>
  <c r="K403" s="1"/>
  <c r="C403"/>
  <c r="A403"/>
  <c r="I402"/>
  <c r="G402"/>
  <c r="E402"/>
  <c r="D402"/>
  <c r="C402"/>
  <c r="A402"/>
  <c r="K401"/>
  <c r="K400" s="1"/>
  <c r="C401"/>
  <c r="A401"/>
  <c r="C400"/>
  <c r="A400"/>
  <c r="I399"/>
  <c r="G399"/>
  <c r="F399"/>
  <c r="E399"/>
  <c r="D399"/>
  <c r="C399"/>
  <c r="A399"/>
  <c r="I398"/>
  <c r="G398"/>
  <c r="F398"/>
  <c r="E398"/>
  <c r="D398"/>
  <c r="C398"/>
  <c r="B398"/>
  <c r="A398"/>
  <c r="I397"/>
  <c r="G397"/>
  <c r="F397"/>
  <c r="E397"/>
  <c r="D397"/>
  <c r="C397"/>
  <c r="B397"/>
  <c r="A397"/>
  <c r="I396"/>
  <c r="G396"/>
  <c r="F396"/>
  <c r="E396"/>
  <c r="D396"/>
  <c r="C396"/>
  <c r="B396"/>
  <c r="A396"/>
  <c r="K395"/>
  <c r="K394" s="1"/>
  <c r="C395"/>
  <c r="A395"/>
  <c r="C394"/>
  <c r="A394"/>
  <c r="I393"/>
  <c r="G393"/>
  <c r="E393"/>
  <c r="D393"/>
  <c r="C393"/>
  <c r="B393"/>
  <c r="A393"/>
  <c r="I392"/>
  <c r="G392"/>
  <c r="E392"/>
  <c r="D392"/>
  <c r="C392"/>
  <c r="B392"/>
  <c r="A392"/>
  <c r="K391"/>
  <c r="K390" s="1"/>
  <c r="K389" s="1"/>
  <c r="C391"/>
  <c r="A391"/>
  <c r="C390"/>
  <c r="A390"/>
  <c r="A389"/>
  <c r="C388"/>
  <c r="A388"/>
  <c r="I387"/>
  <c r="G387"/>
  <c r="E387"/>
  <c r="D387"/>
  <c r="C387"/>
  <c r="B387"/>
  <c r="A387"/>
  <c r="K386"/>
  <c r="K385" s="1"/>
  <c r="K384" s="1"/>
  <c r="C386"/>
  <c r="A386"/>
  <c r="C385"/>
  <c r="A385"/>
  <c r="C384"/>
  <c r="A384"/>
  <c r="I383"/>
  <c r="G383"/>
  <c r="E383"/>
  <c r="D383"/>
  <c r="C383"/>
  <c r="B383"/>
  <c r="A383"/>
  <c r="K382"/>
  <c r="K381" s="1"/>
  <c r="C382"/>
  <c r="A382"/>
  <c r="C381"/>
  <c r="A381"/>
  <c r="I380"/>
  <c r="G380"/>
  <c r="E380"/>
  <c r="D380"/>
  <c r="C380"/>
  <c r="B380"/>
  <c r="A380"/>
  <c r="I379"/>
  <c r="G379"/>
  <c r="E379"/>
  <c r="D379"/>
  <c r="C379"/>
  <c r="B379"/>
  <c r="A379"/>
  <c r="K378"/>
  <c r="K377" s="1"/>
  <c r="C378"/>
  <c r="A378"/>
  <c r="C377"/>
  <c r="A377"/>
  <c r="I376"/>
  <c r="G376"/>
  <c r="E376"/>
  <c r="D376"/>
  <c r="C376"/>
  <c r="B376"/>
  <c r="A376"/>
  <c r="K375"/>
  <c r="K374" s="1"/>
  <c r="C375"/>
  <c r="A375"/>
  <c r="C374"/>
  <c r="I373"/>
  <c r="G373"/>
  <c r="E373"/>
  <c r="D373"/>
  <c r="C373"/>
  <c r="B373"/>
  <c r="A373"/>
  <c r="I372"/>
  <c r="G372"/>
  <c r="E372"/>
  <c r="D372"/>
  <c r="C372"/>
  <c r="B372"/>
  <c r="A372"/>
  <c r="K371"/>
  <c r="K370" s="1"/>
  <c r="C371"/>
  <c r="A371"/>
  <c r="C370"/>
  <c r="A370"/>
  <c r="I369"/>
  <c r="G369"/>
  <c r="E369"/>
  <c r="D369"/>
  <c r="C369"/>
  <c r="A369"/>
  <c r="I368"/>
  <c r="G368"/>
  <c r="E368"/>
  <c r="D368"/>
  <c r="C368"/>
  <c r="A368"/>
  <c r="K367"/>
  <c r="K366" s="1"/>
  <c r="C367"/>
  <c r="A367"/>
  <c r="C366"/>
  <c r="A366"/>
  <c r="C365"/>
  <c r="A365"/>
  <c r="I363"/>
  <c r="G363"/>
  <c r="F363"/>
  <c r="E363"/>
  <c r="D363"/>
  <c r="C363"/>
  <c r="A363"/>
  <c r="I362"/>
  <c r="G362"/>
  <c r="F362"/>
  <c r="E362"/>
  <c r="D362"/>
  <c r="C362"/>
  <c r="B362"/>
  <c r="A362"/>
  <c r="K361"/>
  <c r="K360" s="1"/>
  <c r="C361"/>
  <c r="A361"/>
  <c r="I359"/>
  <c r="G359"/>
  <c r="G358" s="1"/>
  <c r="E359"/>
  <c r="D359"/>
  <c r="C359"/>
  <c r="A359"/>
  <c r="K358"/>
  <c r="K357"/>
  <c r="I356"/>
  <c r="G356"/>
  <c r="F356"/>
  <c r="E356"/>
  <c r="D356"/>
  <c r="C356"/>
  <c r="A356"/>
  <c r="I355"/>
  <c r="G355"/>
  <c r="F355"/>
  <c r="E355"/>
  <c r="D355"/>
  <c r="C355"/>
  <c r="B355"/>
  <c r="A355"/>
  <c r="I354"/>
  <c r="G354"/>
  <c r="F354"/>
  <c r="E354"/>
  <c r="D354"/>
  <c r="C354"/>
  <c r="B354"/>
  <c r="A354"/>
  <c r="I353"/>
  <c r="G353"/>
  <c r="F353"/>
  <c r="E353"/>
  <c r="D353"/>
  <c r="C353"/>
  <c r="B353"/>
  <c r="A353"/>
  <c r="I352"/>
  <c r="G352"/>
  <c r="F352"/>
  <c r="E352"/>
  <c r="D352"/>
  <c r="C352"/>
  <c r="B352"/>
  <c r="A352"/>
  <c r="K351"/>
  <c r="K350" s="1"/>
  <c r="C351"/>
  <c r="A351"/>
  <c r="I349"/>
  <c r="G349"/>
  <c r="F349"/>
  <c r="E349"/>
  <c r="D349"/>
  <c r="C349"/>
  <c r="A349"/>
  <c r="I348"/>
  <c r="G348"/>
  <c r="F348"/>
  <c r="E348"/>
  <c r="D348"/>
  <c r="C348"/>
  <c r="B348"/>
  <c r="A348"/>
  <c r="I347"/>
  <c r="G347"/>
  <c r="F347"/>
  <c r="E347"/>
  <c r="D347"/>
  <c r="C347"/>
  <c r="B347"/>
  <c r="A347"/>
  <c r="I346"/>
  <c r="G346"/>
  <c r="F346"/>
  <c r="E346"/>
  <c r="D346"/>
  <c r="C346"/>
  <c r="B346"/>
  <c r="A346"/>
  <c r="I345"/>
  <c r="G345"/>
  <c r="F345"/>
  <c r="E345"/>
  <c r="D345"/>
  <c r="C345"/>
  <c r="B345"/>
  <c r="A345"/>
  <c r="I344"/>
  <c r="G344"/>
  <c r="F344"/>
  <c r="E344"/>
  <c r="D344"/>
  <c r="C344"/>
  <c r="B344"/>
  <c r="A344"/>
  <c r="K343"/>
  <c r="C343"/>
  <c r="A343"/>
  <c r="K342"/>
  <c r="I341"/>
  <c r="G341"/>
  <c r="E341"/>
  <c r="D341"/>
  <c r="C341"/>
  <c r="A341"/>
  <c r="I340"/>
  <c r="G340"/>
  <c r="E340"/>
  <c r="D340"/>
  <c r="C340"/>
  <c r="A340"/>
  <c r="I339"/>
  <c r="G339"/>
  <c r="E339"/>
  <c r="D339"/>
  <c r="C339"/>
  <c r="B339"/>
  <c r="A339"/>
  <c r="I338"/>
  <c r="G338"/>
  <c r="E338"/>
  <c r="D338"/>
  <c r="C338"/>
  <c r="B338"/>
  <c r="A338"/>
  <c r="I337"/>
  <c r="G337"/>
  <c r="E337"/>
  <c r="D337"/>
  <c r="C337"/>
  <c r="B337"/>
  <c r="A337"/>
  <c r="I336"/>
  <c r="G336"/>
  <c r="E336"/>
  <c r="D336"/>
  <c r="C336"/>
  <c r="B336"/>
  <c r="A336"/>
  <c r="I335"/>
  <c r="G335"/>
  <c r="E335"/>
  <c r="D335"/>
  <c r="C335"/>
  <c r="B335"/>
  <c r="A335"/>
  <c r="I334"/>
  <c r="G334"/>
  <c r="E334"/>
  <c r="D334"/>
  <c r="C334"/>
  <c r="B334"/>
  <c r="A334"/>
  <c r="I333"/>
  <c r="G333"/>
  <c r="E333"/>
  <c r="D333"/>
  <c r="C333"/>
  <c r="B333"/>
  <c r="A333"/>
  <c r="I332"/>
  <c r="G332"/>
  <c r="E332"/>
  <c r="D332"/>
  <c r="C332"/>
  <c r="B332"/>
  <c r="A332"/>
  <c r="I331"/>
  <c r="G331"/>
  <c r="E331"/>
  <c r="D331"/>
  <c r="C331"/>
  <c r="B331"/>
  <c r="A331"/>
  <c r="I330"/>
  <c r="G330"/>
  <c r="E330"/>
  <c r="D330"/>
  <c r="C330"/>
  <c r="B330"/>
  <c r="A330"/>
  <c r="I329"/>
  <c r="G329"/>
  <c r="E329"/>
  <c r="D329"/>
  <c r="C329"/>
  <c r="B329"/>
  <c r="A329"/>
  <c r="I328"/>
  <c r="G328"/>
  <c r="E328"/>
  <c r="D328"/>
  <c r="C328"/>
  <c r="B328"/>
  <c r="A328"/>
  <c r="I327"/>
  <c r="G327"/>
  <c r="E327"/>
  <c r="D327"/>
  <c r="C327"/>
  <c r="B327"/>
  <c r="A327"/>
  <c r="I326"/>
  <c r="G326"/>
  <c r="E326"/>
  <c r="D326"/>
  <c r="C326"/>
  <c r="B326"/>
  <c r="A326"/>
  <c r="I325"/>
  <c r="G325"/>
  <c r="E325"/>
  <c r="D325"/>
  <c r="C325"/>
  <c r="B325"/>
  <c r="A325"/>
  <c r="I324"/>
  <c r="G324"/>
  <c r="E324"/>
  <c r="D324"/>
  <c r="C324"/>
  <c r="B324"/>
  <c r="A324"/>
  <c r="I323"/>
  <c r="G323"/>
  <c r="E323"/>
  <c r="D323"/>
  <c r="C323"/>
  <c r="B323"/>
  <c r="A323"/>
  <c r="I322"/>
  <c r="G322"/>
  <c r="E322"/>
  <c r="D322"/>
  <c r="C322"/>
  <c r="B322"/>
  <c r="A322"/>
  <c r="I321"/>
  <c r="G321"/>
  <c r="E321"/>
  <c r="D321"/>
  <c r="C321"/>
  <c r="B321"/>
  <c r="A321"/>
  <c r="I320"/>
  <c r="G320"/>
  <c r="E320"/>
  <c r="D320"/>
  <c r="C320"/>
  <c r="B320"/>
  <c r="A320"/>
  <c r="I319"/>
  <c r="G319"/>
  <c r="E319"/>
  <c r="D319"/>
  <c r="C319"/>
  <c r="B319"/>
  <c r="A319"/>
  <c r="I318"/>
  <c r="G318"/>
  <c r="E318"/>
  <c r="D318"/>
  <c r="C318"/>
  <c r="B318"/>
  <c r="A318"/>
  <c r="I317"/>
  <c r="G317"/>
  <c r="E317"/>
  <c r="D317"/>
  <c r="C317"/>
  <c r="B317"/>
  <c r="A317"/>
  <c r="I316"/>
  <c r="G316"/>
  <c r="E316"/>
  <c r="D316"/>
  <c r="C316"/>
  <c r="B316"/>
  <c r="A316"/>
  <c r="I315"/>
  <c r="G315"/>
  <c r="E315"/>
  <c r="D315"/>
  <c r="C315"/>
  <c r="B315"/>
  <c r="A315"/>
  <c r="K314"/>
  <c r="K313" s="1"/>
  <c r="C314"/>
  <c r="A314"/>
  <c r="I312"/>
  <c r="G312"/>
  <c r="F312"/>
  <c r="E312"/>
  <c r="D312"/>
  <c r="C312"/>
  <c r="B312"/>
  <c r="A312"/>
  <c r="K311"/>
  <c r="K310" s="1"/>
  <c r="C309"/>
  <c r="A309"/>
  <c r="I308"/>
  <c r="G308"/>
  <c r="E308"/>
  <c r="D308"/>
  <c r="C308"/>
  <c r="B308"/>
  <c r="A308"/>
  <c r="I307"/>
  <c r="G307"/>
  <c r="E307"/>
  <c r="D307"/>
  <c r="C307"/>
  <c r="B307"/>
  <c r="A307"/>
  <c r="I306"/>
  <c r="G306"/>
  <c r="E306"/>
  <c r="D306"/>
  <c r="C306"/>
  <c r="B306"/>
  <c r="A306"/>
  <c r="I305"/>
  <c r="G305"/>
  <c r="E305"/>
  <c r="D305"/>
  <c r="C305"/>
  <c r="B305"/>
  <c r="A305"/>
  <c r="K304"/>
  <c r="C304"/>
  <c r="A304"/>
  <c r="K303"/>
  <c r="C303"/>
  <c r="A303"/>
  <c r="I302"/>
  <c r="G302"/>
  <c r="E302"/>
  <c r="D302"/>
  <c r="C302"/>
  <c r="B302"/>
  <c r="A302"/>
  <c r="K301"/>
  <c r="C301"/>
  <c r="A301"/>
  <c r="I300"/>
  <c r="G300"/>
  <c r="F300"/>
  <c r="E300"/>
  <c r="D300"/>
  <c r="C300"/>
  <c r="B300"/>
  <c r="A300"/>
  <c r="I299"/>
  <c r="G299"/>
  <c r="F299"/>
  <c r="E299"/>
  <c r="D299"/>
  <c r="C299"/>
  <c r="B299"/>
  <c r="A299"/>
  <c r="K298"/>
  <c r="K297" s="1"/>
  <c r="C298"/>
  <c r="A298"/>
  <c r="C297"/>
  <c r="A297"/>
  <c r="I296"/>
  <c r="G296"/>
  <c r="F296"/>
  <c r="E296"/>
  <c r="D296"/>
  <c r="C296"/>
  <c r="B296"/>
  <c r="A296"/>
  <c r="K295"/>
  <c r="K294" s="1"/>
  <c r="C295"/>
  <c r="A295"/>
  <c r="C294"/>
  <c r="A294"/>
  <c r="I293"/>
  <c r="G293"/>
  <c r="E293"/>
  <c r="D293"/>
  <c r="C293"/>
  <c r="B293"/>
  <c r="A293"/>
  <c r="I292"/>
  <c r="G292"/>
  <c r="E292"/>
  <c r="D292"/>
  <c r="C292"/>
  <c r="B292"/>
  <c r="A292"/>
  <c r="I291"/>
  <c r="G291"/>
  <c r="E291"/>
  <c r="D291"/>
  <c r="C291"/>
  <c r="B291"/>
  <c r="A291"/>
  <c r="I290"/>
  <c r="G290"/>
  <c r="E290"/>
  <c r="D290"/>
  <c r="C290"/>
  <c r="B290"/>
  <c r="A290"/>
  <c r="I289"/>
  <c r="G289"/>
  <c r="E289"/>
  <c r="D289"/>
  <c r="C289"/>
  <c r="B289"/>
  <c r="A289"/>
  <c r="I288"/>
  <c r="G288"/>
  <c r="E288"/>
  <c r="D288"/>
  <c r="C288"/>
  <c r="B288"/>
  <c r="A288"/>
  <c r="K287"/>
  <c r="K286" s="1"/>
  <c r="C287"/>
  <c r="A287"/>
  <c r="C286"/>
  <c r="A286"/>
  <c r="C285"/>
  <c r="A285"/>
  <c r="C284"/>
  <c r="A284"/>
  <c r="I283"/>
  <c r="G283"/>
  <c r="E283"/>
  <c r="D283"/>
  <c r="C283"/>
  <c r="B283"/>
  <c r="A283"/>
  <c r="K282"/>
  <c r="C282"/>
  <c r="A282"/>
  <c r="K281"/>
  <c r="C281"/>
  <c r="A281"/>
  <c r="I280"/>
  <c r="G280"/>
  <c r="E280"/>
  <c r="D280"/>
  <c r="C280"/>
  <c r="B280"/>
  <c r="A280"/>
  <c r="K279"/>
  <c r="K278" s="1"/>
  <c r="C279"/>
  <c r="A279"/>
  <c r="C278"/>
  <c r="I277"/>
  <c r="G277"/>
  <c r="F277"/>
  <c r="E277"/>
  <c r="D277"/>
  <c r="C277"/>
  <c r="A277"/>
  <c r="I276"/>
  <c r="G276"/>
  <c r="F276"/>
  <c r="E276"/>
  <c r="D276"/>
  <c r="C276"/>
  <c r="B276"/>
  <c r="A276"/>
  <c r="I275"/>
  <c r="G275"/>
  <c r="F275"/>
  <c r="E275"/>
  <c r="D275"/>
  <c r="C275"/>
  <c r="B275"/>
  <c r="A275"/>
  <c r="I274"/>
  <c r="G274"/>
  <c r="F274"/>
  <c r="E274"/>
  <c r="D274"/>
  <c r="C274"/>
  <c r="B274"/>
  <c r="A274"/>
  <c r="I273"/>
  <c r="G273"/>
  <c r="F273"/>
  <c r="E273"/>
  <c r="D273"/>
  <c r="C273"/>
  <c r="B273"/>
  <c r="A273"/>
  <c r="I272"/>
  <c r="G272"/>
  <c r="F272"/>
  <c r="E272"/>
  <c r="D272"/>
  <c r="C272"/>
  <c r="B272"/>
  <c r="A272"/>
  <c r="K271"/>
  <c r="C271"/>
  <c r="B271"/>
  <c r="A271"/>
  <c r="I270"/>
  <c r="G270"/>
  <c r="F270"/>
  <c r="E270"/>
  <c r="D270"/>
  <c r="C270"/>
  <c r="B270"/>
  <c r="A270"/>
  <c r="I269"/>
  <c r="G269"/>
  <c r="F269"/>
  <c r="E269"/>
  <c r="D269"/>
  <c r="C269"/>
  <c r="B269"/>
  <c r="A269"/>
  <c r="K268"/>
  <c r="K267" s="1"/>
  <c r="K266" s="1"/>
  <c r="C268"/>
  <c r="B268"/>
  <c r="A268"/>
  <c r="C267"/>
  <c r="A267"/>
  <c r="C266"/>
  <c r="A266"/>
  <c r="I265"/>
  <c r="G265"/>
  <c r="E265"/>
  <c r="D265"/>
  <c r="C265"/>
  <c r="A265"/>
  <c r="I264"/>
  <c r="G264"/>
  <c r="E264"/>
  <c r="D264"/>
  <c r="C264"/>
  <c r="B264"/>
  <c r="A264"/>
  <c r="I263"/>
  <c r="G263"/>
  <c r="E263"/>
  <c r="D263"/>
  <c r="C263"/>
  <c r="B263"/>
  <c r="A263"/>
  <c r="K262"/>
  <c r="K258" s="1"/>
  <c r="K257" s="1"/>
  <c r="C262"/>
  <c r="B262"/>
  <c r="A262"/>
  <c r="I261"/>
  <c r="G261"/>
  <c r="E261"/>
  <c r="D261"/>
  <c r="C261"/>
  <c r="B261"/>
  <c r="A261"/>
  <c r="I260"/>
  <c r="G260"/>
  <c r="E260"/>
  <c r="D260"/>
  <c r="C260"/>
  <c r="B260"/>
  <c r="A260"/>
  <c r="K259"/>
  <c r="C259"/>
  <c r="B259"/>
  <c r="A259"/>
  <c r="C258"/>
  <c r="A258"/>
  <c r="A257"/>
  <c r="C256"/>
  <c r="A256"/>
  <c r="I254"/>
  <c r="G254"/>
  <c r="E254"/>
  <c r="D254"/>
  <c r="C254"/>
  <c r="A254"/>
  <c r="I253"/>
  <c r="G253"/>
  <c r="E253"/>
  <c r="D253"/>
  <c r="C253"/>
  <c r="A253"/>
  <c r="I252"/>
  <c r="G252"/>
  <c r="E252"/>
  <c r="D252"/>
  <c r="C252"/>
  <c r="A252"/>
  <c r="I251"/>
  <c r="G251"/>
  <c r="E251"/>
  <c r="D251"/>
  <c r="C251"/>
  <c r="A251"/>
  <c r="I250"/>
  <c r="G250"/>
  <c r="E250"/>
  <c r="D250"/>
  <c r="C250"/>
  <c r="A250"/>
  <c r="I249"/>
  <c r="G249"/>
  <c r="E249"/>
  <c r="D249"/>
  <c r="C249"/>
  <c r="B249"/>
  <c r="A249"/>
  <c r="I248"/>
  <c r="G248"/>
  <c r="E248"/>
  <c r="D248"/>
  <c r="C248"/>
  <c r="B248"/>
  <c r="A248"/>
  <c r="I247"/>
  <c r="G247"/>
  <c r="E247"/>
  <c r="D247"/>
  <c r="C247"/>
  <c r="B247"/>
  <c r="A247"/>
  <c r="I246"/>
  <c r="G246"/>
  <c r="E246"/>
  <c r="D246"/>
  <c r="C246"/>
  <c r="B246"/>
  <c r="A246"/>
  <c r="I245"/>
  <c r="G245"/>
  <c r="E245"/>
  <c r="D245"/>
  <c r="C245"/>
  <c r="B245"/>
  <c r="A245"/>
  <c r="I244"/>
  <c r="G244"/>
  <c r="E244"/>
  <c r="D244"/>
  <c r="C244"/>
  <c r="B244"/>
  <c r="A244"/>
  <c r="I243"/>
  <c r="G243"/>
  <c r="E243"/>
  <c r="D243"/>
  <c r="C243"/>
  <c r="B243"/>
  <c r="A243"/>
  <c r="I242"/>
  <c r="G242"/>
  <c r="E242"/>
  <c r="D242"/>
  <c r="C242"/>
  <c r="B242"/>
  <c r="A242"/>
  <c r="K241"/>
  <c r="K240" s="1"/>
  <c r="I239"/>
  <c r="G239"/>
  <c r="E239"/>
  <c r="D239"/>
  <c r="C239"/>
  <c r="A239"/>
  <c r="I238"/>
  <c r="G238"/>
  <c r="E238"/>
  <c r="D238"/>
  <c r="C238"/>
  <c r="A238"/>
  <c r="I237"/>
  <c r="G237"/>
  <c r="E237"/>
  <c r="D237"/>
  <c r="C237"/>
  <c r="B237"/>
  <c r="A237"/>
  <c r="I236"/>
  <c r="G236"/>
  <c r="E236"/>
  <c r="D236"/>
  <c r="C236"/>
  <c r="B236"/>
  <c r="A236"/>
  <c r="I235"/>
  <c r="G235"/>
  <c r="C235"/>
  <c r="A235"/>
  <c r="I233"/>
  <c r="G233"/>
  <c r="E233"/>
  <c r="D233"/>
  <c r="C233"/>
  <c r="B233"/>
  <c r="A233"/>
  <c r="K232"/>
  <c r="K231" s="1"/>
  <c r="I230"/>
  <c r="G230"/>
  <c r="E230"/>
  <c r="D230"/>
  <c r="C230"/>
  <c r="A230"/>
  <c r="I229"/>
  <c r="G229"/>
  <c r="E229"/>
  <c r="D229"/>
  <c r="C229"/>
  <c r="A229"/>
  <c r="I228"/>
  <c r="G228"/>
  <c r="E228"/>
  <c r="D228"/>
  <c r="C228"/>
  <c r="A228"/>
  <c r="I227"/>
  <c r="G227"/>
  <c r="E227"/>
  <c r="D227"/>
  <c r="C227"/>
  <c r="A227"/>
  <c r="I226"/>
  <c r="G226"/>
  <c r="E226"/>
  <c r="D226"/>
  <c r="C226"/>
  <c r="A226"/>
  <c r="I225"/>
  <c r="G225"/>
  <c r="E225"/>
  <c r="D225"/>
  <c r="C225"/>
  <c r="A225"/>
  <c r="I224"/>
  <c r="G224"/>
  <c r="E224"/>
  <c r="D224"/>
  <c r="C224"/>
  <c r="B224"/>
  <c r="A224"/>
  <c r="I223"/>
  <c r="G223"/>
  <c r="E223"/>
  <c r="D223"/>
  <c r="C223"/>
  <c r="B223"/>
  <c r="A223"/>
  <c r="I222"/>
  <c r="G222"/>
  <c r="E222"/>
  <c r="D222"/>
  <c r="C222"/>
  <c r="B222"/>
  <c r="A222"/>
  <c r="I221"/>
  <c r="G221"/>
  <c r="E221"/>
  <c r="D221"/>
  <c r="C221"/>
  <c r="B221"/>
  <c r="A221"/>
  <c r="I220"/>
  <c r="G220"/>
  <c r="E220"/>
  <c r="D220"/>
  <c r="C220"/>
  <c r="B220"/>
  <c r="A220"/>
  <c r="I219"/>
  <c r="G219"/>
  <c r="E219"/>
  <c r="D219"/>
  <c r="C219"/>
  <c r="B219"/>
  <c r="A219"/>
  <c r="I218"/>
  <c r="G218"/>
  <c r="E218"/>
  <c r="D218"/>
  <c r="C218"/>
  <c r="B218"/>
  <c r="A218"/>
  <c r="I217"/>
  <c r="G217"/>
  <c r="E217"/>
  <c r="D217"/>
  <c r="C217"/>
  <c r="B217"/>
  <c r="A217"/>
  <c r="I216"/>
  <c r="G216"/>
  <c r="E216"/>
  <c r="D216"/>
  <c r="C216"/>
  <c r="B216"/>
  <c r="A216"/>
  <c r="I215"/>
  <c r="G215"/>
  <c r="E215"/>
  <c r="D215"/>
  <c r="C215"/>
  <c r="B215"/>
  <c r="A215"/>
  <c r="I214"/>
  <c r="G214"/>
  <c r="E214"/>
  <c r="D214"/>
  <c r="C214"/>
  <c r="B214"/>
  <c r="A214"/>
  <c r="I213"/>
  <c r="G213"/>
  <c r="E213"/>
  <c r="D213"/>
  <c r="C213"/>
  <c r="B213"/>
  <c r="A213"/>
  <c r="I212"/>
  <c r="G212"/>
  <c r="E212"/>
  <c r="D212"/>
  <c r="C212"/>
  <c r="B212"/>
  <c r="A212"/>
  <c r="I211"/>
  <c r="G211"/>
  <c r="E211"/>
  <c r="D211"/>
  <c r="C211"/>
  <c r="B211"/>
  <c r="A211"/>
  <c r="I210"/>
  <c r="G210"/>
  <c r="E210"/>
  <c r="D210"/>
  <c r="C210"/>
  <c r="B210"/>
  <c r="A210"/>
  <c r="I209"/>
  <c r="G209"/>
  <c r="E209"/>
  <c r="D209"/>
  <c r="C209"/>
  <c r="B209"/>
  <c r="A209"/>
  <c r="I208"/>
  <c r="G208"/>
  <c r="E208"/>
  <c r="D208"/>
  <c r="C208"/>
  <c r="B208"/>
  <c r="A208"/>
  <c r="I207"/>
  <c r="G207"/>
  <c r="E207"/>
  <c r="D207"/>
  <c r="C207"/>
  <c r="B207"/>
  <c r="A207"/>
  <c r="I206"/>
  <c r="G206"/>
  <c r="E206"/>
  <c r="D206"/>
  <c r="C206"/>
  <c r="B206"/>
  <c r="A206"/>
  <c r="K205"/>
  <c r="K204"/>
  <c r="K203" s="1"/>
  <c r="C203"/>
  <c r="A203"/>
  <c r="I202"/>
  <c r="G202"/>
  <c r="E202"/>
  <c r="D202"/>
  <c r="C202"/>
  <c r="B202"/>
  <c r="A202"/>
  <c r="I201"/>
  <c r="G201"/>
  <c r="E201"/>
  <c r="D201"/>
  <c r="C201"/>
  <c r="A201"/>
  <c r="I200"/>
  <c r="G200"/>
  <c r="E200"/>
  <c r="D200"/>
  <c r="C200"/>
  <c r="A200"/>
  <c r="I199"/>
  <c r="G199"/>
  <c r="E199"/>
  <c r="D199"/>
  <c r="C199"/>
  <c r="B199"/>
  <c r="A199"/>
  <c r="K198"/>
  <c r="C198"/>
  <c r="B198"/>
  <c r="A198"/>
  <c r="I197"/>
  <c r="G197"/>
  <c r="E197"/>
  <c r="D197"/>
  <c r="C197"/>
  <c r="B197"/>
  <c r="A197"/>
  <c r="I196"/>
  <c r="G196"/>
  <c r="E196"/>
  <c r="D196"/>
  <c r="C196"/>
  <c r="B196"/>
  <c r="A196"/>
  <c r="I195"/>
  <c r="G195"/>
  <c r="E195"/>
  <c r="D195"/>
  <c r="C195"/>
  <c r="B195"/>
  <c r="A195"/>
  <c r="I194"/>
  <c r="G194"/>
  <c r="E194"/>
  <c r="D194"/>
  <c r="C194"/>
  <c r="B194"/>
  <c r="A194"/>
  <c r="I193"/>
  <c r="G193"/>
  <c r="E193"/>
  <c r="D193"/>
  <c r="C193"/>
  <c r="B193"/>
  <c r="A193"/>
  <c r="I192"/>
  <c r="G192"/>
  <c r="E192"/>
  <c r="D192"/>
  <c r="C192"/>
  <c r="B192"/>
  <c r="A192"/>
  <c r="K191"/>
  <c r="K190" s="1"/>
  <c r="C191"/>
  <c r="A191"/>
  <c r="C190"/>
  <c r="A190"/>
  <c r="I189"/>
  <c r="G189"/>
  <c r="E189"/>
  <c r="D189"/>
  <c r="C189"/>
  <c r="A189"/>
  <c r="K188"/>
  <c r="K187" s="1"/>
  <c r="C188"/>
  <c r="A188"/>
  <c r="C187"/>
  <c r="A187"/>
  <c r="I186"/>
  <c r="G186"/>
  <c r="E186"/>
  <c r="D186"/>
  <c r="C186"/>
  <c r="B186"/>
  <c r="A186"/>
  <c r="I185"/>
  <c r="G185"/>
  <c r="E185"/>
  <c r="D185"/>
  <c r="C185"/>
  <c r="B185"/>
  <c r="A185"/>
  <c r="I184"/>
  <c r="G184"/>
  <c r="E184"/>
  <c r="D184"/>
  <c r="C184"/>
  <c r="B184"/>
  <c r="A184"/>
  <c r="I183"/>
  <c r="G183"/>
  <c r="E183"/>
  <c r="D183"/>
  <c r="C183"/>
  <c r="B183"/>
  <c r="A183"/>
  <c r="K182"/>
  <c r="K181" s="1"/>
  <c r="C182"/>
  <c r="A182"/>
  <c r="C181"/>
  <c r="A181"/>
  <c r="C180"/>
  <c r="A180"/>
  <c r="C179"/>
  <c r="A179"/>
  <c r="I178"/>
  <c r="G178"/>
  <c r="G177" s="1"/>
  <c r="E178"/>
  <c r="D178"/>
  <c r="C178"/>
  <c r="A178"/>
  <c r="K177"/>
  <c r="C177"/>
  <c r="A177"/>
  <c r="I176"/>
  <c r="G176"/>
  <c r="E176"/>
  <c r="D176"/>
  <c r="C176"/>
  <c r="B176"/>
  <c r="A176"/>
  <c r="K175"/>
  <c r="C175"/>
  <c r="A175"/>
  <c r="I174"/>
  <c r="G174"/>
  <c r="E174"/>
  <c r="D174"/>
  <c r="C174"/>
  <c r="B174"/>
  <c r="A174"/>
  <c r="I173"/>
  <c r="G173"/>
  <c r="E173"/>
  <c r="D173"/>
  <c r="C173"/>
  <c r="B173"/>
  <c r="A173"/>
  <c r="K172"/>
  <c r="C172"/>
  <c r="A172"/>
  <c r="C171"/>
  <c r="A171"/>
  <c r="I170"/>
  <c r="G170"/>
  <c r="E170"/>
  <c r="D170"/>
  <c r="C170"/>
  <c r="A170"/>
  <c r="K169"/>
  <c r="C169"/>
  <c r="A169"/>
  <c r="I168"/>
  <c r="G168"/>
  <c r="E168"/>
  <c r="D168"/>
  <c r="C168"/>
  <c r="B168"/>
  <c r="A168"/>
  <c r="K167"/>
  <c r="C167"/>
  <c r="A167"/>
  <c r="C166"/>
  <c r="A166"/>
  <c r="C165"/>
  <c r="A165"/>
  <c r="C164"/>
  <c r="A164"/>
  <c r="I163"/>
  <c r="G163"/>
  <c r="E163"/>
  <c r="D163"/>
  <c r="C163"/>
  <c r="B163"/>
  <c r="A163"/>
  <c r="K162"/>
  <c r="K161" s="1"/>
  <c r="K160" s="1"/>
  <c r="C162"/>
  <c r="A162"/>
  <c r="C161"/>
  <c r="A161"/>
  <c r="C160"/>
  <c r="I159"/>
  <c r="G159"/>
  <c r="E159"/>
  <c r="D159"/>
  <c r="C159"/>
  <c r="A159"/>
  <c r="I158"/>
  <c r="G158"/>
  <c r="E158"/>
  <c r="D158"/>
  <c r="C158"/>
  <c r="A158"/>
  <c r="I157"/>
  <c r="G157"/>
  <c r="E157"/>
  <c r="D157"/>
  <c r="C157"/>
  <c r="A157"/>
  <c r="I156"/>
  <c r="G156"/>
  <c r="E156"/>
  <c r="D156"/>
  <c r="C156"/>
  <c r="A156"/>
  <c r="I155"/>
  <c r="G155"/>
  <c r="E155"/>
  <c r="D155"/>
  <c r="C155"/>
  <c r="B155"/>
  <c r="A155"/>
  <c r="I154"/>
  <c r="G154"/>
  <c r="E154"/>
  <c r="D154"/>
  <c r="C154"/>
  <c r="B154"/>
  <c r="A154"/>
  <c r="I153"/>
  <c r="G153"/>
  <c r="E153"/>
  <c r="D153"/>
  <c r="C153"/>
  <c r="B153"/>
  <c r="A153"/>
  <c r="I152"/>
  <c r="G152"/>
  <c r="E152"/>
  <c r="D152"/>
  <c r="C152"/>
  <c r="B152"/>
  <c r="A152"/>
  <c r="K151"/>
  <c r="K150" s="1"/>
  <c r="K149" s="1"/>
  <c r="C151"/>
  <c r="A151"/>
  <c r="C150"/>
  <c r="A150"/>
  <c r="C149"/>
  <c r="A149"/>
  <c r="I147"/>
  <c r="G147"/>
  <c r="E147"/>
  <c r="D147"/>
  <c r="C147"/>
  <c r="B147"/>
  <c r="A147"/>
  <c r="K146"/>
  <c r="K145" s="1"/>
  <c r="K144" s="1"/>
  <c r="C146"/>
  <c r="B146"/>
  <c r="A146"/>
  <c r="C145"/>
  <c r="B145"/>
  <c r="A145"/>
  <c r="I143"/>
  <c r="G143"/>
  <c r="E143"/>
  <c r="D143"/>
  <c r="C143"/>
  <c r="B143"/>
  <c r="A143"/>
  <c r="I142"/>
  <c r="G142"/>
  <c r="E142"/>
  <c r="D142"/>
  <c r="C142"/>
  <c r="B142"/>
  <c r="A142"/>
  <c r="I141"/>
  <c r="G141"/>
  <c r="E141"/>
  <c r="D141"/>
  <c r="C141"/>
  <c r="B141"/>
  <c r="A141"/>
  <c r="K140"/>
  <c r="C140"/>
  <c r="B140"/>
  <c r="A140"/>
  <c r="I139"/>
  <c r="G139"/>
  <c r="E139"/>
  <c r="D139"/>
  <c r="C139"/>
  <c r="B139"/>
  <c r="A139"/>
  <c r="K138"/>
  <c r="K137" s="1"/>
  <c r="K136" s="1"/>
  <c r="K135" s="1"/>
  <c r="C136"/>
  <c r="A136"/>
  <c r="I134"/>
  <c r="G134"/>
  <c r="F134"/>
  <c r="E134"/>
  <c r="D134"/>
  <c r="C134"/>
  <c r="A134"/>
  <c r="I133"/>
  <c r="G133"/>
  <c r="F133"/>
  <c r="E133"/>
  <c r="D133"/>
  <c r="C133"/>
  <c r="A133"/>
  <c r="K132"/>
  <c r="C132"/>
  <c r="A132"/>
  <c r="I131"/>
  <c r="G131"/>
  <c r="F131"/>
  <c r="E131"/>
  <c r="D131"/>
  <c r="C131"/>
  <c r="B131"/>
  <c r="A131"/>
  <c r="I130"/>
  <c r="G130"/>
  <c r="F130"/>
  <c r="E130"/>
  <c r="D130"/>
  <c r="C130"/>
  <c r="B130"/>
  <c r="A130"/>
  <c r="K129"/>
  <c r="C129"/>
  <c r="A129"/>
  <c r="I128"/>
  <c r="G128"/>
  <c r="F128"/>
  <c r="E128"/>
  <c r="D128"/>
  <c r="C128"/>
  <c r="B128"/>
  <c r="A128"/>
  <c r="K127"/>
  <c r="C127"/>
  <c r="A127"/>
  <c r="I126"/>
  <c r="G126"/>
  <c r="F126"/>
  <c r="E126"/>
  <c r="D126"/>
  <c r="C126"/>
  <c r="B126"/>
  <c r="A126"/>
  <c r="I125"/>
  <c r="G125"/>
  <c r="F125"/>
  <c r="E125"/>
  <c r="D125"/>
  <c r="C125"/>
  <c r="A125"/>
  <c r="I124"/>
  <c r="G124"/>
  <c r="F124"/>
  <c r="E124"/>
  <c r="D124"/>
  <c r="C124"/>
  <c r="A124"/>
  <c r="I123"/>
  <c r="G123"/>
  <c r="F123"/>
  <c r="E123"/>
  <c r="D123"/>
  <c r="C123"/>
  <c r="B123"/>
  <c r="A123"/>
  <c r="I122"/>
  <c r="G122"/>
  <c r="F122"/>
  <c r="E122"/>
  <c r="D122"/>
  <c r="C122"/>
  <c r="B122"/>
  <c r="A122"/>
  <c r="K121"/>
  <c r="K120" s="1"/>
  <c r="C121"/>
  <c r="A121"/>
  <c r="C120"/>
  <c r="A120"/>
  <c r="C119"/>
  <c r="A119"/>
  <c r="C118"/>
  <c r="A118"/>
  <c r="I117"/>
  <c r="G117"/>
  <c r="E117"/>
  <c r="D117"/>
  <c r="C117"/>
  <c r="B117"/>
  <c r="A117"/>
  <c r="I116"/>
  <c r="G116"/>
  <c r="E116"/>
  <c r="D116"/>
  <c r="C116"/>
  <c r="B116"/>
  <c r="A116"/>
  <c r="K115"/>
  <c r="C115"/>
  <c r="A115"/>
  <c r="K114"/>
  <c r="C114"/>
  <c r="A114"/>
  <c r="K113"/>
  <c r="C113"/>
  <c r="A113"/>
  <c r="I111"/>
  <c r="G111"/>
  <c r="E111"/>
  <c r="D111"/>
  <c r="C111"/>
  <c r="A111"/>
  <c r="I110"/>
  <c r="G110"/>
  <c r="E110"/>
  <c r="D110"/>
  <c r="C110"/>
  <c r="A110"/>
  <c r="I109"/>
  <c r="G109"/>
  <c r="E109"/>
  <c r="D109"/>
  <c r="C109"/>
  <c r="A109"/>
  <c r="I108"/>
  <c r="C108"/>
  <c r="B108"/>
  <c r="A108"/>
  <c r="I107"/>
  <c r="G107"/>
  <c r="E107"/>
  <c r="D107"/>
  <c r="C107"/>
  <c r="B107"/>
  <c r="A107"/>
  <c r="K106"/>
  <c r="K105"/>
  <c r="C105"/>
  <c r="A105"/>
  <c r="I104"/>
  <c r="G104"/>
  <c r="E104"/>
  <c r="D104"/>
  <c r="C104"/>
  <c r="A104"/>
  <c r="I103"/>
  <c r="G103"/>
  <c r="E103"/>
  <c r="D103"/>
  <c r="C103"/>
  <c r="B103"/>
  <c r="A103"/>
  <c r="I102"/>
  <c r="G102"/>
  <c r="E102"/>
  <c r="D102"/>
  <c r="C102"/>
  <c r="B102"/>
  <c r="A102"/>
  <c r="K101"/>
  <c r="K100" s="1"/>
  <c r="C100"/>
  <c r="A100"/>
  <c r="I99"/>
  <c r="G99"/>
  <c r="E99"/>
  <c r="D99"/>
  <c r="C99"/>
  <c r="B99"/>
  <c r="A99"/>
  <c r="K98"/>
  <c r="K97" s="1"/>
  <c r="C97"/>
  <c r="A97"/>
  <c r="I96"/>
  <c r="G96"/>
  <c r="E96"/>
  <c r="D96"/>
  <c r="C96"/>
  <c r="B96"/>
  <c r="A96"/>
  <c r="I95"/>
  <c r="G95"/>
  <c r="E95"/>
  <c r="D95"/>
  <c r="C95"/>
  <c r="A95"/>
  <c r="I94"/>
  <c r="G94"/>
  <c r="E94"/>
  <c r="D94"/>
  <c r="C94"/>
  <c r="A94"/>
  <c r="I93"/>
  <c r="G93"/>
  <c r="E93"/>
  <c r="D93"/>
  <c r="C93"/>
  <c r="A93"/>
  <c r="I92"/>
  <c r="G92"/>
  <c r="E92"/>
  <c r="D92"/>
  <c r="C92"/>
  <c r="A92"/>
  <c r="I91"/>
  <c r="G91"/>
  <c r="E91"/>
  <c r="D91"/>
  <c r="C91"/>
  <c r="A91"/>
  <c r="I90"/>
  <c r="G90"/>
  <c r="E90"/>
  <c r="D90"/>
  <c r="C90"/>
  <c r="A90"/>
  <c r="I89"/>
  <c r="G89"/>
  <c r="E89"/>
  <c r="D89"/>
  <c r="C89"/>
  <c r="A89"/>
  <c r="I88"/>
  <c r="G88"/>
  <c r="E88"/>
  <c r="D88"/>
  <c r="C88"/>
  <c r="A88"/>
  <c r="I87"/>
  <c r="G87"/>
  <c r="E87"/>
  <c r="D87"/>
  <c r="C87"/>
  <c r="B87"/>
  <c r="A87"/>
  <c r="I86"/>
  <c r="G86"/>
  <c r="E86"/>
  <c r="D86"/>
  <c r="C86"/>
  <c r="B86"/>
  <c r="A86"/>
  <c r="I85"/>
  <c r="G85"/>
  <c r="E85"/>
  <c r="D85"/>
  <c r="C85"/>
  <c r="B85"/>
  <c r="A85"/>
  <c r="I84"/>
  <c r="G84"/>
  <c r="E84"/>
  <c r="D84"/>
  <c r="C84"/>
  <c r="A84"/>
  <c r="I83"/>
  <c r="G83"/>
  <c r="E83"/>
  <c r="D83"/>
  <c r="C83"/>
  <c r="B83"/>
  <c r="A83"/>
  <c r="I82"/>
  <c r="G82"/>
  <c r="E82"/>
  <c r="D82"/>
  <c r="C82"/>
  <c r="B82"/>
  <c r="A82"/>
  <c r="I81"/>
  <c r="G81"/>
  <c r="E81"/>
  <c r="D81"/>
  <c r="C81"/>
  <c r="B81"/>
  <c r="A81"/>
  <c r="I80"/>
  <c r="G80"/>
  <c r="E80"/>
  <c r="D80"/>
  <c r="C80"/>
  <c r="B80"/>
  <c r="A80"/>
  <c r="I79"/>
  <c r="G79"/>
  <c r="E79"/>
  <c r="D79"/>
  <c r="C79"/>
  <c r="B79"/>
  <c r="A79"/>
  <c r="I78"/>
  <c r="G78"/>
  <c r="E78"/>
  <c r="D78"/>
  <c r="C78"/>
  <c r="B78"/>
  <c r="A78"/>
  <c r="I77"/>
  <c r="G77"/>
  <c r="E77"/>
  <c r="D77"/>
  <c r="C77"/>
  <c r="B77"/>
  <c r="A77"/>
  <c r="I76"/>
  <c r="G76"/>
  <c r="E76"/>
  <c r="D76"/>
  <c r="C76"/>
  <c r="B76"/>
  <c r="A76"/>
  <c r="I75"/>
  <c r="G75"/>
  <c r="E75"/>
  <c r="D75"/>
  <c r="C75"/>
  <c r="B75"/>
  <c r="A75"/>
  <c r="I74"/>
  <c r="G74"/>
  <c r="E74"/>
  <c r="D74"/>
  <c r="C74"/>
  <c r="B74"/>
  <c r="A74"/>
  <c r="I73"/>
  <c r="G73"/>
  <c r="E73"/>
  <c r="D73"/>
  <c r="C73"/>
  <c r="A73"/>
  <c r="I72"/>
  <c r="G72"/>
  <c r="E72"/>
  <c r="D72"/>
  <c r="C72"/>
  <c r="A72"/>
  <c r="I71"/>
  <c r="G71"/>
  <c r="E71"/>
  <c r="D71"/>
  <c r="C71"/>
  <c r="B71"/>
  <c r="A71"/>
  <c r="I70"/>
  <c r="G70"/>
  <c r="E70"/>
  <c r="D70"/>
  <c r="C70"/>
  <c r="B70"/>
  <c r="A70"/>
  <c r="K69"/>
  <c r="K68" s="1"/>
  <c r="I67"/>
  <c r="G67"/>
  <c r="E67"/>
  <c r="D67"/>
  <c r="C67"/>
  <c r="A67"/>
  <c r="I66"/>
  <c r="G66"/>
  <c r="D66"/>
  <c r="C66"/>
  <c r="A66"/>
  <c r="I65"/>
  <c r="G65"/>
  <c r="E65"/>
  <c r="D65"/>
  <c r="C65"/>
  <c r="B65"/>
  <c r="A65"/>
  <c r="K64"/>
  <c r="I63"/>
  <c r="G63"/>
  <c r="E63"/>
  <c r="D63"/>
  <c r="C63"/>
  <c r="B63"/>
  <c r="A63"/>
  <c r="K62"/>
  <c r="K56" s="1"/>
  <c r="I61"/>
  <c r="G61"/>
  <c r="E61"/>
  <c r="D61"/>
  <c r="C61"/>
  <c r="B61"/>
  <c r="A61"/>
  <c r="I60"/>
  <c r="G60"/>
  <c r="E60"/>
  <c r="D60"/>
  <c r="C60"/>
  <c r="B60"/>
  <c r="A60"/>
  <c r="I59"/>
  <c r="G59"/>
  <c r="E59"/>
  <c r="D59"/>
  <c r="C59"/>
  <c r="B59"/>
  <c r="A59"/>
  <c r="I58"/>
  <c r="G58"/>
  <c r="E58"/>
  <c r="D58"/>
  <c r="C58"/>
  <c r="B58"/>
  <c r="A58"/>
  <c r="I57"/>
  <c r="G57"/>
  <c r="E57"/>
  <c r="D57"/>
  <c r="C57"/>
  <c r="B57"/>
  <c r="A57"/>
  <c r="K55"/>
  <c r="C55"/>
  <c r="A55"/>
  <c r="I54"/>
  <c r="G54"/>
  <c r="E54"/>
  <c r="D54"/>
  <c r="C54"/>
  <c r="A54"/>
  <c r="I53"/>
  <c r="G53"/>
  <c r="E53"/>
  <c r="D53"/>
  <c r="C53"/>
  <c r="B53"/>
  <c r="A53"/>
  <c r="I52"/>
  <c r="G52"/>
  <c r="E52"/>
  <c r="D52"/>
  <c r="C52"/>
  <c r="B52"/>
  <c r="A52"/>
  <c r="I51"/>
  <c r="G51"/>
  <c r="E51"/>
  <c r="D51"/>
  <c r="C51"/>
  <c r="B51"/>
  <c r="A51"/>
  <c r="I50"/>
  <c r="G50"/>
  <c r="E50"/>
  <c r="D50"/>
  <c r="C50"/>
  <c r="B50"/>
  <c r="A50"/>
  <c r="I49"/>
  <c r="G49"/>
  <c r="E49"/>
  <c r="D49"/>
  <c r="C49"/>
  <c r="B49"/>
  <c r="A49"/>
  <c r="I48"/>
  <c r="G48"/>
  <c r="E48"/>
  <c r="D48"/>
  <c r="C48"/>
  <c r="B48"/>
  <c r="A48"/>
  <c r="K47"/>
  <c r="K46" s="1"/>
  <c r="C47"/>
  <c r="A47"/>
  <c r="C46"/>
  <c r="A46"/>
  <c r="I45"/>
  <c r="G45"/>
  <c r="E45"/>
  <c r="D45"/>
  <c r="C45"/>
  <c r="B45"/>
  <c r="A45"/>
  <c r="I44"/>
  <c r="G44"/>
  <c r="E44"/>
  <c r="D44"/>
  <c r="C44"/>
  <c r="B44"/>
  <c r="A44"/>
  <c r="K43"/>
  <c r="C43"/>
  <c r="A43"/>
  <c r="I42"/>
  <c r="G42"/>
  <c r="E42"/>
  <c r="D42"/>
  <c r="C42"/>
  <c r="B42"/>
  <c r="A42"/>
  <c r="I41"/>
  <c r="G41"/>
  <c r="E41"/>
  <c r="D41"/>
  <c r="C41"/>
  <c r="A41"/>
  <c r="F40"/>
  <c r="H40" s="1"/>
  <c r="C40"/>
  <c r="A40"/>
  <c r="I39"/>
  <c r="G39"/>
  <c r="F39"/>
  <c r="E39"/>
  <c r="D39"/>
  <c r="C39"/>
  <c r="B39"/>
  <c r="A39"/>
  <c r="K38"/>
  <c r="K37" s="1"/>
  <c r="K36" s="1"/>
  <c r="K35" s="1"/>
  <c r="C38"/>
  <c r="A38"/>
  <c r="C37"/>
  <c r="A37"/>
  <c r="C36"/>
  <c r="A36"/>
  <c r="C35"/>
  <c r="A35"/>
  <c r="I34"/>
  <c r="G34"/>
  <c r="E34"/>
  <c r="D34"/>
  <c r="C34"/>
  <c r="B34"/>
  <c r="A34"/>
  <c r="K33"/>
  <c r="K32" s="1"/>
  <c r="C33"/>
  <c r="A33"/>
  <c r="C32"/>
  <c r="A32"/>
  <c r="I31"/>
  <c r="G31"/>
  <c r="E31"/>
  <c r="D31"/>
  <c r="C31"/>
  <c r="B31"/>
  <c r="A31"/>
  <c r="K30"/>
  <c r="C30"/>
  <c r="A30"/>
  <c r="I29"/>
  <c r="G29"/>
  <c r="E29"/>
  <c r="D29"/>
  <c r="C29"/>
  <c r="A29"/>
  <c r="K28"/>
  <c r="C28"/>
  <c r="A28"/>
  <c r="I27"/>
  <c r="G27"/>
  <c r="E27"/>
  <c r="D27"/>
  <c r="C27"/>
  <c r="B27"/>
  <c r="A27"/>
  <c r="K26"/>
  <c r="K25" s="1"/>
  <c r="K24" s="1"/>
  <c r="K23" s="1"/>
  <c r="C26"/>
  <c r="A26"/>
  <c r="C25"/>
  <c r="A25"/>
  <c r="C24"/>
  <c r="A24"/>
  <c r="C23"/>
  <c r="A23"/>
  <c r="I22"/>
  <c r="G22"/>
  <c r="E22"/>
  <c r="D22"/>
  <c r="C22"/>
  <c r="B22"/>
  <c r="A22"/>
  <c r="I21"/>
  <c r="G21"/>
  <c r="E21"/>
  <c r="D21"/>
  <c r="C21"/>
  <c r="B21"/>
  <c r="A21"/>
  <c r="I20"/>
  <c r="G20"/>
  <c r="E20"/>
  <c r="D20"/>
  <c r="C20"/>
  <c r="B20"/>
  <c r="A20"/>
  <c r="I19"/>
  <c r="G19"/>
  <c r="E19"/>
  <c r="D19"/>
  <c r="C19"/>
  <c r="B19"/>
  <c r="A19"/>
  <c r="I18"/>
  <c r="G18"/>
  <c r="E18"/>
  <c r="D18"/>
  <c r="C18"/>
  <c r="B18"/>
  <c r="A18"/>
  <c r="K17"/>
  <c r="C17"/>
  <c r="B17"/>
  <c r="A17"/>
  <c r="K16"/>
  <c r="K15" s="1"/>
  <c r="K14" s="1"/>
  <c r="C16"/>
  <c r="A16"/>
  <c r="C15"/>
  <c r="A15"/>
  <c r="C14"/>
  <c r="A14"/>
  <c r="I13"/>
  <c r="G13"/>
  <c r="E13"/>
  <c r="D13"/>
  <c r="C13"/>
  <c r="A13"/>
  <c r="I12"/>
  <c r="G12"/>
  <c r="E12"/>
  <c r="D12"/>
  <c r="C12"/>
  <c r="A12"/>
  <c r="I11"/>
  <c r="G11"/>
  <c r="E11"/>
  <c r="D11"/>
  <c r="C11"/>
  <c r="B11"/>
  <c r="A11"/>
  <c r="K10"/>
  <c r="K9" s="1"/>
  <c r="K8" s="1"/>
  <c r="C10"/>
  <c r="A10"/>
  <c r="C9"/>
  <c r="A9"/>
  <c r="C8"/>
  <c r="A8"/>
  <c r="C2"/>
  <c r="A2"/>
  <c r="K265" i="25"/>
  <c r="M265" s="1"/>
  <c r="M264" s="1"/>
  <c r="P264"/>
  <c r="K263"/>
  <c r="M263" s="1"/>
  <c r="K262"/>
  <c r="M262" s="1"/>
  <c r="M261" s="1"/>
  <c r="P261"/>
  <c r="K260"/>
  <c r="M260" s="1"/>
  <c r="K259"/>
  <c r="M259" s="1"/>
  <c r="K258"/>
  <c r="M258" s="1"/>
  <c r="K257"/>
  <c r="M257" s="1"/>
  <c r="P256"/>
  <c r="K255"/>
  <c r="M255" s="1"/>
  <c r="K254"/>
  <c r="M254" s="1"/>
  <c r="P253"/>
  <c r="K252"/>
  <c r="M252" s="1"/>
  <c r="F252" i="4" s="1"/>
  <c r="K251" i="25"/>
  <c r="M251" s="1"/>
  <c r="K250"/>
  <c r="M250" s="1"/>
  <c r="P249"/>
  <c r="K245"/>
  <c r="M245" s="1"/>
  <c r="M244"/>
  <c r="K244"/>
  <c r="K243"/>
  <c r="M243" s="1"/>
  <c r="K242"/>
  <c r="L306" i="52" s="1"/>
  <c r="P241" i="25"/>
  <c r="K239"/>
  <c r="M239" s="1"/>
  <c r="F239" i="4" s="1"/>
  <c r="K238" i="25"/>
  <c r="M238" s="1"/>
  <c r="K237"/>
  <c r="M237" s="1"/>
  <c r="K236"/>
  <c r="M236" s="1"/>
  <c r="P235"/>
  <c r="K234"/>
  <c r="M234" s="1"/>
  <c r="K233"/>
  <c r="M233" s="1"/>
  <c r="F233" i="4" s="1"/>
  <c r="K232" i="25"/>
  <c r="M232" s="1"/>
  <c r="K231"/>
  <c r="M231" s="1"/>
  <c r="K230"/>
  <c r="M230" s="1"/>
  <c r="P229"/>
  <c r="K228"/>
  <c r="M228" s="1"/>
  <c r="K227"/>
  <c r="M227" s="1"/>
  <c r="M226"/>
  <c r="K226"/>
  <c r="P225"/>
  <c r="P223" s="1"/>
  <c r="K224"/>
  <c r="M224" s="1"/>
  <c r="K222"/>
  <c r="M222" s="1"/>
  <c r="K219"/>
  <c r="M219" s="1"/>
  <c r="K218"/>
  <c r="M218" s="1"/>
  <c r="P217"/>
  <c r="K216"/>
  <c r="M216" s="1"/>
  <c r="P215"/>
  <c r="P213" s="1"/>
  <c r="K212"/>
  <c r="M212" s="1"/>
  <c r="K211"/>
  <c r="M211" s="1"/>
  <c r="K210"/>
  <c r="M210" s="1"/>
  <c r="F210" i="4" s="1"/>
  <c r="K209" i="25"/>
  <c r="M209" s="1"/>
  <c r="K208"/>
  <c r="M208" s="1"/>
  <c r="K207"/>
  <c r="M207" s="1"/>
  <c r="P206"/>
  <c r="K205"/>
  <c r="M205" s="1"/>
  <c r="K204"/>
  <c r="M204" s="1"/>
  <c r="F204" i="4" s="1"/>
  <c r="K203" i="25"/>
  <c r="M203" s="1"/>
  <c r="K202"/>
  <c r="M202" s="1"/>
  <c r="P201"/>
  <c r="K199"/>
  <c r="M199" s="1"/>
  <c r="K198"/>
  <c r="M198" s="1"/>
  <c r="P197"/>
  <c r="K196"/>
  <c r="M196" s="1"/>
  <c r="K195"/>
  <c r="M195" s="1"/>
  <c r="K194"/>
  <c r="M194" s="1"/>
  <c r="K193"/>
  <c r="M193" s="1"/>
  <c r="F193" i="4" s="1"/>
  <c r="K192" i="25"/>
  <c r="M192" s="1"/>
  <c r="K191"/>
  <c r="M191" s="1"/>
  <c r="P190"/>
  <c r="K187"/>
  <c r="M187" s="1"/>
  <c r="K185"/>
  <c r="M185" s="1"/>
  <c r="P184"/>
  <c r="K183"/>
  <c r="M183" s="1"/>
  <c r="K182"/>
  <c r="M182" s="1"/>
  <c r="M181" s="1"/>
  <c r="P181"/>
  <c r="P180" s="1"/>
  <c r="K179"/>
  <c r="M179" s="1"/>
  <c r="K178"/>
  <c r="M178" s="1"/>
  <c r="M177"/>
  <c r="K177"/>
  <c r="K176"/>
  <c r="M176" s="1"/>
  <c r="K175"/>
  <c r="M175" s="1"/>
  <c r="M174" s="1"/>
  <c r="P174"/>
  <c r="P169" s="1"/>
  <c r="P162" s="1"/>
  <c r="K173"/>
  <c r="M173" s="1"/>
  <c r="K172"/>
  <c r="M172" s="1"/>
  <c r="K171"/>
  <c r="M171" s="1"/>
  <c r="K170"/>
  <c r="M170" s="1"/>
  <c r="K168"/>
  <c r="M168" s="1"/>
  <c r="K167"/>
  <c r="M167" s="1"/>
  <c r="K166"/>
  <c r="M166" s="1"/>
  <c r="K165"/>
  <c r="M165" s="1"/>
  <c r="F165" i="4" s="1"/>
  <c r="K164" i="25"/>
  <c r="M164" s="1"/>
  <c r="K163"/>
  <c r="M163" s="1"/>
  <c r="K158"/>
  <c r="M158" s="1"/>
  <c r="K157"/>
  <c r="M157" s="1"/>
  <c r="P156"/>
  <c r="P155" s="1"/>
  <c r="K154"/>
  <c r="M154" s="1"/>
  <c r="K153"/>
  <c r="M153" s="1"/>
  <c r="P152"/>
  <c r="K151"/>
  <c r="M151" s="1"/>
  <c r="K150"/>
  <c r="M150" s="1"/>
  <c r="F150" i="4" s="1"/>
  <c r="K149" i="25"/>
  <c r="M149" s="1"/>
  <c r="K148"/>
  <c r="M148" s="1"/>
  <c r="M147" s="1"/>
  <c r="P147"/>
  <c r="K146"/>
  <c r="M146" s="1"/>
  <c r="K145"/>
  <c r="M145" s="1"/>
  <c r="P144"/>
  <c r="P143" s="1"/>
  <c r="K142"/>
  <c r="M142" s="1"/>
  <c r="K141"/>
  <c r="M141" s="1"/>
  <c r="P140"/>
  <c r="K139"/>
  <c r="M139" s="1"/>
  <c r="K138"/>
  <c r="M138" s="1"/>
  <c r="P137"/>
  <c r="K136"/>
  <c r="M136" s="1"/>
  <c r="K135"/>
  <c r="M135" s="1"/>
  <c r="P134"/>
  <c r="P133"/>
  <c r="K132"/>
  <c r="M132" s="1"/>
  <c r="M131" s="1"/>
  <c r="P131"/>
  <c r="K130"/>
  <c r="M130" s="1"/>
  <c r="K129"/>
  <c r="M129" s="1"/>
  <c r="F129" i="4" s="1"/>
  <c r="K128" i="25"/>
  <c r="M128" s="1"/>
  <c r="K127"/>
  <c r="M127" s="1"/>
  <c r="K126"/>
  <c r="M126" s="1"/>
  <c r="K125"/>
  <c r="M125" s="1"/>
  <c r="K124"/>
  <c r="M124" s="1"/>
  <c r="P123"/>
  <c r="K122"/>
  <c r="M122" s="1"/>
  <c r="K121"/>
  <c r="M121" s="1"/>
  <c r="K120"/>
  <c r="M120" s="1"/>
  <c r="P119"/>
  <c r="K118"/>
  <c r="M118" s="1"/>
  <c r="K117"/>
  <c r="M117" s="1"/>
  <c r="K116"/>
  <c r="M116" s="1"/>
  <c r="P115"/>
  <c r="K114"/>
  <c r="M114" s="1"/>
  <c r="K113"/>
  <c r="M113" s="1"/>
  <c r="M112"/>
  <c r="K112"/>
  <c r="P111"/>
  <c r="K110"/>
  <c r="M110" s="1"/>
  <c r="F110" i="4" s="1"/>
  <c r="M109" i="25"/>
  <c r="K109"/>
  <c r="K108"/>
  <c r="M108" s="1"/>
  <c r="P107"/>
  <c r="M106"/>
  <c r="K106"/>
  <c r="K105"/>
  <c r="M105" s="1"/>
  <c r="K104"/>
  <c r="M104" s="1"/>
  <c r="P103"/>
  <c r="K100"/>
  <c r="M100" s="1"/>
  <c r="M99" s="1"/>
  <c r="P99"/>
  <c r="K98"/>
  <c r="M98" s="1"/>
  <c r="K97"/>
  <c r="P96"/>
  <c r="P90" s="1"/>
  <c r="K95"/>
  <c r="M95" s="1"/>
  <c r="K94"/>
  <c r="M94" s="1"/>
  <c r="F94" i="4" s="1"/>
  <c r="K93" i="25"/>
  <c r="M93" s="1"/>
  <c r="P92"/>
  <c r="K91"/>
  <c r="M91" s="1"/>
  <c r="M90"/>
  <c r="K90"/>
  <c r="K89"/>
  <c r="M89" s="1"/>
  <c r="K88"/>
  <c r="M88" s="1"/>
  <c r="M87" s="1"/>
  <c r="P87"/>
  <c r="K86"/>
  <c r="M86" s="1"/>
  <c r="F87" i="4" s="1"/>
  <c r="K85" i="25"/>
  <c r="M85" s="1"/>
  <c r="M84"/>
  <c r="M83" s="1"/>
  <c r="K84"/>
  <c r="P83"/>
  <c r="K82"/>
  <c r="M82" s="1"/>
  <c r="M81"/>
  <c r="K81"/>
  <c r="P80"/>
  <c r="P79" s="1"/>
  <c r="M78"/>
  <c r="K78"/>
  <c r="K77"/>
  <c r="K76"/>
  <c r="L299" i="52" s="1"/>
  <c r="M75" i="25"/>
  <c r="N298" i="52" s="1"/>
  <c r="K75" i="25"/>
  <c r="L298" i="52" s="1"/>
  <c r="K74" i="25"/>
  <c r="P73"/>
  <c r="K71"/>
  <c r="K70"/>
  <c r="L293" i="52" s="1"/>
  <c r="P69" i="25"/>
  <c r="K68"/>
  <c r="K67"/>
  <c r="L290" i="52" s="1"/>
  <c r="M66" i="25"/>
  <c r="N289" i="52" s="1"/>
  <c r="K66" i="25"/>
  <c r="L289" i="52" s="1"/>
  <c r="P65" i="25"/>
  <c r="K64"/>
  <c r="L287" i="52" s="1"/>
  <c r="M63" i="25"/>
  <c r="N286" i="52" s="1"/>
  <c r="K63" i="25"/>
  <c r="L286" i="52" s="1"/>
  <c r="P62" i="25"/>
  <c r="P58" s="1"/>
  <c r="P57" s="1"/>
  <c r="K61"/>
  <c r="L284" i="52" s="1"/>
  <c r="M60" i="25"/>
  <c r="N283" i="52" s="1"/>
  <c r="K60" i="25"/>
  <c r="L283" i="52" s="1"/>
  <c r="K59" i="25"/>
  <c r="K56"/>
  <c r="M56" s="1"/>
  <c r="K55"/>
  <c r="M55" s="1"/>
  <c r="K54"/>
  <c r="M54" s="1"/>
  <c r="K53"/>
  <c r="M53" s="1"/>
  <c r="K52"/>
  <c r="M52" s="1"/>
  <c r="P51"/>
  <c r="P50"/>
  <c r="K48"/>
  <c r="M48" s="1"/>
  <c r="M47"/>
  <c r="K47"/>
  <c r="K46"/>
  <c r="M46" s="1"/>
  <c r="P45"/>
  <c r="P44" s="1"/>
  <c r="K43"/>
  <c r="M43" s="1"/>
  <c r="M42" s="1"/>
  <c r="P42"/>
  <c r="M41"/>
  <c r="K41"/>
  <c r="K40"/>
  <c r="M40" s="1"/>
  <c r="K39"/>
  <c r="M39" s="1"/>
  <c r="M38"/>
  <c r="K38"/>
  <c r="K37"/>
  <c r="M37" s="1"/>
  <c r="P36"/>
  <c r="P35" s="1"/>
  <c r="P34" s="1"/>
  <c r="K33"/>
  <c r="M33" s="1"/>
  <c r="K32"/>
  <c r="M32" s="1"/>
  <c r="K31"/>
  <c r="M31" s="1"/>
  <c r="K30"/>
  <c r="M30" s="1"/>
  <c r="K29"/>
  <c r="M29" s="1"/>
  <c r="K28"/>
  <c r="M28" s="1"/>
  <c r="K27"/>
  <c r="M27" s="1"/>
  <c r="P26"/>
  <c r="K25"/>
  <c r="M25" s="1"/>
  <c r="K24"/>
  <c r="M24" s="1"/>
  <c r="P23"/>
  <c r="K22"/>
  <c r="M22" s="1"/>
  <c r="K21"/>
  <c r="M21" s="1"/>
  <c r="P20"/>
  <c r="P19" s="1"/>
  <c r="K18"/>
  <c r="M18" s="1"/>
  <c r="M17"/>
  <c r="K17"/>
  <c r="K16"/>
  <c r="M16" s="1"/>
  <c r="K15"/>
  <c r="M15" s="1"/>
  <c r="P14"/>
  <c r="K10"/>
  <c r="M10" s="1"/>
  <c r="K9"/>
  <c r="M9" s="1"/>
  <c r="K8"/>
  <c r="M8" s="1"/>
  <c r="P7"/>
  <c r="C2"/>
  <c r="A2"/>
  <c r="K265" i="24"/>
  <c r="M265" s="1"/>
  <c r="M264" s="1"/>
  <c r="P264"/>
  <c r="K263"/>
  <c r="M263" s="1"/>
  <c r="K262"/>
  <c r="M262" s="1"/>
  <c r="M261" s="1"/>
  <c r="P261"/>
  <c r="K260"/>
  <c r="M260" s="1"/>
  <c r="D260" i="4" s="1"/>
  <c r="K259" i="24"/>
  <c r="M259" s="1"/>
  <c r="K258"/>
  <c r="M258" s="1"/>
  <c r="K257"/>
  <c r="M257" s="1"/>
  <c r="P256"/>
  <c r="K255"/>
  <c r="M255" s="1"/>
  <c r="K254"/>
  <c r="M254" s="1"/>
  <c r="J254"/>
  <c r="P253"/>
  <c r="K252"/>
  <c r="M252" s="1"/>
  <c r="M251"/>
  <c r="D251" i="4" s="1"/>
  <c r="K251" i="24"/>
  <c r="J250"/>
  <c r="K250" s="1"/>
  <c r="M250" s="1"/>
  <c r="M249" s="1"/>
  <c r="P249"/>
  <c r="K245"/>
  <c r="M245" s="1"/>
  <c r="K244"/>
  <c r="M244" s="1"/>
  <c r="K243"/>
  <c r="M243" s="1"/>
  <c r="K242"/>
  <c r="P241"/>
  <c r="P240" s="1"/>
  <c r="E240" i="4" s="1"/>
  <c r="M239" i="24"/>
  <c r="K239"/>
  <c r="K238"/>
  <c r="M238" s="1"/>
  <c r="M235" s="1"/>
  <c r="D235" i="4" s="1"/>
  <c r="K237" i="24"/>
  <c r="M237" s="1"/>
  <c r="M236"/>
  <c r="K236"/>
  <c r="P235"/>
  <c r="K234"/>
  <c r="M234" s="1"/>
  <c r="M233"/>
  <c r="K233"/>
  <c r="K232"/>
  <c r="M232" s="1"/>
  <c r="M229" s="1"/>
  <c r="D229" i="4" s="1"/>
  <c r="K231" i="24"/>
  <c r="M231" s="1"/>
  <c r="M230"/>
  <c r="K230"/>
  <c r="P229"/>
  <c r="K228"/>
  <c r="M228" s="1"/>
  <c r="K227"/>
  <c r="M227" s="1"/>
  <c r="K226"/>
  <c r="M226" s="1"/>
  <c r="M225" s="1"/>
  <c r="M223" s="1"/>
  <c r="D223" i="4" s="1"/>
  <c r="P225" i="24"/>
  <c r="P223" s="1"/>
  <c r="K224"/>
  <c r="M224" s="1"/>
  <c r="K222"/>
  <c r="M222" s="1"/>
  <c r="K219"/>
  <c r="M219" s="1"/>
  <c r="K218"/>
  <c r="M218" s="1"/>
  <c r="P217"/>
  <c r="K216"/>
  <c r="M216" s="1"/>
  <c r="M215" s="1"/>
  <c r="P215"/>
  <c r="P213"/>
  <c r="M213"/>
  <c r="K212"/>
  <c r="M212" s="1"/>
  <c r="K211"/>
  <c r="M211" s="1"/>
  <c r="K210"/>
  <c r="M210" s="1"/>
  <c r="D210" i="4" s="1"/>
  <c r="K209" i="24"/>
  <c r="M209" s="1"/>
  <c r="K208"/>
  <c r="M208" s="1"/>
  <c r="K207"/>
  <c r="M207" s="1"/>
  <c r="P206"/>
  <c r="K205"/>
  <c r="M205" s="1"/>
  <c r="K204"/>
  <c r="M204" s="1"/>
  <c r="K203"/>
  <c r="M203" s="1"/>
  <c r="K202"/>
  <c r="M202" s="1"/>
  <c r="P201"/>
  <c r="P200" s="1"/>
  <c r="M199"/>
  <c r="K199"/>
  <c r="K198"/>
  <c r="M198" s="1"/>
  <c r="P197"/>
  <c r="M196"/>
  <c r="K196"/>
  <c r="K195"/>
  <c r="M195" s="1"/>
  <c r="K194"/>
  <c r="M194" s="1"/>
  <c r="M193"/>
  <c r="K193"/>
  <c r="K192"/>
  <c r="M192" s="1"/>
  <c r="D192" i="4" s="1"/>
  <c r="K191" i="24"/>
  <c r="M191" s="1"/>
  <c r="P190"/>
  <c r="K187"/>
  <c r="M187" s="1"/>
  <c r="K185"/>
  <c r="M185" s="1"/>
  <c r="M184" s="1"/>
  <c r="P184"/>
  <c r="K183"/>
  <c r="M183" s="1"/>
  <c r="D183" i="4" s="1"/>
  <c r="K182" i="24"/>
  <c r="M182" s="1"/>
  <c r="P181"/>
  <c r="P180"/>
  <c r="K179"/>
  <c r="M179" s="1"/>
  <c r="K178"/>
  <c r="M178" s="1"/>
  <c r="K177"/>
  <c r="M177" s="1"/>
  <c r="K176"/>
  <c r="M176" s="1"/>
  <c r="K175"/>
  <c r="M175" s="1"/>
  <c r="P174"/>
  <c r="P169" s="1"/>
  <c r="P162" s="1"/>
  <c r="E162" i="4" s="1"/>
  <c r="K173" i="24"/>
  <c r="M173" s="1"/>
  <c r="K172"/>
  <c r="M172" s="1"/>
  <c r="K171"/>
  <c r="M171" s="1"/>
  <c r="K170"/>
  <c r="M170" s="1"/>
  <c r="K168"/>
  <c r="M168" s="1"/>
  <c r="K167"/>
  <c r="M167" s="1"/>
  <c r="M166"/>
  <c r="K166"/>
  <c r="K165"/>
  <c r="M165" s="1"/>
  <c r="K164"/>
  <c r="M164" s="1"/>
  <c r="M163"/>
  <c r="K163"/>
  <c r="K158"/>
  <c r="M158" s="1"/>
  <c r="K157"/>
  <c r="M157" s="1"/>
  <c r="P156"/>
  <c r="K154"/>
  <c r="M154" s="1"/>
  <c r="K153"/>
  <c r="M153" s="1"/>
  <c r="P152"/>
  <c r="K151"/>
  <c r="M151" s="1"/>
  <c r="K150"/>
  <c r="M150" s="1"/>
  <c r="K149"/>
  <c r="M149" s="1"/>
  <c r="J148"/>
  <c r="K148" s="1"/>
  <c r="M148" s="1"/>
  <c r="P147"/>
  <c r="K146"/>
  <c r="M146" s="1"/>
  <c r="K145"/>
  <c r="M145" s="1"/>
  <c r="P144"/>
  <c r="P143" s="1"/>
  <c r="K142"/>
  <c r="M142" s="1"/>
  <c r="M141"/>
  <c r="K141"/>
  <c r="P140"/>
  <c r="K139"/>
  <c r="M139" s="1"/>
  <c r="M138"/>
  <c r="M137" s="1"/>
  <c r="K138"/>
  <c r="P137"/>
  <c r="K136"/>
  <c r="M136" s="1"/>
  <c r="D136" i="4" s="1"/>
  <c r="M135" i="24"/>
  <c r="K135"/>
  <c r="P134"/>
  <c r="P133"/>
  <c r="M132"/>
  <c r="M131" s="1"/>
  <c r="K132"/>
  <c r="P131"/>
  <c r="K130"/>
  <c r="M130" s="1"/>
  <c r="M129"/>
  <c r="K129"/>
  <c r="K128"/>
  <c r="M128" s="1"/>
  <c r="K127"/>
  <c r="M127" s="1"/>
  <c r="D127" i="4" s="1"/>
  <c r="M126" i="24"/>
  <c r="K126"/>
  <c r="K125"/>
  <c r="M125" s="1"/>
  <c r="K124"/>
  <c r="M124" s="1"/>
  <c r="P123"/>
  <c r="K122"/>
  <c r="M122" s="1"/>
  <c r="D122" i="4" s="1"/>
  <c r="J122" i="24"/>
  <c r="K121"/>
  <c r="M121" s="1"/>
  <c r="K120"/>
  <c r="M120" s="1"/>
  <c r="P119"/>
  <c r="K118"/>
  <c r="M118" s="1"/>
  <c r="K117"/>
  <c r="M117" s="1"/>
  <c r="M116"/>
  <c r="K116"/>
  <c r="P115"/>
  <c r="K114"/>
  <c r="M114" s="1"/>
  <c r="M113"/>
  <c r="K113"/>
  <c r="K112"/>
  <c r="M112" s="1"/>
  <c r="P111"/>
  <c r="M110"/>
  <c r="K110"/>
  <c r="K109"/>
  <c r="M109" s="1"/>
  <c r="D109" i="4" s="1"/>
  <c r="K108" i="24"/>
  <c r="M108" s="1"/>
  <c r="P107"/>
  <c r="K106"/>
  <c r="M106" s="1"/>
  <c r="K105"/>
  <c r="M105" s="1"/>
  <c r="K104"/>
  <c r="M104" s="1"/>
  <c r="P103"/>
  <c r="K100"/>
  <c r="M100" s="1"/>
  <c r="M99" s="1"/>
  <c r="P99"/>
  <c r="M98"/>
  <c r="K98"/>
  <c r="K97"/>
  <c r="P96"/>
  <c r="O273" i="52" s="1"/>
  <c r="M95" i="24"/>
  <c r="K95"/>
  <c r="K94"/>
  <c r="M94" s="1"/>
  <c r="K93"/>
  <c r="M93" s="1"/>
  <c r="P92"/>
  <c r="K91"/>
  <c r="M91" s="1"/>
  <c r="M90" s="1"/>
  <c r="P90"/>
  <c r="K89"/>
  <c r="M89" s="1"/>
  <c r="K88"/>
  <c r="M88" s="1"/>
  <c r="P87"/>
  <c r="K86"/>
  <c r="M86" s="1"/>
  <c r="K85"/>
  <c r="M85" s="1"/>
  <c r="K84"/>
  <c r="M84" s="1"/>
  <c r="P83"/>
  <c r="Q272" i="52" s="1"/>
  <c r="K82" i="24"/>
  <c r="K81"/>
  <c r="L270" i="52" s="1"/>
  <c r="P80" i="24"/>
  <c r="Q269" i="52" s="1"/>
  <c r="Q268" s="1"/>
  <c r="Q267" s="1"/>
  <c r="P79" i="24"/>
  <c r="K78"/>
  <c r="M78" s="1"/>
  <c r="D79" i="4" s="1"/>
  <c r="M77" i="24"/>
  <c r="K77"/>
  <c r="K76"/>
  <c r="M76" s="1"/>
  <c r="K75"/>
  <c r="M75" s="1"/>
  <c r="M74"/>
  <c r="K74"/>
  <c r="P73"/>
  <c r="O268" i="52" s="1"/>
  <c r="M71" i="24"/>
  <c r="N266" i="52" s="1"/>
  <c r="K71" i="24"/>
  <c r="L266" i="52" s="1"/>
  <c r="K70" i="24"/>
  <c r="P69"/>
  <c r="M68"/>
  <c r="N263" i="52" s="1"/>
  <c r="K68" i="24"/>
  <c r="L263" i="52" s="1"/>
  <c r="K67" i="24"/>
  <c r="K66"/>
  <c r="L261" i="52" s="1"/>
  <c r="P65" i="24"/>
  <c r="K64"/>
  <c r="K63"/>
  <c r="J258" i="52" s="1"/>
  <c r="P62" i="24"/>
  <c r="O257" i="52" s="1"/>
  <c r="K61" i="24"/>
  <c r="K60"/>
  <c r="J255" i="52" s="1"/>
  <c r="K59" i="24"/>
  <c r="J254" i="52" s="1"/>
  <c r="P58" i="24"/>
  <c r="P57" s="1"/>
  <c r="M56"/>
  <c r="K56"/>
  <c r="K55"/>
  <c r="M55" s="1"/>
  <c r="K54"/>
  <c r="M54" s="1"/>
  <c r="D55" i="4" s="1"/>
  <c r="M53" i="24"/>
  <c r="K53"/>
  <c r="K52"/>
  <c r="M52" s="1"/>
  <c r="P51"/>
  <c r="P50" s="1"/>
  <c r="K48"/>
  <c r="M48" s="1"/>
  <c r="K47"/>
  <c r="M47" s="1"/>
  <c r="M46"/>
  <c r="K46"/>
  <c r="P45"/>
  <c r="P44" s="1"/>
  <c r="K43"/>
  <c r="M43" s="1"/>
  <c r="M42" s="1"/>
  <c r="P42"/>
  <c r="K41"/>
  <c r="M41" s="1"/>
  <c r="M40"/>
  <c r="K40"/>
  <c r="K39"/>
  <c r="M39" s="1"/>
  <c r="K38"/>
  <c r="M38" s="1"/>
  <c r="M37"/>
  <c r="M36" s="1"/>
  <c r="K37"/>
  <c r="P36"/>
  <c r="K33"/>
  <c r="M33" s="1"/>
  <c r="K32"/>
  <c r="M32" s="1"/>
  <c r="K31"/>
  <c r="M31" s="1"/>
  <c r="K30"/>
  <c r="M30" s="1"/>
  <c r="K29"/>
  <c r="M29" s="1"/>
  <c r="D30" i="4" s="1"/>
  <c r="K28" i="24"/>
  <c r="M28" s="1"/>
  <c r="K27"/>
  <c r="M27" s="1"/>
  <c r="P26"/>
  <c r="K25"/>
  <c r="M25" s="1"/>
  <c r="K24"/>
  <c r="M24" s="1"/>
  <c r="P23"/>
  <c r="K22"/>
  <c r="M22" s="1"/>
  <c r="K21"/>
  <c r="M21" s="1"/>
  <c r="P20"/>
  <c r="P19" s="1"/>
  <c r="K18"/>
  <c r="M18" s="1"/>
  <c r="K17"/>
  <c r="M17" s="1"/>
  <c r="M16"/>
  <c r="K16"/>
  <c r="K15"/>
  <c r="M15" s="1"/>
  <c r="P14"/>
  <c r="M10"/>
  <c r="K10"/>
  <c r="K9"/>
  <c r="M9" s="1"/>
  <c r="K8"/>
  <c r="M8" s="1"/>
  <c r="P7"/>
  <c r="C2"/>
  <c r="A2"/>
  <c r="M21" i="23"/>
  <c r="O21" s="1"/>
  <c r="M20"/>
  <c r="O20" s="1"/>
  <c r="M19"/>
  <c r="O19" s="1"/>
  <c r="M18"/>
  <c r="O18" s="1"/>
  <c r="M17"/>
  <c r="O17" s="1"/>
  <c r="M16"/>
  <c r="O16" s="1"/>
  <c r="M15"/>
  <c r="O15" s="1"/>
  <c r="M14"/>
  <c r="O14" s="1"/>
  <c r="M13"/>
  <c r="O13" s="1"/>
  <c r="M12"/>
  <c r="O12" s="1"/>
  <c r="M10"/>
  <c r="O10" s="1"/>
  <c r="M9"/>
  <c r="O9" s="1"/>
  <c r="M8"/>
  <c r="O8" s="1"/>
  <c r="M7"/>
  <c r="O7" s="1"/>
  <c r="R6"/>
  <c r="F2"/>
  <c r="C2"/>
  <c r="A2"/>
  <c r="M17" i="22"/>
  <c r="O17" s="1"/>
  <c r="M16"/>
  <c r="M15"/>
  <c r="L249" i="52" s="1"/>
  <c r="R14" i="22"/>
  <c r="Q248" i="52" s="1"/>
  <c r="Q14" i="22"/>
  <c r="P248" i="52" s="1"/>
  <c r="M14" i="22"/>
  <c r="M13"/>
  <c r="L247" i="52" s="1"/>
  <c r="R12" i="22"/>
  <c r="Q246" i="52" s="1"/>
  <c r="Q12" i="22"/>
  <c r="P246" i="52" s="1"/>
  <c r="M12" i="22"/>
  <c r="M11"/>
  <c r="L245" i="52" s="1"/>
  <c r="R10" i="22"/>
  <c r="Q244" i="52" s="1"/>
  <c r="Q10" i="22"/>
  <c r="P244" i="52" s="1"/>
  <c r="M10" i="22"/>
  <c r="R9"/>
  <c r="Q243" i="52" s="1"/>
  <c r="Q9" i="22"/>
  <c r="P243" i="52" s="1"/>
  <c r="O9" i="22"/>
  <c r="N243" i="52" s="1"/>
  <c r="R7" i="22"/>
  <c r="Q7"/>
  <c r="P241" i="52" s="1"/>
  <c r="M7" i="22"/>
  <c r="O7" s="1"/>
  <c r="C2"/>
  <c r="A2"/>
  <c r="M136" i="21"/>
  <c r="O136" s="1"/>
  <c r="M135"/>
  <c r="O135" s="1"/>
  <c r="M134"/>
  <c r="O134" s="1"/>
  <c r="M133"/>
  <c r="O133" s="1"/>
  <c r="M132"/>
  <c r="O132" s="1"/>
  <c r="M131"/>
  <c r="O131" s="1"/>
  <c r="M130"/>
  <c r="O130" s="1"/>
  <c r="M129"/>
  <c r="O129" s="1"/>
  <c r="M128"/>
  <c r="O128" s="1"/>
  <c r="M127"/>
  <c r="O127" s="1"/>
  <c r="M126"/>
  <c r="O126" s="1"/>
  <c r="M125"/>
  <c r="O125" s="1"/>
  <c r="M124"/>
  <c r="O124" s="1"/>
  <c r="R123"/>
  <c r="M122"/>
  <c r="O122" s="1"/>
  <c r="M121"/>
  <c r="O121" s="1"/>
  <c r="M120"/>
  <c r="O120" s="1"/>
  <c r="M119"/>
  <c r="O119" s="1"/>
  <c r="M118"/>
  <c r="O118" s="1"/>
  <c r="M117"/>
  <c r="O117" s="1"/>
  <c r="M116"/>
  <c r="O116" s="1"/>
  <c r="M115"/>
  <c r="O115" s="1"/>
  <c r="M114"/>
  <c r="O114" s="1"/>
  <c r="M113"/>
  <c r="O113" s="1"/>
  <c r="M112"/>
  <c r="O112" s="1"/>
  <c r="R111"/>
  <c r="M110"/>
  <c r="O110" s="1"/>
  <c r="M109"/>
  <c r="O109" s="1"/>
  <c r="M108"/>
  <c r="O108" s="1"/>
  <c r="L107"/>
  <c r="M107" s="1"/>
  <c r="O107" s="1"/>
  <c r="L106"/>
  <c r="M106" s="1"/>
  <c r="O106" s="1"/>
  <c r="O105"/>
  <c r="M105"/>
  <c r="M104"/>
  <c r="O104" s="1"/>
  <c r="M103"/>
  <c r="O103" s="1"/>
  <c r="O102"/>
  <c r="M102"/>
  <c r="M101"/>
  <c r="O101" s="1"/>
  <c r="M100"/>
  <c r="O100" s="1"/>
  <c r="R99"/>
  <c r="R98" s="1"/>
  <c r="O97"/>
  <c r="M96"/>
  <c r="O96" s="1"/>
  <c r="M95"/>
  <c r="O95" s="1"/>
  <c r="O94"/>
  <c r="M94"/>
  <c r="M93"/>
  <c r="O93" s="1"/>
  <c r="M92"/>
  <c r="O92" s="1"/>
  <c r="O91"/>
  <c r="M91"/>
  <c r="M90"/>
  <c r="O90" s="1"/>
  <c r="M89"/>
  <c r="O89" s="1"/>
  <c r="O88"/>
  <c r="M88"/>
  <c r="M87"/>
  <c r="O87" s="1"/>
  <c r="R86"/>
  <c r="O85"/>
  <c r="M85"/>
  <c r="M84"/>
  <c r="O84" s="1"/>
  <c r="M83"/>
  <c r="O83" s="1"/>
  <c r="O82"/>
  <c r="M82"/>
  <c r="M81"/>
  <c r="O81" s="1"/>
  <c r="M80"/>
  <c r="O80" s="1"/>
  <c r="O79"/>
  <c r="M79"/>
  <c r="M78"/>
  <c r="O78" s="1"/>
  <c r="M77"/>
  <c r="O77" s="1"/>
  <c r="L76"/>
  <c r="M76" s="1"/>
  <c r="O76" s="1"/>
  <c r="M75"/>
  <c r="O75" s="1"/>
  <c r="R74"/>
  <c r="R61" s="1"/>
  <c r="M73"/>
  <c r="O73" s="1"/>
  <c r="M72"/>
  <c r="O72" s="1"/>
  <c r="I72"/>
  <c r="O71"/>
  <c r="M71"/>
  <c r="M70"/>
  <c r="O70" s="1"/>
  <c r="L70"/>
  <c r="L69"/>
  <c r="M69" s="1"/>
  <c r="O69" s="1"/>
  <c r="M68"/>
  <c r="O68" s="1"/>
  <c r="M67"/>
  <c r="O67" s="1"/>
  <c r="M66"/>
  <c r="O66" s="1"/>
  <c r="M65"/>
  <c r="O65" s="1"/>
  <c r="L64"/>
  <c r="M64" s="1"/>
  <c r="O64" s="1"/>
  <c r="R62"/>
  <c r="M60"/>
  <c r="O60" s="1"/>
  <c r="M59"/>
  <c r="O59" s="1"/>
  <c r="M58"/>
  <c r="O58" s="1"/>
  <c r="M57"/>
  <c r="O57" s="1"/>
  <c r="M56"/>
  <c r="O56" s="1"/>
  <c r="M55"/>
  <c r="O55" s="1"/>
  <c r="M54"/>
  <c r="O54" s="1"/>
  <c r="M53"/>
  <c r="O53" s="1"/>
  <c r="M52"/>
  <c r="O52" s="1"/>
  <c r="M51"/>
  <c r="O51" s="1"/>
  <c r="M50"/>
  <c r="O50" s="1"/>
  <c r="R49"/>
  <c r="M48"/>
  <c r="O48" s="1"/>
  <c r="M47"/>
  <c r="O47" s="1"/>
  <c r="O46"/>
  <c r="M46"/>
  <c r="I46"/>
  <c r="H46"/>
  <c r="M45"/>
  <c r="O45" s="1"/>
  <c r="M44"/>
  <c r="O44" s="1"/>
  <c r="M43"/>
  <c r="O43" s="1"/>
  <c r="M42"/>
  <c r="O42" s="1"/>
  <c r="M41"/>
  <c r="O41" s="1"/>
  <c r="M40"/>
  <c r="O40" s="1"/>
  <c r="M39"/>
  <c r="O39" s="1"/>
  <c r="G39"/>
  <c r="F39"/>
  <c r="L38"/>
  <c r="M38" s="1"/>
  <c r="O38" s="1"/>
  <c r="R37"/>
  <c r="L36"/>
  <c r="M36" s="1"/>
  <c r="O36" s="1"/>
  <c r="L35"/>
  <c r="M35" s="1"/>
  <c r="O35" s="1"/>
  <c r="L34"/>
  <c r="M34" s="1"/>
  <c r="O34" s="1"/>
  <c r="M33"/>
  <c r="O33" s="1"/>
  <c r="L32"/>
  <c r="M32" s="1"/>
  <c r="O32" s="1"/>
  <c r="I32"/>
  <c r="L31"/>
  <c r="M31" s="1"/>
  <c r="O31" s="1"/>
  <c r="L30"/>
  <c r="M30" s="1"/>
  <c r="O30" s="1"/>
  <c r="I30"/>
  <c r="L29"/>
  <c r="M29" s="1"/>
  <c r="O29" s="1"/>
  <c r="L28"/>
  <c r="M28" s="1"/>
  <c r="O28" s="1"/>
  <c r="I28"/>
  <c r="O27"/>
  <c r="M27"/>
  <c r="L26"/>
  <c r="M26" s="1"/>
  <c r="O26" s="1"/>
  <c r="I26"/>
  <c r="L25"/>
  <c r="M25" s="1"/>
  <c r="O25" s="1"/>
  <c r="I25"/>
  <c r="R24"/>
  <c r="O23"/>
  <c r="M23"/>
  <c r="M22"/>
  <c r="O22" s="1"/>
  <c r="R21"/>
  <c r="L20"/>
  <c r="M20" s="1"/>
  <c r="O20" s="1"/>
  <c r="I20"/>
  <c r="H20"/>
  <c r="R17"/>
  <c r="Q17"/>
  <c r="M17"/>
  <c r="R16"/>
  <c r="Q239" i="52" s="1"/>
  <c r="Q238" s="1"/>
  <c r="Q237" s="1"/>
  <c r="Q16" i="21"/>
  <c r="P239" i="52" s="1"/>
  <c r="O16" i="21"/>
  <c r="M16"/>
  <c r="R15"/>
  <c r="Q15"/>
  <c r="M15"/>
  <c r="F23" i="33" s="1"/>
  <c r="R14" i="21"/>
  <c r="Q14"/>
  <c r="M14"/>
  <c r="R13"/>
  <c r="Q13"/>
  <c r="L13"/>
  <c r="E21" i="33" s="1"/>
  <c r="R11" i="21"/>
  <c r="Q11"/>
  <c r="M11"/>
  <c r="F509" i="26" s="1"/>
  <c r="R10" i="21"/>
  <c r="Q10"/>
  <c r="R9"/>
  <c r="Q9"/>
  <c r="L9"/>
  <c r="H2"/>
  <c r="C2"/>
  <c r="A2"/>
  <c r="N187" i="20"/>
  <c r="P187" s="1"/>
  <c r="N186"/>
  <c r="P186" s="1"/>
  <c r="N185"/>
  <c r="P185" s="1"/>
  <c r="P184" s="1"/>
  <c r="S184"/>
  <c r="S168" s="1"/>
  <c r="S153" s="1"/>
  <c r="N183"/>
  <c r="P183" s="1"/>
  <c r="P182" s="1"/>
  <c r="S182"/>
  <c r="N181"/>
  <c r="P181" s="1"/>
  <c r="N180"/>
  <c r="P180" s="1"/>
  <c r="N179"/>
  <c r="P179" s="1"/>
  <c r="N178"/>
  <c r="P178" s="1"/>
  <c r="N177"/>
  <c r="P177" s="1"/>
  <c r="N176"/>
  <c r="P176" s="1"/>
  <c r="N175"/>
  <c r="P175" s="1"/>
  <c r="N172"/>
  <c r="P172" s="1"/>
  <c r="N171"/>
  <c r="P171" s="1"/>
  <c r="N170"/>
  <c r="P170" s="1"/>
  <c r="N169"/>
  <c r="P169" s="1"/>
  <c r="N167"/>
  <c r="P167" s="1"/>
  <c r="N166"/>
  <c r="P166" s="1"/>
  <c r="P165"/>
  <c r="N165"/>
  <c r="N164"/>
  <c r="P164" s="1"/>
  <c r="S163"/>
  <c r="S158" s="1"/>
  <c r="P162"/>
  <c r="N162"/>
  <c r="N161"/>
  <c r="P161" s="1"/>
  <c r="N160"/>
  <c r="P160" s="1"/>
  <c r="P159"/>
  <c r="N159"/>
  <c r="I158"/>
  <c r="N157"/>
  <c r="P157" s="1"/>
  <c r="N156"/>
  <c r="P156" s="1"/>
  <c r="N155"/>
  <c r="P155" s="1"/>
  <c r="S154"/>
  <c r="N152"/>
  <c r="P152" s="1"/>
  <c r="P151" s="1"/>
  <c r="S151"/>
  <c r="N150"/>
  <c r="P150" s="1"/>
  <c r="N149"/>
  <c r="P149" s="1"/>
  <c r="N148"/>
  <c r="P148" s="1"/>
  <c r="P147"/>
  <c r="N146"/>
  <c r="P146" s="1"/>
  <c r="N145"/>
  <c r="P145" s="1"/>
  <c r="N144"/>
  <c r="P144" s="1"/>
  <c r="N143"/>
  <c r="P143" s="1"/>
  <c r="N142"/>
  <c r="P142" s="1"/>
  <c r="S141"/>
  <c r="N140"/>
  <c r="P140" s="1"/>
  <c r="N139"/>
  <c r="P139" s="1"/>
  <c r="N138"/>
  <c r="P138" s="1"/>
  <c r="N137"/>
  <c r="P137" s="1"/>
  <c r="N136"/>
  <c r="P136" s="1"/>
  <c r="N135"/>
  <c r="P135" s="1"/>
  <c r="N134"/>
  <c r="P134" s="1"/>
  <c r="N133"/>
  <c r="P133" s="1"/>
  <c r="N132"/>
  <c r="P132" s="1"/>
  <c r="N131"/>
  <c r="P131" s="1"/>
  <c r="N130"/>
  <c r="P130" s="1"/>
  <c r="N129"/>
  <c r="P129" s="1"/>
  <c r="N128"/>
  <c r="P128" s="1"/>
  <c r="N127"/>
  <c r="P127" s="1"/>
  <c r="R126"/>
  <c r="N126"/>
  <c r="F147" i="26" s="1"/>
  <c r="P125" i="20"/>
  <c r="N125"/>
  <c r="N124"/>
  <c r="P124" s="1"/>
  <c r="S123"/>
  <c r="S122" s="1"/>
  <c r="N121"/>
  <c r="P121" s="1"/>
  <c r="P120" s="1"/>
  <c r="S120"/>
  <c r="P119"/>
  <c r="N119"/>
  <c r="N118"/>
  <c r="P118" s="1"/>
  <c r="N117"/>
  <c r="P117" s="1"/>
  <c r="N116"/>
  <c r="P116" s="1"/>
  <c r="N115"/>
  <c r="P115" s="1"/>
  <c r="S114"/>
  <c r="N113"/>
  <c r="P113" s="1"/>
  <c r="N112"/>
  <c r="P112" s="1"/>
  <c r="P111"/>
  <c r="N111"/>
  <c r="N110"/>
  <c r="P110" s="1"/>
  <c r="P109"/>
  <c r="N108"/>
  <c r="P108" s="1"/>
  <c r="N107"/>
  <c r="P107" s="1"/>
  <c r="N106"/>
  <c r="P106" s="1"/>
  <c r="N105"/>
  <c r="P105" s="1"/>
  <c r="N104"/>
  <c r="P104" s="1"/>
  <c r="N103"/>
  <c r="P103" s="1"/>
  <c r="N102"/>
  <c r="P102" s="1"/>
  <c r="N101"/>
  <c r="P101" s="1"/>
  <c r="N100"/>
  <c r="P100" s="1"/>
  <c r="N99"/>
  <c r="P99" s="1"/>
  <c r="N98"/>
  <c r="P98" s="1"/>
  <c r="N97"/>
  <c r="P97" s="1"/>
  <c r="S96"/>
  <c r="N95"/>
  <c r="P95" s="1"/>
  <c r="N94"/>
  <c r="P94" s="1"/>
  <c r="P93" s="1"/>
  <c r="S93"/>
  <c r="M92"/>
  <c r="N92" s="1"/>
  <c r="N91"/>
  <c r="P91" s="1"/>
  <c r="P90"/>
  <c r="N90"/>
  <c r="N89"/>
  <c r="P89" s="1"/>
  <c r="N88"/>
  <c r="P88" s="1"/>
  <c r="S87"/>
  <c r="S69" s="1"/>
  <c r="S68" s="1"/>
  <c r="N86"/>
  <c r="P86" s="1"/>
  <c r="N85"/>
  <c r="P85" s="1"/>
  <c r="N84"/>
  <c r="P84" s="1"/>
  <c r="N83"/>
  <c r="P83" s="1"/>
  <c r="N82"/>
  <c r="P82" s="1"/>
  <c r="N81"/>
  <c r="P81" s="1"/>
  <c r="N80"/>
  <c r="P80" s="1"/>
  <c r="N79"/>
  <c r="P79" s="1"/>
  <c r="N78"/>
  <c r="P78" s="1"/>
  <c r="N77"/>
  <c r="P77" s="1"/>
  <c r="N76"/>
  <c r="P76" s="1"/>
  <c r="N75"/>
  <c r="P75" s="1"/>
  <c r="N74"/>
  <c r="P74" s="1"/>
  <c r="N73"/>
  <c r="P73" s="1"/>
  <c r="N72"/>
  <c r="P72" s="1"/>
  <c r="N71"/>
  <c r="P71" s="1"/>
  <c r="N70"/>
  <c r="P70" s="1"/>
  <c r="N67"/>
  <c r="P67" s="1"/>
  <c r="P66"/>
  <c r="N66"/>
  <c r="N65"/>
  <c r="P65" s="1"/>
  <c r="N64"/>
  <c r="P64" s="1"/>
  <c r="P63"/>
  <c r="N63"/>
  <c r="N62"/>
  <c r="P62" s="1"/>
  <c r="N61"/>
  <c r="P61" s="1"/>
  <c r="P60"/>
  <c r="N60"/>
  <c r="N59"/>
  <c r="P59" s="1"/>
  <c r="N58"/>
  <c r="P58" s="1"/>
  <c r="P57"/>
  <c r="N57"/>
  <c r="N56"/>
  <c r="P56" s="1"/>
  <c r="N55"/>
  <c r="P55" s="1"/>
  <c r="P54"/>
  <c r="N54"/>
  <c r="N53"/>
  <c r="P53" s="1"/>
  <c r="N52"/>
  <c r="P52" s="1"/>
  <c r="P51"/>
  <c r="N51"/>
  <c r="N50"/>
  <c r="P50" s="1"/>
  <c r="S49"/>
  <c r="P48"/>
  <c r="N48"/>
  <c r="N47"/>
  <c r="P47" s="1"/>
  <c r="N46"/>
  <c r="P46" s="1"/>
  <c r="P45"/>
  <c r="N45"/>
  <c r="N44"/>
  <c r="P44" s="1"/>
  <c r="N43"/>
  <c r="P43" s="1"/>
  <c r="P42"/>
  <c r="N42"/>
  <c r="N41"/>
  <c r="P41" s="1"/>
  <c r="N40"/>
  <c r="P40" s="1"/>
  <c r="P39"/>
  <c r="N39"/>
  <c r="N38"/>
  <c r="P38" s="1"/>
  <c r="N37"/>
  <c r="P37" s="1"/>
  <c r="P36"/>
  <c r="N36"/>
  <c r="N35"/>
  <c r="P35" s="1"/>
  <c r="N34"/>
  <c r="P34" s="1"/>
  <c r="P33"/>
  <c r="N33"/>
  <c r="N32"/>
  <c r="P32" s="1"/>
  <c r="N31"/>
  <c r="P31" s="1"/>
  <c r="P30"/>
  <c r="N30"/>
  <c r="N29"/>
  <c r="P29" s="1"/>
  <c r="N28"/>
  <c r="P28" s="1"/>
  <c r="P27"/>
  <c r="N27"/>
  <c r="N26"/>
  <c r="P26" s="1"/>
  <c r="N25"/>
  <c r="P25" s="1"/>
  <c r="P24"/>
  <c r="N24"/>
  <c r="N23"/>
  <c r="P23" s="1"/>
  <c r="N22"/>
  <c r="P22" s="1"/>
  <c r="P21"/>
  <c r="N21"/>
  <c r="S20"/>
  <c r="P18"/>
  <c r="N18"/>
  <c r="N17"/>
  <c r="P17" s="1"/>
  <c r="N16"/>
  <c r="P16" s="1"/>
  <c r="P15"/>
  <c r="N15"/>
  <c r="N14"/>
  <c r="P14" s="1"/>
  <c r="N13"/>
  <c r="P13" s="1"/>
  <c r="P12"/>
  <c r="N12"/>
  <c r="N11"/>
  <c r="P11" s="1"/>
  <c r="N10"/>
  <c r="P10" s="1"/>
  <c r="P9"/>
  <c r="N9"/>
  <c r="N8"/>
  <c r="P8" s="1"/>
  <c r="S7"/>
  <c r="S6"/>
  <c r="D2"/>
  <c r="A2"/>
  <c r="O50" i="19"/>
  <c r="R49"/>
  <c r="Q49"/>
  <c r="M49"/>
  <c r="F52" i="43" s="1"/>
  <c r="R48" i="19"/>
  <c r="R42" s="1"/>
  <c r="Q48"/>
  <c r="M48"/>
  <c r="F43" i="30" s="1"/>
  <c r="O47" i="19"/>
  <c r="M47"/>
  <c r="M46"/>
  <c r="M45"/>
  <c r="O45" s="1"/>
  <c r="O44"/>
  <c r="M43"/>
  <c r="O43" s="1"/>
  <c r="R41"/>
  <c r="Q41"/>
  <c r="M41"/>
  <c r="F81" i="48" s="1"/>
  <c r="R40" i="19"/>
  <c r="Q40"/>
  <c r="M40"/>
  <c r="R39"/>
  <c r="Q39"/>
  <c r="M39"/>
  <c r="F79" i="48" s="1"/>
  <c r="R38" i="19"/>
  <c r="Q38"/>
  <c r="M38"/>
  <c r="F78" i="48" s="1"/>
  <c r="R36" i="19"/>
  <c r="R35" s="1"/>
  <c r="Q36"/>
  <c r="M36"/>
  <c r="F40" i="45" s="1"/>
  <c r="R34" i="19"/>
  <c r="Q34"/>
  <c r="M34"/>
  <c r="F60" i="44" s="1"/>
  <c r="R33" i="19"/>
  <c r="Q33"/>
  <c r="R32"/>
  <c r="Q32"/>
  <c r="R31"/>
  <c r="Q31"/>
  <c r="O31"/>
  <c r="H57" i="44" s="1"/>
  <c r="R30" i="19"/>
  <c r="Q30"/>
  <c r="O30"/>
  <c r="H56" i="44" s="1"/>
  <c r="R29" i="19"/>
  <c r="Q29"/>
  <c r="O29"/>
  <c r="H55" i="44" s="1"/>
  <c r="R28" i="19"/>
  <c r="Q28"/>
  <c r="O28"/>
  <c r="H54" i="44" s="1"/>
  <c r="R27" i="19"/>
  <c r="Q27"/>
  <c r="M27"/>
  <c r="R25"/>
  <c r="Q25"/>
  <c r="O25"/>
  <c r="H51" i="44" s="1"/>
  <c r="R23" i="19"/>
  <c r="Q23"/>
  <c r="M23"/>
  <c r="R22"/>
  <c r="Q22"/>
  <c r="O22"/>
  <c r="H87" i="42" s="1"/>
  <c r="M22" i="19"/>
  <c r="F87" i="42" s="1"/>
  <c r="R21" i="19"/>
  <c r="Q21"/>
  <c r="O21"/>
  <c r="H86" i="42" s="1"/>
  <c r="M21" i="19"/>
  <c r="F86" i="42" s="1"/>
  <c r="R20" i="19"/>
  <c r="Q20"/>
  <c r="M20"/>
  <c r="R19"/>
  <c r="Q19"/>
  <c r="R17"/>
  <c r="Q17"/>
  <c r="M17"/>
  <c r="R16"/>
  <c r="K2" s="1"/>
  <c r="AH15" i="2" s="1"/>
  <c r="Q16" i="19"/>
  <c r="O16"/>
  <c r="M16"/>
  <c r="F50" i="41" s="1"/>
  <c r="R14" i="19"/>
  <c r="Q14"/>
  <c r="O14"/>
  <c r="H134" i="40" s="1"/>
  <c r="M14" i="19"/>
  <c r="F134" i="40" s="1"/>
  <c r="R13" i="19"/>
  <c r="Q13"/>
  <c r="M13"/>
  <c r="F133" i="40" s="1"/>
  <c r="R11" i="19"/>
  <c r="Q11"/>
  <c r="M11"/>
  <c r="F25" i="34" s="1"/>
  <c r="R10" i="19"/>
  <c r="R9"/>
  <c r="Q9"/>
  <c r="M9"/>
  <c r="O9" s="1"/>
  <c r="H363" i="26" s="1"/>
  <c r="R8" i="19"/>
  <c r="Q8"/>
  <c r="M8"/>
  <c r="O8" s="1"/>
  <c r="M2"/>
  <c r="G2"/>
  <c r="C2"/>
  <c r="A2"/>
  <c r="M31" i="18"/>
  <c r="O31" s="1"/>
  <c r="R30"/>
  <c r="M2" s="1"/>
  <c r="AF17" i="2" s="1"/>
  <c r="Q30" i="18"/>
  <c r="M30"/>
  <c r="F50" i="43" s="1"/>
  <c r="R29" i="18"/>
  <c r="Q29"/>
  <c r="M29"/>
  <c r="F81" i="42" s="1"/>
  <c r="R28" i="18"/>
  <c r="Q28"/>
  <c r="M28"/>
  <c r="R26"/>
  <c r="L2" s="1"/>
  <c r="AF16" i="2" s="1"/>
  <c r="Q26" i="18"/>
  <c r="M26"/>
  <c r="F130" i="40" s="1"/>
  <c r="R25" i="18"/>
  <c r="Q25"/>
  <c r="M25"/>
  <c r="F560" i="26" s="1"/>
  <c r="R24" i="18"/>
  <c r="Q24"/>
  <c r="M24"/>
  <c r="R23"/>
  <c r="Q23"/>
  <c r="M23"/>
  <c r="F558" i="26" s="1"/>
  <c r="R22" i="18"/>
  <c r="Q22"/>
  <c r="M22"/>
  <c r="F557" i="26" s="1"/>
  <c r="R21" i="18"/>
  <c r="Q21"/>
  <c r="M21"/>
  <c r="R20"/>
  <c r="R19" s="1"/>
  <c r="Q20"/>
  <c r="M20"/>
  <c r="F555" i="26" s="1"/>
  <c r="R18" i="18"/>
  <c r="Q18"/>
  <c r="M18"/>
  <c r="F359" i="26" s="1"/>
  <c r="M17" i="18"/>
  <c r="O17" s="1"/>
  <c r="M16"/>
  <c r="O16" s="1"/>
  <c r="M14"/>
  <c r="O14" s="1"/>
  <c r="M13"/>
  <c r="O13" s="1"/>
  <c r="O12"/>
  <c r="M12"/>
  <c r="M11"/>
  <c r="O11" s="1"/>
  <c r="R10"/>
  <c r="Q10"/>
  <c r="M10"/>
  <c r="F77" i="42" s="1"/>
  <c r="M9" i="18"/>
  <c r="O9" s="1"/>
  <c r="R8"/>
  <c r="R7" s="1"/>
  <c r="G2"/>
  <c r="C2"/>
  <c r="A2"/>
  <c r="M34" i="17"/>
  <c r="O34" s="1"/>
  <c r="R33"/>
  <c r="Q33"/>
  <c r="M33"/>
  <c r="M32"/>
  <c r="O32" s="1"/>
  <c r="M30"/>
  <c r="O30" s="1"/>
  <c r="M29"/>
  <c r="O29" s="1"/>
  <c r="M28"/>
  <c r="O28" s="1"/>
  <c r="M27"/>
  <c r="O27" s="1"/>
  <c r="M26"/>
  <c r="O26" s="1"/>
  <c r="M25"/>
  <c r="O25" s="1"/>
  <c r="M24"/>
  <c r="O24" s="1"/>
  <c r="R23"/>
  <c r="R20" s="1"/>
  <c r="M22"/>
  <c r="O22" s="1"/>
  <c r="M21"/>
  <c r="O21" s="1"/>
  <c r="M19"/>
  <c r="O19" s="1"/>
  <c r="M18"/>
  <c r="O18" s="1"/>
  <c r="M17"/>
  <c r="O17" s="1"/>
  <c r="M16"/>
  <c r="O16" s="1"/>
  <c r="M15"/>
  <c r="O15" s="1"/>
  <c r="M14"/>
  <c r="O14" s="1"/>
  <c r="M13"/>
  <c r="O13" s="1"/>
  <c r="M12"/>
  <c r="O12" s="1"/>
  <c r="M11"/>
  <c r="O11" s="1"/>
  <c r="M10"/>
  <c r="O10" s="1"/>
  <c r="O9"/>
  <c r="R8"/>
  <c r="R7" s="1"/>
  <c r="C2"/>
  <c r="A2"/>
  <c r="M96" i="16"/>
  <c r="O96" s="1"/>
  <c r="R95"/>
  <c r="Q95"/>
  <c r="M95"/>
  <c r="F504" i="26" s="1"/>
  <c r="R94" i="16"/>
  <c r="R93" s="1"/>
  <c r="Q94"/>
  <c r="M94"/>
  <c r="F503" i="26" s="1"/>
  <c r="M92" i="16"/>
  <c r="O92" s="1"/>
  <c r="R91"/>
  <c r="M2" s="1"/>
  <c r="AB17" i="2" s="1"/>
  <c r="Q91" i="16"/>
  <c r="M91"/>
  <c r="F47" i="43" s="1"/>
  <c r="R90" i="16"/>
  <c r="Q90"/>
  <c r="M90"/>
  <c r="F28" i="50" s="1"/>
  <c r="R89" i="16"/>
  <c r="Q89"/>
  <c r="M89"/>
  <c r="M88"/>
  <c r="O88" s="1"/>
  <c r="R86"/>
  <c r="R85" s="1"/>
  <c r="Q86"/>
  <c r="M86"/>
  <c r="F40" i="30" s="1"/>
  <c r="R84" i="16"/>
  <c r="Q84"/>
  <c r="M84"/>
  <c r="R83"/>
  <c r="Q83"/>
  <c r="O83"/>
  <c r="H74" i="48" s="1"/>
  <c r="R82" i="16"/>
  <c r="Q82"/>
  <c r="M82"/>
  <c r="F73" i="48" s="1"/>
  <c r="R81" i="16"/>
  <c r="Q81"/>
  <c r="M81"/>
  <c r="F72" i="48" s="1"/>
  <c r="R79" i="16"/>
  <c r="Q79"/>
  <c r="O79"/>
  <c r="H57" i="47" s="1"/>
  <c r="M79" i="16"/>
  <c r="F57" i="47" s="1"/>
  <c r="R78" i="16"/>
  <c r="Q78"/>
  <c r="M78"/>
  <c r="R76"/>
  <c r="Q76"/>
  <c r="M76"/>
  <c r="R75"/>
  <c r="Q75"/>
  <c r="M75"/>
  <c r="F72" i="42" s="1"/>
  <c r="R73" i="16"/>
  <c r="Q73"/>
  <c r="M73"/>
  <c r="F47" i="41" s="1"/>
  <c r="R71" i="16"/>
  <c r="Q71"/>
  <c r="M71"/>
  <c r="F127" i="40" s="1"/>
  <c r="R70" i="16"/>
  <c r="Q70"/>
  <c r="O70"/>
  <c r="H126" i="40" s="1"/>
  <c r="M70" i="16"/>
  <c r="F126" i="40" s="1"/>
  <c r="R69" i="16"/>
  <c r="Q69"/>
  <c r="M69"/>
  <c r="R68"/>
  <c r="Q68"/>
  <c r="M68"/>
  <c r="F124" i="40" s="1"/>
  <c r="R66" i="16"/>
  <c r="Q66"/>
  <c r="M66"/>
  <c r="F548" i="26" s="1"/>
  <c r="R65" i="16"/>
  <c r="R64" s="1"/>
  <c r="Q65"/>
  <c r="M65"/>
  <c r="F547" i="26" s="1"/>
  <c r="R63" i="16"/>
  <c r="Q63"/>
  <c r="M63"/>
  <c r="F18" i="33" s="1"/>
  <c r="R62" i="16"/>
  <c r="Q62"/>
  <c r="M62"/>
  <c r="R61"/>
  <c r="Q61"/>
  <c r="M61"/>
  <c r="R60"/>
  <c r="Q60"/>
  <c r="M60"/>
  <c r="F15" i="33" s="1"/>
  <c r="R58" i="16"/>
  <c r="Q58"/>
  <c r="M58"/>
  <c r="F49" i="28" s="1"/>
  <c r="R57" i="16"/>
  <c r="Q57"/>
  <c r="M57"/>
  <c r="R55"/>
  <c r="Q55"/>
  <c r="M55"/>
  <c r="R54"/>
  <c r="Q54"/>
  <c r="M54"/>
  <c r="F103" i="31" s="1"/>
  <c r="R53" i="16"/>
  <c r="Q53"/>
  <c r="M53"/>
  <c r="F102" i="31" s="1"/>
  <c r="R52" i="16"/>
  <c r="Q52"/>
  <c r="M52"/>
  <c r="R51"/>
  <c r="Q51"/>
  <c r="M51"/>
  <c r="F100" i="31" s="1"/>
  <c r="M49" i="16"/>
  <c r="O49" s="1"/>
  <c r="M48"/>
  <c r="O48" s="1"/>
  <c r="O47" s="1"/>
  <c r="R47"/>
  <c r="R46"/>
  <c r="Q46"/>
  <c r="M46"/>
  <c r="F489" i="26" s="1"/>
  <c r="R45" i="16"/>
  <c r="Q45"/>
  <c r="M45"/>
  <c r="R44"/>
  <c r="Q44"/>
  <c r="M44"/>
  <c r="R43"/>
  <c r="Q43"/>
  <c r="O43"/>
  <c r="H486" i="26" s="1"/>
  <c r="M43" i="16"/>
  <c r="F486" i="26" s="1"/>
  <c r="R42" i="16"/>
  <c r="Q42"/>
  <c r="O42"/>
  <c r="H485" i="26" s="1"/>
  <c r="M42" i="16"/>
  <c r="F485" i="26" s="1"/>
  <c r="R41" i="16"/>
  <c r="Q41"/>
  <c r="M41"/>
  <c r="R39"/>
  <c r="Q39"/>
  <c r="M39"/>
  <c r="R38"/>
  <c r="Q38"/>
  <c r="M38"/>
  <c r="F434" i="26" s="1"/>
  <c r="R37" i="16"/>
  <c r="Q37"/>
  <c r="M37"/>
  <c r="F433" i="26" s="1"/>
  <c r="R36" i="16"/>
  <c r="Q36"/>
  <c r="M36"/>
  <c r="R35"/>
  <c r="Q35"/>
  <c r="M35"/>
  <c r="F431" i="26" s="1"/>
  <c r="R34" i="16"/>
  <c r="Q34"/>
  <c r="M34"/>
  <c r="F430" i="26" s="1"/>
  <c r="R32" i="16"/>
  <c r="Q32"/>
  <c r="M32"/>
  <c r="O32" s="1"/>
  <c r="H356" i="26" s="1"/>
  <c r="R31" i="16"/>
  <c r="Q31"/>
  <c r="M31"/>
  <c r="O31" s="1"/>
  <c r="H355" i="26" s="1"/>
  <c r="R30" i="16"/>
  <c r="Q30"/>
  <c r="M30"/>
  <c r="O30" s="1"/>
  <c r="H354" i="26" s="1"/>
  <c r="R29" i="16"/>
  <c r="Q29"/>
  <c r="M29"/>
  <c r="O29" s="1"/>
  <c r="H353" i="26" s="1"/>
  <c r="R28" i="16"/>
  <c r="Q28"/>
  <c r="M28"/>
  <c r="O28" s="1"/>
  <c r="H352" i="26" s="1"/>
  <c r="R26" i="16"/>
  <c r="Q26"/>
  <c r="M26"/>
  <c r="R25"/>
  <c r="Q25"/>
  <c r="M25"/>
  <c r="F253" i="26" s="1"/>
  <c r="R24" i="16"/>
  <c r="Q24"/>
  <c r="M24"/>
  <c r="F252" i="26" s="1"/>
  <c r="R23" i="16"/>
  <c r="Q23"/>
  <c r="M23"/>
  <c r="R22"/>
  <c r="Q22"/>
  <c r="M22"/>
  <c r="R21"/>
  <c r="M21"/>
  <c r="F249" i="26" s="1"/>
  <c r="R20" i="16"/>
  <c r="Q20"/>
  <c r="M20"/>
  <c r="F248" i="26" s="1"/>
  <c r="R19" i="16"/>
  <c r="Q19"/>
  <c r="M19"/>
  <c r="F247" i="26" s="1"/>
  <c r="R18" i="16"/>
  <c r="Q18"/>
  <c r="M18"/>
  <c r="F246" i="26" s="1"/>
  <c r="R17" i="16"/>
  <c r="Q17"/>
  <c r="O17"/>
  <c r="H245" i="26" s="1"/>
  <c r="M17" i="16"/>
  <c r="F245" i="26" s="1"/>
  <c r="R16" i="16"/>
  <c r="Q16"/>
  <c r="O16"/>
  <c r="H244" i="26" s="1"/>
  <c r="M16" i="16"/>
  <c r="F244" i="26" s="1"/>
  <c r="R15" i="16"/>
  <c r="Q15"/>
  <c r="M15"/>
  <c r="F243" i="26" s="1"/>
  <c r="R14" i="16"/>
  <c r="Q14"/>
  <c r="M14"/>
  <c r="F242" i="26" s="1"/>
  <c r="R12" i="16"/>
  <c r="Q12"/>
  <c r="M12"/>
  <c r="F111" i="26" s="1"/>
  <c r="R11" i="16"/>
  <c r="Q11"/>
  <c r="M11"/>
  <c r="F110" i="26" s="1"/>
  <c r="R10" i="16"/>
  <c r="Q10"/>
  <c r="M10"/>
  <c r="F109" i="26" s="1"/>
  <c r="R9" i="16"/>
  <c r="Q9"/>
  <c r="M9"/>
  <c r="F108" i="26" s="1"/>
  <c r="R8" i="16"/>
  <c r="R7" s="1"/>
  <c r="Q8"/>
  <c r="M8"/>
  <c r="F107" i="26" s="1"/>
  <c r="T2" i="16"/>
  <c r="C2"/>
  <c r="A2"/>
  <c r="M106" i="15"/>
  <c r="O106" s="1"/>
  <c r="R105"/>
  <c r="Q105"/>
  <c r="M105"/>
  <c r="F30" i="29" s="1"/>
  <c r="M104" i="15"/>
  <c r="O104" s="1"/>
  <c r="R103"/>
  <c r="Q103"/>
  <c r="O103"/>
  <c r="H17" i="51" s="1"/>
  <c r="H16" s="1"/>
  <c r="H15" s="1"/>
  <c r="H14" s="1"/>
  <c r="M103" i="15"/>
  <c r="F17" i="51" s="1"/>
  <c r="M102" i="15"/>
  <c r="O102" s="1"/>
  <c r="R101"/>
  <c r="Q101"/>
  <c r="O101"/>
  <c r="H25" i="50" s="1"/>
  <c r="H24" s="1"/>
  <c r="H23" s="1"/>
  <c r="H22" s="1"/>
  <c r="M101" i="15"/>
  <c r="F25" i="50" s="1"/>
  <c r="R100" i="15"/>
  <c r="Q100"/>
  <c r="O100"/>
  <c r="H45" i="43" s="1"/>
  <c r="H44" s="1"/>
  <c r="H43" s="1"/>
  <c r="H42" s="1"/>
  <c r="M100" i="15"/>
  <c r="F45" i="43" s="1"/>
  <c r="R99" i="15"/>
  <c r="Q99"/>
  <c r="M99"/>
  <c r="F23" i="36" s="1"/>
  <c r="R98" i="15"/>
  <c r="Q98"/>
  <c r="O98"/>
  <c r="H21" i="49" s="1"/>
  <c r="H20" s="1"/>
  <c r="H19" s="1"/>
  <c r="H18" s="1"/>
  <c r="M98" i="15"/>
  <c r="F21" i="49" s="1"/>
  <c r="M96" i="15"/>
  <c r="O96" s="1"/>
  <c r="O95"/>
  <c r="M95"/>
  <c r="M94"/>
  <c r="O94" s="1"/>
  <c r="M93"/>
  <c r="O93" s="1"/>
  <c r="R92"/>
  <c r="M91"/>
  <c r="O91" s="1"/>
  <c r="R90"/>
  <c r="H2" s="1"/>
  <c r="Z7" i="2" s="1"/>
  <c r="Q90" i="15"/>
  <c r="O90"/>
  <c r="H37" i="30" s="1"/>
  <c r="H36" s="1"/>
  <c r="H35" s="1"/>
  <c r="M90" i="15"/>
  <c r="F37" i="30" s="1"/>
  <c r="R88" i="15"/>
  <c r="Q88"/>
  <c r="O88"/>
  <c r="H97" i="31" s="1"/>
  <c r="M88" i="15"/>
  <c r="F97" i="31" s="1"/>
  <c r="R87" i="15"/>
  <c r="Q87"/>
  <c r="M87"/>
  <c r="R85"/>
  <c r="Q85"/>
  <c r="M85"/>
  <c r="F69" i="48" s="1"/>
  <c r="R84" i="15"/>
  <c r="Q84"/>
  <c r="M84"/>
  <c r="F68" i="48" s="1"/>
  <c r="R83" i="15"/>
  <c r="Q83"/>
  <c r="M83"/>
  <c r="F67" i="48" s="1"/>
  <c r="R82" i="15"/>
  <c r="Q82"/>
  <c r="M82"/>
  <c r="F66" i="48" s="1"/>
  <c r="R81" i="15"/>
  <c r="R80"/>
  <c r="Q80"/>
  <c r="M80"/>
  <c r="F53" i="47" s="1"/>
  <c r="R79" i="15"/>
  <c r="Q79"/>
  <c r="M79"/>
  <c r="F52" i="47" s="1"/>
  <c r="R77" i="15"/>
  <c r="Q77"/>
  <c r="M77"/>
  <c r="F43" i="46" s="1"/>
  <c r="R76" i="15"/>
  <c r="Q76"/>
  <c r="M76"/>
  <c r="F42" i="46" s="1"/>
  <c r="R74" i="15"/>
  <c r="Q74"/>
  <c r="M74"/>
  <c r="F37" i="45" s="1"/>
  <c r="R73" i="15"/>
  <c r="Q73"/>
  <c r="R72"/>
  <c r="Q72"/>
  <c r="O72"/>
  <c r="H35" i="45" s="1"/>
  <c r="M72" i="15"/>
  <c r="F35" i="45" s="1"/>
  <c r="R70" i="15"/>
  <c r="Q70"/>
  <c r="O70"/>
  <c r="H48" i="44" s="1"/>
  <c r="M70" i="15"/>
  <c r="F48" i="44" s="1"/>
  <c r="R69" i="15"/>
  <c r="Q69"/>
  <c r="M69"/>
  <c r="F47" i="44" s="1"/>
  <c r="R67" i="15"/>
  <c r="Q67"/>
  <c r="M67"/>
  <c r="F69" i="42" s="1"/>
  <c r="R66" i="15"/>
  <c r="Q66"/>
  <c r="M66"/>
  <c r="F68" i="42" s="1"/>
  <c r="R65" i="15"/>
  <c r="R64" s="1"/>
  <c r="Q65"/>
  <c r="M65"/>
  <c r="F67" i="42" s="1"/>
  <c r="R63" i="15"/>
  <c r="Q63"/>
  <c r="O63"/>
  <c r="H44" i="41" s="1"/>
  <c r="M63" i="15"/>
  <c r="F44" i="41" s="1"/>
  <c r="R62" i="15"/>
  <c r="Q62"/>
  <c r="M62"/>
  <c r="F43" i="41" s="1"/>
  <c r="R60" i="15"/>
  <c r="Q60"/>
  <c r="M60"/>
  <c r="F121" i="40" s="1"/>
  <c r="R59" i="15"/>
  <c r="J2" s="1"/>
  <c r="Q59"/>
  <c r="M59"/>
  <c r="R58"/>
  <c r="Q58"/>
  <c r="O58"/>
  <c r="H119" i="40" s="1"/>
  <c r="M58" i="15"/>
  <c r="F119" i="40" s="1"/>
  <c r="R57" i="15"/>
  <c r="Q57"/>
  <c r="M57"/>
  <c r="F118" i="40" s="1"/>
  <c r="R56" i="15"/>
  <c r="Q56"/>
  <c r="M56"/>
  <c r="R55"/>
  <c r="Q55"/>
  <c r="M55"/>
  <c r="F116" i="40" s="1"/>
  <c r="R54" i="15"/>
  <c r="Q54"/>
  <c r="M54"/>
  <c r="F115" i="40" s="1"/>
  <c r="R53" i="15"/>
  <c r="Q53"/>
  <c r="M53"/>
  <c r="R51"/>
  <c r="R49" s="1"/>
  <c r="Q51"/>
  <c r="M51"/>
  <c r="R50"/>
  <c r="Q50"/>
  <c r="O50"/>
  <c r="H26" i="27" s="1"/>
  <c r="M50" i="15"/>
  <c r="F26" i="27" s="1"/>
  <c r="R48" i="15"/>
  <c r="Q48"/>
  <c r="O48"/>
  <c r="H23" i="35" s="1"/>
  <c r="M48" i="15"/>
  <c r="F23" i="35" s="1"/>
  <c r="R47" i="15"/>
  <c r="Q47"/>
  <c r="M47"/>
  <c r="F22" i="35" s="1"/>
  <c r="R45" i="15"/>
  <c r="Q45"/>
  <c r="O45"/>
  <c r="H30" i="37" s="1"/>
  <c r="M45" i="15"/>
  <c r="F30" i="37" s="1"/>
  <c r="R44" i="15"/>
  <c r="Q44"/>
  <c r="M44"/>
  <c r="F29" i="37" s="1"/>
  <c r="R43" i="15"/>
  <c r="Q43"/>
  <c r="M43"/>
  <c r="F28" i="37" s="1"/>
  <c r="R41" i="15"/>
  <c r="Q41"/>
  <c r="M41"/>
  <c r="F22" i="34" s="1"/>
  <c r="R40" i="15"/>
  <c r="Q40"/>
  <c r="M40"/>
  <c r="F21" i="34" s="1"/>
  <c r="R38" i="15"/>
  <c r="Q38"/>
  <c r="M38"/>
  <c r="R37"/>
  <c r="Q37"/>
  <c r="M37"/>
  <c r="F44" i="28" s="1"/>
  <c r="R35" i="15"/>
  <c r="Q35"/>
  <c r="M35"/>
  <c r="F501" i="26" s="1"/>
  <c r="R34" i="15"/>
  <c r="Q34"/>
  <c r="O34"/>
  <c r="H500" i="26" s="1"/>
  <c r="M34" i="15"/>
  <c r="F500" i="26" s="1"/>
  <c r="R32" i="15"/>
  <c r="Q32"/>
  <c r="O32"/>
  <c r="H544" i="26" s="1"/>
  <c r="M32" i="15"/>
  <c r="F544" i="26" s="1"/>
  <c r="R31" i="15"/>
  <c r="R30" s="1"/>
  <c r="Q31"/>
  <c r="M31"/>
  <c r="R29"/>
  <c r="Q29"/>
  <c r="M29"/>
  <c r="F427" i="26" s="1"/>
  <c r="R28" i="15"/>
  <c r="Q28"/>
  <c r="M28"/>
  <c r="F426" i="26" s="1"/>
  <c r="R27" i="15"/>
  <c r="M27"/>
  <c r="R25"/>
  <c r="Q25"/>
  <c r="M25"/>
  <c r="O25" s="1"/>
  <c r="H349" i="26" s="1"/>
  <c r="R24" i="15"/>
  <c r="Q24"/>
  <c r="M24"/>
  <c r="O24" s="1"/>
  <c r="H348" i="26" s="1"/>
  <c r="R23" i="15"/>
  <c r="Q23"/>
  <c r="M23"/>
  <c r="O23" s="1"/>
  <c r="H347" i="26" s="1"/>
  <c r="R22" i="15"/>
  <c r="Q22"/>
  <c r="M22"/>
  <c r="O22" s="1"/>
  <c r="R21"/>
  <c r="Q21"/>
  <c r="M21"/>
  <c r="O21" s="1"/>
  <c r="H345" i="26" s="1"/>
  <c r="R20" i="15"/>
  <c r="R19" s="1"/>
  <c r="Q20"/>
  <c r="M20"/>
  <c r="O20" s="1"/>
  <c r="H344" i="26" s="1"/>
  <c r="R18" i="15"/>
  <c r="Q18"/>
  <c r="M18"/>
  <c r="R17"/>
  <c r="Q17"/>
  <c r="M17"/>
  <c r="F238" i="26" s="1"/>
  <c r="R16" i="15"/>
  <c r="Q16"/>
  <c r="M16"/>
  <c r="R15"/>
  <c r="Q15"/>
  <c r="M15"/>
  <c r="R13"/>
  <c r="Q13"/>
  <c r="M13"/>
  <c r="O13" s="1"/>
  <c r="H104" i="26" s="1"/>
  <c r="R12" i="15"/>
  <c r="Q12"/>
  <c r="M12"/>
  <c r="R11"/>
  <c r="Q11"/>
  <c r="M11"/>
  <c r="F102" i="26" s="1"/>
  <c r="M9" i="15"/>
  <c r="O9" s="1"/>
  <c r="M8"/>
  <c r="O8" s="1"/>
  <c r="M7"/>
  <c r="O7" s="1"/>
  <c r="L2"/>
  <c r="C2"/>
  <c r="A2"/>
  <c r="M62" i="14"/>
  <c r="O62" s="1"/>
  <c r="R61"/>
  <c r="Q61"/>
  <c r="M61"/>
  <c r="F44" i="44" s="1"/>
  <c r="R60" i="14"/>
  <c r="Q60"/>
  <c r="M60"/>
  <c r="F111" i="40" s="1"/>
  <c r="R59" i="14"/>
  <c r="Q59"/>
  <c r="M59"/>
  <c r="F110" i="40" s="1"/>
  <c r="R58" i="14"/>
  <c r="Q58"/>
  <c r="M58"/>
  <c r="F109" i="40" s="1"/>
  <c r="R57" i="14"/>
  <c r="K2" s="1"/>
  <c r="Q57"/>
  <c r="M57"/>
  <c r="F40" i="41" s="1"/>
  <c r="R56" i="14"/>
  <c r="Q56"/>
  <c r="M56"/>
  <c r="F64" i="42" s="1"/>
  <c r="M54" i="14"/>
  <c r="O54" s="1"/>
  <c r="R52"/>
  <c r="Q52"/>
  <c r="M52"/>
  <c r="F107" i="40" s="1"/>
  <c r="R51" i="14"/>
  <c r="Q51"/>
  <c r="M51"/>
  <c r="F36" i="39" s="1"/>
  <c r="R50" i="14"/>
  <c r="Q50"/>
  <c r="M50"/>
  <c r="R49"/>
  <c r="Q49"/>
  <c r="M49"/>
  <c r="F34" i="39" s="1"/>
  <c r="R48" i="14"/>
  <c r="Q48"/>
  <c r="M48"/>
  <c r="F33" i="39" s="1"/>
  <c r="R47" i="14"/>
  <c r="R46" s="1"/>
  <c r="Q47"/>
  <c r="M47"/>
  <c r="M45"/>
  <c r="O45" s="1"/>
  <c r="R44"/>
  <c r="Q44"/>
  <c r="M44"/>
  <c r="F63" i="48" s="1"/>
  <c r="R43" i="14"/>
  <c r="R41" s="1"/>
  <c r="Q43"/>
  <c r="M43"/>
  <c r="R42"/>
  <c r="Q42"/>
  <c r="M42"/>
  <c r="F61" i="48" s="1"/>
  <c r="R40" i="14"/>
  <c r="Q40"/>
  <c r="M40"/>
  <c r="F105" i="40" s="1"/>
  <c r="R39" i="14"/>
  <c r="Q39"/>
  <c r="M39"/>
  <c r="F104" i="40" s="1"/>
  <c r="R38" i="14"/>
  <c r="Q38"/>
  <c r="M38"/>
  <c r="R37"/>
  <c r="Q37"/>
  <c r="M37"/>
  <c r="F102" i="40" s="1"/>
  <c r="R36" i="14"/>
  <c r="Q36"/>
  <c r="M36"/>
  <c r="F101" i="40" s="1"/>
  <c r="R35" i="14"/>
  <c r="Q35"/>
  <c r="M35"/>
  <c r="M32"/>
  <c r="R31"/>
  <c r="Q31"/>
  <c r="M31"/>
  <c r="O31" s="1"/>
  <c r="P3" s="1"/>
  <c r="R30"/>
  <c r="T2" s="1"/>
  <c r="X26" i="2" s="1"/>
  <c r="Q30" i="14"/>
  <c r="M30"/>
  <c r="F21" i="50" s="1"/>
  <c r="R29" i="14"/>
  <c r="Q29"/>
  <c r="M29"/>
  <c r="R28"/>
  <c r="Q28"/>
  <c r="M28"/>
  <c r="F57" i="48" s="1"/>
  <c r="R27" i="14"/>
  <c r="Q27"/>
  <c r="M27"/>
  <c r="F49" i="47" s="1"/>
  <c r="R26" i="14"/>
  <c r="Q2" s="1"/>
  <c r="X23" i="2" s="1"/>
  <c r="Q26" i="14"/>
  <c r="M26"/>
  <c r="F48" i="47" s="1"/>
  <c r="R25" i="14"/>
  <c r="Q25"/>
  <c r="M25"/>
  <c r="F62" i="42" s="1"/>
  <c r="R24" i="14"/>
  <c r="Q24"/>
  <c r="M24"/>
  <c r="F61" i="42" s="1"/>
  <c r="R23" i="14"/>
  <c r="Q23"/>
  <c r="M23"/>
  <c r="F97" i="40" s="1"/>
  <c r="R22" i="14"/>
  <c r="Q22"/>
  <c r="M22"/>
  <c r="F96" i="40" s="1"/>
  <c r="R21" i="14"/>
  <c r="Q21"/>
  <c r="M21"/>
  <c r="F95" i="40" s="1"/>
  <c r="R19" i="14"/>
  <c r="Q19"/>
  <c r="M19"/>
  <c r="F93" i="40" s="1"/>
  <c r="R18" i="14"/>
  <c r="Q18"/>
  <c r="M18"/>
  <c r="F92" i="40" s="1"/>
  <c r="R16" i="14"/>
  <c r="Q16"/>
  <c r="M16"/>
  <c r="F90" i="40" s="1"/>
  <c r="R15" i="14"/>
  <c r="Q15"/>
  <c r="M15"/>
  <c r="F89" i="40" s="1"/>
  <c r="R14" i="14"/>
  <c r="Q14"/>
  <c r="M14"/>
  <c r="F88" i="40" s="1"/>
  <c r="R13" i="14"/>
  <c r="Q13"/>
  <c r="M13"/>
  <c r="F21" i="27" s="1"/>
  <c r="O12" i="14"/>
  <c r="M12"/>
  <c r="M10"/>
  <c r="O10" s="1"/>
  <c r="R9"/>
  <c r="Q9"/>
  <c r="M9"/>
  <c r="F233" i="26" s="1"/>
  <c r="R8" i="14"/>
  <c r="Q8"/>
  <c r="M8"/>
  <c r="F99" i="26" s="1"/>
  <c r="P2" i="14"/>
  <c r="N2"/>
  <c r="G2"/>
  <c r="C2"/>
  <c r="A2"/>
  <c r="M281" i="13"/>
  <c r="O281" s="1"/>
  <c r="R280"/>
  <c r="Q280"/>
  <c r="M280"/>
  <c r="F26" i="29" s="1"/>
  <c r="M279" i="13"/>
  <c r="O279" s="1"/>
  <c r="M278"/>
  <c r="O278" s="1"/>
  <c r="R277"/>
  <c r="Q277"/>
  <c r="M277"/>
  <c r="F13" i="51" s="1"/>
  <c r="R276" i="13"/>
  <c r="T2" s="1"/>
  <c r="V26" i="2" s="1"/>
  <c r="M276" i="13"/>
  <c r="F18" i="50" s="1"/>
  <c r="R275" i="13"/>
  <c r="Q275"/>
  <c r="M275"/>
  <c r="F17" i="49" s="1"/>
  <c r="M274" i="13"/>
  <c r="O274" s="1"/>
  <c r="M273"/>
  <c r="O273" s="1"/>
  <c r="M272"/>
  <c r="O272" s="1"/>
  <c r="M271"/>
  <c r="O271" s="1"/>
  <c r="M270"/>
  <c r="O270" s="1"/>
  <c r="R269"/>
  <c r="M268"/>
  <c r="O268" s="1"/>
  <c r="M267"/>
  <c r="O267" s="1"/>
  <c r="M266"/>
  <c r="O266" s="1"/>
  <c r="M265"/>
  <c r="O265" s="1"/>
  <c r="R263"/>
  <c r="Q263"/>
  <c r="M263"/>
  <c r="F40" i="43" s="1"/>
  <c r="R262" i="13"/>
  <c r="Q262"/>
  <c r="M262"/>
  <c r="O262" s="1"/>
  <c r="R261"/>
  <c r="Q261"/>
  <c r="M261"/>
  <c r="R260"/>
  <c r="Q260"/>
  <c r="M260"/>
  <c r="F38" i="43" s="1"/>
  <c r="R259" i="13"/>
  <c r="Q259"/>
  <c r="M259"/>
  <c r="F37" i="43" s="1"/>
  <c r="R258" i="13"/>
  <c r="Q258"/>
  <c r="M258"/>
  <c r="R257"/>
  <c r="Q257"/>
  <c r="M257"/>
  <c r="F35" i="43" s="1"/>
  <c r="R255" i="13"/>
  <c r="Q255"/>
  <c r="M255"/>
  <c r="F34" i="30" s="1"/>
  <c r="R254" i="13"/>
  <c r="Q254"/>
  <c r="M254"/>
  <c r="F33" i="30" s="1"/>
  <c r="R253" i="13"/>
  <c r="Q253"/>
  <c r="M253"/>
  <c r="R252"/>
  <c r="Q252"/>
  <c r="M252"/>
  <c r="F31" i="30" s="1"/>
  <c r="R250" i="13"/>
  <c r="Q250"/>
  <c r="M250"/>
  <c r="F12" i="33" s="1"/>
  <c r="R249" i="13"/>
  <c r="Q249"/>
  <c r="M249"/>
  <c r="F11" i="33" s="1"/>
  <c r="R248" i="13"/>
  <c r="Q248"/>
  <c r="M248"/>
  <c r="R247"/>
  <c r="R246" s="1"/>
  <c r="Q247"/>
  <c r="M247"/>
  <c r="F9" i="33" s="1"/>
  <c r="M245" i="13"/>
  <c r="O245" s="1"/>
  <c r="M244"/>
  <c r="O244" s="1"/>
  <c r="M243"/>
  <c r="O243" s="1"/>
  <c r="M242"/>
  <c r="O242" s="1"/>
  <c r="M241"/>
  <c r="O241" s="1"/>
  <c r="M240"/>
  <c r="O240" s="1"/>
  <c r="R239"/>
  <c r="R238"/>
  <c r="Q238"/>
  <c r="M238"/>
  <c r="R237"/>
  <c r="Q237"/>
  <c r="M237"/>
  <c r="F19" i="32" s="1"/>
  <c r="M235" i="13"/>
  <c r="O235" s="1"/>
  <c r="M234"/>
  <c r="O234" s="1"/>
  <c r="M233"/>
  <c r="O233" s="1"/>
  <c r="M232"/>
  <c r="O232" s="1"/>
  <c r="R231"/>
  <c r="R230"/>
  <c r="Q230"/>
  <c r="M230"/>
  <c r="F93" i="31" s="1"/>
  <c r="R229" i="13"/>
  <c r="Q229"/>
  <c r="M229"/>
  <c r="R228"/>
  <c r="Q228"/>
  <c r="M228"/>
  <c r="F91" i="31" s="1"/>
  <c r="R227" i="13"/>
  <c r="Q227"/>
  <c r="M227"/>
  <c r="F90" i="31" s="1"/>
  <c r="R225" i="13"/>
  <c r="Q225"/>
  <c r="M225"/>
  <c r="F88" i="31" s="1"/>
  <c r="R223" i="13"/>
  <c r="Q223"/>
  <c r="M223"/>
  <c r="F497" i="26" s="1"/>
  <c r="R222" i="13"/>
  <c r="Q222"/>
  <c r="M222"/>
  <c r="R221"/>
  <c r="Q221"/>
  <c r="M221"/>
  <c r="F495" i="26" s="1"/>
  <c r="R220" i="13"/>
  <c r="Q220"/>
  <c r="M220"/>
  <c r="F494" i="26" s="1"/>
  <c r="M218" i="13"/>
  <c r="O218" s="1"/>
  <c r="M217"/>
  <c r="O217" s="1"/>
  <c r="M216"/>
  <c r="O216" s="1"/>
  <c r="R215"/>
  <c r="M214"/>
  <c r="O214" s="1"/>
  <c r="M213"/>
  <c r="O213" s="1"/>
  <c r="M212"/>
  <c r="O212" s="1"/>
  <c r="R211"/>
  <c r="M210"/>
  <c r="O210" s="1"/>
  <c r="M209"/>
  <c r="O209" s="1"/>
  <c r="M208"/>
  <c r="O208" s="1"/>
  <c r="R207"/>
  <c r="R206" s="1"/>
  <c r="R205"/>
  <c r="Q205"/>
  <c r="M205"/>
  <c r="F54" i="48" s="1"/>
  <c r="R204" i="13"/>
  <c r="Q204"/>
  <c r="M204"/>
  <c r="F53" i="48" s="1"/>
  <c r="R203" i="13"/>
  <c r="Q203"/>
  <c r="M203"/>
  <c r="R202"/>
  <c r="Q202"/>
  <c r="M202"/>
  <c r="F51" i="48" s="1"/>
  <c r="R200" i="13"/>
  <c r="Q200"/>
  <c r="M200"/>
  <c r="F45" i="47" s="1"/>
  <c r="R199" i="13"/>
  <c r="Q199"/>
  <c r="M199"/>
  <c r="F44" i="47" s="1"/>
  <c r="R198" i="13"/>
  <c r="Q198"/>
  <c r="M198"/>
  <c r="R197"/>
  <c r="Q197"/>
  <c r="M197"/>
  <c r="F42" i="47" s="1"/>
  <c r="R196" i="13"/>
  <c r="Q196"/>
  <c r="M196"/>
  <c r="F41" i="47" s="1"/>
  <c r="R194" i="13"/>
  <c r="Q194"/>
  <c r="M194"/>
  <c r="F39" i="47" s="1"/>
  <c r="R193" i="13"/>
  <c r="Q193"/>
  <c r="M193"/>
  <c r="R192"/>
  <c r="Q192"/>
  <c r="M192"/>
  <c r="F37" i="47" s="1"/>
  <c r="R191" i="13"/>
  <c r="Q191"/>
  <c r="M191"/>
  <c r="F36" i="47" s="1"/>
  <c r="R188" i="13"/>
  <c r="Q188"/>
  <c r="M188"/>
  <c r="F36" i="46" s="1"/>
  <c r="R187" i="13"/>
  <c r="Q187"/>
  <c r="M187"/>
  <c r="F35" i="46" s="1"/>
  <c r="R186" i="13"/>
  <c r="Q186"/>
  <c r="M186"/>
  <c r="R185"/>
  <c r="Q185"/>
  <c r="M185"/>
  <c r="F33" i="46" s="1"/>
  <c r="R183" i="13"/>
  <c r="Q183"/>
  <c r="M183"/>
  <c r="F32" i="45" s="1"/>
  <c r="R182" i="13"/>
  <c r="Q182"/>
  <c r="M182"/>
  <c r="F31" i="45" s="1"/>
  <c r="R180" i="13"/>
  <c r="Q180"/>
  <c r="M180"/>
  <c r="F41" i="44" s="1"/>
  <c r="R179" i="13"/>
  <c r="Q179"/>
  <c r="M179"/>
  <c r="R177"/>
  <c r="Q177"/>
  <c r="M177"/>
  <c r="R176"/>
  <c r="Q176"/>
  <c r="M176"/>
  <c r="F57" i="42" s="1"/>
  <c r="R175" i="13"/>
  <c r="Q175"/>
  <c r="M175"/>
  <c r="F56" i="42" s="1"/>
  <c r="R173" i="13"/>
  <c r="Q173"/>
  <c r="M173"/>
  <c r="F37" i="41" s="1"/>
  <c r="R172" i="13"/>
  <c r="Q172"/>
  <c r="M172"/>
  <c r="R170"/>
  <c r="Q170"/>
  <c r="M170"/>
  <c r="R169"/>
  <c r="Q169"/>
  <c r="M169"/>
  <c r="F84" i="40" s="1"/>
  <c r="R168" i="13"/>
  <c r="Q168"/>
  <c r="M168"/>
  <c r="F83" i="40" s="1"/>
  <c r="R167" i="13"/>
  <c r="Q167"/>
  <c r="M167"/>
  <c r="R166"/>
  <c r="Q166"/>
  <c r="M166"/>
  <c r="F81" i="40" s="1"/>
  <c r="R165" i="13"/>
  <c r="Q165"/>
  <c r="M165"/>
  <c r="F80" i="40" s="1"/>
  <c r="R164" i="13"/>
  <c r="Q164"/>
  <c r="M164"/>
  <c r="R163"/>
  <c r="Q163"/>
  <c r="M163"/>
  <c r="F78" i="40" s="1"/>
  <c r="R161" i="13"/>
  <c r="Q161"/>
  <c r="M161"/>
  <c r="F30" i="39" s="1"/>
  <c r="R160" i="13"/>
  <c r="Q160"/>
  <c r="M160"/>
  <c r="F29" i="39" s="1"/>
  <c r="R159" i="13"/>
  <c r="Q159"/>
  <c r="M159"/>
  <c r="R158"/>
  <c r="Q158"/>
  <c r="M158"/>
  <c r="R157"/>
  <c r="Q157"/>
  <c r="M157"/>
  <c r="F26" i="39" s="1"/>
  <c r="R156" i="13"/>
  <c r="Q156"/>
  <c r="M156"/>
  <c r="R155"/>
  <c r="Q155"/>
  <c r="M155"/>
  <c r="F24" i="39" s="1"/>
  <c r="R154" i="13"/>
  <c r="Q154"/>
  <c r="M154"/>
  <c r="F23" i="39" s="1"/>
  <c r="R153" i="13"/>
  <c r="Q153"/>
  <c r="M153"/>
  <c r="R151"/>
  <c r="Q151"/>
  <c r="M151"/>
  <c r="R150"/>
  <c r="R149" s="1"/>
  <c r="Q150"/>
  <c r="M150"/>
  <c r="O150" s="1"/>
  <c r="H539" i="26" s="1"/>
  <c r="R148" i="13"/>
  <c r="Q148"/>
  <c r="M148"/>
  <c r="F19" i="35" s="1"/>
  <c r="R147" i="13"/>
  <c r="Q147"/>
  <c r="M147"/>
  <c r="F18" i="35" s="1"/>
  <c r="R145" i="13"/>
  <c r="Q145"/>
  <c r="M145"/>
  <c r="F25" i="37" s="1"/>
  <c r="R144" i="13"/>
  <c r="Q144"/>
  <c r="M144"/>
  <c r="R142"/>
  <c r="Q142"/>
  <c r="M142"/>
  <c r="R141"/>
  <c r="Q141"/>
  <c r="M141"/>
  <c r="F17" i="34" s="1"/>
  <c r="R140" i="13"/>
  <c r="Q140"/>
  <c r="M140"/>
  <c r="F16" i="34" s="1"/>
  <c r="R139" i="13"/>
  <c r="Q139"/>
  <c r="M139"/>
  <c r="R137"/>
  <c r="Q137"/>
  <c r="M137"/>
  <c r="R136"/>
  <c r="Q136"/>
  <c r="M136"/>
  <c r="F40" i="28" s="1"/>
  <c r="R135" i="13"/>
  <c r="Q135"/>
  <c r="M135"/>
  <c r="F39" i="28" s="1"/>
  <c r="R133" i="13"/>
  <c r="Q133"/>
  <c r="M133"/>
  <c r="F481" i="26" s="1"/>
  <c r="R132" i="13"/>
  <c r="Q132"/>
  <c r="M132"/>
  <c r="R131"/>
  <c r="Q131"/>
  <c r="M131"/>
  <c r="F479" i="26" s="1"/>
  <c r="R130" i="13"/>
  <c r="Q130"/>
  <c r="M130"/>
  <c r="F478" i="26" s="1"/>
  <c r="R129" i="13"/>
  <c r="Q129"/>
  <c r="M129"/>
  <c r="R127"/>
  <c r="Q127"/>
  <c r="M127"/>
  <c r="R126"/>
  <c r="Q126"/>
  <c r="M126"/>
  <c r="F421" i="26" s="1"/>
  <c r="R125" i="13"/>
  <c r="Q125"/>
  <c r="M125"/>
  <c r="F420" i="26" s="1"/>
  <c r="R124" i="13"/>
  <c r="Q124"/>
  <c r="M124"/>
  <c r="R122"/>
  <c r="Q122"/>
  <c r="M122"/>
  <c r="R121"/>
  <c r="Q121"/>
  <c r="M121"/>
  <c r="F416" i="26" s="1"/>
  <c r="R120" i="13"/>
  <c r="Q120"/>
  <c r="M120"/>
  <c r="F415" i="26" s="1"/>
  <c r="R119" i="13"/>
  <c r="Q119"/>
  <c r="M119"/>
  <c r="R118"/>
  <c r="Q118"/>
  <c r="M118"/>
  <c r="F413" i="26" s="1"/>
  <c r="R117" i="13"/>
  <c r="Q117"/>
  <c r="M117"/>
  <c r="F412" i="26" s="1"/>
  <c r="R116" i="13"/>
  <c r="Q116"/>
  <c r="M116"/>
  <c r="R115"/>
  <c r="Q115"/>
  <c r="M115"/>
  <c r="F410" i="26" s="1"/>
  <c r="R114" i="13"/>
  <c r="Q114"/>
  <c r="M114"/>
  <c r="F409" i="26" s="1"/>
  <c r="R113" i="13"/>
  <c r="Q113"/>
  <c r="M113"/>
  <c r="R112"/>
  <c r="Q112"/>
  <c r="M112"/>
  <c r="F407" i="26" s="1"/>
  <c r="R111" i="13"/>
  <c r="Q111"/>
  <c r="M111"/>
  <c r="F406" i="26" s="1"/>
  <c r="R109" i="13"/>
  <c r="Q109"/>
  <c r="M109"/>
  <c r="F341" i="26" s="1"/>
  <c r="R108" i="13"/>
  <c r="Q108"/>
  <c r="M108"/>
  <c r="R107"/>
  <c r="Q107"/>
  <c r="M107"/>
  <c r="F339" i="26" s="1"/>
  <c r="R106" i="13"/>
  <c r="Q106"/>
  <c r="M106"/>
  <c r="F338" i="26" s="1"/>
  <c r="R105" i="13"/>
  <c r="Q105"/>
  <c r="M105"/>
  <c r="R104"/>
  <c r="Q104"/>
  <c r="M104"/>
  <c r="F336" i="26" s="1"/>
  <c r="R103" i="13"/>
  <c r="Q103"/>
  <c r="M103"/>
  <c r="F335" i="26" s="1"/>
  <c r="R102" i="13"/>
  <c r="Q102"/>
  <c r="M102"/>
  <c r="R101"/>
  <c r="Q101"/>
  <c r="M101"/>
  <c r="F333" i="26" s="1"/>
  <c r="R100" i="13"/>
  <c r="Q100"/>
  <c r="M100"/>
  <c r="F332" i="26" s="1"/>
  <c r="R99" i="13"/>
  <c r="Q99"/>
  <c r="M99"/>
  <c r="R98"/>
  <c r="Q98"/>
  <c r="M98"/>
  <c r="F330" i="26" s="1"/>
  <c r="R97" i="13"/>
  <c r="Q97"/>
  <c r="M97"/>
  <c r="F329" i="26" s="1"/>
  <c r="R96" i="13"/>
  <c r="Q96"/>
  <c r="M96"/>
  <c r="R95"/>
  <c r="Q95"/>
  <c r="M95"/>
  <c r="F327" i="26" s="1"/>
  <c r="R94" i="13"/>
  <c r="Q94"/>
  <c r="M94"/>
  <c r="F326" i="26" s="1"/>
  <c r="R93" i="13"/>
  <c r="Q93"/>
  <c r="M93"/>
  <c r="R92"/>
  <c r="Q92"/>
  <c r="M92"/>
  <c r="F324" i="26" s="1"/>
  <c r="R91" i="13"/>
  <c r="Q91"/>
  <c r="M91"/>
  <c r="F323" i="26" s="1"/>
  <c r="R90" i="13"/>
  <c r="Q90"/>
  <c r="M90"/>
  <c r="R89"/>
  <c r="Q89"/>
  <c r="M89"/>
  <c r="F321" i="26" s="1"/>
  <c r="R88" i="13"/>
  <c r="Q88"/>
  <c r="M88"/>
  <c r="F320" i="26" s="1"/>
  <c r="R87" i="13"/>
  <c r="Q87"/>
  <c r="M87"/>
  <c r="R86"/>
  <c r="Q86"/>
  <c r="M86"/>
  <c r="F318" i="26" s="1"/>
  <c r="R85" i="13"/>
  <c r="Q85"/>
  <c r="M85"/>
  <c r="F317" i="26" s="1"/>
  <c r="R84" i="13"/>
  <c r="Q84"/>
  <c r="M84"/>
  <c r="R83"/>
  <c r="Q83"/>
  <c r="M83"/>
  <c r="F315" i="26" s="1"/>
  <c r="R81" i="13"/>
  <c r="Q81"/>
  <c r="M81"/>
  <c r="F230" i="26" s="1"/>
  <c r="R80" i="13"/>
  <c r="Q80"/>
  <c r="M80"/>
  <c r="F229" i="26" s="1"/>
  <c r="R79" i="13"/>
  <c r="Q79"/>
  <c r="M79"/>
  <c r="R78"/>
  <c r="Q78"/>
  <c r="M78"/>
  <c r="F227" i="26" s="1"/>
  <c r="R77" i="13"/>
  <c r="Q77"/>
  <c r="M77"/>
  <c r="F226" i="26" s="1"/>
  <c r="R76" i="13"/>
  <c r="Q76"/>
  <c r="M76"/>
  <c r="R75"/>
  <c r="Q75"/>
  <c r="M75"/>
  <c r="F224" i="26" s="1"/>
  <c r="R74" i="13"/>
  <c r="Q74"/>
  <c r="M74"/>
  <c r="F223" i="26" s="1"/>
  <c r="R73" i="13"/>
  <c r="Q73"/>
  <c r="M73"/>
  <c r="R72"/>
  <c r="Q72"/>
  <c r="M72"/>
  <c r="F221" i="26" s="1"/>
  <c r="R71" i="13"/>
  <c r="Q71"/>
  <c r="M71"/>
  <c r="F220" i="26" s="1"/>
  <c r="R70" i="13"/>
  <c r="Q70"/>
  <c r="M70"/>
  <c r="R69"/>
  <c r="Q69"/>
  <c r="M69"/>
  <c r="F218" i="26" s="1"/>
  <c r="R68" i="13"/>
  <c r="Q68"/>
  <c r="M68"/>
  <c r="F217" i="26" s="1"/>
  <c r="R67" i="13"/>
  <c r="Q67"/>
  <c r="M67"/>
  <c r="R66"/>
  <c r="Q66"/>
  <c r="M66"/>
  <c r="F215" i="26" s="1"/>
  <c r="R65" i="13"/>
  <c r="Q65"/>
  <c r="M65"/>
  <c r="F214" i="26" s="1"/>
  <c r="R64" i="13"/>
  <c r="Q64"/>
  <c r="M64"/>
  <c r="R63"/>
  <c r="Q63"/>
  <c r="M63"/>
  <c r="F212" i="26" s="1"/>
  <c r="R62" i="13"/>
  <c r="Q62"/>
  <c r="M62"/>
  <c r="F211" i="26" s="1"/>
  <c r="R61" i="13"/>
  <c r="Q61"/>
  <c r="M61"/>
  <c r="R60"/>
  <c r="Q60"/>
  <c r="M60"/>
  <c r="F209" i="26" s="1"/>
  <c r="R59" i="13"/>
  <c r="Q59"/>
  <c r="M59"/>
  <c r="F208" i="26" s="1"/>
  <c r="R58" i="13"/>
  <c r="Q58"/>
  <c r="M58"/>
  <c r="R57"/>
  <c r="Q57"/>
  <c r="M57"/>
  <c r="F206" i="26" s="1"/>
  <c r="R55" i="13"/>
  <c r="Q55"/>
  <c r="M55"/>
  <c r="F96" i="26" s="1"/>
  <c r="R54" i="13"/>
  <c r="Q54"/>
  <c r="M54"/>
  <c r="F95" i="26" s="1"/>
  <c r="R53" i="13"/>
  <c r="Q53"/>
  <c r="M53"/>
  <c r="R52"/>
  <c r="Q52"/>
  <c r="M52"/>
  <c r="O52" s="1"/>
  <c r="H93" i="26" s="1"/>
  <c r="R51" i="13"/>
  <c r="Q51"/>
  <c r="M51"/>
  <c r="F92" i="26" s="1"/>
  <c r="R50" i="13"/>
  <c r="Q50"/>
  <c r="M50"/>
  <c r="R49"/>
  <c r="Q49"/>
  <c r="M49"/>
  <c r="F90" i="26" s="1"/>
  <c r="R48" i="13"/>
  <c r="Q48"/>
  <c r="M48"/>
  <c r="F89" i="26" s="1"/>
  <c r="R47" i="13"/>
  <c r="Q47"/>
  <c r="M47"/>
  <c r="R46"/>
  <c r="Q46"/>
  <c r="M46"/>
  <c r="F87" i="26" s="1"/>
  <c r="R45" i="13"/>
  <c r="Q45"/>
  <c r="M45"/>
  <c r="F86" i="26" s="1"/>
  <c r="R44" i="13"/>
  <c r="Q44"/>
  <c r="M44"/>
  <c r="R43"/>
  <c r="Q43"/>
  <c r="M43"/>
  <c r="F84" i="26" s="1"/>
  <c r="R42" i="13"/>
  <c r="Q42"/>
  <c r="M42"/>
  <c r="F83" i="26" s="1"/>
  <c r="R41" i="13"/>
  <c r="Q41"/>
  <c r="M41"/>
  <c r="R40"/>
  <c r="Q40"/>
  <c r="M40"/>
  <c r="F81" i="26" s="1"/>
  <c r="R39" i="13"/>
  <c r="Q39"/>
  <c r="M39"/>
  <c r="F80" i="26" s="1"/>
  <c r="R38" i="13"/>
  <c r="Q38"/>
  <c r="M38"/>
  <c r="R37"/>
  <c r="Q37"/>
  <c r="M37"/>
  <c r="F78" i="26" s="1"/>
  <c r="R36" i="13"/>
  <c r="Q36"/>
  <c r="M36"/>
  <c r="F77" i="26" s="1"/>
  <c r="R35" i="13"/>
  <c r="Q35"/>
  <c r="M35"/>
  <c r="R34"/>
  <c r="Q34"/>
  <c r="M34"/>
  <c r="F75" i="26" s="1"/>
  <c r="R33" i="13"/>
  <c r="Q33"/>
  <c r="M33"/>
  <c r="F74" i="26" s="1"/>
  <c r="R32" i="13"/>
  <c r="Q32"/>
  <c r="M32"/>
  <c r="R31"/>
  <c r="Q31"/>
  <c r="M31"/>
  <c r="F72" i="26" s="1"/>
  <c r="R30" i="13"/>
  <c r="Q30"/>
  <c r="M30"/>
  <c r="F71" i="26" s="1"/>
  <c r="R29" i="13"/>
  <c r="Q29"/>
  <c r="M29"/>
  <c r="M26"/>
  <c r="O26" s="1"/>
  <c r="J39" i="3" s="1"/>
  <c r="M25" i="13"/>
  <c r="O25" s="1"/>
  <c r="M24"/>
  <c r="O24" s="1"/>
  <c r="R23"/>
  <c r="Q23"/>
  <c r="M23"/>
  <c r="F67" i="26" s="1"/>
  <c r="R22" i="13"/>
  <c r="Q22"/>
  <c r="L22"/>
  <c r="R21"/>
  <c r="Q21"/>
  <c r="M21"/>
  <c r="O19"/>
  <c r="M19"/>
  <c r="O18"/>
  <c r="M18"/>
  <c r="O17"/>
  <c r="M17"/>
  <c r="R16"/>
  <c r="R15"/>
  <c r="Q15"/>
  <c r="M15"/>
  <c r="O15" s="1"/>
  <c r="H312" i="26" s="1"/>
  <c r="H311" s="1"/>
  <c r="H310" s="1"/>
  <c r="R14" i="13"/>
  <c r="Q14"/>
  <c r="M14"/>
  <c r="F63" i="26" s="1"/>
  <c r="R12" i="13"/>
  <c r="Q236" i="52" s="1"/>
  <c r="M12" i="13"/>
  <c r="L236" i="52" s="1"/>
  <c r="H12" i="13"/>
  <c r="G236" i="52" s="1"/>
  <c r="G231" s="1"/>
  <c r="G230" s="1"/>
  <c r="R11" i="13"/>
  <c r="Q235" i="52" s="1"/>
  <c r="Q11" i="13"/>
  <c r="P235" i="52" s="1"/>
  <c r="O11" i="13"/>
  <c r="M11"/>
  <c r="R10"/>
  <c r="Q234" i="52" s="1"/>
  <c r="Q10" i="13"/>
  <c r="P234" i="52" s="1"/>
  <c r="O10" i="13"/>
  <c r="M10"/>
  <c r="R9"/>
  <c r="Q233" i="52" s="1"/>
  <c r="Q9" i="13"/>
  <c r="P233" i="52" s="1"/>
  <c r="O9" i="13"/>
  <c r="N233" i="52" s="1"/>
  <c r="M9" i="13"/>
  <c r="R8"/>
  <c r="Q8"/>
  <c r="P232" i="52" s="1"/>
  <c r="O8" i="13"/>
  <c r="M8"/>
  <c r="S2"/>
  <c r="R2"/>
  <c r="V24" i="2" s="1"/>
  <c r="O2" i="13"/>
  <c r="N2"/>
  <c r="M2"/>
  <c r="K2"/>
  <c r="J2"/>
  <c r="I2"/>
  <c r="V13" i="2" s="1"/>
  <c r="H2" i="13"/>
  <c r="C2"/>
  <c r="A2"/>
  <c r="M172" i="12"/>
  <c r="O172" s="1"/>
  <c r="R171"/>
  <c r="Q171"/>
  <c r="M171"/>
  <c r="F31" i="43" s="1"/>
  <c r="R170" i="12"/>
  <c r="Q170"/>
  <c r="M170"/>
  <c r="F27" i="30" s="1"/>
  <c r="R169" i="12"/>
  <c r="Q169"/>
  <c r="M169"/>
  <c r="O169" s="1"/>
  <c r="R168"/>
  <c r="Q168"/>
  <c r="M168"/>
  <c r="F308" i="26" s="1"/>
  <c r="R167" i="12"/>
  <c r="Q167"/>
  <c r="M167"/>
  <c r="F307" i="26" s="1"/>
  <c r="R166" i="12"/>
  <c r="Q166"/>
  <c r="M166"/>
  <c r="F306" i="26" s="1"/>
  <c r="R165" i="12"/>
  <c r="Q165"/>
  <c r="M165"/>
  <c r="F305" i="26" s="1"/>
  <c r="R164" i="12"/>
  <c r="Q164"/>
  <c r="M164"/>
  <c r="F402" i="26" s="1"/>
  <c r="R163" i="12"/>
  <c r="Q163"/>
  <c r="M163"/>
  <c r="F473" i="26" s="1"/>
  <c r="O162" i="12"/>
  <c r="M162"/>
  <c r="M161"/>
  <c r="O161" s="1"/>
  <c r="O159"/>
  <c r="J33" i="3" s="1"/>
  <c r="M159" i="12"/>
  <c r="M158"/>
  <c r="O158" s="1"/>
  <c r="O157"/>
  <c r="M157"/>
  <c r="M156"/>
  <c r="O156" s="1"/>
  <c r="O155"/>
  <c r="M155"/>
  <c r="M154"/>
  <c r="O154" s="1"/>
  <c r="O153"/>
  <c r="M153"/>
  <c r="M152"/>
  <c r="O152" s="1"/>
  <c r="O151"/>
  <c r="M151"/>
  <c r="R150"/>
  <c r="O149"/>
  <c r="M149"/>
  <c r="M148"/>
  <c r="O148" s="1"/>
  <c r="O147"/>
  <c r="M147"/>
  <c r="R146"/>
  <c r="M145"/>
  <c r="O145" s="1"/>
  <c r="O144"/>
  <c r="M144"/>
  <c r="M143"/>
  <c r="O143" s="1"/>
  <c r="O142"/>
  <c r="M142"/>
  <c r="M141"/>
  <c r="O141" s="1"/>
  <c r="O140"/>
  <c r="M140"/>
  <c r="M139"/>
  <c r="O139" s="1"/>
  <c r="O138"/>
  <c r="M138"/>
  <c r="M137"/>
  <c r="O137" s="1"/>
  <c r="O136"/>
  <c r="M136"/>
  <c r="M135"/>
  <c r="O135" s="1"/>
  <c r="R134"/>
  <c r="M133"/>
  <c r="O133" s="1"/>
  <c r="O132"/>
  <c r="M132"/>
  <c r="M131"/>
  <c r="O131" s="1"/>
  <c r="O130"/>
  <c r="M130"/>
  <c r="L129"/>
  <c r="M129" s="1"/>
  <c r="O129" s="1"/>
  <c r="R128"/>
  <c r="M127"/>
  <c r="O127" s="1"/>
  <c r="M126"/>
  <c r="O126" s="1"/>
  <c r="M125"/>
  <c r="O125" s="1"/>
  <c r="M124"/>
  <c r="O124" s="1"/>
  <c r="M123"/>
  <c r="O123" s="1"/>
  <c r="M122"/>
  <c r="O122" s="1"/>
  <c r="M121"/>
  <c r="O121" s="1"/>
  <c r="M120"/>
  <c r="O120" s="1"/>
  <c r="M119"/>
  <c r="O119" s="1"/>
  <c r="M118"/>
  <c r="O118" s="1"/>
  <c r="M117"/>
  <c r="O117" s="1"/>
  <c r="M116"/>
  <c r="O116" s="1"/>
  <c r="I116"/>
  <c r="G116"/>
  <c r="F116"/>
  <c r="O115"/>
  <c r="L3" s="1"/>
  <c r="M115"/>
  <c r="M114"/>
  <c r="O114" s="1"/>
  <c r="O113"/>
  <c r="M113"/>
  <c r="M112"/>
  <c r="O112" s="1"/>
  <c r="O111"/>
  <c r="M111"/>
  <c r="M110"/>
  <c r="O110" s="1"/>
  <c r="O109"/>
  <c r="M109"/>
  <c r="M108"/>
  <c r="O108" s="1"/>
  <c r="O107"/>
  <c r="M107"/>
  <c r="M106"/>
  <c r="O106" s="1"/>
  <c r="R105"/>
  <c r="O104"/>
  <c r="M104"/>
  <c r="M103"/>
  <c r="O103" s="1"/>
  <c r="O102" s="1"/>
  <c r="R102"/>
  <c r="M101"/>
  <c r="O101" s="1"/>
  <c r="O100"/>
  <c r="M100"/>
  <c r="M99"/>
  <c r="O99" s="1"/>
  <c r="O98"/>
  <c r="M98"/>
  <c r="M97"/>
  <c r="O97" s="1"/>
  <c r="R96"/>
  <c r="O95"/>
  <c r="M95"/>
  <c r="M94"/>
  <c r="O94" s="1"/>
  <c r="O93"/>
  <c r="M93"/>
  <c r="M92"/>
  <c r="O92" s="1"/>
  <c r="R91"/>
  <c r="M90"/>
  <c r="O90" s="1"/>
  <c r="O89"/>
  <c r="M89"/>
  <c r="M88"/>
  <c r="O88" s="1"/>
  <c r="O87"/>
  <c r="M87"/>
  <c r="L86"/>
  <c r="M86" s="1"/>
  <c r="O86" s="1"/>
  <c r="M85"/>
  <c r="O85" s="1"/>
  <c r="R84"/>
  <c r="L83"/>
  <c r="M83" s="1"/>
  <c r="O83" s="1"/>
  <c r="O82"/>
  <c r="M82"/>
  <c r="M80"/>
  <c r="O80" s="1"/>
  <c r="O79"/>
  <c r="M79"/>
  <c r="M78"/>
  <c r="O78" s="1"/>
  <c r="R77"/>
  <c r="O76"/>
  <c r="M76"/>
  <c r="M75"/>
  <c r="O75" s="1"/>
  <c r="O74"/>
  <c r="L74"/>
  <c r="M74" s="1"/>
  <c r="M73"/>
  <c r="O73" s="1"/>
  <c r="M72"/>
  <c r="O72" s="1"/>
  <c r="M71"/>
  <c r="O71" s="1"/>
  <c r="L70"/>
  <c r="M70" s="1"/>
  <c r="O70" s="1"/>
  <c r="O69"/>
  <c r="M69"/>
  <c r="M68"/>
  <c r="O68" s="1"/>
  <c r="L67"/>
  <c r="M67" s="1"/>
  <c r="O67" s="1"/>
  <c r="M66"/>
  <c r="O66" s="1"/>
  <c r="L66"/>
  <c r="L65"/>
  <c r="M65" s="1"/>
  <c r="O65" s="1"/>
  <c r="R64"/>
  <c r="M63"/>
  <c r="O63" s="1"/>
  <c r="L63"/>
  <c r="L62"/>
  <c r="M62" s="1"/>
  <c r="O62" s="1"/>
  <c r="M61"/>
  <c r="O61" s="1"/>
  <c r="M60"/>
  <c r="O60" s="1"/>
  <c r="L59"/>
  <c r="M59" s="1"/>
  <c r="O59" s="1"/>
  <c r="R58"/>
  <c r="R57" s="1"/>
  <c r="L56"/>
  <c r="M56" s="1"/>
  <c r="O56" s="1"/>
  <c r="M55"/>
  <c r="O55" s="1"/>
  <c r="L55"/>
  <c r="L54"/>
  <c r="M54" s="1"/>
  <c r="O54" s="1"/>
  <c r="R53"/>
  <c r="M52"/>
  <c r="O52" s="1"/>
  <c r="M51"/>
  <c r="O51" s="1"/>
  <c r="R50"/>
  <c r="L49"/>
  <c r="M49" s="1"/>
  <c r="O49" s="1"/>
  <c r="O45" s="1"/>
  <c r="L48"/>
  <c r="M48" s="1"/>
  <c r="O48" s="1"/>
  <c r="M47"/>
  <c r="O47" s="1"/>
  <c r="M46"/>
  <c r="O46" s="1"/>
  <c r="R45"/>
  <c r="R42" s="1"/>
  <c r="M44"/>
  <c r="O44" s="1"/>
  <c r="N43"/>
  <c r="L43"/>
  <c r="M43" s="1"/>
  <c r="O43" s="1"/>
  <c r="M41"/>
  <c r="O41" s="1"/>
  <c r="M40"/>
  <c r="O40" s="1"/>
  <c r="M39"/>
  <c r="O39" s="1"/>
  <c r="M38"/>
  <c r="O38" s="1"/>
  <c r="M37"/>
  <c r="O37" s="1"/>
  <c r="M36"/>
  <c r="O36" s="1"/>
  <c r="M35"/>
  <c r="O35" s="1"/>
  <c r="M34"/>
  <c r="O34" s="1"/>
  <c r="M33"/>
  <c r="O33" s="1"/>
  <c r="M32"/>
  <c r="O32" s="1"/>
  <c r="R31"/>
  <c r="M30"/>
  <c r="O30" s="1"/>
  <c r="L30"/>
  <c r="L29"/>
  <c r="M29" s="1"/>
  <c r="O29" s="1"/>
  <c r="M28"/>
  <c r="O28" s="1"/>
  <c r="M27"/>
  <c r="O27" s="1"/>
  <c r="L27"/>
  <c r="L26"/>
  <c r="M26" s="1"/>
  <c r="O26" s="1"/>
  <c r="M25"/>
  <c r="O25" s="1"/>
  <c r="L25"/>
  <c r="R24"/>
  <c r="M23"/>
  <c r="O23" s="1"/>
  <c r="O22"/>
  <c r="M22"/>
  <c r="M21"/>
  <c r="O21" s="1"/>
  <c r="L20"/>
  <c r="M20" s="1"/>
  <c r="O20" s="1"/>
  <c r="M19"/>
  <c r="O19" s="1"/>
  <c r="L18"/>
  <c r="M18" s="1"/>
  <c r="O18" s="1"/>
  <c r="O17"/>
  <c r="M17"/>
  <c r="M16"/>
  <c r="O16" s="1"/>
  <c r="I16"/>
  <c r="M15"/>
  <c r="O15" s="1"/>
  <c r="L15"/>
  <c r="O14"/>
  <c r="M14"/>
  <c r="O13"/>
  <c r="M13"/>
  <c r="O12"/>
  <c r="O11" s="1"/>
  <c r="M12"/>
  <c r="R11"/>
  <c r="R8" s="1"/>
  <c r="N10"/>
  <c r="M10"/>
  <c r="O10" s="1"/>
  <c r="L10"/>
  <c r="O9"/>
  <c r="L9"/>
  <c r="M9" s="1"/>
  <c r="L2"/>
  <c r="C2"/>
  <c r="A2"/>
  <c r="M28" i="11"/>
  <c r="O28" s="1"/>
  <c r="R27"/>
  <c r="Q27"/>
  <c r="M27"/>
  <c r="R26"/>
  <c r="Q26"/>
  <c r="M26"/>
  <c r="F47" i="48" s="1"/>
  <c r="R25" i="11"/>
  <c r="Q25"/>
  <c r="M25"/>
  <c r="F46" i="48" s="1"/>
  <c r="R23" i="11"/>
  <c r="Q23"/>
  <c r="M23"/>
  <c r="F52" i="42" s="1"/>
  <c r="R22" i="11"/>
  <c r="R21" s="1"/>
  <c r="Q22"/>
  <c r="M22"/>
  <c r="M20"/>
  <c r="L229" i="52" s="1"/>
  <c r="M19" i="11"/>
  <c r="O19" s="1"/>
  <c r="O18" s="1"/>
  <c r="R18"/>
  <c r="M17"/>
  <c r="O17" s="1"/>
  <c r="M16"/>
  <c r="O16" s="1"/>
  <c r="M15"/>
  <c r="O15" s="1"/>
  <c r="M14"/>
  <c r="O14" s="1"/>
  <c r="R13"/>
  <c r="M13"/>
  <c r="O12"/>
  <c r="M12"/>
  <c r="R11"/>
  <c r="R10" s="1"/>
  <c r="M11"/>
  <c r="R9"/>
  <c r="Q9"/>
  <c r="M9"/>
  <c r="R8"/>
  <c r="F2" s="1"/>
  <c r="R4" i="2" s="1"/>
  <c r="Q8" i="11"/>
  <c r="M8"/>
  <c r="O8" s="1"/>
  <c r="H134" i="26" s="1"/>
  <c r="R7" i="11"/>
  <c r="Q7"/>
  <c r="M7"/>
  <c r="O7" s="1"/>
  <c r="Q2"/>
  <c r="L2"/>
  <c r="R16" i="2" s="1"/>
  <c r="G2" i="11"/>
  <c r="C2"/>
  <c r="A2"/>
  <c r="R274" i="10"/>
  <c r="Q274"/>
  <c r="M274"/>
  <c r="F48" i="42" s="1"/>
  <c r="R273" i="10"/>
  <c r="Q273"/>
  <c r="M273"/>
  <c r="R272"/>
  <c r="Q226" i="52" s="1"/>
  <c r="Q225" s="1"/>
  <c r="Q272" i="10"/>
  <c r="P226" i="52" s="1"/>
  <c r="M272" i="10"/>
  <c r="O272" s="1"/>
  <c r="M270"/>
  <c r="O270" s="1"/>
  <c r="R269"/>
  <c r="Q269"/>
  <c r="M269"/>
  <c r="O269" s="1"/>
  <c r="H131" i="26" s="1"/>
  <c r="R268" i="10"/>
  <c r="Q268"/>
  <c r="M268"/>
  <c r="O268" s="1"/>
  <c r="H130" i="26" s="1"/>
  <c r="H129" s="1"/>
  <c r="M267" i="10"/>
  <c r="O267" s="1"/>
  <c r="M266"/>
  <c r="O266" s="1"/>
  <c r="M264"/>
  <c r="O264" s="1"/>
  <c r="O263" s="1"/>
  <c r="R263"/>
  <c r="M262"/>
  <c r="O262" s="1"/>
  <c r="R261"/>
  <c r="Q261"/>
  <c r="M261"/>
  <c r="F9" i="51" s="1"/>
  <c r="R260" i="10"/>
  <c r="Q260"/>
  <c r="M260"/>
  <c r="R258"/>
  <c r="Q258"/>
  <c r="M258"/>
  <c r="R257"/>
  <c r="Q257"/>
  <c r="M257"/>
  <c r="F27" i="43" s="1"/>
  <c r="R256" i="10"/>
  <c r="Q256"/>
  <c r="M256"/>
  <c r="F26" i="43" s="1"/>
  <c r="R255" i="10"/>
  <c r="Q255"/>
  <c r="M255"/>
  <c r="R253"/>
  <c r="Q253"/>
  <c r="M253"/>
  <c r="R252"/>
  <c r="Q252"/>
  <c r="M252"/>
  <c r="F23" i="30" s="1"/>
  <c r="M250" i="10"/>
  <c r="O250" s="1"/>
  <c r="M249"/>
  <c r="O249" s="1"/>
  <c r="O248" s="1"/>
  <c r="R248"/>
  <c r="R247"/>
  <c r="Q247"/>
  <c r="M247"/>
  <c r="F22" i="29" s="1"/>
  <c r="R246" i="10"/>
  <c r="Q246"/>
  <c r="M246"/>
  <c r="F21" i="29" s="1"/>
  <c r="R244" i="10"/>
  <c r="Q244"/>
  <c r="M244"/>
  <c r="F43" i="48" s="1"/>
  <c r="R243" i="10"/>
  <c r="Q243"/>
  <c r="M243"/>
  <c r="R242"/>
  <c r="Q242"/>
  <c r="M242"/>
  <c r="F41" i="48" s="1"/>
  <c r="R241" i="10"/>
  <c r="Q241"/>
  <c r="M241"/>
  <c r="F40" i="48" s="1"/>
  <c r="R240" i="10"/>
  <c r="Q240"/>
  <c r="M240"/>
  <c r="R239"/>
  <c r="Q239"/>
  <c r="M239"/>
  <c r="F38" i="48" s="1"/>
  <c r="R237" i="10"/>
  <c r="Q237"/>
  <c r="M237"/>
  <c r="F31" i="47" s="1"/>
  <c r="R236" i="10"/>
  <c r="Q236"/>
  <c r="M236"/>
  <c r="F30" i="47" s="1"/>
  <c r="R234" i="10"/>
  <c r="Q234"/>
  <c r="M234"/>
  <c r="F29" i="46" s="1"/>
  <c r="R233" i="10"/>
  <c r="Q233"/>
  <c r="M233"/>
  <c r="R231"/>
  <c r="Q231"/>
  <c r="M231"/>
  <c r="R230"/>
  <c r="Q230"/>
  <c r="M230"/>
  <c r="F24" i="45" s="1"/>
  <c r="R229" i="10"/>
  <c r="R228"/>
  <c r="Q228"/>
  <c r="M228"/>
  <c r="F36" i="44" s="1"/>
  <c r="R227" i="10"/>
  <c r="Q227"/>
  <c r="M227"/>
  <c r="F35" i="44" s="1"/>
  <c r="R225" i="10"/>
  <c r="Q225"/>
  <c r="M225"/>
  <c r="F44" i="42" s="1"/>
  <c r="R224" i="10"/>
  <c r="Q224"/>
  <c r="M224"/>
  <c r="R223"/>
  <c r="Q223"/>
  <c r="M223"/>
  <c r="F42" i="42" s="1"/>
  <c r="R221" i="10"/>
  <c r="Q221"/>
  <c r="M221"/>
  <c r="F32" i="41" s="1"/>
  <c r="R220" i="10"/>
  <c r="R219" s="1"/>
  <c r="Q220"/>
  <c r="M220"/>
  <c r="F31" i="41" s="1"/>
  <c r="R218" i="10"/>
  <c r="Q218"/>
  <c r="M218"/>
  <c r="F74" i="40" s="1"/>
  <c r="R217" i="10"/>
  <c r="Q217"/>
  <c r="M217"/>
  <c r="R216"/>
  <c r="Q216"/>
  <c r="M216"/>
  <c r="F72" i="40" s="1"/>
  <c r="R215" i="10"/>
  <c r="Q215"/>
  <c r="M215"/>
  <c r="F71" i="40" s="1"/>
  <c r="R214" i="10"/>
  <c r="Q214"/>
  <c r="M214"/>
  <c r="R213"/>
  <c r="Q213"/>
  <c r="M213"/>
  <c r="F69" i="40" s="1"/>
  <c r="R212" i="10"/>
  <c r="Q212"/>
  <c r="M212"/>
  <c r="F68" i="40" s="1"/>
  <c r="R211" i="10"/>
  <c r="Q211"/>
  <c r="O211"/>
  <c r="H67" i="40" s="1"/>
  <c r="R210" i="10"/>
  <c r="Q210"/>
  <c r="M210"/>
  <c r="F66" i="40" s="1"/>
  <c r="R209" i="10"/>
  <c r="Q209"/>
  <c r="M209"/>
  <c r="F65" i="40" s="1"/>
  <c r="R208" i="10"/>
  <c r="Q208"/>
  <c r="M208"/>
  <c r="F64" i="40" s="1"/>
  <c r="R207" i="10"/>
  <c r="Q207"/>
  <c r="M207"/>
  <c r="F63" i="40" s="1"/>
  <c r="R206" i="10"/>
  <c r="Q206"/>
  <c r="M206"/>
  <c r="F62" i="40" s="1"/>
  <c r="R205" i="10"/>
  <c r="Q205"/>
  <c r="M205"/>
  <c r="F61" i="40" s="1"/>
  <c r="R204" i="10"/>
  <c r="Q204"/>
  <c r="M204"/>
  <c r="F60" i="40" s="1"/>
  <c r="R203" i="10"/>
  <c r="Q203"/>
  <c r="M203"/>
  <c r="F59" i="40" s="1"/>
  <c r="R202" i="10"/>
  <c r="Q202"/>
  <c r="M202"/>
  <c r="F58" i="40" s="1"/>
  <c r="R200" i="10"/>
  <c r="Q200"/>
  <c r="M200"/>
  <c r="F18" i="27" s="1"/>
  <c r="R199" i="10"/>
  <c r="Q199"/>
  <c r="M199"/>
  <c r="F17" i="27" s="1"/>
  <c r="R197" i="10"/>
  <c r="R196" s="1"/>
  <c r="Q197"/>
  <c r="M197"/>
  <c r="F19" i="36" s="1"/>
  <c r="R195" i="10"/>
  <c r="Q195"/>
  <c r="M195"/>
  <c r="F15" i="32" s="1"/>
  <c r="R194" i="10"/>
  <c r="Q194"/>
  <c r="M194"/>
  <c r="F14" i="32" s="1"/>
  <c r="O192" i="10"/>
  <c r="M192"/>
  <c r="R191"/>
  <c r="Q191"/>
  <c r="O191"/>
  <c r="H535" i="26" s="1"/>
  <c r="M191" i="10"/>
  <c r="F535" i="26" s="1"/>
  <c r="R190" i="10"/>
  <c r="Q190"/>
  <c r="O190"/>
  <c r="M190"/>
  <c r="F534" i="26" s="1"/>
  <c r="R188" i="10"/>
  <c r="Q188"/>
  <c r="O188"/>
  <c r="H35" i="28" s="1"/>
  <c r="M188" i="10"/>
  <c r="F35" i="28" s="1"/>
  <c r="R187" i="10"/>
  <c r="Q187"/>
  <c r="O187"/>
  <c r="H34" i="28" s="1"/>
  <c r="M187" i="10"/>
  <c r="F34" i="28" s="1"/>
  <c r="R185" i="10"/>
  <c r="Q185"/>
  <c r="O185"/>
  <c r="H84" i="31" s="1"/>
  <c r="M185" i="10"/>
  <c r="F84" i="31" s="1"/>
  <c r="R184" i="10"/>
  <c r="Q184"/>
  <c r="O184"/>
  <c r="H83" i="31" s="1"/>
  <c r="M184" i="10"/>
  <c r="F83" i="31" s="1"/>
  <c r="R183" i="10"/>
  <c r="Q183"/>
  <c r="O183"/>
  <c r="H82" i="31" s="1"/>
  <c r="M183" i="10"/>
  <c r="F82" i="31" s="1"/>
  <c r="R182" i="10"/>
  <c r="Q182"/>
  <c r="O182"/>
  <c r="H81" i="31" s="1"/>
  <c r="M182" i="10"/>
  <c r="F81" i="31" s="1"/>
  <c r="R181" i="10"/>
  <c r="R180" s="1"/>
  <c r="Q181"/>
  <c r="O181"/>
  <c r="H80" i="31" s="1"/>
  <c r="M181" i="10"/>
  <c r="F80" i="31" s="1"/>
  <c r="R179" i="10"/>
  <c r="Q179"/>
  <c r="O179"/>
  <c r="H470" i="26" s="1"/>
  <c r="M179" i="10"/>
  <c r="F470" i="26" s="1"/>
  <c r="R178" i="10"/>
  <c r="Q178"/>
  <c r="O178"/>
  <c r="M178"/>
  <c r="F469" i="26" s="1"/>
  <c r="R176" i="10"/>
  <c r="Q176"/>
  <c r="O176"/>
  <c r="H399" i="26" s="1"/>
  <c r="M176" i="10"/>
  <c r="R175"/>
  <c r="Q175"/>
  <c r="O175"/>
  <c r="H398" i="26" s="1"/>
  <c r="M175" i="10"/>
  <c r="R174"/>
  <c r="Q174"/>
  <c r="O174"/>
  <c r="H397" i="26" s="1"/>
  <c r="M174" i="10"/>
  <c r="R173"/>
  <c r="Q173"/>
  <c r="O173"/>
  <c r="M173"/>
  <c r="R171"/>
  <c r="Q171"/>
  <c r="O171"/>
  <c r="H300" i="26" s="1"/>
  <c r="M171" i="10"/>
  <c r="R170"/>
  <c r="Q170"/>
  <c r="O170"/>
  <c r="H299" i="26" s="1"/>
  <c r="M170" i="10"/>
  <c r="R169"/>
  <c r="R168"/>
  <c r="Q168"/>
  <c r="O168"/>
  <c r="H202" i="26" s="1"/>
  <c r="M168" i="10"/>
  <c r="F202" i="26" s="1"/>
  <c r="R167" i="10"/>
  <c r="Q167"/>
  <c r="O167"/>
  <c r="H201" i="26" s="1"/>
  <c r="M167" i="10"/>
  <c r="F201" i="26" s="1"/>
  <c r="R166" i="10"/>
  <c r="Q166"/>
  <c r="O166"/>
  <c r="H200" i="26" s="1"/>
  <c r="M166" i="10"/>
  <c r="F200" i="26" s="1"/>
  <c r="R165" i="10"/>
  <c r="Q165"/>
  <c r="O165"/>
  <c r="H199" i="26" s="1"/>
  <c r="M165" i="10"/>
  <c r="F199" i="26" s="1"/>
  <c r="R164" i="10"/>
  <c r="R163"/>
  <c r="Q163"/>
  <c r="O163"/>
  <c r="H197" i="26" s="1"/>
  <c r="M163" i="10"/>
  <c r="F197" i="26" s="1"/>
  <c r="R162" i="10"/>
  <c r="Q162"/>
  <c r="O162"/>
  <c r="H196" i="26" s="1"/>
  <c r="M162" i="10"/>
  <c r="F196" i="26" s="1"/>
  <c r="R161" i="10"/>
  <c r="Q161"/>
  <c r="O161"/>
  <c r="H195" i="26" s="1"/>
  <c r="M161" i="10"/>
  <c r="F195" i="26" s="1"/>
  <c r="R160" i="10"/>
  <c r="Q160"/>
  <c r="O160"/>
  <c r="H194" i="26" s="1"/>
  <c r="M160" i="10"/>
  <c r="F194" i="26" s="1"/>
  <c r="R159" i="10"/>
  <c r="Q159"/>
  <c r="O159"/>
  <c r="H193" i="26" s="1"/>
  <c r="M159" i="10"/>
  <c r="F193" i="26" s="1"/>
  <c r="R158" i="10"/>
  <c r="Q158"/>
  <c r="O158"/>
  <c r="H192" i="26" s="1"/>
  <c r="M158" i="10"/>
  <c r="F192" i="26" s="1"/>
  <c r="R157" i="10"/>
  <c r="Q157"/>
  <c r="O157"/>
  <c r="H128" i="26" s="1"/>
  <c r="H127" s="1"/>
  <c r="M157" i="10"/>
  <c r="R155"/>
  <c r="Q155"/>
  <c r="O155"/>
  <c r="H54" i="26" s="1"/>
  <c r="M155" i="10"/>
  <c r="F54" i="26" s="1"/>
  <c r="R154" i="10"/>
  <c r="Q154"/>
  <c r="O154"/>
  <c r="H126" i="26" s="1"/>
  <c r="M154" i="10"/>
  <c r="R153"/>
  <c r="Q153"/>
  <c r="O153"/>
  <c r="H125" i="26" s="1"/>
  <c r="M153" i="10"/>
  <c r="R152"/>
  <c r="Q152"/>
  <c r="O152"/>
  <c r="H124" i="26" s="1"/>
  <c r="M152" i="10"/>
  <c r="R151"/>
  <c r="Q151"/>
  <c r="O151"/>
  <c r="H123" i="26" s="1"/>
  <c r="M151" i="10"/>
  <c r="R150"/>
  <c r="Q150"/>
  <c r="O150"/>
  <c r="M150"/>
  <c r="R148"/>
  <c r="Q148"/>
  <c r="O148"/>
  <c r="H53" i="26" s="1"/>
  <c r="M148" i="10"/>
  <c r="F53" i="26" s="1"/>
  <c r="R147" i="10"/>
  <c r="Q147"/>
  <c r="O147"/>
  <c r="H52" i="26" s="1"/>
  <c r="M147" i="10"/>
  <c r="F52" i="26" s="1"/>
  <c r="R146" i="10"/>
  <c r="Q146"/>
  <c r="O146"/>
  <c r="H51" i="26" s="1"/>
  <c r="M146" i="10"/>
  <c r="F51" i="26" s="1"/>
  <c r="R145" i="10"/>
  <c r="Q145"/>
  <c r="O145"/>
  <c r="H50" i="26" s="1"/>
  <c r="M145" i="10"/>
  <c r="F50" i="26" s="1"/>
  <c r="R144" i="10"/>
  <c r="Q144"/>
  <c r="O144"/>
  <c r="H49" i="26" s="1"/>
  <c r="M144" i="10"/>
  <c r="F49" i="26" s="1"/>
  <c r="R143" i="10"/>
  <c r="Q143"/>
  <c r="O143"/>
  <c r="H48" i="26" s="1"/>
  <c r="M143" i="10"/>
  <c r="F48" i="26" s="1"/>
  <c r="O140" i="10"/>
  <c r="M140"/>
  <c r="R139"/>
  <c r="R138" s="1"/>
  <c r="Q139"/>
  <c r="O139"/>
  <c r="M139"/>
  <c r="F55" i="40" s="1"/>
  <c r="M137" i="10"/>
  <c r="O137" s="1"/>
  <c r="R136"/>
  <c r="Q136"/>
  <c r="M136"/>
  <c r="F32" i="44" s="1"/>
  <c r="R135" i="10"/>
  <c r="Q135"/>
  <c r="M135"/>
  <c r="F39" i="42" s="1"/>
  <c r="R134" i="10"/>
  <c r="Q134"/>
  <c r="M134"/>
  <c r="F18" i="39" s="1"/>
  <c r="R133" i="10"/>
  <c r="Q133"/>
  <c r="M133"/>
  <c r="O133" s="1"/>
  <c r="H296" i="26" s="1"/>
  <c r="H295" s="1"/>
  <c r="H294" s="1"/>
  <c r="M130" i="10"/>
  <c r="L224" i="52" s="1"/>
  <c r="R129" i="10"/>
  <c r="Q129"/>
  <c r="M129"/>
  <c r="F10" i="49" s="1"/>
  <c r="R128" i="10"/>
  <c r="Q223" i="52" s="1"/>
  <c r="Q222" s="1"/>
  <c r="Q128" i="10"/>
  <c r="P223" i="52" s="1"/>
  <c r="O128" i="10"/>
  <c r="M126"/>
  <c r="L221" i="52" s="1"/>
  <c r="R125" i="10"/>
  <c r="Q220" i="52" s="1"/>
  <c r="Q219" s="1"/>
  <c r="Q125" i="10"/>
  <c r="P220" i="52" s="1"/>
  <c r="M125" i="10"/>
  <c r="R122"/>
  <c r="Q217" i="52" s="1"/>
  <c r="Q216" s="1"/>
  <c r="Q122" i="10"/>
  <c r="P217" i="52" s="1"/>
  <c r="M122" i="10"/>
  <c r="R120"/>
  <c r="Q215" i="52" s="1"/>
  <c r="Q120" i="10"/>
  <c r="P215" i="52" s="1"/>
  <c r="M120" i="10"/>
  <c r="R119"/>
  <c r="Q214" i="52" s="1"/>
  <c r="Q119" i="10"/>
  <c r="P214" i="52" s="1"/>
  <c r="M119" i="10"/>
  <c r="O119" s="1"/>
  <c r="R118"/>
  <c r="Q213" i="52" s="1"/>
  <c r="Q118" i="10"/>
  <c r="P213" i="52" s="1"/>
  <c r="M118" i="10"/>
  <c r="O118" s="1"/>
  <c r="R116"/>
  <c r="Q211" i="52" s="1"/>
  <c r="Q116" i="10"/>
  <c r="P211" i="52" s="1"/>
  <c r="M116" i="10"/>
  <c r="O116" s="1"/>
  <c r="R115"/>
  <c r="Q210" i="52" s="1"/>
  <c r="Q115" i="10"/>
  <c r="P210" i="52" s="1"/>
  <c r="M115" i="10"/>
  <c r="R114"/>
  <c r="Q209" i="52" s="1"/>
  <c r="Q114" i="10"/>
  <c r="P209" i="52" s="1"/>
  <c r="M114" i="10"/>
  <c r="O114" s="1"/>
  <c r="R113"/>
  <c r="Q208" i="52" s="1"/>
  <c r="Q113" i="10"/>
  <c r="P208" i="52" s="1"/>
  <c r="M113" i="10"/>
  <c r="O113" s="1"/>
  <c r="R112"/>
  <c r="Q207" i="52" s="1"/>
  <c r="Q112" i="10"/>
  <c r="P207" i="52" s="1"/>
  <c r="M112" i="10"/>
  <c r="M110"/>
  <c r="L205" i="52" s="1"/>
  <c r="R109" i="10"/>
  <c r="Q204" i="52" s="1"/>
  <c r="Q109" i="10"/>
  <c r="P204" i="52" s="1"/>
  <c r="M109" i="10"/>
  <c r="O109" s="1"/>
  <c r="R108"/>
  <c r="Q203" i="52" s="1"/>
  <c r="Q108" i="10"/>
  <c r="P203" i="52" s="1"/>
  <c r="M108" i="10"/>
  <c r="R107"/>
  <c r="Q202" i="52" s="1"/>
  <c r="Q107" i="10"/>
  <c r="P202" i="52" s="1"/>
  <c r="M107" i="10"/>
  <c r="O107" s="1"/>
  <c r="M104"/>
  <c r="O104" s="1"/>
  <c r="M103"/>
  <c r="O103" s="1"/>
  <c r="M102"/>
  <c r="L199" i="52" s="1"/>
  <c r="R101" i="10"/>
  <c r="R100"/>
  <c r="Q197" i="52" s="1"/>
  <c r="Q100" i="10"/>
  <c r="P197" i="52" s="1"/>
  <c r="M100" i="10"/>
  <c r="O100" s="1"/>
  <c r="R99"/>
  <c r="Q196" i="52" s="1"/>
  <c r="Q99" i="10"/>
  <c r="P196" i="52" s="1"/>
  <c r="M99" i="10"/>
  <c r="R97"/>
  <c r="Q194" i="52" s="1"/>
  <c r="Q97" i="10"/>
  <c r="P194" i="52" s="1"/>
  <c r="M97" i="10"/>
  <c r="R96"/>
  <c r="Q193" i="52" s="1"/>
  <c r="Q96" i="10"/>
  <c r="P193" i="52" s="1"/>
  <c r="M96" i="10"/>
  <c r="O96" s="1"/>
  <c r="R95"/>
  <c r="Q192" i="52" s="1"/>
  <c r="Q95" i="10"/>
  <c r="P192" i="52" s="1"/>
  <c r="M95" i="10"/>
  <c r="O95" s="1"/>
  <c r="R94"/>
  <c r="Q191" i="52" s="1"/>
  <c r="Q94" i="10"/>
  <c r="P191" i="52" s="1"/>
  <c r="M94" i="10"/>
  <c r="R93"/>
  <c r="Q190" i="52" s="1"/>
  <c r="Q93" i="10"/>
  <c r="P190" i="52" s="1"/>
  <c r="M93" i="10"/>
  <c r="O93" s="1"/>
  <c r="R91"/>
  <c r="Q188" i="52" s="1"/>
  <c r="Q91" i="10"/>
  <c r="P188" i="52" s="1"/>
  <c r="M91" i="10"/>
  <c r="O91" s="1"/>
  <c r="R90"/>
  <c r="Q187" i="52" s="1"/>
  <c r="Q90" i="10"/>
  <c r="P187" i="52" s="1"/>
  <c r="M90" i="10"/>
  <c r="O90" s="1"/>
  <c r="R89"/>
  <c r="Q186" i="52" s="1"/>
  <c r="Q89" i="10"/>
  <c r="P186" i="52" s="1"/>
  <c r="M89" i="10"/>
  <c r="R86"/>
  <c r="Q183" i="52" s="1"/>
  <c r="Q86" i="10"/>
  <c r="P183" i="52" s="1"/>
  <c r="M86" i="10"/>
  <c r="R85"/>
  <c r="Q182" i="52" s="1"/>
  <c r="Q85" i="10"/>
  <c r="P182" i="52" s="1"/>
  <c r="M85" i="10"/>
  <c r="O85" s="1"/>
  <c r="R84"/>
  <c r="Q181" i="52" s="1"/>
  <c r="Q84" i="10"/>
  <c r="P181" i="52" s="1"/>
  <c r="M84" i="10"/>
  <c r="O84" s="1"/>
  <c r="R83"/>
  <c r="Q180" i="52" s="1"/>
  <c r="Q83" i="10"/>
  <c r="P180" i="52" s="1"/>
  <c r="M83" i="10"/>
  <c r="R82"/>
  <c r="Q179" i="52" s="1"/>
  <c r="Q82" i="10"/>
  <c r="P179" i="52" s="1"/>
  <c r="M82" i="10"/>
  <c r="O82" s="1"/>
  <c r="R80"/>
  <c r="Q177" i="52" s="1"/>
  <c r="Q176" s="1"/>
  <c r="Q80" i="10"/>
  <c r="P177" i="52" s="1"/>
  <c r="M80" i="10"/>
  <c r="O80" s="1"/>
  <c r="O79"/>
  <c r="R78"/>
  <c r="Q175" i="52" s="1"/>
  <c r="Q78" i="10"/>
  <c r="P175" i="52" s="1"/>
  <c r="M78" i="10"/>
  <c r="O78" s="1"/>
  <c r="R77"/>
  <c r="Q174" i="52" s="1"/>
  <c r="Q77" i="10"/>
  <c r="P174" i="52" s="1"/>
  <c r="M77" i="10"/>
  <c r="O77" s="1"/>
  <c r="R76"/>
  <c r="Q173" i="52" s="1"/>
  <c r="Q76" i="10"/>
  <c r="P173" i="52" s="1"/>
  <c r="M76" i="10"/>
  <c r="R75"/>
  <c r="Q172" i="52" s="1"/>
  <c r="Q75" i="10"/>
  <c r="P172" i="52" s="1"/>
  <c r="M75" i="10"/>
  <c r="O75" s="1"/>
  <c r="R74"/>
  <c r="Q171" i="52" s="1"/>
  <c r="Q74" i="10"/>
  <c r="P171" i="52" s="1"/>
  <c r="M74" i="10"/>
  <c r="O74" s="1"/>
  <c r="R72"/>
  <c r="Q169" i="52" s="1"/>
  <c r="Q168" s="1"/>
  <c r="Q72" i="10"/>
  <c r="P169" i="52" s="1"/>
  <c r="O72" i="10"/>
  <c r="M72"/>
  <c r="R70"/>
  <c r="Q167" i="52" s="1"/>
  <c r="Q166" s="1"/>
  <c r="Q70" i="10"/>
  <c r="P167" i="52" s="1"/>
  <c r="O70" i="10"/>
  <c r="M70"/>
  <c r="R69"/>
  <c r="R68"/>
  <c r="Q165" i="52" s="1"/>
  <c r="Q68" i="10"/>
  <c r="P165" i="52" s="1"/>
  <c r="M68" i="10"/>
  <c r="O68" s="1"/>
  <c r="R67"/>
  <c r="Q164" i="52" s="1"/>
  <c r="Q67" i="10"/>
  <c r="P164" i="52" s="1"/>
  <c r="M67" i="10"/>
  <c r="O67" s="1"/>
  <c r="O66" s="1"/>
  <c r="R65"/>
  <c r="Q162" i="52" s="1"/>
  <c r="Q65" i="10"/>
  <c r="P162" i="52" s="1"/>
  <c r="O65" i="10"/>
  <c r="M65"/>
  <c r="R64"/>
  <c r="Q64"/>
  <c r="P161" i="52" s="1"/>
  <c r="O64" i="10"/>
  <c r="M64"/>
  <c r="R62"/>
  <c r="Q62"/>
  <c r="P159" i="52" s="1"/>
  <c r="O62" i="10"/>
  <c r="M62"/>
  <c r="R61"/>
  <c r="Q158" i="52" s="1"/>
  <c r="Q61" i="10"/>
  <c r="P158" i="52" s="1"/>
  <c r="O61" i="10"/>
  <c r="M61"/>
  <c r="R59"/>
  <c r="Q156" i="52" s="1"/>
  <c r="Q59" i="10"/>
  <c r="P156" i="52" s="1"/>
  <c r="O59" i="10"/>
  <c r="M59"/>
  <c r="R58"/>
  <c r="Q155" i="52" s="1"/>
  <c r="Q154" s="1"/>
  <c r="Q58" i="10"/>
  <c r="P155" i="52" s="1"/>
  <c r="O58" i="10"/>
  <c r="M58"/>
  <c r="R56"/>
  <c r="Q153" i="52" s="1"/>
  <c r="Q56" i="10"/>
  <c r="P153" i="52" s="1"/>
  <c r="O56" i="10"/>
  <c r="M56"/>
  <c r="R55"/>
  <c r="Q55"/>
  <c r="P152" i="52" s="1"/>
  <c r="O55" i="10"/>
  <c r="M55"/>
  <c r="R53"/>
  <c r="Q53"/>
  <c r="P150" i="52" s="1"/>
  <c r="O53" i="10"/>
  <c r="M53"/>
  <c r="R52"/>
  <c r="Q149" i="52" s="1"/>
  <c r="Q52" i="10"/>
  <c r="P149" i="52" s="1"/>
  <c r="O52" i="10"/>
  <c r="M52"/>
  <c r="O50"/>
  <c r="N147" i="52" s="1"/>
  <c r="M50" i="10"/>
  <c r="L147" i="52" s="1"/>
  <c r="R49" i="10"/>
  <c r="Q49"/>
  <c r="P146" i="52" s="1"/>
  <c r="O49" i="10"/>
  <c r="M49"/>
  <c r="R47"/>
  <c r="Q47"/>
  <c r="P144" i="52" s="1"/>
  <c r="O47" i="10"/>
  <c r="M47"/>
  <c r="R46"/>
  <c r="Q143" i="52" s="1"/>
  <c r="Q46" i="10"/>
  <c r="P143" i="52" s="1"/>
  <c r="O46" i="10"/>
  <c r="M46"/>
  <c r="R44"/>
  <c r="Q141" i="52" s="1"/>
  <c r="Q44" i="10"/>
  <c r="P141" i="52" s="1"/>
  <c r="O44" i="10"/>
  <c r="M44"/>
  <c r="R43"/>
  <c r="Q140" i="52" s="1"/>
  <c r="Q43" i="10"/>
  <c r="P140" i="52" s="1"/>
  <c r="O43" i="10"/>
  <c r="M43"/>
  <c r="O41"/>
  <c r="N138" i="52" s="1"/>
  <c r="M41" i="10"/>
  <c r="L138" i="52" s="1"/>
  <c r="R40" i="10"/>
  <c r="Q137" i="52" s="1"/>
  <c r="Q40" i="10"/>
  <c r="P137" i="52" s="1"/>
  <c r="O40" i="10"/>
  <c r="M40"/>
  <c r="R39"/>
  <c r="Q136" i="52" s="1"/>
  <c r="Q39" i="10"/>
  <c r="P136" i="52" s="1"/>
  <c r="O39" i="10"/>
  <c r="N136" i="52" s="1"/>
  <c r="M39" i="10"/>
  <c r="O38"/>
  <c r="N135" i="52" s="1"/>
  <c r="M38" i="10"/>
  <c r="L135" i="52" s="1"/>
  <c r="O37" i="10"/>
  <c r="N134" i="52" s="1"/>
  <c r="M37" i="10"/>
  <c r="L134" i="52" s="1"/>
  <c r="R35" i="10"/>
  <c r="Q35"/>
  <c r="P132" i="52" s="1"/>
  <c r="O35" i="10"/>
  <c r="M35"/>
  <c r="R34"/>
  <c r="Q131" i="52" s="1"/>
  <c r="Q34" i="10"/>
  <c r="P131" i="52" s="1"/>
  <c r="O34" i="10"/>
  <c r="M34"/>
  <c r="R32"/>
  <c r="Q129" i="52" s="1"/>
  <c r="Q32" i="10"/>
  <c r="P129" i="52" s="1"/>
  <c r="O32" i="10"/>
  <c r="M32"/>
  <c r="R31"/>
  <c r="Q128" i="52" s="1"/>
  <c r="Q31" i="10"/>
  <c r="P128" i="52" s="1"/>
  <c r="O31" i="10"/>
  <c r="M31"/>
  <c r="R30"/>
  <c r="Q30"/>
  <c r="P127" i="52" s="1"/>
  <c r="O30" i="10"/>
  <c r="M30"/>
  <c r="R28"/>
  <c r="Q28"/>
  <c r="P125" i="52" s="1"/>
  <c r="O28" i="10"/>
  <c r="M28"/>
  <c r="R27"/>
  <c r="Q124" i="52" s="1"/>
  <c r="Q27" i="10"/>
  <c r="P124" i="52" s="1"/>
  <c r="O27" i="10"/>
  <c r="M27"/>
  <c r="R25"/>
  <c r="Q122" i="52" s="1"/>
  <c r="Q25" i="10"/>
  <c r="P122" i="52" s="1"/>
  <c r="O25" i="10"/>
  <c r="M25"/>
  <c r="R24"/>
  <c r="Q121" i="52" s="1"/>
  <c r="Q24" i="10"/>
  <c r="P121" i="52" s="1"/>
  <c r="O24" i="10"/>
  <c r="M24"/>
  <c r="R23"/>
  <c r="Q120" i="52" s="1"/>
  <c r="Q23" i="10"/>
  <c r="P120" i="52" s="1"/>
  <c r="O23" i="10"/>
  <c r="M23"/>
  <c r="R22"/>
  <c r="Q119" i="52" s="1"/>
  <c r="Q22" i="10"/>
  <c r="P119" i="52" s="1"/>
  <c r="O22" i="10"/>
  <c r="M22"/>
  <c r="R21"/>
  <c r="Q118" i="52" s="1"/>
  <c r="Q21" i="10"/>
  <c r="P118" i="52" s="1"/>
  <c r="O21" i="10"/>
  <c r="M21"/>
  <c r="R20"/>
  <c r="Q20"/>
  <c r="P117" i="52" s="1"/>
  <c r="O20" i="10"/>
  <c r="M20"/>
  <c r="R18"/>
  <c r="Q115" i="52" s="1"/>
  <c r="Q18" i="10"/>
  <c r="P115" i="52" s="1"/>
  <c r="O18" i="10"/>
  <c r="M18"/>
  <c r="R17"/>
  <c r="Q17"/>
  <c r="O17"/>
  <c r="H185" i="26" s="1"/>
  <c r="M17" i="10"/>
  <c r="F185" i="26" s="1"/>
  <c r="R16" i="10"/>
  <c r="Q16"/>
  <c r="O16"/>
  <c r="H184" i="26" s="1"/>
  <c r="M16" i="10"/>
  <c r="F184" i="26" s="1"/>
  <c r="R15" i="10"/>
  <c r="Q15"/>
  <c r="P114" i="52" s="1"/>
  <c r="O15" i="10"/>
  <c r="M15"/>
  <c r="R13"/>
  <c r="Q112" i="52" s="1"/>
  <c r="Q13" i="10"/>
  <c r="P112" i="52" s="1"/>
  <c r="O13" i="10"/>
  <c r="M13"/>
  <c r="R12"/>
  <c r="Q111" i="52" s="1"/>
  <c r="Q12" i="10"/>
  <c r="P111" i="52" s="1"/>
  <c r="O12" i="10"/>
  <c r="M12"/>
  <c r="R11"/>
  <c r="Q110" i="52" s="1"/>
  <c r="Q11" i="10"/>
  <c r="P110" i="52" s="1"/>
  <c r="O11" i="10"/>
  <c r="N110" i="52" s="1"/>
  <c r="M11" i="10"/>
  <c r="L110" i="52" s="1"/>
  <c r="R10" i="10"/>
  <c r="Q10"/>
  <c r="P109" i="52" s="1"/>
  <c r="O10" i="10"/>
  <c r="R2"/>
  <c r="O2"/>
  <c r="L2"/>
  <c r="P16" i="2" s="1"/>
  <c r="K2" i="10"/>
  <c r="H2"/>
  <c r="C2"/>
  <c r="A2"/>
  <c r="M99" i="9"/>
  <c r="R98"/>
  <c r="Q103" i="52" s="1"/>
  <c r="Q98" i="9"/>
  <c r="P103" i="52" s="1"/>
  <c r="M98" i="9"/>
  <c r="O98" s="1"/>
  <c r="R97"/>
  <c r="Q102" i="52" s="1"/>
  <c r="Q97" i="9"/>
  <c r="P102" i="52" s="1"/>
  <c r="O97" i="9"/>
  <c r="R96"/>
  <c r="Q101" i="52" s="1"/>
  <c r="Q96" i="9"/>
  <c r="P101" i="52" s="1"/>
  <c r="O96" i="9"/>
  <c r="O3" s="1"/>
  <c r="R95"/>
  <c r="Q100" i="52" s="1"/>
  <c r="Q95" i="9"/>
  <c r="P100" i="52" s="1"/>
  <c r="M95" i="9"/>
  <c r="L100" i="52" s="1"/>
  <c r="R94" i="9"/>
  <c r="Q99" i="52" s="1"/>
  <c r="Q94" i="9"/>
  <c r="P99" i="52" s="1"/>
  <c r="M94" i="9"/>
  <c r="R93"/>
  <c r="Q98" i="52" s="1"/>
  <c r="Q93" i="9"/>
  <c r="P98" i="52" s="1"/>
  <c r="M93" i="9"/>
  <c r="O93" s="1"/>
  <c r="R92"/>
  <c r="Q97" i="52" s="1"/>
  <c r="Q92" i="9"/>
  <c r="P97" i="52" s="1"/>
  <c r="M92" i="9"/>
  <c r="O92" s="1"/>
  <c r="R91"/>
  <c r="Q96" i="52" s="1"/>
  <c r="Q91" i="9"/>
  <c r="P96" i="52" s="1"/>
  <c r="M91" i="9"/>
  <c r="R90"/>
  <c r="Q95" i="52" s="1"/>
  <c r="Q90" i="9"/>
  <c r="P95" i="52" s="1"/>
  <c r="M90" i="9"/>
  <c r="O90" s="1"/>
  <c r="R89"/>
  <c r="Q94" i="52" s="1"/>
  <c r="Q89" i="9"/>
  <c r="P94" i="52" s="1"/>
  <c r="M89" i="9"/>
  <c r="O89" s="1"/>
  <c r="R88"/>
  <c r="Q93" i="52" s="1"/>
  <c r="Q88" i="9"/>
  <c r="P93" i="52" s="1"/>
  <c r="M88" i="9"/>
  <c r="M87"/>
  <c r="L92" i="52" s="1"/>
  <c r="M86" i="9"/>
  <c r="L91" i="52" s="1"/>
  <c r="M85" i="9"/>
  <c r="R84"/>
  <c r="Q89" i="52" s="1"/>
  <c r="Q84" i="9"/>
  <c r="P89" i="52" s="1"/>
  <c r="M84" i="9"/>
  <c r="O84" s="1"/>
  <c r="R83"/>
  <c r="Q88" i="52" s="1"/>
  <c r="Q83" i="9"/>
  <c r="P88" i="52" s="1"/>
  <c r="M83" i="9"/>
  <c r="O83" s="1"/>
  <c r="M82"/>
  <c r="L87" i="52" s="1"/>
  <c r="M80" i="9"/>
  <c r="L85" i="52" s="1"/>
  <c r="M79" i="9"/>
  <c r="L84" i="52" s="1"/>
  <c r="M78" i="9"/>
  <c r="R77"/>
  <c r="Q82" i="52" s="1"/>
  <c r="Q77" i="9"/>
  <c r="P82" i="52" s="1"/>
  <c r="M77" i="9"/>
  <c r="O77" s="1"/>
  <c r="R76"/>
  <c r="Q81" i="52" s="1"/>
  <c r="Q75" s="1"/>
  <c r="Q76" i="9"/>
  <c r="P81" i="52" s="1"/>
  <c r="M76" i="9"/>
  <c r="O76" s="1"/>
  <c r="M75"/>
  <c r="L80" i="52" s="1"/>
  <c r="M74" i="9"/>
  <c r="M73"/>
  <c r="L78" i="52" s="1"/>
  <c r="M72" i="9"/>
  <c r="L77" i="52" s="1"/>
  <c r="M71" i="9"/>
  <c r="M69"/>
  <c r="L74" i="52" s="1"/>
  <c r="M68" i="9"/>
  <c r="M67"/>
  <c r="L72" i="52" s="1"/>
  <c r="M66" i="9"/>
  <c r="L71" i="52" s="1"/>
  <c r="R65" i="9"/>
  <c r="Q70" i="52" s="1"/>
  <c r="Q65" i="9"/>
  <c r="P70" i="52" s="1"/>
  <c r="M65" i="9"/>
  <c r="O65" s="1"/>
  <c r="R64"/>
  <c r="Q69" i="52" s="1"/>
  <c r="Q64" i="9"/>
  <c r="P69" i="52" s="1"/>
  <c r="M64" i="9"/>
  <c r="R63"/>
  <c r="Q68" i="52" s="1"/>
  <c r="Q63" i="9"/>
  <c r="P68" i="52" s="1"/>
  <c r="M63" i="9"/>
  <c r="O63" s="1"/>
  <c r="R62"/>
  <c r="Q67" i="52" s="1"/>
  <c r="Q62" i="9"/>
  <c r="P67" i="52" s="1"/>
  <c r="M62" i="9"/>
  <c r="O62" s="1"/>
  <c r="R61"/>
  <c r="Q66" i="52" s="1"/>
  <c r="Q61" i="9"/>
  <c r="P66" i="52" s="1"/>
  <c r="M61" i="9"/>
  <c r="M60"/>
  <c r="L65" i="52" s="1"/>
  <c r="O59" i="9"/>
  <c r="N64" i="52" s="1"/>
  <c r="M59" i="9"/>
  <c r="L64" i="52" s="1"/>
  <c r="M58" i="9"/>
  <c r="L63" i="52" s="1"/>
  <c r="O57" i="9"/>
  <c r="N62" i="52" s="1"/>
  <c r="M57" i="9"/>
  <c r="L62" i="52" s="1"/>
  <c r="M56" i="9"/>
  <c r="L61" i="52" s="1"/>
  <c r="R55" i="9"/>
  <c r="M53"/>
  <c r="L58" i="52" s="1"/>
  <c r="M52" i="9"/>
  <c r="L57" i="52" s="1"/>
  <c r="M51" i="9"/>
  <c r="M50"/>
  <c r="L55" i="52" s="1"/>
  <c r="M49" i="9"/>
  <c r="L54" i="52" s="1"/>
  <c r="M48" i="9"/>
  <c r="M47"/>
  <c r="L52" i="52" s="1"/>
  <c r="M46" i="9"/>
  <c r="L51" i="52" s="1"/>
  <c r="R45" i="9"/>
  <c r="M44"/>
  <c r="L49" i="52" s="1"/>
  <c r="M43" i="9"/>
  <c r="L48" i="52" s="1"/>
  <c r="R42" i="9"/>
  <c r="Q47" i="52" s="1"/>
  <c r="Q42" i="9"/>
  <c r="P47" i="52" s="1"/>
  <c r="M42" i="9"/>
  <c r="O42" s="1"/>
  <c r="R41"/>
  <c r="Q46" i="52" s="1"/>
  <c r="Q41" i="9"/>
  <c r="P46" i="52" s="1"/>
  <c r="M41" i="9"/>
  <c r="M40"/>
  <c r="L45" i="52" s="1"/>
  <c r="M39" i="9"/>
  <c r="L44" i="52" s="1"/>
  <c r="M38" i="9"/>
  <c r="M37"/>
  <c r="L42" i="52" s="1"/>
  <c r="M36" i="9"/>
  <c r="L41" i="52" s="1"/>
  <c r="M34" i="9"/>
  <c r="L39" i="52" s="1"/>
  <c r="R33" i="9"/>
  <c r="Q38" i="52" s="1"/>
  <c r="Q33" i="9"/>
  <c r="P38" i="52" s="1"/>
  <c r="M33" i="9"/>
  <c r="R32"/>
  <c r="Q37" i="52" s="1"/>
  <c r="Q32" i="9"/>
  <c r="P37" i="52" s="1"/>
  <c r="M32" i="9"/>
  <c r="O32" s="1"/>
  <c r="M31"/>
  <c r="M30"/>
  <c r="L35" i="52" s="1"/>
  <c r="R29" i="9"/>
  <c r="Q29"/>
  <c r="M29"/>
  <c r="R28"/>
  <c r="Q34" i="52" s="1"/>
  <c r="Q28" i="9"/>
  <c r="P34" i="52" s="1"/>
  <c r="O28" i="9"/>
  <c r="M27"/>
  <c r="L33" i="52" s="1"/>
  <c r="O26" i="9"/>
  <c r="N32" i="52" s="1"/>
  <c r="M26" i="9"/>
  <c r="L32" i="52" s="1"/>
  <c r="M25" i="9"/>
  <c r="L31" i="52" s="1"/>
  <c r="O24" i="9"/>
  <c r="N30" i="52" s="1"/>
  <c r="M24" i="9"/>
  <c r="L30" i="52" s="1"/>
  <c r="R23" i="9"/>
  <c r="Q23"/>
  <c r="P29" i="52" s="1"/>
  <c r="O23" i="9"/>
  <c r="M23"/>
  <c r="R22"/>
  <c r="Q28" i="52" s="1"/>
  <c r="Q22" i="9"/>
  <c r="P28" i="52" s="1"/>
  <c r="O22" i="9"/>
  <c r="M22"/>
  <c r="M21"/>
  <c r="L27" i="52" s="1"/>
  <c r="O19" i="9"/>
  <c r="N25" i="52" s="1"/>
  <c r="M19" i="9"/>
  <c r="L25" i="52" s="1"/>
  <c r="M18" i="9"/>
  <c r="L24" i="52" s="1"/>
  <c r="R17" i="9"/>
  <c r="Q23" i="52" s="1"/>
  <c r="Q17" i="9"/>
  <c r="P23" i="52" s="1"/>
  <c r="M17" i="9"/>
  <c r="O17" s="1"/>
  <c r="R16"/>
  <c r="Q22" i="52" s="1"/>
  <c r="Q16" i="9"/>
  <c r="P22" i="52" s="1"/>
  <c r="M16" i="9"/>
  <c r="O16" s="1"/>
  <c r="R15"/>
  <c r="Q21" i="52" s="1"/>
  <c r="Q15" i="9"/>
  <c r="P21" i="52" s="1"/>
  <c r="M15" i="9"/>
  <c r="O15" s="1"/>
  <c r="O14"/>
  <c r="N20" i="52" s="1"/>
  <c r="M14" i="9"/>
  <c r="L20" i="52" s="1"/>
  <c r="M13" i="9"/>
  <c r="L19" i="52" s="1"/>
  <c r="O12" i="9"/>
  <c r="N18" i="52" s="1"/>
  <c r="M12" i="9"/>
  <c r="L18" i="52" s="1"/>
  <c r="M11" i="9"/>
  <c r="L17" i="52" s="1"/>
  <c r="O10" i="9"/>
  <c r="M10"/>
  <c r="L16" i="52" s="1"/>
  <c r="P3" i="9"/>
  <c r="M22" i="2" s="1"/>
  <c r="R2" i="9"/>
  <c r="P2"/>
  <c r="O2"/>
  <c r="J2"/>
  <c r="H2"/>
  <c r="F2"/>
  <c r="C2"/>
  <c r="A2"/>
  <c r="M14" i="8"/>
  <c r="O14" s="1"/>
  <c r="O13"/>
  <c r="M13"/>
  <c r="M12"/>
  <c r="O12" s="1"/>
  <c r="O11"/>
  <c r="M11"/>
  <c r="M10"/>
  <c r="O10" s="1"/>
  <c r="O9"/>
  <c r="M9"/>
  <c r="M8"/>
  <c r="O8" s="1"/>
  <c r="O7" s="1"/>
  <c r="O6" s="1"/>
  <c r="G3" s="1"/>
  <c r="R7"/>
  <c r="R6" s="1"/>
  <c r="G2" s="1"/>
  <c r="C2"/>
  <c r="A2"/>
  <c r="O116" i="7"/>
  <c r="M116"/>
  <c r="R115"/>
  <c r="Q115"/>
  <c r="O115"/>
  <c r="H9" i="50" s="1"/>
  <c r="H8" s="1"/>
  <c r="H7" s="1"/>
  <c r="H6" s="1"/>
  <c r="M115" i="7"/>
  <c r="F9" i="50" s="1"/>
  <c r="R114" i="7"/>
  <c r="Q114"/>
  <c r="O114"/>
  <c r="H20" i="47" s="1"/>
  <c r="H19" s="1"/>
  <c r="H18" s="1"/>
  <c r="H17" s="1"/>
  <c r="M114" i="7"/>
  <c r="F20" i="47" s="1"/>
  <c r="R113" i="7"/>
  <c r="Q113"/>
  <c r="O113"/>
  <c r="M113"/>
  <c r="F9" i="39" s="1"/>
  <c r="M111" i="7"/>
  <c r="O111" s="1"/>
  <c r="O110"/>
  <c r="M110"/>
  <c r="R108"/>
  <c r="Q108"/>
  <c r="O108"/>
  <c r="H28" i="42" s="1"/>
  <c r="M108" i="7"/>
  <c r="F28" i="42" s="1"/>
  <c r="R107" i="7"/>
  <c r="Q107"/>
  <c r="O107"/>
  <c r="H27" i="42" s="1"/>
  <c r="M107" i="7"/>
  <c r="F27" i="42" s="1"/>
  <c r="R106" i="7"/>
  <c r="O105"/>
  <c r="M105"/>
  <c r="R104"/>
  <c r="O2" s="1"/>
  <c r="Q104"/>
  <c r="O104"/>
  <c r="M104"/>
  <c r="F13" i="45" s="1"/>
  <c r="R103" i="7"/>
  <c r="Q103"/>
  <c r="M103"/>
  <c r="F34" i="40" s="1"/>
  <c r="R102" i="7"/>
  <c r="Q102"/>
  <c r="M102"/>
  <c r="F33" i="40" s="1"/>
  <c r="R101" i="7"/>
  <c r="Q101"/>
  <c r="M101"/>
  <c r="F32" i="40" s="1"/>
  <c r="R100" i="7"/>
  <c r="Q100"/>
  <c r="M100"/>
  <c r="F31" i="40" s="1"/>
  <c r="R98" i="7"/>
  <c r="Q98"/>
  <c r="M98"/>
  <c r="F29" i="40" s="1"/>
  <c r="R97" i="7"/>
  <c r="Q97"/>
  <c r="M97"/>
  <c r="F28" i="40" s="1"/>
  <c r="R96" i="7"/>
  <c r="Q96"/>
  <c r="M96"/>
  <c r="F27" i="40" s="1"/>
  <c r="R95" i="7"/>
  <c r="Q95"/>
  <c r="M95"/>
  <c r="F26" i="40" s="1"/>
  <c r="R94" i="7"/>
  <c r="Q94"/>
  <c r="M94"/>
  <c r="F25" i="40" s="1"/>
  <c r="R93" i="7"/>
  <c r="Q93"/>
  <c r="M93"/>
  <c r="F24" i="40" s="1"/>
  <c r="M90" i="7"/>
  <c r="O90" s="1"/>
  <c r="M89"/>
  <c r="O89" s="1"/>
  <c r="M88"/>
  <c r="O88" s="1"/>
  <c r="M87"/>
  <c r="O87" s="1"/>
  <c r="M86"/>
  <c r="O86" s="1"/>
  <c r="R85"/>
  <c r="O84"/>
  <c r="M84"/>
  <c r="R83"/>
  <c r="Q83"/>
  <c r="O83"/>
  <c r="H21" i="43" s="1"/>
  <c r="M83" i="7"/>
  <c r="F21" i="43" s="1"/>
  <c r="R82" i="7"/>
  <c r="Q82"/>
  <c r="O82"/>
  <c r="H20" i="43" s="1"/>
  <c r="M82" i="7"/>
  <c r="F20" i="43" s="1"/>
  <c r="R81" i="7"/>
  <c r="M81"/>
  <c r="O81" s="1"/>
  <c r="R80"/>
  <c r="Q80"/>
  <c r="M80"/>
  <c r="F25" i="42" s="1"/>
  <c r="R79" i="7"/>
  <c r="Q79"/>
  <c r="M79"/>
  <c r="F24" i="42" s="1"/>
  <c r="R76" i="7"/>
  <c r="Q76"/>
  <c r="M76"/>
  <c r="F383" i="26" s="1"/>
  <c r="R75" i="7"/>
  <c r="Q75"/>
  <c r="M75"/>
  <c r="F283" i="26" s="1"/>
  <c r="R73" i="7"/>
  <c r="Q73"/>
  <c r="M73"/>
  <c r="F73" i="31" s="1"/>
  <c r="R72" i="7"/>
  <c r="Q72"/>
  <c r="M72"/>
  <c r="R71"/>
  <c r="Q71"/>
  <c r="M71"/>
  <c r="F71" i="31" s="1"/>
  <c r="R70" i="7"/>
  <c r="Q70"/>
  <c r="M70"/>
  <c r="F70" i="31" s="1"/>
  <c r="R69" i="7"/>
  <c r="R68" s="1"/>
  <c r="Q69"/>
  <c r="M69"/>
  <c r="R67"/>
  <c r="Q67"/>
  <c r="M67"/>
  <c r="R66"/>
  <c r="Q66"/>
  <c r="M66"/>
  <c r="F66" i="31" s="1"/>
  <c r="R65" i="7"/>
  <c r="Q65"/>
  <c r="M65"/>
  <c r="F65" i="31" s="1"/>
  <c r="R64" i="7"/>
  <c r="Q64"/>
  <c r="M64"/>
  <c r="R63"/>
  <c r="Q63"/>
  <c r="M63"/>
  <c r="F63" i="31" s="1"/>
  <c r="R62" i="7"/>
  <c r="Q62"/>
  <c r="M62"/>
  <c r="F62" i="31" s="1"/>
  <c r="R61" i="7"/>
  <c r="Q61"/>
  <c r="M61"/>
  <c r="R60"/>
  <c r="Q60"/>
  <c r="M60"/>
  <c r="F60" i="31" s="1"/>
  <c r="R59" i="7"/>
  <c r="Q59"/>
  <c r="M59"/>
  <c r="F59" i="31" s="1"/>
  <c r="R58" i="7"/>
  <c r="Q58"/>
  <c r="M58"/>
  <c r="R56"/>
  <c r="Q56"/>
  <c r="M56"/>
  <c r="R55"/>
  <c r="Q55"/>
  <c r="M55"/>
  <c r="F55" i="31" s="1"/>
  <c r="R54" i="7"/>
  <c r="Q54"/>
  <c r="M54"/>
  <c r="F54" i="31" s="1"/>
  <c r="R52" i="7"/>
  <c r="Q52"/>
  <c r="M52"/>
  <c r="F52" i="31" s="1"/>
  <c r="R51" i="7"/>
  <c r="Q51"/>
  <c r="M51"/>
  <c r="R49"/>
  <c r="Q49"/>
  <c r="M49"/>
  <c r="R48"/>
  <c r="Q48"/>
  <c r="M48"/>
  <c r="F48" i="31" s="1"/>
  <c r="R47" i="7"/>
  <c r="Q47"/>
  <c r="M47"/>
  <c r="F47" i="31" s="1"/>
  <c r="R46" i="7"/>
  <c r="Q46"/>
  <c r="M46"/>
  <c r="R44"/>
  <c r="Q44"/>
  <c r="M44"/>
  <c r="R43"/>
  <c r="Q43"/>
  <c r="M43"/>
  <c r="F43" i="31" s="1"/>
  <c r="R42" i="7"/>
  <c r="Q42"/>
  <c r="M42"/>
  <c r="F42" i="31" s="1"/>
  <c r="R41" i="7"/>
  <c r="Q41"/>
  <c r="M41"/>
  <c r="R40"/>
  <c r="Q40"/>
  <c r="M40"/>
  <c r="F40" i="31" s="1"/>
  <c r="R39" i="7"/>
  <c r="Q39"/>
  <c r="M39"/>
  <c r="F39" i="31" s="1"/>
  <c r="R38" i="7"/>
  <c r="Q38"/>
  <c r="M38"/>
  <c r="R36"/>
  <c r="Q36"/>
  <c r="M36"/>
  <c r="R35"/>
  <c r="Q35"/>
  <c r="M35"/>
  <c r="F35" i="31" s="1"/>
  <c r="R34" i="7"/>
  <c r="Q34"/>
  <c r="M34"/>
  <c r="F34" i="31" s="1"/>
  <c r="R32" i="7"/>
  <c r="Q32"/>
  <c r="M32"/>
  <c r="F32" i="31" s="1"/>
  <c r="R31" i="7"/>
  <c r="Q31"/>
  <c r="M31"/>
  <c r="R30"/>
  <c r="Q30"/>
  <c r="M30"/>
  <c r="F30" i="31" s="1"/>
  <c r="R29" i="7"/>
  <c r="Q29"/>
  <c r="M29"/>
  <c r="F29" i="31" s="1"/>
  <c r="R28" i="7"/>
  <c r="Q28"/>
  <c r="M28"/>
  <c r="R27"/>
  <c r="Q27"/>
  <c r="M27"/>
  <c r="F27" i="31" s="1"/>
  <c r="R26" i="7"/>
  <c r="Q26"/>
  <c r="M26"/>
  <c r="F26" i="31" s="1"/>
  <c r="R25" i="7"/>
  <c r="Q25"/>
  <c r="M25"/>
  <c r="R24"/>
  <c r="R23" s="1"/>
  <c r="Q24"/>
  <c r="M24"/>
  <c r="F24" i="31" s="1"/>
  <c r="R22" i="7"/>
  <c r="Q22"/>
  <c r="M22"/>
  <c r="F22" i="31" s="1"/>
  <c r="R21" i="7"/>
  <c r="Q21"/>
  <c r="M21"/>
  <c r="F21" i="31" s="1"/>
  <c r="R20" i="7"/>
  <c r="Q20"/>
  <c r="O20"/>
  <c r="H20" i="31" s="1"/>
  <c r="R19" i="7"/>
  <c r="Q19"/>
  <c r="M19"/>
  <c r="F19" i="31" s="1"/>
  <c r="R18" i="7"/>
  <c r="Q18"/>
  <c r="M18"/>
  <c r="F18" i="31" s="1"/>
  <c r="R17" i="7"/>
  <c r="Q17"/>
  <c r="M17"/>
  <c r="F17" i="31" s="1"/>
  <c r="R16" i="7"/>
  <c r="Q16"/>
  <c r="M16"/>
  <c r="F16" i="31" s="1"/>
  <c r="R15" i="7"/>
  <c r="Q15"/>
  <c r="M15"/>
  <c r="F15" i="31" s="1"/>
  <c r="R14" i="7"/>
  <c r="Q14"/>
  <c r="M14"/>
  <c r="F14" i="31" s="1"/>
  <c r="R13" i="7"/>
  <c r="Q13"/>
  <c r="M13"/>
  <c r="F13" i="31" s="1"/>
  <c r="R12" i="7"/>
  <c r="Q12"/>
  <c r="M12"/>
  <c r="F12" i="31" s="1"/>
  <c r="R11" i="7"/>
  <c r="Q11"/>
  <c r="M11"/>
  <c r="F11" i="31" s="1"/>
  <c r="R10" i="7"/>
  <c r="Q10"/>
  <c r="M10"/>
  <c r="F10" i="31" s="1"/>
  <c r="T3" i="7"/>
  <c r="I26" i="2" s="1"/>
  <c r="T2" i="7"/>
  <c r="Q2"/>
  <c r="J23" i="2" s="1"/>
  <c r="K2" i="7"/>
  <c r="I2"/>
  <c r="H2"/>
  <c r="J7" i="2" s="1"/>
  <c r="C2" i="7"/>
  <c r="A2"/>
  <c r="M64" i="6"/>
  <c r="O64" s="1"/>
  <c r="R63"/>
  <c r="Q63"/>
  <c r="M63"/>
  <c r="F16" i="47" s="1"/>
  <c r="R62" i="6"/>
  <c r="Q62"/>
  <c r="M62"/>
  <c r="F15" i="47" s="1"/>
  <c r="R61" i="6"/>
  <c r="Q61"/>
  <c r="M61"/>
  <c r="F14" i="47" s="1"/>
  <c r="R60" i="6"/>
  <c r="Q60"/>
  <c r="M60"/>
  <c r="F13" i="47" s="1"/>
  <c r="R59" i="6"/>
  <c r="Q59"/>
  <c r="M59"/>
  <c r="F12" i="47" s="1"/>
  <c r="R57" i="6"/>
  <c r="Q57"/>
  <c r="M57"/>
  <c r="F15" i="44" s="1"/>
  <c r="R56" i="6"/>
  <c r="Q56"/>
  <c r="M56"/>
  <c r="F14" i="44" s="1"/>
  <c r="R55" i="6"/>
  <c r="Q55"/>
  <c r="M55"/>
  <c r="O55" s="1"/>
  <c r="R53"/>
  <c r="L2" s="1"/>
  <c r="Q53"/>
  <c r="M53"/>
  <c r="F19" i="42" s="1"/>
  <c r="R52" i="6"/>
  <c r="Q52"/>
  <c r="M52"/>
  <c r="F19" i="40" s="1"/>
  <c r="R51" i="6"/>
  <c r="P2" s="1"/>
  <c r="Q51"/>
  <c r="M51"/>
  <c r="F8" i="46" s="1"/>
  <c r="R50" i="6"/>
  <c r="Q50"/>
  <c r="M50"/>
  <c r="F9" i="47" s="1"/>
  <c r="R49" i="6"/>
  <c r="Q49"/>
  <c r="M49"/>
  <c r="F12" i="44" s="1"/>
  <c r="R48" i="6"/>
  <c r="Q48"/>
  <c r="M48"/>
  <c r="F9" i="45" s="1"/>
  <c r="R47" i="6"/>
  <c r="Q47"/>
  <c r="M47"/>
  <c r="F18" i="41" s="1"/>
  <c r="R46" i="6"/>
  <c r="Q46"/>
  <c r="O46"/>
  <c r="H20" i="48" s="1"/>
  <c r="H19" s="1"/>
  <c r="H18" s="1"/>
  <c r="H17" s="1"/>
  <c r="R44" i="6"/>
  <c r="Q44"/>
  <c r="M44"/>
  <c r="F17" i="43" s="1"/>
  <c r="R43" i="6"/>
  <c r="Q43"/>
  <c r="M43"/>
  <c r="R42"/>
  <c r="Q42"/>
  <c r="M42"/>
  <c r="F523" i="26" s="1"/>
  <c r="R41" i="6"/>
  <c r="Q41"/>
  <c r="M41"/>
  <c r="F573" i="26" s="1"/>
  <c r="R40" i="6"/>
  <c r="Q40"/>
  <c r="M40"/>
  <c r="R39"/>
  <c r="Q39"/>
  <c r="M39"/>
  <c r="F380" i="26" s="1"/>
  <c r="R38" i="6"/>
  <c r="Q38"/>
  <c r="M38"/>
  <c r="F379" i="26" s="1"/>
  <c r="R37" i="6"/>
  <c r="Q37"/>
  <c r="M37"/>
  <c r="R36"/>
  <c r="Q36"/>
  <c r="M36"/>
  <c r="O36" s="1"/>
  <c r="R35"/>
  <c r="Q35"/>
  <c r="M35"/>
  <c r="F20" i="26" s="1"/>
  <c r="R34" i="6"/>
  <c r="Q34"/>
  <c r="M34"/>
  <c r="R33"/>
  <c r="Q33"/>
  <c r="M33"/>
  <c r="F18" i="26" s="1"/>
  <c r="M29" i="6"/>
  <c r="O29" s="1"/>
  <c r="R28"/>
  <c r="Q28"/>
  <c r="M28"/>
  <c r="F17" i="40" s="1"/>
  <c r="R27" i="6"/>
  <c r="Q27"/>
  <c r="M27"/>
  <c r="F520" i="26" s="1"/>
  <c r="R26" i="6"/>
  <c r="Q26"/>
  <c r="O26"/>
  <c r="H519" i="26" s="1"/>
  <c r="R25" i="6"/>
  <c r="Q25"/>
  <c r="O25"/>
  <c r="H518" i="26" s="1"/>
  <c r="M25" i="6"/>
  <c r="F518" i="26" s="1"/>
  <c r="R24" i="6"/>
  <c r="Q24"/>
  <c r="O24"/>
  <c r="H517" i="26" s="1"/>
  <c r="M24" i="6"/>
  <c r="F517" i="26" s="1"/>
  <c r="O23" i="6"/>
  <c r="M23"/>
  <c r="R22"/>
  <c r="Q22"/>
  <c r="O22"/>
  <c r="H449" i="26" s="1"/>
  <c r="M22" i="6"/>
  <c r="F449" i="26" s="1"/>
  <c r="R21" i="6"/>
  <c r="Q21"/>
  <c r="O21"/>
  <c r="H448" i="26" s="1"/>
  <c r="M21" i="6"/>
  <c r="F448" i="26" s="1"/>
  <c r="R20" i="6"/>
  <c r="Q20"/>
  <c r="O20"/>
  <c r="H376" i="26" s="1"/>
  <c r="H375" s="1"/>
  <c r="M20" i="6"/>
  <c r="F376" i="26" s="1"/>
  <c r="R19" i="6"/>
  <c r="Q19"/>
  <c r="O19"/>
  <c r="M19"/>
  <c r="F280" i="26" s="1"/>
  <c r="O17" i="6"/>
  <c r="M17"/>
  <c r="R16"/>
  <c r="N2" s="1"/>
  <c r="Q16"/>
  <c r="O16"/>
  <c r="H9" i="44" s="1"/>
  <c r="H8" s="1"/>
  <c r="H7" s="1"/>
  <c r="M16" i="6"/>
  <c r="F9" i="44" s="1"/>
  <c r="R15" i="6"/>
  <c r="G2" s="1"/>
  <c r="H6" i="2" s="1"/>
  <c r="H5" s="1"/>
  <c r="Q15" i="6"/>
  <c r="O15"/>
  <c r="M15"/>
  <c r="F16" i="28" s="1"/>
  <c r="O13" i="6"/>
  <c r="M13"/>
  <c r="O12"/>
  <c r="M12"/>
  <c r="L11" i="52" s="1"/>
  <c r="R11" i="6"/>
  <c r="M10"/>
  <c r="O10" s="1"/>
  <c r="M9"/>
  <c r="L9" i="52" s="1"/>
  <c r="R8" i="6"/>
  <c r="O2"/>
  <c r="M2"/>
  <c r="K2"/>
  <c r="H15" i="2" s="1"/>
  <c r="C2" i="6"/>
  <c r="A2"/>
  <c r="S287" i="5"/>
  <c r="Q287"/>
  <c r="M287"/>
  <c r="F9" i="35" s="1"/>
  <c r="M113" i="5"/>
  <c r="O113" s="1"/>
  <c r="S112"/>
  <c r="Q112"/>
  <c r="M112"/>
  <c r="F9" i="37" s="1"/>
  <c r="S111" i="5"/>
  <c r="Q111"/>
  <c r="M111"/>
  <c r="F514" i="26" s="1"/>
  <c r="S110" i="5"/>
  <c r="Q110"/>
  <c r="M110"/>
  <c r="F14" i="35" s="1"/>
  <c r="S109" i="5"/>
  <c r="Q109"/>
  <c r="M109"/>
  <c r="F13" i="35" s="1"/>
  <c r="M108" i="5"/>
  <c r="O108" s="1"/>
  <c r="M106"/>
  <c r="O106" s="1"/>
  <c r="S105"/>
  <c r="Q105"/>
  <c r="M105"/>
  <c r="F373" i="26" s="1"/>
  <c r="S104" i="5"/>
  <c r="Q104"/>
  <c r="M104"/>
  <c r="F15" i="43" s="1"/>
  <c r="S103" i="5"/>
  <c r="Q103"/>
  <c r="Q102" s="1"/>
  <c r="M103"/>
  <c r="F14" i="43" s="1"/>
  <c r="S101" i="5"/>
  <c r="Q101"/>
  <c r="O101"/>
  <c r="M101"/>
  <c r="F12" i="43" s="1"/>
  <c r="S100" i="5"/>
  <c r="Q100"/>
  <c r="Q99" s="1"/>
  <c r="O100"/>
  <c r="H11" i="43" s="1"/>
  <c r="M100" i="5"/>
  <c r="F11" i="43" s="1"/>
  <c r="S98" i="5"/>
  <c r="Q98"/>
  <c r="O98"/>
  <c r="H9" i="43" s="1"/>
  <c r="M98" i="5"/>
  <c r="F9" i="43" s="1"/>
  <c r="S97" i="5"/>
  <c r="Q97"/>
  <c r="O97"/>
  <c r="H159" i="26" s="1"/>
  <c r="M97" i="5"/>
  <c r="F159" i="26" s="1"/>
  <c r="S96" i="5"/>
  <c r="Q96"/>
  <c r="O96"/>
  <c r="H158" i="26" s="1"/>
  <c r="M96" i="5"/>
  <c r="F158" i="26" s="1"/>
  <c r="S95" i="5"/>
  <c r="Q95"/>
  <c r="O95"/>
  <c r="H157" i="26" s="1"/>
  <c r="M95" i="5"/>
  <c r="F157" i="26" s="1"/>
  <c r="S94" i="5"/>
  <c r="Q94"/>
  <c r="O94"/>
  <c r="H15" i="42" s="1"/>
  <c r="H14" s="1"/>
  <c r="H13" s="1"/>
  <c r="M94" i="5"/>
  <c r="F15" i="42" s="1"/>
  <c r="S93" i="5"/>
  <c r="Q93"/>
  <c r="O93"/>
  <c r="H16" i="48" s="1"/>
  <c r="M93" i="5"/>
  <c r="F16" i="48" s="1"/>
  <c r="S92" i="5"/>
  <c r="Q92"/>
  <c r="O92"/>
  <c r="H15" i="48" s="1"/>
  <c r="M92" i="5"/>
  <c r="F15" i="48" s="1"/>
  <c r="S91" i="5"/>
  <c r="Q91"/>
  <c r="O91"/>
  <c r="H14" i="48" s="1"/>
  <c r="M91" i="5"/>
  <c r="F14" i="48" s="1"/>
  <c r="S90" i="5"/>
  <c r="Q90"/>
  <c r="O90"/>
  <c r="H13" i="48" s="1"/>
  <c r="M90" i="5"/>
  <c r="F13" i="48" s="1"/>
  <c r="S89" i="5"/>
  <c r="Q89"/>
  <c r="O89"/>
  <c r="H445" i="26" s="1"/>
  <c r="H444" s="1"/>
  <c r="H443" s="1"/>
  <c r="M89" i="5"/>
  <c r="F445" i="26" s="1"/>
  <c r="Q88" i="5"/>
  <c r="M88"/>
  <c r="F372" i="26" s="1"/>
  <c r="S87" i="5"/>
  <c r="Q87"/>
  <c r="M87"/>
  <c r="S86"/>
  <c r="Q86"/>
  <c r="M86"/>
  <c r="F155" i="26" s="1"/>
  <c r="S85" i="5"/>
  <c r="Q85"/>
  <c r="M85"/>
  <c r="F154" i="26" s="1"/>
  <c r="S84" i="5"/>
  <c r="Q84"/>
  <c r="M84"/>
  <c r="S83"/>
  <c r="Q83"/>
  <c r="M83"/>
  <c r="F152" i="26" s="1"/>
  <c r="M80" i="5"/>
  <c r="O80" s="1"/>
  <c r="S79"/>
  <c r="Q79"/>
  <c r="M79"/>
  <c r="F14" i="40" s="1"/>
  <c r="S78" i="5"/>
  <c r="Q78"/>
  <c r="M78"/>
  <c r="S77"/>
  <c r="Q77"/>
  <c r="M77"/>
  <c r="F14" i="41" s="1"/>
  <c r="S75" i="5"/>
  <c r="Q75"/>
  <c r="M75"/>
  <c r="O75" s="1"/>
  <c r="H277" i="26" s="1"/>
  <c r="S74" i="5"/>
  <c r="Q74"/>
  <c r="M74"/>
  <c r="O74" s="1"/>
  <c r="H276" i="26" s="1"/>
  <c r="S73" i="5"/>
  <c r="Q73"/>
  <c r="M73"/>
  <c r="O73" s="1"/>
  <c r="H275" i="26" s="1"/>
  <c r="S72" i="5"/>
  <c r="Q72"/>
  <c r="M72"/>
  <c r="O72" s="1"/>
  <c r="H274" i="26" s="1"/>
  <c r="S71" i="5"/>
  <c r="Q71"/>
  <c r="M71"/>
  <c r="O71" s="1"/>
  <c r="H273" i="26" s="1"/>
  <c r="S70" i="5"/>
  <c r="Q70"/>
  <c r="M70"/>
  <c r="O70" s="1"/>
  <c r="S68"/>
  <c r="Q68"/>
  <c r="M68"/>
  <c r="O68" s="1"/>
  <c r="H270" i="26" s="1"/>
  <c r="S67" i="5"/>
  <c r="Q67"/>
  <c r="M67"/>
  <c r="O67" s="1"/>
  <c r="H269" i="26" s="1"/>
  <c r="S64" i="5"/>
  <c r="Q64"/>
  <c r="M64"/>
  <c r="S63"/>
  <c r="Q63"/>
  <c r="M63"/>
  <c r="F142" i="26" s="1"/>
  <c r="S62" i="5"/>
  <c r="Q62"/>
  <c r="Q61" s="1"/>
  <c r="M62"/>
  <c r="F141" i="26" s="1"/>
  <c r="S60" i="5"/>
  <c r="Q60"/>
  <c r="M60"/>
  <c r="F139" i="26" s="1"/>
  <c r="M57" i="5"/>
  <c r="O57" s="1"/>
  <c r="S56"/>
  <c r="Q56"/>
  <c r="M56"/>
  <c r="S55"/>
  <c r="Q55"/>
  <c r="M55"/>
  <c r="F567" i="26" s="1"/>
  <c r="S54" i="5"/>
  <c r="Q54"/>
  <c r="H2" s="1"/>
  <c r="F7" i="2" s="1"/>
  <c r="M54" i="5"/>
  <c r="F9" i="30" s="1"/>
  <c r="M53" i="5"/>
  <c r="O53" s="1"/>
  <c r="S52"/>
  <c r="Q52"/>
  <c r="M52"/>
  <c r="F11" i="28" s="1"/>
  <c r="S51" i="5"/>
  <c r="Q51"/>
  <c r="M51"/>
  <c r="S50"/>
  <c r="Q50"/>
  <c r="M50"/>
  <c r="F565" i="26" s="1"/>
  <c r="M48" i="5"/>
  <c r="F12" i="29" s="1"/>
  <c r="S47" i="5"/>
  <c r="Q47"/>
  <c r="M47"/>
  <c r="S46"/>
  <c r="Q46"/>
  <c r="M46"/>
  <c r="O46" s="1"/>
  <c r="S45"/>
  <c r="Q45"/>
  <c r="M45"/>
  <c r="F10" i="29" s="1"/>
  <c r="S43" i="5"/>
  <c r="Q43"/>
  <c r="M43"/>
  <c r="F10" i="35" s="1"/>
  <c r="S42" i="5"/>
  <c r="Q42"/>
  <c r="M42"/>
  <c r="S41"/>
  <c r="Q41"/>
  <c r="M41"/>
  <c r="F9" i="48" s="1"/>
  <c r="M39" i="5"/>
  <c r="O39" s="1"/>
  <c r="S38"/>
  <c r="Q38"/>
  <c r="M38"/>
  <c r="S37"/>
  <c r="Q37"/>
  <c r="M37"/>
  <c r="F11" i="41" s="1"/>
  <c r="S36" i="5"/>
  <c r="Q36"/>
  <c r="M36"/>
  <c r="F10" i="41" s="1"/>
  <c r="S35" i="5"/>
  <c r="Q35"/>
  <c r="M35"/>
  <c r="S34"/>
  <c r="Q34"/>
  <c r="M34"/>
  <c r="F11" i="40" s="1"/>
  <c r="S33" i="5"/>
  <c r="Q33"/>
  <c r="M33"/>
  <c r="F10" i="40" s="1"/>
  <c r="S32" i="5"/>
  <c r="Q32"/>
  <c r="S30"/>
  <c r="Q30"/>
  <c r="M30"/>
  <c r="F369" i="26" s="1"/>
  <c r="S29" i="5"/>
  <c r="Q29"/>
  <c r="M29"/>
  <c r="F368" i="26" s="1"/>
  <c r="S27" i="5"/>
  <c r="Q27"/>
  <c r="M27"/>
  <c r="F265" i="26" s="1"/>
  <c r="S26" i="5"/>
  <c r="Q26"/>
  <c r="M26"/>
  <c r="S25"/>
  <c r="Q25"/>
  <c r="Q24" s="1"/>
  <c r="M25"/>
  <c r="F263" i="26" s="1"/>
  <c r="S23" i="5"/>
  <c r="Q23"/>
  <c r="M23"/>
  <c r="F261" i="26" s="1"/>
  <c r="S22" i="5"/>
  <c r="Q22"/>
  <c r="M22"/>
  <c r="F260" i="26" s="1"/>
  <c r="M19" i="5"/>
  <c r="O19" s="1"/>
  <c r="S18"/>
  <c r="Q18"/>
  <c r="L18"/>
  <c r="E442" i="26" s="1"/>
  <c r="S17" i="5"/>
  <c r="Q17"/>
  <c r="M17"/>
  <c r="F441" i="26" s="1"/>
  <c r="S16" i="5"/>
  <c r="Q16"/>
  <c r="M16"/>
  <c r="F440" i="26" s="1"/>
  <c r="S14" i="5"/>
  <c r="Q14"/>
  <c r="M14"/>
  <c r="F13" i="26" s="1"/>
  <c r="S13" i="5"/>
  <c r="Q13"/>
  <c r="M13"/>
  <c r="F12" i="26" s="1"/>
  <c r="S12" i="5"/>
  <c r="Q12"/>
  <c r="M12"/>
  <c r="F9" i="28" s="1"/>
  <c r="S11" i="5"/>
  <c r="Q11"/>
  <c r="M11"/>
  <c r="F117" i="26" s="1"/>
  <c r="S10" i="5"/>
  <c r="Q10"/>
  <c r="M10"/>
  <c r="F116" i="26" s="1"/>
  <c r="S9" i="5"/>
  <c r="Q9"/>
  <c r="M9"/>
  <c r="F11" i="26" s="1"/>
  <c r="L2" i="5"/>
  <c r="F16" i="2" s="1"/>
  <c r="C2" i="5"/>
  <c r="A2"/>
  <c r="G265" i="4"/>
  <c r="F265"/>
  <c r="E265"/>
  <c r="I265" s="1"/>
  <c r="D265"/>
  <c r="G264"/>
  <c r="F264"/>
  <c r="E264"/>
  <c r="D264"/>
  <c r="G263"/>
  <c r="F263"/>
  <c r="H263" s="1"/>
  <c r="E263"/>
  <c r="D263"/>
  <c r="G262"/>
  <c r="F262"/>
  <c r="E262"/>
  <c r="I262" s="1"/>
  <c r="D262"/>
  <c r="G261"/>
  <c r="F261"/>
  <c r="E261"/>
  <c r="D261"/>
  <c r="G260"/>
  <c r="F260"/>
  <c r="E260"/>
  <c r="G259"/>
  <c r="F259"/>
  <c r="E259"/>
  <c r="D259"/>
  <c r="G258"/>
  <c r="F258"/>
  <c r="E258"/>
  <c r="D258"/>
  <c r="G257"/>
  <c r="E257"/>
  <c r="D257"/>
  <c r="G256"/>
  <c r="E256"/>
  <c r="G255"/>
  <c r="F255"/>
  <c r="E255"/>
  <c r="D255"/>
  <c r="G254"/>
  <c r="F254"/>
  <c r="E254"/>
  <c r="D254"/>
  <c r="G253"/>
  <c r="E253"/>
  <c r="G252"/>
  <c r="E252"/>
  <c r="D252"/>
  <c r="G251"/>
  <c r="F251"/>
  <c r="E251"/>
  <c r="G250"/>
  <c r="F250"/>
  <c r="E250"/>
  <c r="D250"/>
  <c r="G249"/>
  <c r="E249"/>
  <c r="G247"/>
  <c r="F247"/>
  <c r="E247"/>
  <c r="D247"/>
  <c r="G246"/>
  <c r="F246"/>
  <c r="E246"/>
  <c r="D246"/>
  <c r="G245"/>
  <c r="F245"/>
  <c r="E245"/>
  <c r="D245"/>
  <c r="H245" s="1"/>
  <c r="G244"/>
  <c r="F244"/>
  <c r="E244"/>
  <c r="D244"/>
  <c r="H244" s="1"/>
  <c r="G243"/>
  <c r="F243"/>
  <c r="E243"/>
  <c r="D243"/>
  <c r="G242"/>
  <c r="E242"/>
  <c r="G241"/>
  <c r="E241"/>
  <c r="G239"/>
  <c r="E239"/>
  <c r="D239"/>
  <c r="G238"/>
  <c r="F238"/>
  <c r="E238"/>
  <c r="D238"/>
  <c r="G237"/>
  <c r="F237"/>
  <c r="E237"/>
  <c r="D237"/>
  <c r="H237" s="1"/>
  <c r="G236"/>
  <c r="F236"/>
  <c r="E236"/>
  <c r="D236"/>
  <c r="G235"/>
  <c r="E235"/>
  <c r="G234"/>
  <c r="F234"/>
  <c r="E234"/>
  <c r="D234"/>
  <c r="G233"/>
  <c r="E233"/>
  <c r="D233"/>
  <c r="G232"/>
  <c r="F232"/>
  <c r="E232"/>
  <c r="D232"/>
  <c r="H232" s="1"/>
  <c r="G231"/>
  <c r="F231"/>
  <c r="E231"/>
  <c r="D231"/>
  <c r="G230"/>
  <c r="F230"/>
  <c r="E230"/>
  <c r="D230"/>
  <c r="H230" s="1"/>
  <c r="G229"/>
  <c r="E229"/>
  <c r="G228"/>
  <c r="F228"/>
  <c r="E228"/>
  <c r="D228"/>
  <c r="G227"/>
  <c r="F227"/>
  <c r="E227"/>
  <c r="D227"/>
  <c r="H227" s="1"/>
  <c r="G226"/>
  <c r="F226"/>
  <c r="E226"/>
  <c r="D226"/>
  <c r="G225"/>
  <c r="E225"/>
  <c r="D225"/>
  <c r="G224"/>
  <c r="F224"/>
  <c r="E224"/>
  <c r="D224"/>
  <c r="G223"/>
  <c r="E223"/>
  <c r="G222"/>
  <c r="F222"/>
  <c r="E222"/>
  <c r="D222"/>
  <c r="G219"/>
  <c r="F219"/>
  <c r="E219"/>
  <c r="G218"/>
  <c r="F218"/>
  <c r="E218"/>
  <c r="D218"/>
  <c r="H218" s="1"/>
  <c r="AG11" i="2" s="1"/>
  <c r="G217" i="4"/>
  <c r="E217"/>
  <c r="G216"/>
  <c r="E216"/>
  <c r="D216"/>
  <c r="G215"/>
  <c r="E215"/>
  <c r="D215"/>
  <c r="G214"/>
  <c r="F214"/>
  <c r="E214"/>
  <c r="D214"/>
  <c r="G213"/>
  <c r="E213"/>
  <c r="D213"/>
  <c r="G212"/>
  <c r="F212"/>
  <c r="E212"/>
  <c r="D212"/>
  <c r="G211"/>
  <c r="F211"/>
  <c r="E211"/>
  <c r="D211"/>
  <c r="G210"/>
  <c r="E210"/>
  <c r="G209"/>
  <c r="F209"/>
  <c r="E209"/>
  <c r="D209"/>
  <c r="G208"/>
  <c r="F208"/>
  <c r="E208"/>
  <c r="I208" s="1"/>
  <c r="D208"/>
  <c r="G207"/>
  <c r="F207"/>
  <c r="E207"/>
  <c r="D207"/>
  <c r="G206"/>
  <c r="E206"/>
  <c r="G205"/>
  <c r="F205"/>
  <c r="E205"/>
  <c r="D205"/>
  <c r="G204"/>
  <c r="E204"/>
  <c r="D204"/>
  <c r="G203"/>
  <c r="F203"/>
  <c r="E203"/>
  <c r="D203"/>
  <c r="G202"/>
  <c r="F202"/>
  <c r="E202"/>
  <c r="D202"/>
  <c r="G201"/>
  <c r="E201"/>
  <c r="E200"/>
  <c r="G199"/>
  <c r="F199"/>
  <c r="E199"/>
  <c r="D199"/>
  <c r="G198"/>
  <c r="E198"/>
  <c r="D198"/>
  <c r="G197"/>
  <c r="E197"/>
  <c r="G196"/>
  <c r="F196"/>
  <c r="E196"/>
  <c r="D196"/>
  <c r="G195"/>
  <c r="F195"/>
  <c r="E195"/>
  <c r="D195"/>
  <c r="G194"/>
  <c r="F194"/>
  <c r="E194"/>
  <c r="D194"/>
  <c r="G193"/>
  <c r="E193"/>
  <c r="I193" s="1"/>
  <c r="D193"/>
  <c r="G192"/>
  <c r="F192"/>
  <c r="E192"/>
  <c r="I192" s="1"/>
  <c r="G191"/>
  <c r="F191"/>
  <c r="E191"/>
  <c r="D191"/>
  <c r="G190"/>
  <c r="E190"/>
  <c r="G189"/>
  <c r="F189"/>
  <c r="E189"/>
  <c r="D189"/>
  <c r="G188"/>
  <c r="F188"/>
  <c r="E188"/>
  <c r="D188"/>
  <c r="G187"/>
  <c r="F187"/>
  <c r="E187"/>
  <c r="D187"/>
  <c r="H187" s="1"/>
  <c r="G186"/>
  <c r="F186"/>
  <c r="E186"/>
  <c r="D186"/>
  <c r="G185"/>
  <c r="F185"/>
  <c r="E185"/>
  <c r="D185"/>
  <c r="H185" s="1"/>
  <c r="G184"/>
  <c r="E184"/>
  <c r="D184"/>
  <c r="G183"/>
  <c r="F183"/>
  <c r="E183"/>
  <c r="G182"/>
  <c r="F182"/>
  <c r="E182"/>
  <c r="D182"/>
  <c r="H182" s="1"/>
  <c r="G181"/>
  <c r="F181"/>
  <c r="E181"/>
  <c r="G180"/>
  <c r="E180"/>
  <c r="G179"/>
  <c r="F179"/>
  <c r="E179"/>
  <c r="I179" s="1"/>
  <c r="D179"/>
  <c r="G178"/>
  <c r="F178"/>
  <c r="E178"/>
  <c r="I178" s="1"/>
  <c r="D178"/>
  <c r="H178" s="1"/>
  <c r="G177"/>
  <c r="F177"/>
  <c r="E177"/>
  <c r="D177"/>
  <c r="G176"/>
  <c r="F176"/>
  <c r="E176"/>
  <c r="I176" s="1"/>
  <c r="D176"/>
  <c r="G175"/>
  <c r="F175"/>
  <c r="E175"/>
  <c r="D175"/>
  <c r="H175" s="1"/>
  <c r="G174"/>
  <c r="F174"/>
  <c r="E174"/>
  <c r="G173"/>
  <c r="F173"/>
  <c r="E173"/>
  <c r="D173"/>
  <c r="H173" s="1"/>
  <c r="G172"/>
  <c r="F172"/>
  <c r="E172"/>
  <c r="D172"/>
  <c r="H172" s="1"/>
  <c r="G171"/>
  <c r="F171"/>
  <c r="E171"/>
  <c r="D171"/>
  <c r="G170"/>
  <c r="E170"/>
  <c r="G169"/>
  <c r="G168"/>
  <c r="F168"/>
  <c r="E168"/>
  <c r="D168"/>
  <c r="G167"/>
  <c r="F167"/>
  <c r="E167"/>
  <c r="D167"/>
  <c r="G166"/>
  <c r="F166"/>
  <c r="E166"/>
  <c r="D166"/>
  <c r="H166" s="1"/>
  <c r="G165"/>
  <c r="E165"/>
  <c r="D165"/>
  <c r="G164"/>
  <c r="F164"/>
  <c r="E164"/>
  <c r="I164" s="1"/>
  <c r="G163"/>
  <c r="F163"/>
  <c r="E163"/>
  <c r="D163"/>
  <c r="G162"/>
  <c r="G161"/>
  <c r="F161"/>
  <c r="E161"/>
  <c r="D161"/>
  <c r="G160"/>
  <c r="F160"/>
  <c r="E160"/>
  <c r="D160"/>
  <c r="G159"/>
  <c r="F159"/>
  <c r="E159"/>
  <c r="D159"/>
  <c r="G158"/>
  <c r="F158"/>
  <c r="E158"/>
  <c r="D158"/>
  <c r="G157"/>
  <c r="F157"/>
  <c r="E157"/>
  <c r="I157" s="1"/>
  <c r="D157"/>
  <c r="H157" s="1"/>
  <c r="G156"/>
  <c r="E156"/>
  <c r="G155"/>
  <c r="G154"/>
  <c r="F154"/>
  <c r="E154"/>
  <c r="D154"/>
  <c r="G153"/>
  <c r="F153"/>
  <c r="E153"/>
  <c r="D153"/>
  <c r="H153" s="1"/>
  <c r="S11" i="2" s="1"/>
  <c r="G152" i="4"/>
  <c r="E152"/>
  <c r="G151"/>
  <c r="F151"/>
  <c r="E151"/>
  <c r="D151"/>
  <c r="H151" s="1"/>
  <c r="K33" i="3" s="1"/>
  <c r="G150" i="4"/>
  <c r="E150"/>
  <c r="D150"/>
  <c r="G149"/>
  <c r="F149"/>
  <c r="E149"/>
  <c r="D149"/>
  <c r="G148"/>
  <c r="F148"/>
  <c r="E148"/>
  <c r="D148"/>
  <c r="G147"/>
  <c r="F147"/>
  <c r="E147"/>
  <c r="G146"/>
  <c r="F146"/>
  <c r="E146"/>
  <c r="D146"/>
  <c r="G145"/>
  <c r="F145"/>
  <c r="E145"/>
  <c r="D145"/>
  <c r="G144"/>
  <c r="E144"/>
  <c r="I144" s="1"/>
  <c r="G143"/>
  <c r="E143"/>
  <c r="G142"/>
  <c r="F142"/>
  <c r="E142"/>
  <c r="D142"/>
  <c r="H142" s="1"/>
  <c r="G141"/>
  <c r="F141"/>
  <c r="E141"/>
  <c r="D141"/>
  <c r="G140"/>
  <c r="E140"/>
  <c r="I140" s="1"/>
  <c r="G139"/>
  <c r="F139"/>
  <c r="E139"/>
  <c r="D139"/>
  <c r="G138"/>
  <c r="F138"/>
  <c r="E138"/>
  <c r="D138"/>
  <c r="G137"/>
  <c r="E137"/>
  <c r="D137"/>
  <c r="G136"/>
  <c r="I136" s="1"/>
  <c r="F136"/>
  <c r="E136"/>
  <c r="G135"/>
  <c r="F135"/>
  <c r="E135"/>
  <c r="D135"/>
  <c r="H135" s="1"/>
  <c r="G134"/>
  <c r="E134"/>
  <c r="G133"/>
  <c r="I133" s="1"/>
  <c r="E133"/>
  <c r="G132"/>
  <c r="F132"/>
  <c r="E132"/>
  <c r="I132" s="1"/>
  <c r="D132"/>
  <c r="G131"/>
  <c r="F131"/>
  <c r="E131"/>
  <c r="I131" s="1"/>
  <c r="D131"/>
  <c r="G130"/>
  <c r="F130"/>
  <c r="H130" s="1"/>
  <c r="E130"/>
  <c r="D130"/>
  <c r="G129"/>
  <c r="E129"/>
  <c r="D129"/>
  <c r="G128"/>
  <c r="F128"/>
  <c r="E128"/>
  <c r="D128"/>
  <c r="H128" s="1"/>
  <c r="G127"/>
  <c r="F127"/>
  <c r="E127"/>
  <c r="G126"/>
  <c r="F126"/>
  <c r="E126"/>
  <c r="D126"/>
  <c r="H126" s="1"/>
  <c r="G125"/>
  <c r="F125"/>
  <c r="E125"/>
  <c r="D125"/>
  <c r="G124"/>
  <c r="E124"/>
  <c r="D124"/>
  <c r="G123"/>
  <c r="E123"/>
  <c r="G122"/>
  <c r="F122"/>
  <c r="E122"/>
  <c r="G121"/>
  <c r="F121"/>
  <c r="E121"/>
  <c r="D121"/>
  <c r="H121" s="1"/>
  <c r="G120"/>
  <c r="E120"/>
  <c r="I120" s="1"/>
  <c r="D120"/>
  <c r="G119"/>
  <c r="E119"/>
  <c r="G118"/>
  <c r="F118"/>
  <c r="H118" s="1"/>
  <c r="E118"/>
  <c r="I118" s="1"/>
  <c r="D118"/>
  <c r="G117"/>
  <c r="F117"/>
  <c r="E117"/>
  <c r="G116"/>
  <c r="F116"/>
  <c r="E116"/>
  <c r="D116"/>
  <c r="G115"/>
  <c r="E115"/>
  <c r="G114"/>
  <c r="F114"/>
  <c r="E114"/>
  <c r="D114"/>
  <c r="G113"/>
  <c r="F113"/>
  <c r="E113"/>
  <c r="I113" s="1"/>
  <c r="D113"/>
  <c r="H113" s="1"/>
  <c r="G112"/>
  <c r="F112"/>
  <c r="E112"/>
  <c r="D112"/>
  <c r="H112" s="1"/>
  <c r="G111"/>
  <c r="E111"/>
  <c r="G110"/>
  <c r="E110"/>
  <c r="D110"/>
  <c r="G109"/>
  <c r="F109"/>
  <c r="E109"/>
  <c r="G108"/>
  <c r="F108"/>
  <c r="E108"/>
  <c r="D108"/>
  <c r="G107"/>
  <c r="E107"/>
  <c r="I107" s="1"/>
  <c r="G106"/>
  <c r="F106"/>
  <c r="E106"/>
  <c r="D106"/>
  <c r="H106" s="1"/>
  <c r="G105"/>
  <c r="F105"/>
  <c r="E105"/>
  <c r="D105"/>
  <c r="G104"/>
  <c r="F104"/>
  <c r="E104"/>
  <c r="D104"/>
  <c r="H104" s="1"/>
  <c r="G103"/>
  <c r="E103"/>
  <c r="G100"/>
  <c r="F100"/>
  <c r="E100"/>
  <c r="I100" s="1"/>
  <c r="D100"/>
  <c r="H100" s="1"/>
  <c r="G99"/>
  <c r="F99"/>
  <c r="E99"/>
  <c r="D99"/>
  <c r="G98"/>
  <c r="F98"/>
  <c r="H98" s="1"/>
  <c r="E98"/>
  <c r="D98"/>
  <c r="G97"/>
  <c r="E97"/>
  <c r="I97" s="1"/>
  <c r="G96"/>
  <c r="E96"/>
  <c r="I96" s="1"/>
  <c r="M28" i="3" s="1"/>
  <c r="G95" i="4"/>
  <c r="F95"/>
  <c r="E95"/>
  <c r="D95"/>
  <c r="H95" s="1"/>
  <c r="G94"/>
  <c r="E94"/>
  <c r="I94" s="1"/>
  <c r="D94"/>
  <c r="G93"/>
  <c r="F93"/>
  <c r="E93"/>
  <c r="G92"/>
  <c r="E92"/>
  <c r="G91"/>
  <c r="F91"/>
  <c r="E91"/>
  <c r="I91" s="1"/>
  <c r="M26" i="3" s="1"/>
  <c r="D91" i="4"/>
  <c r="H91" s="1"/>
  <c r="K26" i="3" s="1"/>
  <c r="G90" i="4"/>
  <c r="F90"/>
  <c r="E90"/>
  <c r="D90"/>
  <c r="G89"/>
  <c r="F89"/>
  <c r="E89"/>
  <c r="I89" s="1"/>
  <c r="G88"/>
  <c r="F88"/>
  <c r="E88"/>
  <c r="G87"/>
  <c r="E87"/>
  <c r="D87"/>
  <c r="H87" s="1"/>
  <c r="I86"/>
  <c r="G86"/>
  <c r="F86"/>
  <c r="E86"/>
  <c r="D86"/>
  <c r="H86" s="1"/>
  <c r="G85"/>
  <c r="F85"/>
  <c r="E85"/>
  <c r="D85"/>
  <c r="G84"/>
  <c r="F84"/>
  <c r="E84"/>
  <c r="I84" s="1"/>
  <c r="G83"/>
  <c r="E83"/>
  <c r="G82"/>
  <c r="F82"/>
  <c r="E82"/>
  <c r="I82" s="1"/>
  <c r="G81"/>
  <c r="E81"/>
  <c r="I81" s="1"/>
  <c r="G80"/>
  <c r="E80"/>
  <c r="G79"/>
  <c r="F79"/>
  <c r="E79"/>
  <c r="I79" s="1"/>
  <c r="G78"/>
  <c r="E78"/>
  <c r="D78"/>
  <c r="G77"/>
  <c r="E77"/>
  <c r="D77"/>
  <c r="G76"/>
  <c r="F76"/>
  <c r="E76"/>
  <c r="D76"/>
  <c r="G75"/>
  <c r="E75"/>
  <c r="D75"/>
  <c r="G74"/>
  <c r="E74"/>
  <c r="G72"/>
  <c r="E72"/>
  <c r="D72"/>
  <c r="G71"/>
  <c r="I71" s="1"/>
  <c r="E71"/>
  <c r="G70"/>
  <c r="E70"/>
  <c r="G69"/>
  <c r="E69"/>
  <c r="D69"/>
  <c r="G68"/>
  <c r="E68"/>
  <c r="I68" s="1"/>
  <c r="G67"/>
  <c r="F67"/>
  <c r="E67"/>
  <c r="G66"/>
  <c r="E66"/>
  <c r="G65"/>
  <c r="E65"/>
  <c r="I65" s="1"/>
  <c r="G64"/>
  <c r="F64"/>
  <c r="E64"/>
  <c r="G63"/>
  <c r="E63"/>
  <c r="I63" s="1"/>
  <c r="G62"/>
  <c r="E62"/>
  <c r="G61"/>
  <c r="F61"/>
  <c r="E61"/>
  <c r="G60"/>
  <c r="E60"/>
  <c r="G59"/>
  <c r="E59"/>
  <c r="G58"/>
  <c r="E58"/>
  <c r="G57"/>
  <c r="F57"/>
  <c r="E57"/>
  <c r="D57"/>
  <c r="H57" s="1"/>
  <c r="G56"/>
  <c r="F56"/>
  <c r="E56"/>
  <c r="D56"/>
  <c r="H56" s="1"/>
  <c r="G55"/>
  <c r="F55"/>
  <c r="H55" s="1"/>
  <c r="E55"/>
  <c r="G54"/>
  <c r="F54"/>
  <c r="E54"/>
  <c r="D54"/>
  <c r="H54" s="1"/>
  <c r="G53"/>
  <c r="E53"/>
  <c r="D53"/>
  <c r="G52"/>
  <c r="E52"/>
  <c r="G51"/>
  <c r="E51"/>
  <c r="G50"/>
  <c r="F50"/>
  <c r="E50"/>
  <c r="D50"/>
  <c r="G49"/>
  <c r="F49"/>
  <c r="E49"/>
  <c r="G48"/>
  <c r="F48"/>
  <c r="E48"/>
  <c r="D48"/>
  <c r="G47"/>
  <c r="F47"/>
  <c r="E47"/>
  <c r="D47"/>
  <c r="G46"/>
  <c r="E46"/>
  <c r="G45"/>
  <c r="E45"/>
  <c r="I45" s="1"/>
  <c r="M16" i="3" s="1"/>
  <c r="G44" i="4"/>
  <c r="F44"/>
  <c r="E44"/>
  <c r="D44"/>
  <c r="G43"/>
  <c r="F43"/>
  <c r="E43"/>
  <c r="D43"/>
  <c r="G42"/>
  <c r="F42"/>
  <c r="E42"/>
  <c r="D42"/>
  <c r="G41"/>
  <c r="F41"/>
  <c r="E41"/>
  <c r="I41" s="1"/>
  <c r="D41"/>
  <c r="G40"/>
  <c r="F40"/>
  <c r="E40"/>
  <c r="D40"/>
  <c r="G39"/>
  <c r="F39"/>
  <c r="E39"/>
  <c r="D39"/>
  <c r="G38"/>
  <c r="F38"/>
  <c r="E38"/>
  <c r="I38" s="1"/>
  <c r="D38"/>
  <c r="G37"/>
  <c r="E37"/>
  <c r="I37" s="1"/>
  <c r="G36"/>
  <c r="G35"/>
  <c r="G34"/>
  <c r="F34"/>
  <c r="E34"/>
  <c r="I34" s="1"/>
  <c r="D34"/>
  <c r="G33"/>
  <c r="F33"/>
  <c r="E33"/>
  <c r="I33" s="1"/>
  <c r="D33"/>
  <c r="G32"/>
  <c r="F32"/>
  <c r="E32"/>
  <c r="D32"/>
  <c r="G31"/>
  <c r="F31"/>
  <c r="E31"/>
  <c r="I31" s="1"/>
  <c r="D31"/>
  <c r="G30"/>
  <c r="F30"/>
  <c r="E30"/>
  <c r="G29"/>
  <c r="F29"/>
  <c r="E29"/>
  <c r="I29" s="1"/>
  <c r="D29"/>
  <c r="G28"/>
  <c r="F28"/>
  <c r="E28"/>
  <c r="D28"/>
  <c r="G27"/>
  <c r="E27"/>
  <c r="G26"/>
  <c r="F26"/>
  <c r="E26"/>
  <c r="D26"/>
  <c r="G25"/>
  <c r="F25"/>
  <c r="E25"/>
  <c r="D25"/>
  <c r="G24"/>
  <c r="E24"/>
  <c r="G23"/>
  <c r="F23"/>
  <c r="E23"/>
  <c r="D23"/>
  <c r="G22"/>
  <c r="F22"/>
  <c r="E22"/>
  <c r="D22"/>
  <c r="G21"/>
  <c r="I21" s="1"/>
  <c r="M11" i="3" s="1"/>
  <c r="E21" i="4"/>
  <c r="G20"/>
  <c r="E20"/>
  <c r="I20" s="1"/>
  <c r="G19"/>
  <c r="F19"/>
  <c r="E19"/>
  <c r="D19"/>
  <c r="G18"/>
  <c r="F18"/>
  <c r="E18"/>
  <c r="I18" s="1"/>
  <c r="D18"/>
  <c r="G17"/>
  <c r="F17"/>
  <c r="E17"/>
  <c r="D17"/>
  <c r="G16"/>
  <c r="F16"/>
  <c r="E16"/>
  <c r="I15"/>
  <c r="M9" i="3" s="1"/>
  <c r="G15" i="4"/>
  <c r="E15"/>
  <c r="G11"/>
  <c r="F11"/>
  <c r="E11"/>
  <c r="D11"/>
  <c r="G10"/>
  <c r="F10"/>
  <c r="E10"/>
  <c r="D10"/>
  <c r="G9"/>
  <c r="I9" s="1"/>
  <c r="F9"/>
  <c r="E9"/>
  <c r="D9"/>
  <c r="G8"/>
  <c r="E8"/>
  <c r="C2"/>
  <c r="A2"/>
  <c r="I63" i="3"/>
  <c r="H63"/>
  <c r="G63"/>
  <c r="F63"/>
  <c r="E63"/>
  <c r="D63"/>
  <c r="L62"/>
  <c r="C62"/>
  <c r="B62"/>
  <c r="A62"/>
  <c r="C61"/>
  <c r="B61"/>
  <c r="A61"/>
  <c r="C60"/>
  <c r="B60"/>
  <c r="A60"/>
  <c r="M59"/>
  <c r="K59"/>
  <c r="C59"/>
  <c r="B59"/>
  <c r="A59"/>
  <c r="M58"/>
  <c r="K58"/>
  <c r="C58"/>
  <c r="B58"/>
  <c r="A58"/>
  <c r="C57"/>
  <c r="B57"/>
  <c r="A57"/>
  <c r="C56"/>
  <c r="B56"/>
  <c r="A56"/>
  <c r="C55"/>
  <c r="B55"/>
  <c r="A55"/>
  <c r="C54"/>
  <c r="B54"/>
  <c r="A54"/>
  <c r="M53"/>
  <c r="L53"/>
  <c r="K53"/>
  <c r="C53"/>
  <c r="B53"/>
  <c r="A53"/>
  <c r="C52"/>
  <c r="B52"/>
  <c r="A52"/>
  <c r="C51"/>
  <c r="B51"/>
  <c r="A51"/>
  <c r="L50"/>
  <c r="C50"/>
  <c r="B50"/>
  <c r="A50"/>
  <c r="L49"/>
  <c r="C49"/>
  <c r="B49"/>
  <c r="A49"/>
  <c r="C48"/>
  <c r="B48"/>
  <c r="A48"/>
  <c r="C47"/>
  <c r="B47"/>
  <c r="A47"/>
  <c r="C46"/>
  <c r="B46"/>
  <c r="A46"/>
  <c r="M45"/>
  <c r="L45"/>
  <c r="K45"/>
  <c r="C45"/>
  <c r="B45"/>
  <c r="A45"/>
  <c r="M44"/>
  <c r="K44"/>
  <c r="C44"/>
  <c r="B44"/>
  <c r="A44"/>
  <c r="C43"/>
  <c r="B43"/>
  <c r="A43"/>
  <c r="C42"/>
  <c r="B42"/>
  <c r="A42"/>
  <c r="C41"/>
  <c r="B41"/>
  <c r="A41"/>
  <c r="C40"/>
  <c r="B40"/>
  <c r="A40"/>
  <c r="M39"/>
  <c r="L39"/>
  <c r="K39"/>
  <c r="C39"/>
  <c r="B39"/>
  <c r="A39"/>
  <c r="M38"/>
  <c r="L38"/>
  <c r="K38"/>
  <c r="J38"/>
  <c r="C38"/>
  <c r="B38"/>
  <c r="A38"/>
  <c r="M37"/>
  <c r="K37"/>
  <c r="C37"/>
  <c r="B37"/>
  <c r="A37"/>
  <c r="C36"/>
  <c r="B36"/>
  <c r="A36"/>
  <c r="C35"/>
  <c r="B35"/>
  <c r="A35"/>
  <c r="C34"/>
  <c r="B34"/>
  <c r="A34"/>
  <c r="L33"/>
  <c r="C33"/>
  <c r="B33"/>
  <c r="A33"/>
  <c r="L32"/>
  <c r="J32"/>
  <c r="C32"/>
  <c r="B32"/>
  <c r="A32"/>
  <c r="C31"/>
  <c r="B31"/>
  <c r="A31"/>
  <c r="C30"/>
  <c r="B30"/>
  <c r="A30"/>
  <c r="C29"/>
  <c r="B29"/>
  <c r="A29"/>
  <c r="C28"/>
  <c r="B28"/>
  <c r="A28"/>
  <c r="C27"/>
  <c r="B27"/>
  <c r="A27"/>
  <c r="L26"/>
  <c r="J26"/>
  <c r="C26"/>
  <c r="B26"/>
  <c r="A26"/>
  <c r="C25"/>
  <c r="B25"/>
  <c r="A25"/>
  <c r="C24"/>
  <c r="B24"/>
  <c r="A24"/>
  <c r="C23"/>
  <c r="B23"/>
  <c r="A23"/>
  <c r="C22"/>
  <c r="B22"/>
  <c r="A22"/>
  <c r="C21"/>
  <c r="B21"/>
  <c r="A21"/>
  <c r="C20"/>
  <c r="B20"/>
  <c r="A20"/>
  <c r="C19"/>
  <c r="B19"/>
  <c r="A19"/>
  <c r="L18"/>
  <c r="C18"/>
  <c r="B18"/>
  <c r="A18"/>
  <c r="M17"/>
  <c r="K17"/>
  <c r="C17"/>
  <c r="B17"/>
  <c r="A17"/>
  <c r="C16"/>
  <c r="B16"/>
  <c r="A16"/>
  <c r="C15"/>
  <c r="B15"/>
  <c r="A15"/>
  <c r="C14"/>
  <c r="B14"/>
  <c r="A14"/>
  <c r="C13"/>
  <c r="B13"/>
  <c r="A13"/>
  <c r="C12"/>
  <c r="B12"/>
  <c r="A12"/>
  <c r="C11"/>
  <c r="B11"/>
  <c r="A11"/>
  <c r="C10"/>
  <c r="B10"/>
  <c r="A10"/>
  <c r="C9"/>
  <c r="B9"/>
  <c r="A9"/>
  <c r="M8"/>
  <c r="K8"/>
  <c r="C8"/>
  <c r="B8"/>
  <c r="A8"/>
  <c r="K7"/>
  <c r="C7"/>
  <c r="B7"/>
  <c r="A7"/>
  <c r="C6"/>
  <c r="B6"/>
  <c r="A6"/>
  <c r="C1"/>
  <c r="A1"/>
  <c r="AH26" i="2"/>
  <c r="AG26"/>
  <c r="AF26"/>
  <c r="AE26"/>
  <c r="AD26"/>
  <c r="AC26"/>
  <c r="AB26"/>
  <c r="Z26"/>
  <c r="Y26"/>
  <c r="T26"/>
  <c r="S26"/>
  <c r="P26"/>
  <c r="O26"/>
  <c r="J26"/>
  <c r="H26"/>
  <c r="G26"/>
  <c r="F26"/>
  <c r="E26"/>
  <c r="AH25"/>
  <c r="AG25"/>
  <c r="AF25"/>
  <c r="AE25"/>
  <c r="AD25"/>
  <c r="AC25"/>
  <c r="AB25"/>
  <c r="AA25"/>
  <c r="Z25"/>
  <c r="Y25"/>
  <c r="X25"/>
  <c r="W25"/>
  <c r="V25"/>
  <c r="T25"/>
  <c r="S25"/>
  <c r="N25"/>
  <c r="M25"/>
  <c r="J25"/>
  <c r="I25"/>
  <c r="H25"/>
  <c r="G25"/>
  <c r="AH24"/>
  <c r="AG24"/>
  <c r="AF24"/>
  <c r="AE24"/>
  <c r="AD24"/>
  <c r="AC24"/>
  <c r="T24"/>
  <c r="S24"/>
  <c r="P24"/>
  <c r="N24"/>
  <c r="J24"/>
  <c r="I24"/>
  <c r="H24"/>
  <c r="G24"/>
  <c r="AH23"/>
  <c r="AG23"/>
  <c r="AF23"/>
  <c r="AE23"/>
  <c r="AD23"/>
  <c r="AC23"/>
  <c r="Z23"/>
  <c r="Y23"/>
  <c r="T23"/>
  <c r="S23"/>
  <c r="N23"/>
  <c r="M23"/>
  <c r="H23"/>
  <c r="G23"/>
  <c r="F23"/>
  <c r="E23"/>
  <c r="AH22"/>
  <c r="AG22"/>
  <c r="AF22"/>
  <c r="AE22"/>
  <c r="AD22"/>
  <c r="AC22"/>
  <c r="AB22"/>
  <c r="AA22"/>
  <c r="Z22"/>
  <c r="Y22"/>
  <c r="X22"/>
  <c r="W22"/>
  <c r="T22"/>
  <c r="S22"/>
  <c r="N22"/>
  <c r="J22"/>
  <c r="I22"/>
  <c r="H22"/>
  <c r="F22"/>
  <c r="E22"/>
  <c r="AF21"/>
  <c r="AE21"/>
  <c r="AD21"/>
  <c r="AC21"/>
  <c r="AB21"/>
  <c r="AA21"/>
  <c r="Z21"/>
  <c r="Y21"/>
  <c r="X21"/>
  <c r="W21"/>
  <c r="V21"/>
  <c r="T21"/>
  <c r="S21"/>
  <c r="R21"/>
  <c r="P21"/>
  <c r="N21"/>
  <c r="M21"/>
  <c r="J21"/>
  <c r="H21"/>
  <c r="G21"/>
  <c r="F21"/>
  <c r="E21"/>
  <c r="AF20"/>
  <c r="AE20"/>
  <c r="AD20"/>
  <c r="AC20"/>
  <c r="AB20"/>
  <c r="AA20"/>
  <c r="Z20"/>
  <c r="Y20"/>
  <c r="X20"/>
  <c r="V20"/>
  <c r="T20"/>
  <c r="T19" s="1"/>
  <c r="S20"/>
  <c r="R20"/>
  <c r="Q20"/>
  <c r="L20"/>
  <c r="L19" s="1"/>
  <c r="K20"/>
  <c r="K19" s="1"/>
  <c r="J20"/>
  <c r="J19" s="1"/>
  <c r="I20"/>
  <c r="H20"/>
  <c r="F20"/>
  <c r="E20"/>
  <c r="AJ18"/>
  <c r="D18" s="1"/>
  <c r="AL17"/>
  <c r="AK17"/>
  <c r="AH17"/>
  <c r="AD17"/>
  <c r="AC17"/>
  <c r="Z17"/>
  <c r="Y17"/>
  <c r="X17"/>
  <c r="W17"/>
  <c r="V17"/>
  <c r="T17"/>
  <c r="S17"/>
  <c r="R17"/>
  <c r="Q17"/>
  <c r="N17"/>
  <c r="M17"/>
  <c r="L17"/>
  <c r="K17"/>
  <c r="H17"/>
  <c r="AL16"/>
  <c r="AK16"/>
  <c r="AD16"/>
  <c r="AC16"/>
  <c r="Z16"/>
  <c r="Y16"/>
  <c r="T16"/>
  <c r="S16"/>
  <c r="L16"/>
  <c r="K16"/>
  <c r="H16"/>
  <c r="AL15"/>
  <c r="AK15"/>
  <c r="AF15"/>
  <c r="AE15"/>
  <c r="AD15"/>
  <c r="AC15"/>
  <c r="Z15"/>
  <c r="Y15"/>
  <c r="X15"/>
  <c r="V15"/>
  <c r="T15"/>
  <c r="S15"/>
  <c r="R15"/>
  <c r="Q15"/>
  <c r="P15"/>
  <c r="N15"/>
  <c r="M15"/>
  <c r="L15"/>
  <c r="K15"/>
  <c r="J15"/>
  <c r="AL14"/>
  <c r="AK14"/>
  <c r="AD14"/>
  <c r="AC14"/>
  <c r="Z14"/>
  <c r="V14"/>
  <c r="T14"/>
  <c r="S14"/>
  <c r="R14"/>
  <c r="Q14"/>
  <c r="P14"/>
  <c r="N14"/>
  <c r="L14"/>
  <c r="K14"/>
  <c r="AL13"/>
  <c r="AK13"/>
  <c r="AF13"/>
  <c r="AE13"/>
  <c r="AD13"/>
  <c r="AC13"/>
  <c r="AB13"/>
  <c r="AA13"/>
  <c r="Z13"/>
  <c r="Y13"/>
  <c r="T13"/>
  <c r="S13"/>
  <c r="R13"/>
  <c r="Q13"/>
  <c r="N13"/>
  <c r="M13"/>
  <c r="L13"/>
  <c r="K13"/>
  <c r="J13"/>
  <c r="H13"/>
  <c r="G13"/>
  <c r="F13"/>
  <c r="E13"/>
  <c r="AJ12"/>
  <c r="AF7"/>
  <c r="AE7"/>
  <c r="AD7"/>
  <c r="AC7"/>
  <c r="X7"/>
  <c r="W7"/>
  <c r="V7"/>
  <c r="R7"/>
  <c r="Q7"/>
  <c r="P7"/>
  <c r="N7"/>
  <c r="H7"/>
  <c r="G7"/>
  <c r="AN6"/>
  <c r="AN5" s="1"/>
  <c r="AN8" s="1"/>
  <c r="AH6"/>
  <c r="AF6"/>
  <c r="X6"/>
  <c r="R6"/>
  <c r="R5" s="1"/>
  <c r="L6"/>
  <c r="L5" s="1"/>
  <c r="L8" s="1"/>
  <c r="K6"/>
  <c r="K5" s="1"/>
  <c r="K8" s="1"/>
  <c r="AL4"/>
  <c r="AK4"/>
  <c r="P4"/>
  <c r="N4"/>
  <c r="F28" i="1"/>
  <c r="F27"/>
  <c r="F26"/>
  <c r="F25"/>
  <c r="F24"/>
  <c r="B24"/>
  <c r="F23"/>
  <c r="F22"/>
  <c r="B22"/>
  <c r="F21"/>
  <c r="B21"/>
  <c r="F20"/>
  <c r="B20"/>
  <c r="F19"/>
  <c r="B19"/>
  <c r="F18"/>
  <c r="B18"/>
  <c r="F17"/>
  <c r="B17"/>
  <c r="F16"/>
  <c r="B16"/>
  <c r="F15"/>
  <c r="B15"/>
  <c r="F14"/>
  <c r="B14"/>
  <c r="H13"/>
  <c r="F13"/>
  <c r="B13"/>
  <c r="H12"/>
  <c r="F12"/>
  <c r="B12"/>
  <c r="H11"/>
  <c r="F11"/>
  <c r="B11"/>
  <c r="H10"/>
  <c r="F10"/>
  <c r="B10"/>
  <c r="H9"/>
  <c r="F9"/>
  <c r="B9"/>
  <c r="H8"/>
  <c r="F8"/>
  <c r="B8"/>
  <c r="H7"/>
  <c r="F7"/>
  <c r="B7"/>
  <c r="H6"/>
  <c r="F6"/>
  <c r="B6"/>
  <c r="H5"/>
  <c r="F5"/>
  <c r="D5"/>
  <c r="B5"/>
  <c r="H4"/>
  <c r="F4"/>
  <c r="D4"/>
  <c r="B4"/>
  <c r="D3"/>
  <c r="B2"/>
  <c r="B1"/>
  <c r="I39" i="4" l="1"/>
  <c r="I124"/>
  <c r="I217"/>
  <c r="M55" i="3" s="1"/>
  <c r="M2" i="5"/>
  <c r="F17" i="2" s="1"/>
  <c r="Q2" i="5"/>
  <c r="F24" i="2" s="1"/>
  <c r="Q139" i="52"/>
  <c r="R222" i="10"/>
  <c r="H2" i="12"/>
  <c r="T7" i="2" s="1"/>
  <c r="R162" i="13"/>
  <c r="R171"/>
  <c r="P2"/>
  <c r="V22" i="2" s="1"/>
  <c r="R256" i="13"/>
  <c r="R86" i="15"/>
  <c r="R80" i="16"/>
  <c r="L2" i="19"/>
  <c r="AH16" i="2" s="1"/>
  <c r="F50" i="52"/>
  <c r="I268"/>
  <c r="I267" s="1"/>
  <c r="Q292"/>
  <c r="H281"/>
  <c r="AF5" i="2"/>
  <c r="H19"/>
  <c r="I32" i="4"/>
  <c r="I40"/>
  <c r="I54"/>
  <c r="I58"/>
  <c r="N10" i="2" s="1"/>
  <c r="N9" s="1"/>
  <c r="I85" i="4"/>
  <c r="I98"/>
  <c r="I114"/>
  <c r="I116"/>
  <c r="H132"/>
  <c r="H138"/>
  <c r="I143"/>
  <c r="H154"/>
  <c r="I158"/>
  <c r="H167"/>
  <c r="H176"/>
  <c r="H179"/>
  <c r="I229"/>
  <c r="H238"/>
  <c r="I239"/>
  <c r="R92" i="10"/>
  <c r="R238"/>
  <c r="R245"/>
  <c r="R251"/>
  <c r="P2" i="11"/>
  <c r="R24" i="2" s="1"/>
  <c r="R19" s="1"/>
  <c r="R13" i="13"/>
  <c r="R87" i="16"/>
  <c r="Q7" i="52"/>
  <c r="Q6" s="1"/>
  <c r="I108"/>
  <c r="H257"/>
  <c r="G281"/>
  <c r="X5" i="2"/>
  <c r="I16" i="4"/>
  <c r="H33"/>
  <c r="G11" i="2" s="1"/>
  <c r="H44" i="4"/>
  <c r="H85"/>
  <c r="I88"/>
  <c r="H90"/>
  <c r="H105"/>
  <c r="H114"/>
  <c r="H116"/>
  <c r="I127"/>
  <c r="I141"/>
  <c r="I145"/>
  <c r="H148"/>
  <c r="I153"/>
  <c r="T11" i="2" s="1"/>
  <c r="I163" i="4"/>
  <c r="H171"/>
  <c r="I174"/>
  <c r="I177"/>
  <c r="H186"/>
  <c r="H202"/>
  <c r="I209"/>
  <c r="I211"/>
  <c r="H226"/>
  <c r="H231"/>
  <c r="H243"/>
  <c r="H250"/>
  <c r="H261"/>
  <c r="H264"/>
  <c r="J2" i="10"/>
  <c r="R226"/>
  <c r="F26" i="52"/>
  <c r="G86"/>
  <c r="I67" i="4"/>
  <c r="I87"/>
  <c r="I95"/>
  <c r="I99"/>
  <c r="M29" i="3" s="1"/>
  <c r="I112" i="4"/>
  <c r="I115"/>
  <c r="I130"/>
  <c r="H139"/>
  <c r="H163"/>
  <c r="H168"/>
  <c r="H177"/>
  <c r="I194"/>
  <c r="H207"/>
  <c r="H222"/>
  <c r="H224"/>
  <c r="H236"/>
  <c r="I242"/>
  <c r="I245"/>
  <c r="I250"/>
  <c r="Q8" i="5"/>
  <c r="Q15"/>
  <c r="Q163" i="52"/>
  <c r="R132" i="10"/>
  <c r="R82" i="13"/>
  <c r="R143"/>
  <c r="R146"/>
  <c r="R17" i="14"/>
  <c r="R2"/>
  <c r="X24" i="2" s="1"/>
  <c r="X19" s="1"/>
  <c r="R61" i="15"/>
  <c r="J2" i="16"/>
  <c r="AB14" i="2" s="1"/>
  <c r="L2" i="16"/>
  <c r="AB16" i="2" s="1"/>
  <c r="R15" i="19"/>
  <c r="G40" i="52"/>
  <c r="G242"/>
  <c r="G240" s="1"/>
  <c r="H264"/>
  <c r="G288"/>
  <c r="R66" i="10"/>
  <c r="I17" i="4"/>
  <c r="I28"/>
  <c r="H42"/>
  <c r="H125"/>
  <c r="I128"/>
  <c r="I154"/>
  <c r="R58" i="6"/>
  <c r="R99" i="7"/>
  <c r="R186" i="10"/>
  <c r="R271"/>
  <c r="L28" i="3" s="1"/>
  <c r="R36" i="15"/>
  <c r="R50" i="16"/>
  <c r="R12" i="21"/>
  <c r="L59" i="3" s="1"/>
  <c r="H210" i="4"/>
  <c r="I50" i="52"/>
  <c r="N253"/>
  <c r="G257"/>
  <c r="Q264"/>
  <c r="J268"/>
  <c r="AK12" i="2"/>
  <c r="S12"/>
  <c r="O85" i="7"/>
  <c r="O128" i="12"/>
  <c r="K12" i="2"/>
  <c r="Z12"/>
  <c r="S19"/>
  <c r="O91" i="12"/>
  <c r="H34" i="4"/>
  <c r="I123"/>
  <c r="I183"/>
  <c r="H196"/>
  <c r="I213"/>
  <c r="I215"/>
  <c r="M54" i="3" s="1"/>
  <c r="H228" i="4"/>
  <c r="I243"/>
  <c r="I257"/>
  <c r="H258"/>
  <c r="K2" i="5"/>
  <c r="F15" i="2" s="1"/>
  <c r="Q82" i="5"/>
  <c r="O103"/>
  <c r="O104"/>
  <c r="H15" i="43" s="1"/>
  <c r="O105" i="5"/>
  <c r="H373" i="26" s="1"/>
  <c r="O109" i="5"/>
  <c r="H13" i="35" s="1"/>
  <c r="O110" i="5"/>
  <c r="H14" i="35" s="1"/>
  <c r="O111" i="5"/>
  <c r="H514" i="26" s="1"/>
  <c r="H513" s="1"/>
  <c r="H512" s="1"/>
  <c r="H511" s="1"/>
  <c r="O112" i="5"/>
  <c r="H9" i="37" s="1"/>
  <c r="H8" s="1"/>
  <c r="H7" s="1"/>
  <c r="H6" s="1"/>
  <c r="O47" i="6"/>
  <c r="H18" i="41" s="1"/>
  <c r="H17" s="1"/>
  <c r="H16" s="1"/>
  <c r="H15" s="1"/>
  <c r="O48" i="6"/>
  <c r="O49"/>
  <c r="H12" i="44" s="1"/>
  <c r="H11" s="1"/>
  <c r="O50" i="6"/>
  <c r="H9" i="47" s="1"/>
  <c r="H8" s="1"/>
  <c r="O51" i="6"/>
  <c r="O52"/>
  <c r="H19" i="40" s="1"/>
  <c r="H18" s="1"/>
  <c r="O53" i="6"/>
  <c r="O56"/>
  <c r="O57"/>
  <c r="H15" i="44" s="1"/>
  <c r="O59" i="6"/>
  <c r="H12" i="47" s="1"/>
  <c r="O60" i="6"/>
  <c r="H13" i="47" s="1"/>
  <c r="O61" i="6"/>
  <c r="H14" i="47" s="1"/>
  <c r="O62" i="6"/>
  <c r="H15" i="47" s="1"/>
  <c r="O63" i="6"/>
  <c r="H16" i="47" s="1"/>
  <c r="H11" s="1"/>
  <c r="H10" s="1"/>
  <c r="H7" s="1"/>
  <c r="H6" s="1"/>
  <c r="R33" i="7"/>
  <c r="O93"/>
  <c r="O94"/>
  <c r="H25" i="40" s="1"/>
  <c r="O95" i="7"/>
  <c r="H26" i="40" s="1"/>
  <c r="O96" i="7"/>
  <c r="H27" i="40" s="1"/>
  <c r="O97" i="7"/>
  <c r="H28" i="40" s="1"/>
  <c r="O98" i="7"/>
  <c r="H29" i="40" s="1"/>
  <c r="O100" i="7"/>
  <c r="H31" i="40" s="1"/>
  <c r="O101" i="7"/>
  <c r="H32" i="40" s="1"/>
  <c r="O102" i="7"/>
  <c r="H33" i="40" s="1"/>
  <c r="O103" i="7"/>
  <c r="H34" i="40" s="1"/>
  <c r="R79" i="10"/>
  <c r="R81"/>
  <c r="O129"/>
  <c r="H10" i="49" s="1"/>
  <c r="H9" s="1"/>
  <c r="H8" s="1"/>
  <c r="H7" s="1"/>
  <c r="O130" i="10"/>
  <c r="N224" i="52" s="1"/>
  <c r="O31" i="12"/>
  <c r="O50"/>
  <c r="O150"/>
  <c r="F65" i="26"/>
  <c r="O21" i="13"/>
  <c r="H65" i="26" s="1"/>
  <c r="R184" i="13"/>
  <c r="R251"/>
  <c r="I10" i="4"/>
  <c r="I11"/>
  <c r="H18"/>
  <c r="H19"/>
  <c r="I22"/>
  <c r="I23"/>
  <c r="I24"/>
  <c r="M12" i="3" s="1"/>
  <c r="I25" i="4"/>
  <c r="I26"/>
  <c r="I49"/>
  <c r="I56"/>
  <c r="I57"/>
  <c r="I75"/>
  <c r="P11" i="2" s="1"/>
  <c r="I76" i="4"/>
  <c r="H99"/>
  <c r="I104"/>
  <c r="I105"/>
  <c r="I106"/>
  <c r="I108"/>
  <c r="I125"/>
  <c r="I129"/>
  <c r="H131"/>
  <c r="I134"/>
  <c r="I137"/>
  <c r="H141"/>
  <c r="H145"/>
  <c r="I146"/>
  <c r="H149"/>
  <c r="H158"/>
  <c r="I167"/>
  <c r="I172"/>
  <c r="I185"/>
  <c r="I186"/>
  <c r="I187"/>
  <c r="I191"/>
  <c r="H205"/>
  <c r="H212"/>
  <c r="K51" i="3" s="1"/>
  <c r="I219" i="4"/>
  <c r="I224"/>
  <c r="I225"/>
  <c r="I232"/>
  <c r="H234"/>
  <c r="I244"/>
  <c r="I255"/>
  <c r="Q107" i="5"/>
  <c r="R57" i="7"/>
  <c r="R193" i="10"/>
  <c r="R201"/>
  <c r="O24" i="12"/>
  <c r="O84"/>
  <c r="O146"/>
  <c r="H11" i="4"/>
  <c r="I42"/>
  <c r="I43"/>
  <c r="I44"/>
  <c r="I47"/>
  <c r="I48"/>
  <c r="I59"/>
  <c r="M20" i="3" s="1"/>
  <c r="I60" i="4"/>
  <c r="H76"/>
  <c r="I78"/>
  <c r="I90"/>
  <c r="H108"/>
  <c r="I109"/>
  <c r="I111"/>
  <c r="I119"/>
  <c r="I121"/>
  <c r="I122"/>
  <c r="I138"/>
  <c r="I139"/>
  <c r="H146"/>
  <c r="I147"/>
  <c r="I148"/>
  <c r="I150"/>
  <c r="M32" i="3" s="1"/>
  <c r="I175" i="4"/>
  <c r="I190"/>
  <c r="H191"/>
  <c r="I198"/>
  <c r="I201"/>
  <c r="M49" i="3" s="1"/>
  <c r="I226" i="4"/>
  <c r="I235"/>
  <c r="I236"/>
  <c r="I252"/>
  <c r="H255"/>
  <c r="O9" i="5"/>
  <c r="H11" i="26" s="1"/>
  <c r="O10" i="5"/>
  <c r="H116" i="26" s="1"/>
  <c r="H115" s="1"/>
  <c r="H114" s="1"/>
  <c r="H113" s="1"/>
  <c r="O11" i="5"/>
  <c r="H117" i="26" s="1"/>
  <c r="O12" i="5"/>
  <c r="H9" i="28" s="1"/>
  <c r="H8" s="1"/>
  <c r="O13" i="5"/>
  <c r="H12" i="26" s="1"/>
  <c r="O14" i="5"/>
  <c r="H13" i="26" s="1"/>
  <c r="O16" i="5"/>
  <c r="H440" i="26" s="1"/>
  <c r="O17" i="5"/>
  <c r="H441" i="26" s="1"/>
  <c r="H439" s="1"/>
  <c r="H438" s="1"/>
  <c r="H437" s="1"/>
  <c r="M18" i="5"/>
  <c r="O287"/>
  <c r="O9" i="6"/>
  <c r="R32"/>
  <c r="R31" s="1"/>
  <c r="O10" i="7"/>
  <c r="H10" i="31" s="1"/>
  <c r="O11" i="7"/>
  <c r="H11" i="31" s="1"/>
  <c r="O12" i="7"/>
  <c r="H12" i="31" s="1"/>
  <c r="O13" i="7"/>
  <c r="H13" i="31" s="1"/>
  <c r="O14" i="7"/>
  <c r="H14" i="31" s="1"/>
  <c r="O15" i="7"/>
  <c r="H15" i="31" s="1"/>
  <c r="O16" i="7"/>
  <c r="H16" i="31" s="1"/>
  <c r="O17" i="7"/>
  <c r="H17" i="31" s="1"/>
  <c r="O18" i="7"/>
  <c r="H18" i="31" s="1"/>
  <c r="O19" i="7"/>
  <c r="H19" i="31" s="1"/>
  <c r="R50" i="7"/>
  <c r="O11" i="9"/>
  <c r="N17" i="52" s="1"/>
  <c r="O13" i="9"/>
  <c r="N19" i="52" s="1"/>
  <c r="O18" i="9"/>
  <c r="N24" i="52" s="1"/>
  <c r="O21" i="9"/>
  <c r="N27" i="52" s="1"/>
  <c r="O25" i="9"/>
  <c r="N31" i="52" s="1"/>
  <c r="O27" i="9"/>
  <c r="N33" i="52" s="1"/>
  <c r="O56" i="9"/>
  <c r="N61" i="52" s="1"/>
  <c r="O58" i="9"/>
  <c r="N63" i="52" s="1"/>
  <c r="Q170"/>
  <c r="Q212"/>
  <c r="O134" i="10"/>
  <c r="H18" i="39" s="1"/>
  <c r="H17" s="1"/>
  <c r="H16" s="1"/>
  <c r="O135" i="10"/>
  <c r="H39" i="42" s="1"/>
  <c r="H38" s="1"/>
  <c r="H37" s="1"/>
  <c r="O136" i="10"/>
  <c r="H32" i="44" s="1"/>
  <c r="H31" s="1"/>
  <c r="H30" s="1"/>
  <c r="R156" i="10"/>
  <c r="R265"/>
  <c r="L27" i="3" s="1"/>
  <c r="R24" i="11"/>
  <c r="O163" i="12"/>
  <c r="H473" i="26" s="1"/>
  <c r="H472" s="1"/>
  <c r="H471" s="1"/>
  <c r="O164" i="12"/>
  <c r="H402" i="26" s="1"/>
  <c r="H401" s="1"/>
  <c r="H400" s="1"/>
  <c r="O165" i="12"/>
  <c r="O166"/>
  <c r="H306" i="26" s="1"/>
  <c r="O167" i="12"/>
  <c r="H307" i="26" s="1"/>
  <c r="O168" i="12"/>
  <c r="H308" i="26" s="1"/>
  <c r="O170" i="12"/>
  <c r="H27" i="30" s="1"/>
  <c r="H26" s="1"/>
  <c r="H25" s="1"/>
  <c r="O171" i="12"/>
  <c r="H31" i="43" s="1"/>
  <c r="R20" i="13"/>
  <c r="L37" i="3" s="1"/>
  <c r="R226" i="13"/>
  <c r="I46" i="4"/>
  <c r="I52"/>
  <c r="I69"/>
  <c r="I77"/>
  <c r="I80"/>
  <c r="M25" i="3" s="1"/>
  <c r="N112" i="52"/>
  <c r="H42" i="26"/>
  <c r="R172" i="10"/>
  <c r="R177"/>
  <c r="O194"/>
  <c r="O195"/>
  <c r="H15" i="32" s="1"/>
  <c r="O197" i="10"/>
  <c r="H19" i="36" s="1"/>
  <c r="H18" s="1"/>
  <c r="H17" s="1"/>
  <c r="O199" i="10"/>
  <c r="H17" i="27" s="1"/>
  <c r="H16" s="1"/>
  <c r="H15" s="1"/>
  <c r="O200" i="10"/>
  <c r="H18" i="27" s="1"/>
  <c r="O202" i="10"/>
  <c r="H58" i="40" s="1"/>
  <c r="O203" i="10"/>
  <c r="H59" i="40" s="1"/>
  <c r="O204" i="10"/>
  <c r="H60" i="40" s="1"/>
  <c r="O205" i="10"/>
  <c r="H61" i="40" s="1"/>
  <c r="O206" i="10"/>
  <c r="H62" i="40" s="1"/>
  <c r="O207" i="10"/>
  <c r="H63" i="40" s="1"/>
  <c r="O208" i="10"/>
  <c r="H64" i="40" s="1"/>
  <c r="O209" i="10"/>
  <c r="H65" i="40" s="1"/>
  <c r="O210" i="10"/>
  <c r="H66" i="40" s="1"/>
  <c r="M2" i="10"/>
  <c r="P17" i="2" s="1"/>
  <c r="G3" i="11"/>
  <c r="Q6" i="2" s="1"/>
  <c r="Q5" s="1"/>
  <c r="O8" i="12"/>
  <c r="R7"/>
  <c r="O53"/>
  <c r="O14" i="13"/>
  <c r="H63" i="26" s="1"/>
  <c r="H62" s="1"/>
  <c r="E66"/>
  <c r="M22" i="13"/>
  <c r="R201"/>
  <c r="R37" i="19"/>
  <c r="O37" i="21"/>
  <c r="O49"/>
  <c r="O123"/>
  <c r="P6" i="24"/>
  <c r="E7" i="4" s="1"/>
  <c r="M144" i="24"/>
  <c r="M174"/>
  <c r="D174" i="4" s="1"/>
  <c r="M201" i="24"/>
  <c r="M152" i="25"/>
  <c r="F152" i="4" s="1"/>
  <c r="M184" i="25"/>
  <c r="F184" i="4" s="1"/>
  <c r="M217" i="25"/>
  <c r="F217" i="4" s="1"/>
  <c r="F539" i="26"/>
  <c r="I133" i="52"/>
  <c r="O277" i="13"/>
  <c r="H13" i="51" s="1"/>
  <c r="H12" s="1"/>
  <c r="H11" s="1"/>
  <c r="H10" s="1"/>
  <c r="O280" i="13"/>
  <c r="O8" i="14"/>
  <c r="O9"/>
  <c r="H233" i="26" s="1"/>
  <c r="H232" s="1"/>
  <c r="H231" s="1"/>
  <c r="O13" i="14"/>
  <c r="H21" i="27" s="1"/>
  <c r="H20" s="1"/>
  <c r="O14" i="14"/>
  <c r="H88" i="40" s="1"/>
  <c r="O15" i="14"/>
  <c r="H89" i="40" s="1"/>
  <c r="O16" i="14"/>
  <c r="H90" i="40" s="1"/>
  <c r="O18" i="14"/>
  <c r="H92" i="40" s="1"/>
  <c r="O19" i="14"/>
  <c r="H93" i="40" s="1"/>
  <c r="H91" s="1"/>
  <c r="O21" i="14"/>
  <c r="O22"/>
  <c r="H96" i="40" s="1"/>
  <c r="O23" i="14"/>
  <c r="H97" i="40" s="1"/>
  <c r="O24" i="14"/>
  <c r="O25"/>
  <c r="H62" i="42" s="1"/>
  <c r="O26" i="14"/>
  <c r="H48" i="47" s="1"/>
  <c r="H47" s="1"/>
  <c r="H46" s="1"/>
  <c r="O27" i="14"/>
  <c r="H49" i="47" s="1"/>
  <c r="O40" i="15"/>
  <c r="O41"/>
  <c r="H22" i="34" s="1"/>
  <c r="O43" i="15"/>
  <c r="H28" i="37" s="1"/>
  <c r="O55" i="15"/>
  <c r="H116" i="40" s="1"/>
  <c r="O65" i="15"/>
  <c r="H67" i="42" s="1"/>
  <c r="H66" s="1"/>
  <c r="H65" s="1"/>
  <c r="O66" i="15"/>
  <c r="H68" i="42" s="1"/>
  <c r="R68" i="15"/>
  <c r="O74"/>
  <c r="H37" i="45" s="1"/>
  <c r="O76" i="15"/>
  <c r="H42" i="46" s="1"/>
  <c r="O105" i="15"/>
  <c r="H30" i="29" s="1"/>
  <c r="H29" s="1"/>
  <c r="H28" s="1"/>
  <c r="H27" s="1"/>
  <c r="O11" i="16"/>
  <c r="H110" i="26" s="1"/>
  <c r="O12" i="16"/>
  <c r="H111" i="26" s="1"/>
  <c r="O14" i="16"/>
  <c r="O81"/>
  <c r="H72" i="48" s="1"/>
  <c r="O82" i="16"/>
  <c r="O22" i="18"/>
  <c r="H557" i="26" s="1"/>
  <c r="O23" i="18"/>
  <c r="H558" i="26" s="1"/>
  <c r="O29" i="18"/>
  <c r="H81" i="42" s="1"/>
  <c r="O30" i="18"/>
  <c r="P114" i="20"/>
  <c r="P126"/>
  <c r="H147" i="26" s="1"/>
  <c r="H146" s="1"/>
  <c r="H145" s="1"/>
  <c r="H144" s="1"/>
  <c r="M20" i="24"/>
  <c r="D21" i="4" s="1"/>
  <c r="M23" i="24"/>
  <c r="D24" i="4" s="1"/>
  <c r="M152" i="24"/>
  <c r="D152" i="4" s="1"/>
  <c r="L278" i="52"/>
  <c r="M242" i="24"/>
  <c r="L302" i="52"/>
  <c r="M97" i="25"/>
  <c r="F97" i="4" s="1"/>
  <c r="K5" i="50"/>
  <c r="R56" i="13"/>
  <c r="Q2"/>
  <c r="V23" i="2" s="1"/>
  <c r="R236" i="13"/>
  <c r="O58" i="14"/>
  <c r="H109" i="40" s="1"/>
  <c r="O59" i="14"/>
  <c r="H110" i="40" s="1"/>
  <c r="O60" i="14"/>
  <c r="H111" i="40" s="1"/>
  <c r="O18" i="15"/>
  <c r="H239" i="26" s="1"/>
  <c r="F239"/>
  <c r="R33" i="15"/>
  <c r="O83"/>
  <c r="H67" i="48" s="1"/>
  <c r="O8" i="16"/>
  <c r="O9"/>
  <c r="H108" i="26" s="1"/>
  <c r="O38" i="16"/>
  <c r="H434" i="26" s="1"/>
  <c r="O63" i="16"/>
  <c r="H18" i="33" s="1"/>
  <c r="O65" i="16"/>
  <c r="H547" i="26" s="1"/>
  <c r="O66" i="16"/>
  <c r="H548" i="26" s="1"/>
  <c r="O75" i="16"/>
  <c r="H72" i="42" s="1"/>
  <c r="J2" i="18"/>
  <c r="AF14" i="2" s="1"/>
  <c r="O2" i="19"/>
  <c r="AH21" i="2" s="1"/>
  <c r="D21" s="1"/>
  <c r="F2" i="19"/>
  <c r="AH4" i="2" s="1"/>
  <c r="O39" i="19"/>
  <c r="H79" i="48" s="1"/>
  <c r="S19" i="20"/>
  <c r="P20"/>
  <c r="P163"/>
  <c r="P158" s="1"/>
  <c r="M51" i="24"/>
  <c r="D52" i="4" s="1"/>
  <c r="M197" i="24"/>
  <c r="D197" i="4" s="1"/>
  <c r="M242" i="25"/>
  <c r="I60" i="52"/>
  <c r="R123" i="13"/>
  <c r="R110" s="1"/>
  <c r="R128"/>
  <c r="R138"/>
  <c r="O158"/>
  <c r="H27" i="39" s="1"/>
  <c r="F27"/>
  <c r="R174" i="13"/>
  <c r="O215"/>
  <c r="O239"/>
  <c r="L2" i="14"/>
  <c r="X16" i="2" s="1"/>
  <c r="R34" i="14"/>
  <c r="R33" s="1"/>
  <c r="L44" i="3" s="1"/>
  <c r="O56" i="14"/>
  <c r="H34" i="45"/>
  <c r="H33" s="1"/>
  <c r="R2" i="16"/>
  <c r="AB24" i="2" s="1"/>
  <c r="O19" i="16"/>
  <c r="H247" i="26" s="1"/>
  <c r="O20" i="16"/>
  <c r="H248" i="26" s="1"/>
  <c r="O24" i="16"/>
  <c r="H252" i="26" s="1"/>
  <c r="O25" i="16"/>
  <c r="H253" i="26" s="1"/>
  <c r="O86" i="16"/>
  <c r="O91"/>
  <c r="O95"/>
  <c r="H504" i="26" s="1"/>
  <c r="O18" i="18"/>
  <c r="N2" i="19"/>
  <c r="AH20" i="2" s="1"/>
  <c r="AH19" s="1"/>
  <c r="O46" i="19"/>
  <c r="H33" i="29" s="1"/>
  <c r="H32" s="1"/>
  <c r="H31" s="1"/>
  <c r="F33"/>
  <c r="O48" i="19"/>
  <c r="O49"/>
  <c r="P7" i="20"/>
  <c r="P6" s="1"/>
  <c r="R8" i="21"/>
  <c r="L58" i="3" s="1"/>
  <c r="O24" i="21"/>
  <c r="P35" i="24"/>
  <c r="E36" i="4" s="1"/>
  <c r="I36" s="1"/>
  <c r="M15" i="3" s="1"/>
  <c r="M59" i="24"/>
  <c r="M103"/>
  <c r="M156"/>
  <c r="M14" i="25"/>
  <c r="F15" i="4" s="1"/>
  <c r="P72" i="25"/>
  <c r="G73" i="4" s="1"/>
  <c r="M156" i="25"/>
  <c r="F156" i="4" s="1"/>
  <c r="K171" i="26"/>
  <c r="K285"/>
  <c r="K284" s="1"/>
  <c r="K21" i="47"/>
  <c r="M241" i="24"/>
  <c r="P248"/>
  <c r="E248" i="4" s="1"/>
  <c r="M253" i="24"/>
  <c r="D253" i="4" s="1"/>
  <c r="M256" i="24"/>
  <c r="D256" i="4" s="1"/>
  <c r="P6" i="25"/>
  <c r="G7" i="4" s="1"/>
  <c r="M23" i="25"/>
  <c r="F24" i="4" s="1"/>
  <c r="M111" i="25"/>
  <c r="F111" i="4" s="1"/>
  <c r="M134" i="25"/>
  <c r="F134" i="4" s="1"/>
  <c r="M140" i="25"/>
  <c r="F140" i="4" s="1"/>
  <c r="P200" i="25"/>
  <c r="G200" i="4" s="1"/>
  <c r="I200" s="1"/>
  <c r="M225" i="25"/>
  <c r="F225" i="4" s="1"/>
  <c r="H225" s="1"/>
  <c r="M253" i="25"/>
  <c r="F253" i="4" s="1"/>
  <c r="K119" i="26"/>
  <c r="K118" s="1"/>
  <c r="G140"/>
  <c r="K166"/>
  <c r="K165" s="1"/>
  <c r="K180"/>
  <c r="K179" s="1"/>
  <c r="K528"/>
  <c r="K6" i="35"/>
  <c r="K5" s="1"/>
  <c r="K11" i="39"/>
  <c r="K10" s="1"/>
  <c r="K41" i="40"/>
  <c r="K10" i="44"/>
  <c r="K22"/>
  <c r="K21" s="1"/>
  <c r="K13" i="46"/>
  <c r="K12" s="1"/>
  <c r="H15" i="52"/>
  <c r="I26"/>
  <c r="K19" i="27"/>
  <c r="K5" i="34"/>
  <c r="K6" i="41"/>
  <c r="K33" i="42"/>
  <c r="K32" s="1"/>
  <c r="K7" i="47"/>
  <c r="K6" s="1"/>
  <c r="K6" i="49"/>
  <c r="I15" i="52"/>
  <c r="G222"/>
  <c r="H242"/>
  <c r="H240" s="1"/>
  <c r="H200"/>
  <c r="I242"/>
  <c r="I240" s="1"/>
  <c r="I260"/>
  <c r="G260"/>
  <c r="Q288"/>
  <c r="M7" i="25"/>
  <c r="M36"/>
  <c r="K457" i="26"/>
  <c r="K456" s="1"/>
  <c r="K15" i="40"/>
  <c r="K74" i="42"/>
  <c r="K8" i="43"/>
  <c r="K7" s="1"/>
  <c r="K6" s="1"/>
  <c r="K5" s="1"/>
  <c r="K34" i="47"/>
  <c r="K33" s="1"/>
  <c r="K32" s="1"/>
  <c r="K5" s="1"/>
  <c r="H7" i="52"/>
  <c r="H6" s="1"/>
  <c r="Q257"/>
  <c r="Q253" s="1"/>
  <c r="Q252" s="1"/>
  <c r="Q251" s="1"/>
  <c r="Q295"/>
  <c r="H105"/>
  <c r="I14"/>
  <c r="I13" s="1"/>
  <c r="Q10" i="2"/>
  <c r="Q9" s="1"/>
  <c r="K29" i="3"/>
  <c r="H41" i="4"/>
  <c r="H47"/>
  <c r="I110"/>
  <c r="I165"/>
  <c r="I170"/>
  <c r="I184"/>
  <c r="M43" i="3" s="1"/>
  <c r="I233" i="4"/>
  <c r="I260"/>
  <c r="I263"/>
  <c r="H12" i="48"/>
  <c r="H11" s="1"/>
  <c r="R45" i="6"/>
  <c r="J2"/>
  <c r="H14" i="2" s="1"/>
  <c r="H12" s="1"/>
  <c r="R45" i="7"/>
  <c r="R37" s="1"/>
  <c r="R53"/>
  <c r="R78"/>
  <c r="R77" s="1"/>
  <c r="N2" i="10"/>
  <c r="P20" i="2" s="1"/>
  <c r="R42" i="10"/>
  <c r="R71"/>
  <c r="H2" i="19"/>
  <c r="AH7" i="2" s="1"/>
  <c r="AH5" s="1"/>
  <c r="AH8" s="1"/>
  <c r="H122" i="4"/>
  <c r="H127"/>
  <c r="H136"/>
  <c r="H174"/>
  <c r="H94"/>
  <c r="H110"/>
  <c r="H129"/>
  <c r="H150"/>
  <c r="K32" i="3" s="1"/>
  <c r="H165" i="4"/>
  <c r="H184"/>
  <c r="K43" i="3" s="1"/>
  <c r="H193" i="4"/>
  <c r="H204"/>
  <c r="E40" i="52"/>
  <c r="E50"/>
  <c r="I86"/>
  <c r="H113"/>
  <c r="H116"/>
  <c r="G160"/>
  <c r="H170"/>
  <c r="G178"/>
  <c r="I185"/>
  <c r="G195"/>
  <c r="G216"/>
  <c r="I219"/>
  <c r="I257"/>
  <c r="G268"/>
  <c r="G267" s="1"/>
  <c r="M268"/>
  <c r="I8" i="4"/>
  <c r="M7" i="3" s="1"/>
  <c r="I27" i="4"/>
  <c r="M13" i="3" s="1"/>
  <c r="I126" i="4"/>
  <c r="I149"/>
  <c r="I166"/>
  <c r="I171"/>
  <c r="I181"/>
  <c r="M42" i="3" s="1"/>
  <c r="H194" i="4"/>
  <c r="H199"/>
  <c r="AA11" i="2" s="1"/>
  <c r="H203" i="4"/>
  <c r="I222"/>
  <c r="I253"/>
  <c r="I256"/>
  <c r="I258"/>
  <c r="Q28" i="5"/>
  <c r="Q66"/>
  <c r="Q76"/>
  <c r="L2" i="7"/>
  <c r="J16" i="2" s="1"/>
  <c r="R9" i="9"/>
  <c r="R264" i="13"/>
  <c r="R52" i="15"/>
  <c r="R71"/>
  <c r="H233" i="4"/>
  <c r="H239"/>
  <c r="H252"/>
  <c r="G26" i="52"/>
  <c r="F40"/>
  <c r="G60"/>
  <c r="I75"/>
  <c r="H86"/>
  <c r="H59" s="1"/>
  <c r="G108"/>
  <c r="G145"/>
  <c r="G157"/>
  <c r="H185"/>
  <c r="G189"/>
  <c r="G212"/>
  <c r="P257"/>
  <c r="G264"/>
  <c r="I281"/>
  <c r="Q281"/>
  <c r="Q280" s="1"/>
  <c r="G292"/>
  <c r="G280" s="1"/>
  <c r="G296"/>
  <c r="G295" s="1"/>
  <c r="L12" i="2"/>
  <c r="T12"/>
  <c r="AF19"/>
  <c r="H9" i="4"/>
  <c r="I19"/>
  <c r="H25"/>
  <c r="I30"/>
  <c r="H38"/>
  <c r="H48"/>
  <c r="I51"/>
  <c r="M18" i="3" s="1"/>
  <c r="I53" i="4"/>
  <c r="I55"/>
  <c r="I62"/>
  <c r="I64"/>
  <c r="I74"/>
  <c r="M24" i="3" s="1"/>
  <c r="I135" i="4"/>
  <c r="I180"/>
  <c r="M41" i="3" s="1"/>
  <c r="I197" i="4"/>
  <c r="I199"/>
  <c r="AB11" i="2" s="1"/>
  <c r="I203" i="4"/>
  <c r="H208"/>
  <c r="I210"/>
  <c r="I227"/>
  <c r="I230"/>
  <c r="I234"/>
  <c r="I237"/>
  <c r="I241"/>
  <c r="I249"/>
  <c r="I251"/>
  <c r="H254"/>
  <c r="H259"/>
  <c r="I261"/>
  <c r="M61" i="3" s="1"/>
  <c r="I264" i="4"/>
  <c r="AN11" i="2" s="1"/>
  <c r="AN9" s="1"/>
  <c r="AN28" s="1"/>
  <c r="J2" i="7"/>
  <c r="J14" i="2" s="1"/>
  <c r="N2" i="9"/>
  <c r="N20" i="2" s="1"/>
  <c r="R106" i="10"/>
  <c r="R131"/>
  <c r="R232"/>
  <c r="R235"/>
  <c r="R254"/>
  <c r="R259"/>
  <c r="R134" i="13"/>
  <c r="R190"/>
  <c r="R195"/>
  <c r="J2" i="14"/>
  <c r="X14" i="2" s="1"/>
  <c r="H3" i="15"/>
  <c r="Y7" i="2" s="1"/>
  <c r="R42" i="15"/>
  <c r="R27" i="16"/>
  <c r="R56"/>
  <c r="R18" i="19"/>
  <c r="H26" i="52"/>
  <c r="Q50"/>
  <c r="G50"/>
  <c r="H75"/>
  <c r="G133"/>
  <c r="G142"/>
  <c r="G154"/>
  <c r="G206"/>
  <c r="G219"/>
  <c r="G253"/>
  <c r="E268"/>
  <c r="K268"/>
  <c r="H295"/>
  <c r="AF12" i="2"/>
  <c r="H10" i="4"/>
  <c r="H22"/>
  <c r="H26"/>
  <c r="H28"/>
  <c r="H31"/>
  <c r="H39"/>
  <c r="H43"/>
  <c r="I66"/>
  <c r="M21" i="3" s="1"/>
  <c r="I70" i="4"/>
  <c r="M22" i="3" s="1"/>
  <c r="I83" i="4"/>
  <c r="I93"/>
  <c r="I103"/>
  <c r="I151"/>
  <c r="M33" i="3" s="1"/>
  <c r="I156" i="4"/>
  <c r="M36" i="3" s="1"/>
  <c r="I168" i="4"/>
  <c r="I173"/>
  <c r="I182"/>
  <c r="H195"/>
  <c r="Y11" i="2" s="1"/>
  <c r="I218" i="4"/>
  <c r="AH11" i="2" s="1"/>
  <c r="AH10" s="1"/>
  <c r="AH9" s="1"/>
  <c r="I223" i="4"/>
  <c r="I228"/>
  <c r="I231"/>
  <c r="I238"/>
  <c r="I254"/>
  <c r="I259"/>
  <c r="H262"/>
  <c r="H265"/>
  <c r="H12" i="35"/>
  <c r="H11" s="1"/>
  <c r="M2" i="7"/>
  <c r="J17" i="2" s="1"/>
  <c r="R35" i="9"/>
  <c r="Q2" i="10"/>
  <c r="P23" i="2" s="1"/>
  <c r="R57" i="10"/>
  <c r="R149"/>
  <c r="R189"/>
  <c r="R198"/>
  <c r="F2" i="12"/>
  <c r="T4" i="2" s="1"/>
  <c r="R178" i="13"/>
  <c r="R181"/>
  <c r="R219"/>
  <c r="I2" i="14"/>
  <c r="X13" i="2" s="1"/>
  <c r="X12" s="1"/>
  <c r="R55" i="14"/>
  <c r="R75" i="15"/>
  <c r="R78"/>
  <c r="H2" i="16"/>
  <c r="AB7" i="2" s="1"/>
  <c r="G2" i="16"/>
  <c r="AB6" i="2" s="1"/>
  <c r="R15" i="18"/>
  <c r="L54" i="3" s="1"/>
  <c r="R26" i="19"/>
  <c r="R24" s="1"/>
  <c r="H79" i="4"/>
  <c r="I162"/>
  <c r="M40" i="3" s="1"/>
  <c r="G130" i="52"/>
  <c r="G139"/>
  <c r="G151"/>
  <c r="I201"/>
  <c r="I200" s="1"/>
  <c r="I222"/>
  <c r="I105"/>
  <c r="R12" i="2"/>
  <c r="AD12"/>
  <c r="D17"/>
  <c r="AD19"/>
  <c r="H17" i="4"/>
  <c r="H29"/>
  <c r="H32"/>
  <c r="J11" i="2"/>
  <c r="I92" i="4"/>
  <c r="M27" i="3" s="1"/>
  <c r="I117" i="4"/>
  <c r="I142"/>
  <c r="I152"/>
  <c r="M34" i="3" s="1"/>
  <c r="H209" i="4"/>
  <c r="H211"/>
  <c r="I216"/>
  <c r="R54" i="6"/>
  <c r="T2" i="9"/>
  <c r="N26" i="2" s="1"/>
  <c r="D26" s="1"/>
  <c r="P2" i="10"/>
  <c r="P22" i="2" s="1"/>
  <c r="D22" s="1"/>
  <c r="G2" i="13"/>
  <c r="V6" i="2" s="1"/>
  <c r="V5" s="1"/>
  <c r="R28" i="13"/>
  <c r="R152"/>
  <c r="R39" i="15"/>
  <c r="R46"/>
  <c r="R40" i="16"/>
  <c r="J2" i="19"/>
  <c r="AH14" i="2" s="1"/>
  <c r="AH12" s="1"/>
  <c r="H183" i="4"/>
  <c r="H192"/>
  <c r="G126" i="52"/>
  <c r="G148"/>
  <c r="I178"/>
  <c r="H253"/>
  <c r="AL12" i="2"/>
  <c r="AC12"/>
  <c r="V19"/>
  <c r="AC19"/>
  <c r="H23" i="4"/>
  <c r="H40"/>
  <c r="I61"/>
  <c r="I72"/>
  <c r="N11" i="2" s="1"/>
  <c r="R14" i="15"/>
  <c r="K235" i="26" s="1"/>
  <c r="K234" s="1"/>
  <c r="R33" i="16"/>
  <c r="H109" i="4"/>
  <c r="H251"/>
  <c r="H260"/>
  <c r="E26" i="52"/>
  <c r="H40"/>
  <c r="G75"/>
  <c r="I113"/>
  <c r="I107" s="1"/>
  <c r="I116"/>
  <c r="H133"/>
  <c r="G163"/>
  <c r="I170"/>
  <c r="H178"/>
  <c r="G201"/>
  <c r="H260"/>
  <c r="I264"/>
  <c r="H268"/>
  <c r="H267" s="1"/>
  <c r="H288"/>
  <c r="I292"/>
  <c r="I296"/>
  <c r="I295" s="1"/>
  <c r="L10" i="2"/>
  <c r="L9" s="1"/>
  <c r="M46" i="3"/>
  <c r="M10"/>
  <c r="R8" i="2"/>
  <c r="F10" i="48"/>
  <c r="O42" i="5"/>
  <c r="H10" i="48" s="1"/>
  <c r="H12" i="43"/>
  <c r="M3" i="5"/>
  <c r="E17" i="2" s="1"/>
  <c r="H280" i="26"/>
  <c r="H279" s="1"/>
  <c r="H278" s="1"/>
  <c r="H24" i="40"/>
  <c r="H23" s="1"/>
  <c r="O92" i="7"/>
  <c r="H9" i="39"/>
  <c r="H8" s="1"/>
  <c r="H7" s="1"/>
  <c r="H6" s="1"/>
  <c r="O112" i="7"/>
  <c r="I3"/>
  <c r="I13" i="2" s="1"/>
  <c r="N37" i="52"/>
  <c r="H29" i="26"/>
  <c r="H28" s="1"/>
  <c r="L73" i="52"/>
  <c r="O68" i="9"/>
  <c r="N73" i="52" s="1"/>
  <c r="N88"/>
  <c r="H76" i="31"/>
  <c r="H75" s="1"/>
  <c r="H74" s="1"/>
  <c r="L90" i="52"/>
  <c r="O85" i="9"/>
  <c r="N90" i="52" s="1"/>
  <c r="N94"/>
  <c r="H8" i="38"/>
  <c r="H7" s="1"/>
  <c r="H6" s="1"/>
  <c r="N98" i="52"/>
  <c r="H38" i="40"/>
  <c r="L104" i="52"/>
  <c r="O99" i="9"/>
  <c r="N104" i="52" s="1"/>
  <c r="N141"/>
  <c r="H11" i="32"/>
  <c r="N149" i="52"/>
  <c r="H10" i="34"/>
  <c r="O51" i="10"/>
  <c r="Q150" i="52"/>
  <c r="Q148" s="1"/>
  <c r="R51" i="10"/>
  <c r="L180" i="52"/>
  <c r="F17" i="46"/>
  <c r="O83" i="10"/>
  <c r="N182" i="52"/>
  <c r="H19" i="46"/>
  <c r="L186" i="52"/>
  <c r="F25" i="47"/>
  <c r="O89" i="10"/>
  <c r="N188" i="52"/>
  <c r="H27" i="47"/>
  <c r="L207" i="52"/>
  <c r="F48" i="40"/>
  <c r="O112" i="10"/>
  <c r="N209" i="52"/>
  <c r="H50" i="40"/>
  <c r="N211" i="52"/>
  <c r="H52" i="40"/>
  <c r="N214" i="52"/>
  <c r="H27" i="41"/>
  <c r="L217" i="52"/>
  <c r="F24" i="46"/>
  <c r="O122" i="10"/>
  <c r="F70" i="40"/>
  <c r="O214" i="10"/>
  <c r="H70" i="40" s="1"/>
  <c r="F42" i="48"/>
  <c r="O243" i="10"/>
  <c r="H42" i="48" s="1"/>
  <c r="F25" i="43"/>
  <c r="O255" i="10"/>
  <c r="F13" i="49"/>
  <c r="O260" i="10"/>
  <c r="F47" i="42"/>
  <c r="O273" i="10"/>
  <c r="H47" i="42" s="1"/>
  <c r="F66" i="26"/>
  <c r="O22" i="13"/>
  <c r="H66" i="26" s="1"/>
  <c r="F73"/>
  <c r="O32" i="13"/>
  <c r="H73" i="26" s="1"/>
  <c r="F79"/>
  <c r="O38" i="13"/>
  <c r="H79" i="26" s="1"/>
  <c r="F85"/>
  <c r="O44" i="13"/>
  <c r="H85" i="26" s="1"/>
  <c r="F91"/>
  <c r="O50" i="13"/>
  <c r="H91" i="26" s="1"/>
  <c r="F22" i="39"/>
  <c r="O153" i="13"/>
  <c r="F28" i="39"/>
  <c r="O159" i="13"/>
  <c r="H28" i="39" s="1"/>
  <c r="F39" i="43"/>
  <c r="O261" i="13"/>
  <c r="H39" i="43" s="1"/>
  <c r="F39" i="46"/>
  <c r="O32" i="14"/>
  <c r="H39" i="46" s="1"/>
  <c r="H38" s="1"/>
  <c r="H37" s="1"/>
  <c r="F62" i="48"/>
  <c r="O43" i="14"/>
  <c r="H62" i="48" s="1"/>
  <c r="F425" i="26"/>
  <c r="O27" i="15"/>
  <c r="F250" i="26"/>
  <c r="O22" i="16"/>
  <c r="H250" i="26" s="1"/>
  <c r="D103" i="4"/>
  <c r="M51" i="25"/>
  <c r="F53" i="4"/>
  <c r="H53" s="1"/>
  <c r="L282" i="52"/>
  <c r="M59" i="25"/>
  <c r="F143" i="26"/>
  <c r="O64" i="5"/>
  <c r="H143" i="26" s="1"/>
  <c r="H14" i="43"/>
  <c r="H13" s="1"/>
  <c r="O102" i="5"/>
  <c r="N9" i="52"/>
  <c r="N8" s="1"/>
  <c r="O8" i="6"/>
  <c r="G3"/>
  <c r="G6" i="2" s="1"/>
  <c r="G5" s="1"/>
  <c r="F25" i="31"/>
  <c r="O25" i="7"/>
  <c r="H25" i="31" s="1"/>
  <c r="F31"/>
  <c r="O31" i="7"/>
  <c r="H31" i="31" s="1"/>
  <c r="F36"/>
  <c r="O36" i="7"/>
  <c r="H36" i="31" s="1"/>
  <c r="F41"/>
  <c r="O41" i="7"/>
  <c r="H41" i="31" s="1"/>
  <c r="F46"/>
  <c r="O46" i="7"/>
  <c r="F51" i="31"/>
  <c r="O51" i="7"/>
  <c r="F56" i="31"/>
  <c r="O56" i="7"/>
  <c r="H56" i="31" s="1"/>
  <c r="F61"/>
  <c r="O61" i="7"/>
  <c r="H61" i="31" s="1"/>
  <c r="F67"/>
  <c r="O67" i="7"/>
  <c r="H67" i="31" s="1"/>
  <c r="F72"/>
  <c r="O72" i="7"/>
  <c r="H72" i="31" s="1"/>
  <c r="H13" i="45"/>
  <c r="H12" s="1"/>
  <c r="H11" s="1"/>
  <c r="H10" s="1"/>
  <c r="O3" i="7"/>
  <c r="I21" i="2" s="1"/>
  <c r="L36" i="52"/>
  <c r="O31" i="9"/>
  <c r="N36" i="52" s="1"/>
  <c r="L43"/>
  <c r="O38" i="9"/>
  <c r="N43" i="52" s="1"/>
  <c r="N47"/>
  <c r="H170" i="26"/>
  <c r="H169" s="1"/>
  <c r="L56" i="52"/>
  <c r="O51" i="9"/>
  <c r="N56" i="52" s="1"/>
  <c r="L79"/>
  <c r="O74" i="9"/>
  <c r="N79" i="52" s="1"/>
  <c r="Q114"/>
  <c r="Q113" s="1"/>
  <c r="R14" i="10"/>
  <c r="Q127" i="52"/>
  <c r="Q126" s="1"/>
  <c r="R29" i="10"/>
  <c r="N129" i="52"/>
  <c r="H462" i="26"/>
  <c r="Q161" i="52"/>
  <c r="Q160" s="1"/>
  <c r="I2" i="10"/>
  <c r="P13" i="2" s="1"/>
  <c r="R63" i="10"/>
  <c r="N171" i="52"/>
  <c r="H25" i="44"/>
  <c r="L173" i="52"/>
  <c r="F27" i="44"/>
  <c r="O76" i="10"/>
  <c r="N3" s="1"/>
  <c r="O20" i="2" s="1"/>
  <c r="N175" i="52"/>
  <c r="H29" i="44"/>
  <c r="N190" i="52"/>
  <c r="H28" i="48"/>
  <c r="N192" i="52"/>
  <c r="H30" i="48"/>
  <c r="L194" i="52"/>
  <c r="F32" i="48"/>
  <c r="O97" i="10"/>
  <c r="N197" i="52"/>
  <c r="H18" i="29"/>
  <c r="L203" i="52"/>
  <c r="F465" i="26"/>
  <c r="O108" i="10"/>
  <c r="F207" i="26"/>
  <c r="O58" i="13"/>
  <c r="H207" i="26" s="1"/>
  <c r="F213"/>
  <c r="O64" i="13"/>
  <c r="H213" i="26" s="1"/>
  <c r="F219"/>
  <c r="O70" i="13"/>
  <c r="H219" i="26" s="1"/>
  <c r="F225"/>
  <c r="O76" i="13"/>
  <c r="H225" i="26" s="1"/>
  <c r="F82" i="40"/>
  <c r="O167" i="13"/>
  <c r="H82" i="40" s="1"/>
  <c r="F36" i="41"/>
  <c r="O172" i="13"/>
  <c r="F58" i="42"/>
  <c r="O177" i="13"/>
  <c r="H58" i="42" s="1"/>
  <c r="F38" i="47"/>
  <c r="O193" i="13"/>
  <c r="H38" i="47" s="1"/>
  <c r="F43"/>
  <c r="O198" i="13"/>
  <c r="H43" i="47" s="1"/>
  <c r="F10" i="33"/>
  <c r="O248" i="13"/>
  <c r="H10" i="33" s="1"/>
  <c r="H64" i="42"/>
  <c r="H63" s="1"/>
  <c r="F103" i="26"/>
  <c r="O12" i="15"/>
  <c r="H103" i="26" s="1"/>
  <c r="F114" i="40"/>
  <c r="O53" i="15"/>
  <c r="F96" i="31"/>
  <c r="O87" i="15"/>
  <c r="F16" i="33"/>
  <c r="O61" i="16"/>
  <c r="H16" i="33" s="1"/>
  <c r="H40" i="30"/>
  <c r="H39" s="1"/>
  <c r="H38" s="1"/>
  <c r="O85" i="16"/>
  <c r="H3"/>
  <c r="AA7" i="2" s="1"/>
  <c r="R31" i="17"/>
  <c r="L51" i="3" s="1"/>
  <c r="F2" i="17"/>
  <c r="AD4" i="2" s="1"/>
  <c r="H50" i="41"/>
  <c r="M87" i="24"/>
  <c r="D88" i="4" s="1"/>
  <c r="H88" s="1"/>
  <c r="D89"/>
  <c r="H89" s="1"/>
  <c r="M92" i="24"/>
  <c r="D92" i="4" s="1"/>
  <c r="D93"/>
  <c r="H93" s="1"/>
  <c r="Q49" i="5"/>
  <c r="AL11" i="2"/>
  <c r="AE19"/>
  <c r="I196" i="4"/>
  <c r="I202"/>
  <c r="Q31" i="5"/>
  <c r="O57" i="10"/>
  <c r="R142"/>
  <c r="H3" i="12"/>
  <c r="S7" i="2" s="1"/>
  <c r="O211" i="13"/>
  <c r="O231"/>
  <c r="R20" i="14"/>
  <c r="R11" s="1"/>
  <c r="L43" i="3" s="1"/>
  <c r="R13" i="16"/>
  <c r="O27"/>
  <c r="O23" i="17"/>
  <c r="O20" s="1"/>
  <c r="J50" i="3" s="1"/>
  <c r="G3" i="18"/>
  <c r="AE6" i="2" s="1"/>
  <c r="AE5" s="1"/>
  <c r="P168" i="20"/>
  <c r="H346" i="26"/>
  <c r="H343" s="1"/>
  <c r="H342" s="1"/>
  <c r="F153"/>
  <c r="O84" i="5"/>
  <c r="H153" i="26" s="1"/>
  <c r="F264"/>
  <c r="O26" i="5"/>
  <c r="H264" i="26" s="1"/>
  <c r="O38" i="5"/>
  <c r="F9" i="42"/>
  <c r="H9" i="35"/>
  <c r="N11" i="52"/>
  <c r="N10" s="1"/>
  <c r="O11" i="6"/>
  <c r="F19" i="26"/>
  <c r="O34" i="6"/>
  <c r="H19" i="26" s="1"/>
  <c r="H19" i="28"/>
  <c r="H21" i="26"/>
  <c r="F572"/>
  <c r="O40" i="6"/>
  <c r="H572" i="26" s="1"/>
  <c r="N67" i="52"/>
  <c r="H173" i="26"/>
  <c r="L69" i="52"/>
  <c r="F387" i="26"/>
  <c r="O64" i="9"/>
  <c r="N82" i="52"/>
  <c r="I455" i="26"/>
  <c r="N143" i="52"/>
  <c r="H30" i="28"/>
  <c r="O45" i="10"/>
  <c r="Q144" i="52"/>
  <c r="R45" i="10"/>
  <c r="Q152" i="52"/>
  <c r="Q151" s="1"/>
  <c r="R54" i="10"/>
  <c r="N165" i="52"/>
  <c r="H45" i="40"/>
  <c r="N177" i="52"/>
  <c r="N176" s="1"/>
  <c r="H21" i="45"/>
  <c r="H20" s="1"/>
  <c r="H19" s="1"/>
  <c r="H18" s="1"/>
  <c r="O3" i="10"/>
  <c r="O21" i="2" s="1"/>
  <c r="H396" i="26"/>
  <c r="H395" s="1"/>
  <c r="H394" s="1"/>
  <c r="O172" i="10"/>
  <c r="F28" i="46"/>
  <c r="O233" i="10"/>
  <c r="L31" i="3"/>
  <c r="Q232" i="52"/>
  <c r="Q231" s="1"/>
  <c r="Q230" s="1"/>
  <c r="R7" i="13"/>
  <c r="N234" i="52"/>
  <c r="H59" i="26"/>
  <c r="F316"/>
  <c r="O84" i="13"/>
  <c r="H316" i="26" s="1"/>
  <c r="F322"/>
  <c r="O90" i="13"/>
  <c r="H322" i="26" s="1"/>
  <c r="F328"/>
  <c r="O96" i="13"/>
  <c r="H328" i="26" s="1"/>
  <c r="F334"/>
  <c r="O102" i="13"/>
  <c r="H334" i="26" s="1"/>
  <c r="F340"/>
  <c r="O108" i="13"/>
  <c r="H340" i="26" s="1"/>
  <c r="F408"/>
  <c r="O113" i="13"/>
  <c r="H408" i="26" s="1"/>
  <c r="F414"/>
  <c r="O119" i="13"/>
  <c r="H414" i="26" s="1"/>
  <c r="F419"/>
  <c r="O124" i="13"/>
  <c r="O129"/>
  <c r="F477" i="26"/>
  <c r="F15" i="34"/>
  <c r="O139" i="13"/>
  <c r="F24" i="37"/>
  <c r="O144" i="13"/>
  <c r="F92" i="31"/>
  <c r="O229" i="13"/>
  <c r="H92" i="31" s="1"/>
  <c r="F103" i="40"/>
  <c r="O38" i="14"/>
  <c r="H103" i="40" s="1"/>
  <c r="F35" i="39"/>
  <c r="O50" i="14"/>
  <c r="H35" i="39" s="1"/>
  <c r="R10" i="15"/>
  <c r="G2"/>
  <c r="Z6" i="2" s="1"/>
  <c r="Z5" s="1"/>
  <c r="F432" i="26"/>
  <c r="O36" i="16"/>
  <c r="H432" i="26" s="1"/>
  <c r="F104" i="31"/>
  <c r="O55" i="16"/>
  <c r="H104" i="31" s="1"/>
  <c r="F24" i="49"/>
  <c r="O89" i="16"/>
  <c r="H24" i="49" s="1"/>
  <c r="H23" s="1"/>
  <c r="H22" s="1"/>
  <c r="G2" i="21"/>
  <c r="AJ6" i="2" s="1"/>
  <c r="AJ5" s="1"/>
  <c r="L246" i="52"/>
  <c r="F51" i="28"/>
  <c r="O12" i="22"/>
  <c r="D156" i="4"/>
  <c r="H156" s="1"/>
  <c r="K36" i="3" s="1"/>
  <c r="I205" i="4"/>
  <c r="I207"/>
  <c r="I212"/>
  <c r="M51" i="3" s="1"/>
  <c r="F2" i="5"/>
  <c r="F4" i="2" s="1"/>
  <c r="Q69" i="5"/>
  <c r="R14" i="6"/>
  <c r="R7" s="1"/>
  <c r="O265" i="10"/>
  <c r="J27" i="3" s="1"/>
  <c r="R6" i="11"/>
  <c r="L29" i="3" s="1"/>
  <c r="O13" i="11"/>
  <c r="O64" i="12"/>
  <c r="O96"/>
  <c r="O134"/>
  <c r="F2" i="14"/>
  <c r="X4" i="2" s="1"/>
  <c r="X8" s="1"/>
  <c r="R97" i="15"/>
  <c r="R89" s="1"/>
  <c r="F2" i="16"/>
  <c r="AB4" i="2" s="1"/>
  <c r="R6" i="18"/>
  <c r="L52" i="3" s="1"/>
  <c r="F12" i="28"/>
  <c r="O56" i="5"/>
  <c r="H12" i="28" s="1"/>
  <c r="H272" i="26"/>
  <c r="H271" s="1"/>
  <c r="O69" i="5"/>
  <c r="F156" i="26"/>
  <c r="O87" i="5"/>
  <c r="H156" i="26" s="1"/>
  <c r="H9" i="45"/>
  <c r="H8" s="1"/>
  <c r="H7" s="1"/>
  <c r="H6" s="1"/>
  <c r="O45" i="6"/>
  <c r="O3"/>
  <c r="H8" i="46"/>
  <c r="H7" s="1"/>
  <c r="H6" s="1"/>
  <c r="P3" i="6"/>
  <c r="G22" i="2" s="1"/>
  <c r="N16" i="52"/>
  <c r="O9" i="9"/>
  <c r="N23" i="52"/>
  <c r="H20" i="44"/>
  <c r="H19" s="1"/>
  <c r="H18" s="1"/>
  <c r="H17" s="1"/>
  <c r="H16" s="1"/>
  <c r="N3" i="9"/>
  <c r="M20" i="2" s="1"/>
  <c r="L38" i="52"/>
  <c r="F14" i="50"/>
  <c r="O33" i="9"/>
  <c r="N89" i="52"/>
  <c r="H25" i="28"/>
  <c r="H24" s="1"/>
  <c r="H23" s="1"/>
  <c r="L93" i="52"/>
  <c r="F178" i="26"/>
  <c r="O88" i="9"/>
  <c r="N95" i="52"/>
  <c r="H527" i="26"/>
  <c r="H526" s="1"/>
  <c r="H525" s="1"/>
  <c r="N97" i="52"/>
  <c r="H37" i="40"/>
  <c r="J3" i="9"/>
  <c r="M14" i="2" s="1"/>
  <c r="L99" i="52"/>
  <c r="F39" i="40"/>
  <c r="O94" i="9"/>
  <c r="N103" i="52"/>
  <c r="H23" i="48"/>
  <c r="H22" s="1"/>
  <c r="H21" s="1"/>
  <c r="R3" i="9"/>
  <c r="M24" i="2" s="1"/>
  <c r="Q117" i="52"/>
  <c r="Q116" s="1"/>
  <c r="R19" i="10"/>
  <c r="N119" i="52"/>
  <c r="H290" i="26"/>
  <c r="N122" i="52"/>
  <c r="H293" i="26"/>
  <c r="N131" i="52"/>
  <c r="H13" i="27"/>
  <c r="O33" i="10"/>
  <c r="Q132" i="52"/>
  <c r="Q130" s="1"/>
  <c r="R33" i="10"/>
  <c r="F2"/>
  <c r="N156" i="52"/>
  <c r="H20" i="37"/>
  <c r="N167" i="52"/>
  <c r="N166" s="1"/>
  <c r="H23" i="41"/>
  <c r="H22" s="1"/>
  <c r="H21" s="1"/>
  <c r="O69" i="10"/>
  <c r="N179" i="52"/>
  <c r="H16" i="46"/>
  <c r="N181" i="52"/>
  <c r="H18" i="46"/>
  <c r="L183" i="52"/>
  <c r="F20" i="46"/>
  <c r="O86" i="10"/>
  <c r="N187" i="52"/>
  <c r="H26" i="47"/>
  <c r="N208" i="52"/>
  <c r="H49" i="40"/>
  <c r="L210" i="52"/>
  <c r="F51" i="40"/>
  <c r="O115" i="10"/>
  <c r="N213" i="52"/>
  <c r="H26" i="41"/>
  <c r="O117" i="10"/>
  <c r="L215" i="52"/>
  <c r="F28" i="41"/>
  <c r="O120" i="10"/>
  <c r="L220" i="52"/>
  <c r="F20" i="30"/>
  <c r="O125" i="10"/>
  <c r="H122" i="26"/>
  <c r="H121" s="1"/>
  <c r="H120" s="1"/>
  <c r="H119" s="1"/>
  <c r="H118" s="1"/>
  <c r="O149" i="10"/>
  <c r="H534" i="26"/>
  <c r="H533" s="1"/>
  <c r="H532" s="1"/>
  <c r="O189" i="10"/>
  <c r="F73" i="40"/>
  <c r="O217" i="10"/>
  <c r="H73" i="40" s="1"/>
  <c r="F39" i="48"/>
  <c r="O240" i="10"/>
  <c r="H39" i="48" s="1"/>
  <c r="F24" i="30"/>
  <c r="O253" i="10"/>
  <c r="H24" i="30" s="1"/>
  <c r="F28" i="43"/>
  <c r="O258" i="10"/>
  <c r="H28" i="43" s="1"/>
  <c r="N226" i="52"/>
  <c r="N225" s="1"/>
  <c r="H46" i="42"/>
  <c r="F70" i="26"/>
  <c r="O29" i="13"/>
  <c r="F76" i="26"/>
  <c r="O35" i="13"/>
  <c r="H76" i="26" s="1"/>
  <c r="F82"/>
  <c r="O41" i="13"/>
  <c r="H82" i="26" s="1"/>
  <c r="F88"/>
  <c r="O47" i="13"/>
  <c r="H88" i="26" s="1"/>
  <c r="F94"/>
  <c r="O53" i="13"/>
  <c r="H94" i="26" s="1"/>
  <c r="F540"/>
  <c r="O151" i="13"/>
  <c r="H540" i="26" s="1"/>
  <c r="H538" s="1"/>
  <c r="H537" s="1"/>
  <c r="H536" s="1"/>
  <c r="F25" i="39"/>
  <c r="O156" i="13"/>
  <c r="H25" i="39" s="1"/>
  <c r="F36" i="43"/>
  <c r="O258" i="13"/>
  <c r="H36" i="43" s="1"/>
  <c r="H95" i="40"/>
  <c r="H94" s="1"/>
  <c r="O20" i="14"/>
  <c r="H61" i="42"/>
  <c r="H60" s="1"/>
  <c r="L3" i="14"/>
  <c r="W16" i="2" s="1"/>
  <c r="F58" i="48"/>
  <c r="O29" i="14"/>
  <c r="F45" i="28"/>
  <c r="O38" i="15"/>
  <c r="H45" i="28" s="1"/>
  <c r="F117" i="40"/>
  <c r="O56" i="15"/>
  <c r="H117" i="40" s="1"/>
  <c r="H242" i="26"/>
  <c r="F80" i="42"/>
  <c r="O28" i="18"/>
  <c r="H80" i="42" s="1"/>
  <c r="H362" i="26"/>
  <c r="H361" s="1"/>
  <c r="H360" s="1"/>
  <c r="O7" i="19"/>
  <c r="F3"/>
  <c r="AG4" i="2" s="1"/>
  <c r="M14" i="24"/>
  <c r="D15" i="4" s="1"/>
  <c r="H15" s="1"/>
  <c r="K9" i="3" s="1"/>
  <c r="D16" i="4"/>
  <c r="H16" s="1"/>
  <c r="M35" i="24"/>
  <c r="D37" i="4"/>
  <c r="M115" i="24"/>
  <c r="D115" i="4" s="1"/>
  <c r="D117"/>
  <c r="H117" s="1"/>
  <c r="M217" i="24"/>
  <c r="D217" i="4" s="1"/>
  <c r="D219"/>
  <c r="H219" s="1"/>
  <c r="M80" i="25"/>
  <c r="F83" i="4"/>
  <c r="M119" i="25"/>
  <c r="F119" i="4" s="1"/>
  <c r="F120"/>
  <c r="H120" s="1"/>
  <c r="M123" i="25"/>
  <c r="F123" i="4" s="1"/>
  <c r="F124"/>
  <c r="H124" s="1"/>
  <c r="M169" i="25"/>
  <c r="F169" i="4" s="1"/>
  <c r="F170"/>
  <c r="M197" i="25"/>
  <c r="F197" i="4" s="1"/>
  <c r="H197" s="1"/>
  <c r="F198"/>
  <c r="H198" s="1"/>
  <c r="M215" i="25"/>
  <c r="F216" i="4"/>
  <c r="H216" s="1"/>
  <c r="R10" i="2"/>
  <c r="R9" s="1"/>
  <c r="H11"/>
  <c r="H10" s="1"/>
  <c r="H9" s="1"/>
  <c r="E169" i="4"/>
  <c r="I169" s="1"/>
  <c r="V11" i="2" s="1"/>
  <c r="Q59" i="5"/>
  <c r="H268" i="26"/>
  <c r="O42" i="12"/>
  <c r="R224" i="13"/>
  <c r="O269"/>
  <c r="H30" i="4"/>
  <c r="F11" i="29"/>
  <c r="O47" i="5"/>
  <c r="H11" i="29" s="1"/>
  <c r="F566" i="26"/>
  <c r="O51" i="5"/>
  <c r="H566" i="26" s="1"/>
  <c r="H16" i="28"/>
  <c r="H15" s="1"/>
  <c r="H14" s="1"/>
  <c r="O14" i="6"/>
  <c r="H14" i="44"/>
  <c r="H13" s="1"/>
  <c r="H10" s="1"/>
  <c r="H6" s="1"/>
  <c r="N3" i="6"/>
  <c r="G20" i="2" s="1"/>
  <c r="R9" i="7"/>
  <c r="F2"/>
  <c r="J4" i="2" s="1"/>
  <c r="F28" i="31"/>
  <c r="O28" i="7"/>
  <c r="H28" i="31" s="1"/>
  <c r="F38"/>
  <c r="O38" i="7"/>
  <c r="F44" i="31"/>
  <c r="O44" i="7"/>
  <c r="H44" i="31" s="1"/>
  <c r="F49"/>
  <c r="O49" i="7"/>
  <c r="F58" i="31"/>
  <c r="O58" i="7"/>
  <c r="F64" i="31"/>
  <c r="O64" i="7"/>
  <c r="H64" i="31" s="1"/>
  <c r="F69"/>
  <c r="O69" i="7"/>
  <c r="L46" i="52"/>
  <c r="F31" i="26"/>
  <c r="O41" i="9"/>
  <c r="L53" i="52"/>
  <c r="O48" i="9"/>
  <c r="N53" i="52" s="1"/>
  <c r="L76"/>
  <c r="O71" i="9"/>
  <c r="Q146" i="52"/>
  <c r="Q145" s="1"/>
  <c r="R48" i="10"/>
  <c r="N169" i="52"/>
  <c r="N168" s="1"/>
  <c r="H36" i="42"/>
  <c r="H35" s="1"/>
  <c r="H34" s="1"/>
  <c r="H33" s="1"/>
  <c r="O71" i="10"/>
  <c r="N172" i="52"/>
  <c r="H26" i="44"/>
  <c r="N174" i="52"/>
  <c r="H28" i="44"/>
  <c r="L191" i="52"/>
  <c r="F29" i="48"/>
  <c r="O94" i="10"/>
  <c r="N193" i="52"/>
  <c r="H31" i="48"/>
  <c r="L196" i="52"/>
  <c r="F17" i="29"/>
  <c r="O99" i="10"/>
  <c r="N202" i="52"/>
  <c r="H189" i="26"/>
  <c r="H188" s="1"/>
  <c r="H187" s="1"/>
  <c r="N204" i="52"/>
  <c r="H466" i="26"/>
  <c r="H55" i="40"/>
  <c r="H54" s="1"/>
  <c r="H53" s="1"/>
  <c r="O138" i="10"/>
  <c r="H469" i="26"/>
  <c r="H468" s="1"/>
  <c r="H467" s="1"/>
  <c r="O177" i="10"/>
  <c r="F43" i="42"/>
  <c r="O224" i="10"/>
  <c r="H43" i="42" s="1"/>
  <c r="H133" i="26"/>
  <c r="H132" s="1"/>
  <c r="F3" i="11"/>
  <c r="Q4" i="2" s="1"/>
  <c r="F302" i="26"/>
  <c r="O9" i="11"/>
  <c r="H302" i="26" s="1"/>
  <c r="H301" s="1"/>
  <c r="F210"/>
  <c r="O61" i="13"/>
  <c r="H210" i="26" s="1"/>
  <c r="F216"/>
  <c r="O67" i="13"/>
  <c r="H216" i="26" s="1"/>
  <c r="F222"/>
  <c r="O73" i="13"/>
  <c r="H222" i="26" s="1"/>
  <c r="F228"/>
  <c r="O79" i="13"/>
  <c r="H228" i="26" s="1"/>
  <c r="F79" i="40"/>
  <c r="O164" i="13"/>
  <c r="H79" i="40" s="1"/>
  <c r="F85"/>
  <c r="O170" i="13"/>
  <c r="H85" i="40" s="1"/>
  <c r="F40" i="44"/>
  <c r="O179" i="13"/>
  <c r="F20" i="32"/>
  <c r="O238" i="13"/>
  <c r="H20" i="32" s="1"/>
  <c r="H99" i="26"/>
  <c r="H98" s="1"/>
  <c r="H97" s="1"/>
  <c r="O7" i="14"/>
  <c r="F237" i="26"/>
  <c r="O16" i="15"/>
  <c r="H237" i="26" s="1"/>
  <c r="F543"/>
  <c r="O31" i="15"/>
  <c r="F27" i="27"/>
  <c r="O51" i="15"/>
  <c r="R77" i="16"/>
  <c r="Q2"/>
  <c r="AB23" i="2" s="1"/>
  <c r="D23" s="1"/>
  <c r="M45" i="24"/>
  <c r="D49" i="4"/>
  <c r="H49" s="1"/>
  <c r="I11" i="2" s="1"/>
  <c r="M240" i="24"/>
  <c r="D240" i="4" s="1"/>
  <c r="D241"/>
  <c r="M248" i="24"/>
  <c r="D248" i="4" s="1"/>
  <c r="D249"/>
  <c r="M256" i="25"/>
  <c r="F256" i="4" s="1"/>
  <c r="F257"/>
  <c r="H257" s="1"/>
  <c r="M62" i="3"/>
  <c r="O66" i="5"/>
  <c r="O65" s="1"/>
  <c r="R18" i="6"/>
  <c r="L12" i="3" s="1"/>
  <c r="R92" i="7"/>
  <c r="R91" s="1"/>
  <c r="R74" s="1"/>
  <c r="L16" i="3" s="1"/>
  <c r="O109" i="7"/>
  <c r="J17" i="3" s="1"/>
  <c r="R112" i="7"/>
  <c r="R109" s="1"/>
  <c r="L17" i="3" s="1"/>
  <c r="O42" i="10"/>
  <c r="H298" i="26"/>
  <c r="H297" s="1"/>
  <c r="O11" i="11"/>
  <c r="O58" i="12"/>
  <c r="O57" s="1"/>
  <c r="O105"/>
  <c r="M73" i="24"/>
  <c r="L96" i="52"/>
  <c r="F8" i="27"/>
  <c r="O91" i="9"/>
  <c r="F442" i="26"/>
  <c r="O18" i="5"/>
  <c r="H442" i="26" s="1"/>
  <c r="G2" i="5"/>
  <c r="F6" i="2" s="1"/>
  <c r="Q21" i="5"/>
  <c r="Q20" s="1"/>
  <c r="Q7" s="1"/>
  <c r="F9" i="41"/>
  <c r="O35" i="5"/>
  <c r="Q44"/>
  <c r="Q40" s="1"/>
  <c r="R2"/>
  <c r="F25" i="2" s="1"/>
  <c r="F12" i="42"/>
  <c r="O78" i="5"/>
  <c r="H12" i="42" s="1"/>
  <c r="H11" s="1"/>
  <c r="H10" s="1"/>
  <c r="F20" i="28"/>
  <c r="F22" i="26"/>
  <c r="O37" i="6"/>
  <c r="F524" i="26"/>
  <c r="O43" i="6"/>
  <c r="H524" i="26" s="1"/>
  <c r="N28" i="52"/>
  <c r="H10" i="36"/>
  <c r="H9" s="1"/>
  <c r="H8" s="1"/>
  <c r="H7" s="1"/>
  <c r="H6" s="1"/>
  <c r="Q29" i="52"/>
  <c r="R20" i="9"/>
  <c r="R8" s="1"/>
  <c r="R7" s="1"/>
  <c r="F15" i="30"/>
  <c r="O29" i="9"/>
  <c r="L66" i="52"/>
  <c r="F34" i="26"/>
  <c r="O61" i="9"/>
  <c r="N68" i="52"/>
  <c r="H453" i="26"/>
  <c r="H452" s="1"/>
  <c r="H451" s="1"/>
  <c r="H450" s="1"/>
  <c r="N70" i="52"/>
  <c r="H174" i="26"/>
  <c r="H172" s="1"/>
  <c r="H171" s="1"/>
  <c r="N81" i="52"/>
  <c r="H176" i="26"/>
  <c r="H175" s="1"/>
  <c r="L83" i="52"/>
  <c r="O78" i="9"/>
  <c r="N83" i="52" s="1"/>
  <c r="Q109"/>
  <c r="Q108" s="1"/>
  <c r="R9" i="10"/>
  <c r="N111" i="52"/>
  <c r="H41" i="26"/>
  <c r="N124" i="52"/>
  <c r="H392" i="26"/>
  <c r="O26" i="10"/>
  <c r="Q125" i="52"/>
  <c r="Q123" s="1"/>
  <c r="R26" i="10"/>
  <c r="N137" i="52"/>
  <c r="N133" s="1"/>
  <c r="H45" i="26"/>
  <c r="N158" i="52"/>
  <c r="H13" i="38"/>
  <c r="O60" i="10"/>
  <c r="Q159" i="52"/>
  <c r="R60" i="10"/>
  <c r="H14" i="32"/>
  <c r="H13" s="1"/>
  <c r="H12" s="1"/>
  <c r="O193" i="10"/>
  <c r="F25" i="45"/>
  <c r="O231" i="10"/>
  <c r="H25" i="45" s="1"/>
  <c r="F51" i="42"/>
  <c r="O22" i="11"/>
  <c r="F27" i="45"/>
  <c r="O27" i="11"/>
  <c r="O16" i="13"/>
  <c r="F319" i="26"/>
  <c r="O87" i="13"/>
  <c r="H319" i="26" s="1"/>
  <c r="F325"/>
  <c r="O93" i="13"/>
  <c r="H325" i="26" s="1"/>
  <c r="F331"/>
  <c r="O99" i="13"/>
  <c r="H331" i="26" s="1"/>
  <c r="F337"/>
  <c r="O105" i="13"/>
  <c r="H337" i="26" s="1"/>
  <c r="F411"/>
  <c r="O116" i="13"/>
  <c r="H411" i="26" s="1"/>
  <c r="F417"/>
  <c r="O122" i="13"/>
  <c r="H417" i="26" s="1"/>
  <c r="F422"/>
  <c r="O127" i="13"/>
  <c r="F480" i="26"/>
  <c r="O132" i="13"/>
  <c r="H480" i="26" s="1"/>
  <c r="F41" i="28"/>
  <c r="O137" i="13"/>
  <c r="H41" i="28" s="1"/>
  <c r="F18" i="34"/>
  <c r="O142" i="13"/>
  <c r="H18" i="34" s="1"/>
  <c r="F34" i="46"/>
  <c r="O186" i="13"/>
  <c r="H34" i="46" s="1"/>
  <c r="F52" i="48"/>
  <c r="O203" i="13"/>
  <c r="H52" i="48" s="1"/>
  <c r="F496" i="26"/>
  <c r="O222" i="13"/>
  <c r="H496" i="26" s="1"/>
  <c r="F32" i="30"/>
  <c r="O253" i="13"/>
  <c r="H32" i="30" s="1"/>
  <c r="F100" i="40"/>
  <c r="O35" i="14"/>
  <c r="F23" i="27"/>
  <c r="O47" i="14"/>
  <c r="F3" s="1"/>
  <c r="W4" i="2" s="1"/>
  <c r="H21" i="34"/>
  <c r="H20" s="1"/>
  <c r="H19" s="1"/>
  <c r="O39" i="15"/>
  <c r="F120" i="40"/>
  <c r="O59" i="15"/>
  <c r="F488" i="26"/>
  <c r="O45" i="16"/>
  <c r="H488" i="26" s="1"/>
  <c r="H73" i="48"/>
  <c r="F75"/>
  <c r="O84" i="16"/>
  <c r="H75" i="48" s="1"/>
  <c r="H359" i="26"/>
  <c r="H358" s="1"/>
  <c r="H357" s="1"/>
  <c r="J259" i="52"/>
  <c r="M64" i="24"/>
  <c r="M162"/>
  <c r="D162" i="4" s="1"/>
  <c r="D164"/>
  <c r="H164" s="1"/>
  <c r="M169" i="24"/>
  <c r="D169" i="4" s="1"/>
  <c r="H169" s="1"/>
  <c r="U11" i="2" s="1"/>
  <c r="D170" i="4"/>
  <c r="H170" s="1"/>
  <c r="D201"/>
  <c r="J18" i="3"/>
  <c r="I195" i="4"/>
  <c r="Z11" i="2" s="1"/>
  <c r="Z10" s="1"/>
  <c r="Z9" s="1"/>
  <c r="I204" i="4"/>
  <c r="I206"/>
  <c r="M50" i="3" s="1"/>
  <c r="F3" i="10"/>
  <c r="O4" i="2" s="1"/>
  <c r="O81" i="10"/>
  <c r="O127"/>
  <c r="O77" i="12"/>
  <c r="O160"/>
  <c r="J34" i="3" s="1"/>
  <c r="R160" i="12"/>
  <c r="L34" i="3" s="1"/>
  <c r="O207" i="13"/>
  <c r="O206" s="1"/>
  <c r="R2" i="15"/>
  <c r="Z24" i="2" s="1"/>
  <c r="Z19" s="1"/>
  <c r="O92" i="15"/>
  <c r="R59" i="16"/>
  <c r="O8" i="17"/>
  <c r="O7" s="1"/>
  <c r="L23" i="52"/>
  <c r="F20" i="44"/>
  <c r="L28" i="52"/>
  <c r="F10" i="36"/>
  <c r="N102" i="52"/>
  <c r="H11" i="46"/>
  <c r="H10" s="1"/>
  <c r="H9" s="1"/>
  <c r="L111" i="52"/>
  <c r="F41" i="26"/>
  <c r="L119" i="52"/>
  <c r="F290" i="26"/>
  <c r="L122" i="52"/>
  <c r="F293" i="26"/>
  <c r="L124" i="52"/>
  <c r="F392" i="26"/>
  <c r="L129" i="52"/>
  <c r="F462" i="26"/>
  <c r="L131" i="52"/>
  <c r="F13" i="27"/>
  <c r="L137" i="52"/>
  <c r="F45" i="26"/>
  <c r="L141" i="52"/>
  <c r="F11" i="32"/>
  <c r="L143" i="52"/>
  <c r="F30" i="28"/>
  <c r="L149" i="52"/>
  <c r="F10" i="34"/>
  <c r="L156" i="52"/>
  <c r="F20" i="37"/>
  <c r="L158" i="52"/>
  <c r="F13" i="38"/>
  <c r="L165" i="52"/>
  <c r="F45" i="40"/>
  <c r="L167" i="52"/>
  <c r="F23" i="41"/>
  <c r="L169" i="52"/>
  <c r="F36" i="42"/>
  <c r="L234" i="52"/>
  <c r="F59" i="26"/>
  <c r="F435"/>
  <c r="O39" i="16"/>
  <c r="H435" i="26" s="1"/>
  <c r="F48" i="28"/>
  <c r="O57" i="16"/>
  <c r="R72"/>
  <c r="K2"/>
  <c r="AB15" i="2" s="1"/>
  <c r="D15" s="1"/>
  <c r="F73" i="42"/>
  <c r="O76" i="16"/>
  <c r="R19" i="21"/>
  <c r="R18" s="1"/>
  <c r="L60" i="3" s="1"/>
  <c r="I2" i="21"/>
  <c r="AJ27" i="2" s="1"/>
  <c r="L271" i="52"/>
  <c r="M82" i="24"/>
  <c r="J274" i="52"/>
  <c r="M97" i="24"/>
  <c r="L294" i="52"/>
  <c r="M71" i="25"/>
  <c r="L300" i="52"/>
  <c r="M77" i="25"/>
  <c r="O8" i="5"/>
  <c r="O22"/>
  <c r="O27"/>
  <c r="H265" i="26" s="1"/>
  <c r="O29" i="5"/>
  <c r="O33"/>
  <c r="O36"/>
  <c r="H10" i="41" s="1"/>
  <c r="O43" i="5"/>
  <c r="H10" i="35" s="1"/>
  <c r="O45" i="5"/>
  <c r="O48"/>
  <c r="O52"/>
  <c r="H11" i="28" s="1"/>
  <c r="H10" s="1"/>
  <c r="H7" s="1"/>
  <c r="H6" s="1"/>
  <c r="O54" i="5"/>
  <c r="O60"/>
  <c r="O62"/>
  <c r="O79"/>
  <c r="H14" i="40" s="1"/>
  <c r="H13" s="1"/>
  <c r="H12" s="1"/>
  <c r="O85" i="5"/>
  <c r="H154" i="26" s="1"/>
  <c r="O88" i="5"/>
  <c r="H372" i="26" s="1"/>
  <c r="O99" i="5"/>
  <c r="F2" i="6"/>
  <c r="H4" i="2" s="1"/>
  <c r="H8" s="1"/>
  <c r="K3" i="6"/>
  <c r="G15" i="2" s="1"/>
  <c r="O27" i="6"/>
  <c r="H520" i="26" s="1"/>
  <c r="H516" s="1"/>
  <c r="O35" i="6"/>
  <c r="H20" i="26" s="1"/>
  <c r="O38" i="6"/>
  <c r="H379" i="26" s="1"/>
  <c r="O41" i="6"/>
  <c r="H573" i="26" s="1"/>
  <c r="O44" i="6"/>
  <c r="Q3" i="7"/>
  <c r="I23" i="2" s="1"/>
  <c r="O21" i="7"/>
  <c r="O26"/>
  <c r="H26" i="31" s="1"/>
  <c r="O29" i="7"/>
  <c r="H29" i="31" s="1"/>
  <c r="O32" i="7"/>
  <c r="H32" i="31" s="1"/>
  <c r="O34" i="7"/>
  <c r="O39"/>
  <c r="H39" i="31" s="1"/>
  <c r="O42" i="7"/>
  <c r="H42" i="31" s="1"/>
  <c r="O47" i="7"/>
  <c r="H47" i="31" s="1"/>
  <c r="O52" i="7"/>
  <c r="H52" i="31" s="1"/>
  <c r="O54" i="7"/>
  <c r="O59"/>
  <c r="H59" i="31" s="1"/>
  <c r="O62" i="7"/>
  <c r="H62" i="31" s="1"/>
  <c r="O65" i="7"/>
  <c r="H65" i="31" s="1"/>
  <c r="O70" i="7"/>
  <c r="H70" i="31" s="1"/>
  <c r="O73" i="7"/>
  <c r="H73" i="31" s="1"/>
  <c r="O75" i="7"/>
  <c r="H283" i="26" s="1"/>
  <c r="H282" s="1"/>
  <c r="H281" s="1"/>
  <c r="O79" i="7"/>
  <c r="O99"/>
  <c r="O106"/>
  <c r="L2" i="9"/>
  <c r="N16" i="2" s="1"/>
  <c r="O30" i="9"/>
  <c r="N35" i="52" s="1"/>
  <c r="O34" i="9"/>
  <c r="N39" i="52" s="1"/>
  <c r="O37" i="9"/>
  <c r="N42" i="52" s="1"/>
  <c r="O40" i="9"/>
  <c r="N45" i="52" s="1"/>
  <c r="O44" i="9"/>
  <c r="N49" i="52" s="1"/>
  <c r="O47" i="9"/>
  <c r="N52" i="52" s="1"/>
  <c r="O50" i="9"/>
  <c r="N55" i="52" s="1"/>
  <c r="O67" i="9"/>
  <c r="N72" i="52" s="1"/>
  <c r="R70" i="9"/>
  <c r="R54" s="1"/>
  <c r="L21" i="3" s="1"/>
  <c r="O73" i="9"/>
  <c r="N78" i="52" s="1"/>
  <c r="O80" i="9"/>
  <c r="N85" i="52" s="1"/>
  <c r="O87" i="9"/>
  <c r="N92" i="52" s="1"/>
  <c r="O95" i="9"/>
  <c r="S2" i="10"/>
  <c r="P25" i="2" s="1"/>
  <c r="P19" s="1"/>
  <c r="Q178" i="52"/>
  <c r="R88" i="10"/>
  <c r="Q189" i="52"/>
  <c r="R98" i="10"/>
  <c r="O102"/>
  <c r="Q201" i="52"/>
  <c r="R111" i="10"/>
  <c r="R121"/>
  <c r="R124"/>
  <c r="O126"/>
  <c r="N221" i="52" s="1"/>
  <c r="O156" i="10"/>
  <c r="O164"/>
  <c r="O169"/>
  <c r="O186"/>
  <c r="O212"/>
  <c r="H68" i="40" s="1"/>
  <c r="O215" i="10"/>
  <c r="H71" i="40" s="1"/>
  <c r="O218" i="10"/>
  <c r="H74" i="40" s="1"/>
  <c r="O220" i="10"/>
  <c r="O225"/>
  <c r="H44" i="42" s="1"/>
  <c r="O227" i="10"/>
  <c r="O234"/>
  <c r="H29" i="46" s="1"/>
  <c r="O236" i="10"/>
  <c r="O241"/>
  <c r="H40" i="48" s="1"/>
  <c r="O244" i="10"/>
  <c r="H43" i="48" s="1"/>
  <c r="O246" i="10"/>
  <c r="O256"/>
  <c r="H26" i="43" s="1"/>
  <c r="O261" i="10"/>
  <c r="H9" i="51" s="1"/>
  <c r="H8" s="1"/>
  <c r="H7" s="1"/>
  <c r="H6" s="1"/>
  <c r="H5" s="1"/>
  <c r="O274" i="10"/>
  <c r="H48" i="42" s="1"/>
  <c r="O23" i="11"/>
  <c r="O25"/>
  <c r="L2" i="13"/>
  <c r="V16" i="2" s="1"/>
  <c r="V12" s="1"/>
  <c r="O13" i="13"/>
  <c r="O20"/>
  <c r="J37" i="3" s="1"/>
  <c r="O23" i="13"/>
  <c r="H67" i="26" s="1"/>
  <c r="O30" i="13"/>
  <c r="H71" i="26" s="1"/>
  <c r="O33" i="13"/>
  <c r="H74" i="26" s="1"/>
  <c r="O36" i="13"/>
  <c r="H77" i="26" s="1"/>
  <c r="O39" i="13"/>
  <c r="H80" i="26" s="1"/>
  <c r="O42" i="13"/>
  <c r="H83" i="26" s="1"/>
  <c r="O45" i="13"/>
  <c r="H86" i="26" s="1"/>
  <c r="O48" i="13"/>
  <c r="H89" i="26" s="1"/>
  <c r="O51" i="13"/>
  <c r="H92" i="26" s="1"/>
  <c r="O54" i="13"/>
  <c r="H95" i="26" s="1"/>
  <c r="O59" i="13"/>
  <c r="H208" i="26" s="1"/>
  <c r="O62" i="13"/>
  <c r="H211" i="26" s="1"/>
  <c r="O65" i="13"/>
  <c r="H214" i="26" s="1"/>
  <c r="O68" i="13"/>
  <c r="H217" i="26" s="1"/>
  <c r="O71" i="13"/>
  <c r="H220" i="26" s="1"/>
  <c r="O74" i="13"/>
  <c r="H223" i="26" s="1"/>
  <c r="O77" i="13"/>
  <c r="H226" i="26" s="1"/>
  <c r="O80" i="13"/>
  <c r="H229" i="26" s="1"/>
  <c r="O85" i="13"/>
  <c r="H317" i="26" s="1"/>
  <c r="O88" i="13"/>
  <c r="H320" i="26" s="1"/>
  <c r="O91" i="13"/>
  <c r="H323" i="26" s="1"/>
  <c r="O94" i="13"/>
  <c r="H326" i="26" s="1"/>
  <c r="O97" i="13"/>
  <c r="H329" i="26" s="1"/>
  <c r="O100" i="13"/>
  <c r="H332" i="26" s="1"/>
  <c r="O103" i="13"/>
  <c r="H335" i="26" s="1"/>
  <c r="O106" i="13"/>
  <c r="H338" i="26" s="1"/>
  <c r="O109" i="13"/>
  <c r="H341" i="26" s="1"/>
  <c r="O111" i="13"/>
  <c r="H406" i="26" s="1"/>
  <c r="O114" i="13"/>
  <c r="H409" i="26" s="1"/>
  <c r="O117" i="13"/>
  <c r="H412" i="26" s="1"/>
  <c r="O120" i="13"/>
  <c r="H415" i="26" s="1"/>
  <c r="O125" i="13"/>
  <c r="H420" i="26" s="1"/>
  <c r="O130" i="13"/>
  <c r="H478" i="26" s="1"/>
  <c r="O133" i="13"/>
  <c r="H481" i="26" s="1"/>
  <c r="O135" i="13"/>
  <c r="O140"/>
  <c r="H16" i="34" s="1"/>
  <c r="O145" i="13"/>
  <c r="H25" i="37" s="1"/>
  <c r="O147" i="13"/>
  <c r="O154"/>
  <c r="H23" i="39" s="1"/>
  <c r="O157" i="13"/>
  <c r="H26" i="39" s="1"/>
  <c r="O160" i="13"/>
  <c r="H29" i="39" s="1"/>
  <c r="O165" i="13"/>
  <c r="H80" i="40" s="1"/>
  <c r="O168" i="13"/>
  <c r="H83" i="40" s="1"/>
  <c r="O173" i="13"/>
  <c r="H37" i="41" s="1"/>
  <c r="O175" i="13"/>
  <c r="O180"/>
  <c r="H41" i="44" s="1"/>
  <c r="O182" i="13"/>
  <c r="O187"/>
  <c r="H35" i="46" s="1"/>
  <c r="O191" i="13"/>
  <c r="O194"/>
  <c r="H39" i="47" s="1"/>
  <c r="O196" i="13"/>
  <c r="O199"/>
  <c r="H44" i="47" s="1"/>
  <c r="O204" i="13"/>
  <c r="H53" i="48" s="1"/>
  <c r="O220" i="13"/>
  <c r="O223"/>
  <c r="H497" i="26" s="1"/>
  <c r="O225" i="13"/>
  <c r="H88" i="31" s="1"/>
  <c r="O227" i="13"/>
  <c r="O230"/>
  <c r="O249"/>
  <c r="H11" i="33" s="1"/>
  <c r="O254" i="13"/>
  <c r="H33" i="30" s="1"/>
  <c r="O259" i="13"/>
  <c r="H37" i="43" s="1"/>
  <c r="O275" i="13"/>
  <c r="H17" i="49" s="1"/>
  <c r="H16" s="1"/>
  <c r="H15" s="1"/>
  <c r="H14" s="1"/>
  <c r="O17" i="14"/>
  <c r="O30"/>
  <c r="O36"/>
  <c r="H101" i="40" s="1"/>
  <c r="O39" i="14"/>
  <c r="H104" i="40" s="1"/>
  <c r="O44" i="14"/>
  <c r="H63" i="48" s="1"/>
  <c r="O48" i="14"/>
  <c r="O51"/>
  <c r="H36" i="39" s="1"/>
  <c r="O17" i="15"/>
  <c r="H238" i="26" s="1"/>
  <c r="O19" i="15"/>
  <c r="F2"/>
  <c r="Z4" i="2" s="1"/>
  <c r="O47" i="15"/>
  <c r="O54"/>
  <c r="H115" i="40" s="1"/>
  <c r="O57" i="15"/>
  <c r="H118" i="40" s="1"/>
  <c r="O60" i="15"/>
  <c r="H121" i="40" s="1"/>
  <c r="O77" i="15"/>
  <c r="H43" i="46" s="1"/>
  <c r="H41" s="1"/>
  <c r="H40" s="1"/>
  <c r="O79" i="15"/>
  <c r="O34" i="16"/>
  <c r="O46"/>
  <c r="H489" i="26" s="1"/>
  <c r="O53" i="16"/>
  <c r="H102" i="31" s="1"/>
  <c r="O64" i="16"/>
  <c r="O68"/>
  <c r="O80"/>
  <c r="O90"/>
  <c r="F2" i="18"/>
  <c r="AF4" i="2" s="1"/>
  <c r="AF8" s="1"/>
  <c r="O20" i="18"/>
  <c r="O25"/>
  <c r="H560" i="26" s="1"/>
  <c r="O21" i="21"/>
  <c r="O19" s="1"/>
  <c r="P102" i="24"/>
  <c r="M107"/>
  <c r="D107" i="4" s="1"/>
  <c r="M134" i="24"/>
  <c r="P155"/>
  <c r="E155" i="4" s="1"/>
  <c r="I155" s="1"/>
  <c r="M181" i="24"/>
  <c r="M190"/>
  <c r="D190" i="4" s="1"/>
  <c r="M20" i="25"/>
  <c r="M26"/>
  <c r="F27" i="4" s="1"/>
  <c r="M45" i="25"/>
  <c r="M137"/>
  <c r="F137" i="4" s="1"/>
  <c r="H137" s="1"/>
  <c r="H44" i="26"/>
  <c r="F61"/>
  <c r="F93"/>
  <c r="F104"/>
  <c r="K5" i="29"/>
  <c r="K5" i="31"/>
  <c r="N21" i="52"/>
  <c r="H27" i="26"/>
  <c r="H26" s="1"/>
  <c r="N29" i="52"/>
  <c r="H14" i="37"/>
  <c r="H13" s="1"/>
  <c r="H12" s="1"/>
  <c r="H11" s="1"/>
  <c r="H10" s="1"/>
  <c r="L47" i="52"/>
  <c r="F170" i="26"/>
  <c r="L67" i="52"/>
  <c r="F173" i="26"/>
  <c r="L70" i="52"/>
  <c r="F174" i="26"/>
  <c r="L81" i="52"/>
  <c r="F176" i="26"/>
  <c r="L88" i="52"/>
  <c r="F76" i="31"/>
  <c r="L94" i="52"/>
  <c r="F8" i="38"/>
  <c r="L97" i="52"/>
  <c r="F37" i="40"/>
  <c r="N109" i="52"/>
  <c r="N108" s="1"/>
  <c r="H39" i="26"/>
  <c r="N114" i="52"/>
  <c r="H183" i="26"/>
  <c r="N115" i="52"/>
  <c r="H186" i="26"/>
  <c r="N117" i="52"/>
  <c r="H288" i="26"/>
  <c r="N120" i="52"/>
  <c r="H291" i="26"/>
  <c r="N125" i="52"/>
  <c r="H393" i="26"/>
  <c r="N127" i="52"/>
  <c r="H460" i="26"/>
  <c r="N132" i="52"/>
  <c r="H14" i="27"/>
  <c r="N144" i="52"/>
  <c r="H31" i="28"/>
  <c r="N146" i="52"/>
  <c r="N145" s="1"/>
  <c r="H531" i="26"/>
  <c r="H530" s="1"/>
  <c r="H529" s="1"/>
  <c r="N150" i="52"/>
  <c r="H11" i="34"/>
  <c r="N152" i="52"/>
  <c r="H15" i="36"/>
  <c r="N159" i="52"/>
  <c r="H14" i="38"/>
  <c r="N161" i="52"/>
  <c r="H14" i="39"/>
  <c r="L171" i="52"/>
  <c r="F25" i="44"/>
  <c r="L174" i="52"/>
  <c r="F28" i="44"/>
  <c r="L181" i="52"/>
  <c r="F18" i="46"/>
  <c r="L187" i="52"/>
  <c r="F26" i="47"/>
  <c r="L192" i="52"/>
  <c r="F30" i="48"/>
  <c r="L197" i="52"/>
  <c r="F18" i="29"/>
  <c r="L204" i="52"/>
  <c r="F466" i="26"/>
  <c r="L208" i="52"/>
  <c r="F49" i="40"/>
  <c r="L211" i="52"/>
  <c r="F52" i="40"/>
  <c r="L213" i="52"/>
  <c r="F26" i="41"/>
  <c r="N232" i="52"/>
  <c r="H57" i="26"/>
  <c r="N235" i="52"/>
  <c r="H60" i="26"/>
  <c r="F251"/>
  <c r="O23" i="16"/>
  <c r="H251" i="26" s="1"/>
  <c r="F484"/>
  <c r="O41" i="16"/>
  <c r="F17" i="33"/>
  <c r="O62" i="16"/>
  <c r="H17" i="33" s="1"/>
  <c r="F56" i="47"/>
  <c r="O78" i="16"/>
  <c r="F551" i="26"/>
  <c r="O33" i="17"/>
  <c r="F53" i="44"/>
  <c r="O27" i="19"/>
  <c r="E507" i="26"/>
  <c r="M9" i="21"/>
  <c r="F22" i="33"/>
  <c r="O14" i="21"/>
  <c r="H22" i="33" s="1"/>
  <c r="Q241" i="52"/>
  <c r="O2" i="22"/>
  <c r="AL20" i="2" s="1"/>
  <c r="AL19" s="1"/>
  <c r="L248" i="52"/>
  <c r="F27" i="33"/>
  <c r="O14" i="22"/>
  <c r="N302" i="52"/>
  <c r="N301" s="1"/>
  <c r="M96" i="25"/>
  <c r="F96" i="4" s="1"/>
  <c r="J2" i="5"/>
  <c r="F14" i="2" s="1"/>
  <c r="H19" i="43"/>
  <c r="H18" s="1"/>
  <c r="H47" i="26"/>
  <c r="H46" s="1"/>
  <c r="H79" i="31"/>
  <c r="H78" s="1"/>
  <c r="H77" s="1"/>
  <c r="Q3" i="14"/>
  <c r="W23" i="2" s="1"/>
  <c r="R7" i="14"/>
  <c r="O57"/>
  <c r="O28" i="15"/>
  <c r="H426" i="26" s="1"/>
  <c r="O62" i="15"/>
  <c r="O67"/>
  <c r="H69" i="42" s="1"/>
  <c r="O71" i="15"/>
  <c r="O75"/>
  <c r="O84"/>
  <c r="H68" i="48" s="1"/>
  <c r="O10" i="16"/>
  <c r="H109" i="26" s="1"/>
  <c r="O15" i="16"/>
  <c r="H243" i="26" s="1"/>
  <c r="O18" i="16"/>
  <c r="H246" i="26" s="1"/>
  <c r="O21" i="16"/>
  <c r="H249" i="26" s="1"/>
  <c r="O37" i="16"/>
  <c r="H433" i="26" s="1"/>
  <c r="O51" i="16"/>
  <c r="O71"/>
  <c r="H127" i="40" s="1"/>
  <c r="R74" i="16"/>
  <c r="O94"/>
  <c r="S5" i="20"/>
  <c r="R7" i="21" s="1"/>
  <c r="L57" i="3" s="1"/>
  <c r="O62" i="21"/>
  <c r="O74"/>
  <c r="O99"/>
  <c r="M111" i="24"/>
  <c r="D111" i="4" s="1"/>
  <c r="H111" s="1"/>
  <c r="P221" i="24"/>
  <c r="M92" i="25"/>
  <c r="F92" i="4" s="1"/>
  <c r="M103" i="25"/>
  <c r="M162"/>
  <c r="F162" i="4" s="1"/>
  <c r="M190" i="25"/>
  <c r="F190" i="4" s="1"/>
  <c r="M201" i="25"/>
  <c r="M249"/>
  <c r="K7" i="26"/>
  <c r="L21" i="52"/>
  <c r="F27" i="26"/>
  <c r="L29" i="52"/>
  <c r="F14" i="37"/>
  <c r="N34" i="52"/>
  <c r="H14" i="30"/>
  <c r="L112" i="52"/>
  <c r="F42" i="26"/>
  <c r="L114" i="52"/>
  <c r="F183" i="26"/>
  <c r="L115" i="52"/>
  <c r="F186" i="26"/>
  <c r="L117" i="52"/>
  <c r="F288" i="26"/>
  <c r="L120" i="52"/>
  <c r="F291" i="26"/>
  <c r="L125" i="52"/>
  <c r="F393" i="26"/>
  <c r="L127" i="52"/>
  <c r="F460" i="26"/>
  <c r="L132" i="52"/>
  <c r="F14" i="27"/>
  <c r="L144" i="52"/>
  <c r="F31" i="28"/>
  <c r="L146" i="52"/>
  <c r="F531" i="26"/>
  <c r="L150" i="52"/>
  <c r="F11" i="34"/>
  <c r="L152" i="52"/>
  <c r="F15" i="36"/>
  <c r="L159" i="52"/>
  <c r="F14" i="38"/>
  <c r="L161" i="52"/>
  <c r="F14" i="39"/>
  <c r="L232" i="52"/>
  <c r="F57" i="26"/>
  <c r="L235" i="52"/>
  <c r="F60" i="26"/>
  <c r="F236"/>
  <c r="O15" i="15"/>
  <c r="F254" i="26"/>
  <c r="O26" i="16"/>
  <c r="H254" i="26" s="1"/>
  <c r="F487"/>
  <c r="O44" i="16"/>
  <c r="H487" i="26" s="1"/>
  <c r="H47" i="43"/>
  <c r="H46" s="1"/>
  <c r="M3" i="16"/>
  <c r="AA17" i="2" s="1"/>
  <c r="F51" i="41"/>
  <c r="O17" i="19"/>
  <c r="H51" i="41" s="1"/>
  <c r="F85" i="42"/>
  <c r="O20" i="19"/>
  <c r="H52" i="43"/>
  <c r="H51" s="1"/>
  <c r="M3" i="19"/>
  <c r="AG17" i="2" s="1"/>
  <c r="J256" i="52"/>
  <c r="M61" i="24"/>
  <c r="L262" i="52"/>
  <c r="M67" i="24"/>
  <c r="O23" i="5"/>
  <c r="H261" i="26" s="1"/>
  <c r="O25" i="5"/>
  <c r="O30"/>
  <c r="H369" i="26" s="1"/>
  <c r="O34" i="5"/>
  <c r="H11" i="40" s="1"/>
  <c r="O37" i="5"/>
  <c r="H11" i="41" s="1"/>
  <c r="O41" i="5"/>
  <c r="O50"/>
  <c r="O55"/>
  <c r="H567" i="26" s="1"/>
  <c r="O63" i="5"/>
  <c r="H142" i="26" s="1"/>
  <c r="O77" i="5"/>
  <c r="O83"/>
  <c r="H152" i="26" s="1"/>
  <c r="O86" i="5"/>
  <c r="H155" i="26" s="1"/>
  <c r="O28" i="6"/>
  <c r="O33"/>
  <c r="O39"/>
  <c r="H380" i="26" s="1"/>
  <c r="O42" i="6"/>
  <c r="H523" i="26" s="1"/>
  <c r="H522" s="1"/>
  <c r="H521" s="1"/>
  <c r="M3" i="7"/>
  <c r="I17" i="2" s="1"/>
  <c r="O22" i="7"/>
  <c r="H22" i="31" s="1"/>
  <c r="O24" i="7"/>
  <c r="O27"/>
  <c r="H27" i="31" s="1"/>
  <c r="O30" i="7"/>
  <c r="H30" i="31" s="1"/>
  <c r="O35" i="7"/>
  <c r="H35" i="31" s="1"/>
  <c r="O40" i="7"/>
  <c r="H40" i="31" s="1"/>
  <c r="O43" i="7"/>
  <c r="H43" i="31" s="1"/>
  <c r="O48" i="7"/>
  <c r="H48" i="31" s="1"/>
  <c r="O55" i="7"/>
  <c r="O60"/>
  <c r="H60" i="31" s="1"/>
  <c r="O63" i="7"/>
  <c r="H63" i="31" s="1"/>
  <c r="O66" i="7"/>
  <c r="H66" i="31" s="1"/>
  <c r="O71" i="7"/>
  <c r="H71" i="31" s="1"/>
  <c r="O76" i="7"/>
  <c r="H383" i="26" s="1"/>
  <c r="H382" s="1"/>
  <c r="H381" s="1"/>
  <c r="O80" i="7"/>
  <c r="H25" i="42" s="1"/>
  <c r="O36" i="9"/>
  <c r="O39"/>
  <c r="N44" i="52" s="1"/>
  <c r="O43" i="9"/>
  <c r="N48" i="52" s="1"/>
  <c r="O46" i="9"/>
  <c r="O49"/>
  <c r="N54" i="52" s="1"/>
  <c r="O52" i="9"/>
  <c r="N57" i="52" s="1"/>
  <c r="O66" i="9"/>
  <c r="N71" i="52" s="1"/>
  <c r="O69" i="9"/>
  <c r="N74" i="52" s="1"/>
  <c r="O72" i="9"/>
  <c r="N77" i="52" s="1"/>
  <c r="O75" i="9"/>
  <c r="N80" i="52" s="1"/>
  <c r="O79" i="9"/>
  <c r="N84" i="52" s="1"/>
  <c r="O82" i="9"/>
  <c r="O86"/>
  <c r="N91" i="52" s="1"/>
  <c r="I3" i="10"/>
  <c r="O13" i="2" s="1"/>
  <c r="Q185" i="52"/>
  <c r="Q195"/>
  <c r="O110" i="10"/>
  <c r="N205" i="52" s="1"/>
  <c r="Q206"/>
  <c r="R117" i="10"/>
  <c r="O213"/>
  <c r="H69" i="40" s="1"/>
  <c r="O216" i="10"/>
  <c r="H72" i="40" s="1"/>
  <c r="O221" i="10"/>
  <c r="H32" i="41" s="1"/>
  <c r="O223" i="10"/>
  <c r="O228"/>
  <c r="H36" i="44" s="1"/>
  <c r="O230" i="10"/>
  <c r="O237"/>
  <c r="H31" i="47" s="1"/>
  <c r="O239" i="10"/>
  <c r="O242"/>
  <c r="H41" i="48" s="1"/>
  <c r="O247" i="10"/>
  <c r="H22" i="29" s="1"/>
  <c r="O252" i="10"/>
  <c r="O257"/>
  <c r="H27" i="43" s="1"/>
  <c r="O20" i="11"/>
  <c r="N229" i="52" s="1"/>
  <c r="N228" s="1"/>
  <c r="N227" s="1"/>
  <c r="O26" i="11"/>
  <c r="H47" i="48" s="1"/>
  <c r="O12" i="13"/>
  <c r="O31"/>
  <c r="H72" i="26" s="1"/>
  <c r="O34" i="13"/>
  <c r="H75" i="26" s="1"/>
  <c r="O37" i="13"/>
  <c r="H78" i="26" s="1"/>
  <c r="O40" i="13"/>
  <c r="H81" i="26" s="1"/>
  <c r="O43" i="13"/>
  <c r="H84" i="26" s="1"/>
  <c r="O46" i="13"/>
  <c r="H87" i="26" s="1"/>
  <c r="O49" i="13"/>
  <c r="H90" i="26" s="1"/>
  <c r="O55" i="13"/>
  <c r="H96" i="26" s="1"/>
  <c r="O57" i="13"/>
  <c r="O60"/>
  <c r="H209" i="26" s="1"/>
  <c r="O63" i="13"/>
  <c r="H212" i="26" s="1"/>
  <c r="O66" i="13"/>
  <c r="H215" i="26" s="1"/>
  <c r="O69" i="13"/>
  <c r="H218" i="26" s="1"/>
  <c r="O72" i="13"/>
  <c r="H221" i="26" s="1"/>
  <c r="O75" i="13"/>
  <c r="H224" i="26" s="1"/>
  <c r="O78" i="13"/>
  <c r="H227" i="26" s="1"/>
  <c r="O81" i="13"/>
  <c r="H230" i="26" s="1"/>
  <c r="O83" i="13"/>
  <c r="O86"/>
  <c r="H318" i="26" s="1"/>
  <c r="O89" i="13"/>
  <c r="H321" i="26" s="1"/>
  <c r="O92" i="13"/>
  <c r="H324" i="26" s="1"/>
  <c r="O95" i="13"/>
  <c r="H327" i="26" s="1"/>
  <c r="O98" i="13"/>
  <c r="H330" i="26" s="1"/>
  <c r="O101" i="13"/>
  <c r="H333" i="26" s="1"/>
  <c r="O104" i="13"/>
  <c r="H336" i="26" s="1"/>
  <c r="O107" i="13"/>
  <c r="H339" i="26" s="1"/>
  <c r="O112" i="13"/>
  <c r="H407" i="26" s="1"/>
  <c r="O115" i="13"/>
  <c r="H410" i="26" s="1"/>
  <c r="O118" i="13"/>
  <c r="H413" i="26" s="1"/>
  <c r="O121" i="13"/>
  <c r="H416" i="26" s="1"/>
  <c r="O126" i="13"/>
  <c r="H421" i="26" s="1"/>
  <c r="O131" i="13"/>
  <c r="H479" i="26" s="1"/>
  <c r="O136" i="13"/>
  <c r="H40" i="28" s="1"/>
  <c r="O141" i="13"/>
  <c r="H17" i="34" s="1"/>
  <c r="O148" i="13"/>
  <c r="H19" i="35" s="1"/>
  <c r="O155" i="13"/>
  <c r="H24" i="39" s="1"/>
  <c r="O161" i="13"/>
  <c r="H30" i="39" s="1"/>
  <c r="O163" i="13"/>
  <c r="O166"/>
  <c r="H81" i="40" s="1"/>
  <c r="O169" i="13"/>
  <c r="H84" i="40" s="1"/>
  <c r="O176" i="13"/>
  <c r="H57" i="42" s="1"/>
  <c r="O183" i="13"/>
  <c r="H32" i="45" s="1"/>
  <c r="O185" i="13"/>
  <c r="O188"/>
  <c r="H36" i="46" s="1"/>
  <c r="O192" i="13"/>
  <c r="H37" i="47" s="1"/>
  <c r="O197" i="13"/>
  <c r="H42" i="47" s="1"/>
  <c r="O200" i="13"/>
  <c r="H45" i="47" s="1"/>
  <c r="O202" i="13"/>
  <c r="O205"/>
  <c r="H54" i="48" s="1"/>
  <c r="O221" i="13"/>
  <c r="H495" i="26" s="1"/>
  <c r="O228" i="13"/>
  <c r="H91" i="31" s="1"/>
  <c r="O237" i="13"/>
  <c r="O247"/>
  <c r="O250"/>
  <c r="H12" i="33" s="1"/>
  <c r="O252" i="13"/>
  <c r="O255"/>
  <c r="H34" i="30" s="1"/>
  <c r="O257" i="13"/>
  <c r="O260"/>
  <c r="H38" i="43" s="1"/>
  <c r="O263" i="13"/>
  <c r="H40" i="43" s="1"/>
  <c r="O276" i="13"/>
  <c r="O37" i="14"/>
  <c r="H102" i="40" s="1"/>
  <c r="O40" i="14"/>
  <c r="H105" i="40" s="1"/>
  <c r="O42" i="14"/>
  <c r="O49"/>
  <c r="H34" i="39" s="1"/>
  <c r="O52" i="14"/>
  <c r="H107" i="40" s="1"/>
  <c r="H106" s="1"/>
  <c r="O11" i="15"/>
  <c r="O35"/>
  <c r="O37"/>
  <c r="O69"/>
  <c r="O80"/>
  <c r="H53" i="47" s="1"/>
  <c r="O35" i="16"/>
  <c r="H431" i="26" s="1"/>
  <c r="O54" i="16"/>
  <c r="H103" i="31" s="1"/>
  <c r="O58" i="16"/>
  <c r="H49" i="28" s="1"/>
  <c r="O60" i="16"/>
  <c r="O73"/>
  <c r="O10" i="18"/>
  <c r="O26"/>
  <c r="R7" i="19"/>
  <c r="O42"/>
  <c r="P87" i="20"/>
  <c r="P141"/>
  <c r="O6" i="23"/>
  <c r="M26" i="24"/>
  <c r="D27" i="4" s="1"/>
  <c r="M50" i="24"/>
  <c r="D51" i="4" s="1"/>
  <c r="M119" i="24"/>
  <c r="D119" i="4" s="1"/>
  <c r="P102" i="25"/>
  <c r="M107"/>
  <c r="F107" i="4" s="1"/>
  <c r="M206" i="25"/>
  <c r="F206" i="4" s="1"/>
  <c r="M235" i="25"/>
  <c r="F235" i="4" s="1"/>
  <c r="H235" s="1"/>
  <c r="K5" i="28"/>
  <c r="F19"/>
  <c r="F21" i="26"/>
  <c r="H163"/>
  <c r="H162" s="1"/>
  <c r="H161" s="1"/>
  <c r="H160" s="1"/>
  <c r="H22" i="28"/>
  <c r="H21" s="1"/>
  <c r="N22" i="52"/>
  <c r="H168" i="26"/>
  <c r="H167" s="1"/>
  <c r="H166" s="1"/>
  <c r="H165" s="1"/>
  <c r="L37" i="52"/>
  <c r="F29" i="26"/>
  <c r="L68" i="52"/>
  <c r="F453" i="26"/>
  <c r="L82" i="52"/>
  <c r="F455" i="26"/>
  <c r="G455"/>
  <c r="L89" i="52"/>
  <c r="F25" i="28"/>
  <c r="L95" i="52"/>
  <c r="F527" i="26"/>
  <c r="L98" i="52"/>
  <c r="F38" i="40"/>
  <c r="N101" i="52"/>
  <c r="H16" i="45"/>
  <c r="H15" s="1"/>
  <c r="H14" s="1"/>
  <c r="L103" i="52"/>
  <c r="F23" i="48"/>
  <c r="N118" i="52"/>
  <c r="H289" i="26"/>
  <c r="N121" i="52"/>
  <c r="H292" i="26"/>
  <c r="N128" i="52"/>
  <c r="H461" i="26"/>
  <c r="N140" i="52"/>
  <c r="N139" s="1"/>
  <c r="H10" i="32"/>
  <c r="H9" s="1"/>
  <c r="H8" s="1"/>
  <c r="H7" s="1"/>
  <c r="N153" i="52"/>
  <c r="H16" i="36"/>
  <c r="N155" i="52"/>
  <c r="N154" s="1"/>
  <c r="H19" i="37"/>
  <c r="N162" i="52"/>
  <c r="H15" i="39"/>
  <c r="N164" i="52"/>
  <c r="H44" i="40"/>
  <c r="H43" s="1"/>
  <c r="H42" s="1"/>
  <c r="L172" i="52"/>
  <c r="F26" i="44"/>
  <c r="L175" i="52"/>
  <c r="F29" i="44"/>
  <c r="L177" i="52"/>
  <c r="F21" i="45"/>
  <c r="L179" i="52"/>
  <c r="F16" i="46"/>
  <c r="L182" i="52"/>
  <c r="F19" i="46"/>
  <c r="L188" i="52"/>
  <c r="F27" i="47"/>
  <c r="L190" i="52"/>
  <c r="F28" i="48"/>
  <c r="L193" i="52"/>
  <c r="F31" i="48"/>
  <c r="L202" i="52"/>
  <c r="F189" i="26"/>
  <c r="L209" i="52"/>
  <c r="F50" i="40"/>
  <c r="L214" i="52"/>
  <c r="F27" i="41"/>
  <c r="N223" i="52"/>
  <c r="N222" s="1"/>
  <c r="H35" i="48"/>
  <c r="H34" s="1"/>
  <c r="H33" s="1"/>
  <c r="L226" i="52"/>
  <c r="F46" i="42"/>
  <c r="H107" i="26"/>
  <c r="F125" i="40"/>
  <c r="O69" i="16"/>
  <c r="H125" i="40" s="1"/>
  <c r="F556" i="26"/>
  <c r="O21" i="18"/>
  <c r="H556" i="26" s="1"/>
  <c r="F88" i="42"/>
  <c r="O23" i="19"/>
  <c r="H88" i="42" s="1"/>
  <c r="F80" i="48"/>
  <c r="O40" i="19"/>
  <c r="H80" i="48" s="1"/>
  <c r="F25" i="33"/>
  <c r="O17" i="21"/>
  <c r="H25" i="33" s="1"/>
  <c r="N241" i="52"/>
  <c r="H62" i="44"/>
  <c r="H61" s="1"/>
  <c r="L244" i="52"/>
  <c r="O10" i="22"/>
  <c r="F47" i="30"/>
  <c r="L250" i="52"/>
  <c r="O16" i="22"/>
  <c r="N250" i="52" s="1"/>
  <c r="L291"/>
  <c r="M68" i="25"/>
  <c r="H10" i="26"/>
  <c r="H9" s="1"/>
  <c r="H8" s="1"/>
  <c r="H10" i="43"/>
  <c r="H8" s="1"/>
  <c r="H7" s="1"/>
  <c r="H6" s="1"/>
  <c r="H447" i="26"/>
  <c r="H446" s="1"/>
  <c r="H30" i="40"/>
  <c r="H26" i="42"/>
  <c r="O9" i="10"/>
  <c r="R36"/>
  <c r="Q142" i="52"/>
  <c r="Q157"/>
  <c r="H198" i="26"/>
  <c r="H191" s="1"/>
  <c r="H190" s="1"/>
  <c r="H33" i="28"/>
  <c r="H32" s="1"/>
  <c r="H64" i="26"/>
  <c r="H108" i="40"/>
  <c r="O61" i="14"/>
  <c r="R26" i="15"/>
  <c r="O29"/>
  <c r="H427" i="26" s="1"/>
  <c r="O44" i="15"/>
  <c r="O82"/>
  <c r="O85"/>
  <c r="H69" i="48" s="1"/>
  <c r="O99" i="15"/>
  <c r="H351" i="26"/>
  <c r="H350" s="1"/>
  <c r="H546"/>
  <c r="H545" s="1"/>
  <c r="H71" i="48"/>
  <c r="H70" s="1"/>
  <c r="P49" i="20"/>
  <c r="P19" s="1"/>
  <c r="O111" i="21"/>
  <c r="M123" i="24"/>
  <c r="D123" i="4" s="1"/>
  <c r="H123" s="1"/>
  <c r="M206" i="24"/>
  <c r="D206" i="4" s="1"/>
  <c r="M221" i="24"/>
  <c r="M155" i="25"/>
  <c r="F155" i="4" s="1"/>
  <c r="M229" i="25"/>
  <c r="F229" i="4" s="1"/>
  <c r="H229" s="1"/>
  <c r="H58" i="26"/>
  <c r="F31" i="42"/>
  <c r="F22" i="28"/>
  <c r="F163" i="26"/>
  <c r="L22" i="52"/>
  <c r="F168" i="26"/>
  <c r="L118" i="52"/>
  <c r="F289" i="26"/>
  <c r="L121" i="52"/>
  <c r="F292" i="26"/>
  <c r="L128" i="52"/>
  <c r="F461" i="26"/>
  <c r="L136" i="52"/>
  <c r="F44" i="26"/>
  <c r="L140" i="52"/>
  <c r="F10" i="32"/>
  <c r="L153" i="52"/>
  <c r="F16" i="36"/>
  <c r="L155" i="52"/>
  <c r="F19" i="37"/>
  <c r="L162" i="52"/>
  <c r="F15" i="39"/>
  <c r="L164" i="52"/>
  <c r="F44" i="40"/>
  <c r="L233" i="52"/>
  <c r="F58" i="26"/>
  <c r="F101" i="31"/>
  <c r="O52" i="16"/>
  <c r="H101" i="31" s="1"/>
  <c r="F559" i="26"/>
  <c r="O24" i="18"/>
  <c r="H559" i="26" s="1"/>
  <c r="L265" i="52"/>
  <c r="M70" i="24"/>
  <c r="L297" i="52"/>
  <c r="M74" i="25"/>
  <c r="O15" i="5"/>
  <c r="O58" i="6"/>
  <c r="O54" s="1"/>
  <c r="O9" i="7"/>
  <c r="O20" i="9"/>
  <c r="O55"/>
  <c r="R81"/>
  <c r="L22" i="3" s="1"/>
  <c r="Q86" i="52"/>
  <c r="O14" i="10"/>
  <c r="O19"/>
  <c r="O29"/>
  <c r="O36"/>
  <c r="O48"/>
  <c r="O54"/>
  <c r="O63"/>
  <c r="R127"/>
  <c r="O132"/>
  <c r="O131" s="1"/>
  <c r="O142"/>
  <c r="O180"/>
  <c r="O196"/>
  <c r="O198"/>
  <c r="R67" i="16"/>
  <c r="R12" i="19"/>
  <c r="P69" i="20"/>
  <c r="P96"/>
  <c r="P154"/>
  <c r="O86" i="21"/>
  <c r="I3" s="1"/>
  <c r="AI27" i="2" s="1"/>
  <c r="O3" i="22"/>
  <c r="AK20" i="2" s="1"/>
  <c r="AK19" s="1"/>
  <c r="M7" i="24"/>
  <c r="P34"/>
  <c r="E35" i="4" s="1"/>
  <c r="I35" s="1"/>
  <c r="M83" i="24"/>
  <c r="M140"/>
  <c r="D140" i="4" s="1"/>
  <c r="H140" s="1"/>
  <c r="M147" i="24"/>
  <c r="D147" i="4" s="1"/>
  <c r="H147" s="1"/>
  <c r="M115" i="25"/>
  <c r="F115" i="4" s="1"/>
  <c r="M133" i="25"/>
  <c r="F133" i="4" s="1"/>
  <c r="M144" i="25"/>
  <c r="M180"/>
  <c r="F180" i="4" s="1"/>
  <c r="O11" i="19"/>
  <c r="O13"/>
  <c r="O34"/>
  <c r="H60" i="44" s="1"/>
  <c r="O36" i="19"/>
  <c r="O38"/>
  <c r="O41"/>
  <c r="H81" i="48" s="1"/>
  <c r="O15" i="21"/>
  <c r="H23" i="33" s="1"/>
  <c r="Q242" i="52"/>
  <c r="O11" i="22"/>
  <c r="O13"/>
  <c r="N247" i="52" s="1"/>
  <c r="O15" i="22"/>
  <c r="N249" i="52" s="1"/>
  <c r="M60" i="24"/>
  <c r="M63"/>
  <c r="M66"/>
  <c r="P72"/>
  <c r="E73" i="4" s="1"/>
  <c r="I73" s="1"/>
  <c r="M81" i="24"/>
  <c r="M61" i="25"/>
  <c r="M64"/>
  <c r="M67"/>
  <c r="M70"/>
  <c r="M76"/>
  <c r="P248"/>
  <c r="G248" i="4" s="1"/>
  <c r="I248" s="1"/>
  <c r="M60" i="3" s="1"/>
  <c r="K490" i="26"/>
  <c r="K5" i="27"/>
  <c r="H46" i="30"/>
  <c r="K6" i="42"/>
  <c r="L268" i="52"/>
  <c r="N239"/>
  <c r="N238" s="1"/>
  <c r="N237" s="1"/>
  <c r="H24" i="33"/>
  <c r="L241" i="52"/>
  <c r="F62" i="44"/>
  <c r="L239" i="52"/>
  <c r="F24" i="33"/>
  <c r="O11" i="21"/>
  <c r="H509" i="26" s="1"/>
  <c r="M13" i="21"/>
  <c r="H2" i="22"/>
  <c r="AL7" i="2" s="1"/>
  <c r="R8" i="22"/>
  <c r="R6" s="1"/>
  <c r="L61" i="3" s="1"/>
  <c r="K164" i="26"/>
  <c r="K148" s="1"/>
  <c r="K256"/>
  <c r="K255"/>
  <c r="K365"/>
  <c r="K388"/>
  <c r="K515"/>
  <c r="K510" s="1"/>
  <c r="K5" i="32"/>
  <c r="Q305" i="52"/>
  <c r="P240" i="25"/>
  <c r="K18" i="30"/>
  <c r="K17"/>
  <c r="K16" s="1"/>
  <c r="K5" s="1"/>
  <c r="P123" i="20"/>
  <c r="P122" s="1"/>
  <c r="G2" i="22"/>
  <c r="AL6" i="2" s="1"/>
  <c r="O8" i="22"/>
  <c r="K112" i="26"/>
  <c r="K309"/>
  <c r="K436"/>
  <c r="K5" i="33"/>
  <c r="K5" i="36"/>
  <c r="K5" i="39"/>
  <c r="K17" i="45"/>
  <c r="K5" i="46"/>
  <c r="K5" i="49"/>
  <c r="K5" i="41"/>
  <c r="K5" i="48"/>
  <c r="H78" i="42"/>
  <c r="Q15" i="52"/>
  <c r="K40" i="40"/>
  <c r="K5" s="1"/>
  <c r="K6" i="44"/>
  <c r="K5" s="1"/>
  <c r="K5" i="37"/>
  <c r="K5" i="45"/>
  <c r="I7" i="52"/>
  <c r="I6" s="1"/>
  <c r="H14"/>
  <c r="H13" s="1"/>
  <c r="Q26"/>
  <c r="Q60"/>
  <c r="Q59" s="1"/>
  <c r="G59"/>
  <c r="G107"/>
  <c r="Q40"/>
  <c r="Q133"/>
  <c r="G252"/>
  <c r="G251" s="1"/>
  <c r="I59"/>
  <c r="I12" s="1"/>
  <c r="I253"/>
  <c r="K5" i="51"/>
  <c r="G15" i="52"/>
  <c r="G14" s="1"/>
  <c r="G13" s="1"/>
  <c r="H107"/>
  <c r="K61" i="3" l="1"/>
  <c r="AK11" i="2"/>
  <c r="AK10" s="1"/>
  <c r="AK9" s="1"/>
  <c r="K62" i="3"/>
  <c r="AM11" i="2"/>
  <c r="AM9" s="1"/>
  <c r="H6" i="32"/>
  <c r="H119" i="4"/>
  <c r="G19" i="2"/>
  <c r="H267" i="26"/>
  <c r="H266" s="1"/>
  <c r="H217" i="4"/>
  <c r="M19" i="3"/>
  <c r="N163" i="52"/>
  <c r="H24" i="4"/>
  <c r="K12" i="3" s="1"/>
  <c r="H371" i="26"/>
  <c r="H370" s="1"/>
  <c r="L28" i="2"/>
  <c r="AL5"/>
  <c r="AL8" s="1"/>
  <c r="H256" i="4"/>
  <c r="R6" i="17"/>
  <c r="L48" i="3" s="1"/>
  <c r="H280" i="52"/>
  <c r="H279" s="1"/>
  <c r="H18" i="37"/>
  <c r="H17" s="1"/>
  <c r="H16" s="1"/>
  <c r="H15" s="1"/>
  <c r="Q8" i="2"/>
  <c r="H59" i="42"/>
  <c r="M48" i="3"/>
  <c r="AD10" i="2"/>
  <c r="AD9" s="1"/>
  <c r="O6" i="22"/>
  <c r="J61" i="3" s="1"/>
  <c r="P153" i="20"/>
  <c r="O264" i="13"/>
  <c r="H41" i="43" s="1"/>
  <c r="R189" i="13"/>
  <c r="AH28" i="2"/>
  <c r="R30" i="6"/>
  <c r="L13" i="3" s="1"/>
  <c r="M6" i="25"/>
  <c r="F7" i="4" s="1"/>
  <c r="F8"/>
  <c r="H253"/>
  <c r="M223" i="25"/>
  <c r="H43" i="30"/>
  <c r="H42" s="1"/>
  <c r="H41" s="1"/>
  <c r="H3" i="19"/>
  <c r="AG7" i="2" s="1"/>
  <c r="H26" i="29"/>
  <c r="H25" s="1"/>
  <c r="H24" s="1"/>
  <c r="H23" s="1"/>
  <c r="S3" i="13"/>
  <c r="U25" i="2" s="1"/>
  <c r="Q81" i="5"/>
  <c r="L9" i="3" s="1"/>
  <c r="O107" i="5"/>
  <c r="H3" i="21"/>
  <c r="G200" i="52"/>
  <c r="J12" i="2"/>
  <c r="M143" i="24"/>
  <c r="D143" i="4" s="1"/>
  <c r="D144"/>
  <c r="K364" i="26"/>
  <c r="K5" i="42"/>
  <c r="H182" i="26"/>
  <c r="H181" s="1"/>
  <c r="H180" s="1"/>
  <c r="H179" s="1"/>
  <c r="F3" i="18"/>
  <c r="AE4" i="2" s="1"/>
  <c r="O11" i="14"/>
  <c r="J43" i="3" s="1"/>
  <c r="R6" i="16"/>
  <c r="L47" i="3" s="1"/>
  <c r="R3" i="16"/>
  <c r="AA24" i="2" s="1"/>
  <c r="F3" i="15"/>
  <c r="Y4" i="2" s="1"/>
  <c r="O7" i="12"/>
  <c r="O73" i="10"/>
  <c r="L254" i="52"/>
  <c r="D60" i="4"/>
  <c r="H50" i="43"/>
  <c r="H49" s="1"/>
  <c r="H48" s="1"/>
  <c r="M3" i="18"/>
  <c r="AE17" i="2" s="1"/>
  <c r="H152" i="4"/>
  <c r="K34" i="3" s="1"/>
  <c r="I7" i="4"/>
  <c r="H19" i="42"/>
  <c r="H18" s="1"/>
  <c r="H17" s="1"/>
  <c r="H16" s="1"/>
  <c r="L3" i="6"/>
  <c r="G16" i="2" s="1"/>
  <c r="R105" i="10"/>
  <c r="O149" i="13"/>
  <c r="Q65" i="5"/>
  <c r="Q58" s="1"/>
  <c r="M35" i="25"/>
  <c r="F36" i="4" s="1"/>
  <c r="F37"/>
  <c r="H37" s="1"/>
  <c r="N306" i="52"/>
  <c r="M241" i="25"/>
  <c r="F242" i="4"/>
  <c r="N278" i="52"/>
  <c r="N277" s="1"/>
  <c r="N276" s="1"/>
  <c r="N275" s="1"/>
  <c r="D242" i="4"/>
  <c r="G3" i="19"/>
  <c r="AG6" i="2" s="1"/>
  <c r="AG5" s="1"/>
  <c r="AG8" s="1"/>
  <c r="H305" i="26"/>
  <c r="H304" s="1"/>
  <c r="H303" s="1"/>
  <c r="F3" i="12"/>
  <c r="S4" i="2" s="1"/>
  <c r="M52" i="3"/>
  <c r="AF10" i="2"/>
  <c r="AF9" s="1"/>
  <c r="AF28" s="1"/>
  <c r="M47" i="3"/>
  <c r="AB10" i="2"/>
  <c r="AB9" s="1"/>
  <c r="I252" i="52"/>
  <c r="I251" s="1"/>
  <c r="H27" i="4"/>
  <c r="K13" i="3" s="1"/>
  <c r="H57" i="40"/>
  <c r="H56" s="1"/>
  <c r="H151" i="26"/>
  <c r="H150" s="1"/>
  <c r="H149" s="1"/>
  <c r="H38"/>
  <c r="R8" i="7"/>
  <c r="R7" s="1"/>
  <c r="AB5" i="2"/>
  <c r="AB8" s="1"/>
  <c r="N19"/>
  <c r="G12" i="52"/>
  <c r="H12"/>
  <c r="H106" i="26"/>
  <c r="H105" s="1"/>
  <c r="R6" i="19"/>
  <c r="L55" i="3" s="1"/>
  <c r="N113" i="52"/>
  <c r="Z8" i="2"/>
  <c r="Z28" s="1"/>
  <c r="H515" i="26"/>
  <c r="R27" i="13"/>
  <c r="L40" i="3" s="1"/>
  <c r="AL10" i="2"/>
  <c r="AL9" s="1"/>
  <c r="D16"/>
  <c r="R141" i="10"/>
  <c r="L25" i="3" s="1"/>
  <c r="X10" i="2"/>
  <c r="X9" s="1"/>
  <c r="X28" s="1"/>
  <c r="I280" i="52"/>
  <c r="H206" i="4"/>
  <c r="K50" i="3" s="1"/>
  <c r="D7" i="2"/>
  <c r="N7" i="52"/>
  <c r="N6" s="1"/>
  <c r="H252"/>
  <c r="H251" s="1"/>
  <c r="I279"/>
  <c r="I5" s="1"/>
  <c r="AE8" i="2"/>
  <c r="AI19"/>
  <c r="C27"/>
  <c r="L7" i="3"/>
  <c r="O6" i="12"/>
  <c r="J31" i="3"/>
  <c r="R6" i="9"/>
  <c r="L20" i="3"/>
  <c r="N299" i="52"/>
  <c r="F77" i="4"/>
  <c r="H77" s="1"/>
  <c r="N284" i="52"/>
  <c r="F62" i="4"/>
  <c r="N293" i="52"/>
  <c r="M69" i="25"/>
  <c r="F70" i="4" s="1"/>
  <c r="F71"/>
  <c r="N261" i="52"/>
  <c r="M65" i="24"/>
  <c r="D66" i="4" s="1"/>
  <c r="D67"/>
  <c r="H67" s="1"/>
  <c r="H23" i="36"/>
  <c r="H22" s="1"/>
  <c r="H21" s="1"/>
  <c r="H20" s="1"/>
  <c r="O97" i="15"/>
  <c r="O89" s="1"/>
  <c r="P101" i="25"/>
  <c r="G102" i="4"/>
  <c r="H47" i="41"/>
  <c r="H46" s="1"/>
  <c r="H45" s="1"/>
  <c r="O72" i="16"/>
  <c r="K3"/>
  <c r="AA15" i="2" s="1"/>
  <c r="H47" i="44"/>
  <c r="H46" s="1"/>
  <c r="H45" s="1"/>
  <c r="O68" i="15"/>
  <c r="H19" i="32"/>
  <c r="H18" s="1"/>
  <c r="H17" s="1"/>
  <c r="H16" s="1"/>
  <c r="H5" s="1"/>
  <c r="O236" i="13"/>
  <c r="H14" i="41"/>
  <c r="H13" s="1"/>
  <c r="H12" s="1"/>
  <c r="O76" i="5"/>
  <c r="L256" i="52"/>
  <c r="D62" i="4"/>
  <c r="R6" i="14"/>
  <c r="L41" i="3" s="1"/>
  <c r="L42"/>
  <c r="N248" i="52"/>
  <c r="H27" i="33"/>
  <c r="H26" s="1"/>
  <c r="H551" i="26"/>
  <c r="H550" s="1"/>
  <c r="H549" s="1"/>
  <c r="F3" i="17"/>
  <c r="AC4" i="2" s="1"/>
  <c r="H484" i="26"/>
  <c r="H483" s="1"/>
  <c r="H482" s="1"/>
  <c r="O40" i="16"/>
  <c r="H52" i="47"/>
  <c r="H51" s="1"/>
  <c r="H50" s="1"/>
  <c r="O78" i="15"/>
  <c r="H22" i="35"/>
  <c r="H21" s="1"/>
  <c r="H20" s="1"/>
  <c r="O46" i="15"/>
  <c r="H33" i="39"/>
  <c r="H32" s="1"/>
  <c r="H31" s="1"/>
  <c r="I3" i="14"/>
  <c r="W13" i="2" s="1"/>
  <c r="H90" i="31"/>
  <c r="H89" s="1"/>
  <c r="O226" i="13"/>
  <c r="H41" i="47"/>
  <c r="H40" s="1"/>
  <c r="O195" i="13"/>
  <c r="H56" i="42"/>
  <c r="H55" s="1"/>
  <c r="H54" s="1"/>
  <c r="H53" s="1"/>
  <c r="O174" i="13"/>
  <c r="L3"/>
  <c r="U16" i="2" s="1"/>
  <c r="H46" i="48"/>
  <c r="H45" s="1"/>
  <c r="H44" s="1"/>
  <c r="O24" i="11"/>
  <c r="P3"/>
  <c r="Q24" i="2" s="1"/>
  <c r="H31" i="41"/>
  <c r="H30" s="1"/>
  <c r="H29" s="1"/>
  <c r="O219" i="10"/>
  <c r="H24" i="42"/>
  <c r="O78" i="7"/>
  <c r="L3"/>
  <c r="I16" i="2" s="1"/>
  <c r="H34" i="31"/>
  <c r="H33" s="1"/>
  <c r="O33" i="7"/>
  <c r="H17" i="43"/>
  <c r="H16" s="1"/>
  <c r="M3" i="6"/>
  <c r="G17" i="2" s="1"/>
  <c r="H139" i="26"/>
  <c r="N300" i="52"/>
  <c r="F78" i="4"/>
  <c r="H78" s="1"/>
  <c r="N271" i="52"/>
  <c r="D83" i="4"/>
  <c r="H83" s="1"/>
  <c r="H23" i="27"/>
  <c r="H22" s="1"/>
  <c r="H19" s="1"/>
  <c r="H422" i="26"/>
  <c r="H51" i="42"/>
  <c r="O21" i="11"/>
  <c r="N66" i="52"/>
  <c r="H34" i="26"/>
  <c r="H33" s="1"/>
  <c r="H32" s="1"/>
  <c r="H9" i="41"/>
  <c r="H8" s="1"/>
  <c r="H7" s="1"/>
  <c r="K3" i="5"/>
  <c r="E15" i="2" s="1"/>
  <c r="N96" i="52"/>
  <c r="H8" i="27"/>
  <c r="H7" s="1"/>
  <c r="H6" s="1"/>
  <c r="N196" i="52"/>
  <c r="N195" s="1"/>
  <c r="H17" i="29"/>
  <c r="H16" s="1"/>
  <c r="H15" s="1"/>
  <c r="H14" s="1"/>
  <c r="S3" i="10"/>
  <c r="O25" i="2" s="1"/>
  <c r="O98" i="10"/>
  <c r="H69" i="31"/>
  <c r="H68" s="1"/>
  <c r="O68" i="7"/>
  <c r="H49" i="31"/>
  <c r="G2" i="17"/>
  <c r="AD6" i="2" s="1"/>
  <c r="AD5" s="1"/>
  <c r="AD8" s="1"/>
  <c r="AD28" s="1"/>
  <c r="H28" i="46"/>
  <c r="H27" s="1"/>
  <c r="H26" s="1"/>
  <c r="O232" i="10"/>
  <c r="H25" i="43"/>
  <c r="H24" s="1"/>
  <c r="H23" s="1"/>
  <c r="H22" s="1"/>
  <c r="M3" i="10"/>
  <c r="O17" i="2" s="1"/>
  <c r="O254" i="10"/>
  <c r="N217" i="52"/>
  <c r="N216" s="1"/>
  <c r="H24" i="46"/>
  <c r="H23" s="1"/>
  <c r="H22" s="1"/>
  <c r="O121" i="10"/>
  <c r="M19" i="24"/>
  <c r="D20" i="4" s="1"/>
  <c r="P68" i="20"/>
  <c r="P5" s="1"/>
  <c r="O7" i="21" s="1"/>
  <c r="J57" i="3" s="1"/>
  <c r="F3" i="16"/>
  <c r="AA4" i="2" s="1"/>
  <c r="K6" i="26"/>
  <c r="K5" s="1"/>
  <c r="H459"/>
  <c r="H458" s="1"/>
  <c r="H287"/>
  <c r="H286" s="1"/>
  <c r="H285" s="1"/>
  <c r="H284" s="1"/>
  <c r="H190" i="4"/>
  <c r="J3" i="14"/>
  <c r="W14" i="2" s="1"/>
  <c r="H28"/>
  <c r="O271" i="10"/>
  <c r="J28" i="3" s="1"/>
  <c r="H241" i="26"/>
  <c r="H240" s="1"/>
  <c r="M155" i="24"/>
  <c r="D155" i="4" s="1"/>
  <c r="H155" s="1"/>
  <c r="H571" i="26"/>
  <c r="H570" s="1"/>
  <c r="H569" s="1"/>
  <c r="H568" s="1"/>
  <c r="H92" i="4"/>
  <c r="K27" i="3" s="1"/>
  <c r="O18" i="6"/>
  <c r="J12" i="3" s="1"/>
  <c r="AB19" i="2"/>
  <c r="P10"/>
  <c r="P9" s="1"/>
  <c r="M23" i="3"/>
  <c r="H40" i="45"/>
  <c r="H39" s="1"/>
  <c r="H38" s="1"/>
  <c r="O35" i="19"/>
  <c r="O3"/>
  <c r="AG21" i="2" s="1"/>
  <c r="M143" i="25"/>
  <c r="F143" i="4" s="1"/>
  <c r="F144"/>
  <c r="H144" s="1"/>
  <c r="M14" i="3"/>
  <c r="J10" i="2"/>
  <c r="J9" s="1"/>
  <c r="N265" i="52"/>
  <c r="N264" s="1"/>
  <c r="M69" i="24"/>
  <c r="D70" i="4" s="1"/>
  <c r="D71"/>
  <c r="F3" i="23"/>
  <c r="AM6" i="2" s="1"/>
  <c r="AM5" s="1"/>
  <c r="AM8" s="1"/>
  <c r="AM28" s="1"/>
  <c r="J62" i="3"/>
  <c r="H77" i="42"/>
  <c r="H76" s="1"/>
  <c r="H75" s="1"/>
  <c r="H74" s="1"/>
  <c r="L3" i="18"/>
  <c r="AE16" i="2" s="1"/>
  <c r="H9" i="33"/>
  <c r="H8" s="1"/>
  <c r="H7" s="1"/>
  <c r="H6" s="1"/>
  <c r="O246" i="13"/>
  <c r="H38" i="48"/>
  <c r="H37" s="1"/>
  <c r="H36" s="1"/>
  <c r="O238" i="10"/>
  <c r="F103" i="4"/>
  <c r="H103" s="1"/>
  <c r="H40" i="41"/>
  <c r="H39" s="1"/>
  <c r="H38" s="1"/>
  <c r="K3" i="14"/>
  <c r="W15" i="2" s="1"/>
  <c r="M19" i="25"/>
  <c r="F21" i="4"/>
  <c r="H21" s="1"/>
  <c r="K11" i="3" s="1"/>
  <c r="P101" i="24"/>
  <c r="E101" i="4" s="1"/>
  <c r="E102"/>
  <c r="I102" s="1"/>
  <c r="M31" i="3" s="1"/>
  <c r="H28" i="50"/>
  <c r="H27" s="1"/>
  <c r="H26" s="1"/>
  <c r="T3" i="16"/>
  <c r="AA26" i="2" s="1"/>
  <c r="H430" i="26"/>
  <c r="H429" s="1"/>
  <c r="H428" s="1"/>
  <c r="O33" i="16"/>
  <c r="H93" i="31"/>
  <c r="O224" i="13"/>
  <c r="H21" i="29"/>
  <c r="H20" s="1"/>
  <c r="H19" s="1"/>
  <c r="O245" i="10"/>
  <c r="H141" i="26"/>
  <c r="H140" s="1"/>
  <c r="O61" i="5"/>
  <c r="O59" s="1"/>
  <c r="O58" s="1"/>
  <c r="J8" i="3" s="1"/>
  <c r="H20" i="28"/>
  <c r="H22" i="26"/>
  <c r="D74" i="4"/>
  <c r="M44" i="24"/>
  <c r="D45" i="4" s="1"/>
  <c r="D46"/>
  <c r="N191" i="52"/>
  <c r="H29" i="48"/>
  <c r="O92" i="10"/>
  <c r="R3"/>
  <c r="O24" i="2" s="1"/>
  <c r="N76" i="52"/>
  <c r="N75" s="1"/>
  <c r="O70" i="9"/>
  <c r="M213" i="25"/>
  <c r="F213" i="4" s="1"/>
  <c r="H213" s="1"/>
  <c r="F215"/>
  <c r="H215" s="1"/>
  <c r="K54" i="3" s="1"/>
  <c r="AG10" i="2"/>
  <c r="AG9" s="1"/>
  <c r="K55" i="3"/>
  <c r="H58" i="48"/>
  <c r="H56" s="1"/>
  <c r="R3" i="14"/>
  <c r="W24" i="2" s="1"/>
  <c r="N220" i="52"/>
  <c r="N219" s="1"/>
  <c r="H20" i="30"/>
  <c r="H19" s="1"/>
  <c r="H3" i="10"/>
  <c r="O7" i="2" s="1"/>
  <c r="O124" i="10"/>
  <c r="H9" i="42"/>
  <c r="H8" s="1"/>
  <c r="H7" s="1"/>
  <c r="H6" s="1"/>
  <c r="L3" i="5"/>
  <c r="E16" i="2" s="1"/>
  <c r="H36" i="41"/>
  <c r="H35" s="1"/>
  <c r="H34" s="1"/>
  <c r="H33" s="1"/>
  <c r="K3" i="13"/>
  <c r="U15" i="2" s="1"/>
  <c r="O171" i="13"/>
  <c r="N203" i="52"/>
  <c r="N201" s="1"/>
  <c r="H465" i="26"/>
  <c r="H464" s="1"/>
  <c r="H463" s="1"/>
  <c r="O106" i="10"/>
  <c r="M50" i="25"/>
  <c r="F51" i="4" s="1"/>
  <c r="F52"/>
  <c r="H52" s="1"/>
  <c r="O61" i="21"/>
  <c r="Q240" i="52"/>
  <c r="N160"/>
  <c r="M200" i="24"/>
  <c r="D200" i="4" s="1"/>
  <c r="N123" i="52"/>
  <c r="O13" i="16"/>
  <c r="K3" i="10"/>
  <c r="O15" i="2" s="1"/>
  <c r="R6" i="21"/>
  <c r="R6" i="12"/>
  <c r="H49" i="41"/>
  <c r="H48" s="1"/>
  <c r="H22" i="40"/>
  <c r="H21" s="1"/>
  <c r="H20" s="1"/>
  <c r="Q304" i="52"/>
  <c r="Q303" s="1"/>
  <c r="Q279" s="1"/>
  <c r="G240" i="4"/>
  <c r="I240" s="1"/>
  <c r="F21" i="33"/>
  <c r="O13" i="21"/>
  <c r="N270" i="52"/>
  <c r="M80" i="24"/>
  <c r="D82" i="4"/>
  <c r="H82" s="1"/>
  <c r="H78" i="48"/>
  <c r="H77" s="1"/>
  <c r="H76" s="1"/>
  <c r="O37" i="19"/>
  <c r="N272" i="52"/>
  <c r="D84" i="4"/>
  <c r="H84" s="1"/>
  <c r="H29" i="37"/>
  <c r="H27" s="1"/>
  <c r="H26" s="1"/>
  <c r="O42" i="15"/>
  <c r="N291" i="52"/>
  <c r="F69" i="4"/>
  <c r="H69" s="1"/>
  <c r="H130" i="40"/>
  <c r="H129" s="1"/>
  <c r="H128" s="1"/>
  <c r="J3" i="18"/>
  <c r="AE14" i="2" s="1"/>
  <c r="H102" i="26"/>
  <c r="H101" s="1"/>
  <c r="H100" s="1"/>
  <c r="O10" i="15"/>
  <c r="H18" i="50"/>
  <c r="H17" s="1"/>
  <c r="H16" s="1"/>
  <c r="H15" s="1"/>
  <c r="T3" i="13"/>
  <c r="U26" i="2" s="1"/>
  <c r="H51" i="48"/>
  <c r="H50" s="1"/>
  <c r="H49" s="1"/>
  <c r="H48" s="1"/>
  <c r="R3" i="13"/>
  <c r="U24" i="2" s="1"/>
  <c r="O201" i="13"/>
  <c r="H315" i="26"/>
  <c r="H314" s="1"/>
  <c r="H313" s="1"/>
  <c r="H309" s="1"/>
  <c r="O82" i="13"/>
  <c r="N236" i="52"/>
  <c r="N231" s="1"/>
  <c r="N230" s="1"/>
  <c r="H61" i="26"/>
  <c r="H56" s="1"/>
  <c r="N51" i="52"/>
  <c r="N50" s="1"/>
  <c r="O45" i="9"/>
  <c r="H9" i="48"/>
  <c r="H8" s="1"/>
  <c r="H7" s="1"/>
  <c r="H6" s="1"/>
  <c r="Q3" i="5"/>
  <c r="E24" i="2" s="1"/>
  <c r="N262" i="52"/>
  <c r="D68" i="4"/>
  <c r="H85" i="42"/>
  <c r="H84" s="1"/>
  <c r="H83" s="1"/>
  <c r="H82" s="1"/>
  <c r="O19" i="19"/>
  <c r="H100" i="31"/>
  <c r="H99" s="1"/>
  <c r="H98" s="1"/>
  <c r="O50" i="16"/>
  <c r="H53" i="44"/>
  <c r="H52" s="1"/>
  <c r="H50" s="1"/>
  <c r="H49" s="1"/>
  <c r="N3" i="19"/>
  <c r="AG20" i="2" s="1"/>
  <c r="AG19" s="1"/>
  <c r="O26" i="19"/>
  <c r="O24" s="1"/>
  <c r="H21" i="50"/>
  <c r="H20" s="1"/>
  <c r="H19" s="1"/>
  <c r="T3" i="14"/>
  <c r="W26" i="2" s="1"/>
  <c r="H31" i="45"/>
  <c r="H30" s="1"/>
  <c r="H29" s="1"/>
  <c r="H28" s="1"/>
  <c r="O181" i="13"/>
  <c r="O3"/>
  <c r="U21" i="2" s="1"/>
  <c r="O134" i="13"/>
  <c r="H39" i="28"/>
  <c r="H38" s="1"/>
  <c r="H37" s="1"/>
  <c r="H36" s="1"/>
  <c r="H35" i="44"/>
  <c r="H34" s="1"/>
  <c r="H33" s="1"/>
  <c r="O226" i="10"/>
  <c r="H21" i="31"/>
  <c r="H9" s="1"/>
  <c r="F3" i="7"/>
  <c r="I4" i="2" s="1"/>
  <c r="H10" i="29"/>
  <c r="O44" i="5"/>
  <c r="O40" s="1"/>
  <c r="R3"/>
  <c r="E25" i="2" s="1"/>
  <c r="H260" i="26"/>
  <c r="H259" s="1"/>
  <c r="O21" i="5"/>
  <c r="L274" i="52"/>
  <c r="M96" i="24"/>
  <c r="D97" i="4"/>
  <c r="H97" s="1"/>
  <c r="H73" i="42"/>
  <c r="H71" s="1"/>
  <c r="H70" s="1"/>
  <c r="O74" i="16"/>
  <c r="L3"/>
  <c r="AA16" i="2" s="1"/>
  <c r="J49" i="3"/>
  <c r="L259" i="52"/>
  <c r="D65" i="4"/>
  <c r="H27" i="45"/>
  <c r="H26" s="1"/>
  <c r="Q3" i="11"/>
  <c r="Q21" i="2" s="1"/>
  <c r="D25"/>
  <c r="F19"/>
  <c r="H543" i="26"/>
  <c r="H542" s="1"/>
  <c r="H541" s="1"/>
  <c r="O30" i="15"/>
  <c r="H58" i="31"/>
  <c r="H57" s="1"/>
  <c r="O57" i="7"/>
  <c r="H38" i="31"/>
  <c r="J3" i="7"/>
  <c r="I14" i="2" s="1"/>
  <c r="N93" i="52"/>
  <c r="H178" i="26"/>
  <c r="H177" s="1"/>
  <c r="H164" s="1"/>
  <c r="H15" i="34"/>
  <c r="H14" s="1"/>
  <c r="H13" s="1"/>
  <c r="H12" s="1"/>
  <c r="O138" i="13"/>
  <c r="N194" i="52"/>
  <c r="H32" i="48"/>
  <c r="H425" i="26"/>
  <c r="H424" s="1"/>
  <c r="H423" s="1"/>
  <c r="O26" i="15"/>
  <c r="H13" i="49"/>
  <c r="H12" s="1"/>
  <c r="H11" s="1"/>
  <c r="H6" s="1"/>
  <c r="H5" s="1"/>
  <c r="O259" i="10"/>
  <c r="H13" i="39"/>
  <c r="H12" s="1"/>
  <c r="H11" s="1"/>
  <c r="H10" s="1"/>
  <c r="H107" i="4"/>
  <c r="O201" i="10"/>
  <c r="N157" i="52"/>
  <c r="H391" i="26"/>
  <c r="H390" s="1"/>
  <c r="H389" s="1"/>
  <c r="H388" s="1"/>
  <c r="O10" i="11"/>
  <c r="O6" s="1"/>
  <c r="J29" i="3" s="1"/>
  <c r="O87" i="16"/>
  <c r="H87" i="40"/>
  <c r="N130" i="52"/>
  <c r="N15"/>
  <c r="N142"/>
  <c r="K3" i="19"/>
  <c r="AG15" i="2" s="1"/>
  <c r="O91" i="7"/>
  <c r="R28" i="2"/>
  <c r="D24"/>
  <c r="N297" i="52"/>
  <c r="M73" i="25"/>
  <c r="F75" i="4"/>
  <c r="H75" s="1"/>
  <c r="M220" i="24"/>
  <c r="D220" i="4" s="1"/>
  <c r="D221"/>
  <c r="N244" i="52"/>
  <c r="N242" s="1"/>
  <c r="H47" i="30"/>
  <c r="H501" i="26"/>
  <c r="H499" s="1"/>
  <c r="H498" s="1"/>
  <c r="O33" i="15"/>
  <c r="H31" i="30"/>
  <c r="H30" s="1"/>
  <c r="H29" s="1"/>
  <c r="H28" s="1"/>
  <c r="H3" i="13"/>
  <c r="U7" i="2" s="1"/>
  <c r="O251" i="13"/>
  <c r="H33" i="46"/>
  <c r="H32" s="1"/>
  <c r="H31" s="1"/>
  <c r="H30" s="1"/>
  <c r="O184" i="13"/>
  <c r="P3"/>
  <c r="U22" i="2" s="1"/>
  <c r="H42" i="42"/>
  <c r="H41" s="1"/>
  <c r="H40" s="1"/>
  <c r="L3" i="10"/>
  <c r="O16" i="2" s="1"/>
  <c r="O222" i="10"/>
  <c r="H24" i="31"/>
  <c r="H23" s="1"/>
  <c r="O23" i="7"/>
  <c r="H17" i="40"/>
  <c r="H16" s="1"/>
  <c r="H15" s="1"/>
  <c r="J3" i="6"/>
  <c r="G14" i="2" s="1"/>
  <c r="G12" s="1"/>
  <c r="H565" i="26"/>
  <c r="H564" s="1"/>
  <c r="H563" s="1"/>
  <c r="H562" s="1"/>
  <c r="O49" i="5"/>
  <c r="D14" i="2"/>
  <c r="F12"/>
  <c r="M44" i="25"/>
  <c r="F46" i="4"/>
  <c r="M133" i="24"/>
  <c r="D133" i="4" s="1"/>
  <c r="H133" s="1"/>
  <c r="D134"/>
  <c r="H134" s="1"/>
  <c r="H494" i="26"/>
  <c r="H493" s="1"/>
  <c r="H492" s="1"/>
  <c r="H491" s="1"/>
  <c r="O219" i="13"/>
  <c r="H12" i="29"/>
  <c r="H15" i="30"/>
  <c r="H13" s="1"/>
  <c r="H12" s="1"/>
  <c r="H11" s="1"/>
  <c r="H10" s="1"/>
  <c r="H3" i="9"/>
  <c r="M7" i="2" s="1"/>
  <c r="F5"/>
  <c r="N46" i="52"/>
  <c r="H31" i="26"/>
  <c r="H30" s="1"/>
  <c r="H25" s="1"/>
  <c r="H24" s="1"/>
  <c r="R6" i="7"/>
  <c r="L15" i="3"/>
  <c r="M79" i="25"/>
  <c r="F80" i="4" s="1"/>
  <c r="F81"/>
  <c r="M34" i="24"/>
  <c r="D35" i="4" s="1"/>
  <c r="D36"/>
  <c r="H36" s="1"/>
  <c r="K15" i="3" s="1"/>
  <c r="N183" i="52"/>
  <c r="H20" i="46"/>
  <c r="N38" i="52"/>
  <c r="N26" s="1"/>
  <c r="H14" i="50"/>
  <c r="H13" s="1"/>
  <c r="H12" s="1"/>
  <c r="H11" s="1"/>
  <c r="H10" s="1"/>
  <c r="H5" s="1"/>
  <c r="T3" i="9"/>
  <c r="M26" i="2" s="1"/>
  <c r="H114" i="40"/>
  <c r="O52" i="15"/>
  <c r="D13" i="2"/>
  <c r="P12"/>
  <c r="H46" i="31"/>
  <c r="H45" s="1"/>
  <c r="K3" i="7"/>
  <c r="I15" i="2" s="1"/>
  <c r="O45" i="7"/>
  <c r="O37" s="1"/>
  <c r="N207" i="52"/>
  <c r="H48" i="40"/>
  <c r="O111" i="10"/>
  <c r="H51" i="4"/>
  <c r="O98" i="21"/>
  <c r="N151" i="52"/>
  <c r="O8" i="18"/>
  <c r="O7" s="1"/>
  <c r="H162" i="4"/>
  <c r="K40" i="3" s="1"/>
  <c r="O7" i="13"/>
  <c r="H12" i="38"/>
  <c r="H11" s="1"/>
  <c r="H10" s="1"/>
  <c r="H9" s="1"/>
  <c r="H5" s="1"/>
  <c r="Q107" i="52"/>
  <c r="P221" i="25"/>
  <c r="H45" i="42"/>
  <c r="H12" i="27"/>
  <c r="H11" s="1"/>
  <c r="H10" s="1"/>
  <c r="H9" s="1"/>
  <c r="H29" i="28"/>
  <c r="H28" s="1"/>
  <c r="H27" s="1"/>
  <c r="H26" s="1"/>
  <c r="H18"/>
  <c r="H17" s="1"/>
  <c r="H13" s="1"/>
  <c r="H8" i="35"/>
  <c r="H7" s="1"/>
  <c r="H6" s="1"/>
  <c r="O15" i="19"/>
  <c r="H27" i="48"/>
  <c r="H26" s="1"/>
  <c r="H25" s="1"/>
  <c r="I19" i="2"/>
  <c r="D20"/>
  <c r="N12"/>
  <c r="N287" i="52"/>
  <c r="M62" i="25"/>
  <c r="F65" i="4"/>
  <c r="L255" i="52"/>
  <c r="D61" i="4"/>
  <c r="H61" s="1"/>
  <c r="H25" i="34"/>
  <c r="H24" s="1"/>
  <c r="H23" s="1"/>
  <c r="O10" i="19"/>
  <c r="H66" i="48"/>
  <c r="H65" s="1"/>
  <c r="H64" s="1"/>
  <c r="O81" i="15"/>
  <c r="R3"/>
  <c r="Y24" i="2" s="1"/>
  <c r="Y19" s="1"/>
  <c r="H44" i="28"/>
  <c r="H43" s="1"/>
  <c r="H42" s="1"/>
  <c r="O36" i="15"/>
  <c r="H78" i="40"/>
  <c r="H77" s="1"/>
  <c r="H76" s="1"/>
  <c r="H75" s="1"/>
  <c r="O162" i="13"/>
  <c r="J3"/>
  <c r="U14" i="2" s="1"/>
  <c r="H23" i="30"/>
  <c r="H22" s="1"/>
  <c r="H21" s="1"/>
  <c r="O251" i="10"/>
  <c r="N87" i="52"/>
  <c r="O81" i="9"/>
  <c r="J22" i="3" s="1"/>
  <c r="H55" i="31"/>
  <c r="H3" i="7"/>
  <c r="I7" i="2" s="1"/>
  <c r="H18" i="26"/>
  <c r="H17" s="1"/>
  <c r="H16" s="1"/>
  <c r="H15" s="1"/>
  <c r="H14" s="1"/>
  <c r="O32" i="6"/>
  <c r="O31" s="1"/>
  <c r="O30" s="1"/>
  <c r="J13" i="3" s="1"/>
  <c r="H263" i="26"/>
  <c r="H262" s="1"/>
  <c r="O24" i="5"/>
  <c r="H236" i="26"/>
  <c r="O14" i="15"/>
  <c r="H235" i="26" s="1"/>
  <c r="H234" s="1"/>
  <c r="M200" i="25"/>
  <c r="F200" i="4" s="1"/>
  <c r="F201"/>
  <c r="H201" s="1"/>
  <c r="K49" i="3" s="1"/>
  <c r="H43" i="41"/>
  <c r="H42" s="1"/>
  <c r="H41" s="1"/>
  <c r="O61" i="15"/>
  <c r="F507" i="26"/>
  <c r="O9" i="21"/>
  <c r="H56" i="47"/>
  <c r="H55" s="1"/>
  <c r="H54" s="1"/>
  <c r="Q3" i="16"/>
  <c r="AA23" i="2" s="1"/>
  <c r="O77" i="16"/>
  <c r="V10" i="2"/>
  <c r="V9" s="1"/>
  <c r="M35" i="3"/>
  <c r="H555" i="26"/>
  <c r="H554" s="1"/>
  <c r="H553" s="1"/>
  <c r="H552" s="1"/>
  <c r="O19" i="18"/>
  <c r="O15" s="1"/>
  <c r="J54" i="3" s="1"/>
  <c r="Q3" i="13"/>
  <c r="U23" i="2" s="1"/>
  <c r="O190" i="13"/>
  <c r="O189" s="1"/>
  <c r="H36" i="47"/>
  <c r="H35" s="1"/>
  <c r="H34" s="1"/>
  <c r="H33" s="1"/>
  <c r="H32" s="1"/>
  <c r="H30"/>
  <c r="H29" s="1"/>
  <c r="H28" s="1"/>
  <c r="O235" i="10"/>
  <c r="N199" i="52"/>
  <c r="N198" s="1"/>
  <c r="O101" i="10"/>
  <c r="N100" i="52"/>
  <c r="H31" i="42"/>
  <c r="H30" s="1"/>
  <c r="H29" s="1"/>
  <c r="L3" i="9"/>
  <c r="M16" i="2" s="1"/>
  <c r="M12" s="1"/>
  <c r="H368" i="26"/>
  <c r="H367" s="1"/>
  <c r="H366" s="1"/>
  <c r="H365" s="1"/>
  <c r="O28" i="5"/>
  <c r="N294" i="52"/>
  <c r="F72" i="4"/>
  <c r="H72" s="1"/>
  <c r="M11" i="2" s="1"/>
  <c r="AJ19"/>
  <c r="D27"/>
  <c r="H48" i="28"/>
  <c r="H47" s="1"/>
  <c r="H46" s="1"/>
  <c r="O56" i="16"/>
  <c r="H120" i="40"/>
  <c r="J3" i="15"/>
  <c r="Y14" i="2" s="1"/>
  <c r="Y12" s="1"/>
  <c r="H100" i="40"/>
  <c r="H99" s="1"/>
  <c r="H98" s="1"/>
  <c r="O34" i="14"/>
  <c r="H27" i="27"/>
  <c r="H25" s="1"/>
  <c r="H24" s="1"/>
  <c r="H5" s="1"/>
  <c r="O49" i="15"/>
  <c r="J42" i="3"/>
  <c r="N215" i="52"/>
  <c r="N212" s="1"/>
  <c r="H28" i="41"/>
  <c r="H25" s="1"/>
  <c r="H24" s="1"/>
  <c r="H20" s="1"/>
  <c r="N210" i="52"/>
  <c r="H51" i="40"/>
  <c r="N99" i="52"/>
  <c r="H39" i="40"/>
  <c r="H36" s="1"/>
  <c r="H35" s="1"/>
  <c r="H24" i="37"/>
  <c r="H23" s="1"/>
  <c r="H22" s="1"/>
  <c r="H21" s="1"/>
  <c r="O143" i="13"/>
  <c r="H419" i="26"/>
  <c r="H418" s="1"/>
  <c r="O123" i="13"/>
  <c r="O110" s="1"/>
  <c r="L36" i="3"/>
  <c r="N282" i="52"/>
  <c r="M58" i="25"/>
  <c r="F60" i="4"/>
  <c r="H60" s="1"/>
  <c r="H22" i="39"/>
  <c r="H21" s="1"/>
  <c r="H20" s="1"/>
  <c r="H19" s="1"/>
  <c r="O152" i="13"/>
  <c r="I3"/>
  <c r="U13" i="2" s="1"/>
  <c r="N186" i="52"/>
  <c r="N185" s="1"/>
  <c r="H25" i="47"/>
  <c r="H24" s="1"/>
  <c r="H23" s="1"/>
  <c r="H22" s="1"/>
  <c r="H21" s="1"/>
  <c r="O88" i="10"/>
  <c r="O8" s="1"/>
  <c r="Q3"/>
  <c r="O23" i="2" s="1"/>
  <c r="O54" i="9"/>
  <c r="J21" i="3" s="1"/>
  <c r="F3" i="5"/>
  <c r="E4" i="2" s="1"/>
  <c r="H14" i="36"/>
  <c r="H13" s="1"/>
  <c r="H12" s="1"/>
  <c r="H11" s="1"/>
  <c r="O64" i="15"/>
  <c r="H378" i="26"/>
  <c r="H377" s="1"/>
  <c r="H374" s="1"/>
  <c r="G3" i="13"/>
  <c r="U6" i="2" s="1"/>
  <c r="U5" s="1"/>
  <c r="R8" i="10"/>
  <c r="R7" s="1"/>
  <c r="H528" i="26"/>
  <c r="P3" i="10"/>
  <c r="O22" i="2" s="1"/>
  <c r="G3" i="5"/>
  <c r="E6" i="2" s="1"/>
  <c r="O7" i="6"/>
  <c r="N148" i="52"/>
  <c r="AB12" i="2"/>
  <c r="N245" i="52"/>
  <c r="G3" i="22"/>
  <c r="AK6" i="2" s="1"/>
  <c r="N290" i="52"/>
  <c r="N288" s="1"/>
  <c r="M65" i="25"/>
  <c r="F66" i="4" s="1"/>
  <c r="F68"/>
  <c r="L258" i="52"/>
  <c r="M62" i="24"/>
  <c r="M58" s="1"/>
  <c r="D64" i="4"/>
  <c r="H64" s="1"/>
  <c r="H133" i="40"/>
  <c r="H132" s="1"/>
  <c r="H131" s="1"/>
  <c r="O12" i="19"/>
  <c r="J3"/>
  <c r="AG14" i="2" s="1"/>
  <c r="M6" i="24"/>
  <c r="D8" i="4"/>
  <c r="H8" s="1"/>
  <c r="H44" i="44"/>
  <c r="H43" s="1"/>
  <c r="H42" s="1"/>
  <c r="N3" i="14"/>
  <c r="W20" i="2" s="1"/>
  <c r="H15" i="33"/>
  <c r="H14" s="1"/>
  <c r="H13" s="1"/>
  <c r="O59" i="16"/>
  <c r="H61" i="48"/>
  <c r="H60" s="1"/>
  <c r="H59" s="1"/>
  <c r="O41" i="14"/>
  <c r="H35" i="43"/>
  <c r="H34" s="1"/>
  <c r="H33" s="1"/>
  <c r="H32" s="1"/>
  <c r="M3" i="13"/>
  <c r="U17" i="2" s="1"/>
  <c r="C17" s="1"/>
  <c r="O256" i="13"/>
  <c r="H206" i="26"/>
  <c r="H205" s="1"/>
  <c r="H204" s="1"/>
  <c r="H203" s="1"/>
  <c r="O56" i="13"/>
  <c r="H24" i="45"/>
  <c r="H23" s="1"/>
  <c r="H22" s="1"/>
  <c r="H17" s="1"/>
  <c r="O229" i="10"/>
  <c r="N41" i="52"/>
  <c r="O35" i="9"/>
  <c r="O8" s="1"/>
  <c r="O7" s="1"/>
  <c r="M248" i="25"/>
  <c r="F248" i="4" s="1"/>
  <c r="F249"/>
  <c r="H249" s="1"/>
  <c r="P220" i="24"/>
  <c r="E220" i="4" s="1"/>
  <c r="E221"/>
  <c r="H503" i="26"/>
  <c r="H502" s="1"/>
  <c r="O93" i="16"/>
  <c r="M180" i="24"/>
  <c r="D180" i="4" s="1"/>
  <c r="H180" s="1"/>
  <c r="D181"/>
  <c r="H181" s="1"/>
  <c r="K42" i="3" s="1"/>
  <c r="H124" i="40"/>
  <c r="H123" s="1"/>
  <c r="H122" s="1"/>
  <c r="O67" i="16"/>
  <c r="J3"/>
  <c r="AA14" i="2" s="1"/>
  <c r="H18" i="35"/>
  <c r="H17" s="1"/>
  <c r="H16" s="1"/>
  <c r="H15" s="1"/>
  <c r="O146" i="13"/>
  <c r="H52" i="42"/>
  <c r="L3" i="11"/>
  <c r="Q16" i="2" s="1"/>
  <c r="Q12" s="1"/>
  <c r="H54" i="31"/>
  <c r="O53" i="7"/>
  <c r="H9" i="30"/>
  <c r="H8" s="1"/>
  <c r="H7" s="1"/>
  <c r="H6" s="1"/>
  <c r="H3" i="5"/>
  <c r="E7" i="2" s="1"/>
  <c r="H10" i="40"/>
  <c r="H8" s="1"/>
  <c r="H7" s="1"/>
  <c r="H6" s="1"/>
  <c r="J3" i="5"/>
  <c r="E14" i="2" s="1"/>
  <c r="O31" i="5"/>
  <c r="H40" i="44"/>
  <c r="H39" s="1"/>
  <c r="H38" s="1"/>
  <c r="H37" s="1"/>
  <c r="O178" i="13"/>
  <c r="N3"/>
  <c r="U20" i="2" s="1"/>
  <c r="K47" i="3"/>
  <c r="AA10" i="2"/>
  <c r="AA9" s="1"/>
  <c r="H70" i="26"/>
  <c r="H69" s="1"/>
  <c r="H68" s="1"/>
  <c r="O28" i="13"/>
  <c r="R6" i="6"/>
  <c r="L10" i="3" s="1"/>
  <c r="L11"/>
  <c r="N246" i="52"/>
  <c r="H51" i="28"/>
  <c r="H50" s="1"/>
  <c r="H477" i="26"/>
  <c r="H476" s="1"/>
  <c r="H475" s="1"/>
  <c r="H474" s="1"/>
  <c r="O128" i="13"/>
  <c r="N69" i="52"/>
  <c r="H387" i="26"/>
  <c r="H386" s="1"/>
  <c r="H385" s="1"/>
  <c r="H384" s="1"/>
  <c r="F3" i="9"/>
  <c r="M4" i="2" s="1"/>
  <c r="H96" i="31"/>
  <c r="H95" s="1"/>
  <c r="H94" s="1"/>
  <c r="O86" i="15"/>
  <c r="N173" i="52"/>
  <c r="N170" s="1"/>
  <c r="H27" i="44"/>
  <c r="H24" s="1"/>
  <c r="H23" s="1"/>
  <c r="H22" s="1"/>
  <c r="H21" s="1"/>
  <c r="H51" i="31"/>
  <c r="H50" s="1"/>
  <c r="O50" i="7"/>
  <c r="N180" i="52"/>
  <c r="N178" s="1"/>
  <c r="H17" i="46"/>
  <c r="G279" i="52"/>
  <c r="G5" s="1"/>
  <c r="Q14"/>
  <c r="Q13" s="1"/>
  <c r="Q12" s="1"/>
  <c r="H45" i="30"/>
  <c r="H44" s="1"/>
  <c r="H3" i="22"/>
  <c r="AK7" i="2" s="1"/>
  <c r="O7" i="16"/>
  <c r="N126" i="52"/>
  <c r="N116"/>
  <c r="H43" i="26"/>
  <c r="H37" s="1"/>
  <c r="H36" s="1"/>
  <c r="H35" s="1"/>
  <c r="Q200" i="52"/>
  <c r="O82" i="5"/>
  <c r="O81" s="1"/>
  <c r="J9" i="3" s="1"/>
  <c r="H248" i="4"/>
  <c r="K60" i="3" s="1"/>
  <c r="H112" i="26"/>
  <c r="H32" i="42"/>
  <c r="H115" i="4"/>
  <c r="R6" i="15"/>
  <c r="L46" i="3" s="1"/>
  <c r="J3" i="10"/>
  <c r="O14" i="2" s="1"/>
  <c r="O55" i="14"/>
  <c r="O53" s="1"/>
  <c r="G3" s="1"/>
  <c r="W6" i="2" s="1"/>
  <c r="W5" s="1"/>
  <c r="W8" s="1"/>
  <c r="M102" i="24"/>
  <c r="H9" i="34"/>
  <c r="H8" s="1"/>
  <c r="H7" s="1"/>
  <c r="H6" s="1"/>
  <c r="I12" i="2"/>
  <c r="F3" i="6"/>
  <c r="G4" i="2" s="1"/>
  <c r="G8" s="1"/>
  <c r="F2" i="4"/>
  <c r="O31" i="17"/>
  <c r="J51" i="3" s="1"/>
  <c r="L8" l="1"/>
  <c r="Q6" i="5"/>
  <c r="L6" i="3" s="1"/>
  <c r="H15" i="46"/>
  <c r="H14" s="1"/>
  <c r="H13" s="1"/>
  <c r="H12" s="1"/>
  <c r="H5" s="1"/>
  <c r="H5" i="43"/>
  <c r="H19" i="41"/>
  <c r="C25" i="2"/>
  <c r="H87" i="31"/>
  <c r="H86" s="1"/>
  <c r="H85" s="1"/>
  <c r="O12" i="2"/>
  <c r="AA19"/>
  <c r="H71" i="4"/>
  <c r="H143"/>
  <c r="AL28" i="2"/>
  <c r="H242" i="4"/>
  <c r="H5" i="52"/>
  <c r="F241" i="4"/>
  <c r="H241" s="1"/>
  <c r="M240" i="25"/>
  <c r="N305" i="52"/>
  <c r="F223" i="4"/>
  <c r="H223" s="1"/>
  <c r="O8" i="7"/>
  <c r="O7" s="1"/>
  <c r="O18" i="21"/>
  <c r="J60" i="3" s="1"/>
  <c r="O141" i="10"/>
  <c r="J25" i="3" s="1"/>
  <c r="O20" i="5"/>
  <c r="O7" s="1"/>
  <c r="M6" i="3"/>
  <c r="F10" i="2"/>
  <c r="F9" s="1"/>
  <c r="H5" i="37"/>
  <c r="H13" i="29"/>
  <c r="N107" i="52"/>
  <c r="U19" i="2"/>
  <c r="C7"/>
  <c r="N240" i="52"/>
  <c r="H510" i="26"/>
  <c r="H68" i="4"/>
  <c r="H55" i="26"/>
  <c r="H7" s="1"/>
  <c r="AB28" i="2"/>
  <c r="H24" i="48"/>
  <c r="N189" i="52"/>
  <c r="C22" i="2"/>
  <c r="C23"/>
  <c r="H5" i="28"/>
  <c r="K86" i="40"/>
  <c r="R6" i="13"/>
  <c r="F2" s="1"/>
  <c r="V4" i="2" s="1"/>
  <c r="C26"/>
  <c r="N296" i="52"/>
  <c r="N295" s="1"/>
  <c r="F3" i="4"/>
  <c r="H23" i="26"/>
  <c r="O6" i="5"/>
  <c r="J6" i="3" s="1"/>
  <c r="J7"/>
  <c r="M57" i="24"/>
  <c r="D58" i="4" s="1"/>
  <c r="D59"/>
  <c r="J15" i="3"/>
  <c r="O6" i="9"/>
  <c r="J20" i="3"/>
  <c r="M101" i="24"/>
  <c r="D101" i="4" s="1"/>
  <c r="D102"/>
  <c r="C14" i="2"/>
  <c r="E12"/>
  <c r="E5"/>
  <c r="L35" i="3"/>
  <c r="N285" i="52"/>
  <c r="N281" s="1"/>
  <c r="F63" i="4"/>
  <c r="O6" i="18"/>
  <c r="J52" i="3" s="1"/>
  <c r="J53"/>
  <c r="G2" i="7"/>
  <c r="J6" i="2" s="1"/>
  <c r="L14" i="3"/>
  <c r="N273" i="52"/>
  <c r="D96" i="4"/>
  <c r="H96" s="1"/>
  <c r="K28" i="3" s="1"/>
  <c r="K35"/>
  <c r="U10" i="2"/>
  <c r="U9" s="1"/>
  <c r="Y10"/>
  <c r="Y9" s="1"/>
  <c r="K46" i="3"/>
  <c r="G101" i="4"/>
  <c r="I101" s="1"/>
  <c r="O6" i="16"/>
  <c r="H53" i="31"/>
  <c r="U12" i="2"/>
  <c r="N86" i="52"/>
  <c r="H113" i="40"/>
  <c r="H112" s="1"/>
  <c r="O27" i="13"/>
  <c r="J40" i="3" s="1"/>
  <c r="AA12" i="2"/>
  <c r="N40" i="52"/>
  <c r="N14" s="1"/>
  <c r="N13" s="1"/>
  <c r="W19" i="2"/>
  <c r="P5" i="24"/>
  <c r="E6" i="4" s="1"/>
  <c r="N206" i="52"/>
  <c r="N200" s="1"/>
  <c r="H561" i="26"/>
  <c r="C13" i="2"/>
  <c r="C20"/>
  <c r="D19"/>
  <c r="H9" i="29"/>
  <c r="H8" s="1"/>
  <c r="H7" s="1"/>
  <c r="H6" s="1"/>
  <c r="H5" s="1"/>
  <c r="AE12" i="2"/>
  <c r="O19"/>
  <c r="H70" i="4"/>
  <c r="K22" i="3" s="1"/>
  <c r="H6" i="41"/>
  <c r="H405" i="26"/>
  <c r="H404" s="1"/>
  <c r="H403" s="1"/>
  <c r="H364" s="1"/>
  <c r="H62" i="4"/>
  <c r="D7"/>
  <c r="H7" s="1"/>
  <c r="M57" i="25"/>
  <c r="F58" i="4" s="1"/>
  <c r="F59"/>
  <c r="O18" i="19"/>
  <c r="O6" s="1"/>
  <c r="J55" i="3" s="1"/>
  <c r="L3" i="19"/>
  <c r="AG16" i="2" s="1"/>
  <c r="C16" s="1"/>
  <c r="N269" i="52"/>
  <c r="N268" s="1"/>
  <c r="M79" i="24"/>
  <c r="D81" i="4"/>
  <c r="H81" s="1"/>
  <c r="O33" i="14"/>
  <c r="H47" i="40"/>
  <c r="H46" s="1"/>
  <c r="H41" s="1"/>
  <c r="H40" s="1"/>
  <c r="H200" i="4"/>
  <c r="H148" i="26"/>
  <c r="C15" i="2"/>
  <c r="H5" i="39"/>
  <c r="N260" i="52"/>
  <c r="N252" s="1"/>
  <c r="Q106"/>
  <c r="Q105" s="1"/>
  <c r="R6" i="10"/>
  <c r="L24" i="3"/>
  <c r="H507" i="26"/>
  <c r="H506" s="1"/>
  <c r="H505" s="1"/>
  <c r="H490" s="1"/>
  <c r="O8" i="21"/>
  <c r="J58" i="3" s="1"/>
  <c r="O6" i="13"/>
  <c r="J36" i="3"/>
  <c r="F2" i="21"/>
  <c r="AJ4" i="2" s="1"/>
  <c r="AJ8" s="1"/>
  <c r="L56" i="3"/>
  <c r="F20" i="4"/>
  <c r="H20" s="1"/>
  <c r="G2" i="9"/>
  <c r="N6" i="2" s="1"/>
  <c r="N5" s="1"/>
  <c r="N8" s="1"/>
  <c r="N28" s="1"/>
  <c r="L19" i="3"/>
  <c r="G3" i="12"/>
  <c r="S6" i="2" s="1"/>
  <c r="S5" s="1"/>
  <c r="S8" s="1"/>
  <c r="J30" i="3"/>
  <c r="H65" i="4"/>
  <c r="O6" i="15"/>
  <c r="H55" i="48"/>
  <c r="H457" i="26"/>
  <c r="H456" s="1"/>
  <c r="H436" s="1"/>
  <c r="H50" i="42"/>
  <c r="H49" s="1"/>
  <c r="W12" i="2"/>
  <c r="H66" i="4"/>
  <c r="K21" i="3" s="1"/>
  <c r="W10" i="2"/>
  <c r="W9" s="1"/>
  <c r="K41" i="3"/>
  <c r="K18"/>
  <c r="K10" i="2"/>
  <c r="K9" s="1"/>
  <c r="K28" s="1"/>
  <c r="M72" i="25"/>
  <c r="F73" i="4" s="1"/>
  <c r="F74"/>
  <c r="H74" s="1"/>
  <c r="K24" i="3" s="1"/>
  <c r="C24" i="2"/>
  <c r="E19"/>
  <c r="G2" i="12"/>
  <c r="T6" i="2" s="1"/>
  <c r="T5" s="1"/>
  <c r="T8" s="1"/>
  <c r="L30" i="3"/>
  <c r="AK5" i="2"/>
  <c r="AK8" s="1"/>
  <c r="AK28" s="1"/>
  <c r="H5" i="47"/>
  <c r="D12" i="2"/>
  <c r="F8"/>
  <c r="H258" i="26"/>
  <c r="H257" s="1"/>
  <c r="H256" s="1"/>
  <c r="H255" s="1"/>
  <c r="O105" i="10"/>
  <c r="O7" s="1"/>
  <c r="H46" i="4"/>
  <c r="E8" i="2"/>
  <c r="F45" i="4"/>
  <c r="H45" s="1"/>
  <c r="K16" i="3" s="1"/>
  <c r="M34" i="25"/>
  <c r="F35" i="4" s="1"/>
  <c r="H35" s="1"/>
  <c r="Q19" i="2"/>
  <c r="Q28" s="1"/>
  <c r="C21"/>
  <c r="K52" i="3"/>
  <c r="AE10" i="2"/>
  <c r="AE9" s="1"/>
  <c r="AE28" s="1"/>
  <c r="H23" i="42"/>
  <c r="H22" s="1"/>
  <c r="H21" s="1"/>
  <c r="H20" s="1"/>
  <c r="H5" s="1"/>
  <c r="O77" i="7"/>
  <c r="O74" s="1"/>
  <c r="J16" i="3" s="1"/>
  <c r="Q5" i="52"/>
  <c r="O11" i="2"/>
  <c r="H5" i="44"/>
  <c r="M102" i="25"/>
  <c r="H5" i="45"/>
  <c r="M19" i="2"/>
  <c r="H37" i="31"/>
  <c r="H8" s="1"/>
  <c r="H7" s="1"/>
  <c r="H6" s="1"/>
  <c r="N60" i="52"/>
  <c r="N59" s="1"/>
  <c r="O46" i="14"/>
  <c r="J45" i="3" s="1"/>
  <c r="H138" i="26"/>
  <c r="H137" s="1"/>
  <c r="H136" s="1"/>
  <c r="H135" s="1"/>
  <c r="H5" i="36"/>
  <c r="N292" i="52"/>
  <c r="L257"/>
  <c r="D63" i="4"/>
  <c r="H63" s="1"/>
  <c r="O6" i="6"/>
  <c r="J10" i="3" s="1"/>
  <c r="J11"/>
  <c r="P220" i="25"/>
  <c r="G220" i="4" s="1"/>
  <c r="I220" s="1"/>
  <c r="G221"/>
  <c r="I221" s="1"/>
  <c r="M57" i="3" s="1"/>
  <c r="H21" i="33"/>
  <c r="H20" s="1"/>
  <c r="H19" s="1"/>
  <c r="H5" s="1"/>
  <c r="O12" i="21"/>
  <c r="H18" i="30"/>
  <c r="H17"/>
  <c r="H16" s="1"/>
  <c r="H5" s="1"/>
  <c r="H5" i="34"/>
  <c r="O6" i="17"/>
  <c r="H5" i="35"/>
  <c r="H5" i="31" l="1"/>
  <c r="H5" i="41"/>
  <c r="H5" i="48"/>
  <c r="O6" i="7"/>
  <c r="F240" i="4"/>
  <c r="H240" s="1"/>
  <c r="N304" i="52"/>
  <c r="N303" s="1"/>
  <c r="H6" i="26"/>
  <c r="M221" i="25"/>
  <c r="W28" i="2"/>
  <c r="N251" i="52"/>
  <c r="N12"/>
  <c r="N267"/>
  <c r="H5" i="40"/>
  <c r="AG12" i="2"/>
  <c r="AG28" s="1"/>
  <c r="N106" i="52"/>
  <c r="N105" s="1"/>
  <c r="O6" i="10"/>
  <c r="J24" i="3"/>
  <c r="M30"/>
  <c r="T10" i="2"/>
  <c r="J48" i="3"/>
  <c r="G3" i="17"/>
  <c r="AC6" i="2" s="1"/>
  <c r="AC5" s="1"/>
  <c r="AC8" s="1"/>
  <c r="M101" i="25"/>
  <c r="F101" i="4" s="1"/>
  <c r="H101" s="1"/>
  <c r="F102"/>
  <c r="H102" s="1"/>
  <c r="K31" i="3" s="1"/>
  <c r="F3" i="13"/>
  <c r="U4" i="2" s="1"/>
  <c r="J35" i="3"/>
  <c r="K14"/>
  <c r="I10" i="2"/>
  <c r="I9" s="1"/>
  <c r="F28"/>
  <c r="G2" i="10"/>
  <c r="P6" i="2" s="1"/>
  <c r="P5" s="1"/>
  <c r="P8" s="1"/>
  <c r="P28" s="1"/>
  <c r="L23" i="3"/>
  <c r="L63" s="1"/>
  <c r="J44"/>
  <c r="O6" i="14"/>
  <c r="J41" i="3" s="1"/>
  <c r="G3" i="21"/>
  <c r="O6"/>
  <c r="J59" i="3"/>
  <c r="K48"/>
  <c r="AC10" i="2"/>
  <c r="AC9" s="1"/>
  <c r="D80" i="4"/>
  <c r="H80" s="1"/>
  <c r="K25" i="3" s="1"/>
  <c r="M72" i="24"/>
  <c r="D73" i="4" s="1"/>
  <c r="H73" s="1"/>
  <c r="E10" i="2"/>
  <c r="K6" i="3"/>
  <c r="J19"/>
  <c r="G3" i="9"/>
  <c r="M6" i="2" s="1"/>
  <c r="M5" s="1"/>
  <c r="M8" s="1"/>
  <c r="C19"/>
  <c r="M5" i="24"/>
  <c r="D6" i="4" s="1"/>
  <c r="P5" i="25"/>
  <c r="G6" i="4" s="1"/>
  <c r="I6" s="1"/>
  <c r="D2" s="1"/>
  <c r="G3" i="16"/>
  <c r="AA6" i="2" s="1"/>
  <c r="AA5" s="1"/>
  <c r="AA8" s="1"/>
  <c r="AA28" s="1"/>
  <c r="J47" i="3"/>
  <c r="H58" i="4"/>
  <c r="K10" i="3"/>
  <c r="G10" i="2"/>
  <c r="G9" s="1"/>
  <c r="G28" s="1"/>
  <c r="J5"/>
  <c r="V8"/>
  <c r="V28" s="1"/>
  <c r="D4"/>
  <c r="H5" i="26"/>
  <c r="N280" i="52"/>
  <c r="H59" i="4"/>
  <c r="K20" i="3" s="1"/>
  <c r="G3" i="7"/>
  <c r="I6" i="2" s="1"/>
  <c r="J14" i="3"/>
  <c r="G3" i="15"/>
  <c r="Y6" i="2" s="1"/>
  <c r="Y5" s="1"/>
  <c r="Y8" s="1"/>
  <c r="Y28" s="1"/>
  <c r="J46" i="3"/>
  <c r="AJ11" i="2"/>
  <c r="D11" s="1"/>
  <c r="M56" i="3"/>
  <c r="N279" i="52" l="1"/>
  <c r="N5" s="1"/>
  <c r="F221" i="4"/>
  <c r="H221" s="1"/>
  <c r="K57" i="3" s="1"/>
  <c r="M220" i="25"/>
  <c r="F220" i="4" s="1"/>
  <c r="H220" s="1"/>
  <c r="D6" i="2"/>
  <c r="K30" i="3"/>
  <c r="S10" i="2"/>
  <c r="S9" s="1"/>
  <c r="S28" s="1"/>
  <c r="I5"/>
  <c r="G3" i="10"/>
  <c r="O6" i="2" s="1"/>
  <c r="O5" s="1"/>
  <c r="O8" s="1"/>
  <c r="J23" i="3"/>
  <c r="AJ10" i="2"/>
  <c r="AJ9" s="1"/>
  <c r="AJ28" s="1"/>
  <c r="M5" i="25"/>
  <c r="F6" i="4" s="1"/>
  <c r="H6" s="1"/>
  <c r="D3" s="1"/>
  <c r="AC28" i="2"/>
  <c r="M63" i="3"/>
  <c r="K19"/>
  <c r="M10" i="2"/>
  <c r="M9" s="1"/>
  <c r="M28" s="1"/>
  <c r="T9"/>
  <c r="O10"/>
  <c r="O9" s="1"/>
  <c r="K23" i="3"/>
  <c r="AI18" i="2"/>
  <c r="AI6"/>
  <c r="AI5" s="1"/>
  <c r="U8"/>
  <c r="U28" s="1"/>
  <c r="J8"/>
  <c r="D5"/>
  <c r="E9"/>
  <c r="F3" i="21"/>
  <c r="AI4" i="2" s="1"/>
  <c r="J56" i="3"/>
  <c r="K56" l="1"/>
  <c r="AI11" i="2"/>
  <c r="J63" i="3"/>
  <c r="E28" i="2"/>
  <c r="D9"/>
  <c r="T28"/>
  <c r="I8"/>
  <c r="C5"/>
  <c r="J28"/>
  <c r="D28" s="1"/>
  <c r="D8"/>
  <c r="C18"/>
  <c r="AI12"/>
  <c r="C12" s="1"/>
  <c r="AI8"/>
  <c r="O28"/>
  <c r="C4"/>
  <c r="D10"/>
  <c r="C6"/>
  <c r="AI10" l="1"/>
  <c r="C11"/>
  <c r="I28"/>
  <c r="C8"/>
  <c r="AI9" l="1"/>
  <c r="C10"/>
  <c r="C9" l="1"/>
  <c r="AI28"/>
  <c r="C28" s="1"/>
</calcChain>
</file>

<file path=xl/sharedStrings.xml><?xml version="1.0" encoding="utf-8"?>
<sst xmlns="http://schemas.openxmlformats.org/spreadsheetml/2006/main" count="11996" uniqueCount="5890">
  <si>
    <t>x</t>
  </si>
  <si>
    <t>Pool wise Summary of  Proposal and Approvals</t>
  </si>
  <si>
    <t>NUHM</t>
  </si>
  <si>
    <t>Abstracts</t>
  </si>
  <si>
    <t>RMNCH+A Sub Abstract</t>
  </si>
  <si>
    <t>Budget Summary:</t>
  </si>
  <si>
    <t>&lt;Name of State&gt;</t>
  </si>
  <si>
    <t>Budget Summary II</t>
  </si>
  <si>
    <t>Annexures</t>
  </si>
  <si>
    <t>FMR</t>
  </si>
  <si>
    <t>Sl. No.</t>
  </si>
  <si>
    <t>NUHM Summary</t>
  </si>
  <si>
    <t>Particulars</t>
  </si>
  <si>
    <t>Amount Proposed
(Rs in Lakhs)</t>
  </si>
  <si>
    <t>Amount Approved
(Rs in Lakhs)</t>
  </si>
  <si>
    <t>Service Delivery-Facillity Based</t>
  </si>
  <si>
    <t>Service Delivery - Community Based</t>
  </si>
  <si>
    <t>Community Intervention</t>
  </si>
  <si>
    <t>Budget Head</t>
  </si>
  <si>
    <t>Untied Grants</t>
  </si>
  <si>
    <t>Infrastructure</t>
  </si>
  <si>
    <t>Procurement</t>
  </si>
  <si>
    <t>Referral Transport</t>
  </si>
  <si>
    <t>HR Service Delivery</t>
  </si>
  <si>
    <t>Financial Progress FY 2019-20 (Rs. In Lakhs)</t>
  </si>
  <si>
    <t>Training</t>
  </si>
  <si>
    <t>Review Research Surveillance</t>
  </si>
  <si>
    <t>IEC/BCC</t>
  </si>
  <si>
    <t>Printing</t>
  </si>
  <si>
    <t>Quality Assurance</t>
  </si>
  <si>
    <t>Drug Warehouse</t>
  </si>
  <si>
    <t>Proposed 2020-21 (Rs. In Lakhs)</t>
  </si>
  <si>
    <t>PPP Annex</t>
  </si>
  <si>
    <t>Approved 2020-21 (Rs. In Lakhs)</t>
  </si>
  <si>
    <r>
      <rPr>
        <b/>
        <sz val="10"/>
        <rFont val="Arial"/>
      </rPr>
      <t xml:space="preserve">FMR 1: </t>
    </r>
    <r>
      <rPr>
        <sz val="10"/>
        <rFont val="Arial"/>
      </rPr>
      <t>Service Delivery: Facility Based</t>
    </r>
  </si>
  <si>
    <t>PM Annex</t>
  </si>
  <si>
    <t>IT Initiatives</t>
  </si>
  <si>
    <t>Innovations</t>
  </si>
  <si>
    <t>NUHM: Non Metro</t>
  </si>
  <si>
    <t>Proposed</t>
  </si>
  <si>
    <t>RMNCH+A</t>
  </si>
  <si>
    <t xml:space="preserve">Maternal Health (Excld. JSY &amp; JSSK) </t>
  </si>
  <si>
    <t>Approved</t>
  </si>
  <si>
    <t>Approved Budget as per RoPs 2019-20</t>
  </si>
  <si>
    <r>
      <rPr>
        <b/>
        <sz val="10"/>
        <rFont val="Arial"/>
      </rPr>
      <t xml:space="preserve">FMR 2: </t>
    </r>
    <r>
      <rPr>
        <sz val="10"/>
        <rFont val="Arial"/>
      </rPr>
      <t>Service Delivery: Community Based</t>
    </r>
  </si>
  <si>
    <t>Expenditure
(till Dec '19)</t>
  </si>
  <si>
    <t>NUHM: Metro</t>
  </si>
  <si>
    <t>Committed unspent  balance 
(projected for ________)</t>
  </si>
  <si>
    <t>National Iodine Deficiency Disorders Control Programme (NIDDCP)</t>
  </si>
  <si>
    <t xml:space="preserve">Total Budget
 (Rs. In Lakhs) </t>
  </si>
  <si>
    <t>JSSK</t>
  </si>
  <si>
    <r>
      <rPr>
        <b/>
        <sz val="10"/>
        <rFont val="Arial"/>
      </rPr>
      <t xml:space="preserve">FMR 3: </t>
    </r>
    <r>
      <rPr>
        <sz val="10"/>
        <rFont val="Arial"/>
      </rPr>
      <t>Community Intervention</t>
    </r>
  </si>
  <si>
    <t>A</t>
  </si>
  <si>
    <t>Blood Services &amp; Disorders</t>
  </si>
  <si>
    <t>JSY</t>
  </si>
  <si>
    <t>RCH Flexible Pool (including RI, IPPI, NIDDCP)</t>
  </si>
  <si>
    <r>
      <rPr>
        <b/>
        <sz val="10"/>
        <rFont val="Arial"/>
      </rPr>
      <t xml:space="preserve">FMR 4: </t>
    </r>
    <r>
      <rPr>
        <sz val="10"/>
        <rFont val="Arial"/>
      </rPr>
      <t>Untied grants</t>
    </r>
  </si>
  <si>
    <t>NHM</t>
  </si>
  <si>
    <t>Dialysis Programme</t>
  </si>
  <si>
    <t>Child Health</t>
  </si>
  <si>
    <r>
      <rPr>
        <b/>
        <sz val="10"/>
        <rFont val="Arial"/>
      </rPr>
      <t xml:space="preserve">FMR 5: </t>
    </r>
    <r>
      <rPr>
        <sz val="10"/>
        <rFont val="Arial"/>
      </rPr>
      <t>Infrastructure</t>
    </r>
  </si>
  <si>
    <t>Health &amp; Wellness Centre</t>
  </si>
  <si>
    <t>Family Planning</t>
  </si>
  <si>
    <r>
      <rPr>
        <b/>
        <sz val="10"/>
        <rFont val="Arial"/>
      </rPr>
      <t xml:space="preserve">FMR 6: </t>
    </r>
    <r>
      <rPr>
        <sz val="10"/>
        <rFont val="Arial"/>
      </rPr>
      <t>Procurement</t>
    </r>
  </si>
  <si>
    <t>ASHA</t>
  </si>
  <si>
    <t>RKSK/ Adolescent health</t>
  </si>
  <si>
    <r>
      <rPr>
        <b/>
        <sz val="10"/>
        <rFont val="Arial"/>
      </rPr>
      <t xml:space="preserve">FMR 7: </t>
    </r>
    <r>
      <rPr>
        <sz val="10"/>
        <rFont val="Arial"/>
      </rPr>
      <t>Referral Transport</t>
    </r>
  </si>
  <si>
    <t>AYUSH</t>
  </si>
  <si>
    <t>RBSK</t>
  </si>
  <si>
    <r>
      <rPr>
        <b/>
        <sz val="10"/>
        <rFont val="Arial"/>
      </rPr>
      <t xml:space="preserve">FMR 8: </t>
    </r>
    <r>
      <rPr>
        <sz val="10"/>
        <rFont val="Arial"/>
      </rPr>
      <t>Human Resource (Service Delivery)</t>
    </r>
  </si>
  <si>
    <t>HMIS/ MCTS</t>
  </si>
  <si>
    <t>PC-PNDT</t>
  </si>
  <si>
    <r>
      <rPr>
        <b/>
        <sz val="10"/>
        <rFont val="Arial"/>
      </rPr>
      <t xml:space="preserve">FMR 9: </t>
    </r>
    <r>
      <rPr>
        <sz val="10"/>
        <rFont val="Arial"/>
      </rPr>
      <t>Training</t>
    </r>
  </si>
  <si>
    <t>National Programme for Prevention and Control of Deafness (NPPCD)</t>
  </si>
  <si>
    <t>Immunization</t>
  </si>
  <si>
    <r>
      <rPr>
        <b/>
        <sz val="10"/>
        <rFont val="Arial"/>
      </rPr>
      <t xml:space="preserve">FMR 10: </t>
    </r>
    <r>
      <rPr>
        <sz val="10"/>
        <rFont val="Arial"/>
      </rPr>
      <t>Review, Research and Surveillance</t>
    </r>
  </si>
  <si>
    <t>National Programme for Prevention and Control of Fluorosis (NPPCF)</t>
  </si>
  <si>
    <t>Other RCH Component</t>
  </si>
  <si>
    <r>
      <rPr>
        <b/>
        <sz val="10"/>
        <rFont val="Arial"/>
      </rPr>
      <t xml:space="preserve">FMR 11: </t>
    </r>
    <r>
      <rPr>
        <sz val="10"/>
        <rFont val="Arial"/>
      </rPr>
      <t>IEC-BCC</t>
    </r>
  </si>
  <si>
    <t>National Oral health programme (NOHP)</t>
  </si>
  <si>
    <t>B</t>
  </si>
  <si>
    <t>Health System Strengthening (HSS) under NRHM</t>
  </si>
  <si>
    <r>
      <rPr>
        <b/>
        <sz val="10"/>
        <rFont val="Arial"/>
      </rPr>
      <t xml:space="preserve">FMR 12: </t>
    </r>
    <r>
      <rPr>
        <sz val="10"/>
        <rFont val="Arial"/>
      </rPr>
      <t xml:space="preserve">Printing </t>
    </r>
  </si>
  <si>
    <t>National Programme on palliative care (NPPC)</t>
  </si>
  <si>
    <r>
      <rPr>
        <b/>
        <sz val="10"/>
        <rFont val="Arial"/>
      </rPr>
      <t xml:space="preserve">FMR 13: </t>
    </r>
    <r>
      <rPr>
        <sz val="10"/>
        <rFont val="Arial"/>
      </rPr>
      <t xml:space="preserve">Quality </t>
    </r>
  </si>
  <si>
    <t>National programme for Prevention and Management of Burn &amp; Injuries</t>
  </si>
  <si>
    <r>
      <rPr>
        <b/>
        <sz val="10"/>
        <rFont val="Arial"/>
      </rPr>
      <t xml:space="preserve">FMR 14: </t>
    </r>
    <r>
      <rPr>
        <sz val="10"/>
        <rFont val="Arial"/>
      </rPr>
      <t xml:space="preserve">Drug Warehouse &amp; Logistic </t>
    </r>
  </si>
  <si>
    <t>Integrated Disease Surveillance Programme (IDSP)</t>
  </si>
  <si>
    <r>
      <rPr>
        <b/>
        <sz val="10"/>
        <rFont val="Arial"/>
      </rPr>
      <t xml:space="preserve">FMR 15: </t>
    </r>
    <r>
      <rPr>
        <sz val="10"/>
        <rFont val="Arial"/>
      </rPr>
      <t>PPP</t>
    </r>
  </si>
  <si>
    <t>National Vector Borne Disease Control Programme (NVBDCP)</t>
  </si>
  <si>
    <t>B.1</t>
  </si>
  <si>
    <r>
      <rPr>
        <b/>
        <sz val="10"/>
        <rFont val="Arial"/>
      </rPr>
      <t xml:space="preserve">FMR 16: </t>
    </r>
    <r>
      <rPr>
        <sz val="10"/>
        <rFont val="Arial"/>
      </rPr>
      <t xml:space="preserve">Programme Management </t>
    </r>
  </si>
  <si>
    <t>National Leprosy Eradication Programme (NLEP)</t>
  </si>
  <si>
    <t>Health System Strengthening covered under NRHM (Excl CPHC)</t>
  </si>
  <si>
    <t>FMR 16.1: PM Activities Sub Annexure</t>
  </si>
  <si>
    <t>Revised National Tuberculosis Control Programme (RNTCP)</t>
  </si>
  <si>
    <r>
      <rPr>
        <b/>
        <sz val="10"/>
        <rFont val="Arial"/>
      </rPr>
      <t xml:space="preserve">FMR 17: </t>
    </r>
    <r>
      <rPr>
        <sz val="10"/>
        <rFont val="Arial"/>
      </rPr>
      <t>IT Initiatives for Service Delivery</t>
    </r>
  </si>
  <si>
    <t>National Viral Hepatitis Control Programme (NVHCP)</t>
  </si>
  <si>
    <r>
      <rPr>
        <b/>
        <sz val="10"/>
        <rFont val="Arial"/>
      </rPr>
      <t xml:space="preserve">FMR 18: </t>
    </r>
    <r>
      <rPr>
        <sz val="10"/>
        <rFont val="Arial"/>
      </rPr>
      <t>Innovations</t>
    </r>
  </si>
  <si>
    <t>National Program for Control of Blindness and Vision Impairment (NPCB+VI)</t>
  </si>
  <si>
    <t>National Mental Health Program (NMHP)</t>
  </si>
  <si>
    <t>Summary of Capital Expenditure</t>
  </si>
  <si>
    <t>National Programme for Health Care for the Elderly (NPHCE)</t>
  </si>
  <si>
    <t>National Tobacco Control Programme (NTCP)</t>
  </si>
  <si>
    <t>National Programme for Prevention and Control of Diabetes, Cardiovascular Disease and Stroke (NPCDCS)</t>
  </si>
  <si>
    <t>National Rabies Control Programme (NRCP)</t>
  </si>
  <si>
    <t>B.2</t>
  </si>
  <si>
    <t>Comprehensive Primary Health Care under HSS</t>
  </si>
  <si>
    <t>National Program for Climate Change and Human Health (NPCCHH)</t>
  </si>
  <si>
    <t>Programme for Prevention and Control of Leptospirosis</t>
  </si>
  <si>
    <t>Abst 25</t>
  </si>
  <si>
    <t>A+B</t>
  </si>
  <si>
    <t>Total NRHM-RCH Flexible Pool</t>
  </si>
  <si>
    <t>C</t>
  </si>
  <si>
    <t>NUHM Flexible Pool</t>
  </si>
  <si>
    <t>C.1</t>
  </si>
  <si>
    <t>Health System Strengthening covered under NUHM (Excl CPHC)</t>
  </si>
  <si>
    <t>C.2</t>
  </si>
  <si>
    <t>Comprehensive Primary Health Care under NUHM</t>
  </si>
  <si>
    <t>D</t>
  </si>
  <si>
    <t>NDCP Flexible Pool</t>
  </si>
  <si>
    <t>D.1</t>
  </si>
  <si>
    <t>IDSP</t>
  </si>
  <si>
    <t>D.2</t>
  </si>
  <si>
    <t>NVBDCP</t>
  </si>
  <si>
    <t>D.3</t>
  </si>
  <si>
    <t>NLEP</t>
  </si>
  <si>
    <t>D.4</t>
  </si>
  <si>
    <t>RNTCP</t>
  </si>
  <si>
    <t>D.5</t>
  </si>
  <si>
    <t>NVHCP</t>
  </si>
  <si>
    <t>D.7</t>
  </si>
  <si>
    <t>NDCP Programme Management HR</t>
  </si>
  <si>
    <t>E</t>
  </si>
  <si>
    <t>NCD Flexible Pool</t>
  </si>
  <si>
    <t>E.1</t>
  </si>
  <si>
    <t>NPCB&amp;VI</t>
  </si>
  <si>
    <t>E.2</t>
  </si>
  <si>
    <t>NMHP</t>
  </si>
  <si>
    <t>E.3</t>
  </si>
  <si>
    <t>NPHCE</t>
  </si>
  <si>
    <t>E.4</t>
  </si>
  <si>
    <t>NTCP</t>
  </si>
  <si>
    <t>E.5</t>
  </si>
  <si>
    <t>NPCDCS</t>
  </si>
  <si>
    <t xml:space="preserve">           </t>
  </si>
  <si>
    <t>NUHM (Excl CPHC)</t>
  </si>
  <si>
    <t>NUHM CPHC</t>
  </si>
  <si>
    <t>E.6</t>
  </si>
  <si>
    <t>PMNDP</t>
  </si>
  <si>
    <t>New FMR</t>
  </si>
  <si>
    <t>Old FMR</t>
  </si>
  <si>
    <t>For Non Metro cities</t>
  </si>
  <si>
    <t>For Metro cities</t>
  </si>
  <si>
    <t>Total Budget Proposed 
(in Lakhs)</t>
  </si>
  <si>
    <t>Total Budget Approved
(in Lakhs)</t>
  </si>
  <si>
    <t>Total Budget Proposed
(in Lakhs)</t>
  </si>
  <si>
    <t>NUHM Grand Total</t>
  </si>
  <si>
    <t>U.1</t>
  </si>
  <si>
    <t>Grand Total</t>
  </si>
  <si>
    <t>Service Delivery - Facility Based</t>
  </si>
  <si>
    <t>U.1.1</t>
  </si>
  <si>
    <t>E.7</t>
  </si>
  <si>
    <t>Service Delivery</t>
  </si>
  <si>
    <t>NPCCHH</t>
  </si>
  <si>
    <t>U.1.1.1</t>
  </si>
  <si>
    <t>P.10.1</t>
  </si>
  <si>
    <t>Support for control of Communicable Disease</t>
  </si>
  <si>
    <t>U.1.1.2</t>
  </si>
  <si>
    <t xml:space="preserve">Support for control of Non Communicable Disease Control </t>
  </si>
  <si>
    <t>U.1.1.3</t>
  </si>
  <si>
    <t>Others</t>
  </si>
  <si>
    <t>U.1.2</t>
  </si>
  <si>
    <t>Beneficiary Compensation</t>
  </si>
  <si>
    <t>E.8</t>
  </si>
  <si>
    <t>NCD Programme Management HR</t>
  </si>
  <si>
    <t>U.1.2.1</t>
  </si>
  <si>
    <t>U.1.2.2</t>
  </si>
  <si>
    <t>U.1.3</t>
  </si>
  <si>
    <t>Operating Expenses</t>
  </si>
  <si>
    <t>U.1.3.1</t>
  </si>
  <si>
    <t>P.4.2.3.2</t>
  </si>
  <si>
    <t>Operational Expenses of UPHCs (excluding rent)</t>
  </si>
  <si>
    <t>U.1.3.2</t>
  </si>
  <si>
    <t>P.4.2.3.3</t>
  </si>
  <si>
    <t>Operational Expenses of Maternity Homes(excluding rent)</t>
  </si>
  <si>
    <t>GRAND TOTAL</t>
  </si>
  <si>
    <t>U.1.3.3</t>
  </si>
  <si>
    <t>P.4.2.3.4</t>
  </si>
  <si>
    <t>Operational Expenses of Health Kiosks</t>
  </si>
  <si>
    <t>U.1.3.4</t>
  </si>
  <si>
    <t>U.2</t>
  </si>
  <si>
    <t>U.2.1</t>
  </si>
  <si>
    <t>Mobile Units</t>
  </si>
  <si>
    <t>U.2.1.1</t>
  </si>
  <si>
    <t>P.4.5.4</t>
  </si>
  <si>
    <t>Mobile Medical Units (MMU) / Mobile Health Units (MHU)</t>
  </si>
  <si>
    <t>U.2.1.2</t>
  </si>
  <si>
    <t>U.2.2</t>
  </si>
  <si>
    <t>Recurring/ Operational cost</t>
  </si>
  <si>
    <t>U.2.2.1</t>
  </si>
  <si>
    <t>P.4.5.3</t>
  </si>
  <si>
    <t>Mobility support for ANM/LHV</t>
  </si>
  <si>
    <t>U.2.2.2</t>
  </si>
  <si>
    <t>U.2.3</t>
  </si>
  <si>
    <t xml:space="preserve">Outreach activities </t>
  </si>
  <si>
    <t>U.2.3.1</t>
  </si>
  <si>
    <t>P.4.5.1</t>
  </si>
  <si>
    <t xml:space="preserve">UHNDs </t>
  </si>
  <si>
    <t>U.2.3.2</t>
  </si>
  <si>
    <t>P.4.5.2</t>
  </si>
  <si>
    <t>Special outreach camps in slums/ vulnerable areas</t>
  </si>
  <si>
    <t>U.2.3.3</t>
  </si>
  <si>
    <t>U.2.3.4</t>
  </si>
  <si>
    <t>U.2.3.5</t>
  </si>
  <si>
    <t>P.1.1.1/ P.1.2.1</t>
  </si>
  <si>
    <t>Mapping of slums and vulnerable population in Metro cities/ other cities &amp; towns</t>
  </si>
  <si>
    <t>U.2.3.6</t>
  </si>
  <si>
    <t>Community based service delivery by AB-H&amp;WCs</t>
  </si>
  <si>
    <t>U.2.3.7</t>
  </si>
  <si>
    <t>U.3</t>
  </si>
  <si>
    <t>Community Interventions</t>
  </si>
  <si>
    <t>U.3.1</t>
  </si>
  <si>
    <t>ASHA Activities</t>
  </si>
  <si>
    <t>U.3.1.1</t>
  </si>
  <si>
    <t>P.6.1.2</t>
  </si>
  <si>
    <t>ASHA Incentives</t>
  </si>
  <si>
    <t>U.3.1.1.1</t>
  </si>
  <si>
    <t>P.6.1.2.1</t>
  </si>
  <si>
    <t xml:space="preserve">Incentives for routine activities </t>
  </si>
  <si>
    <t>U.3.1.1.2</t>
  </si>
  <si>
    <t>ASHA incentives for Ayushman Bharat Health &amp; Wellness Centres (H&amp;WC)</t>
  </si>
  <si>
    <t>U.3.1.1.3</t>
  </si>
  <si>
    <t>P.6.1.2.2</t>
  </si>
  <si>
    <t>Other Incentive to ASHAs (please specify)</t>
  </si>
  <si>
    <t>U.3.1.1.4</t>
  </si>
  <si>
    <t>U.3.1.2</t>
  </si>
  <si>
    <t>P.6.1.1</t>
  </si>
  <si>
    <t>ASHA Trainings</t>
  </si>
  <si>
    <t>U.3.1.3</t>
  </si>
  <si>
    <t>Miscellaneous ASHA Costs</t>
  </si>
  <si>
    <t>U.3.1.3.1</t>
  </si>
  <si>
    <t>P.6.1.5</t>
  </si>
  <si>
    <t>Other  Non-Monetary Incentives  Costs (badge, uniform, ID, etc.)</t>
  </si>
  <si>
    <t>U.3.2</t>
  </si>
  <si>
    <t>Other Community Interventions</t>
  </si>
  <si>
    <t>U.3.2.1</t>
  </si>
  <si>
    <t>P.6.2</t>
  </si>
  <si>
    <t>MAS/community groups</t>
  </si>
  <si>
    <t>U.3.2.1.1</t>
  </si>
  <si>
    <t>P.6.2.2</t>
  </si>
  <si>
    <t>Training of MAS</t>
  </si>
  <si>
    <t>U.3.2.1.2</t>
  </si>
  <si>
    <t>P.6.3</t>
  </si>
  <si>
    <t>Support to organization engaged for community processes</t>
  </si>
  <si>
    <t>U.3.2.1.3</t>
  </si>
  <si>
    <t>Others H&amp;WC</t>
  </si>
  <si>
    <t>U.3.3</t>
  </si>
  <si>
    <t>Panchayati Raj Institutions (PRIs)</t>
  </si>
  <si>
    <t>U.4</t>
  </si>
  <si>
    <t>Untied grants</t>
  </si>
  <si>
    <t>U.4.1.1</t>
  </si>
  <si>
    <t>P.4.3.1</t>
  </si>
  <si>
    <t xml:space="preserve">Untied grants to UPHCs </t>
  </si>
  <si>
    <t>U.4.1.1.1</t>
  </si>
  <si>
    <t>P.4.3.1.a</t>
  </si>
  <si>
    <t>Government Building</t>
  </si>
  <si>
    <t>U.4.1.1.2</t>
  </si>
  <si>
    <t>P.4.3.1.b</t>
  </si>
  <si>
    <t>Rented Building</t>
  </si>
  <si>
    <t>U.4.1.2</t>
  </si>
  <si>
    <t>P.4.3.2</t>
  </si>
  <si>
    <t>Untied grants to UCHCs</t>
  </si>
  <si>
    <t>U.4.1.3</t>
  </si>
  <si>
    <t>P.4.3.3</t>
  </si>
  <si>
    <t>Untied grants to Maternity Homes</t>
  </si>
  <si>
    <t>U.4.1.4</t>
  </si>
  <si>
    <t>P.6.2.1</t>
  </si>
  <si>
    <t>Untied grants to MAS</t>
  </si>
  <si>
    <t>U.5</t>
  </si>
  <si>
    <t>U.5.1</t>
  </si>
  <si>
    <t>Upgradation of existing facilities</t>
  </si>
  <si>
    <t>U.5.1.1</t>
  </si>
  <si>
    <t>P.4.2.2.1</t>
  </si>
  <si>
    <t>UPHC</t>
  </si>
  <si>
    <t>U.5.1.2</t>
  </si>
  <si>
    <t>P.4.2.2.2</t>
  </si>
  <si>
    <t>UCHC</t>
  </si>
  <si>
    <t>U.5.1.3</t>
  </si>
  <si>
    <t>Maternity Homes</t>
  </si>
  <si>
    <t>U.5.1.4</t>
  </si>
  <si>
    <t>P.4.2.3</t>
  </si>
  <si>
    <t>Operational Expenses (rent, telephone, electricity etc.)</t>
  </si>
  <si>
    <t>U.5.1.4.1</t>
  </si>
  <si>
    <t>P.4.2.3.1</t>
  </si>
  <si>
    <t>Rent for UPHC</t>
  </si>
  <si>
    <t>U.5.1.4.2</t>
  </si>
  <si>
    <t>Any other (please specify)</t>
  </si>
  <si>
    <t>U.5.2</t>
  </si>
  <si>
    <t xml:space="preserve">New Constructions </t>
  </si>
  <si>
    <t>U.5.2.1</t>
  </si>
  <si>
    <t>P.4.2.1.1</t>
  </si>
  <si>
    <t>U.5.2.2</t>
  </si>
  <si>
    <t>P.4.2.1.2</t>
  </si>
  <si>
    <t>U.5.2.3</t>
  </si>
  <si>
    <t>P.4.2.1.3</t>
  </si>
  <si>
    <t>Health Kiosk (for establishment)</t>
  </si>
  <si>
    <t>U.5.3</t>
  </si>
  <si>
    <t>Other construction/ Civil works</t>
  </si>
  <si>
    <t>U.5.3.1</t>
  </si>
  <si>
    <t>U.5.3.2</t>
  </si>
  <si>
    <t>Infrastructure strengthening of UPHC to H&amp;WC</t>
  </si>
  <si>
    <t>U.6</t>
  </si>
  <si>
    <t>U.6.1</t>
  </si>
  <si>
    <t>Procurement of Equipment</t>
  </si>
  <si>
    <t>U.6.1.1</t>
  </si>
  <si>
    <t>Equipment for AB-HWCs</t>
  </si>
  <si>
    <t>U.6.1.2</t>
  </si>
  <si>
    <t>P.4.4.2.1</t>
  </si>
  <si>
    <t>Equipment for UPHC</t>
  </si>
  <si>
    <t>U.6.1.3</t>
  </si>
  <si>
    <t>P.4.4.2.2</t>
  </si>
  <si>
    <t>Equipment for UCHC</t>
  </si>
  <si>
    <t>U.6.1.4</t>
  </si>
  <si>
    <t>P.4.4.2.3</t>
  </si>
  <si>
    <t>Equipment for Maternity Homes</t>
  </si>
  <si>
    <t>U.6.1.5</t>
  </si>
  <si>
    <t>U.6.2</t>
  </si>
  <si>
    <t>Procurement of Drugs &amp; Supplies</t>
  </si>
  <si>
    <t>U.6.2.1</t>
  </si>
  <si>
    <t>NHM Free Drug Services</t>
  </si>
  <si>
    <t>U.6.2.1.1</t>
  </si>
  <si>
    <t>P.4.4.1.1</t>
  </si>
  <si>
    <t>Procurement of drugs for AB-H&amp;WCs</t>
  </si>
  <si>
    <t>U.6.2.1.2</t>
  </si>
  <si>
    <t>P.4.4.1.1/P.4.4.1.2/P.4.4.1.3</t>
  </si>
  <si>
    <t>Procurement of drugs for facilities other than AB-HWCs (including UPHCs, UCHCs, Maternity Homes, etc)</t>
  </si>
  <si>
    <t>U.6.2.2</t>
  </si>
  <si>
    <t>Drugs &amp; supplies for ASHA</t>
  </si>
  <si>
    <t>U.6.2.2.1</t>
  </si>
  <si>
    <t>P.6.1.3</t>
  </si>
  <si>
    <t xml:space="preserve">ASHA Drug kits </t>
  </si>
  <si>
    <t>U.6.2.2.2</t>
  </si>
  <si>
    <t>P.6.1.4</t>
  </si>
  <si>
    <t>HBNC Kits</t>
  </si>
  <si>
    <t>U.6.2.3</t>
  </si>
  <si>
    <t>P.4.4.1.4</t>
  </si>
  <si>
    <t>Any other drugs &amp; supplies (please specify)</t>
  </si>
  <si>
    <t>U.6.2.4</t>
  </si>
  <si>
    <t>Consumables/Supplies</t>
  </si>
  <si>
    <t>U.6.2.4.1</t>
  </si>
  <si>
    <t>Supplies for Ayushman Bharat Health &amp; Wellness Centres (AB-H&amp;WC)</t>
  </si>
  <si>
    <t>U.6.2.4.2</t>
  </si>
  <si>
    <t>Supplies for facilities other than AB-HWCs (including UPHCs, UCHCs, Maternity Homes, etc)</t>
  </si>
  <si>
    <t>U.6.3</t>
  </si>
  <si>
    <t xml:space="preserve">Other Drugs </t>
  </si>
  <si>
    <t>U.6.4</t>
  </si>
  <si>
    <t>National Free Diagnostic Services</t>
  </si>
  <si>
    <t>U.6.4.1</t>
  </si>
  <si>
    <t>Provision of Free diagnostics at Ayushman Bharat Health &amp; Wellness Centres (AB-H&amp;WC)</t>
  </si>
  <si>
    <t>U.6.4.2</t>
  </si>
  <si>
    <t>Provision of free diagnostics at facilities other than AB-HWCs (including UPHCs, UCHCs, Maternity Homes, etc)</t>
  </si>
  <si>
    <t>U.6.4.3</t>
  </si>
  <si>
    <t>Any Other</t>
  </si>
  <si>
    <t>U.6.5</t>
  </si>
  <si>
    <t>Procurement (Others)</t>
  </si>
  <si>
    <t>U.6.5.1</t>
  </si>
  <si>
    <t>Tablets/ software for IT support of Ayushman Bharat H&amp;WC</t>
  </si>
  <si>
    <t>U.6.5.2</t>
  </si>
  <si>
    <t>U.7</t>
  </si>
  <si>
    <t>U.7.1</t>
  </si>
  <si>
    <t>Support for referral transport</t>
  </si>
  <si>
    <t>U.8</t>
  </si>
  <si>
    <t>Service Delivery - Human Resource</t>
  </si>
  <si>
    <t>U.8.1</t>
  </si>
  <si>
    <t>Human Resources</t>
  </si>
  <si>
    <t>U.8.1.1</t>
  </si>
  <si>
    <t>P.4.1.1</t>
  </si>
  <si>
    <t>ANMs/LHVs</t>
  </si>
  <si>
    <t>U.8.1.1.1</t>
  </si>
  <si>
    <t>P.4.1.1.1</t>
  </si>
  <si>
    <t>U.8.1.1.2</t>
  </si>
  <si>
    <t>P.4.1.1.2</t>
  </si>
  <si>
    <t>U.8.1.1.3</t>
  </si>
  <si>
    <t>P.4.1.1.3</t>
  </si>
  <si>
    <t>U.8.1.2</t>
  </si>
  <si>
    <t>P.4.1.2</t>
  </si>
  <si>
    <t>Staff nurse</t>
  </si>
  <si>
    <t>U.8.1.2.1</t>
  </si>
  <si>
    <t>P.4.1.2.1</t>
  </si>
  <si>
    <t>Annexure for Service Delivery (Facility Based)</t>
  </si>
  <si>
    <t>U.8.1.2.2</t>
  </si>
  <si>
    <t>RCH</t>
  </si>
  <si>
    <t>P.4.1.2.2</t>
  </si>
  <si>
    <t xml:space="preserve">Physical Achievement (as on Dec'19) </t>
  </si>
  <si>
    <t>Budget 2019-20</t>
  </si>
  <si>
    <t>NPCB</t>
  </si>
  <si>
    <t>U.8.1.2.3</t>
  </si>
  <si>
    <t>P.4.1.2.3</t>
  </si>
  <si>
    <t>U.8.1.3</t>
  </si>
  <si>
    <t>P.4.1.6</t>
  </si>
  <si>
    <t>Lab Technicians</t>
  </si>
  <si>
    <t>U.8.1.3.1</t>
  </si>
  <si>
    <t>P.4.1.6.1</t>
  </si>
  <si>
    <t>U.8.1.3.2</t>
  </si>
  <si>
    <t>P.4.1.6.2</t>
  </si>
  <si>
    <t>U.8.1.3.3</t>
  </si>
  <si>
    <t>P.4.1.6.3</t>
  </si>
  <si>
    <t>U.8.1.4</t>
  </si>
  <si>
    <t>P.4.1.7</t>
  </si>
  <si>
    <t>Pharmacists</t>
  </si>
  <si>
    <t>U.8.1.4.1</t>
  </si>
  <si>
    <t>P.4.1.7.1</t>
  </si>
  <si>
    <t>U.8.1.4.2</t>
  </si>
  <si>
    <t>P.4.1.7.2</t>
  </si>
  <si>
    <t>U.8.1.4.3</t>
  </si>
  <si>
    <t>P.4.1.7.3</t>
  </si>
  <si>
    <t>U.8.1.5</t>
  </si>
  <si>
    <t>P.4.1.8</t>
  </si>
  <si>
    <t>Other staff</t>
  </si>
  <si>
    <t>U.8.1.5.1</t>
  </si>
  <si>
    <t>P.4.1.8.1</t>
  </si>
  <si>
    <t>X-ray technicians</t>
  </si>
  <si>
    <t>U.8.1.5.2</t>
  </si>
  <si>
    <t>P.4.1.9.2</t>
  </si>
  <si>
    <t>OT Assistant</t>
  </si>
  <si>
    <t>Pool</t>
  </si>
  <si>
    <t>Programme Division</t>
  </si>
  <si>
    <t>As in RoP 2019-20</t>
  </si>
  <si>
    <t>U.8.1.5.3</t>
  </si>
  <si>
    <t>P.4.1.8.3</t>
  </si>
  <si>
    <t>Unit of Measure</t>
  </si>
  <si>
    <t>Proposal for 2020-21</t>
  </si>
  <si>
    <t>State Remarks</t>
  </si>
  <si>
    <t>Approved Budget (Rs. In lakhs)</t>
  </si>
  <si>
    <t>GoI Remarks</t>
  </si>
  <si>
    <t>U.8.1.6</t>
  </si>
  <si>
    <t>P.4.1.5</t>
  </si>
  <si>
    <t>Specialists (at UCHC)</t>
  </si>
  <si>
    <t>Physical Targets 2019-20</t>
  </si>
  <si>
    <t>Expenditure (as on Dec'19)</t>
  </si>
  <si>
    <t>Committed unspent  balance (as on ______)</t>
  </si>
  <si>
    <t xml:space="preserve">Unit Cost 
(Rs)  </t>
  </si>
  <si>
    <t xml:space="preserve">Unit Cost
(Rs. Lakhs) </t>
  </si>
  <si>
    <t>Quantity/ Target</t>
  </si>
  <si>
    <t>Budget 
(Rs. Lakhs)</t>
  </si>
  <si>
    <t>U.8.1.6.1</t>
  </si>
  <si>
    <t>P.4.1.5.1</t>
  </si>
  <si>
    <t>Obstetrician / Gynaecologist</t>
  </si>
  <si>
    <t>U.8.1.6.2</t>
  </si>
  <si>
    <t>P.4.1.5.2</t>
  </si>
  <si>
    <t>Paediatrician</t>
  </si>
  <si>
    <t>U.8.1.6.3</t>
  </si>
  <si>
    <t>P.4.1.5.3</t>
  </si>
  <si>
    <t>Anaesthetist</t>
  </si>
  <si>
    <t>U.8.1.6.4</t>
  </si>
  <si>
    <t>P.4.1.5.4</t>
  </si>
  <si>
    <t>Surgeon</t>
  </si>
  <si>
    <t>U.8.1.6.5</t>
  </si>
  <si>
    <t>P.4.1.5.5</t>
  </si>
  <si>
    <t>Pathologist</t>
  </si>
  <si>
    <t>U.8.1.6.6</t>
  </si>
  <si>
    <t>P.4.1.5.6</t>
  </si>
  <si>
    <t>Radiologist</t>
  </si>
  <si>
    <t>1.1.1</t>
  </si>
  <si>
    <t>U.8.1.6.7</t>
  </si>
  <si>
    <t>P.4.1.5.7</t>
  </si>
  <si>
    <t>Other Specialists</t>
  </si>
  <si>
    <t>SUMAN Activities</t>
  </si>
  <si>
    <t>U.8.1.7</t>
  </si>
  <si>
    <t>Dental Staff</t>
  </si>
  <si>
    <t>U.8.1.7.1</t>
  </si>
  <si>
    <t>Dentists</t>
  </si>
  <si>
    <t>1.1.1.1</t>
  </si>
  <si>
    <t>A.1.5.4</t>
  </si>
  <si>
    <t>PMSMA activities at State/ District level</t>
  </si>
  <si>
    <t>MH</t>
  </si>
  <si>
    <t>per facility</t>
  </si>
  <si>
    <t>U.8.1.8</t>
  </si>
  <si>
    <t xml:space="preserve">Medical Officers </t>
  </si>
  <si>
    <t>Sensitization of Stakeholders meetings, IEC at block level, etc at five main delivery points.</t>
  </si>
  <si>
    <t>U.8.1.8.1</t>
  </si>
  <si>
    <t>P.4.1.3.1</t>
  </si>
  <si>
    <t>MO at UPHC</t>
  </si>
  <si>
    <t>1.1.1.2</t>
  </si>
  <si>
    <t>A.1.6.3</t>
  </si>
  <si>
    <t>Diet services for JSSK Beneficiaries (3 days for Normal Delivery and 7 days for Caesarean)</t>
  </si>
  <si>
    <t>U.8.1.8.1.1</t>
  </si>
  <si>
    <t>P.4.1.3.1.1</t>
  </si>
  <si>
    <t>per patient</t>
  </si>
  <si>
    <t>Full-time</t>
  </si>
  <si>
    <t>Of total est AN 23000 &amp;  deliveries  20,000 per year for the state assuming 60% deliveries in Public health system (12000) &amp;40% Pvt. (8000). Of Govt, del. 70% ND (8400) &amp; 30% C-Sec (3600). proposed for 12000 deliveries @100/- for 3 days = 36 L</t>
  </si>
  <si>
    <t>U.8.1.8.1.2</t>
  </si>
  <si>
    <t>P.4.1.3.1.2</t>
  </si>
  <si>
    <t>Part-time</t>
  </si>
  <si>
    <t>1.1.1.3</t>
  </si>
  <si>
    <t>A.1.6.2</t>
  </si>
  <si>
    <t>Blood Transfusion for JSSK Beneficiaries</t>
  </si>
  <si>
    <t>U.8.1.8.2</t>
  </si>
  <si>
    <t>P.4.1.3.2</t>
  </si>
  <si>
    <t>MO at Maternity Homes</t>
  </si>
  <si>
    <t>per case</t>
  </si>
  <si>
    <t>U.8.1.8.2.1</t>
  </si>
  <si>
    <t>P.4.1.3.2.1</t>
  </si>
  <si>
    <t>Proposed @ Rs. 300/- for 600 cases(5% High Risk of 12000 Govt delivery cases)</t>
  </si>
  <si>
    <t>U.8.1.8.2.2</t>
  </si>
  <si>
    <t>P.4.1.3.2.2</t>
  </si>
  <si>
    <t>1.1.1.4</t>
  </si>
  <si>
    <t>A.1.6.5.1</t>
  </si>
  <si>
    <t>Antenatal Screening of all pregnant women coming to the facilities in their first trimester for Sickle cell trait, β Thalassemia, Haemoglobin variants esp. Haemoglobin E and Anaemia  -Refer Hemoglobinopathies guidelines</t>
  </si>
  <si>
    <t>Blood Cell</t>
  </si>
  <si>
    <t>U.8.1.8.3</t>
  </si>
  <si>
    <t>P.4.1.4</t>
  </si>
  <si>
    <t>MO at UCHC</t>
  </si>
  <si>
    <t>per kit</t>
  </si>
  <si>
    <t>Kits for Antenatal Screening of all pregnant women coming to the facilities in their first trimester for Sickle cell trait,@ Rs.10/kit for 25000 antenatals</t>
  </si>
  <si>
    <t>U.8.1.8.3.1</t>
  </si>
  <si>
    <t>P.4.1.4.1</t>
  </si>
  <si>
    <t>U.8.1.8.3.2</t>
  </si>
  <si>
    <t>1.1.1.5</t>
  </si>
  <si>
    <t>LaQshya Related Activities</t>
  </si>
  <si>
    <t>Continued activity: 
For updation of skill station @1L per delivery points for 5 delivery points</t>
  </si>
  <si>
    <t>U.8.1.9</t>
  </si>
  <si>
    <t>Administrative Staff</t>
  </si>
  <si>
    <t>1.1.1.6</t>
  </si>
  <si>
    <t>U.8.1.9.1</t>
  </si>
  <si>
    <t>P.4.1.9</t>
  </si>
  <si>
    <t>Public Health Manager/Facility Manager</t>
  </si>
  <si>
    <t>1.1.2</t>
  </si>
  <si>
    <t>U.8.1.9.1.1</t>
  </si>
  <si>
    <t>Strengthening CH Services</t>
  </si>
  <si>
    <t>P.4.1.9.1</t>
  </si>
  <si>
    <t>U.8.1.9.1.2</t>
  </si>
  <si>
    <t>1.1.2.1</t>
  </si>
  <si>
    <t>A.5.1.5</t>
  </si>
  <si>
    <t>New born screening-  Inborn error of metabolism (please give details per unit cost of screening, number of children to be screened and the delivery points Add details)</t>
  </si>
  <si>
    <t>U.8.1.10</t>
  </si>
  <si>
    <t>Support Staff for Health Facilities</t>
  </si>
  <si>
    <t>U.8.1.10.1</t>
  </si>
  <si>
    <t>P.4.1.11</t>
  </si>
  <si>
    <t>Other Support staff</t>
  </si>
  <si>
    <t>1.1.2.2</t>
  </si>
  <si>
    <t>A.5.1.6</t>
  </si>
  <si>
    <t>New born screening as per  RBSK Comprehensive New-born Screening: Handbook for screening visible birth defects at all delivery points (please give details per unit cost , number of deliveries to be screened and the delivery points Add details)</t>
  </si>
  <si>
    <t>U.8.1.10.2</t>
  </si>
  <si>
    <t>P.4.1.10</t>
  </si>
  <si>
    <t>DEO cum Accountant</t>
  </si>
  <si>
    <t>1.1.2.3</t>
  </si>
  <si>
    <t>A.5.2</t>
  </si>
  <si>
    <t>Referral Support for Secondary/ Tertiary care (pl give unit cost and unit of measure as per RBSK guidelines) - RBSK</t>
  </si>
  <si>
    <t>U.8.2</t>
  </si>
  <si>
    <t xml:space="preserve">Annual increment for all the existing positions </t>
  </si>
  <si>
    <t>U.8.3</t>
  </si>
  <si>
    <t>EPF (Employer's contribution) @ 13.36% for salaries &lt;= Rs.15,000 pm</t>
  </si>
  <si>
    <t>per surgery</t>
  </si>
  <si>
    <t>Annexure for Service Delivery (Community Based)</t>
  </si>
  <si>
    <t>U.8.4</t>
  </si>
  <si>
    <t>Incentives/ Allowances/ Awards</t>
  </si>
  <si>
    <r>
      <t xml:space="preserve">1. Proposed for surgeries under Cardiac Diesease as prevailance of CHDs is high among children and other conditions requiring surgery (proposal received from Dr. Manjunath) amounting to Rs. 60Lakhs - </t>
    </r>
    <r>
      <rPr>
        <b/>
        <sz val="10"/>
        <rFont val="Arial"/>
      </rPr>
      <t xml:space="preserve">Detailed annexure attached.  </t>
    </r>
    <r>
      <rPr>
        <sz val="10"/>
        <color rgb="FF000000"/>
        <rFont val="Arial"/>
      </rPr>
      <t xml:space="preserve">                                                                                                                                                                                                                                                                               
2.Proposal received from Department of ENT GMC for one BERA Machine costing 8 lakh, Total Rs. 68Lakhs.
3. Proposal received from Dept of Plastic Surgery GMC, costing of 20 Cleft lip and palate repair (LIP) @ 5000/- per case and repair of Hypospadius surgery @15000/- for 2 cases - total Rs. 1.30L</t>
    </r>
  </si>
  <si>
    <t>HSS (Excl CPHC)</t>
  </si>
  <si>
    <t>CPHC</t>
  </si>
  <si>
    <t>U.8.4.1</t>
  </si>
  <si>
    <t>Team based incentives for Ayushman Bharat Health &amp; Wellness Centres (H&amp;WC)</t>
  </si>
  <si>
    <t>1.1.2.4</t>
  </si>
  <si>
    <t>U.8.4.2</t>
  </si>
  <si>
    <t xml:space="preserve">Others </t>
  </si>
  <si>
    <t>U.9</t>
  </si>
  <si>
    <t>Training &amp; Capacity Building</t>
  </si>
  <si>
    <t>1.1.3</t>
  </si>
  <si>
    <t>Strengthening FP Services</t>
  </si>
  <si>
    <t>U.9.1</t>
  </si>
  <si>
    <t>Setting Up &amp; Strengthening of Skill Lab/ Other Training Centres</t>
  </si>
  <si>
    <t>U.9.1.1</t>
  </si>
  <si>
    <t>P.3.3</t>
  </si>
  <si>
    <t xml:space="preserve">Support for Identified Training Institutions </t>
  </si>
  <si>
    <t>1.1.3.1</t>
  </si>
  <si>
    <t>A.3.1</t>
  </si>
  <si>
    <t>Terminal/Limiting Methods</t>
  </si>
  <si>
    <t>U.9.1.2</t>
  </si>
  <si>
    <t>U.9.2</t>
  </si>
  <si>
    <t>HR for Skill Lab/ Training Institutes</t>
  </si>
  <si>
    <t>U.9.3</t>
  </si>
  <si>
    <t>Training HR Increment</t>
  </si>
  <si>
    <t>U.9.4</t>
  </si>
  <si>
    <t>Training HR EPF</t>
  </si>
  <si>
    <t>1.1.3.1.1</t>
  </si>
  <si>
    <t>A.3.1.1</t>
  </si>
  <si>
    <t>Female sterilization fixed day services</t>
  </si>
  <si>
    <t>FP</t>
  </si>
  <si>
    <t>U.9.5</t>
  </si>
  <si>
    <t>Trainings</t>
  </si>
  <si>
    <t>U.9.5.1</t>
  </si>
  <si>
    <t>P.3.2.1</t>
  </si>
  <si>
    <t>Training/ orientation of ANM and other paramedical staff</t>
  </si>
  <si>
    <t>1.1.3.1.2</t>
  </si>
  <si>
    <t>A.3.1.2</t>
  </si>
  <si>
    <t>Male Sterilization fixed day services</t>
  </si>
  <si>
    <t>2.1.1</t>
  </si>
  <si>
    <t>B11</t>
  </si>
  <si>
    <t>National Mobile Medical Units (MMU)</t>
  </si>
  <si>
    <t>U.9.5.2</t>
  </si>
  <si>
    <t>P.3.2.2</t>
  </si>
  <si>
    <t>Training/ orientation of Medical Officers</t>
  </si>
  <si>
    <t>1.1.3.2</t>
  </si>
  <si>
    <t>A.3.2</t>
  </si>
  <si>
    <t>2.1.1.1</t>
  </si>
  <si>
    <t>Spacing Methods</t>
  </si>
  <si>
    <t>B11.1.1</t>
  </si>
  <si>
    <t>Capex</t>
  </si>
  <si>
    <t>HSS</t>
  </si>
  <si>
    <t>U.9.5.3</t>
  </si>
  <si>
    <t>P.3.2.3</t>
  </si>
  <si>
    <t>Training/ Orientation of Specialists</t>
  </si>
  <si>
    <t>2.1.1.2</t>
  </si>
  <si>
    <t>B11.1.2</t>
  </si>
  <si>
    <t>Opex</t>
  </si>
  <si>
    <t>1.1.3.2.1</t>
  </si>
  <si>
    <t>A.3.2.1</t>
  </si>
  <si>
    <t>U.9.5.4</t>
  </si>
  <si>
    <t>IUCD fixed day services</t>
  </si>
  <si>
    <t>P.3.2.4</t>
  </si>
  <si>
    <t>Training/ Orientation of RKS</t>
  </si>
  <si>
    <t>U.9.5.5</t>
  </si>
  <si>
    <t>P.3.2.6</t>
  </si>
  <si>
    <t>Training on Other Disease control program if required (Please specify )</t>
  </si>
  <si>
    <t>2.1.2</t>
  </si>
  <si>
    <t>B11.2</t>
  </si>
  <si>
    <t>National Mobile Medical Vans (smaller vehicles) and specialised Mobile Medical Units</t>
  </si>
  <si>
    <t>A.3.7.5</t>
  </si>
  <si>
    <t>Other activities (demand generation, strengthening service delivery etc.)</t>
  </si>
  <si>
    <t>U.9.5.6</t>
  </si>
  <si>
    <t>P.3.2.7</t>
  </si>
  <si>
    <t>2.1.2.1</t>
  </si>
  <si>
    <t>Training / orientation on HMIS/ICT</t>
  </si>
  <si>
    <t>B11.2.1</t>
  </si>
  <si>
    <t>U.9.5.7</t>
  </si>
  <si>
    <t>Training of Staff for Ayushman Bharat Health &amp; Wellness Centre (H&amp;WC)</t>
  </si>
  <si>
    <t>2.1.2.2</t>
  </si>
  <si>
    <t>B11.2.2</t>
  </si>
  <si>
    <t>1.1.3.3</t>
  </si>
  <si>
    <t>U.9.5.7.1</t>
  </si>
  <si>
    <t>Training of MO and Staff Nurse for H&amp;WC</t>
  </si>
  <si>
    <t>2.1.3</t>
  </si>
  <si>
    <t>Other Mobile Units</t>
  </si>
  <si>
    <t>1.1.4</t>
  </si>
  <si>
    <t>Strengthening AH Services</t>
  </si>
  <si>
    <t>U.9.5.7.2</t>
  </si>
  <si>
    <t>Multi-skilling of ASHA for H&amp;WC</t>
  </si>
  <si>
    <t>2.1.3.1</t>
  </si>
  <si>
    <t>B11.2.4</t>
  </si>
  <si>
    <t>Blood collection and Transport Vans (including POL and TA /DA of HR of BCTV and other contingency)</t>
  </si>
  <si>
    <t>U.9.5.7.3</t>
  </si>
  <si>
    <t>1.1.4.1</t>
  </si>
  <si>
    <t>Multi-skilling of FHW for H&amp;WC</t>
  </si>
  <si>
    <t>Activity for Strengthening AH Services</t>
  </si>
  <si>
    <t>AH</t>
  </si>
  <si>
    <t>2.1.3.2</t>
  </si>
  <si>
    <t>I.2.8</t>
  </si>
  <si>
    <t xml:space="preserve">Grant in aid for Mobile Ophthalmic Units </t>
  </si>
  <si>
    <t>NCD</t>
  </si>
  <si>
    <t>U.9.5.7.4</t>
  </si>
  <si>
    <t>P.3.2.8</t>
  </si>
  <si>
    <t>Bridge Course/ training on the Standard Treatment Protocols</t>
  </si>
  <si>
    <t>1.1.4.2</t>
  </si>
  <si>
    <t>2.1.3.3</t>
  </si>
  <si>
    <t>U.9.5.8</t>
  </si>
  <si>
    <t xml:space="preserve">Other Trainings/Orientations </t>
  </si>
  <si>
    <t>1.1.5</t>
  </si>
  <si>
    <t>Strengthening DCP Services</t>
  </si>
  <si>
    <t>U.9.5.8.1</t>
  </si>
  <si>
    <t>Training on Quality Assurance</t>
  </si>
  <si>
    <t>U.9.5.8.2</t>
  </si>
  <si>
    <t>Training on Kayakalp</t>
  </si>
  <si>
    <t>2.2.1</t>
  </si>
  <si>
    <t>A.3.3</t>
  </si>
  <si>
    <t>POL for Family Planning/ Others (including additional mobility support to surgeon's team if req)</t>
  </si>
  <si>
    <t>1.1.5.1</t>
  </si>
  <si>
    <t>F.1.2.e</t>
  </si>
  <si>
    <t>U.9.5.8.3</t>
  </si>
  <si>
    <t>Training on Swachh Swasth Sarvatra</t>
  </si>
  <si>
    <t>Dengue &amp; Chikungunya: Case management</t>
  </si>
  <si>
    <t>2.2.2</t>
  </si>
  <si>
    <t>DCP</t>
  </si>
  <si>
    <t>A.4.1.4</t>
  </si>
  <si>
    <t>Mobility &amp; Communication support for AH counsellors</t>
  </si>
  <si>
    <t>U.9.5.8.4</t>
  </si>
  <si>
    <t>Per counsellor</t>
  </si>
  <si>
    <t>Training on Mera Aspataal</t>
  </si>
  <si>
    <t>U.9.5.8.5</t>
  </si>
  <si>
    <t>Any Other (Please specify)</t>
  </si>
  <si>
    <t>Proposed for mobility support for 32 counsellors @ Rs. 500/month for 12 months.
Total = 32 Counsellors x 12 months x Rs.500 = 192000/-</t>
  </si>
  <si>
    <t>Total cost</t>
  </si>
  <si>
    <t>2.2.3</t>
  </si>
  <si>
    <t>A.5.1.3</t>
  </si>
  <si>
    <t>U.10</t>
  </si>
  <si>
    <t>Mobility support  for RBSK Mobile health team</t>
  </si>
  <si>
    <t>Review, Research, Surveillance &amp; Surveys</t>
  </si>
  <si>
    <t>Per annum</t>
  </si>
  <si>
    <t>Mosquito proofing of wards. – Rs. 2.00 lakhs
  1) Mosquito proofing of wards of the Health Facilities for prevention of VBDs.
  2) For Epidemic management of dengue cases, augmentations of laboratory services and ensuring public health measures to prevent transmission to hospital staff and other patient by keeping aedes mosquito free environment in the sub-district hospital. Budget 20-21 for mosquito proofing of Hospital wards at SDH, DH and for conducting minor repair of the drainage pipes, replacement of pipe if required and if there is water stagnation leading to breeding problem.</t>
  </si>
  <si>
    <t>Rs. 25000/- per month for 12 months for 15 mobile health team</t>
  </si>
  <si>
    <t>U.10.1</t>
  </si>
  <si>
    <t>Reviews</t>
  </si>
  <si>
    <t>2.2.4</t>
  </si>
  <si>
    <t>B16.1.6.3.6</t>
  </si>
  <si>
    <t>Support for RBSK: CUG connection per team and rental</t>
  </si>
  <si>
    <t>U.10.1.1</t>
  </si>
  <si>
    <t>Maternal Death Review (both in institutions and community)</t>
  </si>
  <si>
    <t>Per team</t>
  </si>
  <si>
    <t>1.1.5.2</t>
  </si>
  <si>
    <t>F.1.3.i</t>
  </si>
  <si>
    <t>One CUG connection per team @ Rs. 400 per month for 15 team</t>
  </si>
  <si>
    <t>Acute Encephalitis Syndrome (AES)/ Japanese Encephalitis (JE): Rehabilitation Setup for selected endemic districts</t>
  </si>
  <si>
    <t>2.2.5</t>
  </si>
  <si>
    <t>B11.2.5</t>
  </si>
  <si>
    <t>National Mobile Medical Vans (smaller vehicles) and specialised Mobile Medical Units: Recurring grants for POL and others</t>
  </si>
  <si>
    <t>U.10.1.2</t>
  </si>
  <si>
    <t>Child Death Review</t>
  </si>
  <si>
    <t>2.2.6</t>
  </si>
  <si>
    <t>C.1.r</t>
  </si>
  <si>
    <t xml:space="preserve">Teeka Express Operational Cost </t>
  </si>
  <si>
    <t>1.1.5.3</t>
  </si>
  <si>
    <t>RI</t>
  </si>
  <si>
    <t>F.1.4.a</t>
  </si>
  <si>
    <t>Lymphatic Filariasis: Morbidity Management</t>
  </si>
  <si>
    <t>U.10.2</t>
  </si>
  <si>
    <t>Research &amp; Surveys</t>
  </si>
  <si>
    <t>Per case</t>
  </si>
  <si>
    <t>Goa has 108 chronic Lymphedema cases. An amount of Rs. 500 per chronic LF patient for morbidity management kit will be incurred. An amount of Rs. 0.54 Lakhs is proposed for this purpose.</t>
  </si>
  <si>
    <t>U.10.2.1</t>
  </si>
  <si>
    <t>P.8.2</t>
  </si>
  <si>
    <t>Research Studies</t>
  </si>
  <si>
    <t>2.2.7</t>
  </si>
  <si>
    <t>C.1.t</t>
  </si>
  <si>
    <t xml:space="preserve">JE Campaign Operational Cost </t>
  </si>
  <si>
    <t>1.1.5.4</t>
  </si>
  <si>
    <t>U.10.2.2</t>
  </si>
  <si>
    <t>G.1.1</t>
  </si>
  <si>
    <t>Case detection &amp; Management: Specific -plan for High Endemic Districts</t>
  </si>
  <si>
    <t>2.2.8</t>
  </si>
  <si>
    <t>Per Center</t>
  </si>
  <si>
    <t>C.6</t>
  </si>
  <si>
    <t>Pulse Polio operating costs</t>
  </si>
  <si>
    <t>U.10.2.3</t>
  </si>
  <si>
    <r>
      <t>New Activity:</t>
    </r>
    <r>
      <rPr>
        <b/>
        <sz val="10"/>
        <rFont val="Arial"/>
      </rPr>
      <t xml:space="preserve">
</t>
    </r>
    <r>
      <rPr>
        <sz val="10"/>
        <color rgb="FF000000"/>
        <rFont val="Arial"/>
      </rPr>
      <t>(as per Annexure I NLEP Case Detection and Management - Specific Plan for high risk areas : 4 Special Activity in year 20-21 for 33 centers Rs.2000/- for each PHC/UHC/CHC (NLEP FMR code 1.1.5.4)</t>
    </r>
  </si>
  <si>
    <t>Annual</t>
  </si>
  <si>
    <t>U.10.3</t>
  </si>
  <si>
    <t>Surveillance</t>
  </si>
  <si>
    <t>to be utilised for upcoming PPI round in January 2019</t>
  </si>
  <si>
    <t>U.10.4</t>
  </si>
  <si>
    <t>1.1.5.5</t>
  </si>
  <si>
    <t xml:space="preserve">Other Recurring cost </t>
  </si>
  <si>
    <t xml:space="preserve">G.1.2 </t>
  </si>
  <si>
    <t>Case detection &amp; Management: Services in Urban Areas</t>
  </si>
  <si>
    <t>2.2.9</t>
  </si>
  <si>
    <t>C.1.s</t>
  </si>
  <si>
    <t>Measles Rubella SIA operational Cost</t>
  </si>
  <si>
    <t>U.11</t>
  </si>
  <si>
    <t>IEC/ BCC</t>
  </si>
  <si>
    <t>One Special  Skin Camp per quarter by UHC Mapusa,UHC Margao, UHC Vasco and PHC Ponda in collaboration with DH/SDH @ Rs. 1000/- per quarter* 4 UHC =4000*4 QUARTER-16000/-.    (Total 4 Special skin camps PER UHC/PER QUARTER @RS1000/- PER CAMP.)</t>
  </si>
  <si>
    <t>2.2.10</t>
  </si>
  <si>
    <t>F.1.5.c</t>
  </si>
  <si>
    <t>Kala-azar Case search/ Camp Approach: Mobility/POL/supervision</t>
  </si>
  <si>
    <t>U.11.1</t>
  </si>
  <si>
    <t>P.9.1</t>
  </si>
  <si>
    <t>Print Media</t>
  </si>
  <si>
    <t>1.1.5.6</t>
  </si>
  <si>
    <t>G.2.4</t>
  </si>
  <si>
    <t>2.2.11</t>
  </si>
  <si>
    <t>Support to govt. institutions for RCS</t>
  </si>
  <si>
    <t>U.11.2</t>
  </si>
  <si>
    <t>P.9.2</t>
  </si>
  <si>
    <t>Electronic Media</t>
  </si>
  <si>
    <t>Per Case</t>
  </si>
  <si>
    <t>U.11.3</t>
  </si>
  <si>
    <t>P.9.3</t>
  </si>
  <si>
    <t>Reconstructive surgery for two persons  @ Rs 13000/- each ( Rs 5000/- to GMC ,balance Rs 8000 to the patient in 3 installments 1st installment @ Rs 5000/- and 2nd and 3rd installment @ Rs 1500/-each)</t>
  </si>
  <si>
    <t>IPC</t>
  </si>
  <si>
    <t>2.3.1</t>
  </si>
  <si>
    <t>U.11.4</t>
  </si>
  <si>
    <t>Outreach activities for RMNCH+A services</t>
  </si>
  <si>
    <t>P.9.4</t>
  </si>
  <si>
    <t>Other Media</t>
  </si>
  <si>
    <t>1.1.5.7</t>
  </si>
  <si>
    <t>Diagnosis and Management under Latent TB Infection Management</t>
  </si>
  <si>
    <t>per annum</t>
  </si>
  <si>
    <t>U.11.5</t>
  </si>
  <si>
    <t>IEC activities for Health &amp; Wellness centre (H&amp;WC)</t>
  </si>
  <si>
    <t>Dignosis of LTBI Suggestive cost Rs. 800 per tests of IGRA  for Curchorem &amp; Ponda TU @ 800/- per  person (Rs. 800 x 1335= 1068000/-) and Rs. 432 per course for 3HR for Curchorem &amp; Ponda TU ( Rs. 432 x 297 = 128000)</t>
  </si>
  <si>
    <t>2.3.1.1</t>
  </si>
  <si>
    <t>A.1.2</t>
  </si>
  <si>
    <t>Integrated outreach RCH services (state should focus on facility based services and outreach camps to be restricted only to areas without functional health facilities)</t>
  </si>
  <si>
    <t>U.11.6</t>
  </si>
  <si>
    <t>1.1.5.8</t>
  </si>
  <si>
    <t>U.12</t>
  </si>
  <si>
    <t>2.3.1.1.1</t>
  </si>
  <si>
    <t>.</t>
  </si>
  <si>
    <t>A.1.2.1</t>
  </si>
  <si>
    <t>1.1.6</t>
  </si>
  <si>
    <t>Outreach camps</t>
  </si>
  <si>
    <t>Strengthening NCD Services</t>
  </si>
  <si>
    <t>U.12.1</t>
  </si>
  <si>
    <t>Printing activities</t>
  </si>
  <si>
    <t>per camp</t>
  </si>
  <si>
    <t>Proposed for 360 camps @Rs. 500/-. i.e 500X360=180,000)</t>
  </si>
  <si>
    <t>U.12.2</t>
  </si>
  <si>
    <t>Printing activities for H&amp;WC</t>
  </si>
  <si>
    <t>2.3.1.1.2</t>
  </si>
  <si>
    <t>A.1.2.2</t>
  </si>
  <si>
    <t>Monthly Village Health and Nutrition Days</t>
  </si>
  <si>
    <t>1.1.6.1</t>
  </si>
  <si>
    <t>O.2.8.2</t>
  </si>
  <si>
    <t>per VHND per month</t>
  </si>
  <si>
    <t>Integration with AYUSH at District NCD Cell / Clinic</t>
  </si>
  <si>
    <t>U.13</t>
  </si>
  <si>
    <t>Continued activity</t>
  </si>
  <si>
    <t>2.3.1.2</t>
  </si>
  <si>
    <t>A.1.5.1</t>
  </si>
  <si>
    <t>Line listing and follow-up of severely anaemic women</t>
  </si>
  <si>
    <t>U.13.1</t>
  </si>
  <si>
    <t>1.1.6.2</t>
  </si>
  <si>
    <t>Proposed for 500 PW cases with severe Anaemia@Rs. 100/- per case</t>
  </si>
  <si>
    <t>O.2.8.3</t>
  </si>
  <si>
    <t>Integration with AYUSH at CHC NCD Clinic</t>
  </si>
  <si>
    <t>2.3.1.3</t>
  </si>
  <si>
    <t>A.1.5.2</t>
  </si>
  <si>
    <t>Line listing of the women with blood disorders</t>
  </si>
  <si>
    <t>MH/ Blood cell</t>
  </si>
  <si>
    <t>U.13.1.1</t>
  </si>
  <si>
    <t>Quality Assurance Assessments (State &amp; National)</t>
  </si>
  <si>
    <t>1.1.6.4</t>
  </si>
  <si>
    <t>B.29.2.3</t>
  </si>
  <si>
    <t>Recurring Grant-in-aid (For ongoing selected district): Medical Management including Treatment, surgery and rehab</t>
  </si>
  <si>
    <t>NPPCF</t>
  </si>
  <si>
    <t>2.3.1.4</t>
  </si>
  <si>
    <t>A.1.5.3</t>
  </si>
  <si>
    <t>Follow up mechanism for the severely anaemic women and the women with blood disorders</t>
  </si>
  <si>
    <t>U.13.1.2</t>
  </si>
  <si>
    <t>Quality Assurance Monitoring cum Mentoring</t>
  </si>
  <si>
    <t>1.1.6.5</t>
  </si>
  <si>
    <t>B.13.4</t>
  </si>
  <si>
    <t>Pradhan Mantri National Dialysis Programme</t>
  </si>
  <si>
    <t>2.3.1.5</t>
  </si>
  <si>
    <t>A.4.2.2</t>
  </si>
  <si>
    <t>Organizing Adolescent Health day</t>
  </si>
  <si>
    <t>U.13.1.3</t>
  </si>
  <si>
    <t>Quality Assurance incentives</t>
  </si>
  <si>
    <t>Per Adolescent Health Day</t>
  </si>
  <si>
    <t>Proposed for organising 30 adolescent health days @ Rs.2500/AHD/quarter for 2 quarters.
Total = 30 AHDs x 2quarters x Rs.2500 = 150000/-</t>
  </si>
  <si>
    <t>U.13.1.4</t>
  </si>
  <si>
    <t>2.3.1.6</t>
  </si>
  <si>
    <t>Quality Assurance Implementation (for traversing gaps)</t>
  </si>
  <si>
    <t>A.4.2.3</t>
  </si>
  <si>
    <t xml:space="preserve">Organising Adolescent Friendly Club  meetings at subcentre level </t>
  </si>
  <si>
    <t>Per Adolescent Friendly Club Meeting</t>
  </si>
  <si>
    <t>U.13.2</t>
  </si>
  <si>
    <t>Kayakalp</t>
  </si>
  <si>
    <t>Proposed for conducting AFC meetings at 6 Health Centres @ Rs.2500/AFC/quater
Total = 6HCs x 4quater x Rs.2500 = 60000/-</t>
  </si>
  <si>
    <t>1.1.6.5.1</t>
  </si>
  <si>
    <t>Hemo-Dialysis Services under PMNDP</t>
  </si>
  <si>
    <t>NHSRC-HCT/PMNDP</t>
  </si>
  <si>
    <t>Per Annum</t>
  </si>
  <si>
    <t>2.3.1.7</t>
  </si>
  <si>
    <t>A.6.2</t>
  </si>
  <si>
    <t xml:space="preserve">Tribal RCH: Outreach activities </t>
  </si>
  <si>
    <r>
      <t xml:space="preserve">Continued activity: 
</t>
    </r>
    <r>
      <rPr>
        <b/>
        <sz val="10"/>
        <rFont val="Arial"/>
      </rPr>
      <t>Detailed annexure attached.</t>
    </r>
  </si>
  <si>
    <t>U.13.2.1</t>
  </si>
  <si>
    <t>Kayakalp Awards</t>
  </si>
  <si>
    <t>2.3.1.8</t>
  </si>
  <si>
    <t>A.11.2</t>
  </si>
  <si>
    <t>Services for Vulnerable groups</t>
  </si>
  <si>
    <t>1.1.6.5.2</t>
  </si>
  <si>
    <t>Peritoneal Dialysis Services under PMNDP</t>
  </si>
  <si>
    <t>U.13.2.2</t>
  </si>
  <si>
    <t>Kayakalp Assessments</t>
  </si>
  <si>
    <r>
      <t xml:space="preserve">Continued activity: 
</t>
    </r>
    <r>
      <rPr>
        <b/>
        <sz val="10"/>
        <rFont val="Arial"/>
      </rPr>
      <t>Detailed annexure attached.</t>
    </r>
  </si>
  <si>
    <t>2.3.1.9</t>
  </si>
  <si>
    <t>C.1.f</t>
  </si>
  <si>
    <t>Focus on slum &amp; underserved areas in urban areas/alternative vaccinator for slums (only where regular ANM under NUHM not engaged)</t>
  </si>
  <si>
    <t>1.1.6.5.3</t>
  </si>
  <si>
    <t>U.13.2.3</t>
  </si>
  <si>
    <t>RO water testing (Bacteriological, endotoxin, Chemical) and tank/pipes disinfection (peracetic acid) for Dialysis</t>
  </si>
  <si>
    <t>Support for Implementation of Kayakalp</t>
  </si>
  <si>
    <t>Continued activity: 
For immunization at underserved areas</t>
  </si>
  <si>
    <t>U.13.2.4</t>
  </si>
  <si>
    <t>2.3.1.10</t>
  </si>
  <si>
    <t>Mobility support for mobile health team/  TA/DA to vaccinators for coverage in vacant sub-centres</t>
  </si>
  <si>
    <t>Mera Aspataal/Patient feedback system</t>
  </si>
  <si>
    <t>1.1.6.6</t>
  </si>
  <si>
    <t>Any other (please specify)PMNDP</t>
  </si>
  <si>
    <t>2.3.1.11</t>
  </si>
  <si>
    <t>Outreach for demand generation, testing and treatment of Viral Hepatitis through Mobile Medical Units/NGOs/CBOs/etc</t>
  </si>
  <si>
    <t>U.13.2.5</t>
  </si>
  <si>
    <t>Swachh Swasth Sarvatra</t>
  </si>
  <si>
    <t>Total Cost</t>
  </si>
  <si>
    <t>Cash Grant - Rs. 2 lakhs . Outreach for demand generation, testing and treatment of Viral Hepatitis</t>
  </si>
  <si>
    <t>1.1.7</t>
  </si>
  <si>
    <t>Strengthening Other Services</t>
  </si>
  <si>
    <t>2.3.2</t>
  </si>
  <si>
    <t>Outreach activities for controlling DCPs &amp; NCDs</t>
  </si>
  <si>
    <t>U.13.3</t>
  </si>
  <si>
    <t>U.14</t>
  </si>
  <si>
    <t>1.1.7.1</t>
  </si>
  <si>
    <t>2.3.2.1</t>
  </si>
  <si>
    <t>A.6.1</t>
  </si>
  <si>
    <t>Drug Warehousing &amp; Logistics</t>
  </si>
  <si>
    <t>B18.2</t>
  </si>
  <si>
    <t>Special plans for tribal areas</t>
  </si>
  <si>
    <t>Universal health check-up and screening of NCDs</t>
  </si>
  <si>
    <t>HSS/ NPCDCS/NHSRC-CPHC</t>
  </si>
  <si>
    <t>Per Camp</t>
  </si>
  <si>
    <t>U.14.1</t>
  </si>
  <si>
    <t>Drug Ware Housing (All operating costs including HR, etc.)</t>
  </si>
  <si>
    <t>2.3.2.2</t>
  </si>
  <si>
    <t>G.2.5</t>
  </si>
  <si>
    <t>DPMR: At camps</t>
  </si>
  <si>
    <t>U.14.2</t>
  </si>
  <si>
    <t>Other Logistics</t>
  </si>
  <si>
    <t>1.1.7.2</t>
  </si>
  <si>
    <t>A.11.3</t>
  </si>
  <si>
    <t>LWE affected areas special plan</t>
  </si>
  <si>
    <t>U.14.2.1</t>
  </si>
  <si>
    <t>Logistic support for Urban Health Facilities</t>
  </si>
  <si>
    <t>2.3.2.3</t>
  </si>
  <si>
    <t>J.1.3</t>
  </si>
  <si>
    <t>DMHP: Targeted interventions at community level Activities &amp; interventions targeted at schools, colleges, workplaces, out of school adolescents, urban slums and suicide prevention.</t>
  </si>
  <si>
    <t>Interventions at schools for school teachers in life skills, at colleges for college teachers in counselling skills/orientation of psychiatrists/psychologists at Rs. 150000/-per DH .</t>
  </si>
  <si>
    <t>U.15</t>
  </si>
  <si>
    <t>1.1.7.3</t>
  </si>
  <si>
    <t>B14.3</t>
  </si>
  <si>
    <t>PPP</t>
  </si>
  <si>
    <t>Transfusion support to patients with blood disorders  and for prevention programs</t>
  </si>
  <si>
    <t>2.3.2.4</t>
  </si>
  <si>
    <t>I.1.5</t>
  </si>
  <si>
    <t>Recurring grant for collection of eye balls by eye banks and eye donation centres</t>
  </si>
  <si>
    <t>per pair of eyes</t>
  </si>
  <si>
    <t>U.15.1</t>
  </si>
  <si>
    <t>Strengthening of diagnostic services of Ayushman Bharat H&amp;WC through PPP</t>
  </si>
  <si>
    <t>Continued activity:
Target given for the year 20-21 is 100 pairs however for F.Y.19-20, no pairs were collected.Proposed 20 pairs for the F.Y.20-21 @ Rs. 2000/- per PHC</t>
  </si>
  <si>
    <t>1.1.7.4</t>
  </si>
  <si>
    <t>B18.1</t>
  </si>
  <si>
    <t>Universal Health Coverage (pilot)</t>
  </si>
  <si>
    <t>U.15.2</t>
  </si>
  <si>
    <t>2.3.2.5</t>
  </si>
  <si>
    <t>M.2.1.1</t>
  </si>
  <si>
    <t>Tobacco Cessation Centre (TCC): Weekly FGD with the tobacco users</t>
  </si>
  <si>
    <t>1.1.7.5</t>
  </si>
  <si>
    <t>U.16</t>
  </si>
  <si>
    <t>Programme Management</t>
  </si>
  <si>
    <t>2.3.2.6</t>
  </si>
  <si>
    <t>B18.3</t>
  </si>
  <si>
    <t>Strengthening of Subcentres as first post of call to provide comprehensive primary healthcare: strengthening of in-house services/ through hub and spoke model (PPP model to be budgeted under FMR 15.9)</t>
  </si>
  <si>
    <t>Home based care for bed-ridden elderly under NPHCE</t>
  </si>
  <si>
    <t>HSS/NHSRC-CPHC</t>
  </si>
  <si>
    <t>U.16.1</t>
  </si>
  <si>
    <t>Programme Management Activities</t>
  </si>
  <si>
    <t>2.3.2.7</t>
  </si>
  <si>
    <t>Special anti-malarial interventions for high risk groups, for tribal population, for hard to reach areas to control and prevent resurgence of Malaria cases</t>
  </si>
  <si>
    <t>1.1.7.6</t>
  </si>
  <si>
    <t>Provision of free medical and surgical care to survivors of gender based violence</t>
  </si>
  <si>
    <t>U.16.1.1</t>
  </si>
  <si>
    <t>Planning Activities</t>
  </si>
  <si>
    <t>2.3.2.8</t>
  </si>
  <si>
    <t>Screening, referral linkages and follow-up under Latent TB Infection Management</t>
  </si>
  <si>
    <t>U.16.1.2</t>
  </si>
  <si>
    <t>Monitoring &amp; Data Management</t>
  </si>
  <si>
    <t>1.1.7.7</t>
  </si>
  <si>
    <t>Patient requiring Blood Transfusion: 1) Patients with blood disorders 2) Patients in Trauma 3) Other requiring blood transfusion</t>
  </si>
  <si>
    <t>No.of persons</t>
  </si>
  <si>
    <t xml:space="preserve">New activity: </t>
  </si>
  <si>
    <t>U.16.1.2.1</t>
  </si>
  <si>
    <t>P.5.1</t>
  </si>
  <si>
    <t>QA committees at city level (meetings, workshops, etc.)</t>
  </si>
  <si>
    <t>2.3.3</t>
  </si>
  <si>
    <t>Outreach activities at School level</t>
  </si>
  <si>
    <t>1.1.7.8</t>
  </si>
  <si>
    <t>U.16.1.2.2</t>
  </si>
  <si>
    <t>P.5.2</t>
  </si>
  <si>
    <t>Monitoring, Evaluation and Supervision</t>
  </si>
  <si>
    <t>2.3.3.1</t>
  </si>
  <si>
    <t>A.2.10.1</t>
  </si>
  <si>
    <t>One time Screening to Identify the carriers of Sickle cell trait, β Thalassemia, Haemoglobin variants at school especially class 8 students and in newborns</t>
  </si>
  <si>
    <t>U.16.1.2.2.1</t>
  </si>
  <si>
    <t>Review meetings</t>
  </si>
  <si>
    <t>Beneficiary Compensation/ Allowances</t>
  </si>
  <si>
    <t>U.16.1.2.2.2</t>
  </si>
  <si>
    <t>2.3.3.2</t>
  </si>
  <si>
    <t>Independent Monitoring Cost for performance assessment of Health &amp; Wellness Centre (H&amp;WC)</t>
  </si>
  <si>
    <t>I.1.3</t>
  </si>
  <si>
    <t>Screening and free spectacles to school children</t>
  </si>
  <si>
    <t>per spectacle</t>
  </si>
  <si>
    <t>1.2.1</t>
  </si>
  <si>
    <t>Beneficiary Compensation under Janani Suraksha Yojana (JSY)</t>
  </si>
  <si>
    <t>Screening and providing free spectacles to school children @ Rs 350/-per spectacles (As per Revised norms for Implementation of NPCB&amp;VI beyond 12th Plan (2017-2020)for 1000 school children</t>
  </si>
  <si>
    <t>U.16.1.2.3</t>
  </si>
  <si>
    <t>2.3.3.3</t>
  </si>
  <si>
    <t>I.1.4</t>
  </si>
  <si>
    <t>Screening and free spectacles for near work to Old Person</t>
  </si>
  <si>
    <t>Per spectacle</t>
  </si>
  <si>
    <t>U.16.1.3</t>
  </si>
  <si>
    <t>1.2.1.1</t>
  </si>
  <si>
    <t>Screening and providing free spectacles for near work and old person @ Rs 350/-per spectacles (As per Revised norms for Implementation of NPCB&amp;VI beyond 12th Plan (2017-2020)for 2000 old persons</t>
  </si>
  <si>
    <t>A.1.3.1</t>
  </si>
  <si>
    <t>Mobility Support</t>
  </si>
  <si>
    <t>Home deliveries</t>
  </si>
  <si>
    <t>2.3.3.4</t>
  </si>
  <si>
    <t>M.1.2</t>
  </si>
  <si>
    <t>NTCP Programme at School level</t>
  </si>
  <si>
    <t>U.16.1.3.1</t>
  </si>
  <si>
    <t>U.16.1.3.2</t>
  </si>
  <si>
    <t>1.2.1.2</t>
  </si>
  <si>
    <t>P.2.1.2</t>
  </si>
  <si>
    <t>A.1.3.2</t>
  </si>
  <si>
    <t>Mobility support for SPMU</t>
  </si>
  <si>
    <t xml:space="preserve">Institutional deliveries </t>
  </si>
  <si>
    <t>2.3.3.4.1</t>
  </si>
  <si>
    <t>M.1.2.1</t>
  </si>
  <si>
    <t>Coverage of Public School</t>
  </si>
  <si>
    <t>Per School</t>
  </si>
  <si>
    <t>1.2.1.2.1</t>
  </si>
  <si>
    <t>A.1.3.2.a</t>
  </si>
  <si>
    <t>U.16.1.3.3</t>
  </si>
  <si>
    <t>Rural</t>
  </si>
  <si>
    <t>Each school @5000/- total 20 schools per District</t>
  </si>
  <si>
    <t>P.2.2.2</t>
  </si>
  <si>
    <t>Mobility support for DPMU</t>
  </si>
  <si>
    <t>per beneficiary</t>
  </si>
  <si>
    <t>2.3.3.4.2</t>
  </si>
  <si>
    <t>M.1.2.2</t>
  </si>
  <si>
    <t>Coverage of Pvt. School</t>
  </si>
  <si>
    <t>U.16.1.3.4</t>
  </si>
  <si>
    <t>P.2.3.2</t>
  </si>
  <si>
    <t>Mobility support for CPMU</t>
  </si>
  <si>
    <t>1.2.1.2.2</t>
  </si>
  <si>
    <t>A.1.3.2.b</t>
  </si>
  <si>
    <t>Urban</t>
  </si>
  <si>
    <t>2.3.3.4.3</t>
  </si>
  <si>
    <t>M.1.2.3</t>
  </si>
  <si>
    <t>Coverage of Public School in other's school programme</t>
  </si>
  <si>
    <t>U.16.1.3.5</t>
  </si>
  <si>
    <t>Amount proposed for school activities on NTCP carried on by Goa Dental College</t>
  </si>
  <si>
    <t>U.16.1.4</t>
  </si>
  <si>
    <t>1.2.1.2.3</t>
  </si>
  <si>
    <t>Operational Cost</t>
  </si>
  <si>
    <t>A.1.3.2.c</t>
  </si>
  <si>
    <t>C-sections</t>
  </si>
  <si>
    <t>2.3.3.4.4</t>
  </si>
  <si>
    <t>M.1.2.4</t>
  </si>
  <si>
    <t>Coverage of Pvt. School in other's school programme</t>
  </si>
  <si>
    <t>U.16.1.4.1</t>
  </si>
  <si>
    <t xml:space="preserve">Office Operational Cost </t>
  </si>
  <si>
    <t>Each school @4000/- total 8 schools per District</t>
  </si>
  <si>
    <t>1.2.2</t>
  </si>
  <si>
    <t>Beneficiary Compensation under FP Services</t>
  </si>
  <si>
    <t>U.16.1.4.2</t>
  </si>
  <si>
    <t>P.2.1.3</t>
  </si>
  <si>
    <t>Administrative expenses (including Review meetings, workshops,  etc.) for SPMU</t>
  </si>
  <si>
    <t>2.3.3.4.5</t>
  </si>
  <si>
    <t>M.1.2.5</t>
  </si>
  <si>
    <t>Sensitization campaign for college students</t>
  </si>
  <si>
    <t>U.16.1.4.3</t>
  </si>
  <si>
    <t>P.2.2.3</t>
  </si>
  <si>
    <t>Administrative expenses (including Review meetings, workshops,  etc.) for DPMU</t>
  </si>
  <si>
    <t>Awareness program for College Students. Rs.4000 per college for total 5 Colleges per District</t>
  </si>
  <si>
    <t>1.2.2.1</t>
  </si>
  <si>
    <t>2.3.4</t>
  </si>
  <si>
    <t>U.16.1.4.4</t>
  </si>
  <si>
    <t>P.2.3.3</t>
  </si>
  <si>
    <t>Administrative expenses (including Review meetings, workshops,  etc.) for CPMU</t>
  </si>
  <si>
    <t>Per DG set</t>
  </si>
  <si>
    <t>1.2.2.1.1</t>
  </si>
  <si>
    <t>A.3.1.3</t>
  </si>
  <si>
    <t>Compensation for female sterilization
(Provide breakup for cases covered in public facility, private facility. 
Enhanced Compensation Scheme (if applicable) additionally provide number of PPS done. 
Female sterilization done in MPV districts may also be budgeted in this head and the break up to be reflected)</t>
  </si>
  <si>
    <t>U.16.1.5</t>
  </si>
  <si>
    <r>
      <t xml:space="preserve">Due to frequent power failure functioning of the Peripheral Health Centres is effected which leads to incomplete/ delay in implementing various National Health Programme specilaly Immunization, Casaualty, Operation theaters, Dental OPD etc.  </t>
    </r>
    <r>
      <rPr>
        <b/>
        <sz val="10"/>
        <rFont val="Arial"/>
      </rPr>
      <t>Annexure attached.</t>
    </r>
  </si>
  <si>
    <t>Any Other Programme Management Cost</t>
  </si>
  <si>
    <t>per sterilization</t>
  </si>
  <si>
    <t>U.16.1.5.1</t>
  </si>
  <si>
    <t>P.8.3</t>
  </si>
  <si>
    <t>ICT Initiatives</t>
  </si>
  <si>
    <t>Proposed for 2000 cases @ Rs. 650 per case</t>
  </si>
  <si>
    <t>1.2.2.1.2</t>
  </si>
  <si>
    <t>A.3.1.4</t>
  </si>
  <si>
    <t>Compensation for male sterilization/NSV 
(Provide breakup for cases covered in public facility, private facility. 
Male sterilization done in MPV districts may also be budgeted in this head and the break up to be reflected)</t>
  </si>
  <si>
    <t>U.16.1.5.1.1</t>
  </si>
  <si>
    <t>P.8.3.1</t>
  </si>
  <si>
    <t>Hardware &amp; Connectivity</t>
  </si>
  <si>
    <t>Proposed for 15 cases @ Rs. 1500 per camp</t>
  </si>
  <si>
    <t>U.16.1.5.1.2</t>
  </si>
  <si>
    <t>P.8.3.2</t>
  </si>
  <si>
    <t>Software</t>
  </si>
  <si>
    <t>1.2.2.2</t>
  </si>
  <si>
    <t>U.16.1.5.1.3</t>
  </si>
  <si>
    <t>1.2.2.2.1</t>
  </si>
  <si>
    <t>A.3.2.2</t>
  </si>
  <si>
    <t>Compensation for IUCD insertion at health facilities (including fixed day services at SHC and PHC)
[Provide breakup: Private Sector]</t>
  </si>
  <si>
    <t>U.16.1.5.2</t>
  </si>
  <si>
    <t>Any Other Activity (please specify)</t>
  </si>
  <si>
    <t>U.16.2</t>
  </si>
  <si>
    <t>1.2.2.2.2</t>
  </si>
  <si>
    <t>A.3.2.3</t>
  </si>
  <si>
    <t>PPIUCD services: Compensation to beneficiary for PPIUCD insertion</t>
  </si>
  <si>
    <t>PC&amp;PNDT Activities</t>
  </si>
  <si>
    <t>Proposed for 100 cases Rs. 300/- per case for beneficiary</t>
  </si>
  <si>
    <t>U.16.3</t>
  </si>
  <si>
    <t>HMIS &amp; MCTS</t>
  </si>
  <si>
    <t>1.2.2.2.3</t>
  </si>
  <si>
    <t>A.3.2.4</t>
  </si>
  <si>
    <t>PAIUCD Services: Compensation to beneficiary per PAIUCD insertion</t>
  </si>
  <si>
    <t>U.16.4</t>
  </si>
  <si>
    <t>Proposed for 50 cases  Rs. 300/- per case for beneficiary</t>
  </si>
  <si>
    <t>U.16.4.1</t>
  </si>
  <si>
    <t>1.2.2.2.4</t>
  </si>
  <si>
    <t>P.2.1</t>
  </si>
  <si>
    <t>A.3.7.3</t>
  </si>
  <si>
    <t>State PMU</t>
  </si>
  <si>
    <t>Injectable contraceptive incentive for beneficiaries</t>
  </si>
  <si>
    <t>U.16.4.1.1</t>
  </si>
  <si>
    <t>P.2.1.1</t>
  </si>
  <si>
    <t>1.2.2.3</t>
  </si>
  <si>
    <t>A.3.6</t>
  </si>
  <si>
    <t>Family Planning Indemnity Scheme</t>
  </si>
  <si>
    <t>Proposed for 15 cases @30000 per case of failed ligation</t>
  </si>
  <si>
    <t>U.16.4.1.2</t>
  </si>
  <si>
    <t>P.2.1.4</t>
  </si>
  <si>
    <t>Salaries for staff on deputation</t>
  </si>
  <si>
    <t>1.2.2.4</t>
  </si>
  <si>
    <t xml:space="preserve">Any other </t>
  </si>
  <si>
    <t>U.16.4.1.3</t>
  </si>
  <si>
    <t>P.2.1.5</t>
  </si>
  <si>
    <t>U.16.4.2</t>
  </si>
  <si>
    <t>P.2.2</t>
  </si>
  <si>
    <t>District PMU</t>
  </si>
  <si>
    <t>1.2.3</t>
  </si>
  <si>
    <t>Others (including PMSMA, any other)</t>
  </si>
  <si>
    <t>U.16.4.2.1</t>
  </si>
  <si>
    <t>P.2.2.1</t>
  </si>
  <si>
    <t>1.2.3.1</t>
  </si>
  <si>
    <t>G.2.3</t>
  </si>
  <si>
    <t>Welfare  allowance to patients for RCS</t>
  </si>
  <si>
    <t>U.16.4.2.2</t>
  </si>
  <si>
    <t>P.2.2.4</t>
  </si>
  <si>
    <t>U.16.4.3</t>
  </si>
  <si>
    <t>P.2.3</t>
  </si>
  <si>
    <t>City PMU</t>
  </si>
  <si>
    <t>1.2.3.2</t>
  </si>
  <si>
    <t xml:space="preserve">H.3.5 </t>
  </si>
  <si>
    <t>TB Patient Nutritional Support under Nikshay Poshan Yojana</t>
  </si>
  <si>
    <t>per patient Notified</t>
  </si>
  <si>
    <t>U.16.4.3.1</t>
  </si>
  <si>
    <t>P.2.3.1</t>
  </si>
  <si>
    <t>Rs 500/- per patient for 6 months  as nutritional support for 3000 patients</t>
  </si>
  <si>
    <t>1.2.3.3</t>
  </si>
  <si>
    <t>U.16.4.3.2</t>
  </si>
  <si>
    <t>Patient wage loss for VL and PKDL</t>
  </si>
  <si>
    <t>P.2.3.4</t>
  </si>
  <si>
    <t>U.16.4.4</t>
  </si>
  <si>
    <t>PM HR Increment</t>
  </si>
  <si>
    <t>1.2.3.4</t>
  </si>
  <si>
    <t>U.16.4.5</t>
  </si>
  <si>
    <t>PM HR EPF</t>
  </si>
  <si>
    <t>U.17</t>
  </si>
  <si>
    <t>IT Support</t>
  </si>
  <si>
    <t>U.17.1</t>
  </si>
  <si>
    <t>Telemedicine/ teleconsultation facility at Ayushman Bharat H&amp;WC</t>
  </si>
  <si>
    <t>1.3.1</t>
  </si>
  <si>
    <r>
      <t xml:space="preserve">Operating expenses for Facilities </t>
    </r>
    <r>
      <rPr>
        <sz val="10"/>
        <color rgb="FF000000"/>
        <rFont val="Verdana"/>
      </rPr>
      <t>(e.g. operating cost rent, electricity, stationary, internet, office expense etc.)</t>
    </r>
  </si>
  <si>
    <t>U.17.2</t>
  </si>
  <si>
    <t>U.18</t>
  </si>
  <si>
    <t>1.3.1.1</t>
  </si>
  <si>
    <t>A.2.2.1</t>
  </si>
  <si>
    <t>SNCU</t>
  </si>
  <si>
    <t>CH</t>
  </si>
  <si>
    <t>per SNCU</t>
  </si>
  <si>
    <t>U.18.1</t>
  </si>
  <si>
    <t>Rs. 3L per SNCU for 3 SNCUs which includes operational cost like printing &amp; stationery, AMC of Equipments &amp; consumables, etc.</t>
  </si>
  <si>
    <t>(Please specify)</t>
  </si>
  <si>
    <t>1.3.1.2</t>
  </si>
  <si>
    <t>A.2.2.2</t>
  </si>
  <si>
    <t>NBSU</t>
  </si>
  <si>
    <t>per NBSU</t>
  </si>
  <si>
    <t>It is proposed for operational cost of 1 NBSU unit SDH Ponda @50K per unit.</t>
  </si>
  <si>
    <t>1.3.1.3</t>
  </si>
  <si>
    <t>A.2.2.3</t>
  </si>
  <si>
    <t>NBCC</t>
  </si>
  <si>
    <t>per NBCC</t>
  </si>
  <si>
    <t>Continued activity:
Operational cost of NBCC's @1,000/- per unit</t>
  </si>
  <si>
    <t>1.3.1.4</t>
  </si>
  <si>
    <t>A.2.5</t>
  </si>
  <si>
    <t>NRCs</t>
  </si>
  <si>
    <t>1.3.1.5</t>
  </si>
  <si>
    <t>Family participatory care (KMC)</t>
  </si>
  <si>
    <t>1.3.1.6</t>
  </si>
  <si>
    <t>A.4.1.3</t>
  </si>
  <si>
    <t>AH/ RKSK Clinics</t>
  </si>
  <si>
    <t xml:space="preserve">per clinic </t>
  </si>
  <si>
    <t xml:space="preserve"> </t>
  </si>
  <si>
    <t>Altogether 33 AFHCs are operational in the State (MC-1, DH-2, UHC-4, CHC-6, PHC-19, RHTC-1).
Proposed for operating expenses for the existing 33 clinics @ Rs. 2,500/- per AFHC. Also Operating expenses for Yuva clinic in Dental college which will be shortly operationalised,to be included
Total = 34 x 2500/- = 85000/-</t>
  </si>
  <si>
    <t>1.3.1.7</t>
  </si>
  <si>
    <t>A.5.1.4/ B16.1.6.3.5</t>
  </si>
  <si>
    <t>DEIC (including Data card internet connection for laptops and rental)</t>
  </si>
  <si>
    <t>per district</t>
  </si>
  <si>
    <t xml:space="preserve">Rs. 4,500/- per DEIC, per month each for 2 DEIC teams  </t>
  </si>
  <si>
    <t>1.3.1.8</t>
  </si>
  <si>
    <t>O.2.2.1.3/ O1.1.3.1</t>
  </si>
  <si>
    <t>District NCD Clinic: Strengthening of lab, Mobility, Miscellaneous &amp; Contingencies</t>
  </si>
  <si>
    <t xml:space="preserve">Continued activity: 
Amount proposed for recurring cost like Office expenses, review meetings, stationery, contingencies and miscl. expenses.
</t>
  </si>
  <si>
    <t>1.3.1.9</t>
  </si>
  <si>
    <t>O.2.2.1.4</t>
  </si>
  <si>
    <t>CHC NCD Clinic: Mobility , Miscellaneous &amp; Contingencies</t>
  </si>
  <si>
    <t>Per CHC</t>
  </si>
  <si>
    <t xml:space="preserve">Continued activity:                                                                                                                                                                                                   1. Computer, Printer &amp; UPS and  TA/DA,Stationery,consumables,POL etc for 4 CHC and 1 SDH.                                                                                                                                                                                                                              2. Amount is also proposed for HWC Review meetings of North and South Goa.                                                                                                                                 </t>
  </si>
  <si>
    <t>1.3.1.10</t>
  </si>
  <si>
    <t>O.2.2.1.5</t>
  </si>
  <si>
    <t>PHC level: Mobility, Miscellaneous &amp; Contingencies</t>
  </si>
  <si>
    <t>Per PHC</t>
  </si>
  <si>
    <t>Continued activity: Amount proposed for recurring cost like Office expenses, review meetings, stationery, contingencies and miscl. expenses.</t>
  </si>
  <si>
    <t>1.3.1.11</t>
  </si>
  <si>
    <t>O.2.2.1.7</t>
  </si>
  <si>
    <t>Sub-Centre level: Mobility , Miscellaneous &amp; Contingencies</t>
  </si>
  <si>
    <t>Per HWC</t>
  </si>
  <si>
    <t>The Amount is also for Mobility Support of HWCs.</t>
  </si>
  <si>
    <t>1.3.1.12</t>
  </si>
  <si>
    <t>H.5</t>
  </si>
  <si>
    <t>Maintenance of office equipment for DTC, DRTB centre and Labs (under RNTCP)</t>
  </si>
  <si>
    <t>per centre</t>
  </si>
  <si>
    <t xml:space="preserve">Maintenance of office equipment at State Tb office, IRL, Dots Plus </t>
  </si>
  <si>
    <t>1.3.1.13</t>
  </si>
  <si>
    <t>Mother new-born Care Unit</t>
  </si>
  <si>
    <t>1.3.1.14</t>
  </si>
  <si>
    <t>3.1.1</t>
  </si>
  <si>
    <t>State new-born resource centre</t>
  </si>
  <si>
    <t>Performance Incentive/Other Incentive to ASHAs</t>
  </si>
  <si>
    <t>1.3.1.15</t>
  </si>
  <si>
    <t>Paediatric HDU /Emergency</t>
  </si>
  <si>
    <t>3.1.1.1</t>
  </si>
  <si>
    <t>Incentive for MCH Services</t>
  </si>
  <si>
    <t>1.3.1.16</t>
  </si>
  <si>
    <t>State lab: Meeting Costs/Office expenses/Contingency</t>
  </si>
  <si>
    <t>Cash Grant - Rs. 1 Lakh. Meetings, Office expenses,coningencies,etc for State Laboratory at GMC</t>
  </si>
  <si>
    <t>3.1.1.1.1</t>
  </si>
  <si>
    <t xml:space="preserve">A.1.3.4 </t>
  </si>
  <si>
    <t xml:space="preserve">JSY Incentive to ASHA </t>
  </si>
  <si>
    <t>MH/NHSRC-CP</t>
  </si>
  <si>
    <t>1.3.1.17</t>
  </si>
  <si>
    <t>Model Treatment Centres</t>
  </si>
  <si>
    <t>3.1.1.1.2</t>
  </si>
  <si>
    <t>B1.1.3.2.6</t>
  </si>
  <si>
    <t xml:space="preserve">ASHA incentive under MAA programme @ Rs 100 per ASHA for quarterly mother's meeting </t>
  </si>
  <si>
    <t>CH/NHSRC-CP</t>
  </si>
  <si>
    <t>1.3.1.17.1</t>
  </si>
  <si>
    <t>Meeting Costs/Office expenses/Contingency (photocopy, internet/communication/ Resistance testing in selected cases/ Printing M &amp; E tools/ Tablets for M &amp; E if needed) etc)</t>
  </si>
  <si>
    <t>3.1.1.1.3</t>
  </si>
  <si>
    <t>B1.1.3.2.1</t>
  </si>
  <si>
    <t>Incentive for Home Based New-born Care programme</t>
  </si>
  <si>
    <t>Cash Grant - Rs. 3 Lakhs . Meeting Costs/Office expenses/ Contingency for Model treatment centre at Goa Medical College/Tablets for M &amp; E if needed,etc</t>
  </si>
  <si>
    <t>3.1.1.1.4</t>
  </si>
  <si>
    <t>B1.1.3.2.2</t>
  </si>
  <si>
    <t>Incentive to ASHA for follow up of SNCU discharge babies and for follow up of LBW babies</t>
  </si>
  <si>
    <t>1.3.1.17.2</t>
  </si>
  <si>
    <t>Management of Hep A &amp; E</t>
  </si>
  <si>
    <t>3.1.1.1.5</t>
  </si>
  <si>
    <t>B1.1.3.2.4</t>
  </si>
  <si>
    <t>Incentive for referral of SAM cases to NRC and for follow up of discharge SAM children from NRCs</t>
  </si>
  <si>
    <t xml:space="preserve">Total Cost
</t>
  </si>
  <si>
    <t>Cash Grant - Rs. 1 lakh. For the management of Hepatitis A and Hepatitis E cases at MTC</t>
  </si>
  <si>
    <t>3.1.1.1.6</t>
  </si>
  <si>
    <t>B1.1.3.2.7</t>
  </si>
  <si>
    <t>Incentive for National Deworming Day  for mobilising out of school children</t>
  </si>
  <si>
    <t>2,50,000.00</t>
  </si>
  <si>
    <t>1.3.1.18</t>
  </si>
  <si>
    <t>Treatment Centres</t>
  </si>
  <si>
    <t>Incentives for paramedical worker (Counsellor/ANM/RBSK doctor) @Rs 100 per round x 2 rounds x 350 = Rs. 70,000/-</t>
  </si>
  <si>
    <t>1.3.1.18.1</t>
  </si>
  <si>
    <t>Meeting Costs/Office expenses/Contingency</t>
  </si>
  <si>
    <t>3.1.1.1.7</t>
  </si>
  <si>
    <t>B1.1.3.2.8</t>
  </si>
  <si>
    <t xml:space="preserve">Incentive for IDCF for prophylactic distribution of ORS  to family with under-five children. </t>
  </si>
  <si>
    <t>Cash Grant- Rs. 50,000/-. Meeting Costs/Office expenses/ Contingency for treatment centres at both District Hospitals</t>
  </si>
  <si>
    <t>Incentives for paramedical worker (Counsellor/ANM/RBSK doctor) @Rs 100 per worker x 350 = Rs. 35,000/-</t>
  </si>
  <si>
    <t>1.3.1.18.2</t>
  </si>
  <si>
    <t>3.1.1.1.8</t>
  </si>
  <si>
    <t>B1.1.3.5.1</t>
  </si>
  <si>
    <t>National Iron Plus Incentive for mobilizing WRA (non pregnant &amp; non-lactating Women 20-49 years)</t>
  </si>
  <si>
    <t>MH/AH/CH/NHSRC-CP</t>
  </si>
  <si>
    <t>Cash Grant - Rs. 1 lakh . For the management of Hepatitis A and Hepatitis E cases at treatment centers at both district hospitals</t>
  </si>
  <si>
    <t>3.1.1.1.9</t>
  </si>
  <si>
    <t>B1.1.3.5.2</t>
  </si>
  <si>
    <t>National Iron Plus Incentive for mobilizing children and/or ensuring compliance and reporting (6-59 months)</t>
  </si>
  <si>
    <t>1.3.1.19</t>
  </si>
  <si>
    <t>Establishment of District level Adolescent Friendly Health Resource Centre (AFHRC)</t>
  </si>
  <si>
    <t>3.1.1.1.10</t>
  </si>
  <si>
    <t>B1.1.3.5.3</t>
  </si>
  <si>
    <t>National Iron Plus Others</t>
  </si>
  <si>
    <t>3.1.1.1.11</t>
  </si>
  <si>
    <t>C.5</t>
  </si>
  <si>
    <t>ASHA Incentive under Immunization</t>
  </si>
  <si>
    <t>RI/NHSRC-CP</t>
  </si>
  <si>
    <t>1.3.1.20</t>
  </si>
  <si>
    <t>annaul ongoing activity</t>
  </si>
  <si>
    <t>1.3.2</t>
  </si>
  <si>
    <t>Other operating expenses</t>
  </si>
  <si>
    <t>3.1.1.1.12</t>
  </si>
  <si>
    <t xml:space="preserve">Incentive to ASHA for quarterly visits under HBYC </t>
  </si>
  <si>
    <t>1.3.2.1</t>
  </si>
  <si>
    <t>B.23.1</t>
  </si>
  <si>
    <t>Power Back-up for blood bank/storage (ideally integrated power back up for facility)</t>
  </si>
  <si>
    <t>3.1.1.1.13</t>
  </si>
  <si>
    <t>Any other ASHA incentives (please specify)</t>
  </si>
  <si>
    <t>NHSRC-CP</t>
  </si>
  <si>
    <t>1.3.2.2</t>
  </si>
  <si>
    <t>B.29.1.3</t>
  </si>
  <si>
    <t>Grant-in-aid (For newly selected districts under NPPCF):  Laboratory Diagnostic facilities</t>
  </si>
  <si>
    <t>3.1.1.2</t>
  </si>
  <si>
    <t>Incentive for FP Services</t>
  </si>
  <si>
    <t>3.1.1.2.1</t>
  </si>
  <si>
    <t>A.3.7.1</t>
  </si>
  <si>
    <t>ASHA Incentives under Saas Bahu Sammellan</t>
  </si>
  <si>
    <t>FP/NHSRC-CP</t>
  </si>
  <si>
    <t>1.3.2.3</t>
  </si>
  <si>
    <t>B.29.2.2</t>
  </si>
  <si>
    <t>Recurring Grant-in-aid (For ongoing selected districts under NPPCF):  Laboratory Diagnostic facilities</t>
  </si>
  <si>
    <t>3.1.1.2.2</t>
  </si>
  <si>
    <t>A.3.7.2</t>
  </si>
  <si>
    <t>ASHA Incentives under Nayi Pehl Kit</t>
  </si>
  <si>
    <t>1.3.2.4</t>
  </si>
  <si>
    <t>C.1.m</t>
  </si>
  <si>
    <t>Consumables for computer including provision for internet access  for strengthening RI</t>
  </si>
  <si>
    <t>3.1.1.2.3</t>
  </si>
  <si>
    <t>ASHA incentive for updation of EC survey before each MPV campaign</t>
  </si>
  <si>
    <t xml:space="preserve">Continued activity: 
As operational cost </t>
  </si>
  <si>
    <t>3.1.1.2.4</t>
  </si>
  <si>
    <t>B1.1.3.3.1</t>
  </si>
  <si>
    <t>ASHA PPIUCD incentive for accompanying the client for PPIUCD insertion (@ Rs. 150/ASHA/insertion)</t>
  </si>
  <si>
    <t>1.3.2.5</t>
  </si>
  <si>
    <t>3.1.1.2.5</t>
  </si>
  <si>
    <t>B.27.1.3</t>
  </si>
  <si>
    <t>B1.1.3.3.2</t>
  </si>
  <si>
    <t>Miscellaneous including Travel/ POL/ Stationary/ Communications/ Drugs etc.</t>
  </si>
  <si>
    <t>ASHA PAIUCD incentive for accompanying the client for PAIUCD insertion (@ Rs. 150/ASHA/insertion)</t>
  </si>
  <si>
    <t>NPPC</t>
  </si>
  <si>
    <t>Per District</t>
  </si>
  <si>
    <t>Drugs, equipments and other resources required for upgrading DH &amp; SDH to provide palliative care</t>
  </si>
  <si>
    <t>3.1.1.2.6</t>
  </si>
  <si>
    <t>B1.1.3.3.3</t>
  </si>
  <si>
    <t>ASHA incentive under ESB scheme for promoting spacing of births</t>
  </si>
  <si>
    <t>1.3.2.6</t>
  </si>
  <si>
    <t>Any other (contingency for Mission Flexipool)</t>
  </si>
  <si>
    <t>Continued activity:                                                                                                                                                                                                         Contingency for NHM Flexipool for National level trainings and workshop / Travel and lodging and boarding charges for participants. National Tender cost for Procurement of Medical Equipments approved in ROP, Mobile CUG connection of PMU /CMO/ District and Peripheral MO's . Also includes provision for repairs of vehicles and POL for vehicles owned by NHM and used for Supervisory visits.</t>
  </si>
  <si>
    <t>3.1.1.2.7</t>
  </si>
  <si>
    <t>B1.1.3.3.4</t>
  </si>
  <si>
    <t>ASHA Incentive under ESB scheme for promoting adoption of limiting method up to two children</t>
  </si>
  <si>
    <t>Annexure for Untied Fund</t>
  </si>
  <si>
    <t>3.1.1.2.8</t>
  </si>
  <si>
    <t>A.3.7.3/ 3.1.1.2.8</t>
  </si>
  <si>
    <t>ASHA incentive for accompanying the client for Injectable MPA (Antara Prog) administration ( @Rs 100/dose/beneficiary)- Only for 146 Mission Parivar Vikas districts</t>
  </si>
  <si>
    <t>FP/ RC-CP</t>
  </si>
  <si>
    <t>NRCP</t>
  </si>
  <si>
    <t>3.1.1.2.9</t>
  </si>
  <si>
    <t>3.1.1.3</t>
  </si>
  <si>
    <t>Incentive for AH/ RKSK Services</t>
  </si>
  <si>
    <t>Proposal For 2020-21</t>
  </si>
  <si>
    <t>3.1.1.3.1</t>
  </si>
  <si>
    <t>B.1.1.3.4.1</t>
  </si>
  <si>
    <t>Incentive for support to Peer Educator</t>
  </si>
  <si>
    <t>AH/NHSRC-CP</t>
  </si>
  <si>
    <t>per peer educator</t>
  </si>
  <si>
    <t>Proposed for giving incentives for 600PEs @ Rs.50/month for 12 months.</t>
  </si>
  <si>
    <t>Untied Fund</t>
  </si>
  <si>
    <t>3.1.1.3.2</t>
  </si>
  <si>
    <t>B.1.1.3.4.2</t>
  </si>
  <si>
    <t>Incentive for mobilizing adolescents  and community for AHD</t>
  </si>
  <si>
    <t>3.1.1.3.3</t>
  </si>
  <si>
    <t>B.1.1.3.4.3</t>
  </si>
  <si>
    <t>B2</t>
  </si>
  <si>
    <t>Untied Funds/Annual Maintenance Grants /Corpus Grants to HMS/RKS</t>
  </si>
  <si>
    <t>3.1.1.4</t>
  </si>
  <si>
    <t>Incentive for DCPs</t>
  </si>
  <si>
    <t>4.1.1</t>
  </si>
  <si>
    <t>3.1.1.4.1</t>
  </si>
  <si>
    <t>F.1.1.b</t>
  </si>
  <si>
    <t>B2.1</t>
  </si>
  <si>
    <t xml:space="preserve">District Hospitals </t>
  </si>
  <si>
    <t>ASHA Incentive/ Honorarium for Malaria and LLIN distribution</t>
  </si>
  <si>
    <t>NVBDCP/NHSRC-CP</t>
  </si>
  <si>
    <t>Per DH</t>
  </si>
  <si>
    <t>3.1.1.4.2</t>
  </si>
  <si>
    <t>F.1.2.i</t>
  </si>
  <si>
    <t>ASHA Incentive for Dengue and Chikungunya</t>
  </si>
  <si>
    <t xml:space="preserve">Continued activity:                                         For maintenance of the District hospital such as minor civil works, repair and replacement of various fixatures etc @ Rs. 10.00 lakhs each.Old FMR code B2 </t>
  </si>
  <si>
    <t>3.1.1.4.3</t>
  </si>
  <si>
    <t>F.1.3.k</t>
  </si>
  <si>
    <t xml:space="preserve">ASHA Incentivization for sensitizing community for AES/JE </t>
  </si>
  <si>
    <t>4.1.2</t>
  </si>
  <si>
    <t>B2.2</t>
  </si>
  <si>
    <t>SDH</t>
  </si>
  <si>
    <t>Per SDH</t>
  </si>
  <si>
    <t>3.1.1.4.4</t>
  </si>
  <si>
    <t>F.1.3.m</t>
  </si>
  <si>
    <t>ASHA incentive for referral of AES/JE cases to the nearest CHC/DH/Medical College</t>
  </si>
  <si>
    <t>Continued activity:                                       For maintenance of the Sub District hospital such as minor civil works, repair and replacement of various fixatures etc @ Rs. 5.00 lakhs each</t>
  </si>
  <si>
    <t>4.1.3</t>
  </si>
  <si>
    <t>B2.3</t>
  </si>
  <si>
    <t>CHCs</t>
  </si>
  <si>
    <t>3.1.1.4.5</t>
  </si>
  <si>
    <t>F.1.4.e</t>
  </si>
  <si>
    <t>Honorarium  for Drug Distribution including ASHAs and supervisors involved in MDA</t>
  </si>
  <si>
    <t xml:space="preserve">Continued activity:                                           For maintenance of the CHC such as minor civil works, repair and replacement of various fixatures etc @ Rs. 5.00 lakhs each </t>
  </si>
  <si>
    <t>4.1.4</t>
  </si>
  <si>
    <t>B2.4</t>
  </si>
  <si>
    <t>PHCs</t>
  </si>
  <si>
    <t>3.1.1.4.6</t>
  </si>
  <si>
    <t>F.1.4.i</t>
  </si>
  <si>
    <t>ASHA incentive for one time line listing of Lymphoedema and Hydrocele cases in non-endemic dist.</t>
  </si>
  <si>
    <t xml:space="preserve">Continued activity:                                         As per guidelines 26 PHC @ 187500/- since RKS,Maintenance and untied funds are combined. Work includes minor civil works, repair and replacement of various fixatures etc.    </t>
  </si>
  <si>
    <t>3.1.1.4.7</t>
  </si>
  <si>
    <t>ASHA incentive for VL, PKDL cases and ASHA incentive for IRS round during IRS</t>
  </si>
  <si>
    <t>4.1.5</t>
  </si>
  <si>
    <t>B2.5</t>
  </si>
  <si>
    <t>Sub Centres</t>
  </si>
  <si>
    <t>Per SC</t>
  </si>
  <si>
    <t>3.1.1.4.8</t>
  </si>
  <si>
    <t>G.1.3.a</t>
  </si>
  <si>
    <t>ASHA Involvement under NLEP</t>
  </si>
  <si>
    <t>Continued activity:                                        For maintenance of the sub centres such as minor civil works, repair and replacement of various fixatures etc @ Rs. 0 .10 lakhs each</t>
  </si>
  <si>
    <t>4.1.6</t>
  </si>
  <si>
    <t>B2.6</t>
  </si>
  <si>
    <t>VHSC</t>
  </si>
  <si>
    <t>3.1.1.4.8.1</t>
  </si>
  <si>
    <t>G.1.3.b.i</t>
  </si>
  <si>
    <t>Incentive for ASHA/AWW/Volunteer/etc for detection of Leprosy (Rs 250 for detection of an early case before onset of any visible deformity, Rs 200 for detection of new case with visible deformity in hands, feet or eye)</t>
  </si>
  <si>
    <t>NLEP/NHSRC-CP</t>
  </si>
  <si>
    <t>3.1.1.4.8.2</t>
  </si>
  <si>
    <t>G.1.3.b.ii</t>
  </si>
  <si>
    <t>ASHA Incentive for Treatment completion of PB cases (@ Rs 400)</t>
  </si>
  <si>
    <t>Per VHSNC</t>
  </si>
  <si>
    <r>
      <rPr>
        <sz val="10"/>
        <color rgb="FF000000"/>
        <rFont val="Arial"/>
      </rPr>
      <t xml:space="preserve">Continued activity:                    </t>
    </r>
    <r>
      <rPr>
        <sz val="10"/>
        <color rgb="FF000000"/>
        <rFont val="Arial"/>
      </rPr>
      <t xml:space="preserve">Various activities such as visits by VHSNC members and implimentation of the suggestions given by them, referral services in case of emergencies, free investigations when they are not available in the public sector hospitals, clenliness drives with involvement of VHSNC &amp; Ward Members will be carried out @ 10000 per VHSNC for 285 VHSNCs.
</t>
    </r>
  </si>
  <si>
    <t>3.1.1.4.8.3</t>
  </si>
  <si>
    <t>G.1.3.b.iii</t>
  </si>
  <si>
    <t>ASHA Incentive for Treatment completion of MB cases (@ Rs 500)</t>
  </si>
  <si>
    <t>4.1.7</t>
  </si>
  <si>
    <t>B2.7</t>
  </si>
  <si>
    <t>Others (please specify)</t>
  </si>
  <si>
    <t>3.1.1.4.9</t>
  </si>
  <si>
    <t>3.1.1.5</t>
  </si>
  <si>
    <t>Incentive for NCDs</t>
  </si>
  <si>
    <t>3.1.1.5.1</t>
  </si>
  <si>
    <t>ASHA Incentive under NIDDCP</t>
  </si>
  <si>
    <t>NIDDCP/NHSRC-CP</t>
  </si>
  <si>
    <t>3.1.1.5.2</t>
  </si>
  <si>
    <t>3.1.1.6</t>
  </si>
  <si>
    <t xml:space="preserve">Other Incentives </t>
  </si>
  <si>
    <t>3.1.1.6.1</t>
  </si>
  <si>
    <t>B1.1.3.6.1</t>
  </si>
  <si>
    <t xml:space="preserve">ASHA incentives for routine activities </t>
  </si>
  <si>
    <t>3.1.1.6.2</t>
  </si>
  <si>
    <t>NHSRC-CPHC</t>
  </si>
  <si>
    <t>3.1.1.6.3</t>
  </si>
  <si>
    <t>3.1.2</t>
  </si>
  <si>
    <t>B1.1.1</t>
  </si>
  <si>
    <t>Selection &amp; Training of ASHA</t>
  </si>
  <si>
    <t>3.1.2.1</t>
  </si>
  <si>
    <t>B1.1.1.1</t>
  </si>
  <si>
    <t>Induction training</t>
  </si>
  <si>
    <t>3.1.2.2</t>
  </si>
  <si>
    <t>B1.1.1.2</t>
  </si>
  <si>
    <t xml:space="preserve">Module VI &amp; VII </t>
  </si>
  <si>
    <t>3.1.2.3</t>
  </si>
  <si>
    <t>B1.1.1.3</t>
  </si>
  <si>
    <t xml:space="preserve">Supplementary training for ASHAs </t>
  </si>
  <si>
    <t>3.1.2.4</t>
  </si>
  <si>
    <t>B1.2</t>
  </si>
  <si>
    <t>Certification of ASHA by NIOS</t>
  </si>
  <si>
    <t>3.1.2.5</t>
  </si>
  <si>
    <t>A.3.2.6</t>
  </si>
  <si>
    <t xml:space="preserve">Orientation/review  of ASHAs (as applicable) for New Contraceptives, Post partum and post abortion Family Planning, Scheme for home delivery of contraceptives (HDC), Ensuring spacing at birth (ESB {wherever applicable}), Pregnancy Testing Kits (PTK) </t>
  </si>
  <si>
    <t>per batch</t>
  </si>
  <si>
    <t>Proposed for 4days training for the newly proposed 132 MPHAs on all components of RCH &amp; other national health programmes in 4 batches @ 120000/- per batch.</t>
  </si>
  <si>
    <t>3.1.2.6</t>
  </si>
  <si>
    <t>A.9.12.5</t>
  </si>
  <si>
    <t>Training/Refresher training -ASHA (one day) (RBSK trainings)</t>
  </si>
  <si>
    <t>RBSK/ NHSRC-CP</t>
  </si>
  <si>
    <t>Annexure for Infrastructure Strengthening</t>
  </si>
  <si>
    <t>RBSK training for one batch anganwadi workers</t>
  </si>
  <si>
    <t>3.1.2.7</t>
  </si>
  <si>
    <t>B1.1.1.5.1</t>
  </si>
  <si>
    <t>Training of ASHA facilitator</t>
  </si>
  <si>
    <t>3.1.2.8</t>
  </si>
  <si>
    <t>Trainings under HBYC</t>
  </si>
  <si>
    <t>3.1.2.9</t>
  </si>
  <si>
    <t>Training of ASHAs in National Childhood Pneumonia Management Guidelines under SAANS</t>
  </si>
  <si>
    <t>CH/ NHSRC-CP</t>
  </si>
  <si>
    <t>3.1.2.10</t>
  </si>
  <si>
    <t>3.1.3</t>
  </si>
  <si>
    <t>3.1.3.1</t>
  </si>
  <si>
    <t>B1.1.1.4.1</t>
  </si>
  <si>
    <t>Supervision costs  by ASHA facilitators(12 months)</t>
  </si>
  <si>
    <t>3.1.3.2</t>
  </si>
  <si>
    <t>B1.1.3.7</t>
  </si>
  <si>
    <t>Support provisions to ASHA (Uniform)</t>
  </si>
  <si>
    <t>Upgradation of existing facilities as per IPHS norms including staff quarters</t>
  </si>
  <si>
    <t>3.1.3.3</t>
  </si>
  <si>
    <t>B1.1.4</t>
  </si>
  <si>
    <t>Awards to ASHA's/Link workers</t>
  </si>
  <si>
    <t>5.1.1</t>
  </si>
  <si>
    <t>B.4.1</t>
  </si>
  <si>
    <t xml:space="preserve">Upgradation of CHCs, PHCs, Dist. Hospitals and other Institutions </t>
  </si>
  <si>
    <t>3.1.3.4</t>
  </si>
  <si>
    <t>C.1.g</t>
  </si>
  <si>
    <t>Mobilization of children through ASHA or other mobilizers</t>
  </si>
  <si>
    <t>3.1.3.5</t>
  </si>
  <si>
    <t>5.1.1.1</t>
  </si>
  <si>
    <t>B4.1.1/ B4.1.2/ B4.1.3/ B4.1.4/ B4.1.5/ B4.1.6/ B5.6/ A.9.10/B.5.10</t>
  </si>
  <si>
    <t>Additional Building/ Major Upgradation of existing Structure</t>
  </si>
  <si>
    <t>3.2.1</t>
  </si>
  <si>
    <t>Other activities under Mission Parivar Vikas : Demand Generation (Saarthi, Saas Bahu Sammellan, Creating enabling environment)</t>
  </si>
  <si>
    <t>5.1.1.1.1</t>
  </si>
  <si>
    <t>B4.1.1.1</t>
  </si>
  <si>
    <t>District Hospitals (As per the DH Strengthening Guidelines)</t>
  </si>
  <si>
    <t>3.2.2</t>
  </si>
  <si>
    <t>A.4.2.1</t>
  </si>
  <si>
    <t>Incentives for Peer Educators</t>
  </si>
  <si>
    <t>Infrastructure towards setting up of IUI unit in 2 DHs Rs. 50 lakhs. Since it was approved in RoP 2019-20 Hence kept committed.</t>
  </si>
  <si>
    <t>5.1.1.1.2</t>
  </si>
  <si>
    <t>B4.1.6.1</t>
  </si>
  <si>
    <t>per PE</t>
  </si>
  <si>
    <t>Proposed for giving incentives for 600PEs @ Rs.50/month for 12 months.
Total = 600 PEs x Rs.50 x 12 months = 360000/-</t>
  </si>
  <si>
    <t>5.1.1.1.3</t>
  </si>
  <si>
    <t>B4.1.2.1</t>
  </si>
  <si>
    <t>3.2.3</t>
  </si>
  <si>
    <t>Other incentives/ honorarium</t>
  </si>
  <si>
    <t>5.1.1.1.4</t>
  </si>
  <si>
    <t>B4.1.3.1</t>
  </si>
  <si>
    <t>3.2.3.1</t>
  </si>
  <si>
    <t>H.3</t>
  </si>
  <si>
    <t>Honorarium under RNTCP</t>
  </si>
  <si>
    <t>5.1.1.1.5</t>
  </si>
  <si>
    <t>B4.1.4.1</t>
  </si>
  <si>
    <t>HWC-HSCs</t>
  </si>
  <si>
    <t>3.2.3.1.1</t>
  </si>
  <si>
    <t>H.3.1</t>
  </si>
  <si>
    <t>Treatment Supporter Honorarium (Rs 1000)</t>
  </si>
  <si>
    <t>5.1.1.1.6</t>
  </si>
  <si>
    <t>B4.1.5.2</t>
  </si>
  <si>
    <t>Honorarium for the Treatment supporter : for 10 Beneficiary X  Rs.1000/- (after completion of treatment in CAT I)</t>
  </si>
  <si>
    <t>MCH Wings</t>
  </si>
  <si>
    <t>MH/ HSS</t>
  </si>
  <si>
    <t>3.2.3.1.2</t>
  </si>
  <si>
    <t>H.3.4</t>
  </si>
  <si>
    <t>Treatment Supporter Honorarium (Rs 5000)</t>
  </si>
  <si>
    <t>Honorarium for the Treatment Supporter:                                                                                 *for 10 Beneficiary X Rs. 2000/-X 2 cases (after completion of treatment in IP )  &amp;                                                                                         *for 10 Beneficiary X Rs.3000/- X 2 cases ( after completion of treatment in CP)</t>
  </si>
  <si>
    <t>5.1.1.1.7</t>
  </si>
  <si>
    <t>B.5.6.3</t>
  </si>
  <si>
    <t>Facility based new-born care centres (SNCU/NBSU/NBCC/KMC unit)</t>
  </si>
  <si>
    <t>3.2.3.1.3</t>
  </si>
  <si>
    <t>CH/HSS</t>
  </si>
  <si>
    <t>Incentive for informant (Rs 500)</t>
  </si>
  <si>
    <t>Honorarium for the Nurses @ 500/- per patient</t>
  </si>
  <si>
    <t>3.2.3.2</t>
  </si>
  <si>
    <t>Incentives for Peer Educators under NVHCP</t>
  </si>
  <si>
    <t>5.1.1.1.8</t>
  </si>
  <si>
    <t>I.2.7</t>
  </si>
  <si>
    <t>Grant-in-aid for construction of Eye Wards and Eye OTS (renamed as  dedicated eye unit)</t>
  </si>
  <si>
    <t>3.2.3.3</t>
  </si>
  <si>
    <t>Engagement with NGO CBO(Community Based Organisations) for outreach</t>
  </si>
  <si>
    <t>3.2.3.4</t>
  </si>
  <si>
    <t>Any Other (please specify)</t>
  </si>
  <si>
    <t>5.1.1.1.9</t>
  </si>
  <si>
    <t>B.5.10.1.1</t>
  </si>
  <si>
    <t>Training Institutions</t>
  </si>
  <si>
    <t>3.2.4</t>
  </si>
  <si>
    <t>B15.1</t>
  </si>
  <si>
    <t>Community Action for Health (Visioning workshops at state, dist., block level, Training of VHSNC, Training of RKS)</t>
  </si>
  <si>
    <t>5.1.1.1.10</t>
  </si>
  <si>
    <t>3.2.4.1</t>
  </si>
  <si>
    <t>B15.1.1</t>
  </si>
  <si>
    <t>State level</t>
  </si>
  <si>
    <t>5.1.1.2</t>
  </si>
  <si>
    <t>B4.1.1/ B4.1.2/ B4.1.3/ B4.1.4/ B4.1.6/ B.5.10</t>
  </si>
  <si>
    <t>Upgradation/ Renovation</t>
  </si>
  <si>
    <t>3.2.4.2</t>
  </si>
  <si>
    <t>B15.1.2</t>
  </si>
  <si>
    <t>District level</t>
  </si>
  <si>
    <t>Per training</t>
  </si>
  <si>
    <t>3.2.4.3</t>
  </si>
  <si>
    <t>B15.1.3</t>
  </si>
  <si>
    <t xml:space="preserve">Block level </t>
  </si>
  <si>
    <t>5.1.1.2.1</t>
  </si>
  <si>
    <t>B4.1.1.2</t>
  </si>
  <si>
    <t>3.2.4.4</t>
  </si>
  <si>
    <t>B15.1.4.1</t>
  </si>
  <si>
    <t>Constitution / Reconstitution of VHSNC</t>
  </si>
  <si>
    <t>3.2.4.5</t>
  </si>
  <si>
    <t>Detailed annexure and layout plan attached.</t>
  </si>
  <si>
    <t>3.2.5</t>
  </si>
  <si>
    <t>Preventive Strategies</t>
  </si>
  <si>
    <t>5.1.1.2.2</t>
  </si>
  <si>
    <t>B.26.1.1</t>
  </si>
  <si>
    <t xml:space="preserve">Renovation, Dental Chair, Equipment - District Hospitals </t>
  </si>
  <si>
    <t>NOHP</t>
  </si>
  <si>
    <t>3.2.5.1</t>
  </si>
  <si>
    <t>F.1.1.c</t>
  </si>
  <si>
    <t>Preventive strategies for Malaria</t>
  </si>
  <si>
    <t>5.1.1.2.3</t>
  </si>
  <si>
    <t>B.27.1.4</t>
  </si>
  <si>
    <t>Renovation of PC unit/OPD/Beds/Miscellaneous equipment etc.</t>
  </si>
  <si>
    <t>3.2.5.1.1</t>
  </si>
  <si>
    <t>F.1.1.c.i</t>
  </si>
  <si>
    <t xml:space="preserve">Operational cost for Spray Wages </t>
  </si>
  <si>
    <t>Infrastructure development for both district hospitals</t>
  </si>
  <si>
    <t>3.2.5.1.2</t>
  </si>
  <si>
    <t>F.1.1.c.ii</t>
  </si>
  <si>
    <t>5.1.1.2.4</t>
  </si>
  <si>
    <t>Operational cost for IRS</t>
  </si>
  <si>
    <t>B4.1.6.2</t>
  </si>
  <si>
    <t>3.2.5.1.3</t>
  </si>
  <si>
    <t>F.1.1.c.iii</t>
  </si>
  <si>
    <t>Operational cost for Impregnation  of Bed nets-  for NE states</t>
  </si>
  <si>
    <t>5.1.1.2.5</t>
  </si>
  <si>
    <t>B4.1.2.2</t>
  </si>
  <si>
    <t>5.1.1.2.6</t>
  </si>
  <si>
    <t>B4.1.3.2</t>
  </si>
  <si>
    <t>3.2.5.1.4</t>
  </si>
  <si>
    <t>F.1.1.h</t>
  </si>
  <si>
    <t>Biological and Environmental Management through VHSC</t>
  </si>
  <si>
    <r>
      <t xml:space="preserve">Minor civil repair and renovation of PHC Dharbandora, PHC Mayem and PHC Cortalim has to be done. </t>
    </r>
    <r>
      <rPr>
        <b/>
        <sz val="10"/>
        <rFont val="Arial"/>
      </rPr>
      <t>Detailed annexure attached.</t>
    </r>
  </si>
  <si>
    <t>5.1.1.2.7</t>
  </si>
  <si>
    <t>Per disrtict</t>
  </si>
  <si>
    <t>B4.1.4.2</t>
  </si>
  <si>
    <t>The biological and environmental management is carried out in all the peripheral health unit areas. As the IRS and LLIN strategies are not implemented in Goa state. The community needs to be continuously motivated for introduction of larvivorous fishes in the potential breeding habitats and for elimination/reduction of breeding sources through cleanliness drives and the environmental management which involves mobility, communication through meetings, practical demonstrations etc. These activities need to be done involving the community and hired domestic breeding checkers. Therefore, these activities involve some contingency expenditure. VHSCs also need to be involved in these activities for prevention/control of vector borne diseases. Therefore, an amount of Rs. 2.00 Lakhs per district has been proposed. The total requirement for the state will be Rs. 4.00 lakhs only.</t>
  </si>
  <si>
    <r>
      <t xml:space="preserve">Minor civil repair and renovation of 3 Sub Centre under PHC Dharbandora has to be done. </t>
    </r>
    <r>
      <rPr>
        <b/>
        <sz val="10"/>
        <rFont val="Arial"/>
      </rPr>
      <t>Detailed annexure attached.</t>
    </r>
  </si>
  <si>
    <t>3.2.5.1.5</t>
  </si>
  <si>
    <t>F.1.1.i</t>
  </si>
  <si>
    <t>Larvivorous Fish support</t>
  </si>
  <si>
    <t>5.1.1.2.8</t>
  </si>
  <si>
    <t>Infrastructure strengthening of SC  to H&amp;WC</t>
  </si>
  <si>
    <t>HSS/ NHSRC CPHC</t>
  </si>
  <si>
    <t>3.2.5.1.6</t>
  </si>
  <si>
    <t>Amount  is proposed for upgradation of  6 new SC to  HWCs for infrastructure repairs and maintenance.</t>
  </si>
  <si>
    <t>Community Health Volunteers (CHVs) for inaccessible villages</t>
  </si>
  <si>
    <t>5.1.1.2.9</t>
  </si>
  <si>
    <t>Infrastructure strengthening of PHC  to H&amp;WC</t>
  </si>
  <si>
    <t>3.2.5.2</t>
  </si>
  <si>
    <t>Preventive strategies for vector born diseases</t>
  </si>
  <si>
    <t>5.1.1.2.10</t>
  </si>
  <si>
    <t>B.5.10.1.2</t>
  </si>
  <si>
    <t>3.2.5.2.1</t>
  </si>
  <si>
    <t>F.1.2.f</t>
  </si>
  <si>
    <t>Dengue &amp; Chikungunya: Vector Control,  environmental management &amp; fogging machine</t>
  </si>
  <si>
    <t>5.1.1.2.11</t>
  </si>
  <si>
    <t>Drug Warehouses</t>
  </si>
  <si>
    <t>Civil works are been carried out,  procurement of furnitures and other electronic equipments/appliances will be done this year. the budget also includes  annual rent amount</t>
  </si>
  <si>
    <t>5.1.1.2.12</t>
  </si>
  <si>
    <t>Detailed annexure attached</t>
  </si>
  <si>
    <t>Upgradation/ Renovation of Obstetric ICUs/ HDUs (as per operational guidelines of ICUs and HDUs, 2017)</t>
  </si>
  <si>
    <t>3.2.5.2.2</t>
  </si>
  <si>
    <t>F.1.3.g</t>
  </si>
  <si>
    <t>Acute Encephalitis Syndrome (AES)/ Japanese Encephalitis (JE): Operational costs for malathion  fogging</t>
  </si>
  <si>
    <t>5.1.1.2.13</t>
  </si>
  <si>
    <t>Greening of Health sector: DH/ CHC as per IPHS guidelines</t>
  </si>
  <si>
    <t>3.2.5.2.3</t>
  </si>
  <si>
    <t>F.1.5.b</t>
  </si>
  <si>
    <t>Kala-azar: Operational cost for spray including spray wages</t>
  </si>
  <si>
    <t>3.2.5.2.4</t>
  </si>
  <si>
    <t>F.1.5.e</t>
  </si>
  <si>
    <t>Kala-azar: Training for spraying</t>
  </si>
  <si>
    <t>3.2.5.3</t>
  </si>
  <si>
    <t>District counselling centre (DCC) and crisis helpline outsourced to psychology department/ NGO per year</t>
  </si>
  <si>
    <t>3.2.5.4</t>
  </si>
  <si>
    <t>3.2.6</t>
  </si>
  <si>
    <t>Community engagement under RNTCP</t>
  </si>
  <si>
    <t>5.1.1.3</t>
  </si>
  <si>
    <t>B4.1.1/ B4.1.2/ B4.1.3/ B4.1.4/ B4.1.5/ B4.1.6/ B.5.10</t>
  </si>
  <si>
    <t>Spill over of Ongoing Upgradation Works approved in previous years</t>
  </si>
  <si>
    <t>3.2.6.1</t>
  </si>
  <si>
    <t>State/District TB Forums</t>
  </si>
  <si>
    <t>5.1.1.3.1</t>
  </si>
  <si>
    <t>no.of meetings</t>
  </si>
  <si>
    <t>B4.1.1.3</t>
  </si>
  <si>
    <t>Meetings at state level</t>
  </si>
  <si>
    <t>3.2.6.2</t>
  </si>
  <si>
    <t>Community engagement activities</t>
  </si>
  <si>
    <t>5.1.1.3.2</t>
  </si>
  <si>
    <t>B4.1.6.3</t>
  </si>
  <si>
    <t>NO.of activities</t>
  </si>
  <si>
    <t>Activities @ 2500 per annum  to 184 VHSC, 4 MAS, 34 PHC/CHC/UHC and trainings to Community health centres</t>
  </si>
  <si>
    <t>B8</t>
  </si>
  <si>
    <t>5.1.1.3.3</t>
  </si>
  <si>
    <t>B4.1.2.3</t>
  </si>
  <si>
    <t>3.3.1</t>
  </si>
  <si>
    <t>B8.1</t>
  </si>
  <si>
    <t>Orientation of Community leader &amp; of VHSC,SHC,PHC,CHC etc.</t>
  </si>
  <si>
    <t>5.1.1.3.4</t>
  </si>
  <si>
    <t>B4.1.3.3</t>
  </si>
  <si>
    <t>3.3.2</t>
  </si>
  <si>
    <t>B8.2</t>
  </si>
  <si>
    <t xml:space="preserve">Orientation Workshops, Trainings and capacity building of PRI  for RKS at District Health Societies, CHC and PHC </t>
  </si>
  <si>
    <t>5.1.1.3.5</t>
  </si>
  <si>
    <t>B4.1.4.3</t>
  </si>
  <si>
    <t>3.3.3</t>
  </si>
  <si>
    <t>PRI Sensitization/Trainings</t>
  </si>
  <si>
    <t>5.1.1.3.6</t>
  </si>
  <si>
    <t>B4.1.5.3</t>
  </si>
  <si>
    <t>5.1.1.3.7</t>
  </si>
  <si>
    <t>3.3.3.1</t>
  </si>
  <si>
    <t>Facility based new-born care centres (SNCU/NBSU/NBCC/KMC unit)/MNCU &amp; State resource centre/CLMC units/Paediatric HDUs</t>
  </si>
  <si>
    <t>E.2.9</t>
  </si>
  <si>
    <t>One day sensitization for PRIs</t>
  </si>
  <si>
    <t>5.1.1.3.8</t>
  </si>
  <si>
    <t>B.5.10.1.3</t>
  </si>
  <si>
    <t>3.3.3.2</t>
  </si>
  <si>
    <t>M.1.1.4</t>
  </si>
  <si>
    <t>Training of PRI's representatives/ Police personnel/ Teachers/ Transport personnel/ NGO personnel/ other stakeholders</t>
  </si>
  <si>
    <t>Per Training</t>
  </si>
  <si>
    <t>Continued activity: 
Training for PRI's representatives,etc</t>
  </si>
  <si>
    <t>5.1.1.3.9</t>
  </si>
  <si>
    <t>3.3.3.3</t>
  </si>
  <si>
    <t>Training of PRI under National Program for Climate Change and Human Health (NPCCHH)</t>
  </si>
  <si>
    <t>Two Training, One in North and Two in South@ 40,000/- per training. Continued Activity for 2 Districts. As Police personnel being law enforcers are being trained.
Similarly, training is also provided to PRI representatives, teachers, transport personnel, NGO personnel and other stakeholders, at both the districts.</t>
  </si>
  <si>
    <t>5.1.1.4</t>
  </si>
  <si>
    <t>3.3.4</t>
  </si>
  <si>
    <t>Staff Quarters</t>
  </si>
  <si>
    <t>5.1.1.4.1</t>
  </si>
  <si>
    <t>B4.1.1.4</t>
  </si>
  <si>
    <t>5.1.1.4.2</t>
  </si>
  <si>
    <t>B4.1.6.4</t>
  </si>
  <si>
    <t>5.1.1.4.3</t>
  </si>
  <si>
    <t>B4.1.2.4</t>
  </si>
  <si>
    <t>5.1.1.4.4</t>
  </si>
  <si>
    <t>B4.1.3.4</t>
  </si>
  <si>
    <t>5.1.1.4.5</t>
  </si>
  <si>
    <t>B4.1.4.4</t>
  </si>
  <si>
    <t>5.1.1.4.6</t>
  </si>
  <si>
    <t>B.5.10.1.4</t>
  </si>
  <si>
    <t>Training Institutions (incl. hostels/residential facilities)</t>
  </si>
  <si>
    <t>5.1.1.4.7</t>
  </si>
  <si>
    <t>5.1.2</t>
  </si>
  <si>
    <t>B.4.3</t>
  </si>
  <si>
    <t>Sub Centre Rent and Contingencies</t>
  </si>
  <si>
    <t>Contiued activity</t>
  </si>
  <si>
    <t>5.2.1</t>
  </si>
  <si>
    <t>B5.1/ B5.2/ B5.3/ B5.5/ B5.10/ A.9.10.2/ B.5.11/ B.5.12/B.5.13/ B4.1.5/ A.4.1.2/ A.2.5</t>
  </si>
  <si>
    <t>New construction (to be initiated this year) as per the IPHS norms including staff quarters</t>
  </si>
  <si>
    <t>1.1.6.3</t>
  </si>
  <si>
    <t>B.29.1.6</t>
  </si>
  <si>
    <t>5.2.1.1</t>
  </si>
  <si>
    <t>Recurring Grant-in-aid (For newly selected district): Medical Management including Treatment, surgery and rehab</t>
  </si>
  <si>
    <t>B5.12.1</t>
  </si>
  <si>
    <t>DH</t>
  </si>
  <si>
    <t>5.2.1.2</t>
  </si>
  <si>
    <t>B5.11.1</t>
  </si>
  <si>
    <t>5.2.1.3</t>
  </si>
  <si>
    <t>B5.1.1</t>
  </si>
  <si>
    <t>5.2.1.4</t>
  </si>
  <si>
    <t>B5.2.1</t>
  </si>
  <si>
    <t>5.2.1.5</t>
  </si>
  <si>
    <t>B5.3.1</t>
  </si>
  <si>
    <t>SHCs/Sub Centres</t>
  </si>
  <si>
    <t>5.2.1.6</t>
  </si>
  <si>
    <t>B4.1.5.1</t>
  </si>
  <si>
    <t>5.2.1.7</t>
  </si>
  <si>
    <t>B.5.6.1</t>
  </si>
  <si>
    <t>5.2.1.8</t>
  </si>
  <si>
    <t>B5.13.1</t>
  </si>
  <si>
    <t>DEIC (RBSK)</t>
  </si>
  <si>
    <t>5.2.1.9</t>
  </si>
  <si>
    <t>A.4.1.2</t>
  </si>
  <si>
    <t xml:space="preserve">AFHCs at Medical college/ DH/CHC/PHC level  </t>
  </si>
  <si>
    <t>5.2.1.10</t>
  </si>
  <si>
    <t>Establishment of NRCs</t>
  </si>
  <si>
    <t>5.2.1.11</t>
  </si>
  <si>
    <t>5.2.1.12</t>
  </si>
  <si>
    <t>B5.5</t>
  </si>
  <si>
    <t>Govt. Dispensaries/ others</t>
  </si>
  <si>
    <t>5.2.1.13</t>
  </si>
  <si>
    <t>B5.10.2/ B5.10.3</t>
  </si>
  <si>
    <t>5.2.1.14</t>
  </si>
  <si>
    <t>5.2.2</t>
  </si>
  <si>
    <t>B5.1/ B5.2/ B5.3/ B5.6/ B5.5/ B5.10/ B.5.11/ B.5.12/ B.5.13</t>
  </si>
  <si>
    <t>Carry forward of new construction initiated last year, or the year before</t>
  </si>
  <si>
    <t>5.2.2.1</t>
  </si>
  <si>
    <t>B.5.12.2</t>
  </si>
  <si>
    <t>5.2.2.2</t>
  </si>
  <si>
    <t>B.5.11.2</t>
  </si>
  <si>
    <t>5.2.2.3</t>
  </si>
  <si>
    <t>B5.1.2</t>
  </si>
  <si>
    <t>5.2.2.4</t>
  </si>
  <si>
    <t>B5.2.2</t>
  </si>
  <si>
    <t>5.2.2.5</t>
  </si>
  <si>
    <t>B5.3.2</t>
  </si>
  <si>
    <t>5.2.2.6</t>
  </si>
  <si>
    <t>B.5.6.2</t>
  </si>
  <si>
    <t>Facility based new-born care centres (SNCU/NBSU/NBCC/KMC unit/ Mother New-born Care Unit/ State Resource Centre/Paediatric HDU</t>
  </si>
  <si>
    <t>5.2.2.7</t>
  </si>
  <si>
    <t>B.5.13.2</t>
  </si>
  <si>
    <t>5.2.2.8</t>
  </si>
  <si>
    <t>5.2.2.9</t>
  </si>
  <si>
    <t>B5.10.4</t>
  </si>
  <si>
    <t>5.2.2.10</t>
  </si>
  <si>
    <t>Annexure for Procurement</t>
  </si>
  <si>
    <t>Other construction/ Civil works except IPHS Infrastructure</t>
  </si>
  <si>
    <t>5.3.1</t>
  </si>
  <si>
    <t>B4.1.5.4</t>
  </si>
  <si>
    <t>Civil Works</t>
  </si>
  <si>
    <t>5.3.2</t>
  </si>
  <si>
    <t xml:space="preserve">ASHA Ghar </t>
  </si>
  <si>
    <t>NHSRC - CP</t>
  </si>
  <si>
    <t>5.3.3</t>
  </si>
  <si>
    <t>B4.1.5.4.1</t>
  </si>
  <si>
    <t>Blood bank/ BCSU/ BSU/ Day care centre for hemoglobinopathies</t>
  </si>
  <si>
    <t>Blood cell/ HSS</t>
  </si>
  <si>
    <t>5.3.4</t>
  </si>
  <si>
    <t>B.5.7</t>
  </si>
  <si>
    <t>Operationalization of FRUS</t>
  </si>
  <si>
    <t>HSS/ blood cell</t>
  </si>
  <si>
    <t>5.3.5</t>
  </si>
  <si>
    <t>B.5.8</t>
  </si>
  <si>
    <t>Operationalization of 24 hour services at PHCs</t>
  </si>
  <si>
    <t>5.3.6</t>
  </si>
  <si>
    <t>B.5.9</t>
  </si>
  <si>
    <t>Operationalising Infection Management &amp; Environment Plan at health facilities</t>
  </si>
  <si>
    <t>5.3.7</t>
  </si>
  <si>
    <t>Infrastructure for paediatric OPD and ward</t>
  </si>
  <si>
    <t>5.3.8</t>
  </si>
  <si>
    <t>B.28.1</t>
  </si>
  <si>
    <t>Assistance to State for Capacity building (Burns &amp; injury): Civil Work</t>
  </si>
  <si>
    <t>Burns &amp; Injury</t>
  </si>
  <si>
    <t>5.3.9</t>
  </si>
  <si>
    <t>C.1.p</t>
  </si>
  <si>
    <t>Safety Pits</t>
  </si>
  <si>
    <t>5.3.10</t>
  </si>
  <si>
    <t>Establishment of IDD Monitoring Lab</t>
  </si>
  <si>
    <t>NIDDCP</t>
  </si>
  <si>
    <t>5.3.11</t>
  </si>
  <si>
    <t>F.1.1.j</t>
  </si>
  <si>
    <t>Construction and maintenance of Hatcheries</t>
  </si>
  <si>
    <t>Out of total 33 Peripheral health centres, 25 health centres have hatcheries, which are utilised for the breeding and stocking of larvivorous fish. Each hatchery needs certain repair/maintenance activity, provision of roof covers which involves some financial implications. 3 new PHCs are created/reconstructed, all these health centres need to have hatcheries built in their premises for biological measures to be carried out. Therefore, for building three new hatcheries at PHC Cansaulim, CHC Curchorem and PHC Navelim and for the maintenance/ minor repairs / provision of the roof covers of the existing hatcheries an amount of Rs. 4.00 lakhs under PIP is proposed.</t>
  </si>
  <si>
    <t>B.16.1</t>
  </si>
  <si>
    <t>5.3.12</t>
  </si>
  <si>
    <t>F.2.1.e</t>
  </si>
  <si>
    <t>Infrastructure (INF)</t>
  </si>
  <si>
    <t>6.1.1</t>
  </si>
  <si>
    <t>Procurement of Bio-medical Equipment</t>
  </si>
  <si>
    <t>5.3.13</t>
  </si>
  <si>
    <t>F.1.3.j</t>
  </si>
  <si>
    <t>ICU Establishment in Endemic District</t>
  </si>
  <si>
    <t>5.3.14</t>
  </si>
  <si>
    <t>H.1</t>
  </si>
  <si>
    <t>Civil Works under RNTCP</t>
  </si>
  <si>
    <t>no.of centres</t>
  </si>
  <si>
    <t>Extension of MDR TB Ward Rs. 20 lakhs and Maintenance at State TB office, IRL, Dots Plus, DMC, CBNAAT SITE</t>
  </si>
  <si>
    <t>6.1.1.1</t>
  </si>
  <si>
    <t>B16.1.1</t>
  </si>
  <si>
    <t>Procurement of bio-medical equipment:  MH</t>
  </si>
  <si>
    <t>5.3.15</t>
  </si>
  <si>
    <t>J.1.1</t>
  </si>
  <si>
    <t>District DMHP Centre, Counselling Centre under psychology dept.. In a selected college including crisis helpline</t>
  </si>
  <si>
    <t>3,00,000</t>
  </si>
  <si>
    <t>6.1.1.1.1</t>
  </si>
  <si>
    <t>B16.1.1.2</t>
  </si>
  <si>
    <t>MVA /EVA for Safe Abortion services</t>
  </si>
  <si>
    <t>5.3.16</t>
  </si>
  <si>
    <t>K.2.1.1</t>
  </si>
  <si>
    <t>Non-recurring GIA: New Construction @80  lakh/ Extension of existing ward @ 40 lakh/ Renovation @20 lakh/ for Geriatrics Unit with 10 beds and OPD facilities at DH</t>
  </si>
  <si>
    <t>6.1.1.1.2</t>
  </si>
  <si>
    <t>Procurement under LaQshya</t>
  </si>
  <si>
    <t>MNH toolkits, Laqshya equipment and standerization of labour room guideline</t>
  </si>
  <si>
    <t>5.3.17</t>
  </si>
  <si>
    <t>O1.1.2.1</t>
  </si>
  <si>
    <t>Cardiac Care Unit (CCU/ ICU)</t>
  </si>
  <si>
    <t>6.1.1.1.3</t>
  </si>
  <si>
    <t>Equipment for  Obstetric ICUs/ HDUs (as per operational guidelines of ICUs and HDUs, 2017)</t>
  </si>
  <si>
    <t>5.3.18</t>
  </si>
  <si>
    <t>6.1.1.1.4</t>
  </si>
  <si>
    <t>B16.1.1.3</t>
  </si>
  <si>
    <t>Any other equipment (please specify)</t>
  </si>
  <si>
    <t>IUI equipment and consumable towards setting up of IUI unit at 2 DHs @ Rs. 42 lakhs which was apporoved in RoP 2019-20 hence kept committed.</t>
  </si>
  <si>
    <t>6.1.1.2</t>
  </si>
  <si>
    <t>B16.1.2</t>
  </si>
  <si>
    <t>Procurement of bio-medical equipment:  CH</t>
  </si>
  <si>
    <t>6.1.1.2.1</t>
  </si>
  <si>
    <t>B16.1.2.1</t>
  </si>
  <si>
    <t>Equipment for Paediatric HDU, Emergency, OPD and Ward</t>
  </si>
  <si>
    <t xml:space="preserve">Equipment for pediatric ward Hospicio for early screening of Newborn jaundice.
1. Newborn Early Screening for Jaundice
a) Equipment- Transcutaneous bilirubinometer
b) Justification: About 50% of newborns are detected to have jaundice in the newborn period and differentiating pathological from physiological jaundice necessitates blood examination. Early use of a bilirubinometer will obviate the need for blood examination in a significant number of newborns, thereby preventing prolonged hospitalization of mother and baby.
c) Approximate Cost: Rs 4 Lakhs
</t>
  </si>
  <si>
    <t>6.1.1.2.2</t>
  </si>
  <si>
    <t>B16.1.2.2</t>
  </si>
  <si>
    <t>Digital hemoglobinometer (One digital hemoglobinometer per RBSK Team and One at each Sub-centre/ testing strip)</t>
  </si>
  <si>
    <t>7 invasive digital hemoglobinometers are procured for the year 2019-20, procurement of the remanining 8 invasive digital hemoglobinometers @ 10000 per unit &amp; 25000 testing strips @ 20 per unit. Total cost Rs. 5.8 lakhs.</t>
  </si>
  <si>
    <t>6.1.1.2.3</t>
  </si>
  <si>
    <t>Handheld Pulse Oximeter and nebulizer under SAANS</t>
  </si>
  <si>
    <t>6.1.1.2.4</t>
  </si>
  <si>
    <t>Any other equipment (for SRC/MNCU/SNCU/ NBSU/NBCC/NRC/ etc</t>
  </si>
  <si>
    <t>Annexure for Referral Transport</t>
  </si>
  <si>
    <t>47,50,000.00</t>
  </si>
  <si>
    <t>6.1.1.3</t>
  </si>
  <si>
    <t>B16.1.3</t>
  </si>
  <si>
    <t>Procurement of bio-medical equipment:  FP</t>
  </si>
  <si>
    <t>6.1.1.3.1</t>
  </si>
  <si>
    <t>B16.1.3.1</t>
  </si>
  <si>
    <t>NSV kits</t>
  </si>
  <si>
    <t>6.1.1.3.2</t>
  </si>
  <si>
    <t>B16.1.3.2</t>
  </si>
  <si>
    <t>IUCD kits</t>
  </si>
  <si>
    <t>6.1.1.3.3</t>
  </si>
  <si>
    <t>B16.1.3.3</t>
  </si>
  <si>
    <t>minilap kits</t>
  </si>
  <si>
    <t>6.1.1.3.4</t>
  </si>
  <si>
    <t>B16.1.3.4</t>
  </si>
  <si>
    <t>laparoscopes</t>
  </si>
  <si>
    <t>per Laparoscope</t>
  </si>
  <si>
    <t>Proposed for 2 doublepunctureLaproscopes for training purposes for 2DHs @10lakhs per laproscope</t>
  </si>
  <si>
    <t>6.1.1.3.5</t>
  </si>
  <si>
    <t>B16.1.3.5</t>
  </si>
  <si>
    <t>PPIUCD forceps</t>
  </si>
  <si>
    <t>A.1.6.4</t>
  </si>
  <si>
    <t>Free Referral Transport - JSSK for Pregnant Women</t>
  </si>
  <si>
    <t>MH- JSSK</t>
  </si>
  <si>
    <t>Per trip</t>
  </si>
  <si>
    <t>Proposed for referral transport for 5000 PW @250/- per trip</t>
  </si>
  <si>
    <t>6.1.1.3.6</t>
  </si>
  <si>
    <t>B16.1.3.6</t>
  </si>
  <si>
    <t>A.2.9.2</t>
  </si>
  <si>
    <t>Free Referral Transport - JSSK for Sick Infants</t>
  </si>
  <si>
    <t>CH- JSSK</t>
  </si>
  <si>
    <t>Proposed for referral transport for 600 Sick Infants @500/- per trip</t>
  </si>
  <si>
    <t>6.1.1.4</t>
  </si>
  <si>
    <t>B16.1.6</t>
  </si>
  <si>
    <t>Procurement of bio-medical equipment:  AH</t>
  </si>
  <si>
    <t>B12.2.9.1</t>
  </si>
  <si>
    <t>Drop back scheme for sterilization clients</t>
  </si>
  <si>
    <t>6.1.1.4.1</t>
  </si>
  <si>
    <t>B16.1.6.1</t>
  </si>
  <si>
    <t>Equipment for AFHCs</t>
  </si>
  <si>
    <t>B12</t>
  </si>
  <si>
    <t>National Ambulance Service</t>
  </si>
  <si>
    <t>6.1.1.4.2</t>
  </si>
  <si>
    <t>B16.1.6.2</t>
  </si>
  <si>
    <t>7.4.1</t>
  </si>
  <si>
    <t>Operating Cost /OPEX for ambulances</t>
  </si>
  <si>
    <t>6.1.1.5</t>
  </si>
  <si>
    <t>B16.1.6.3</t>
  </si>
  <si>
    <t>Procurement of bio-medical equipment:  RBSK</t>
  </si>
  <si>
    <t>6.1.1.5.1</t>
  </si>
  <si>
    <t>B16.1.6.3.1</t>
  </si>
  <si>
    <t xml:space="preserve">Equipment for Mobile health teams </t>
  </si>
  <si>
    <t>7.4.1.1</t>
  </si>
  <si>
    <t>State basic ambulance/Dial 102/Dial 104</t>
  </si>
  <si>
    <t>Per MHT</t>
  </si>
  <si>
    <t xml:space="preserve"> Continued activity: Equipment for 15 MHTs @10000 per MHT</t>
  </si>
  <si>
    <t>7.4.1.2</t>
  </si>
  <si>
    <t>6.1.1.5.2</t>
  </si>
  <si>
    <t>B16.1.6.3.2</t>
  </si>
  <si>
    <t xml:space="preserve">Equipment for DEIC </t>
  </si>
  <si>
    <t xml:space="preserve">Emergency ambulance/Dial 108 </t>
  </si>
  <si>
    <t>4,00,000.00</t>
  </si>
  <si>
    <t>2,63,710.00</t>
  </si>
  <si>
    <r>
      <t xml:space="preserve"> 1) 3 D printer for customized prosthetics for patients needing manipulations at the joints EG: CTEV( Club foot) and Cerebral Palsy for South Goa DEIC. for printer 57.3 lakhs and 3.6 lakhs for Technician Salary </t>
    </r>
    <r>
      <rPr>
        <b/>
        <sz val="10"/>
        <rFont val="Arial"/>
      </rPr>
      <t xml:space="preserve">Detailed annexure attached. </t>
    </r>
    <r>
      <rPr>
        <sz val="10"/>
        <rFont val="Arial"/>
      </rPr>
      <t xml:space="preserve">
2)  For North Goa for amount of Rs. 75000/- </t>
    </r>
    <r>
      <rPr>
        <b/>
        <sz val="10"/>
        <rFont val="Arial"/>
      </rPr>
      <t>Detailed annexure attached</t>
    </r>
  </si>
  <si>
    <t>6.1.1.5.3</t>
  </si>
  <si>
    <t>7.4.1.2.1</t>
  </si>
  <si>
    <t xml:space="preserve">Emergency ambulance/Dial 108 -BLS
</t>
  </si>
  <si>
    <t>6.1.1.6</t>
  </si>
  <si>
    <t>Procurement of bio-medical equipment: NIDDCP</t>
  </si>
  <si>
    <t>7.4.1.2.2</t>
  </si>
  <si>
    <t xml:space="preserve">Emergency ambulance/Dial 108 -ALS
</t>
  </si>
  <si>
    <t>6.1.1.6.1</t>
  </si>
  <si>
    <t>Procurement of lab equipment</t>
  </si>
  <si>
    <t>OPEX cost per month</t>
  </si>
  <si>
    <t>Total Opex for  the year is 24 crores. Proposed 10 % of the total OPEX from NHM. which comes to Rs. 2.40 crores p.a. as it is Emergency Management Operational Cost. Attached Pattern of Assistance for 108 operations in the state.</t>
  </si>
  <si>
    <t>7.4.1.3</t>
  </si>
  <si>
    <t>Boat ambulance</t>
  </si>
  <si>
    <t>6.1.1.6.2</t>
  </si>
  <si>
    <t>6.1.1.7</t>
  </si>
  <si>
    <t>B16.1.7</t>
  </si>
  <si>
    <t>7.4.1.4</t>
  </si>
  <si>
    <t xml:space="preserve">Procurement of bio-medical equipment: Training </t>
  </si>
  <si>
    <t>Bike ambulance</t>
  </si>
  <si>
    <t>7.4.2</t>
  </si>
  <si>
    <t>6.1.1.7.1</t>
  </si>
  <si>
    <t>B3.3</t>
  </si>
  <si>
    <t>Support for Call Centre</t>
  </si>
  <si>
    <t>Equipment for Rollout of B.Sc. (Community Health)</t>
  </si>
  <si>
    <t>6.1.1.7.2</t>
  </si>
  <si>
    <t xml:space="preserve">Equipment and mannequin </t>
  </si>
  <si>
    <t xml:space="preserve">For OSCE and Skill training at LaQshya Facilities at District Hospitals for pending models.
</t>
  </si>
  <si>
    <t>6.1.1.7.3</t>
  </si>
  <si>
    <t>B16.1.7/ A.9.1.2.2</t>
  </si>
  <si>
    <t>Models and Equipment for DAKSHATA training</t>
  </si>
  <si>
    <t>7.4.2.1</t>
  </si>
  <si>
    <t xml:space="preserve">Call centre-OPEX
</t>
  </si>
  <si>
    <t>6.1.1.7.4</t>
  </si>
  <si>
    <t>B16.1.7/ A.9.10.1</t>
  </si>
  <si>
    <t>Equipment for nursing schools/institutions</t>
  </si>
  <si>
    <t>7.4.3</t>
  </si>
  <si>
    <t>Support for replacement of equipments (for meeting obligations of existing contract- signed before FY 2019-20, till tenancy of the same)</t>
  </si>
  <si>
    <t>6.1.1.7.5</t>
  </si>
  <si>
    <t>H.18</t>
  </si>
  <si>
    <t>Patient Support &amp; Transportation Charges</t>
  </si>
  <si>
    <t>6.1.1.8</t>
  </si>
  <si>
    <t>B16.1.8</t>
  </si>
  <si>
    <t>7.5.1</t>
  </si>
  <si>
    <t>H.18.1</t>
  </si>
  <si>
    <t>Procurement of bio-medical equipment: AYUSH</t>
  </si>
  <si>
    <t>Tribal Patient Support and transportation charges</t>
  </si>
  <si>
    <t>6.1.1.8.1</t>
  </si>
  <si>
    <t>HSS/ AYUSH</t>
  </si>
  <si>
    <t>7.5.2</t>
  </si>
  <si>
    <t>Sputum collection &amp; transportation charges to attendant @ Rs. 500/- p.m. in 38 PHIs for 12 months. MDR travel support of patients.</t>
  </si>
  <si>
    <t>O.2.2.1.6</t>
  </si>
  <si>
    <t>Transport of referred cases including home based care</t>
  </si>
  <si>
    <t>6.1.1.8.2</t>
  </si>
  <si>
    <t>7.6.1</t>
  </si>
  <si>
    <t>O.2.1.6.6.i</t>
  </si>
  <si>
    <t>District NCD Clinic</t>
  </si>
  <si>
    <t>6.1.1.9</t>
  </si>
  <si>
    <t>B16.1.1.1</t>
  </si>
  <si>
    <t>Procurement of bio-medical equipment: Blood Banks/BSUs</t>
  </si>
  <si>
    <t>7.6.2</t>
  </si>
  <si>
    <t>O.2.1.6.6.ii</t>
  </si>
  <si>
    <t>6.1.1.9.1</t>
  </si>
  <si>
    <t>CHC NCD Clinic</t>
  </si>
  <si>
    <t>Equipment for Blood Banks/BSU/BCSU</t>
  </si>
  <si>
    <t>Blood</t>
  </si>
  <si>
    <t>J.1.6</t>
  </si>
  <si>
    <t>Ambulatory Services</t>
  </si>
  <si>
    <t>Per district</t>
  </si>
  <si>
    <t>Amount proposed towards ambultory services</t>
  </si>
  <si>
    <t>6.1.1.9.2</t>
  </si>
  <si>
    <t>Any other activity (please specify)</t>
  </si>
  <si>
    <t>Equipment for Day Care Centre</t>
  </si>
  <si>
    <r>
      <t xml:space="preserve">It is proposed to set up Day Care Centre at SDH Ponda for early detection and idetification of carrier/diseases and to monitor the progress of diagnose patients during the management. </t>
    </r>
    <r>
      <rPr>
        <b/>
        <sz val="10"/>
        <rFont val="Arial"/>
      </rPr>
      <t>Detailed annexure attached.</t>
    </r>
  </si>
  <si>
    <t>6.1.1.10</t>
  </si>
  <si>
    <t>B16.1.4</t>
  </si>
  <si>
    <t>Procurement of equipment: IMEP</t>
  </si>
  <si>
    <t>6.1.1.10.1</t>
  </si>
  <si>
    <t>C.1.o</t>
  </si>
  <si>
    <t>Purchase of magnifying glasses  and Purchase of Hub cutters</t>
  </si>
  <si>
    <t>HSS/ RI</t>
  </si>
  <si>
    <t>New activity: Proposed for purchase of 483  magnifying glasses to be used at 443 session sites and 40 cold chain points at the rate of Rs. 400 per magnifying glasses (400x 483= Rs. 193200) also proposed for 100 hub cutters at the rate of rs. 1500 per peice (1500 x 100=150,000)</t>
  </si>
  <si>
    <t>6.1.1.10.2</t>
  </si>
  <si>
    <t>..</t>
  </si>
  <si>
    <t>6.1.1.11</t>
  </si>
  <si>
    <t>B.25.2.1.a</t>
  </si>
  <si>
    <t>Procurement of bio-medical Equipment: NPPCD</t>
  </si>
  <si>
    <t>6.1.1.11.1</t>
  </si>
  <si>
    <t>procurement of equipment for district hospital</t>
  </si>
  <si>
    <t>NPPCD</t>
  </si>
  <si>
    <t>Purchase of Bera for both the district hospital Rs. 9,00,000/-each for 2 districts</t>
  </si>
  <si>
    <t>6.1.1.11.2</t>
  </si>
  <si>
    <t>Procurement of kits for CHC and PHC</t>
  </si>
  <si>
    <t>Per CHC/PHC</t>
  </si>
  <si>
    <t>Amount proposed for head lights for all PHC / CHC / UHC / SDH for @ Rs. 5,000/- per center</t>
  </si>
  <si>
    <t>6.1.1.12</t>
  </si>
  <si>
    <t>Procurement of bio-medical Equipment: NOHP</t>
  </si>
  <si>
    <t>6.1.1.12.1</t>
  </si>
  <si>
    <t>Dental Chair, Equipment</t>
  </si>
  <si>
    <t xml:space="preserve">4  X-ray machines 1 for each CHC Curchorem, CHC Canacona &amp; CHC Valpoi and 1 SDH Chicalim @ 12 lakhs. 3 Dental chairs @ Rs 15 lakhs for NGDH-Mapusa, 2- SGDH-Margao .
</t>
  </si>
  <si>
    <t>6.1.1.12.2</t>
  </si>
  <si>
    <r>
      <t xml:space="preserve">Satellite Dental Clinics at both DHs wherein speciality services will be provided to the patients on par with GDC&amp;H. </t>
    </r>
    <r>
      <rPr>
        <b/>
        <sz val="10"/>
        <rFont val="Arial"/>
      </rPr>
      <t>Detailed annexure attached</t>
    </r>
    <r>
      <rPr>
        <sz val="10"/>
        <color rgb="FF000000"/>
        <rFont val="Arial"/>
      </rPr>
      <t xml:space="preserve">
</t>
    </r>
  </si>
  <si>
    <t>6.1.1.13</t>
  </si>
  <si>
    <t>Procurement of bio-medical Equipment: NPPC</t>
  </si>
  <si>
    <t>6.1.1.13.1</t>
  </si>
  <si>
    <t>Equipment</t>
  </si>
  <si>
    <t>6.1.1.13.2</t>
  </si>
  <si>
    <t>6.1.1.14</t>
  </si>
  <si>
    <t>Procurement of bio-medical Equipment: Burns &amp; Injury</t>
  </si>
  <si>
    <t>6.1.1.14.1</t>
  </si>
  <si>
    <t>B.28.2</t>
  </si>
  <si>
    <t>Burns &amp; injury</t>
  </si>
  <si>
    <t>6.1.1.14.2</t>
  </si>
  <si>
    <t>6.1.1.15</t>
  </si>
  <si>
    <t>Procurement of bio-medical Equipment: IDSP</t>
  </si>
  <si>
    <t>6.1.1.15.1</t>
  </si>
  <si>
    <t>E.3.1</t>
  </si>
  <si>
    <t xml:space="preserve">Non-recurring costs on account of equipment for District Public Health Labs requiring strengthening. </t>
  </si>
  <si>
    <t>One time grant for Stregthtning Microbioligical unit at District Priority Laboratory, Hospicio hospital, south Goa for Culture facilities as per gap analysis includes 1 Autoclave, 1 Eliza reader and Integrated Washer , 1 Binocular Microscope and 1 computer with UPS &amp; Printer. Total amount proposed is Rs. 10.54 Lakh.</t>
  </si>
  <si>
    <t>6.1.1.15.2</t>
  </si>
  <si>
    <t>6.1.1.16</t>
  </si>
  <si>
    <t>Procurement of bio-medical Equipment: NVBDCP</t>
  </si>
  <si>
    <t>6.1.1.16.1</t>
  </si>
  <si>
    <t>F.2.1.c</t>
  </si>
  <si>
    <t>Health Products- Equipment (HPE) - GFATM</t>
  </si>
  <si>
    <t>NVBDCP - GFATM</t>
  </si>
  <si>
    <t>6.1.1.16.2</t>
  </si>
  <si>
    <t>Per Unit</t>
  </si>
  <si>
    <t>MAC-ELISA reader for Sub-district hospital, Chicalim @ 8.00 Lakhs (SDH, Chicalim has been approved by NVBDCP-GOI as the fourth Sentinel Site Hospital for Dengue and Chikungunya)</t>
  </si>
  <si>
    <t>Annexure for Human Resources - Service Delivery</t>
  </si>
  <si>
    <t>6.1.1.17</t>
  </si>
  <si>
    <t>Procurement of bio-medical Equipment: NLEP</t>
  </si>
  <si>
    <t>6.1.1.17.1</t>
  </si>
  <si>
    <t>G.1.4</t>
  </si>
  <si>
    <t>6.1.1.18</t>
  </si>
  <si>
    <t>Procurement of bio-medical Equipment: RNTCP</t>
  </si>
  <si>
    <t>6.1.1.18.1</t>
  </si>
  <si>
    <t>H.17</t>
  </si>
  <si>
    <t>Per equipment</t>
  </si>
  <si>
    <t>Purchase of Horizontal Autoclave@ 2500000/-, Racks &amp; Cupboards @100000/-, 3 Computer system &amp; 1 Laptop @200000/-, Invertor Backup @ 35000/-, Dihumidifier for Drug store @70000/-, Tablet Computer as replacement for broken tabs and additional tabs for new joined staff @20000 X 10=200000/-, online UPS Backup for CBNAAT machine at South Goa @100000/-, 3 KVA ups @150000/-, Air conditioner for both the district drug store @50000 X 2= 100000/-</t>
  </si>
  <si>
    <t>6.1.1.19</t>
  </si>
  <si>
    <t>Procurement of bio-medical Equipment: NPCB</t>
  </si>
  <si>
    <t>-</t>
  </si>
  <si>
    <t>6.1.1.19.1</t>
  </si>
  <si>
    <t>I.2.1.</t>
  </si>
  <si>
    <t>Grant-in-aid for District Hospitals</t>
  </si>
  <si>
    <t>6.1.1.19.2</t>
  </si>
  <si>
    <t>I.2.2.</t>
  </si>
  <si>
    <t>Grant-in-aid for Sub Divisional Hospitals</t>
  </si>
  <si>
    <t>per SDH</t>
  </si>
  <si>
    <t>Continued activity: Procument of Ophthalmic Equipment and machinery for district hospital such as Phaco machine @ Rs. 21 Lakhs, 1 Slit Lamp @ Rs. 10 Lakhs ,  Operating Microscope @ Rs.  15 lakhs , Ophthalmic operating table &amp; Chair @ Rs. 1.56 Lakhs for district hospitals @ Rs.40.00 lakhs.</t>
  </si>
  <si>
    <t>6.1.1.19.3</t>
  </si>
  <si>
    <t>I.2.3</t>
  </si>
  <si>
    <t xml:space="preserve">Grant-in-aid for Vision Centre (PHC) (Govt.) </t>
  </si>
  <si>
    <t>Per centre</t>
  </si>
  <si>
    <t>Procument of  Streak Retinoscope @Rs.0.72 lakhs x2 Rs.1.44 lakhs, Direct ophthalmoscope @ 0.25 lakhs x 2 Rs.0.50lakhs, Auto refectometer @3.36 lakhs, Trial set @ 0.08 lakhs x40 Rs 3.20lakhs, Manual distance vision drum @ Rs.0.05 lakhs x3 Rs 0.15 lakhs, Trial frame pediatric @0.015 lakhsx10 Rs.0.15lakhs, Volk lense @ 0.23 lakhs, Volk 90D lense @0.28 lakhs, single miror Gonio lense @ 0.23 lakhs x 3 Rs.0.69 lakhs for 23 vision centres @ Rs 10 lakhs.</t>
  </si>
  <si>
    <t>6.1.1.19.4</t>
  </si>
  <si>
    <t>I.2.4</t>
  </si>
  <si>
    <t>Grant-in-aid for Eye Bank (Govt.)</t>
  </si>
  <si>
    <r>
      <rPr>
        <b/>
        <sz val="10"/>
        <rFont val="Arial"/>
      </rPr>
      <t xml:space="preserve">New Activity: 
</t>
    </r>
    <r>
      <rPr>
        <sz val="10"/>
        <color rgb="FF000000"/>
        <rFont val="Arial"/>
      </rPr>
      <t xml:space="preserve">Setting up of new Eye Bank at Goa Medical 
</t>
    </r>
    <r>
      <rPr>
        <b/>
        <sz val="10"/>
        <rFont val="Arial"/>
      </rPr>
      <t>Detailed annexure attcahed.</t>
    </r>
  </si>
  <si>
    <t>6.1.1.19.5</t>
  </si>
  <si>
    <t>I.2.5</t>
  </si>
  <si>
    <t>Grant-in-aid for Eye Donation Centre (Govt.)</t>
  </si>
  <si>
    <t>HRH</t>
  </si>
  <si>
    <t>6.1.1.20</t>
  </si>
  <si>
    <t>Procurement of bio-medical Equipment: NMHP</t>
  </si>
  <si>
    <t>6.1.1.20.1</t>
  </si>
  <si>
    <t>J.1.4</t>
  </si>
  <si>
    <t>8.1.1</t>
  </si>
  <si>
    <t>PerAnnum</t>
  </si>
  <si>
    <t>B.30.1</t>
  </si>
  <si>
    <t>Nurses and Paramedical Staff</t>
  </si>
  <si>
    <t>Purchase of Psychiatric bands,etc.</t>
  </si>
  <si>
    <t>6.1.1.21</t>
  </si>
  <si>
    <t>B16.1.10</t>
  </si>
  <si>
    <t>Procurement of bio-medical Equipment: NPHCE</t>
  </si>
  <si>
    <t>6.1.1.21.1</t>
  </si>
  <si>
    <t>K.1.1.1</t>
  </si>
  <si>
    <t>Recurring GIA: Machinery &amp; Equipment for DH @ 3 lakh/ CHC @ 0.50 lakh/ PHC @ 0.20 lakh</t>
  </si>
  <si>
    <t>8.1.1.1</t>
  </si>
  <si>
    <t>B.30.1.1</t>
  </si>
  <si>
    <t>Proposed for 2 disticts under NPHCE</t>
  </si>
  <si>
    <t>ANMs</t>
  </si>
  <si>
    <t>6.1.1.21.2</t>
  </si>
  <si>
    <t>K.1.4.1</t>
  </si>
  <si>
    <t>Aids and Appliances for Sub-Centre/HWC Sub Centre</t>
  </si>
  <si>
    <t>Per Subcenter</t>
  </si>
  <si>
    <t>6.1.1.21.3</t>
  </si>
  <si>
    <t>K.2.1.2</t>
  </si>
  <si>
    <t>Non-recurring GIA: Machinery &amp; Equipment for DH</t>
  </si>
  <si>
    <r>
      <rPr>
        <b/>
        <sz val="10"/>
        <rFont val="Arial"/>
      </rPr>
      <t>HR Flexipool</t>
    </r>
    <r>
      <rPr>
        <sz val="10"/>
        <color rgb="FF000000"/>
        <rFont val="Arial"/>
      </rPr>
      <t xml:space="preserve">:Total 62 ANM- totalling to </t>
    </r>
    <r>
      <rPr>
        <b/>
        <sz val="10"/>
        <rFont val="Arial"/>
      </rPr>
      <t xml:space="preserve">101.76 lakh </t>
    </r>
    <r>
      <rPr>
        <sz val="10"/>
        <color rgb="FF000000"/>
        <rFont val="Arial"/>
      </rPr>
      <t xml:space="preserve">
EXISTING- 3 ANMs @Rs. 11025/-pm 
EXISTING- 22 ANMs @ Rs.11576/-pm 
EXISTING- 8 ANMs @ Rs. 12155/-pm 
EXISTING- 1 ANMs @ Rs. 13313/-pm 
EXISTING- 2 ANMs @ Rs. 13979/-pm 
EXISTING- 1 ANMs @ Rs.14678/-pm 
EXISTING- 1 ANMs @ Rs. 17801/-pm 
EXISTING-3 ANMs @ Rs. 18573/-pm 
EXISTING- 21 ANMs @ Rs. 10000/-pm
</t>
    </r>
    <r>
      <rPr>
        <b/>
        <sz val="10"/>
        <rFont val="Arial"/>
      </rPr>
      <t xml:space="preserve">
HWC:
</t>
    </r>
    <r>
      <rPr>
        <sz val="10"/>
        <color rgb="FF000000"/>
        <rFont val="Arial"/>
      </rPr>
      <t>Includes Total salary amounting to Rs.</t>
    </r>
    <r>
      <rPr>
        <b/>
        <sz val="10"/>
        <rFont val="Arial"/>
      </rPr>
      <t xml:space="preserve"> 25.11 </t>
    </r>
    <r>
      <rPr>
        <sz val="10"/>
        <color rgb="FF000000"/>
        <rFont val="Arial"/>
      </rPr>
      <t xml:space="preserve">Lakhs for 20 ANMs under HWC. The bifurcation is as follows:                                                                                                                                                         EXISTING- 9    ANMs @₹.10500/- pm                                                     
VACANT- 11     ANMs @₹.10000/- pm                 </t>
    </r>
    <r>
      <rPr>
        <b/>
        <sz val="10"/>
        <rFont val="Arial"/>
      </rPr>
      <t xml:space="preserve">                                      </t>
    </r>
    <r>
      <rPr>
        <sz val="10"/>
        <color rgb="FF000000"/>
        <rFont val="Arial"/>
      </rPr>
      <t xml:space="preserve"> 
</t>
    </r>
    <r>
      <rPr>
        <b/>
        <sz val="10"/>
        <rFont val="Arial"/>
      </rPr>
      <t xml:space="preserve">
</t>
    </r>
  </si>
  <si>
    <t>Proposed for 2 disticts under NPHCE towards purchase of physiotherphy equipment</t>
  </si>
  <si>
    <t>8.1.1.2</t>
  </si>
  <si>
    <t>B.30.1.2</t>
  </si>
  <si>
    <t>Staff Nurses</t>
  </si>
  <si>
    <t>6.1.1.21.4</t>
  </si>
  <si>
    <t>K.2.2</t>
  </si>
  <si>
    <t>Non-recurring GIA: Machinery &amp; Equipment for CHC</t>
  </si>
  <si>
    <r>
      <rPr>
        <b/>
        <sz val="10"/>
        <rFont val="Arial"/>
      </rPr>
      <t>HR Flexipool</t>
    </r>
    <r>
      <rPr>
        <sz val="10"/>
        <color rgb="FF000000"/>
        <rFont val="Arial"/>
      </rPr>
      <t xml:space="preserve">:Total 68- </t>
    </r>
    <r>
      <rPr>
        <b/>
        <sz val="10"/>
        <rFont val="Arial"/>
      </rPr>
      <t>160.39 lakh</t>
    </r>
    <r>
      <rPr>
        <sz val="10"/>
        <color rgb="FF000000"/>
        <rFont val="Arial"/>
      </rPr>
      <t xml:space="preserve">
EXISTING-3 SN @Rs. 15750/-pm
EXISTING-13 SN @Rs. 17364-pm
EXISTING-3 SN @Rs.18536-pm
EXISTING-2 SN @Rs.19570-pm
EXISTING-6 SN @Rs. 19969-pm
EXISTING-3 SN @Rs. 20969-pm
EXISTING-1 SN @Rs. 22603-pm
EXISTING-37 SN @Rs.15000/-pm
</t>
    </r>
    <r>
      <rPr>
        <b/>
        <sz val="10"/>
        <rFont val="Arial"/>
      </rPr>
      <t>IUI- 4.80 Lakh</t>
    </r>
    <r>
      <rPr>
        <sz val="10"/>
        <color rgb="FF000000"/>
        <rFont val="Arial"/>
      </rPr>
      <t xml:space="preserve">
VACANT- 2 SN @ Rs. 20,000/-pm
</t>
    </r>
    <r>
      <rPr>
        <sz val="10"/>
        <color rgb="FF000000"/>
        <rFont val="Arial"/>
      </rPr>
      <t xml:space="preserve">
</t>
    </r>
    <r>
      <rPr>
        <b/>
        <sz val="10"/>
        <rFont val="Arial"/>
      </rPr>
      <t>NCDC</t>
    </r>
    <r>
      <rPr>
        <sz val="10"/>
        <color rgb="FF000000"/>
        <rFont val="Arial"/>
      </rPr>
      <t>:
Includes Total salary amounting to Rs.</t>
    </r>
    <r>
      <rPr>
        <b/>
        <sz val="10"/>
        <rFont val="Arial"/>
      </rPr>
      <t xml:space="preserve"> 39.04 Lakhs</t>
    </r>
    <r>
      <rPr>
        <sz val="10"/>
        <color rgb="FF000000"/>
        <rFont val="Arial"/>
      </rPr>
      <t xml:space="preserve"> for 16 Staff Nurses under NCDC. The bifurcation is as follows:                                                                                                                                                                                                                                                  EXISTING - 1- Staff Nurse @27557 (NPCDCS)                                                                                                                                                 EXISTING - 1- Staff Nurse @23963 (NPCDCS)                                                                                                                                                             EXISTING - 3- Staff Nurse @18900 (NPCDCS)                                                                                                                                                                       EXISTING - 5- Staff Nurse @18000 (NPCDCS)                                                                                                                                                           EXISTING - 3- Staff Nurse @22050 (NPHCE)                                                                                                                                                                                                                             EXISTING - 1- Staff Nurse @ 21000 (NPHCE)                                                                                                                                                                                              EXISTING - 2- Staff Nurse @20000 (NPHCE)                                                                                                                                                                                                                                                                                                  
</t>
    </r>
    <r>
      <rPr>
        <b/>
        <sz val="10"/>
        <rFont val="Arial"/>
      </rPr>
      <t>HWC:</t>
    </r>
    <r>
      <rPr>
        <sz val="10"/>
        <color rgb="FF000000"/>
        <rFont val="Arial"/>
      </rPr>
      <t xml:space="preserve">
Includes Total salary amounting to </t>
    </r>
    <r>
      <rPr>
        <b/>
        <sz val="10"/>
        <rFont val="Arial"/>
      </rPr>
      <t>Rs. 12.96 Lakhs</t>
    </r>
    <r>
      <rPr>
        <sz val="10"/>
        <color rgb="FF000000"/>
        <rFont val="Arial"/>
      </rPr>
      <t xml:space="preserve"> for 15 Staff Nurses under HWC. The bifurcation is as follows:                                                                                                                                                         NEW POST - 6    Staff Nurses @₹.18000/- pm                                                                                                           </t>
    </r>
  </si>
  <si>
    <t>8.1.1.3</t>
  </si>
  <si>
    <t>6.1.1.21.5</t>
  </si>
  <si>
    <t>K.2.3</t>
  </si>
  <si>
    <t>Non-recurring GIA: Machinery &amp; Equipment for PHC</t>
  </si>
  <si>
    <t>Other Nurses</t>
  </si>
  <si>
    <t>6.1.1.21.6</t>
  </si>
  <si>
    <t>8.1.1.3.1</t>
  </si>
  <si>
    <t>FMR code removed</t>
  </si>
  <si>
    <t>Psychiatric Nurse</t>
  </si>
  <si>
    <t>6.1.1.22</t>
  </si>
  <si>
    <t>Procurement of bio-medical equipment: NTCP</t>
  </si>
  <si>
    <r>
      <rPr>
        <b/>
        <sz val="10"/>
        <rFont val="Arial"/>
      </rPr>
      <t xml:space="preserve">NCDC (NMHP):
</t>
    </r>
    <r>
      <rPr>
        <sz val="10"/>
        <color rgb="FF000000"/>
        <rFont val="Arial"/>
      </rPr>
      <t xml:space="preserve">Includes Total salary amounting to Rs. 6.15 Lakhs for 2 Psychiatric Nurses under NMHP, NCDC. The bifurcation is as follows:                                                                               EXISTING - 1 - Psychiatric Nurse @ 26250 (NMHP), 
VACANT - 1- Psychiatric Nurse @ 25000 (NMHP),    </t>
    </r>
  </si>
  <si>
    <t>8.1.1.3.2</t>
  </si>
  <si>
    <t>Nurses for Geriatric care/ palliative care</t>
  </si>
  <si>
    <t>6.1.1.22.1</t>
  </si>
  <si>
    <t>M.1.5.1</t>
  </si>
  <si>
    <t>Non-recurring: Equipment for DTCC</t>
  </si>
  <si>
    <r>
      <rPr>
        <b/>
        <sz val="10"/>
        <rFont val="Arial"/>
      </rPr>
      <t>NCDC (NPPC):</t>
    </r>
    <r>
      <rPr>
        <sz val="10"/>
        <color rgb="FF000000"/>
        <rFont val="Arial"/>
      </rPr>
      <t xml:space="preserve">
Includes Total salary amounting to Rs. 4.92 Lakhs for 2 Nurses for the Palliative care Unit under NPPC, NCDC. The bifurcation is as follows:                                                                                                                       EXISTING  - 1- Nurses for the Palliative care Unit @21000  pm                                                                                        VACANT - 1 -  Nurses for the Palliative care Unit @ 20000 pm</t>
    </r>
  </si>
  <si>
    <t>Furniture for upgradation of DTCC in both the districts.</t>
  </si>
  <si>
    <t>8.1.1.3.3</t>
  </si>
  <si>
    <t>Community Nurse</t>
  </si>
  <si>
    <t>6.1.1.22.2</t>
  </si>
  <si>
    <t>M.2.3.1</t>
  </si>
  <si>
    <t>Non-recurring: Equipment for TCC</t>
  </si>
  <si>
    <t>NCDC (NMHP):
Includes Total salary amounting to Rs. 6.46 Lakhs for 2 Community Nurse under NMHP, NCDC. The bifurcation is as follows:                                                                                                                       EXISTING  - 1- Community Nurse @27563 pm                                                                                        EXISTING - 1 -  Community Nurse @ 26250 pm</t>
  </si>
  <si>
    <t>8.1.1.4</t>
  </si>
  <si>
    <t>B.30.1.3</t>
  </si>
  <si>
    <t>6.1.1.22.3</t>
  </si>
  <si>
    <r>
      <rPr>
        <sz val="10"/>
        <color rgb="FF000000"/>
        <rFont val="Arial"/>
      </rPr>
      <t xml:space="preserve">Health Assistant/ </t>
    </r>
    <r>
      <rPr>
        <b/>
        <sz val="10"/>
        <color rgb="FF000000"/>
        <rFont val="Arial"/>
      </rPr>
      <t>Lady Health Visitor</t>
    </r>
    <r>
      <rPr>
        <sz val="10"/>
        <color rgb="FF000000"/>
        <rFont val="Arial"/>
      </rPr>
      <t>/ Public Health Nurse</t>
    </r>
  </si>
  <si>
    <t>6.1.1.23</t>
  </si>
  <si>
    <t>Procurement of bio-medical equipment: NPCDCS</t>
  </si>
  <si>
    <r>
      <rPr>
        <b/>
        <sz val="10"/>
        <rFont val="Arial"/>
      </rPr>
      <t xml:space="preserve">HR Flexipool: </t>
    </r>
    <r>
      <rPr>
        <sz val="10"/>
        <color rgb="FF000000"/>
        <rFont val="Arial"/>
      </rPr>
      <t>Total 5 LHV- totalling to 10.09 lakh
VACANT-2 LHV @ Rs. 16000/-pm
EXISTING-3 LHV @ Rs. 17640/-pm</t>
    </r>
  </si>
  <si>
    <t>8.1.1.5</t>
  </si>
  <si>
    <t>B.30.1.4</t>
  </si>
  <si>
    <t>Laboratory Technicians</t>
  </si>
  <si>
    <t>6.1.1.23.1</t>
  </si>
  <si>
    <t>Non-recurring: Equipping Cardiac Care Unit (CCU)/ICU</t>
  </si>
  <si>
    <t>Per Centre</t>
  </si>
  <si>
    <r>
      <rPr>
        <b/>
        <sz val="10"/>
        <rFont val="Arial"/>
      </rPr>
      <t>HR FLEXIPOOL:</t>
    </r>
    <r>
      <rPr>
        <sz val="10"/>
        <color rgb="FF000000"/>
        <rFont val="Arial"/>
      </rPr>
      <t xml:space="preserve"> Total 30 Lab Tech
Includes total Salary for 30 Lab Technicians for Rs. 54.69Lakh
EXISTING-1  LT@Rs.12128/-pm
EXISTING-5  LT@Rs.12734/-pm
EXISTING-4  LT@Rs.14644/-pm
EXISTING-2  LT@Rs. 16953/-pm
EXISTING-1  LT@Rs.17690/-pm
EXISTING-2  LT@Rs. 17801/-pm
EXISTING-11  LT@Rs. 18573/-pm
VACANT-4  LT@Rs. 11000/-pm (will be filled shortly)
</t>
    </r>
    <r>
      <rPr>
        <b/>
        <sz val="10"/>
        <rFont val="Arial"/>
      </rPr>
      <t>NVHCP</t>
    </r>
    <r>
      <rPr>
        <sz val="10"/>
        <color rgb="FF000000"/>
        <rFont val="Arial"/>
      </rPr>
      <t xml:space="preserve">- total 5 Lab tech, totalling - 9.45lakhs
EXISTING- 5 Lab Tech @ Rs 15750/-pm
</t>
    </r>
    <r>
      <rPr>
        <b/>
        <sz val="10"/>
        <rFont val="Arial"/>
      </rPr>
      <t xml:space="preserve">IUI- Total 4.8 lakhs
</t>
    </r>
    <r>
      <rPr>
        <sz val="10"/>
        <color rgb="FF000000"/>
        <rFont val="Arial"/>
      </rPr>
      <t xml:space="preserve">EXISTING- 2 Lab Tech @ Rs.20,000/-pm
</t>
    </r>
    <r>
      <rPr>
        <b/>
        <sz val="10"/>
        <rFont val="Arial"/>
      </rPr>
      <t>IDSP</t>
    </r>
    <r>
      <rPr>
        <sz val="10"/>
        <color rgb="FF000000"/>
        <rFont val="Arial"/>
      </rPr>
      <t xml:space="preserve">
Continued Activity:  
Includes total Salary for 4 Lab Technicians for Rs. 6.17 Lakh.                                                               EXISTING 1 LT @ RS. 12,128/-PM                                                                   EXISTING 1 LT @ RS. 16,179/- PM                                                                EXISTING 1 LT @ RS. 11,550/-PM 
EXISTING 1 LT @ RS. 11,550/-PM
</t>
    </r>
    <r>
      <rPr>
        <b/>
        <sz val="10"/>
        <rFont val="Arial"/>
      </rPr>
      <t>NIDDCP</t>
    </r>
    <r>
      <rPr>
        <sz val="10"/>
        <color rgb="FF000000"/>
        <rFont val="Arial"/>
      </rPr>
      <t xml:space="preserve">
Continued Activity: 
Includes total Salary for 01 Lab Technicians for Rs. 9.00 Lakh.                                                               EXISTING 1 LT @ RS. 75,000/-PM    
01 post of Lab Technician under NIDDCP as per ROP 19-20 &amp; Supplementary PIP approval, file is upto to the Sate Government to consider salary under State budget and is under consideration. 
</t>
    </r>
    <r>
      <rPr>
        <b/>
        <sz val="10"/>
        <rFont val="Arial"/>
      </rPr>
      <t xml:space="preserve">RNTCP </t>
    </r>
    <r>
      <rPr>
        <sz val="10"/>
        <color rgb="FF000000"/>
        <rFont val="Arial"/>
      </rPr>
      <t xml:space="preserve">includes Rs. 2077270/- includes salary of Existing 2  LT Rs. 16216/-, Existing 2 LT @ 12155/-, Existing 1 LT @ 14741/-, Existing 1 LT @ 11025/-, 3 LT @ 10500/- , 1 Existing Sr LT @ 28998/-,  Existing 1 Sr. LT @ Rs. 15750/- pm, 1 New Propose Sr. LT for IRL @ 15000/- pm
</t>
    </r>
    <r>
      <rPr>
        <b/>
        <sz val="10"/>
        <rFont val="Arial"/>
      </rPr>
      <t xml:space="preserve">NCDC (NPCDCS):
</t>
    </r>
    <r>
      <rPr>
        <sz val="10"/>
        <color rgb="FF000000"/>
        <rFont val="Arial"/>
      </rPr>
      <t xml:space="preserve">Includes Total salary amounting to Rs. 13.47 Lakhs for 5 Staff Nurses under NPCDCS, NCDC. The bifurcation is as follows:                                                                          EXISTING  - 1- Lab Technician @ 26359 (NPCDCS)
EXISTING  - 1- Lab Technician @ 26359 (NPCDCS)
EXISTING  - 1- Lab Technician @ 19845 (NPCDCS)                          
EXISTING  - 1- Lab Technician @ 19845 (NPCDCS)
EXISTING  - 1- Lab Technician @ 19845 (NPCDCS) </t>
    </r>
    <r>
      <rPr>
        <b/>
        <sz val="10"/>
        <rFont val="Arial"/>
      </rPr>
      <t xml:space="preserve">                                                                                                                                                                                                                                                                                                                                                                                                                                                                                                                                                          
</t>
    </r>
  </si>
  <si>
    <t>Amount of Rs.25.23 Lakhs approved in the supplymentary PIP 2019-20 is for 5 STEMI Spoke Centers. However there is requirement of funds for additional 1 STEMI Spoke Center. Hence, Amount proposed for additional 1 STEMI Spoke Centers Rs. 5.30 Lakhs.</t>
  </si>
  <si>
    <t>8.1.1.6</t>
  </si>
  <si>
    <t>6.1.1.23.2</t>
  </si>
  <si>
    <t>B.30.1.5</t>
  </si>
  <si>
    <t>O1.1.2.2</t>
  </si>
  <si>
    <t>OT Technician</t>
  </si>
  <si>
    <t>Non recurring: Equipment for Cancer  Care</t>
  </si>
  <si>
    <t>8.1.1.7</t>
  </si>
  <si>
    <t>B.30.1.6</t>
  </si>
  <si>
    <t>Other Technicians at DH (ECG/ ECO, EEG, Dermatology, Cyto, PFT etc.)</t>
  </si>
  <si>
    <t>6.1.1.23.3</t>
  </si>
  <si>
    <t>O1.1.3.2</t>
  </si>
  <si>
    <t>NVHCP
1 Technical officer @Rs. 26250/-pm</t>
  </si>
  <si>
    <t>Non-recurring: Equipment at District NCD clinic</t>
  </si>
  <si>
    <t>8.1.1.8</t>
  </si>
  <si>
    <t>B.30.1.7</t>
  </si>
  <si>
    <t>Pharmacist</t>
  </si>
  <si>
    <t>Trainings under STEMI, training under ACLS/BLS. The Amount is also propsed for Outstation trainings, Workshopss, Review meetings, etc.and training  of Medical Officers on Trauma Care</t>
  </si>
  <si>
    <t>6.1.1.23.4</t>
  </si>
  <si>
    <t>O1.1.4.1</t>
  </si>
  <si>
    <t>Non-recurring: Equipment at CHC NCD clinic</t>
  </si>
  <si>
    <t>8.1.1.9</t>
  </si>
  <si>
    <t>B.30.1.8</t>
  </si>
  <si>
    <t>Radiographer/ X-ray technician</t>
  </si>
  <si>
    <t xml:space="preserve">HR Flexipool- Total 12 X-Ray Tech. Totalling 21.69 lakh
EXISTING- 1 X-Ray Tech.@Rs. 12128/-pm
EXISTING- 6 X-Ray Tech.@Rs. 15376/-pm. 
EXISTING- 5 X-Ray Tech.@Rs. 17683/-pm. 
 </t>
  </si>
  <si>
    <t>6.1.1.23.5</t>
  </si>
  <si>
    <t>8.1.1.10</t>
  </si>
  <si>
    <t>B.30.1.9</t>
  </si>
  <si>
    <t>Physiotherapist/ Occupational Therapist</t>
  </si>
  <si>
    <t>Per Item</t>
  </si>
  <si>
    <t xml:space="preserve">Funds proposed for BP Apparatus </t>
  </si>
  <si>
    <r>
      <rPr>
        <b/>
        <sz val="10"/>
        <rFont val="Arial"/>
      </rPr>
      <t>NCDC (NPCDCS):</t>
    </r>
    <r>
      <rPr>
        <sz val="10"/>
        <color rgb="FF000000"/>
        <rFont val="Arial"/>
      </rPr>
      <t xml:space="preserve">
Includes Total salary amounting to Rs. 11.33 Lakhs for 4 Physiotherapist under NCDC. The bifurcation is as follows:                                                                                                     
EXISTING  - 1-  Physiotherapist @ 29288 pm (NPCDCS),                                       
EXISTING  - 1-  Physiotherapist @ 21000 pm (NPCDCS),                                       
EXISTING  - 1-  Physiotherapist @ 22050 pm (NPHCE),                                                        
EXISTING  - 1-  Physiotherapist @ 22050 pm (NPHCE)                                                                                                                                                                                                                                                                                                                                                                                                                                                                                                                                                                                 
 </t>
    </r>
  </si>
  <si>
    <t>8.1.1.11</t>
  </si>
  <si>
    <t>B.30.1.10</t>
  </si>
  <si>
    <t>Dietician/ Nutritionist</t>
  </si>
  <si>
    <t>6.1.1.24</t>
  </si>
  <si>
    <t>Procurement of bio-medical equipment: National Dialysis Programme</t>
  </si>
  <si>
    <t xml:space="preserve">NUTRITON PROG.
EXISTING- 1 Nutr. Officer@Rs. 29188/-pm. 
EXISTING- 1 Nutr. Officer@Rs.23430/-pm. 
EXISTING- 1 Asst. Nutr. Officer@Rs. 18573/-pm. 
EXISTING- 1 Asst. Nutr. Officer@Rs. 11550/-pm. </t>
  </si>
  <si>
    <t>8.1.1.12</t>
  </si>
  <si>
    <t>B.30.1.11</t>
  </si>
  <si>
    <t>Others (incl. Community Health Worker, PMW)</t>
  </si>
  <si>
    <t>6.1.1.24.1</t>
  </si>
  <si>
    <t>IMMUNIZATION - 
Proposed for six Immunization Field Monitors ( IFMs) at salary of Rs. 20000/-plus Rs. Rs.5000/- for transport , so total Rs. 25000 per IFM per month for 12 months, for 6 IFMs(positions approved in supplementary ROP 2019-20  FMR 18.2)</t>
  </si>
  <si>
    <t xml:space="preserve">Medical devices as per National Dialysis Programme </t>
  </si>
  <si>
    <t>NCD/ PMNDP</t>
  </si>
  <si>
    <t>8.1.2</t>
  </si>
  <si>
    <t>B.30.2</t>
  </si>
  <si>
    <t>Specialists</t>
  </si>
  <si>
    <t>6.1.1.24.2</t>
  </si>
  <si>
    <t>8.1.2.1</t>
  </si>
  <si>
    <t>B.30.2.1</t>
  </si>
  <si>
    <t>Obstetricians and Gynaecologists</t>
  </si>
  <si>
    <t>6.1.1.25</t>
  </si>
  <si>
    <t>Procurement of any other bio-medical equipment</t>
  </si>
  <si>
    <t xml:space="preserve">HR Flexipool
EXISTING- 3 Gyn @ Rs. 89250/-pm
EXISTING- 1 Gyn @ Rs.  85000/-pm
</t>
  </si>
  <si>
    <t>8.1.2.2</t>
  </si>
  <si>
    <t>B.30.2.2</t>
  </si>
  <si>
    <t>Paediatricians</t>
  </si>
  <si>
    <t>HR Flexipool
EXISTING- 3 Paed @ Rs 89250/-pm
VACANT- 1 Paed @ Rs 85000/-pm</t>
  </si>
  <si>
    <t>6.1.1.25.1</t>
  </si>
  <si>
    <t>Any other equipment for hospital strengthening as per IPHS (please specify)</t>
  </si>
  <si>
    <t>NHSRC - HCT</t>
  </si>
  <si>
    <t>8.1.2.3</t>
  </si>
  <si>
    <t>B.30.2.3</t>
  </si>
  <si>
    <t>Anaesthetists</t>
  </si>
  <si>
    <t>6.1.1.25.2</t>
  </si>
  <si>
    <t xml:space="preserve">HR Flexipool
EXISTING- 2 Anaesthetists@ Rs. 89250/-pm
</t>
  </si>
  <si>
    <t xml:space="preserve">Local purchase of spare parts ( for in-house repair of medical devices bybiomedical engineers/technician) </t>
  </si>
  <si>
    <t>8.1.2.4</t>
  </si>
  <si>
    <t>B.30.2.5</t>
  </si>
  <si>
    <t>Surgeons</t>
  </si>
  <si>
    <t>6.1.1.25.3</t>
  </si>
  <si>
    <t xml:space="preserve">NPCB - Salary of 06 Ophthalmic Surgeons 
6- OPHTHALMIC SURGEON @ 85000 (NPCBVI )          
</t>
  </si>
  <si>
    <t>Any other (please specify) microbiology laboratory upgradation</t>
  </si>
  <si>
    <t>8.1.2.5</t>
  </si>
  <si>
    <t>B.30.2.6</t>
  </si>
  <si>
    <t>Radiologists/Sonologist</t>
  </si>
  <si>
    <t>6.1.2</t>
  </si>
  <si>
    <t xml:space="preserve">Procurement of Other Equipment </t>
  </si>
  <si>
    <t>HR FLEXIPOOL
VACANT- 2 Radiologist  @ Rs.  85000/-pm
IUI
VACANT- 2 Sonologist @Rs. 85000/-</t>
  </si>
  <si>
    <t>8.1.2.6</t>
  </si>
  <si>
    <t>B.30.2.7</t>
  </si>
  <si>
    <t>Pathologists/ Haematologists</t>
  </si>
  <si>
    <t>6.1.2.1</t>
  </si>
  <si>
    <t>Procurement of other equipment: RMNCH+A</t>
  </si>
  <si>
    <t>HR Flexipool
NEW-1 Pathologist @ Rs.85000/-pm-Daycare centre(proposed as Innovation)</t>
  </si>
  <si>
    <t>8.1.3</t>
  </si>
  <si>
    <t>B.30.3</t>
  </si>
  <si>
    <t>6.1.2.1.1</t>
  </si>
  <si>
    <t>Furniture for paediatric OPD and ward</t>
  </si>
  <si>
    <t>8.1.3.1</t>
  </si>
  <si>
    <t>B.30.3.1/B.30.2.4</t>
  </si>
  <si>
    <t>Physician/Consultant Medicine</t>
  </si>
  <si>
    <t>6.1.2.1.2</t>
  </si>
  <si>
    <t>B16.1.6.3.3</t>
  </si>
  <si>
    <t>Laptop for mobile health teams</t>
  </si>
  <si>
    <r>
      <rPr>
        <b/>
        <sz val="10"/>
        <rFont val="Arial"/>
      </rPr>
      <t xml:space="preserve">NCDC:
</t>
    </r>
    <r>
      <rPr>
        <sz val="10"/>
        <color rgb="FF000000"/>
        <rFont val="Arial"/>
      </rPr>
      <t xml:space="preserve">Includes Total salary amounting to Rs. 69.60 Lakhs for 6 Physician/Consultant Medicine under NCDC. The bifurcation is as follows:                                                                                                     EXISTING  - 1 - Physician @ 85000 pm (NPPC)                                                        VACANT - 1 - Physician @ 85000 pm (NPPC)                                                                          VACANT - 2 - Doctor (MD) @ 120000 pm (NPPCDCS)                                                            EXISTING - 2 - Consultant Medicine @ 85000 pm (NPHCE)     </t>
    </r>
  </si>
  <si>
    <t>Setting Up &amp; Strengthening of Skill Lab/ Other Training Centres or institutes including medical (DNB/CPS)/paramedical/nursing courses</t>
  </si>
  <si>
    <t>6.1.2.1.3</t>
  </si>
  <si>
    <t>B16.1.6.3.4</t>
  </si>
  <si>
    <t>8.1.3.2</t>
  </si>
  <si>
    <t>B.30.3.2</t>
  </si>
  <si>
    <t>Desktop for DEIC</t>
  </si>
  <si>
    <t>Psychiatrists</t>
  </si>
  <si>
    <r>
      <rPr>
        <b/>
        <sz val="10"/>
        <rFont val="Arial"/>
      </rPr>
      <t>NCDC (NMHP):</t>
    </r>
    <r>
      <rPr>
        <sz val="10"/>
        <color rgb="FF000000"/>
        <rFont val="Arial"/>
      </rPr>
      <t xml:space="preserve">
Includes Total salary amounting to Rs. 30.60 Lakhs for 3 Psychiatrists under NCDC (NMHP). The bifurcation is as follows:                                                                                                                    EXISTING - 3- Psychiatrists @ 85000 pm (NMHP )</t>
    </r>
  </si>
  <si>
    <t>6.1.2.1.4</t>
  </si>
  <si>
    <t>8.1.3.3</t>
  </si>
  <si>
    <t>B.30.3.3</t>
  </si>
  <si>
    <t xml:space="preserve">Orthopaedics </t>
  </si>
  <si>
    <t>9.1.1</t>
  </si>
  <si>
    <t>6.1.2.2</t>
  </si>
  <si>
    <t>Procurement of other equipment: NVBDCP</t>
  </si>
  <si>
    <t>A.9.1.2.2</t>
  </si>
  <si>
    <t>Setting up of Skill Lab</t>
  </si>
  <si>
    <t>8.1.3.4</t>
  </si>
  <si>
    <t>B.30.2.8</t>
  </si>
  <si>
    <t>ENT</t>
  </si>
  <si>
    <t>Annaul</t>
  </si>
  <si>
    <t>6.1.2.2.1</t>
  </si>
  <si>
    <t>F.1.3.f</t>
  </si>
  <si>
    <t>Fogging Machine</t>
  </si>
  <si>
    <t>NVBDCP - AES/JE</t>
  </si>
  <si>
    <r>
      <rPr>
        <b/>
        <sz val="10"/>
        <rFont val="Arial"/>
      </rPr>
      <t>NCDC (NPPCD):</t>
    </r>
    <r>
      <rPr>
        <sz val="10"/>
        <color rgb="FF000000"/>
        <rFont val="Arial"/>
      </rPr>
      <t xml:space="preserve">
Includes Total salary amounting to Rs. 20.40 Lakhs for 2 ENT Surgeon  under NCDC (NPPCD). The bifurcation is as follows:                                                                                                                    EXISTING - 2 - ENT Surgeon @ 85000 pm (NPPCD )        </t>
    </r>
  </si>
  <si>
    <t>9.1.2</t>
  </si>
  <si>
    <t>A.9.3.1.1</t>
  </si>
  <si>
    <t>Setting up of SBA Training Centres</t>
  </si>
  <si>
    <t>8.1.3.5</t>
  </si>
  <si>
    <t>B.30.3.4</t>
  </si>
  <si>
    <t>Ophthalmologists</t>
  </si>
  <si>
    <t>6.1.2.2.2</t>
  </si>
  <si>
    <t>F.1.5.a</t>
  </si>
  <si>
    <t>Spray Pumps &amp; accessories</t>
  </si>
  <si>
    <t>NVBDCP - KalaAzar</t>
  </si>
  <si>
    <t>9.1.3</t>
  </si>
  <si>
    <t>A.9.3.2.1</t>
  </si>
  <si>
    <t>8.1.3.6</t>
  </si>
  <si>
    <t>Setting up of EmOC Training Centres</t>
  </si>
  <si>
    <t>B.30.3.5</t>
  </si>
  <si>
    <t>Dermatologists</t>
  </si>
  <si>
    <t>6.1.2.2.3</t>
  </si>
  <si>
    <t>F.2.1.f</t>
  </si>
  <si>
    <t>Non-Health Equipment (NHP) - GFATM</t>
  </si>
  <si>
    <t>8.1.3.7</t>
  </si>
  <si>
    <t>9.1.4</t>
  </si>
  <si>
    <t>B.30.3.6</t>
  </si>
  <si>
    <t>A.9.3.3.1</t>
  </si>
  <si>
    <t>Venereologist</t>
  </si>
  <si>
    <t>Setting up of Life saving Anaesthesia skills Training Centres</t>
  </si>
  <si>
    <t>8.1.3.8</t>
  </si>
  <si>
    <t>B.30.3.7</t>
  </si>
  <si>
    <t>Microbiologists (MD)</t>
  </si>
  <si>
    <t>6.1.2.2.4</t>
  </si>
  <si>
    <t>Logistic for Entomological Lab Strengthening and others under MVCR</t>
  </si>
  <si>
    <t>Per Head Per Annum</t>
  </si>
  <si>
    <t>9.1.5</t>
  </si>
  <si>
    <t>A.9.10.1</t>
  </si>
  <si>
    <t>Strengthening of Existing Training Institutions/Nursing School (excluding infrastructure and HR)</t>
  </si>
  <si>
    <t>Continued Activity:                                                         IDSP Includes total Salary for 2 Dist Microbiologist for Rs. 20.64 Lakh.</t>
  </si>
  <si>
    <t>HSS / MH/ Nursing Directorate</t>
  </si>
  <si>
    <t>8.1.3.9</t>
  </si>
  <si>
    <t>B.30.3.8</t>
  </si>
  <si>
    <t>Forensic Specialist</t>
  </si>
  <si>
    <t>6.1.2.2.5</t>
  </si>
  <si>
    <t>8.1.3.10</t>
  </si>
  <si>
    <t>B.30.3.9</t>
  </si>
  <si>
    <r>
      <t xml:space="preserve">Continued activity:                                                                                              </t>
    </r>
    <r>
      <rPr>
        <b/>
        <sz val="10"/>
        <rFont val="Arial"/>
      </rPr>
      <t>INE -</t>
    </r>
    <r>
      <rPr>
        <sz val="10"/>
        <rFont val="Arial"/>
      </rPr>
      <t xml:space="preserve"> Proposed for 6weeks training for teaching faculties of Istitute of Nursing Education at Warda. Travelling including accomodation ((25000+32250) X 11 = 629750)   
</t>
    </r>
    <r>
      <rPr>
        <b/>
        <sz val="10"/>
        <rFont val="Arial"/>
      </rPr>
      <t>SIHFW-</t>
    </r>
    <r>
      <rPr>
        <sz val="10"/>
        <rFont val="Arial"/>
      </rPr>
      <t xml:space="preserve"> Also proposed towards stregntening of SIHFW towards Interactive Video Panel- 10L, Scissors ladder for external for maintenace - 5L, Chair lift- 3L &amp; Invertor for internet, phones &amp; AV equipments- 1L, Total Rs. 19L)</t>
    </r>
  </si>
  <si>
    <t>6.1.2.3</t>
  </si>
  <si>
    <t>Procurement of other equipment: NLEP</t>
  </si>
  <si>
    <r>
      <rPr>
        <b/>
        <sz val="10"/>
        <rFont val="Arial"/>
      </rPr>
      <t>NCDC (NPCDCS):</t>
    </r>
    <r>
      <rPr>
        <sz val="10"/>
        <color rgb="FF000000"/>
        <rFont val="Arial"/>
      </rPr>
      <t xml:space="preserve">
Includes Total salary amounting to Rs. 43.20 Lakhs for 3 Specialist under NCDC. The bifurcation is as follows:                                                                                                            EXISTING  - 1 - Specialist (Cardiology) @ 1.20 Lakhs p.m. (Revision of Salary from Rs.94,500 to Rs.1.20 Lakhs p.m. ,                                                                                                                                          VACANT  - 1 -  Specialist(M.D. General Medicine ) @ 1.20 Lakhs p.m. (Revision of Salary from Rs.90,000 to Rs.1.20 Lakhs p.m. ,                                                                                                                                         EXISTING  - 1 - Specialist(Consultant ECHO) @ 1.20 Lakhs p.m. (Revision of Salary from Rs.94,500 to Rs.1.20 Lakhs p.m.                                                Since there is shortage of candidates because of low salary, revision in the salary is proposed to Rs.120000 pm.)                                          </t>
    </r>
  </si>
  <si>
    <t>9.1.6</t>
  </si>
  <si>
    <t>A.9.2</t>
  </si>
  <si>
    <t>8.1.4</t>
  </si>
  <si>
    <t>B.30.4</t>
  </si>
  <si>
    <t>Development of training packages</t>
  </si>
  <si>
    <t>6.1.2.3.1</t>
  </si>
  <si>
    <t>G.2.1</t>
  </si>
  <si>
    <t>MCR</t>
  </si>
  <si>
    <t>8.1.4.1</t>
  </si>
  <si>
    <t>B.30.4.1</t>
  </si>
  <si>
    <t>Dental Surgeons</t>
  </si>
  <si>
    <t>Continued activity: 
Purchase of 40 MCR footwear for leprosy patients @ Rs 400/- per pair</t>
  </si>
  <si>
    <t>9.1.6.1</t>
  </si>
  <si>
    <t>A.9.2.1</t>
  </si>
  <si>
    <t>Development/ translation and duplication of training materials (including SAANS training modules)</t>
  </si>
  <si>
    <t>6.1.2.3.2</t>
  </si>
  <si>
    <t>G.2.2</t>
  </si>
  <si>
    <t>Aids/Appliance</t>
  </si>
  <si>
    <t>MH/ Training</t>
  </si>
  <si>
    <t xml:space="preserve">Dental Cell(NOHP)
EXISTING- 1 Dental Surgeon(Full Time) @ Rs.58322/-pm.
VACANT- 12 Dental Surgeon(Part Time )@ Rs.30000/-pm.(Will be filled shortly)
NEW- 1 Dental Surgeon-MDS Conservative Dentistry@ Rs 80,000/-pm
NEW-1 Dental Surgeon-MDS Oral Pathology @ Rs 80,000/-pm
NEW-1 Dental Surgeon-MDS Oral Surgery @ Rs 80,000/-pm
NEW-1 Dental Surgeon-MDS Orthodontia@ Rs 80,000/-pm
NEW-1 Dental Surgeon-MDS Periodontia@ Rs 80,000/-pm
NEW-1 Dental Surgeon-MDS Prosthodontia@ Rs 80,000/-p
</t>
  </si>
  <si>
    <t xml:space="preserve">Continued activity: 
Purchase of lab reagents, acid for BIMI, Splint in DPMR for laboratory use @ Rs 1250/- per month </t>
  </si>
  <si>
    <t>9.1.6.2</t>
  </si>
  <si>
    <t>A.9.6.8</t>
  </si>
  <si>
    <t>Training / Orientation technical manuals</t>
  </si>
  <si>
    <t>8.1.4.2</t>
  </si>
  <si>
    <t>B.30.4.2</t>
  </si>
  <si>
    <t>Dental MO</t>
  </si>
  <si>
    <t>6.1.2.3.3</t>
  </si>
  <si>
    <t>9.1.7</t>
  </si>
  <si>
    <t>8.1.4.3</t>
  </si>
  <si>
    <t>B.30.4.3</t>
  </si>
  <si>
    <t>Other Dental Staff</t>
  </si>
  <si>
    <t>6.1.2.4</t>
  </si>
  <si>
    <t>Procurement of other equipment: NPHCE</t>
  </si>
  <si>
    <t>6.1.2.4.1</t>
  </si>
  <si>
    <t>Non-recurring GIA: Furniture of Geriatrics Unit with 10 beds and OPD facilities at DH</t>
  </si>
  <si>
    <t>6.1.2.4.2</t>
  </si>
  <si>
    <t>6.1.2.5</t>
  </si>
  <si>
    <t>Procurement of equipment for ICT</t>
  </si>
  <si>
    <t>9.1.7.1</t>
  </si>
  <si>
    <t>8.1.4.3.1</t>
  </si>
  <si>
    <t>B.30.4.3.a</t>
  </si>
  <si>
    <t>Support for setting up of ECHO hub at State &amp; District levels and spokes</t>
  </si>
  <si>
    <t>Dental Hygienist</t>
  </si>
  <si>
    <t>HSS/e-Gov</t>
  </si>
  <si>
    <t>6.1.2.5.1</t>
  </si>
  <si>
    <t>Tablets; software for H&amp;WC and ANM/ MPW</t>
  </si>
  <si>
    <t>HSS/ NHSRC -CPHC</t>
  </si>
  <si>
    <t>Amount proposed towards purchase of computers, printers, UPS, tablets, etc. for new 6 HWCs.</t>
  </si>
  <si>
    <t>9.1.7.2</t>
  </si>
  <si>
    <t xml:space="preserve">Honorarium/Incentive for trainers for trainings through ECHO </t>
  </si>
  <si>
    <t>8.1.4.3.2</t>
  </si>
  <si>
    <t>6.1.2.5.2</t>
  </si>
  <si>
    <t>B.30.4.3.b</t>
  </si>
  <si>
    <t>Tablets; software for implementation of ANMOL</t>
  </si>
  <si>
    <t>Dental Technician</t>
  </si>
  <si>
    <t>9.1.7.3</t>
  </si>
  <si>
    <t>6.1.2.6</t>
  </si>
  <si>
    <t>Procurement of any other equipment</t>
  </si>
  <si>
    <t>HR for Skill Lab/ Training Institutes/ SIHFW</t>
  </si>
  <si>
    <t>8.1.4.3.3</t>
  </si>
  <si>
    <t>B.30.4.3.c</t>
  </si>
  <si>
    <t>Dental Assistants</t>
  </si>
  <si>
    <t>6.1.2.6.1</t>
  </si>
  <si>
    <t>B.18.2</t>
  </si>
  <si>
    <t>Procurement for Universal Screening of NCDs</t>
  </si>
  <si>
    <t>9.2.1</t>
  </si>
  <si>
    <t>A.9.1.2.1</t>
  </si>
  <si>
    <t xml:space="preserve">HR for Skill Lab </t>
  </si>
  <si>
    <t>Required for purchase of PAP smear Kit, refreshments, drugs and miscellaneous to be incurred during NCD Camps</t>
  </si>
  <si>
    <t>MH/ HRH</t>
  </si>
  <si>
    <t>6.1.2.6.2</t>
  </si>
  <si>
    <t>Procurement of equipment &amp; computer for district level Model Anti Rabies Clinics in existing health facilities</t>
  </si>
  <si>
    <t>Dental Cell(NOHP)
VACANT- 13 Dental Asst.(Part time) @  Rs.8000/-pm</t>
  </si>
  <si>
    <t>HSS/NRCP</t>
  </si>
  <si>
    <t>8.1.4.3.4</t>
  </si>
  <si>
    <t>B.30.4.4</t>
  </si>
  <si>
    <r>
      <rPr>
        <b/>
        <sz val="10"/>
        <color rgb="FF000000"/>
        <rFont val="Arial"/>
      </rPr>
      <t xml:space="preserve">Dental Cell(NOHP)
</t>
    </r>
    <r>
      <rPr>
        <sz val="10"/>
        <color rgb="FF000000"/>
        <rFont val="Arial"/>
      </rPr>
      <t>NEW- 1 Data entry Operator @ Rs. 10,000/-pm</t>
    </r>
  </si>
  <si>
    <t>9.2.2</t>
  </si>
  <si>
    <t>A.9.1.1</t>
  </si>
  <si>
    <t>HR for Nursing Schools/ Institutions/ Nursing Directorate/ SIHFW</t>
  </si>
  <si>
    <t>Training/ MH/ HRH</t>
  </si>
  <si>
    <t>8.1.5</t>
  </si>
  <si>
    <t>B.30.5</t>
  </si>
  <si>
    <t>6.1.3</t>
  </si>
  <si>
    <t>Equipment maintenance</t>
  </si>
  <si>
    <t>8.1.5.1</t>
  </si>
  <si>
    <t>Full time</t>
  </si>
  <si>
    <t>6.1.3.1</t>
  </si>
  <si>
    <t>Maintenance of bio-medical equipment</t>
  </si>
  <si>
    <t xml:space="preserve">HR for SIHFW
vacant- 1 Sr. Consultant/Principal- Training @Rs.65000/-pm
VACANT-   1 Jr. Consultant- Training  @ Rs.50000/-
EXISTING- 1 Accountant cum Cashier @Rs.17640/-pm
EXISTING- 1 Computer Assistant @Rs.11550/-pm
EXISTING- 2 Computer Assistant @Rs.15376/-pm
EXISTING- 1 Secretarial Assistant @Rs.12734/-pm. 
EXISTING- 1 Attendant @ Rs.11183/-pm
EXISTING- 1 Attendant @ Rs.9,000/-pm(Proposed change in base salary)
EXISTING- 5 Sweeper @ Rs.9,000/-pm(Proposed change in base salary)
VACANT- 1 Sweeper @ Rs.9,000/-pm(Proposed change in base salary)
*All amounts mentioned include the Annual Increment @5% of Rs 0.73 lakhs </t>
  </si>
  <si>
    <r>
      <rPr>
        <b/>
        <sz val="10"/>
        <rFont val="Arial"/>
      </rPr>
      <t>RNTCP</t>
    </r>
    <r>
      <rPr>
        <sz val="10"/>
        <color rgb="FF000000"/>
        <rFont val="Arial"/>
      </rPr>
      <t xml:space="preserve"> total Rs. 16.38/- includes salary of 1 Sr MO dots Plus ward @ 65000/- pm and salary of MO GMC @ 65000/- pm                                                                                                                        
</t>
    </r>
    <r>
      <rPr>
        <b/>
        <sz val="10"/>
        <rFont val="Arial"/>
      </rPr>
      <t>NCDC (NPCDCS):</t>
    </r>
    <r>
      <rPr>
        <sz val="10"/>
        <color rgb="FF000000"/>
        <rFont val="Arial"/>
      </rPr>
      <t xml:space="preserve">
Includes Total salary amounting to Rs. 31.20 Lakhs for 4 Medical Officers   under NCDC (NPCDCS). The bifurcation is as follows:                                                                                                                    EXISTING - 3 - Medical Officers @ 65000 pm  (NPCDCS)                                                                 EXISTING - 1 - Medical Officers @ 65000 pm  (NPCDCS) </t>
    </r>
  </si>
  <si>
    <t>6.1.3.1.1</t>
  </si>
  <si>
    <t>A.3.4</t>
  </si>
  <si>
    <t>Repairs of Laparoscopes</t>
  </si>
  <si>
    <t>8.1.5.2</t>
  </si>
  <si>
    <t>Part time</t>
  </si>
  <si>
    <t>9.2.3</t>
  </si>
  <si>
    <t>State level Midwifery Educators</t>
  </si>
  <si>
    <t>6.1.3.1.2</t>
  </si>
  <si>
    <t>E.3.3</t>
  </si>
  <si>
    <t>Equipment AMC cost (DPHL)</t>
  </si>
  <si>
    <t>8.1.6</t>
  </si>
  <si>
    <t>B.30.6</t>
  </si>
  <si>
    <t>AYUSH Staff</t>
  </si>
  <si>
    <t>9.2.4</t>
  </si>
  <si>
    <t>6.1.3.1.3</t>
  </si>
  <si>
    <t>Equipment Maintenance</t>
  </si>
  <si>
    <t>8.1.6.1</t>
  </si>
  <si>
    <t>Continued activity:
Maintenance of Microscopes at DMC, IRL Equipment, Mobile Van Equipments, LPA lab equipment and  office equipments.</t>
  </si>
  <si>
    <t>B.30.6.1</t>
  </si>
  <si>
    <t>6.1.3.1.4</t>
  </si>
  <si>
    <t>I.1.8</t>
  </si>
  <si>
    <t>Maintenance of Ophthalmic Equipment</t>
  </si>
  <si>
    <t>AYUSH MOs</t>
  </si>
  <si>
    <t>Per unit</t>
  </si>
  <si>
    <t>Annual increment for all the existing positions</t>
  </si>
  <si>
    <t>Continued activity: 
2 Half yearly Annual Maintainence contract visit for existing equipments at 2 district hospitals , 1 Sub district hospital @ 1.75 Lakhs per unit for equipments such as Auto Ref with Auto Keratometer-URK 700 , Slit Lamp, Non Contact Tonometer, Auto Keratometer(Hand Held),  Portable Auto Ref, Phaco-Emulsification Visalis 100 etc  and repairs of  existing Ophthalmic equipments. Proposed Rs 5 lakhs each for 2 districts in Goa.</t>
  </si>
  <si>
    <t xml:space="preserve">AYUSH- 
Total 52 Mos 
EXSTING-24 AYUSH MO @23153/-
EXISTING-24 AYUSH MO @22,050/-
EXSTING-2 AYUSH MO @Rs,20,000/-
VACANT- 2 AYUSH-MO @  Rs.20000/-pm 
</t>
  </si>
  <si>
    <t>6.1.3.1.5</t>
  </si>
  <si>
    <t>Comprehensive Bio-Medical Equipment Mainteance Programme</t>
  </si>
  <si>
    <t>Maintainence of Bio-medical equipments. CMC contract for 2547 Bio medical equipments for all peripheral centres and DH under DHS-Goa. 
And for calibration of equipments like BP Apps, Thermometers etc @ Rs.5000/- each for 37 HFs and Calibration of equipments for Laboratories @ Rs 50000/- for 3HFs</t>
  </si>
  <si>
    <t>8.1.6.2</t>
  </si>
  <si>
    <t>6.1.3.2</t>
  </si>
  <si>
    <t>B.30.6.2</t>
  </si>
  <si>
    <t>B16.1.1.3.1</t>
  </si>
  <si>
    <t>Maintenance of Other equipment (please specify)</t>
  </si>
  <si>
    <t>Pharmacist - AYUSH</t>
  </si>
  <si>
    <t>Trainings including medical (DNB/CPS)/paramedical/nursing courses</t>
  </si>
  <si>
    <t>6.1.3.2.1</t>
  </si>
  <si>
    <t>Maintenance of Microscope</t>
  </si>
  <si>
    <t xml:space="preserve">AYUSH 
28 Pharmacists @48.67 lakh
EXISTING- 1 Pharmacist @Rs.11000/-pm
EXISTING- 3 Pharmacist @Rs.12734/-pm
EXISTING- 1 Pharmacist @Rs.13947/-pm
EXISTING- 1 Pharmacist @Rs.14644/-pm
EXISTING- 6 Pharmacist @Rs.18604/-pm
EXISTING- 13 Pharmacist @Rs. 19457/-pm
VACANT- 3Pharmacist @Rs. 11000/-pm
</t>
  </si>
  <si>
    <t>6.1.3.2.2</t>
  </si>
  <si>
    <t>AMC of DG Set</t>
  </si>
  <si>
    <t>9.5.1</t>
  </si>
  <si>
    <t>8.1.6.3</t>
  </si>
  <si>
    <t>B.30.6.3</t>
  </si>
  <si>
    <t xml:space="preserve">Per unit        
</t>
  </si>
  <si>
    <t>Maternal Health Trainings</t>
  </si>
  <si>
    <t xml:space="preserve">Comprehencive AMC of D.G. Sets which was approved in ROP 2010-11 under the head Monitoring &amp; Evatuation. total 11 was procured out of which 8 are in working conditions of which comprehencive AMC is to be done ) </t>
  </si>
  <si>
    <t xml:space="preserve">AYUSH
EXISTING-1 Panchakarma Therapist @ Rs. 12734/-pm
EXISTING-1 Panchakarma Therapist @ Rs. 12128/-pm
</t>
  </si>
  <si>
    <t>B.16.2</t>
  </si>
  <si>
    <t xml:space="preserve">Procurement of Drugs and supplies </t>
  </si>
  <si>
    <t>8.1.7</t>
  </si>
  <si>
    <t>B.30.7</t>
  </si>
  <si>
    <t>RBSK teams (Exclusive mobile health team &amp; DEIC Staff)</t>
  </si>
  <si>
    <t>9.5.1.1</t>
  </si>
  <si>
    <t>A.1.4</t>
  </si>
  <si>
    <t xml:space="preserve">Maternal Death Review Trainings </t>
  </si>
  <si>
    <t>Per batch</t>
  </si>
  <si>
    <t>6.2.1</t>
  </si>
  <si>
    <t>B.16.2.1</t>
  </si>
  <si>
    <t>Drugs &amp; supplies for MH</t>
  </si>
  <si>
    <t>8.1.7.1</t>
  </si>
  <si>
    <t>B.30.7.1</t>
  </si>
  <si>
    <t>Proposed MDSR training for MOs 35 nos. and Supervisory staff 35 nos each and 1 batch for MDSR Software training for DEOs of 35 participants @ RS 30,000/- per batch</t>
  </si>
  <si>
    <t>RBSK mobile teams</t>
  </si>
  <si>
    <t>9.5.1.2</t>
  </si>
  <si>
    <t>6.2.1.1</t>
  </si>
  <si>
    <t>B.16.2.1.1</t>
  </si>
  <si>
    <t>A.9.1.2.3</t>
  </si>
  <si>
    <t xml:space="preserve">RTI /STI drugs and consumables </t>
  </si>
  <si>
    <t>Onsite mentoring at Delivery Points/ Nursing Institutions/ Nursing Schools</t>
  </si>
  <si>
    <t>9.5.1.3</t>
  </si>
  <si>
    <t>TOT for Skill Lab</t>
  </si>
  <si>
    <t>6.2.1.2</t>
  </si>
  <si>
    <t>B.16.2.1.2</t>
  </si>
  <si>
    <t>Drugs for Safe Abortion (MMA)</t>
  </si>
  <si>
    <t>8.1.7.1.1</t>
  </si>
  <si>
    <t>B.30.7.1.a</t>
  </si>
  <si>
    <t xml:space="preserve">MOs- AYUSH </t>
  </si>
  <si>
    <t>9.5.1.4</t>
  </si>
  <si>
    <t>6.2.1.3</t>
  </si>
  <si>
    <t>Trainings at Skill Lab</t>
  </si>
  <si>
    <t>B.16.2.1.4</t>
  </si>
  <si>
    <t xml:space="preserve">RBSK- Total 30 MO
EXISTING- 5 RBSK-MO @ Rs.31500/-pm
EXISTING- 2 RBSK-MO @ Rs. 32290/-pm
EXISTING- 1 RBSK-MO @ Rs. 32430/-pm
EXISTING- 2 RBSK-MO @ Rs. 33075/-pm
EXISTING- 1 RBSK-MO @ Rs. 34052/-pm
EXISTING- 1 RBSK-MO @ Rs. 35378/-pm
EXISTING- 18 RBSK-MO @ Rs. 35600/-pm
</t>
  </si>
  <si>
    <t>RPR Kits</t>
  </si>
  <si>
    <t>8.1.7.1.2</t>
  </si>
  <si>
    <t>B.30.7.1.b</t>
  </si>
  <si>
    <t>MOs- MBBS</t>
  </si>
  <si>
    <t>8.1.7.1.3</t>
  </si>
  <si>
    <t>B.30.7.1.c</t>
  </si>
  <si>
    <t>Staff Nurse</t>
  </si>
  <si>
    <t>6.2.1.4</t>
  </si>
  <si>
    <t>B.16.2.1.5</t>
  </si>
  <si>
    <t>Whole blood finger prick test for HIV</t>
  </si>
  <si>
    <t>9.5.1.5</t>
  </si>
  <si>
    <t>A.9.3.1.2</t>
  </si>
  <si>
    <t>TOT for SBA</t>
  </si>
  <si>
    <t>8.1.7.1.4</t>
  </si>
  <si>
    <t>B.30.7.1.d</t>
  </si>
  <si>
    <t>ANM</t>
  </si>
  <si>
    <t>6.2.1.5</t>
  </si>
  <si>
    <t>B.16.2.6.4.a</t>
  </si>
  <si>
    <t xml:space="preserve">IFA tablets for non-pregnant &amp; non-lactating women in Reproductive Age (20-49 years) </t>
  </si>
  <si>
    <t xml:space="preserve">RBSK- Total 15 ANM
EXISTING- 11 ANM @ Rs. 11576/-pm
EXISTING- 1 ANM @ Rs. 17761/-pm.  
EXISTING- 3 ANM @ Rs. 10500/-pm.  </t>
  </si>
  <si>
    <t>9.5.1.6</t>
  </si>
  <si>
    <t>A.9.3.1.3</t>
  </si>
  <si>
    <t>Training of Staff Nurses/ANMs / LHVs in SBA</t>
  </si>
  <si>
    <t>8.1.7.1.5</t>
  </si>
  <si>
    <t>B.30.7.1.e</t>
  </si>
  <si>
    <t>5,00,000</t>
  </si>
  <si>
    <t>4,38,934.00</t>
  </si>
  <si>
    <t>6.2.1.6</t>
  </si>
  <si>
    <t>B.16.2.6.4.b</t>
  </si>
  <si>
    <t xml:space="preserve">Albendazole Tablets for non-pregnant &amp; non-lactating women in Reproductive Age (20-49 years) </t>
  </si>
  <si>
    <t xml:space="preserve">RBSK- Total 15 Pharmcists
EXISTING- 1 Pharmacist @Rs. 12100/-pm.  
EXISTING- 1 Pharmacist @ Rs. 12705/-pm.  
EXISTING- 1 Pharmacist @ Rs. 15342/-pm.  
EXISTING- 1 Pharmacist @ Rs. 16913/-pm.  
EXISTING- 1 Pharmacist @ Rs. 18604/-pm.  
EXISTING- 4 Pharmacist @ Rs. 19535/-pm.  
EXISTING- 6 Pharmacist @ Rs. 21402/-pm.  </t>
  </si>
  <si>
    <t>06 batches of staff nurses will be trained in 3 institutions. Number of participants in each batch is 8 @ Rs. 50,000/- per batch.50000 *06 batches = Rs 3 lakhs .</t>
  </si>
  <si>
    <t>8.1.7.2</t>
  </si>
  <si>
    <t>B.30.7.2</t>
  </si>
  <si>
    <t>DEIC</t>
  </si>
  <si>
    <t>6.2.1.7</t>
  </si>
  <si>
    <t>B.16.2.1.3.1</t>
  </si>
  <si>
    <t>JSSK drugs and consumables</t>
  </si>
  <si>
    <t>9.5.1.7</t>
  </si>
  <si>
    <t>A.9.3.2.2</t>
  </si>
  <si>
    <t>TOT for EmOC</t>
  </si>
  <si>
    <t>8.1.7.2.1</t>
  </si>
  <si>
    <t>B.30.7.2.a</t>
  </si>
  <si>
    <t>6.2.1.7.1</t>
  </si>
  <si>
    <t>B.16.2.6.5.a</t>
  </si>
  <si>
    <t>IFA tablets for Pregnant &amp; Lactating Mothers</t>
  </si>
  <si>
    <t>9.5.1.8</t>
  </si>
  <si>
    <t xml:space="preserve">VACANT- 2 Pediatricians  @ Rs. 85000/-pm
</t>
  </si>
  <si>
    <t>A.9.3.2.3</t>
  </si>
  <si>
    <t>Training of Medical Officers in EmOC</t>
  </si>
  <si>
    <t>8.1.7.2.2</t>
  </si>
  <si>
    <t>B.30.7.2.b</t>
  </si>
  <si>
    <t>MO, MBBS</t>
  </si>
  <si>
    <t>6.2.1.7.2</t>
  </si>
  <si>
    <t>B.16.2.6.5.b</t>
  </si>
  <si>
    <t>Folic Acid Tablets (400 mcg) for Pregnant &amp; Lactating Mothers</t>
  </si>
  <si>
    <t>9.5.1.9</t>
  </si>
  <si>
    <t>A.9.3.3.2</t>
  </si>
  <si>
    <t>TOT for Anaesthesia skills training</t>
  </si>
  <si>
    <t xml:space="preserve">VACANT- 2 MO @Rs.65,000/-pm (Proposed change in Base Salary)
</t>
  </si>
  <si>
    <t>8.1.7.2.3</t>
  </si>
  <si>
    <t>B.30.7.2.c</t>
  </si>
  <si>
    <t>MO, Dental</t>
  </si>
  <si>
    <t>6.2.1.7.3</t>
  </si>
  <si>
    <t>Calcium tablets</t>
  </si>
  <si>
    <t>9.5.1.10</t>
  </si>
  <si>
    <t>A.9.3.3.3</t>
  </si>
  <si>
    <t>Training of Medical Officers in life saving Anaesthesia skills</t>
  </si>
  <si>
    <t xml:space="preserve">EXISTING- 1 MO, Dental @46,619/-
EXISTING-1MO, Dental @34613/- </t>
  </si>
  <si>
    <t>8.1.7.2.4</t>
  </si>
  <si>
    <t>B.30.7.2.d</t>
  </si>
  <si>
    <t>6.2.1.7.4</t>
  </si>
  <si>
    <t>Albendazole tablets</t>
  </si>
  <si>
    <t xml:space="preserve">EXISTING- 1 SN @ Rs. 19969/-pm.  
VACANT- 1 SN @Rs.15000/-pm(Will be filled shortly)
</t>
  </si>
  <si>
    <t>9.5.1.11</t>
  </si>
  <si>
    <t>A.9.3.4.1</t>
  </si>
  <si>
    <t>TOT on safe abortion services</t>
  </si>
  <si>
    <t>8.1.7.2.5</t>
  </si>
  <si>
    <t>B.30.7.2.e</t>
  </si>
  <si>
    <t>Physiotherapist</t>
  </si>
  <si>
    <t>6.2.1.7.5</t>
  </si>
  <si>
    <t>Other JSSK drugs &amp; consumables</t>
  </si>
  <si>
    <t xml:space="preserve">EXISTING- 1 Physiotherapist @ Rs. 29354/-pm.  
EXISTING- 1 Physiotherapist @ Rs. 22050/-pm.  
</t>
  </si>
  <si>
    <t>8.1.7.2.6</t>
  </si>
  <si>
    <t>B.30.7.2.f</t>
  </si>
  <si>
    <t>Audiologist &amp; speech therapist</t>
  </si>
  <si>
    <t>Proposed for  3 Gynecologists @50000/-each</t>
  </si>
  <si>
    <t>6.2.1.8</t>
  </si>
  <si>
    <t>B.16.2.1.3</t>
  </si>
  <si>
    <t>Any other Drugs &amp; Supplies (Please specify)</t>
  </si>
  <si>
    <t>9.5.1.12</t>
  </si>
  <si>
    <t>A.9.3.4.2, A.1.1</t>
  </si>
  <si>
    <t>Training of Medical Officers in safe abortion</t>
  </si>
  <si>
    <t>VACANT- 2 Audiologist &amp; speech therapist 
@Rs. 40,000/-</t>
  </si>
  <si>
    <t>6.2.2</t>
  </si>
  <si>
    <t>B.16.2.2</t>
  </si>
  <si>
    <t>Drugs &amp; supplies for CH</t>
  </si>
  <si>
    <t>Since no medical officer in Goa conducts safe abortion, it is Proposed that Gynecologists from all delivery points are trained at both DHs for 2 Batches of  Gynecologist @ Rs. 30,000/- per batch</t>
  </si>
  <si>
    <t>8.1.7.2.7</t>
  </si>
  <si>
    <t>B.30.7.2.g</t>
  </si>
  <si>
    <t>Psychologist</t>
  </si>
  <si>
    <t>9.5.1.13</t>
  </si>
  <si>
    <t>A.9.3.5.1</t>
  </si>
  <si>
    <t>TOT for RTI/STI training</t>
  </si>
  <si>
    <t xml:space="preserve">EXISTING- 1 Psychologist @Rs. 50742/-pm.
EXISTING- 1 Psychologist @ Rs. 43334/-pm. 
</t>
  </si>
  <si>
    <t>6.2.2.1</t>
  </si>
  <si>
    <t>B.16.2.2.1</t>
  </si>
  <si>
    <t>8.1.7.2.8</t>
  </si>
  <si>
    <t>B.30.7.2.h</t>
  </si>
  <si>
    <t>Optometrist</t>
  </si>
  <si>
    <t>9.5.1.14</t>
  </si>
  <si>
    <t>A.9.3.5.2</t>
  </si>
  <si>
    <t>Training of laboratory technicians in RTI/STI</t>
  </si>
  <si>
    <t xml:space="preserve">EXISTING- 1 Optometrist @ Rs. 25468/-pm. 
EXISTING- 1 Optometrist @Rs. 21000/-pm. 
</t>
  </si>
  <si>
    <t>8.1.7.2.9</t>
  </si>
  <si>
    <t>B.30.7.2.i</t>
  </si>
  <si>
    <t>Early interventionist cum special educator</t>
  </si>
  <si>
    <t>6.2.2.2</t>
  </si>
  <si>
    <t>B.16.2.6</t>
  </si>
  <si>
    <t>Drugs &amp; Supplies for NIPI and National Deworming Day</t>
  </si>
  <si>
    <t>9.5.1.15</t>
  </si>
  <si>
    <t>Training of ANM/staff nurses in RTI/STI</t>
  </si>
  <si>
    <t xml:space="preserve">EXISTING- 2 IE/SE @ Rs.25000/-pm. 
</t>
  </si>
  <si>
    <t>8.1.7.2.10</t>
  </si>
  <si>
    <t>6.2.2.3</t>
  </si>
  <si>
    <t>B.30.7.2.j</t>
  </si>
  <si>
    <t>B.16.2.6.1.a</t>
  </si>
  <si>
    <t>Social worker</t>
  </si>
  <si>
    <t>IFA syrups (with auto dispenser) for children (6-60months)</t>
  </si>
  <si>
    <t>9.5.1.16</t>
  </si>
  <si>
    <t>A.9.3.5.3</t>
  </si>
  <si>
    <t>Training of Medical Officers in RTI/STI</t>
  </si>
  <si>
    <t xml:space="preserve">EXISTING- 1 Social worker @ Rs. 35519/-pm. 
EXISTING- 1 Social worker @ Rs. 27957/-pm. 
</t>
  </si>
  <si>
    <t>8.1.7.2.11</t>
  </si>
  <si>
    <t>B.30.7.2.k</t>
  </si>
  <si>
    <t>Lab technician</t>
  </si>
  <si>
    <t>Specification is Biweekly 1ml of IFA syrup containing 20 mg of elemental iron and 100 mcg of folic acid
 Unit requirement is 100ml/child/year (2 bottles /year)
 Unit cost of 1 bottle is Rs. 12.50/-
 Number of beneficiaries is 95000
 Requirement as per No. of Beneficiaries = 95000 x 2 bottle = 190000
 Buffer Stock (10% for IFA) = 190000 x 10 / 100 = 19000
 Annual Requirement = 190000+19000=209000
 Total Cost = 209000 x 12.5=2612500</t>
  </si>
  <si>
    <t>EXISTING- 2 Lab technician@ Rs. 12734/-pm.</t>
  </si>
  <si>
    <t>9.5.1.17</t>
  </si>
  <si>
    <t>A.9.3.6.1</t>
  </si>
  <si>
    <t>TOT for BEmOC training</t>
  </si>
  <si>
    <t>6.2.2.4</t>
  </si>
  <si>
    <t>B.16.2.6.1.b</t>
  </si>
  <si>
    <t>8.1.7.2.12</t>
  </si>
  <si>
    <t>Albendazole Tablets for children (6-60months)</t>
  </si>
  <si>
    <t>B.30.7.2.l</t>
  </si>
  <si>
    <t>Dental technician</t>
  </si>
  <si>
    <t>1,79,000.00</t>
  </si>
  <si>
    <t>VACANT- 2 Dental Tech @ Rs. 11000/-pm</t>
  </si>
  <si>
    <t>Specification is Biannually half tablet of 400 mg Albendazole for 1-2 years and 1 tablet of 400 mg Albendazole for 2-5years
 Unit requirement is half tablet of 400 mg Albendazole for 1-2 years and 1 tablet of 400 mg Albendazole for 2-5years (2 tablets /year)
 Unit cost of 1 tablet is Rs. 1.20/-
 Number of beneficiaries is 95000
 Requirement as per No. of Beneficiaries = 95000 x 2 tablets = 190000
 Buffer Stock (10% for ABZ) = 190000 x 10 / 100 = 19000
 Annual Requirement = 190000+19000=209000
 Total Cost = 209000 x 1.20 = 250800</t>
  </si>
  <si>
    <t>9.5.1.18</t>
  </si>
  <si>
    <t>A.9.3.6.2</t>
  </si>
  <si>
    <t>BEmOC training  for MOs/LMOs</t>
  </si>
  <si>
    <t>6.2.2.5</t>
  </si>
  <si>
    <t>B.16.2.6.2.a</t>
  </si>
  <si>
    <t>IFA tablets  (IFA WIFS Junior tablets- pink sugar coated) for children (5-10 yrs.)</t>
  </si>
  <si>
    <t>8.1.8</t>
  </si>
  <si>
    <t>B.30.8</t>
  </si>
  <si>
    <t>Staff for NRC</t>
  </si>
  <si>
    <t>8,82,000.00</t>
  </si>
  <si>
    <t>8,01,132.00</t>
  </si>
  <si>
    <t>9.5.1.19</t>
  </si>
  <si>
    <t>DAKSHTA training</t>
  </si>
  <si>
    <t>8.1.8.1</t>
  </si>
  <si>
    <t>B.30.8.1</t>
  </si>
  <si>
    <t xml:space="preserve">3 days Dakshata Training for MOs/ SNs/ANMs of intervention facilities. For 2 batches of 15 participants training at state level for each district </t>
  </si>
  <si>
    <t>Specification is 1 tablet weekly therefore 52 tablets annually
 Unit requirement is 52 tablets/child/year
 Unit cost of 1 tablets=0.50 per tablet
 Number of beneficiaries are 93000
 Requirement as per No. of Beneficiaries = 93000*52=4836000
 Buffer Stock (10% for IFA) = 483600
 Annual Requirement = 4836000+483600=5319600
 Total Cost = 0.50 x 5319600=2659800/-</t>
  </si>
  <si>
    <t>9.5.1.20</t>
  </si>
  <si>
    <t>TOT for Dakshta</t>
  </si>
  <si>
    <t>6.2.2.6</t>
  </si>
  <si>
    <t>B.16.2.6.2.b</t>
  </si>
  <si>
    <t>Albendazole Tablets for children (5-10 yrs.)</t>
  </si>
  <si>
    <t>8.1.8.2</t>
  </si>
  <si>
    <t>B.30.8.2</t>
  </si>
  <si>
    <t>For 4 persons @ Rs.50000 each</t>
  </si>
  <si>
    <t>Specification is 1 tablet of 400 mg Albendazole
 Unit requirement is 1 tablet of 400 mg Albendazole (2 tablets/child/year)
 Unit cost of 1 tablet is Rs. 1.20/-
 Number of beneficiaries is 93000
 Requirement as per No. of Beneficiaries = 93000 x 2 tablets = 186000
 Buffer Stock (10% for ABZ) = 186000 x 10 / 100 = 18600
 Annual Requirement = 186000+18600=204600
 Total Cost = 204600 x 1.20 = 245520/-</t>
  </si>
  <si>
    <t>8.1.8.3</t>
  </si>
  <si>
    <t>9.5.1.21</t>
  </si>
  <si>
    <t>B.30.8.3</t>
  </si>
  <si>
    <t>Onsite Mentoring for DAKSHATA</t>
  </si>
  <si>
    <t>Cook cum caretaker</t>
  </si>
  <si>
    <t xml:space="preserve">Per month </t>
  </si>
  <si>
    <t>6.2.2.7</t>
  </si>
  <si>
    <t>B.16.2.2.2</t>
  </si>
  <si>
    <t>Rs.0.30  for State mentoring visits ( 1 visit /month)  to the identified facility and Rs.0.50  lakhs for DCT visits ( 2 visits/month ) to the identified facility</t>
  </si>
  <si>
    <t>Vitamin A syrup</t>
  </si>
  <si>
    <t>9.5.1.22</t>
  </si>
  <si>
    <t>LaQshya trainings/workshops</t>
  </si>
  <si>
    <t>8.1.8.4</t>
  </si>
  <si>
    <t>B.30.8.4</t>
  </si>
  <si>
    <t>6.2.2.8</t>
  </si>
  <si>
    <t>A.2.6</t>
  </si>
  <si>
    <t>Drugs for Management of Diarrhoea &amp; ARI &amp; micronutrient malnutrition</t>
  </si>
  <si>
    <t>Proposed for one batch (5each from 5 facilities) of representatives @30000/- each  from Quality Circle of LR &amp; OT</t>
  </si>
  <si>
    <t>Medical Social worker for NRC</t>
  </si>
  <si>
    <t>9.5.1.23</t>
  </si>
  <si>
    <t>Training of MOs/SNs</t>
  </si>
  <si>
    <t>6.2.2.8.1</t>
  </si>
  <si>
    <t>B.16.2.2.3</t>
  </si>
  <si>
    <t>ORS</t>
  </si>
  <si>
    <t>FMR removed</t>
  </si>
  <si>
    <t>Continued activity for IDCF</t>
  </si>
  <si>
    <t>9.5.1.24</t>
  </si>
  <si>
    <t>Onsite mentoring at Delivery Points</t>
  </si>
  <si>
    <t>8.1.8.5</t>
  </si>
  <si>
    <t>B.30.17.3</t>
  </si>
  <si>
    <t>Feeding demonstrator for NRC</t>
  </si>
  <si>
    <t>6.2.2.8.2</t>
  </si>
  <si>
    <t>B.16.2.2.4</t>
  </si>
  <si>
    <t>Zinc</t>
  </si>
  <si>
    <t>9.5.1.25</t>
  </si>
  <si>
    <t>Travel Cost of State Midwifery Educators: State to National Institute</t>
  </si>
  <si>
    <t>8.1.8.6</t>
  </si>
  <si>
    <t>B.30.8.5</t>
  </si>
  <si>
    <t>6.2.2.8.3</t>
  </si>
  <si>
    <t>9.5.1.26</t>
  </si>
  <si>
    <t xml:space="preserve">Training of Nurse Practitioners in Midwifery </t>
  </si>
  <si>
    <t>MISSION FLEXIPOOL- 
EXISTING-IYCF  4 Breastfeeding counsellors @Rs. 13650/- per person p.m (Outsourced to NGO)</t>
  </si>
  <si>
    <t>6.2.2.9</t>
  </si>
  <si>
    <t>9.5.1.27</t>
  </si>
  <si>
    <t>A.9.3.7</t>
  </si>
  <si>
    <t>Other maternal health trainings (please specify)</t>
  </si>
  <si>
    <t>8.1.9</t>
  </si>
  <si>
    <t>B.30.9</t>
  </si>
  <si>
    <t>Staff for SNCU/NBSU/Lactation Management Centres</t>
  </si>
  <si>
    <t>6.2.3</t>
  </si>
  <si>
    <t xml:space="preserve">Proposed GDM training for 1) 2 batches (30 participants each) @ Rs. 40,000/- each (1 batch for MOs &amp; 1 batch for SNs) 2) Rs. 2000/- per HF for training of FLWs at the facility level for 37 HF </t>
  </si>
  <si>
    <t>B.16.2.3</t>
  </si>
  <si>
    <t>Drugs &amp; supplies for FP</t>
  </si>
  <si>
    <t>8.1.9.1</t>
  </si>
  <si>
    <t>B.30.9.1</t>
  </si>
  <si>
    <t>9.5.2</t>
  </si>
  <si>
    <t>Child Health Trainings</t>
  </si>
  <si>
    <t>6.2.3.1</t>
  </si>
  <si>
    <t>Nayi Pehl Kit</t>
  </si>
  <si>
    <t>8.1.9.2</t>
  </si>
  <si>
    <t>B.30.9.2</t>
  </si>
  <si>
    <t>9.5.2.1</t>
  </si>
  <si>
    <t>A.2.1</t>
  </si>
  <si>
    <t>IMNCI (including F-IMNCI; primarily budget for  planning for pre-service IMNCI activities in medical colleges, nursing colleges, and ANMTCs other training)</t>
  </si>
  <si>
    <t>HR for SNCU(Proposed change in base salary)
EXISTING 2 MO(MBBS) @ Rs65,000/-
VACANT 2 MO(MBBS) @ Rs 65,000/-</t>
  </si>
  <si>
    <t>8.1.9.3</t>
  </si>
  <si>
    <t>B.30.9.3</t>
  </si>
  <si>
    <t>6.2.3.2</t>
  </si>
  <si>
    <t>B.16.2.3.1</t>
  </si>
  <si>
    <t>8.1.9.4</t>
  </si>
  <si>
    <t>Staffs for CLMC at Medical colleges/ DHs</t>
  </si>
  <si>
    <t>HRH&amp;HPIP/CH</t>
  </si>
  <si>
    <t>Refresher training for One batch of MOs</t>
  </si>
  <si>
    <t>6.2.4</t>
  </si>
  <si>
    <t>8.1.9.5</t>
  </si>
  <si>
    <t>Drugs &amp; supplies for AH</t>
  </si>
  <si>
    <t>Staff for LMU at DH/ SDH/ high caseload CHC</t>
  </si>
  <si>
    <t>9.5.2.2</t>
  </si>
  <si>
    <t>Orientation/Planning Meeting/Launch on SAANS initiative at State or District (Pneumonia)/IDCF orientation</t>
  </si>
  <si>
    <t>8.1.9.6</t>
  </si>
  <si>
    <t>B.30.9.4</t>
  </si>
  <si>
    <t>Per Health Centre</t>
  </si>
  <si>
    <t>6.2.4.1</t>
  </si>
  <si>
    <t>B.16.2.6.3.a</t>
  </si>
  <si>
    <t>IFA tablets under WIFS (10-19 yrs.)</t>
  </si>
  <si>
    <t>State level function for World pneumonia Day:Rs 40,000/-. For sensitization activities in 37 Health Centres @ Rs.5000(Rs 3000 for Diarrhoea sensitization and Ras 2000 for pneumonia sensitization )per Health Centre
 37 x 5000 = Rs.185000/-</t>
  </si>
  <si>
    <t xml:space="preserve">SNCU
EXISTING- 2 Comp Asst @Rs. 17690/-pm
VACANT-1 Comp Asst @Rs.11000/-pm
</t>
  </si>
  <si>
    <t>8.1.10</t>
  </si>
  <si>
    <t>Staff for Obstetric ICUs/HDUs</t>
  </si>
  <si>
    <t>9.5.2.3</t>
  </si>
  <si>
    <t>A.2.7</t>
  </si>
  <si>
    <t>Orientation activities on vitamin A supplementation and Anaemia Mukta Bharat Programme</t>
  </si>
  <si>
    <t>8.1.10.1</t>
  </si>
  <si>
    <t>Specification is 1 tablet weekly therefore 52 tablets annually
 Unit requirement is 52 tablets/child/year
 Unit cost of 1 tablets=0.50 per tablet
 Number of beneficiaries are 150000
 Requirement as per No. of Beneficiaries = 150000 x 52= 7800000
 Buffer Stock (10% for IFA) = 7800000 x 10 /100 = 780000
 Annual Requirement = 7800000 + 780000 = 8580000
 Total Cost = 0.50 x 8580000 = 4290000/-</t>
  </si>
  <si>
    <t>6.2.4.2</t>
  </si>
  <si>
    <t>B.16.2.6.3.b</t>
  </si>
  <si>
    <t>Albendazole Tablets under WIFS (10-19 yrs.)</t>
  </si>
  <si>
    <t>9.5.2.4</t>
  </si>
  <si>
    <t>A.2.8</t>
  </si>
  <si>
    <t xml:space="preserve">Child Death Review Trainings </t>
  </si>
  <si>
    <t>8.1.10.2</t>
  </si>
  <si>
    <t>Specification is Biannually 1 tablet of 400 mg Albendazole for 10-19years
 Unit requirement is 1 tablet of 400 mg Albendazole / child (2 tablets /year)
 Unit cost of 1 tablet is Rs. 1.20/-
 Number of beneficiaries is 180100 (as per actual data from Health Centres)
 Requirement as per No. of Beneficiaries = 180100 x 2 tablets = 360200
 Buffer Stock (10% for ABZ) = 360200 x 10 / 100 = 36020
 Annual Requirement = 360200 + 36020 = 396220
 Total Cost = 396220 x 1.20 = 475464/-</t>
  </si>
  <si>
    <t>8.1.10.3</t>
  </si>
  <si>
    <t>9.5.2.5</t>
  </si>
  <si>
    <t>A.2.11.1</t>
  </si>
  <si>
    <t>Provision for State &amp; District level (Training and Workshops) (Dissemination to be budgeted under IEC; Meetings/ review meetings to be budgeted under PM)</t>
  </si>
  <si>
    <t>6.2.4.3</t>
  </si>
  <si>
    <t>8.1.10.4</t>
  </si>
  <si>
    <t>B.16.2.9.1</t>
  </si>
  <si>
    <t>Sanitary napkins procurement</t>
  </si>
  <si>
    <t>8.1.11</t>
  </si>
  <si>
    <t>B.30.10</t>
  </si>
  <si>
    <t>Staff for MMU/ MHV</t>
  </si>
  <si>
    <t>9.5.2.6</t>
  </si>
  <si>
    <t>6.2.4.4</t>
  </si>
  <si>
    <t>A.9.5.1.1</t>
  </si>
  <si>
    <t>TOT on IMNCI (pre-service and in-service)</t>
  </si>
  <si>
    <t>8.1.11.1</t>
  </si>
  <si>
    <t>6.2.5</t>
  </si>
  <si>
    <t>B.30.10.1</t>
  </si>
  <si>
    <t>9.5.2.7</t>
  </si>
  <si>
    <t>A.9.5.1.2</t>
  </si>
  <si>
    <t>Drugs &amp; supplies for RBSK</t>
  </si>
  <si>
    <t>IMNCI Training for ANMs / LHVs</t>
  </si>
  <si>
    <t>8.1.11.2</t>
  </si>
  <si>
    <t>B.30.10.2</t>
  </si>
  <si>
    <t>9.5.2.8</t>
  </si>
  <si>
    <t>Staff Nurse/ ANM</t>
  </si>
  <si>
    <t>6.2.5.1</t>
  </si>
  <si>
    <t>A.9.5.2.1</t>
  </si>
  <si>
    <t>B.16.2.7.1</t>
  </si>
  <si>
    <t>TOT on F-IMNCI</t>
  </si>
  <si>
    <t>Medicine for Mobile health team</t>
  </si>
  <si>
    <t>8.1.11.3</t>
  </si>
  <si>
    <t>B.30.10.3</t>
  </si>
  <si>
    <t>9.5.2.9</t>
  </si>
  <si>
    <t>A.9.5.2.2</t>
  </si>
  <si>
    <t>F-IMNCI Training for Medical Officers</t>
  </si>
  <si>
    <t>6.2.5.2</t>
  </si>
  <si>
    <t>PER YEAR</t>
  </si>
  <si>
    <t>8.1.11.4</t>
  </si>
  <si>
    <t>B.30.10.4</t>
  </si>
  <si>
    <t>For New born screening positive babies (1 baby diagnosed with Methylmalonic acedemia (MMA) etc ) for dietary formulations @ 50000/- per month for 2 babies. total Rs. 1200000/- required per year for 2 babies</t>
  </si>
  <si>
    <t>9.5.2.10</t>
  </si>
  <si>
    <t>A.9.5.2.3</t>
  </si>
  <si>
    <t>F-IMNCI Training for Staff Nurses</t>
  </si>
  <si>
    <t>6.2.6</t>
  </si>
  <si>
    <t>8.1.11.5</t>
  </si>
  <si>
    <t>B.30.10.5</t>
  </si>
  <si>
    <t>9.5.2.11</t>
  </si>
  <si>
    <t>6.2.6.1</t>
  </si>
  <si>
    <t>A.9.5.4.1</t>
  </si>
  <si>
    <t>B.16.2.10.1</t>
  </si>
  <si>
    <t>Training on facility based management of Severe Acute Malnutrition (including refreshers)</t>
  </si>
  <si>
    <t>New ASHA Drug Kits</t>
  </si>
  <si>
    <t>8.1.12</t>
  </si>
  <si>
    <t>Staff for Health &amp; Wellness Centre (H&amp;WC)</t>
  </si>
  <si>
    <t>9.5.2.12</t>
  </si>
  <si>
    <t>A.9.5.5.1.1</t>
  </si>
  <si>
    <t>TOT for NSSK</t>
  </si>
  <si>
    <t>8.1.12.1</t>
  </si>
  <si>
    <t>6.2.6.2</t>
  </si>
  <si>
    <t>Mid-level Service Provider</t>
  </si>
  <si>
    <t>B.16.2.10.2</t>
  </si>
  <si>
    <t>Replenishment of ASHA drug kits</t>
  </si>
  <si>
    <t>1 day training of 2 paediatricians from both DHs and SDH Ponda</t>
  </si>
  <si>
    <t>8.1.12.2</t>
  </si>
  <si>
    <t>Performance incentive for Mid-level service providers</t>
  </si>
  <si>
    <t>6.2.6.3</t>
  </si>
  <si>
    <t>B.16.2.10.3.1</t>
  </si>
  <si>
    <t>9.5.2.13</t>
  </si>
  <si>
    <t>New ASHA HBNC Kits</t>
  </si>
  <si>
    <t>A.9.5.5.1.2</t>
  </si>
  <si>
    <t>NSSK Training for Medical Officers</t>
  </si>
  <si>
    <t>8.1.13</t>
  </si>
  <si>
    <t>B.30.11</t>
  </si>
  <si>
    <t>Other Staff</t>
  </si>
  <si>
    <t>2 days training for MOs through GMC @ 50000*1= 50000</t>
  </si>
  <si>
    <t>6.2.6.4</t>
  </si>
  <si>
    <t>B.16.2.10.3.1.2</t>
  </si>
  <si>
    <t>Replenishment of ASHA HBNC kits</t>
  </si>
  <si>
    <t>8.1.13.1</t>
  </si>
  <si>
    <t>9.5.2.14</t>
  </si>
  <si>
    <t>B.30.11.1</t>
  </si>
  <si>
    <t>A.9.5.5.1.3</t>
  </si>
  <si>
    <t>NSSK Training for SNs</t>
  </si>
  <si>
    <t xml:space="preserve">Counsellor </t>
  </si>
  <si>
    <t>6.2.6.5</t>
  </si>
  <si>
    <t>9.5.2.15</t>
  </si>
  <si>
    <t>A.9.5.5.1.4</t>
  </si>
  <si>
    <t>NSSK Training for ANMs</t>
  </si>
  <si>
    <r>
      <t xml:space="preserve">RMNCH+A- Total 32 Counsellors @ Rs. 59.06 lakhs
EXISTING- 4 Counsellors @ Rs.12128/-pm
EXISTING- 2 Counsellors @ Rs.12734/-pm
EXISTING- 2 Counsellors @ Rs.14644/-pm
EXISTING- 3 Counsellors @ Rs.15376/-pm
EXISTING- 4 Counsellors @ Rs.17690/-pm
EXISTING- 10 Counsellors @ Rs.17801/-pm
VACANT- 7 Counsellors @ Rs.11000/-pm
  RNTCP totalling to Rs. 168475/- includes 1 consellor @ 14040/-pm                            
NPCB- Total 01 Cousellor @ Rs.21968/-pm (Total 2.64 lakhs)                                                                                                                    .                                                                                                                                                                                                                                                                                                                                                                                                                                                                                                                                              </t>
    </r>
    <r>
      <rPr>
        <b/>
        <sz val="10"/>
        <rFont val="Arial"/>
      </rPr>
      <t>NCDC (NPCDCS):</t>
    </r>
    <r>
      <rPr>
        <sz val="10"/>
        <color rgb="FF000000"/>
        <rFont val="Arial"/>
      </rPr>
      <t xml:space="preserve">
Includes Total salary amounting to Rs. 6.12 Lakhs for 5 Counsellor under NCDC. The bifurcation is as follows:                                                                                                            EXISTING  - 1 - Counsellor @ 11025 (NPCDCS),                                                               EXISTING  - 4 - Counsellor @ 10000 (NPCDCS), </t>
    </r>
  </si>
  <si>
    <t>6.2.7</t>
  </si>
  <si>
    <t>Drugs &amp; supplies for Blood services &amp; disorders</t>
  </si>
  <si>
    <t>8.1.13.2</t>
  </si>
  <si>
    <t>B.30.11.2</t>
  </si>
  <si>
    <t>9.5.2.16</t>
  </si>
  <si>
    <t>A.9.5.5.2.a</t>
  </si>
  <si>
    <t>6.2.7.1</t>
  </si>
  <si>
    <r>
      <rPr>
        <b/>
        <sz val="10"/>
        <rFont val="Arial"/>
      </rPr>
      <t>NCDC (NPCDCS):</t>
    </r>
    <r>
      <rPr>
        <sz val="10"/>
        <color rgb="FF000000"/>
        <rFont val="Arial"/>
      </rPr>
      <t xml:space="preserve">
Includes Total salary amounting to Rs. 12 Lakhs for 4 Psychologist  under NCDC. The bifurcation is as follows:                                                                                                                       EXISTING  - 1  - Psychologist @ 29355 (NTCP), 
EXISTING  - 1  - Psychologist @ 25410 (NTCP)                                                                                                                                       EXISTING  - 1   - Psychologist @ 26359 (NMHP)                                                                                                                                     EXISTING  - 1 -  Psychologist @ 18900 (NHMP)</t>
    </r>
  </si>
  <si>
    <t xml:space="preserve">4 days Training for facility based new-born care </t>
  </si>
  <si>
    <t>B.16.2.11.1</t>
  </si>
  <si>
    <t xml:space="preserve">Drugs and Supplies for blood services </t>
  </si>
  <si>
    <t>8.1.13.3</t>
  </si>
  <si>
    <t>B.30.17.2</t>
  </si>
  <si>
    <t>Lactation Counsellors for high case load facilities</t>
  </si>
  <si>
    <t>9.5.2.17</t>
  </si>
  <si>
    <t>A.9.5.5.2.b</t>
  </si>
  <si>
    <t>2 weeks observership for facility based new-born care</t>
  </si>
  <si>
    <t>6.2.7.2</t>
  </si>
  <si>
    <t xml:space="preserve">Drugs and Supplies for blood related disorders- Haemoglobinopathies &amp; Haemophilia </t>
  </si>
  <si>
    <r>
      <t xml:space="preserve">There are around 55 patients with Hemophilia in State of Goa, who are being counselled by Hemophilia Society Goa Chapter has submitted a proposal to provide on-demand treatment theraphy as prophylaxis is not possible due to its high cost. Total budget for 55 patients amounting to Rs. 40 lakhs per annum. </t>
    </r>
    <r>
      <rPr>
        <b/>
        <sz val="10"/>
        <rFont val="Arial"/>
      </rPr>
      <t>Detailed annexure attached</t>
    </r>
  </si>
  <si>
    <t>6.2.8</t>
  </si>
  <si>
    <t>9.5.2.18</t>
  </si>
  <si>
    <t>A.9.5.5.2.c</t>
  </si>
  <si>
    <t>8.1.13.4</t>
  </si>
  <si>
    <t>Supplies for IMEP</t>
  </si>
  <si>
    <t>4 days Trainings on IYCF for MOs, SNs, ANMs of all DPs and SCs (ToT, 4 days IYCF Trainings &amp; 1 day Sensitisation on MAA Program)</t>
  </si>
  <si>
    <t>Microbiologists</t>
  </si>
  <si>
    <t>State level MAA refreshers training of 1 batch @30000/- for 37 participants(ANMs, Staff Nurses)</t>
  </si>
  <si>
    <t>6.2.8.1</t>
  </si>
  <si>
    <t>C.1.n</t>
  </si>
  <si>
    <t>Red/Black plastic bags etc.</t>
  </si>
  <si>
    <t>9.5.2.19</t>
  </si>
  <si>
    <t>A.9.5.5.2.d</t>
  </si>
  <si>
    <t>Orientation on National Deworming Day</t>
  </si>
  <si>
    <t>RNTCP total Rs.2115600/- includes salary of 1 Microbiologist @ 90300/- and 1 Microbiologist @ 86000/- pm</t>
  </si>
  <si>
    <t>annual</t>
  </si>
  <si>
    <t>8.1.13.5</t>
  </si>
  <si>
    <t>B.30.11.14</t>
  </si>
  <si>
    <t>Audiometrician/ Audiologist</t>
  </si>
  <si>
    <t xml:space="preserve">Continued activity </t>
  </si>
  <si>
    <t>2,22,000.00</t>
  </si>
  <si>
    <t>1,10,365.00</t>
  </si>
  <si>
    <t>Per centre per round</t>
  </si>
  <si>
    <r>
      <rPr>
        <b/>
        <sz val="10"/>
        <rFont val="Arial"/>
      </rPr>
      <t xml:space="preserve">NCDC (NPPCD):
</t>
    </r>
    <r>
      <rPr>
        <sz val="10"/>
        <color rgb="FF000000"/>
        <rFont val="Arial"/>
      </rPr>
      <t>Includes Total salary amounting to Rs. 9.60 Lakhs for 2 Audiologist  under NCDC. The bifurcation is as follows:                                                                                                                       EXISTING  - 1  -  Audiologist @ 40000 (NPPCD),                                                                                                                                  EXISTING  - 1  -  Audiologist @ 40000  (NPPCD)</t>
    </r>
  </si>
  <si>
    <t>6.2.8.2</t>
  </si>
  <si>
    <t>Proposed for 37 Health Centres @ Rs.3000 per Health Centre for 2 NDD rounds
 37 x 3000 x 2 = 222000</t>
  </si>
  <si>
    <t>Bleach/Hypochlorite solution/ Twin bucket</t>
  </si>
  <si>
    <t>8.1.13.6</t>
  </si>
  <si>
    <t>B.30.11.3</t>
  </si>
  <si>
    <t>Multi Rehabilitation worker</t>
  </si>
  <si>
    <t>9.5.2.20</t>
  </si>
  <si>
    <t>6.2.8.3</t>
  </si>
  <si>
    <t>TOT (MO, SN) for Family participatory care (KMC)</t>
  </si>
  <si>
    <t>B.16.2.4</t>
  </si>
  <si>
    <t>Any other supplies (please specify)</t>
  </si>
  <si>
    <r>
      <rPr>
        <b/>
        <sz val="10"/>
        <rFont val="Arial"/>
      </rPr>
      <t>NCDC (NPPCD):</t>
    </r>
    <r>
      <rPr>
        <sz val="10"/>
        <color rgb="FF000000"/>
        <rFont val="Arial"/>
      </rPr>
      <t xml:space="preserve">
</t>
    </r>
    <r>
      <rPr>
        <sz val="10"/>
        <color rgb="FF000000"/>
        <rFont val="Arial"/>
      </rPr>
      <t xml:space="preserve">Includes Total salary amounting to Rs. 24.24 Lakhs for 10 Multi Rehabilitation worker  under NCDC. The bifurcation is as follows:                                                                                                                       
EXISTING  - 2 - Multi Rehabilitation worker @ 21000 (NPHCE)                                          
VACANT  - 2 -  Multi Rehabilitation worker @ 20000 (NPPC)
</t>
    </r>
    <r>
      <rPr>
        <sz val="10"/>
        <color rgb="FF000000"/>
        <rFont val="Arial"/>
      </rPr>
      <t xml:space="preserve">NEW  - 6 - Multi Rehabilitation worker @ 20000 (NPHCE) </t>
    </r>
    <r>
      <rPr>
        <sz val="10"/>
        <color rgb="FF000000"/>
        <rFont val="Arial"/>
      </rPr>
      <t xml:space="preserve">   </t>
    </r>
  </si>
  <si>
    <t>8.1.13.7</t>
  </si>
  <si>
    <t>6.2.9</t>
  </si>
  <si>
    <t>B.30.11.5</t>
  </si>
  <si>
    <t>B.16.2.8</t>
  </si>
  <si>
    <t>Drugs &amp; supplies for AYUSH</t>
  </si>
  <si>
    <t>Rehabilitation Therapist</t>
  </si>
  <si>
    <t>9.5.2.21</t>
  </si>
  <si>
    <t>Trainings for Family participatory care (KMC)</t>
  </si>
  <si>
    <t>6.2.9.1</t>
  </si>
  <si>
    <t>9.5.2.22</t>
  </si>
  <si>
    <t>New Born Stabilization training Package for Medical Officers and Staff nurses</t>
  </si>
  <si>
    <t>8.1.13.8</t>
  </si>
  <si>
    <t>B.30.11.4</t>
  </si>
  <si>
    <t xml:space="preserve">Social Worker </t>
  </si>
  <si>
    <t>6.2.9.2</t>
  </si>
  <si>
    <t>NCDC:
Includes Total salary amounting to Rs. 10.36 Lakhs for 4 Social Worker  under NCDC. The bifurcation is as follows:                                                                                                                       EXISTING  - 1 - Psychiatric Social Worker @ 26359 (NMHP),                                  
EXISTING  - 1 -  Psychiatric Social Worker @ 18900 (NMHP),                                  
EXISTING  - 1 -  Social Worker @ 22974 (NTCP),                                                                              
EXISTING  - 1 - Social worker @ 18113 (NTCP)</t>
  </si>
  <si>
    <t>9.5.2.23</t>
  </si>
  <si>
    <t>One day Orientation of frontline workers (ASHA/ANM) and allied department workers (Teachers/AWW) on Anaemia Mukt Bharat strategy. As per RCH training norms</t>
  </si>
  <si>
    <t>8.1.13.9</t>
  </si>
  <si>
    <t>B.30.11.15</t>
  </si>
  <si>
    <t>Health Educator</t>
  </si>
  <si>
    <t>6.2.10</t>
  </si>
  <si>
    <t>Supplies for NOHP</t>
  </si>
  <si>
    <t>3 batches State level AMB training @ 30000 per batch each for Staff Nurse, ANM &amp; RBSK Mos</t>
  </si>
  <si>
    <t>9.5.2.24</t>
  </si>
  <si>
    <t>State/District ToT of SAANS, Skill Stations under SAANS</t>
  </si>
  <si>
    <t>8.1.13.10</t>
  </si>
  <si>
    <t>6.2.10.1</t>
  </si>
  <si>
    <t>H.12</t>
  </si>
  <si>
    <t>TBHV</t>
  </si>
  <si>
    <t>B.16.2.11.2</t>
  </si>
  <si>
    <t>Consumables for NOHP</t>
  </si>
  <si>
    <t>RNTCP total Rs.1454544/-includes 3 TBHV @ 11025/-for 12 months, 3 TBHV @ 10500/-for 12 months , 1 TBHV @ 16182/- for 12 months, 1 TBHV @ 15377/-,2 TBHV @ 12155/-</t>
  </si>
  <si>
    <t>State level AMB tarining @ 30000 one batch.3 batches for pnemonia training: MOs,AWWs/ANMs @ Rs. 90000/-. Printing of modules for pneumonia 100 @ Rs. 500/- = Rs. 50,000/- . Total = 1.70 lakhs</t>
  </si>
  <si>
    <t xml:space="preserve">Consumables of Rs 10 lakhs for all peripheral centres.  Additional Rs 20 Lakhs for consumables for DHs satellite clinics. Total Rs 30 Lakhs
</t>
  </si>
  <si>
    <t>8.1.13.11</t>
  </si>
  <si>
    <t>B.30.11.7</t>
  </si>
  <si>
    <t>Lab Attendant/ Assistant</t>
  </si>
  <si>
    <t>6.2.11</t>
  </si>
  <si>
    <t>9.5.2.25</t>
  </si>
  <si>
    <t>Supplies for NIDDCP</t>
  </si>
  <si>
    <t>Other Child Health trainings (please specify)</t>
  </si>
  <si>
    <r>
      <t xml:space="preserve">IDSP Total Budget proposed for Lab Attendent @ 10000/-pm. Total Budget is Rs.1.20Lakh
RNTCP Total Rs. 96000/- for 1 New post of Lab Attendent @ 8000/- pm for 12 months
</t>
    </r>
    <r>
      <rPr>
        <b/>
        <sz val="10"/>
        <rFont val="Arial"/>
      </rPr>
      <t>NIDDCP</t>
    </r>
    <r>
      <rPr>
        <sz val="10"/>
        <color rgb="FF000000"/>
        <rFont val="Arial"/>
      </rPr>
      <t xml:space="preserve">
Continued Activity:                                                                                         Includes total Salary for 01 Lab Assistant for Rs. 7.56 Lakh.                                                               EXISTING 1 LA @ RS. 63,000/-PM    
01 post of Lab Assistant under NIDDCP as per ROP 19-20 &amp; Supplementary PIP approval, file is upto to the Sate Government to consider salary under State budget and is under consideration.                                                               
</t>
    </r>
    <r>
      <rPr>
        <b/>
        <sz val="10"/>
        <rFont val="Arial"/>
      </rPr>
      <t>RNTCP</t>
    </r>
    <r>
      <rPr>
        <sz val="10"/>
        <color rgb="FF000000"/>
        <rFont val="Arial"/>
      </rPr>
      <t xml:space="preserve"> Total Budget proposed for New Post of  Lab Attendent @ 10000/-pm. Total Budget is Rs.1.20Lakh
</t>
    </r>
  </si>
  <si>
    <t>6.2.11.1</t>
  </si>
  <si>
    <t xml:space="preserve">Supply of Salt Testing Kit </t>
  </si>
  <si>
    <t>9.5.3</t>
  </si>
  <si>
    <t>Family Planning Trainings</t>
  </si>
  <si>
    <t>8.1.13.12</t>
  </si>
  <si>
    <t>B.30.11.8</t>
  </si>
  <si>
    <t>6000 salt testing kits to be procured and distributed to all ANM's @20 per kit.</t>
  </si>
  <si>
    <t>8.1.13.13</t>
  </si>
  <si>
    <t>B.30.11.10</t>
  </si>
  <si>
    <t>9.5.3.1</t>
  </si>
  <si>
    <t>CSSD Asstt.</t>
  </si>
  <si>
    <t xml:space="preserve">Orientation/review  of ANM/AWW (as applicable) for New schemes, FP-LMIS, new contraceptives, Post partum and post abortion Family Planning, Scheme for home delivery of contraceptives (HDC), Ensuring spacing at birth (ESB {wherever applicable}), Pregnancy Testing Kits (PTK) </t>
  </si>
  <si>
    <t>6.2.11.2</t>
  </si>
  <si>
    <t>Proposed for half day sensitization at the periphery by trained officials on New Contraceptive, Post partum and post abortion Family Planning. To strenghthen better coverage &amp; reporting @ Rs. 2000/unit x 38 units</t>
  </si>
  <si>
    <t>8.1.13.14</t>
  </si>
  <si>
    <t>B.30.11.11</t>
  </si>
  <si>
    <t>Darkroom Asstt.</t>
  </si>
  <si>
    <t>9.5.3.2</t>
  </si>
  <si>
    <t>6.2.12</t>
  </si>
  <si>
    <t>A.3.2.7</t>
  </si>
  <si>
    <t>Dissemination of FP manuals and guidelines (workshops only)</t>
  </si>
  <si>
    <t>Drugs &amp; supplies for NVBDCP</t>
  </si>
  <si>
    <t>8.1.13.15</t>
  </si>
  <si>
    <t>6.2.12.1</t>
  </si>
  <si>
    <t>B.30.11.12</t>
  </si>
  <si>
    <t>Cold Chain &amp; Vaccine Logistic Assistant</t>
  </si>
  <si>
    <t>B.16.2.11.3.a</t>
  </si>
  <si>
    <t>Chloroquine phosphate tablets</t>
  </si>
  <si>
    <t>9.5.3.3</t>
  </si>
  <si>
    <t>A.9.6.1.1</t>
  </si>
  <si>
    <t>TOT on laparoscopic sterilization</t>
  </si>
  <si>
    <r>
      <rPr>
        <b/>
        <sz val="10"/>
        <rFont val="Arial"/>
      </rPr>
      <t xml:space="preserve">NVHCP : </t>
    </r>
    <r>
      <rPr>
        <sz val="10"/>
        <color rgb="FF000000"/>
        <rFont val="Arial"/>
      </rPr>
      <t>Continued Activity 1 - Cold Chain &amp; Vaccine Logistic Assistant @ 22,000/- pm</t>
    </r>
  </si>
  <si>
    <t>8.1.13.16</t>
  </si>
  <si>
    <t>B.30.11.13</t>
  </si>
  <si>
    <t>Ophthalmic Assistant/ Refractionist</t>
  </si>
  <si>
    <t>9.5.3.4</t>
  </si>
  <si>
    <t>6.2.12.2</t>
  </si>
  <si>
    <t>A.9.6.1.2</t>
  </si>
  <si>
    <t>B.16.2.11.3.b</t>
  </si>
  <si>
    <r>
      <rPr>
        <b/>
        <sz val="10"/>
        <rFont val="Arial"/>
      </rPr>
      <t xml:space="preserve">NPCB
</t>
    </r>
    <r>
      <rPr>
        <sz val="10"/>
        <color rgb="FF000000"/>
        <rFont val="Arial"/>
      </rPr>
      <t>5- OPHTHALMIC ASSISTANT @ 20000/-pm (NPCBVI),                                     4- OPHTHALMIC ASSISTANT @ 20000/- pm (NPCBVI- New)                                                    
proposed additional 04 post will be posted at 12 Diabetic Retinopathy centres and health and wellness centers. 
Salary of Ophthalmic Assistant increased to Rs. 20,000/- at par with optometricts  (Total Rs21.60lakhs)</t>
    </r>
  </si>
  <si>
    <t>Primaquine tablets 2.5 mg</t>
  </si>
  <si>
    <t>Laparoscopic sterilization training for doctors (teams of doctor, SN and OT assistant)</t>
  </si>
  <si>
    <t>8.1.13.17</t>
  </si>
  <si>
    <t>B.30.11.16</t>
  </si>
  <si>
    <t>Store Keeper/ Store Asstt</t>
  </si>
  <si>
    <t>Proposed for 1 Batch of 2 Gynecologist for 12 days @ Rs. 25,000/- per batch</t>
  </si>
  <si>
    <t>9.5.3.5</t>
  </si>
  <si>
    <t>A.9.6.1.3</t>
  </si>
  <si>
    <t>HR Flexipool
VACANT- 2 Store Keeper/ Store Asst @Rs.12000/-pm</t>
  </si>
  <si>
    <t>Refresher training on laparoscopic sterilization</t>
  </si>
  <si>
    <t>6.2.12.3</t>
  </si>
  <si>
    <t>B.16.2.11.3.c</t>
  </si>
  <si>
    <t>Primaquine tablets 7.5 mg</t>
  </si>
  <si>
    <t>8.1.13.18</t>
  </si>
  <si>
    <t>B.30.11.17</t>
  </si>
  <si>
    <t>Audiometric Asstt.</t>
  </si>
  <si>
    <t>NCDC (NPPCD):
Includes Total salary amounting to Rs. 3.69 Lakhs for 2 Audiometric Assistant under NCDC. The bifurcation is as follows:                                                                                                                       EXISTING  - 1 - Audiometric Assistant @ 15750 (NPPCD)                                                                        EXISTING  - 1 - Audiometric Assistant @ 15000 (NPPCD)</t>
  </si>
  <si>
    <t>9.5.3.6</t>
  </si>
  <si>
    <t>A.9.6.2.1</t>
  </si>
  <si>
    <t>TOT on Minilap</t>
  </si>
  <si>
    <t>8.1.13.19</t>
  </si>
  <si>
    <t>Instructor for Hearing Impaired Children</t>
  </si>
  <si>
    <t>6.2.12.4</t>
  </si>
  <si>
    <t>B.16.2.11.3.d</t>
  </si>
  <si>
    <t>Quinine sulphate tablets</t>
  </si>
  <si>
    <r>
      <rPr>
        <b/>
        <sz val="10"/>
        <rFont val="Arial"/>
      </rPr>
      <t xml:space="preserve">NCDC (NPPCD):
</t>
    </r>
    <r>
      <rPr>
        <sz val="10"/>
        <color rgb="FF000000"/>
        <rFont val="Arial"/>
      </rPr>
      <t xml:space="preserve">Includes Total salary amounting to Rs. 3.69 Lakhs for 2  Instructor for Hearing Imapired Children  under NCDC. The bifurcation is as follows:                                                                                                                     EXISTING  - 1 -  Instructor for Hearing Imapired Children @ 15750 (NPPCD)                                                                                                               EXISTING  - 1 -   Instructor for Hearing Imapired Children @ 15000 (NPPCD) </t>
    </r>
  </si>
  <si>
    <t>9.5.3.7</t>
  </si>
  <si>
    <t>6.2.12.5</t>
  </si>
  <si>
    <t>8.1.13.20</t>
  </si>
  <si>
    <t>A.9.6.2.2</t>
  </si>
  <si>
    <t>B.16.2.11.3.e</t>
  </si>
  <si>
    <t>Minilap training for medical officers</t>
  </si>
  <si>
    <t>Quinine Injections and Artesunate Injection</t>
  </si>
  <si>
    <t>Field Worker</t>
  </si>
  <si>
    <t>8.1.13.21</t>
  </si>
  <si>
    <t>B.30.11.6</t>
  </si>
  <si>
    <t>Biomedical Engineer</t>
  </si>
  <si>
    <t>9.5.3.8</t>
  </si>
  <si>
    <t>A.9.6.2.3</t>
  </si>
  <si>
    <t>Refresher training on Minilap sterilization</t>
  </si>
  <si>
    <t>6.2.12.6</t>
  </si>
  <si>
    <t>B.16.2.11.3.f</t>
  </si>
  <si>
    <t>DEC 100 mg tablets</t>
  </si>
  <si>
    <t xml:space="preserve">HR Flexipool
EXISTING- 2 Biomed. Engg  @ Rs. 36750/-pm
</t>
  </si>
  <si>
    <t>8.1.13.22</t>
  </si>
  <si>
    <t>9.5.3.9</t>
  </si>
  <si>
    <t>A.9.6.3.1</t>
  </si>
  <si>
    <t>HR Flexipool
EXISTING- 1 Male Sup.  @  Rs. 15977/-pm
VACANT- 1 Supervisor(inventory)@ Rs.12000/-pm(Will be filled shortly)
EXISTING- 1 Tech Sup @ Rs.14000/-pm
EXISTING- 1 Tech Sup @ Rs.18172/-pm
EXISTING- 1 Tech Sup @  Rs.15435/-pm</t>
  </si>
  <si>
    <t>TOT on NSV</t>
  </si>
  <si>
    <t>6.2.12.7</t>
  </si>
  <si>
    <t>8.1.14</t>
  </si>
  <si>
    <t>B.16.2.11.3.g</t>
  </si>
  <si>
    <t>B.30.12</t>
  </si>
  <si>
    <t>Albendazole 400 mg tablets</t>
  </si>
  <si>
    <t>Blood Bank/ BSU/Mobile Blood Vehicle</t>
  </si>
  <si>
    <t>9.5.3.10</t>
  </si>
  <si>
    <t>A.9.6.3.3</t>
  </si>
  <si>
    <t>Refresher training on NSV sterilization</t>
  </si>
  <si>
    <t>6.2.12.8</t>
  </si>
  <si>
    <t>8.1.14.1</t>
  </si>
  <si>
    <t>B.16.2.11.3.h</t>
  </si>
  <si>
    <t>B.30.12.1</t>
  </si>
  <si>
    <t>Dengue NS1 antigen kit</t>
  </si>
  <si>
    <t>Doctor - Pathologist</t>
  </si>
  <si>
    <t>9.5.3.11</t>
  </si>
  <si>
    <t>A.9.6.4.1</t>
  </si>
  <si>
    <t>TOT (IUCD insertion training)</t>
  </si>
  <si>
    <t>NS1 ELISA kits for early detection of dengue cases</t>
  </si>
  <si>
    <r>
      <rPr>
        <b/>
        <sz val="10"/>
        <color rgb="FF000000"/>
        <rFont val="Arial"/>
      </rPr>
      <t xml:space="preserve">HR Flexipool
</t>
    </r>
    <r>
      <rPr>
        <sz val="10"/>
        <color rgb="FF000000"/>
        <rFont val="Arial"/>
      </rPr>
      <t>EXISTING- 1 Pathologist   @Rs. 85000/-pm(Offered)-Blood bank</t>
    </r>
  </si>
  <si>
    <t>8.1.14.2</t>
  </si>
  <si>
    <t>B.30.12.2</t>
  </si>
  <si>
    <t>9.5.3.12</t>
  </si>
  <si>
    <t>6.2.12.9</t>
  </si>
  <si>
    <t>A.9.6.4.2</t>
  </si>
  <si>
    <t>B.16.2.11.3.i</t>
  </si>
  <si>
    <t>Training of Medical officers  (IUCD insertion training)</t>
  </si>
  <si>
    <t>Temephos, Bti (AS) / Bti (wp) (for polluted &amp; non polluted water)</t>
  </si>
  <si>
    <t>Proposed for 1 batches of IUCD training of MOs @ Rs 30,000/- per batch</t>
  </si>
  <si>
    <t>8.1.14.3</t>
  </si>
  <si>
    <t>B.30.12.3</t>
  </si>
  <si>
    <t>Male/ Female Nursing Attendant</t>
  </si>
  <si>
    <t>9.5.3.13</t>
  </si>
  <si>
    <t>A.9.6.4.3</t>
  </si>
  <si>
    <t>Training of AYUSH doctors  (IUCD insertion training)</t>
  </si>
  <si>
    <t>8.1.14.4</t>
  </si>
  <si>
    <t>6.2.12.10</t>
  </si>
  <si>
    <t>B.30.12.4</t>
  </si>
  <si>
    <t>B.16.2.11.3.j</t>
  </si>
  <si>
    <t>Blood Bank Technician</t>
  </si>
  <si>
    <t>Pyrethrum extract 2% for spare spray</t>
  </si>
  <si>
    <t>9.5.3.14</t>
  </si>
  <si>
    <t>A.9.6.4.4</t>
  </si>
  <si>
    <t>Training of Nurses (Staff Nurse/LHV/ANM)  (IUCD insertion training)</t>
  </si>
  <si>
    <t>8.1.14.5</t>
  </si>
  <si>
    <t>B.30.12.5</t>
  </si>
  <si>
    <t>6.2.12.11</t>
  </si>
  <si>
    <t>B.16.2.11.3.k</t>
  </si>
  <si>
    <t>ACT ( For Non Project states)</t>
  </si>
  <si>
    <t>9.5.3.15</t>
  </si>
  <si>
    <t>A.9.6.5.1</t>
  </si>
  <si>
    <t>TOT (PPIUCD insertion training)</t>
  </si>
  <si>
    <t>8.1.15</t>
  </si>
  <si>
    <t>B.30.13</t>
  </si>
  <si>
    <t>6.2.12.12</t>
  </si>
  <si>
    <t>9.5.3.16</t>
  </si>
  <si>
    <t>B.16.2.11.3.l</t>
  </si>
  <si>
    <t>A.9.6.5.2</t>
  </si>
  <si>
    <t>RDT Malaria – bi-valent (For Non Project states)</t>
  </si>
  <si>
    <t>8.1.15.1</t>
  </si>
  <si>
    <t>Training of Medical officers (PPIUCD insertion training)</t>
  </si>
  <si>
    <t>B.30.13.1</t>
  </si>
  <si>
    <t>Hospital Administrator</t>
  </si>
  <si>
    <t>Proposed for 1 batch of Mos  @ Rs 30,000/- per batch</t>
  </si>
  <si>
    <t>8.1.15.2</t>
  </si>
  <si>
    <t>B.30.13.2</t>
  </si>
  <si>
    <t>Hospital Superintendent</t>
  </si>
  <si>
    <t>9.5.3.17</t>
  </si>
  <si>
    <t>A.9.6.5.3</t>
  </si>
  <si>
    <t>Training of AYUSH doctors (PPIUCD insertion training)</t>
  </si>
  <si>
    <t>6.2.12.13</t>
  </si>
  <si>
    <t>F.1.2.b</t>
  </si>
  <si>
    <t>Test kits (Nos.) to be supplied by GoI (kindly indicate numbers of ELISA based NS1 kit and Mac ELISA Kits required separately)</t>
  </si>
  <si>
    <t>NVBDCP - Dengue Chikungunya</t>
  </si>
  <si>
    <t>8.1.15.3</t>
  </si>
  <si>
    <t>B.30.13.3</t>
  </si>
  <si>
    <t>Block Medical Officer/ Medical Superintendent</t>
  </si>
  <si>
    <t>9.5.3.18</t>
  </si>
  <si>
    <t>A.9.6.5.4</t>
  </si>
  <si>
    <t>Training of Nurses (Staff Nurse/LHV/ANM) (PPIUCD insertion training)</t>
  </si>
  <si>
    <t>8.1.15.4</t>
  </si>
  <si>
    <t>6.2.12.14</t>
  </si>
  <si>
    <t>B.30.13.4</t>
  </si>
  <si>
    <t>F.1.3.e</t>
  </si>
  <si>
    <t>Public Health Manager/ Specialist</t>
  </si>
  <si>
    <t>Procurement of Insecticides (Technical Malathion)</t>
  </si>
  <si>
    <t>9.5.3.19</t>
  </si>
  <si>
    <t>A.9.6.6.1</t>
  </si>
  <si>
    <t>8.1.15.5</t>
  </si>
  <si>
    <t xml:space="preserve">Training for Post abortion Family Planning </t>
  </si>
  <si>
    <t>B.30.13.5</t>
  </si>
  <si>
    <t>Housekeeper/ Manager</t>
  </si>
  <si>
    <t>6.2.12.15</t>
  </si>
  <si>
    <t>8.1.15.6</t>
  </si>
  <si>
    <t>F.1.3.l</t>
  </si>
  <si>
    <t>B.30.13.6</t>
  </si>
  <si>
    <t>Medical Records Officer</t>
  </si>
  <si>
    <t>Payment to NIV towards JE kits at Head Quarter</t>
  </si>
  <si>
    <t>9.5.3.20</t>
  </si>
  <si>
    <t>A.9.6.7</t>
  </si>
  <si>
    <t>Training of RMNCH+A/ FP Counsellors</t>
  </si>
  <si>
    <t>8.1.15.7</t>
  </si>
  <si>
    <t>B.30.13.7</t>
  </si>
  <si>
    <t>Proposed for 1 batch of 30 participants @ Rs. 30,000/- per batch</t>
  </si>
  <si>
    <t>Medical Records Asstt./ Case Registry Asstt.</t>
  </si>
  <si>
    <t>6.2.12.16</t>
  </si>
  <si>
    <t>F.2.1.d</t>
  </si>
  <si>
    <t>Procurement under GFATM</t>
  </si>
  <si>
    <t>9.5.3.21</t>
  </si>
  <si>
    <t>A.9.6.9.1</t>
  </si>
  <si>
    <r>
      <rPr>
        <b/>
        <sz val="10"/>
        <rFont val="Arial"/>
      </rPr>
      <t>NCDC (NMHP):</t>
    </r>
    <r>
      <rPr>
        <sz val="10"/>
        <color rgb="FF000000"/>
        <rFont val="Arial"/>
      </rPr>
      <t xml:space="preserve">
Includes Total salary amounting to Rs. 2.40 Lakhs for 2  Case Registry Asstt.  under NCDC. The bifurcation is as follows:                                                                           EXISTING  - 1 -  Case Registry Asstt. @ 10000 (NMHP)                                                          NEW POST - 1 -  Case Registry Asstt. @ 10000 (NMHP)</t>
    </r>
  </si>
  <si>
    <t>TOT (Injectable Contraceptive Trainings)</t>
  </si>
  <si>
    <t>8.1.15.8</t>
  </si>
  <si>
    <t>B.30.13.8</t>
  </si>
  <si>
    <t>Accounts/ Finance</t>
  </si>
  <si>
    <t>9.5.3.22</t>
  </si>
  <si>
    <t>A.9.6.9.2</t>
  </si>
  <si>
    <t>6.2.12.17</t>
  </si>
  <si>
    <t>Training of Medical officers (Injectable Contraceptive Trainings)</t>
  </si>
  <si>
    <t>B.16.2.11.3.m</t>
  </si>
  <si>
    <t>8.1.15.9</t>
  </si>
  <si>
    <t>B.30.13.9</t>
  </si>
  <si>
    <t>Admin Officer/ Asstt</t>
  </si>
  <si>
    <t>1) 1 lakhs for consumables for lymphodema clinic 2) 4 Lakhs for Purchase of 16 Microscopes 3)1 lakh for MLO 4) 1.20 Lakhs for Aqua fog 5) 2 lakhs for cyphenothrim</t>
  </si>
  <si>
    <t>8.1.15.10</t>
  </si>
  <si>
    <t>B.30.13.10</t>
  </si>
  <si>
    <t>Statistical Asstt.</t>
  </si>
  <si>
    <t>9.5.3.23</t>
  </si>
  <si>
    <t>A.9.6.9.3</t>
  </si>
  <si>
    <t>Training of AYUSH doctors (Injectable Contraceptive Trainings)</t>
  </si>
  <si>
    <t>6.2.13</t>
  </si>
  <si>
    <t>Drugs &amp; supplies for NLEP</t>
  </si>
  <si>
    <t>8.1.15.11</t>
  </si>
  <si>
    <t>B.30.13.11</t>
  </si>
  <si>
    <t>Office Asstt</t>
  </si>
  <si>
    <t>9.5.3.24</t>
  </si>
  <si>
    <t>A.9.6.9.4</t>
  </si>
  <si>
    <t>Training of Nurses (Staff Nurse/LHV/ANM) (Injectable Contraceptive Trainings)</t>
  </si>
  <si>
    <t>6.2.13.1</t>
  </si>
  <si>
    <t>Supportive drugs, lab. Reagents</t>
  </si>
  <si>
    <t>Proposed for training of SN/ ANM/ LHV @ Rs. 30,000/- per batch</t>
  </si>
  <si>
    <t>9.5.3.25</t>
  </si>
  <si>
    <t>8.1.15.12</t>
  </si>
  <si>
    <t>A.9.6.10</t>
  </si>
  <si>
    <t>B.30.13.13</t>
  </si>
  <si>
    <t>Oral Pills Training</t>
  </si>
  <si>
    <t>Continued activity: 
Purchase of supportive drugs and medicies such as Candid oninment 20gm, Tab. Shekal, Tab. Supradyn, Tab. Neurobion , Puninice stone, Neem oil, Betadine onitment, gauze swab, micropore tape @ Rs 4167/- per month</t>
  </si>
  <si>
    <t>Ambulance Services (1 driver + 2 Tech.)</t>
  </si>
  <si>
    <t>6.2.13.2</t>
  </si>
  <si>
    <t>9.5.3.26</t>
  </si>
  <si>
    <t>FP-LMIS training</t>
  </si>
  <si>
    <t>6.2.14</t>
  </si>
  <si>
    <t>Drugs &amp; supplies for RNTCP</t>
  </si>
  <si>
    <t>8.1.15.12.1</t>
  </si>
  <si>
    <t>B.30.13.13.a</t>
  </si>
  <si>
    <t>Driver</t>
  </si>
  <si>
    <t>9.5.3.27</t>
  </si>
  <si>
    <t>Other Family Planning trainings (please specify)</t>
  </si>
  <si>
    <t xml:space="preserve">Continued activity:
Proposed by FDA for Food safety training and certification programme for food handlers, safe and nutritious food at home, etc. </t>
  </si>
  <si>
    <t>6.2.14.1</t>
  </si>
  <si>
    <t>H.2</t>
  </si>
  <si>
    <t>Laboratory Materials</t>
  </si>
  <si>
    <t>8.1.15.12.2</t>
  </si>
  <si>
    <t>B.30.13.13.b</t>
  </si>
  <si>
    <t>Technician</t>
  </si>
  <si>
    <t>9.5.4</t>
  </si>
  <si>
    <t>Adolescent Health Trainings</t>
  </si>
  <si>
    <t>Continued activity:
Purchase of Lab consumables for Smear Microscopy, IRL, LPA lab and TRUNAT chips</t>
  </si>
  <si>
    <t>8.1.15.13</t>
  </si>
  <si>
    <t>B.30.13.14</t>
  </si>
  <si>
    <t>6.2.14.2</t>
  </si>
  <si>
    <t>H.15</t>
  </si>
  <si>
    <t>Procurement of Drugs</t>
  </si>
  <si>
    <t>9.5.4.1</t>
  </si>
  <si>
    <t>A.4.1.1</t>
  </si>
  <si>
    <t xml:space="preserve">Dissemination workshops under RKSK </t>
  </si>
  <si>
    <t xml:space="preserve">per centre </t>
  </si>
  <si>
    <t>per workshop</t>
  </si>
  <si>
    <t>Continued activity: Purchase of Emergency drugs for TB patient</t>
  </si>
  <si>
    <t>8.1.16</t>
  </si>
  <si>
    <t>B.30.14</t>
  </si>
  <si>
    <t>Proposed for 8 RKSK review workshops (One in each quarter in each of the 2 Districts) at Rs. 2000 each.</t>
  </si>
  <si>
    <t>6.2.14.3</t>
  </si>
  <si>
    <t>8.1.16.1</t>
  </si>
  <si>
    <t>B.30.11.9</t>
  </si>
  <si>
    <t xml:space="preserve">General Duty Attendant/ Hospital Worker </t>
  </si>
  <si>
    <t>9.5.4.2</t>
  </si>
  <si>
    <t>A.9.7.1.1</t>
  </si>
  <si>
    <t xml:space="preserve">TOT for Adolescent Friendly Health Service training </t>
  </si>
  <si>
    <t>6.2.15</t>
  </si>
  <si>
    <t>B.16.2.11.4</t>
  </si>
  <si>
    <t>Drugs and supplies for NPCB</t>
  </si>
  <si>
    <t>9.5.4.3</t>
  </si>
  <si>
    <t>A.9.7.1.2</t>
  </si>
  <si>
    <t xml:space="preserve">AFHS training of Medical Officers </t>
  </si>
  <si>
    <t>8.1.16.2</t>
  </si>
  <si>
    <t>B.30.13.12</t>
  </si>
  <si>
    <t>Cold Chain Handlers</t>
  </si>
  <si>
    <t>6.2.15.1</t>
  </si>
  <si>
    <t>B.16.2.11.4.a</t>
  </si>
  <si>
    <t>Assistance for consumables/drugs/medicines to the Govt./District Hospital for Cat sx etc</t>
  </si>
  <si>
    <t>Proposed 2 days AFHS training for Medical Officers for 2 batches as follows: Rs. 25000 x 2 batches = Rs. 50000</t>
  </si>
  <si>
    <t>9.5.4.4</t>
  </si>
  <si>
    <t>A.9.7.1.3</t>
  </si>
  <si>
    <t>AFHS training of ANM/LHV/MPW</t>
  </si>
  <si>
    <t>8.1.16.3</t>
  </si>
  <si>
    <t>Continued activity: Purchase of drugs , consumables, medicines , IOL lenses , blades for cataract sugeries, conducting monthly cataract detection camps.Purchase of Foldable and Rigid lenses for cataract surgeries to be supplied to govt. hospitals such as GMC, Asilo, Hospicio, Sub District Ponda, SDH Chicalim approximately Rs. 30 Lakhs (annual requirement)
Purchase of drugs and  consumables medicines and surgical blades and intruments such as  Eye drops, eye onionment, injections required for cataract surgery to be supplied to Govt. hospitals such as  Asilo, Hospicio, Sub District Ponda, SDH Chicalim  Rs 28 lakhs  (annual requirement)
conducting cataract detection camps 40 camps for the year Rs.76000/-
Refreshment for the camp @ Rs 1500/- (Rs 1500/- X 40 camps) = Rs 60000, Honorarium to Ophthalmic Assistants (Rs 200/- X2X40) = Rs 16000  Total amounting to Rs. 60.00 Lakhs.
Proposed Rs 10 lakhs towards purchase of drugs and  consumables medicines and surgical blades  such as  Eye drops, eye onionment, injections required for cataract surgery to be supplied to Goa Medical College.</t>
  </si>
  <si>
    <t>Multi Task Worker</t>
  </si>
  <si>
    <t xml:space="preserve">per batch </t>
  </si>
  <si>
    <r>
      <rPr>
        <b/>
        <sz val="10"/>
        <rFont val="Arial"/>
      </rPr>
      <t>NCDC:</t>
    </r>
    <r>
      <rPr>
        <sz val="10"/>
        <color rgb="FF000000"/>
        <rFont val="Arial"/>
      </rPr>
      <t xml:space="preserve">
Includes Total salary amounting to Rs. 5.67 Lakhs for 3 Multi Task Worker  under NCDC. The bifurcation is as follows:                                                                                   EXISTING  - 1 - Multi Task Worker cum Driver @ 15750 (NMHP),                                                                       EXISTING  - 1 -  Multi Task Worker under NPPC @ Rs.15750/-                                                                                                   EXISTING  - 1 -  Multi Task Worker under NPPC @ Rs.15750/-</t>
    </r>
  </si>
  <si>
    <t>6.2.15.2</t>
  </si>
  <si>
    <t>Proposed 2 days AFHS training for ANMs for 2 batches as follows: Rs. 25000 x 2 batches = Rs. 50000</t>
  </si>
  <si>
    <t>8.1.16.4</t>
  </si>
  <si>
    <t>9.5.4.5</t>
  </si>
  <si>
    <t>A.9.7.1.5</t>
  </si>
  <si>
    <t>Training of AH counsellors</t>
  </si>
  <si>
    <t>Hospital Attendant</t>
  </si>
  <si>
    <t>6.2.16</t>
  </si>
  <si>
    <t>B.16.2.11.5</t>
  </si>
  <si>
    <t>Drugs and supplies for NMHP</t>
  </si>
  <si>
    <t>Proposed 5 days AFHS training for AH Counsellors for 2 batches as follows: Rs. 50000 x 1 batch = Rs. 50000</t>
  </si>
  <si>
    <r>
      <rPr>
        <b/>
        <sz val="10"/>
        <rFont val="Arial"/>
      </rPr>
      <t xml:space="preserve">NCDC (NPHCE):
</t>
    </r>
    <r>
      <rPr>
        <sz val="10"/>
        <color rgb="FF000000"/>
        <rFont val="Arial"/>
      </rPr>
      <t>Includes Total salary amounting to Rs. 1.98 Lakhs for 2 Hospital Attendant under NCDC. The bifurcation is as follows:                                                                                    EXISTING  -  2- Hospital Attendant @ 8269 (NPHCE)</t>
    </r>
  </si>
  <si>
    <t>9.5.4.6</t>
  </si>
  <si>
    <t>A.9.7.2.1</t>
  </si>
  <si>
    <t>Training of Peer Educator (District level)</t>
  </si>
  <si>
    <t>8.1.16.5</t>
  </si>
  <si>
    <t>6.2.16.1</t>
  </si>
  <si>
    <t>Sanitary Attendant</t>
  </si>
  <si>
    <t>9.5.4.7</t>
  </si>
  <si>
    <t>A.9.7.2.2</t>
  </si>
  <si>
    <t>Training of Peer Educator (Block Level)</t>
  </si>
  <si>
    <t>(As per operational guidelines; Anti-psychotic, anti-depressant, anti-epilectic and mood stabilizers and other drugs are needed to treat mental disorders. Continued activity for South Goa and North Goa at Rs.4  lakh per unit</t>
  </si>
  <si>
    <r>
      <rPr>
        <b/>
        <sz val="10"/>
        <rFont val="Arial"/>
      </rPr>
      <t>NCDC (NPHCE):</t>
    </r>
    <r>
      <rPr>
        <sz val="10"/>
        <color rgb="FF000000"/>
        <rFont val="Arial"/>
      </rPr>
      <t xml:space="preserve">
Includes Total salary amounting to Rs. 1.98 Lakhs for 2 Sanitary Attendant under NCDC. The bifurcation is as follows:                                                                                               EXISTING  - 1 -  Sanitary Attendant @ 8269 (NPHCE),                                                                       EXISTING  - 1 -  Sanitary Attendant @ 8269 (NPHCE),                                           </t>
    </r>
  </si>
  <si>
    <t>6.2.16.2</t>
  </si>
  <si>
    <t>8.1.16.6</t>
  </si>
  <si>
    <t>Facility based Data Entry Operation (DEO)</t>
  </si>
  <si>
    <t>Proposed 3 days PE training for 1 batch of newly selected PEs for 7th std of 81 schools in North Goa i.e 1 student and 1 Nodal teacher as follows: Rs. 50000 x 1 batch = Rs. 50000</t>
  </si>
  <si>
    <t>9.5.4.8</t>
  </si>
  <si>
    <t>A.9.7.2.3</t>
  </si>
  <si>
    <t>Training of Peer Educator (Sub block level)</t>
  </si>
  <si>
    <t>8.1.16.7</t>
  </si>
  <si>
    <t>B.30.14.3</t>
  </si>
  <si>
    <t>Support Staff for Health Facilities on outsourcing basis</t>
  </si>
  <si>
    <t>6.2.17</t>
  </si>
  <si>
    <t>B.16.2.11.6</t>
  </si>
  <si>
    <t>Drugs and supplies for NPHCE</t>
  </si>
  <si>
    <t>9.5.4.9</t>
  </si>
  <si>
    <t>A.9.7.3.1</t>
  </si>
  <si>
    <t>WIFS trainings (District)</t>
  </si>
  <si>
    <t>B.30.20</t>
  </si>
  <si>
    <t xml:space="preserve">Annual increment for all the existing SD positions </t>
  </si>
  <si>
    <t>6.2.17.1</t>
  </si>
  <si>
    <r>
      <rPr>
        <b/>
        <sz val="10"/>
        <rFont val="Arial"/>
      </rPr>
      <t xml:space="preserve">NPCB (TOTAL 07 staff Rs.3.19 lakhs)
</t>
    </r>
    <r>
      <rPr>
        <sz val="10"/>
        <color rgb="FF000000"/>
        <rFont val="Arial"/>
      </rPr>
      <t xml:space="preserve">Annual Increment proposed @ 5% on total HR  - 01Eye Donation Counsellor @ Rs 0.13 &amp;  06 Ophthalmic Surgeon @ Rs.3.06 (NPCBVI)                                                                                                         </t>
    </r>
    <r>
      <rPr>
        <b/>
        <sz val="10"/>
        <rFont val="Arial"/>
      </rPr>
      <t>IDSP: (TOTAL 07 staff Rs.1.33 lakhs)</t>
    </r>
    <r>
      <rPr>
        <sz val="10"/>
        <color rgb="FF000000"/>
        <rFont val="Arial"/>
      </rPr>
      <t xml:space="preserve">Annual Increment proposed on HR is Rs. 1.33 Lakh                                                                                                                                                  </t>
    </r>
    <r>
      <rPr>
        <b/>
        <sz val="10"/>
        <rFont val="Arial"/>
      </rPr>
      <t>NCDC</t>
    </r>
    <r>
      <rPr>
        <sz val="10"/>
        <color rgb="FF000000"/>
        <rFont val="Arial"/>
      </rPr>
      <t xml:space="preserve">: (TOTAL 26 staff Rs.2.84 lakhs) Annual Increment proposed on HR is Rs. 2.84 Lakh </t>
    </r>
  </si>
  <si>
    <t>B Complex, Tab. And Syrup: Calcium, Artharitis Drugs , Metformin,  etc, Consumable and other other drugs as per Guidelines.</t>
  </si>
  <si>
    <t>9.5.4.10</t>
  </si>
  <si>
    <t>A.9.7.3.2</t>
  </si>
  <si>
    <t>WIFS trainings (Block)</t>
  </si>
  <si>
    <t>B.30.21</t>
  </si>
  <si>
    <t>6.2.17.2</t>
  </si>
  <si>
    <t>Proposed for 37 batches at Block level training  for Nodal teachers &amp; AWWs @ Rs. 2000/- per batch on Anaemia AMB including WIFS</t>
  </si>
  <si>
    <r>
      <rPr>
        <b/>
        <sz val="10"/>
        <rFont val="Arial"/>
      </rPr>
      <t xml:space="preserve">NPCB(total 06 staff Rs 1.53lahs)
</t>
    </r>
    <r>
      <rPr>
        <sz val="10"/>
        <color rgb="FF000000"/>
        <rFont val="Arial"/>
      </rPr>
      <t xml:space="preserve">EPF as per applicability 
05 OPHTHALMIC ASSISTANTS &amp; 01COUNSELLOR Rs. 1.53(NPCBVI)                                                                                                                </t>
    </r>
    <r>
      <rPr>
        <b/>
        <sz val="10"/>
        <rFont val="Arial"/>
      </rPr>
      <t xml:space="preserve">IDSP:(TOTAL 05 staff Rs.0.88lakhs) </t>
    </r>
    <r>
      <rPr>
        <sz val="10"/>
        <color rgb="FF000000"/>
        <rFont val="Arial"/>
      </rPr>
      <t xml:space="preserve">EPF proposed is Rs.0.88 Lakh.                                                                                                                                                                                                                                                                                                                                   </t>
    </r>
    <r>
      <rPr>
        <b/>
        <sz val="10"/>
        <rFont val="Arial"/>
      </rPr>
      <t>NCDC: (TOTAL 09 staff Rs.1.48 lakhs)</t>
    </r>
    <r>
      <rPr>
        <sz val="10"/>
        <color rgb="FF000000"/>
        <rFont val="Arial"/>
      </rPr>
      <t xml:space="preserve"> EPF</t>
    </r>
    <r>
      <rPr>
        <b/>
        <sz val="10"/>
        <rFont val="Arial"/>
      </rPr>
      <t xml:space="preserve"> </t>
    </r>
    <r>
      <rPr>
        <sz val="10"/>
        <color rgb="FF000000"/>
        <rFont val="Arial"/>
      </rPr>
      <t xml:space="preserve">proposed on HR is Rs. 1.48 Lakh </t>
    </r>
  </si>
  <si>
    <t>6.2.18</t>
  </si>
  <si>
    <t>Drugs and supplies for NTCP</t>
  </si>
  <si>
    <t>9.5.4.11</t>
  </si>
  <si>
    <t>Incentives and Allowances</t>
  </si>
  <si>
    <t>A.9.7.4.1</t>
  </si>
  <si>
    <t>MHS Trainings (District)</t>
  </si>
  <si>
    <t>6.2.18.1</t>
  </si>
  <si>
    <t>9.5.4.12</t>
  </si>
  <si>
    <t>A.9.7.4.2</t>
  </si>
  <si>
    <t>B.16.2.11.7</t>
  </si>
  <si>
    <t>Procurement of medicine &amp; consumables for TCC under NTCP</t>
  </si>
  <si>
    <t>MHS Trainings (Block)</t>
  </si>
  <si>
    <t>8.4.1</t>
  </si>
  <si>
    <t>B.30.15</t>
  </si>
  <si>
    <t>Additional Allowances/ Incentives to Medical Officers</t>
  </si>
  <si>
    <t>Proposed for 1 batch of 37 participants @ Rs. 30,000/- per batch for the state level  training on sensitisation of health care workers on menstrual hygiene</t>
  </si>
  <si>
    <t>As per guidelines. Nicotin gums (2 mg), Nicotin gums (4 mg), Nicotin patches (7 mg),Nicotin patches (14 mg),Nicotin patches (21mg) @ Rs. 5  Lakh per District for 2 districts.</t>
  </si>
  <si>
    <t>9.5.4.13</t>
  </si>
  <si>
    <t>A.9.12.6</t>
  </si>
  <si>
    <t>School Health Programme</t>
  </si>
  <si>
    <t>6.2.18.2</t>
  </si>
  <si>
    <t>8.4.2</t>
  </si>
  <si>
    <t>B.30.18</t>
  </si>
  <si>
    <t>Incentive/ Awards etc. to SN, ANMs etc. (Including group/team based incentives at sub-centre/PHC for primary care)</t>
  </si>
  <si>
    <t>8.4.3</t>
  </si>
  <si>
    <t>6.2.19</t>
  </si>
  <si>
    <t>B.30.16</t>
  </si>
  <si>
    <t>Honorarium for Paediatric ECO, ENT specialist, Orthopediatrician, Ophthalmologist, Psychiatrics</t>
  </si>
  <si>
    <t>B.16.2.11.8</t>
  </si>
  <si>
    <t>Drugs &amp; Supplies for NPCDCS</t>
  </si>
  <si>
    <t>9.5.4.13.1</t>
  </si>
  <si>
    <t>A.9.12.6.1</t>
  </si>
  <si>
    <t xml:space="preserve">Training of master trainers at State, district and block level </t>
  </si>
  <si>
    <t xml:space="preserve">Under DEIC
1 Occupational Therapist/ Specialist Consultant @ Rs.1000/week.
1 Consultant Psychologist @   Rs.1000/week for 3 visits per week </t>
  </si>
  <si>
    <t>6.2.19.1</t>
  </si>
  <si>
    <t>B.16.2.11.8.a</t>
  </si>
  <si>
    <t>Drugs &amp; supplies for District  NCD Clinic</t>
  </si>
  <si>
    <t>9.5.4.13.2</t>
  </si>
  <si>
    <t>8.4.4</t>
  </si>
  <si>
    <t>A.9.12.6.2</t>
  </si>
  <si>
    <t xml:space="preserve">Training of two nodal teachers per school </t>
  </si>
  <si>
    <t>B.30.17.1</t>
  </si>
  <si>
    <t>Honorarium to ICTC and other Counsellors for outreach AH activities</t>
  </si>
  <si>
    <t>Continued activity:                                                                                         Drugs mentioned in NPCDCS guidelines and any other drugs and consumables to treat diseases under NPCDCS. Drugs such as Calcium channel blockers, ARBs, beta blockers, diuretics, OHAs, thrombolytics, anticoagulants, Ryles tubes, caheters, IV fluids, Ateplase, Tenecteplase / Reteplase anti diabetic including Insulin, for purchase of Glucometer Strips, Lancets, etc.</t>
  </si>
  <si>
    <t xml:space="preserve">No. of Districts in Goa = 2
No. of High Schools and Higher Secondary Schools in North Goa = 273
No. of High Schools and Higher Secondary Schools in South Goa = 275
Total No. of Schools in Goa = 548
No. of Nodal Teachers (2 per school) to be selected and trained = 1096 rounded to 1100
Hence, Proposed for 40 batches of block level training of nodal teachers @ Rs. 10000/- per batch (batch size 30) = Rs. 400000/-
</t>
  </si>
  <si>
    <t>6.2.19.2</t>
  </si>
  <si>
    <t>B.16.2.11.8.b</t>
  </si>
  <si>
    <t>9.5.4.13.3</t>
  </si>
  <si>
    <t>Drugs &amp; supplies for District CCU/ICU &amp;Cancer Care</t>
  </si>
  <si>
    <t>8.4.5</t>
  </si>
  <si>
    <t>A.3.5.3</t>
  </si>
  <si>
    <t>Performance reward if any</t>
  </si>
  <si>
    <t>Continued activity:                                                                                      Drugs mentioned in NPCDCS guidelines and any other drugs and consumables to treat diseases under NPCDCS. Drugs such as Ateplase, Tenecteplase, Reteplase , Troponin I measurement, etc under STEMI, for STEMI Centres.and purchase of ECG roll, electrodes for all the STEMI Centres.</t>
  </si>
  <si>
    <t>Proposed for school activities to be conducted by School Nodal Teachers @ Rs. 500/- per month per teacher for 12 months for 1100 teachers = Rs. 6600000/-</t>
  </si>
  <si>
    <t>6.2.19.3</t>
  </si>
  <si>
    <t>9.5.4.14</t>
  </si>
  <si>
    <t>B.16.2.11.8.c</t>
  </si>
  <si>
    <t>A.9.7.5</t>
  </si>
  <si>
    <t>Drugs &amp; supplies for CHC N C D Clinic</t>
  </si>
  <si>
    <t>Other Adolescent Health trainings (please specify)</t>
  </si>
  <si>
    <t>8.4.6</t>
  </si>
  <si>
    <t>Incentive to provider for IUCD insertion at health facilities (including fixed day services at SHC and PHC) [Provide breakup: Public Sector]</t>
  </si>
  <si>
    <t>per insertion</t>
  </si>
  <si>
    <t>Continued activity.                                                                                       For 4 CHC at Curchorem, Canacona, Pernem and Valpoi. Drugs mentioned in NPCDCS guidelines and any other drugs and consumables to treat diseases under NPCDCS.</t>
  </si>
  <si>
    <t>Continued activity:                                                           Incentives to providers for 500 insertions @ Rs.20.</t>
  </si>
  <si>
    <t>6.2.19.4</t>
  </si>
  <si>
    <t>9.5.5</t>
  </si>
  <si>
    <t>B.16.2.11.8.d</t>
  </si>
  <si>
    <t>RBSK Trainings</t>
  </si>
  <si>
    <t>Drugs &amp; supplies for PHC level</t>
  </si>
  <si>
    <t>Continued activity:                                                                                            For purchase of Glucometer Strips, Lancets, etc. Amount proposed is for 29 Health Centres Lakhs for purchase of Glucometer Strips, Lancets, Drugs mentioned in NPCDCS guidelines and any other drugs and consumables to treat diseases under NPCDCS., etc</t>
  </si>
  <si>
    <t>8.4.7</t>
  </si>
  <si>
    <t>6.2.19.5</t>
  </si>
  <si>
    <t>9.5.5.1</t>
  </si>
  <si>
    <t>B.16.2.11.8.e</t>
  </si>
  <si>
    <t>Incentive to provider for PPIUCD services</t>
  </si>
  <si>
    <t>A.9.12.1</t>
  </si>
  <si>
    <t>Drugs &amp; supplies for Sub-Centre level</t>
  </si>
  <si>
    <t>RBSK Training -Training of Mobile health team – technical and managerial (5 days)</t>
  </si>
  <si>
    <t>Continued activity.                                                                                              For 222 SC @ Rs.2000 per SC. Drugs mentioned in NPCDCS guidelines and any other drugs and consumables to treat diseases under NPCDCS. The Amount proposed is also proposed for  purchase of Glucometer Strips, Lancets, etc.</t>
  </si>
  <si>
    <t>Refresher training for MOs one batch</t>
  </si>
  <si>
    <t>6.2.19.6</t>
  </si>
  <si>
    <t>Drugs &amp; supplies for Universal Screening of NCDs</t>
  </si>
  <si>
    <t>Continued activity:                                                                                                                      Incentives to providers for 100 insertions @ Rs.150.</t>
  </si>
  <si>
    <t>Amount proposed to procure drugs and consumables for Universal Screening of NCDs for procurement of DM Drugs , Anti Hypertensive drugs and other NCD drugss.</t>
  </si>
  <si>
    <t>9.5.5.2</t>
  </si>
  <si>
    <t>A.9.12.2</t>
  </si>
  <si>
    <t>8.4.8</t>
  </si>
  <si>
    <t>RBSK DEIC Staff training (15 days)</t>
  </si>
  <si>
    <t>Incentive to provider for PAIUCD Services</t>
  </si>
  <si>
    <t>1,00,000.00</t>
  </si>
  <si>
    <t>6.2.20</t>
  </si>
  <si>
    <t>2,20,000.00</t>
  </si>
  <si>
    <t>Drugs &amp; Supplies for National Dialysis Programme</t>
  </si>
  <si>
    <t>Refresher training of DEIC staff including Consultants</t>
  </si>
  <si>
    <t>Continued activity:                                                      Incentives to providers for 50 insertions @ Rs.150.</t>
  </si>
  <si>
    <t>8.4.9</t>
  </si>
  <si>
    <t>Team based incentives for Health &amp; Wellness Centres (H&amp;WC - Sub Centre</t>
  </si>
  <si>
    <t>9.5.5.3</t>
  </si>
  <si>
    <t>6.2.20.1</t>
  </si>
  <si>
    <t>A.9.12.3</t>
  </si>
  <si>
    <t>One day orientation for  MO / other staff Delivery points (RBSK trainings)</t>
  </si>
  <si>
    <t>Drugs &amp; Consumables for Haemodialysis (Erythropoietin, iron, vitamin, etc) &amp; Peritoneal dialysis (refer page 17 of guideline)</t>
  </si>
  <si>
    <t>1,55,000.00</t>
  </si>
  <si>
    <t>Refresher training of one batch of Staff Nurses &amp; One batch of regular MOs @ Rs. 30000 per batch</t>
  </si>
  <si>
    <t>8.4.10</t>
  </si>
  <si>
    <t>B18.4</t>
  </si>
  <si>
    <t>Team based incentives for Health &amp; Wellness Centres (H&amp;WC - PHC</t>
  </si>
  <si>
    <t>6.2.20.2</t>
  </si>
  <si>
    <t>Any other drug (please specify)</t>
  </si>
  <si>
    <t>9.5.5.4</t>
  </si>
  <si>
    <t>A.9.12.4</t>
  </si>
  <si>
    <t>Training/Refresher training -ANM (one day) (RBSK trainings)</t>
  </si>
  <si>
    <t>Refresher training for one batch of ANMs</t>
  </si>
  <si>
    <t>6.2.21</t>
  </si>
  <si>
    <t>B.16.2.5</t>
  </si>
  <si>
    <t>Free drug services</t>
  </si>
  <si>
    <t>8.4.11</t>
  </si>
  <si>
    <t>9.5.5.5</t>
  </si>
  <si>
    <t>Other RBSK trainings (please specify)</t>
  </si>
  <si>
    <t>Incentives under NVHCP for MO, Pharmacist and LT</t>
  </si>
  <si>
    <t>6.2.21.1</t>
  </si>
  <si>
    <t>B.16.2.5.1</t>
  </si>
  <si>
    <t xml:space="preserve">NHM Free Drug services </t>
  </si>
  <si>
    <t>9.5.6</t>
  </si>
  <si>
    <t>Trainings for Blood Services &amp; disorders</t>
  </si>
  <si>
    <t>Continued activity:
In addition 7.32 lakhs for HCW vaccination at the cost of rs 61/- for 1200 beneficiaries</t>
  </si>
  <si>
    <t>6.2.21.2</t>
  </si>
  <si>
    <t>B.16.2.5.2</t>
  </si>
  <si>
    <t>Other Free Drug Services (State not opted 16.2.5.1)</t>
  </si>
  <si>
    <t>8.4.12</t>
  </si>
  <si>
    <t>DVDMS which is installed at State, District and Block level which needs annual maintenance and the cost is arround Rs. 7,00,000/-</t>
  </si>
  <si>
    <t>9.5.6.1</t>
  </si>
  <si>
    <t>A.9.3.8</t>
  </si>
  <si>
    <t>Blood Bank/Blood Storage Unit (BSU) Training</t>
  </si>
  <si>
    <t>Blood Services</t>
  </si>
  <si>
    <t>6.2.22</t>
  </si>
  <si>
    <t>Drugs &amp; Supplies for Health &amp; Wellness Centres (H&amp;WC)</t>
  </si>
  <si>
    <t>9.5.6.2</t>
  </si>
  <si>
    <t xml:space="preserve">Training for Haemoglobinopathies </t>
  </si>
  <si>
    <t>6.2.22.1</t>
  </si>
  <si>
    <t>Drugsa and consumables such as reagents, gloves, syringes, vaccutainers, etc.</t>
  </si>
  <si>
    <t>4 batches each of LTs,RBSK MOs,ANMs,MOs will be trained for screening &amp; diagnosis of haemoglobinopathies including sickle cell anaemias</t>
  </si>
  <si>
    <t>Amount proposed for 60 HWC (PHC/UHC) drugs and consumables such as reagents, gloves, syringes, vaccutainers, etc.</t>
  </si>
  <si>
    <t>9.5.6.3</t>
  </si>
  <si>
    <t>Any other trainings (please specify) related to BB and blood disorders</t>
  </si>
  <si>
    <t>6.2.22.2</t>
  </si>
  <si>
    <t>9.5.7</t>
  </si>
  <si>
    <t>Trainings under NPPCD</t>
  </si>
  <si>
    <t>Amount proposed for 6 HWC (Gaon Dongri, Kavre Pilla, Ibrampur, Keri, Pissurlem, Harvalem) drugs and consumables such as reagents, gloves, syringes, vaccutainers, etc.</t>
  </si>
  <si>
    <t>6.2.23</t>
  </si>
  <si>
    <t>Drugs and supplies for NVHCP</t>
  </si>
  <si>
    <t>9.5.7.1</t>
  </si>
  <si>
    <t>B.25.2.1.b</t>
  </si>
  <si>
    <t>Trainings at District Hospital</t>
  </si>
  <si>
    <t>6.2.23.1</t>
  </si>
  <si>
    <t>Drugs</t>
  </si>
  <si>
    <t xml:space="preserve">Continued activity:
The Amount proposed is for 2 trainings at Rs.40,000 per training. </t>
  </si>
  <si>
    <t>9.5.7.2</t>
  </si>
  <si>
    <t>B.25.2.1.c</t>
  </si>
  <si>
    <t>Trainings at CHC/Sub-Divisional Hospital</t>
  </si>
  <si>
    <t>Kind Grant - Rs. 44.52 lakhs Drugs (Sofosbuvir 400 mg,Daclatasvir 60 mg,Sofosbuvir 400 mg +Velpatasvir 100 mg)</t>
  </si>
  <si>
    <t>6.2.23.2</t>
  </si>
  <si>
    <t>Kits</t>
  </si>
  <si>
    <t>9.5.7.3</t>
  </si>
  <si>
    <t>B.25.2.1.d</t>
  </si>
  <si>
    <t>Trainings at PHC</t>
  </si>
  <si>
    <t xml:space="preserve">Kind Grant - Rs. 69.95 lakhs Kits for screening of pregnant women for HBV and parallel testing of HBV and HCV in patients who are high risk 
</t>
  </si>
  <si>
    <t>9.5.7.4</t>
  </si>
  <si>
    <t>6.2.23.3</t>
  </si>
  <si>
    <t>Consumables for laboratory under NVHCP (plasticware, RUP, evacuated vacuum tubes, waste disposal bags, Kit for HBsAg titre, grant for calibration of small equipment, money for EQAS)</t>
  </si>
  <si>
    <t>Cash Grant - Rs. 2 lakhs Consumbales for Labs under NVHCP</t>
  </si>
  <si>
    <t>9.5.8</t>
  </si>
  <si>
    <t>Trainings under NPPC</t>
  </si>
  <si>
    <t>6.2.23.4</t>
  </si>
  <si>
    <t>Consumables for treatment sites (plasticware, RUP, evacuated vacuum tubes, waste disposal bags etc)</t>
  </si>
  <si>
    <t>Cash Grant - Rs. 2 lakhs Consumbales for Treatment sites NVHCP</t>
  </si>
  <si>
    <t>9.5.8.1</t>
  </si>
  <si>
    <t>B.27.1.2</t>
  </si>
  <si>
    <t>Training of PHC Medical Officers, nurses, Paramedical Workers &amp; Other Health Staff under NPPC</t>
  </si>
  <si>
    <t>6.2.24</t>
  </si>
  <si>
    <t>Procurement of Drugs and supplies under new initiatives</t>
  </si>
  <si>
    <t>Training of medical officers from Districts &amp; Sub District Hospitals : CMEs</t>
  </si>
  <si>
    <t>9.5.8.2</t>
  </si>
  <si>
    <t>6.2.24.1</t>
  </si>
  <si>
    <t>Provision of Anti-Rabies Vaccine/Anti-Rabies Serum for animal bite victims</t>
  </si>
  <si>
    <t>9.5.9</t>
  </si>
  <si>
    <t>Trainings under NPPCF</t>
  </si>
  <si>
    <t>6.2.24.2</t>
  </si>
  <si>
    <t xml:space="preserve">Procurement of drugs, diagnostic kits, supplies etc under Programme for Prevention and Control of Leptospirosis </t>
  </si>
  <si>
    <t>PPCL</t>
  </si>
  <si>
    <t>9.5.9.1</t>
  </si>
  <si>
    <t>B.29.1.4</t>
  </si>
  <si>
    <t>Training of medical and paramedical personnel at district level under NPPCF</t>
  </si>
  <si>
    <t>6.2.24.3</t>
  </si>
  <si>
    <t>9.5.9.2</t>
  </si>
  <si>
    <t>Other Drugs (please specify)</t>
  </si>
  <si>
    <t>9.5.10</t>
  </si>
  <si>
    <t>Trainings under Routine Immunisation</t>
  </si>
  <si>
    <t>6.3.1</t>
  </si>
  <si>
    <t>9.5.10.1</t>
  </si>
  <si>
    <t>C.3</t>
  </si>
  <si>
    <t>Training under Immunisation</t>
  </si>
  <si>
    <t>B.16.3</t>
  </si>
  <si>
    <t>National Free Diagnostic services</t>
  </si>
  <si>
    <t>2 Batch of MO modular training for 3 days (Rs.30000 x 6 days=180000/-)
1 batch of MOs in cold chain handlers training for 2 days Rs.30000x2=60000/-
1 batch of MOs in RI microplanning for 2 days Rs.30000 x 2 =60000/-
2 batches of CCHs (Rs.30000 x 2=60000/-)
2 batches supervisory  staff (30000 x 2batches  =60000/-),
14 batches of MPHWs for one day training(Rs.30000 x 14 batchs=420000/-) 
14 batches of MPHWs for one day refreshers training in RI(Rs.30000 x 14 batchs=420000/-)
Half day sensitization of 1300 AWWs in 37 batches regarding BRIDGE communication on RI(Rs.50 x 1300=65000/-) 
Half day workshop for of 1300 AWWs in 37 batches (Rs.50 x 1300=65000/-) towards introduction of newer vaccine.
Rs.2.00 lakhs proposed for TOT for MOs for newer vaccine.
Rs.1.40 lakhs proposed for Advocacy meetings with IAP,IMA and other stake holders.</t>
  </si>
  <si>
    <t>6.4.1</t>
  </si>
  <si>
    <t>B.16.3.1</t>
  </si>
  <si>
    <t>Free Pathological services</t>
  </si>
  <si>
    <t>HSS/ NHSRC -HCT</t>
  </si>
  <si>
    <t>9.5.10.2</t>
  </si>
  <si>
    <t>6.4.2</t>
  </si>
  <si>
    <t>B.16.3.2</t>
  </si>
  <si>
    <t>Free Radiological services</t>
  </si>
  <si>
    <t>9.5.11</t>
  </si>
  <si>
    <t>Trainings under IDSP</t>
  </si>
  <si>
    <t>6.4.3</t>
  </si>
  <si>
    <t>A.1.6.1</t>
  </si>
  <si>
    <t>Free Diagnostics for Pregnant women under JSSK</t>
  </si>
  <si>
    <t>9.5.11.1</t>
  </si>
  <si>
    <t>E.2.1</t>
  </si>
  <si>
    <t>Medical Officers (1 day)</t>
  </si>
  <si>
    <t>Proposed @rs. 1000/- for 1200 cases(10% High Risk of 12000 Govt delivery cases) for procurement of Diagnostics test kits, reagents, Consumables such as vaccutainers, etc. by Peripheral units when the procurement is delayed by the State Agency under State funds.</t>
  </si>
  <si>
    <t>PER BATCH</t>
  </si>
  <si>
    <t>6.4.4</t>
  </si>
  <si>
    <t>A.2.9.1</t>
  </si>
  <si>
    <t>Free Diagnostics for Sick infants under JSSK</t>
  </si>
  <si>
    <t>9.5.11.2</t>
  </si>
  <si>
    <t>E.2.2</t>
  </si>
  <si>
    <t>Medical College Doctors (1 day)</t>
  </si>
  <si>
    <t>Proposed for 23000Anti Natals minus (10% of ANCs i.e 2300 ) i.e. 20700 cases X 15% = 3105 cases @ Rs. 200 = 6.21 Lakh for procurement of Diagnostics test kits, reagents, Consumables such as vaccutainers, etc. by Peripheral units when the procurement is delayed by the State Agency under State funds.</t>
  </si>
  <si>
    <t>6.4.5</t>
  </si>
  <si>
    <t>9.5.11.3</t>
  </si>
  <si>
    <t>E.2.3</t>
  </si>
  <si>
    <t>Hospital Pharmacists/Nurses Training (1 day)</t>
  </si>
  <si>
    <t>9.5.11.4</t>
  </si>
  <si>
    <t>E.2.4</t>
  </si>
  <si>
    <t>Lab. Technician (3 days)</t>
  </si>
  <si>
    <t>6.5.1</t>
  </si>
  <si>
    <t>H.16</t>
  </si>
  <si>
    <t>Replacement of Vehicles under RNTCP</t>
  </si>
  <si>
    <t>per vehicle</t>
  </si>
  <si>
    <t>9.5.11.5</t>
  </si>
  <si>
    <t>E.2.5</t>
  </si>
  <si>
    <t>Data Managers (2days)</t>
  </si>
  <si>
    <t>New Two Wheeler for 6 STS, 5 STLS, 2 PPM Coordinator, 2 PMDT Supervisor after condemnation of 9 year old bikes of the year 2011. Rs. 14 lakhs was approved in the year 2017-18 which was not able to utilised due to some codal formalities.</t>
  </si>
  <si>
    <t>6.5.2</t>
  </si>
  <si>
    <t>H.11</t>
  </si>
  <si>
    <t>Procurement of sleeves and drug boxes</t>
  </si>
  <si>
    <t>9.5.11.6</t>
  </si>
  <si>
    <t>E.2.6</t>
  </si>
  <si>
    <t>Date Entry Operators cum Accountant (2 days)</t>
  </si>
  <si>
    <t>Purchase of drug boxes @ 30/-per patient for 2000 patient and purchase of 99 DOTS sleeves (pouches)  @ Rs. 180 per patient for 2000 patients x 6 months.</t>
  </si>
  <si>
    <t>6.5.3</t>
  </si>
  <si>
    <t>9.5.11.7</t>
  </si>
  <si>
    <t>E.2.7</t>
  </si>
  <si>
    <t>ASHA &amp; MPWs, AWW &amp; Community volunteers (1 day)</t>
  </si>
  <si>
    <t>9.5.11.8</t>
  </si>
  <si>
    <t>E.2.8</t>
  </si>
  <si>
    <t>One day training for Data entry and analysis for Block Health Team (including Block Programme Manager)</t>
  </si>
  <si>
    <t>9.5.11.9</t>
  </si>
  <si>
    <t>E.2.10</t>
  </si>
  <si>
    <t>9.5.12</t>
  </si>
  <si>
    <t>Trainings under NVBDCP</t>
  </si>
  <si>
    <t>9.5.12.1</t>
  </si>
  <si>
    <t>F.1.1.f</t>
  </si>
  <si>
    <t>Training / Capacity Building (Malaria)</t>
  </si>
  <si>
    <t>TOT trainings in Delhi &amp; to attend meetings outside the State 1.00
 MOs @ 50,000/- 
 Supervisory Staff @ 50,000/-
 Health Workers @ 1.00 lakhs
 Lab Technicians trained @ 2.50 lakhs
 Spray Supervisors @ 50,000/-</t>
  </si>
  <si>
    <t>9.5.12.2</t>
  </si>
  <si>
    <t>F.1.2.h</t>
  </si>
  <si>
    <t>Training / Workshop (Dengue and Chikungunya)</t>
  </si>
  <si>
    <t>Training of medical and other paramedical staff at State and district level @ 1 Lakhs</t>
  </si>
  <si>
    <t>9.5.12.3</t>
  </si>
  <si>
    <t>F.1.3.b</t>
  </si>
  <si>
    <t>Capacity Building (AES/ JE)</t>
  </si>
  <si>
    <t>9.5.12.4</t>
  </si>
  <si>
    <t>F.1.3.c</t>
  </si>
  <si>
    <t>Training specific for JE prevention and management</t>
  </si>
  <si>
    <t>9.5.12.5</t>
  </si>
  <si>
    <t>Other Charges for  Training /Workshop Meeting (AES/ JE)</t>
  </si>
  <si>
    <t>Training of Medical and other paramedical staff at State and district level @ 25,000/- and Capacity building for community leaders, VHSNCs and local body members. @ 25,000/-</t>
  </si>
  <si>
    <t>9.5.12.6</t>
  </si>
  <si>
    <t>F.1.4.d</t>
  </si>
  <si>
    <t>Training/sensitization of district level officers on ELF and drug distributors including peripheral health workers (AES/ JE)</t>
  </si>
  <si>
    <t>9.5.12.7</t>
  </si>
  <si>
    <t>Training under MVCR</t>
  </si>
  <si>
    <t>9.5.12.8</t>
  </si>
  <si>
    <t>9.5.13</t>
  </si>
  <si>
    <t>Trainings under NLEP</t>
  </si>
  <si>
    <t>9.5.13.1</t>
  </si>
  <si>
    <t>G.3.1</t>
  </si>
  <si>
    <t>Capacity building under NLEP</t>
  </si>
  <si>
    <t>Per Person</t>
  </si>
  <si>
    <t>Training of PHC/UHC.CHC 20-21 1) Medical Officers,health supervisors/LHV/PHN/EE, Health workers/ MPHW's (M/F), Pharmacist under NLEP
One day refreshers training for Medical Officers 40 participants @ Rs 800/- per head Rs 32,000/-, One day training of health supervisors/LHV/PHN/EE 40 participants @ Rs 600 per head Rs 24,000/-, One day  refresher of training  appointed health worker MPHW'S(M/F) 40 participants @ Rs 600 per head Rs 24,000/-, One day training of Pharmacist  35 participants @ Rs 600 per head Rs 21000/-</t>
  </si>
  <si>
    <t>9.5.13.2</t>
  </si>
  <si>
    <t>Continued activity:
Half day sensitization training and  orientation of  500 Anganwadi workers in disease presentationand management, DPMR and leprosy scenario in Goa @ Rs 50,000/-</t>
  </si>
  <si>
    <t>9.5.14</t>
  </si>
  <si>
    <t>Trainings under RNTCP</t>
  </si>
  <si>
    <t>9.5.14.1</t>
  </si>
  <si>
    <t>H.6</t>
  </si>
  <si>
    <t>Per Batch</t>
  </si>
  <si>
    <t>Continued activity:
Rs. 60000/- for 12 months</t>
  </si>
  <si>
    <t>9.5.14.2</t>
  </si>
  <si>
    <t>H.10</t>
  </si>
  <si>
    <t>CME (Medical Colleges)</t>
  </si>
  <si>
    <t>9.5.14.3</t>
  </si>
  <si>
    <t>9.5.15</t>
  </si>
  <si>
    <t>Trainings under NPCB</t>
  </si>
  <si>
    <t>9.5.15.1</t>
  </si>
  <si>
    <t>I.1.6</t>
  </si>
  <si>
    <t>Training of PMOA under NPCB</t>
  </si>
  <si>
    <t>per person</t>
  </si>
  <si>
    <t>Continued activity:
Training of 23 Opthalmic Assitants in  2 batches of 30 each and 1 annual review meeting @ Rs 30,000/-= Rs 1 lakh</t>
  </si>
  <si>
    <t>9.5.15.2</t>
  </si>
  <si>
    <t>9.5.16</t>
  </si>
  <si>
    <t>Trainings under NMHP</t>
  </si>
  <si>
    <t>9.5.16.1</t>
  </si>
  <si>
    <t>J.1.2</t>
  </si>
  <si>
    <t>Training of PHC Medical Officers, Nurses, Paramedical Workers &amp; Other Health Staff working under NMHP</t>
  </si>
  <si>
    <t>1 Training of 30 doctors, 4 Training of 50 doctors,1 Training of 30 Para Medical Staff and Nurses,3 Training of 50 nurses, 5 Training of 50 ANM, 2 Training of 35 Pharmacists. Thus Rs.0.4 lakhs per training for 16 trainings. Continued activity for South Goa and North Goa.</t>
  </si>
  <si>
    <t>9.5.16.2</t>
  </si>
  <si>
    <t>9.5.17</t>
  </si>
  <si>
    <t>Trainings under NPHCE</t>
  </si>
  <si>
    <t>9.5.17.1</t>
  </si>
  <si>
    <t>K.1.1.2</t>
  </si>
  <si>
    <t>Training of doctors and staff at DH level under NPHCE</t>
  </si>
  <si>
    <t>Trainings @0.80 lakhs per districts for two districts for conducting Trainind of Trainers of Medical Officers and Staff Nurses.</t>
  </si>
  <si>
    <t>9.5.17.2</t>
  </si>
  <si>
    <t>K.1.2.1</t>
  </si>
  <si>
    <t>Training of doctors and staff at CHC level under NPHCE</t>
  </si>
  <si>
    <t>Per Training Per CHC</t>
  </si>
  <si>
    <t>Trainings for  Medical Officers and Staff Nurses funds proposed for all 6 CHCs.</t>
  </si>
  <si>
    <t>9.5.17.3</t>
  </si>
  <si>
    <t>K.1.3.1.</t>
  </si>
  <si>
    <t>Training of doctors and staff at PHC level under NPHCE</t>
  </si>
  <si>
    <t>Training for Mos &amp; Staff Nurses(1 day training, 2 batches)</t>
  </si>
  <si>
    <t>9.5.17.4</t>
  </si>
  <si>
    <t>9.5.18</t>
  </si>
  <si>
    <t>Trainings under NTCP</t>
  </si>
  <si>
    <t>9.5.18.1</t>
  </si>
  <si>
    <t>M.1.1</t>
  </si>
  <si>
    <t>Trainings for District Tobacco Control Centre</t>
  </si>
  <si>
    <t>9.5.18.1.1</t>
  </si>
  <si>
    <t>M.1.1.1</t>
  </si>
  <si>
    <t>Orientation of Stakeholder organizations</t>
  </si>
  <si>
    <t>Continued activity:
For 2 Districts @ 20,000/- per training per District</t>
  </si>
  <si>
    <t>9.5.18.1.2</t>
  </si>
  <si>
    <t>M.1.1.2</t>
  </si>
  <si>
    <t>Training of Health Professionals</t>
  </si>
  <si>
    <t>Continued activity:
4 training @ Rs 20000/-</t>
  </si>
  <si>
    <t>9.5.18.1.3</t>
  </si>
  <si>
    <t>M.1.1.3</t>
  </si>
  <si>
    <t>Orientation of Law Enforcers</t>
  </si>
  <si>
    <t>Two Training, One in North and One in South @20,000/- per training. Continued Activity for 2 Districts</t>
  </si>
  <si>
    <t>9.5.18.1.4</t>
  </si>
  <si>
    <t>M.1.1.5</t>
  </si>
  <si>
    <t>Other Trainings/Orientations - sessions incorporated in other's training</t>
  </si>
  <si>
    <t>Three Trainings, Three in North and Three in South @20,000/- per training. Continued Activity for 2 Districts</t>
  </si>
  <si>
    <t>9.5.18.2</t>
  </si>
  <si>
    <t>M.3.1</t>
  </si>
  <si>
    <t>Trainings for State Tobacco Control Centre</t>
  </si>
  <si>
    <t>9.5.18.2.1</t>
  </si>
  <si>
    <t>M.3.1.1</t>
  </si>
  <si>
    <t xml:space="preserve">State Level Advocacy Workshop </t>
  </si>
  <si>
    <t>Continued activity:
One Training Rs.0.40 Lakhs per Training for a batch of 40 Participants.</t>
  </si>
  <si>
    <t>9.5.18.2.2</t>
  </si>
  <si>
    <t>M.3.1.2</t>
  </si>
  <si>
    <t>Training of Trainers, Refresher Trainings</t>
  </si>
  <si>
    <t>Continued activity:
Eight Training Rs.0.30 Lakhs per Training for a batch of 30 Trainee's.</t>
  </si>
  <si>
    <t>9.5.18.2.3</t>
  </si>
  <si>
    <t>M.3.1.3</t>
  </si>
  <si>
    <t>Training on tobacco cessation for Health care providers</t>
  </si>
  <si>
    <t>Continued activity:
Two Training Rs.0.40 Lakhs per Training for a batch of 30 Trainee's.</t>
  </si>
  <si>
    <t>9.5.18.2.4</t>
  </si>
  <si>
    <t>M.3.1.4</t>
  </si>
  <si>
    <t>Law enforcers training / sensitization Programme</t>
  </si>
  <si>
    <t>Continued activity:
Two Training Rs.0.40 Lakhs per Training for a batch of 30 Participants.</t>
  </si>
  <si>
    <t>9.5.18.2.5</t>
  </si>
  <si>
    <t>M.3.1.5</t>
  </si>
  <si>
    <t>Any other training to facilitate implementation of provisions of COTPA 2003, FSSA 2006, and WHO FCTC implementation</t>
  </si>
  <si>
    <t>9.5.19</t>
  </si>
  <si>
    <t>O.2.3</t>
  </si>
  <si>
    <t>Trainings under NPCDCS</t>
  </si>
  <si>
    <t>9.5.19.1</t>
  </si>
  <si>
    <t>O.2.3.1</t>
  </si>
  <si>
    <t>State NCD  Cell</t>
  </si>
  <si>
    <t>Continued activity:                                                                                       Total 12 Trainings to be conducted @ Rs.40000 per Training. Training will be conducted for MO's, RBSK doctors, Staff Nurses, etc such as LEAD trainings, ACLS/ BLS trainings, ToT trainings, Changing Diabetes Barometer (CDB) Trainings, HWC Trainings.</t>
  </si>
  <si>
    <t>9.5.19.2</t>
  </si>
  <si>
    <t>O.2.3.2</t>
  </si>
  <si>
    <t>District  NCD Cell</t>
  </si>
  <si>
    <t>Continued activity:                                                                                                                                            Total 25 Trainings to be conducted @ Rs.40000 per Training. Training will be conducted for MO's, RBSK doctors, Staff Nurses, etc such as LEAD trainings, ACLS/ BLS trainings, ToT trainings, Changing Diabetes Barometer (CDB) Trainings, HWC Trainings.</t>
  </si>
  <si>
    <t>9.5.19.3</t>
  </si>
  <si>
    <t>Training for Universal Screening for NCDs</t>
  </si>
  <si>
    <t>HSS/NPCDCS</t>
  </si>
  <si>
    <t>Training for NCD Screening. A Batch of 40 Medical Officrea and 30 PHN/ LHV will be trained per training at Rs. 40000 per training. Amount proposed is for 12 trainings per year at Rs.40000 per training = Rs4.80 Lakhs).</t>
  </si>
  <si>
    <t>9.5.19.4</t>
  </si>
  <si>
    <t>The Amount is also propsed for Outstation trainings, Workshopss, Review meetings, etc.</t>
  </si>
  <si>
    <t>9.5.20</t>
  </si>
  <si>
    <t>PMU Trainings</t>
  </si>
  <si>
    <t>9.5.20.1</t>
  </si>
  <si>
    <t>A.9.8.1</t>
  </si>
  <si>
    <t xml:space="preserve">Training of SPMSU staff </t>
  </si>
  <si>
    <t>9.5.20.1.1</t>
  </si>
  <si>
    <t>Training on Finance</t>
  </si>
  <si>
    <t>HSS-FMG</t>
  </si>
  <si>
    <t>9.5.20.1.2</t>
  </si>
  <si>
    <t>Training on HR</t>
  </si>
  <si>
    <t>HRH-HPIP NHSRC</t>
  </si>
  <si>
    <t>9.5.20.1.3</t>
  </si>
  <si>
    <t>9.5.20.2</t>
  </si>
  <si>
    <t>A.9.8.2</t>
  </si>
  <si>
    <t xml:space="preserve">Training of DPMSU staff </t>
  </si>
  <si>
    <t>9.5.20.2.1</t>
  </si>
  <si>
    <t>9.5.20.2.2</t>
  </si>
  <si>
    <t>9.5.20.2.3</t>
  </si>
  <si>
    <t>9.5.20.3</t>
  </si>
  <si>
    <t>A.9.8.3</t>
  </si>
  <si>
    <t>Training of BPMSU staff</t>
  </si>
  <si>
    <t>9.5.20.3.1</t>
  </si>
  <si>
    <t>9.5.20.3.2</t>
  </si>
  <si>
    <t>9.5.20.3.3</t>
  </si>
  <si>
    <t>9.5.21</t>
  </si>
  <si>
    <t>PNDT Trainings</t>
  </si>
  <si>
    <t>9.5.21.1</t>
  </si>
  <si>
    <t>A.9.9.1</t>
  </si>
  <si>
    <t>Training of district Appropriate Authorities and district PNDT Nodal Officers</t>
  </si>
  <si>
    <t>PNDT</t>
  </si>
  <si>
    <t>9.5.21.2</t>
  </si>
  <si>
    <t>Training of Medical officers conducting pre-natal diagnostic procedures in public health facilities</t>
  </si>
  <si>
    <t>9.5.21.3</t>
  </si>
  <si>
    <t>Training of Public prosecutors</t>
  </si>
  <si>
    <t>9.5.21.4</t>
  </si>
  <si>
    <t>9.5.22</t>
  </si>
  <si>
    <t>ASHA facilitator/ARC trainings</t>
  </si>
  <si>
    <t>9.5.22.1</t>
  </si>
  <si>
    <t>B1.1.1.5.2</t>
  </si>
  <si>
    <t>Training of District trainers</t>
  </si>
  <si>
    <t>9.5.22.2</t>
  </si>
  <si>
    <t>Capacity Building of ASHA Resource Centre</t>
  </si>
  <si>
    <t>Annexure for Review, Research &amp; Surveys and Surveillance</t>
  </si>
  <si>
    <t>9.5.22.2.1</t>
  </si>
  <si>
    <t>B1.1.6.1</t>
  </si>
  <si>
    <t>HR at State Level</t>
  </si>
  <si>
    <t>9.5.22.2.2</t>
  </si>
  <si>
    <t>B1.1.6.2</t>
  </si>
  <si>
    <t>HR at District Level</t>
  </si>
  <si>
    <t>9.5.22.2.3</t>
  </si>
  <si>
    <t>B1.1.6.3</t>
  </si>
  <si>
    <t>HR at Block Level</t>
  </si>
  <si>
    <t>9.5.22.3</t>
  </si>
  <si>
    <t>9.5.23</t>
  </si>
  <si>
    <t>Trainings on Outreach Services</t>
  </si>
  <si>
    <t>9.5.23.1</t>
  </si>
  <si>
    <t>B11.1.4</t>
  </si>
  <si>
    <t>Training/orientation (MMU)</t>
  </si>
  <si>
    <t>9.5.23.2</t>
  </si>
  <si>
    <t>B11.2.3</t>
  </si>
  <si>
    <t>Training/orientation (MMV)</t>
  </si>
  <si>
    <t>9.5.23.3</t>
  </si>
  <si>
    <t>B12.2.6</t>
  </si>
  <si>
    <t>Training/orientation (Ambulance)</t>
  </si>
  <si>
    <t>Reviews, Research, Surveys and Surveillance</t>
  </si>
  <si>
    <t>District hospital physician training progrmme to enhance knowledge and skills of doctors to manage common emergency condition based on current emergency medicne practices in limited resource setting. Two batches of 30 each will be carried out in association with GVK EMRI which will be affilited to Stanford school of medicine.</t>
  </si>
  <si>
    <t>9.5.23.4</t>
  </si>
  <si>
    <t>First responders training</t>
  </si>
  <si>
    <t>First responders training for community at large in coordination with GVK EMRI</t>
  </si>
  <si>
    <t>9.5.24</t>
  </si>
  <si>
    <t>Trainings under AYUSH</t>
  </si>
  <si>
    <t>10.1.1</t>
  </si>
  <si>
    <t>9.5.24.1</t>
  </si>
  <si>
    <t>B9.2</t>
  </si>
  <si>
    <t>Training under AYUSH</t>
  </si>
  <si>
    <t>HSS/AYUSH</t>
  </si>
  <si>
    <t>Per meeting</t>
  </si>
  <si>
    <t>This includes 4  Qtly review meeting @ 2500/-each, &amp; incentive for 20 cases to be audited @Rs. 450/- per case (2persons @150/- per head at community level &amp; 1 at the facility rs. 150/-) . (Total Rs. 19000/-) plus Incentive for reporting of maternal death by ANM in the community @Rs. 1000/- per reporting for 10 cases</t>
  </si>
  <si>
    <t>10.1.2</t>
  </si>
  <si>
    <t>9.5.24.2</t>
  </si>
  <si>
    <t>Infant death review at State &amp; District level and Infant death audit at community level</t>
  </si>
  <si>
    <t>10.1.3</t>
  </si>
  <si>
    <t>9.5.25</t>
  </si>
  <si>
    <t>Quality Assurance Trainings</t>
  </si>
  <si>
    <t>9.5.25.1</t>
  </si>
  <si>
    <t>B15.2.3</t>
  </si>
  <si>
    <t>Quality Assurance Training (including training for internal assessors, service providers at State and District levels)</t>
  </si>
  <si>
    <t>HSS/NHSRC QA</t>
  </si>
  <si>
    <t>1 batch of IA training @60000 and 1 batch of SPT training @60000 each.</t>
  </si>
  <si>
    <t>10.2.1</t>
  </si>
  <si>
    <t>B.20</t>
  </si>
  <si>
    <t>Research, Studies, Analysis</t>
  </si>
  <si>
    <t>9.5.25.2</t>
  </si>
  <si>
    <t>B15.2.6</t>
  </si>
  <si>
    <t>Miscellaneous Activities under QA (Quality Course, etc.)</t>
  </si>
  <si>
    <t>per training</t>
  </si>
  <si>
    <t>10.2.2</t>
  </si>
  <si>
    <t>Proposed for two batches of Nursing Excellence Program @ Rs. 2.5 lakhs each</t>
  </si>
  <si>
    <t>IDD Surveys/Re-surveys</t>
  </si>
  <si>
    <t>9.5.25.3</t>
  </si>
  <si>
    <t>B15.2.7.1</t>
  </si>
  <si>
    <t>Kayakalp Trainings</t>
  </si>
  <si>
    <t>Proposed for 1 batch of kayakalp training for nodal officers of Kayakalp from 37 health facilities @ 40000/-</t>
  </si>
  <si>
    <t>10.2.3</t>
  </si>
  <si>
    <t>9.5.25.4</t>
  </si>
  <si>
    <t>F.1.3.h</t>
  </si>
  <si>
    <t>Swachh Swasth Sarvatra Training</t>
  </si>
  <si>
    <t>Operational Research - AES/ JE</t>
  </si>
  <si>
    <t>9.5.25.5</t>
  </si>
  <si>
    <t>Mera Aspataal Training</t>
  </si>
  <si>
    <t>10.2.4</t>
  </si>
  <si>
    <t>F.1.4.b</t>
  </si>
  <si>
    <t>Microfilaria Survey - Lymphatic Filariasis</t>
  </si>
  <si>
    <t>NVBDCP - LF</t>
  </si>
  <si>
    <t>9.5.25.6</t>
  </si>
  <si>
    <t>10.2.5</t>
  </si>
  <si>
    <t>F.1.4.c</t>
  </si>
  <si>
    <t>Monitoring  &amp;Evaluation (Post MDA assessment by medical colleges (Govt. &amp; private)/ICMR institutions )</t>
  </si>
  <si>
    <t>9.5.26</t>
  </si>
  <si>
    <t>HMIS/MCTS Trainings</t>
  </si>
  <si>
    <t>10.2.6</t>
  </si>
  <si>
    <t>F.1.4.f</t>
  </si>
  <si>
    <t>Verification and validation for stoppage of MDA in LF endemic districts</t>
  </si>
  <si>
    <t>9.5.26.1</t>
  </si>
  <si>
    <t>B15.3.1.4.1</t>
  </si>
  <si>
    <t>Training cum review meeting for HMIS &amp; MCTS at State level</t>
  </si>
  <si>
    <t>10.2.6.1</t>
  </si>
  <si>
    <t>F.1.4.f.i</t>
  </si>
  <si>
    <t>Additional MF Survey</t>
  </si>
  <si>
    <t>2 training's @ Rs. 25,000 for District Data Managers and Data Assistants</t>
  </si>
  <si>
    <t>9.5.26.2</t>
  </si>
  <si>
    <t>B15.3.1.4.2</t>
  </si>
  <si>
    <t>Training cum review meeting for HMIS &amp; MCTS at District level</t>
  </si>
  <si>
    <t>Additional MF survey: MF survey need to be done in additional 10 sites in district showing variation in microfilaria rate (less than 1%). Rs.75,000/- per district for this activity may be provisioned for such districts to validate that the district is actually with less than 1% mf rate.: Rs. 1.50 Lakhs</t>
  </si>
  <si>
    <t>2 District level training's for ANMs training's @ Rs. 25,000</t>
  </si>
  <si>
    <t>9.5.26.3</t>
  </si>
  <si>
    <t>B15.3.1.4.3</t>
  </si>
  <si>
    <t>Training cum review meeting for HMIS &amp; MCTS at Block level</t>
  </si>
  <si>
    <t>10.2.6.2</t>
  </si>
  <si>
    <t>F.1.4.f.ii</t>
  </si>
  <si>
    <t>ICT Survey</t>
  </si>
  <si>
    <t>10.2.7</t>
  </si>
  <si>
    <t>F.1.4.g</t>
  </si>
  <si>
    <t>Verification of LF endemicity in non-endemic districts</t>
  </si>
  <si>
    <t>9.5.26.4</t>
  </si>
  <si>
    <t>10.2.7.1</t>
  </si>
  <si>
    <t>F.1.4.g.i</t>
  </si>
  <si>
    <t>LY &amp; Hy Survey in 350 dist.</t>
  </si>
  <si>
    <t>9.5.27</t>
  </si>
  <si>
    <t>Trainings for Ayushman Bharat Health &amp; Wellness Centre (AB-H&amp;WC)</t>
  </si>
  <si>
    <t>10.2.7.2</t>
  </si>
  <si>
    <t>F.1.4.g.ii</t>
  </si>
  <si>
    <t>Mf Survey in Non- endemic dist.</t>
  </si>
  <si>
    <t>9.5.27.1</t>
  </si>
  <si>
    <t>10.2.7.3</t>
  </si>
  <si>
    <t>F.1.4.g.iii</t>
  </si>
  <si>
    <t>ICT survey in 200 dist.</t>
  </si>
  <si>
    <t>9.5.27.2</t>
  </si>
  <si>
    <t>Multi-skilling of ANMs, ASHA, MPW</t>
  </si>
  <si>
    <t>10 training's for ANMs / MPWs  @ Rs. 50,000 per training</t>
  </si>
  <si>
    <t>10.2.8</t>
  </si>
  <si>
    <t>H.14</t>
  </si>
  <si>
    <t>Research &amp; Studies &amp; Consultancy</t>
  </si>
  <si>
    <t>Per thesis</t>
  </si>
  <si>
    <t>9.5.27.3</t>
  </si>
  <si>
    <t>B3.4</t>
  </si>
  <si>
    <t>Continued activity:
For Thesis in Medical College</t>
  </si>
  <si>
    <t>BSc Community Health/ Bridge Course for CHOs for CPHC</t>
  </si>
  <si>
    <t>10.2.9</t>
  </si>
  <si>
    <t>Research for medical colleges</t>
  </si>
  <si>
    <t>Per research</t>
  </si>
  <si>
    <t>9.5.27.4</t>
  </si>
  <si>
    <t>Continued activity:
for operational Research at Medical college</t>
  </si>
  <si>
    <t>10.2.10</t>
  </si>
  <si>
    <t>M.1.3.4</t>
  </si>
  <si>
    <t>Baseline/Endline surveys/ Research studies (DTCC)</t>
  </si>
  <si>
    <t>9.5.28</t>
  </si>
  <si>
    <t>Trainings for NVHCP</t>
  </si>
  <si>
    <t>10.2.11</t>
  </si>
  <si>
    <t>M.3.2.2</t>
  </si>
  <si>
    <t>Baseline/Endline surveys/ Research studies (STCC)</t>
  </si>
  <si>
    <t>9.5.28.1</t>
  </si>
  <si>
    <t>3 day training of Medical Officer of the Model Treatment Centre  (15 Medical officers in each batch)</t>
  </si>
  <si>
    <t>10.2.12</t>
  </si>
  <si>
    <t>O.2.7.1</t>
  </si>
  <si>
    <t>Research at State NCD Cell</t>
  </si>
  <si>
    <t>Cash Grant - Rs. 3 lakhs 6 Batches of Medical Officers</t>
  </si>
  <si>
    <t>9.5.28.2</t>
  </si>
  <si>
    <t>5 day training of the lab technicians (15 Lab Technicians in each batch)</t>
  </si>
  <si>
    <t>10.2.13</t>
  </si>
  <si>
    <t>O.2.7.2</t>
  </si>
  <si>
    <t>Research at Institutes</t>
  </si>
  <si>
    <t>Cash Grant - Rs. 1.8 lakhs 3 Batches of Lab Technicians</t>
  </si>
  <si>
    <t>9.5.28.3</t>
  </si>
  <si>
    <t xml:space="preserve">1 day training of Peer support of the Treatment sites (MTC/TCs) </t>
  </si>
  <si>
    <t>10.2.14</t>
  </si>
  <si>
    <t>Surveillance/ Vulnerability assessment/ Research related to Climate Change, Air Pollution and Heat related illness</t>
  </si>
  <si>
    <t>Cash Grant - Rs. 60,000/- 1 batch for Peer Support</t>
  </si>
  <si>
    <t>9.5.28.4</t>
  </si>
  <si>
    <t>10.2.15</t>
  </si>
  <si>
    <t xml:space="preserve">1 day training of pharmacist of the Treatment sites (MTC/TCs) </t>
  </si>
  <si>
    <t>Research in the field of Geriatric health</t>
  </si>
  <si>
    <t>Cash Grant - Rs. 1.2 lakhs 2 Batches of Pharmacists</t>
  </si>
  <si>
    <t>10.2.16</t>
  </si>
  <si>
    <t>9.5.28.5</t>
  </si>
  <si>
    <t xml:space="preserve">1 day training of DEO of the Treatment sites (MTC/TCs) </t>
  </si>
  <si>
    <t>Cash Grant - Rs. 60,000/- 1 batch for DEO</t>
  </si>
  <si>
    <t>9.5.28.6</t>
  </si>
  <si>
    <t>Training for Community Volunteers</t>
  </si>
  <si>
    <t>10.3.1</t>
  </si>
  <si>
    <t>Strengthening surveillance under NVBDCP</t>
  </si>
  <si>
    <t>9.5.28.7</t>
  </si>
  <si>
    <t>10.3.1.1</t>
  </si>
  <si>
    <t>F.1.2.a(i)</t>
  </si>
  <si>
    <t xml:space="preserve">Apex Referral Labs recurrent </t>
  </si>
  <si>
    <t>NVBDCP - Dengue/Chikungunya</t>
  </si>
  <si>
    <t>9.5.29</t>
  </si>
  <si>
    <t>10.3.1.2</t>
  </si>
  <si>
    <t>F.1.2.a(ii)</t>
  </si>
  <si>
    <t>Any Other Trainings</t>
  </si>
  <si>
    <t xml:space="preserve">Sentinel surveillance Hospital recurrent </t>
  </si>
  <si>
    <t>For 4 sentinal site hospital Rs. 4.00 lakhs 
1) Goa Medical College @ 1.00 Lakhs
2) District Hospital-North Goa@ 1.00 Lakhs
3) District Hospital-South Goa @1.00 Lakhs
4) Sub-District Hospital, Chicalim (SDH, Chicalim has been approved by NVBDCP-GOI as the fourth Sentinel Site Hospital for Dengue and Chikungunya) @ 1.00 Lakhs</t>
  </si>
  <si>
    <t>9.5.29.1</t>
  </si>
  <si>
    <t>A.9.11.3.1</t>
  </si>
  <si>
    <t>10.3.1.3</t>
  </si>
  <si>
    <t>PGDHM Courses</t>
  </si>
  <si>
    <t>F.1.2.a(iii)</t>
  </si>
  <si>
    <t xml:space="preserve">ELISA  facility to Sentinel Survey Labs </t>
  </si>
  <si>
    <t>9.5.29.2</t>
  </si>
  <si>
    <t>B6.3</t>
  </si>
  <si>
    <t>Training (Implementation of Clinical Establishment Act)</t>
  </si>
  <si>
    <t>10.3.1.4</t>
  </si>
  <si>
    <t>F.1.3.a</t>
  </si>
  <si>
    <t>Strengthening of Sentinel sites which will include Diagnostics and Case Management, supply of kits by GoI</t>
  </si>
  <si>
    <t>9.5.29.3</t>
  </si>
  <si>
    <t>A.9.11.1</t>
  </si>
  <si>
    <t>Promotional Training of ANMs to lady health visitor etc.</t>
  </si>
  <si>
    <t>10.3.1.5</t>
  </si>
  <si>
    <t>F.1.4.h</t>
  </si>
  <si>
    <t xml:space="preserve">Post-MDA surveillance </t>
  </si>
  <si>
    <t>9.5.29.4</t>
  </si>
  <si>
    <t>A.9.11.2</t>
  </si>
  <si>
    <t>Training of ANMs, Staff nurses, AWW, AWS</t>
  </si>
  <si>
    <t>Post MDA Surveillance is carried out routinely after 3 successful Transmission Assessment Survey (TAS). Night blood survey, morbidity management of old cases of chronic Lymphedema, random &amp; sentinel sites survey etc is carried out. An amount of Rs. 2.00 Lakhs is proposed for this purpose.</t>
  </si>
  <si>
    <t>10.3.1.6</t>
  </si>
  <si>
    <t>9.5.29.5</t>
  </si>
  <si>
    <t>A.9.4</t>
  </si>
  <si>
    <t>IMEP Training</t>
  </si>
  <si>
    <t>10.3.2</t>
  </si>
  <si>
    <t>O.2.7</t>
  </si>
  <si>
    <t>Surveillance under NPCDCS</t>
  </si>
  <si>
    <t>9.5.29.5.1</t>
  </si>
  <si>
    <t>A.9.4.1</t>
  </si>
  <si>
    <t>TOT on IMEP</t>
  </si>
  <si>
    <t>10.3.2.1</t>
  </si>
  <si>
    <t>At State NCD Cell</t>
  </si>
  <si>
    <t>9.5.29.5.2</t>
  </si>
  <si>
    <t>A.9.4.2</t>
  </si>
  <si>
    <t>IMEP training for state and district programme managers</t>
  </si>
  <si>
    <t>10.3.2.2</t>
  </si>
  <si>
    <t>At Institutes</t>
  </si>
  <si>
    <t>9.5.29.5.3</t>
  </si>
  <si>
    <t>A.9.4.3</t>
  </si>
  <si>
    <t>IMEP training for medical officers</t>
  </si>
  <si>
    <t>10.3.2.3</t>
  </si>
  <si>
    <t>9.5.29.5.4</t>
  </si>
  <si>
    <t>A.9.4.4</t>
  </si>
  <si>
    <t>10.3.3</t>
  </si>
  <si>
    <t>Any Other surveillance activities (please specify)</t>
  </si>
  <si>
    <r>
      <t xml:space="preserve">Training on Oral Health / NOHP for dental staff, school teachers etc. </t>
    </r>
    <r>
      <rPr>
        <b/>
        <sz val="10"/>
        <rFont val="Arial"/>
      </rPr>
      <t>Detailed annexure attached</t>
    </r>
  </si>
  <si>
    <t>9.5.29.6</t>
  </si>
  <si>
    <t>Orientation and training of Human Resources for Health (HRH) and counsellors in public health response to Violence against women</t>
  </si>
  <si>
    <t>9.5.29.7</t>
  </si>
  <si>
    <t>Trainings of Medical Officers and Health Workers under NRCP</t>
  </si>
  <si>
    <t>10.4.1</t>
  </si>
  <si>
    <t>Total amount proposed is Rs. 0.98.                                                                                                   i) Rs.0.20 is proposed for 1 day training of Veterinary Officers as an One Health initiative.                                                                                                                                                             ii) Rs. 0.29 is proposed for 1 day tarining of ANM.                                                                      iii) Rs. 0.40 is proposed for 1 day training of Medical officers.                                                                                                                                                        iv) 0.10 is proposed for training of College students of Homoepathic &amp; Ayurvedic.</t>
  </si>
  <si>
    <t>D.6</t>
  </si>
  <si>
    <t>Management of IDD Monitoring Laboratory</t>
  </si>
  <si>
    <t>9.5.29.8</t>
  </si>
  <si>
    <t>Trainings of Medical Officers, Health Workers and Programme officers under NPCCHH</t>
  </si>
  <si>
    <t>Continued activity: 
Amount Rs.0.25 Lakhs for Lab consumable.</t>
  </si>
  <si>
    <t>10.4.2</t>
  </si>
  <si>
    <t>E.3.2</t>
  </si>
  <si>
    <t>Recurring costs on account of Consumables, kits, communication, misc. expenses etc. at each  district public health lab (applicable only for functional labs having requisite manpower)</t>
  </si>
  <si>
    <t>9.5.29.9</t>
  </si>
  <si>
    <t>Training at State and District level under Programme for Prevention and Control of Leptospirosis</t>
  </si>
  <si>
    <t>Continued activity: 
Total amount proposed is Rs. 8.00 Lakh                                               Funds used for Consumables and kits for both the District Priority Laboratories.</t>
  </si>
  <si>
    <t>10.4.3</t>
  </si>
  <si>
    <t>E.3.4</t>
  </si>
  <si>
    <t>9.5.29.10</t>
  </si>
  <si>
    <t>Referral Network of laboratories (Govt. Medical College labs) Reimbursement based payment for laboratory tests (to be calculated for already approved labs in previous PIPs of States for corresponding next years)</t>
  </si>
  <si>
    <t>Training on Training Management Information System</t>
  </si>
  <si>
    <t>HSS/Training</t>
  </si>
  <si>
    <t>9.5.29.11</t>
  </si>
  <si>
    <t>Training (quality, record keeping etc) for  lab technician on tests that are not covered under National disease control programs (Communicable and non-communicable).</t>
  </si>
  <si>
    <t>10.4.4</t>
  </si>
  <si>
    <t>E.3.5</t>
  </si>
  <si>
    <t>HSS/NHSRC-HCT</t>
  </si>
  <si>
    <t xml:space="preserve">Expenses on account of consumables, operating expenses, office expenses, transport of samples, miscellaneous etc.    </t>
  </si>
  <si>
    <t>9.5.29.12</t>
  </si>
  <si>
    <t>Training for Nurse, medical officer, Nephrologist, ANM/ASHA, patients &amp; bystanders on peritoneal dialysis/Haemodialysis</t>
  </si>
  <si>
    <t>10.4.5</t>
  </si>
  <si>
    <t>E.5.1</t>
  </si>
  <si>
    <t>Costs on Account of newly formed districts</t>
  </si>
  <si>
    <t>9.5.29.13</t>
  </si>
  <si>
    <t>10.4.6</t>
  </si>
  <si>
    <t>F.1.4.f.iii</t>
  </si>
  <si>
    <t>ICT Cost</t>
  </si>
  <si>
    <t>10.4.7</t>
  </si>
  <si>
    <t>10.4.7.1</t>
  </si>
  <si>
    <t>Meeting: Surveillance of Animal Bites and Rabies cases</t>
  </si>
  <si>
    <t>Total Budget proposed is Rs. 1.30 Rs. 0.50 is proposed for Review meetings Rs. 0.20 is proposed fro Field visits.                                             Rs. 0.60 is proposed for reporting formats, guidelines, logistics etc.</t>
  </si>
  <si>
    <t>10.4.9</t>
  </si>
  <si>
    <t>Sub-national Disease Free Certification</t>
  </si>
  <si>
    <t>10.5.1</t>
  </si>
  <si>
    <t>Tuberculosis</t>
  </si>
  <si>
    <t>10.5.2</t>
  </si>
  <si>
    <t>Leprosy</t>
  </si>
  <si>
    <t>10.5.3</t>
  </si>
  <si>
    <t>Kala Azar</t>
  </si>
  <si>
    <t>10.5.4</t>
  </si>
  <si>
    <t>Lymphatic Filariasis</t>
  </si>
  <si>
    <t>10.5.5</t>
  </si>
  <si>
    <t>Malaria</t>
  </si>
  <si>
    <t>10.5.6</t>
  </si>
  <si>
    <t>Cataract/Blindness</t>
  </si>
  <si>
    <t>10.5.7</t>
  </si>
  <si>
    <t>Any other</t>
  </si>
  <si>
    <t>Annexure for IEC/BCC</t>
  </si>
  <si>
    <t>B.10.2</t>
  </si>
  <si>
    <t>Development of State Communication strategy (comprising of district plans)</t>
  </si>
  <si>
    <t>B.10.4</t>
  </si>
  <si>
    <t>Interpersonal Communication Tools for the frontline health workers</t>
  </si>
  <si>
    <t>15 Laptops for conducting IEC activities in periphery @ Rs.40,000/-</t>
  </si>
  <si>
    <t>B.10.5</t>
  </si>
  <si>
    <t>Targeting Naturally Occurring Gathering of People/ Health Mela</t>
  </si>
  <si>
    <t>Entertainment games with IEC in jatra/ Feast/ Lokotsav etc for public @ Rs.1,00,000/- (Group can be hire for this activity); Billboard  for 2 months @ Rs. 1,20,000/- will be displayed at jatra/ Feast/ Kalotsav/ Lokotsav etc =Rs.2,40,000/-; Exhibition set @ Rs.30,000/-=Rs.60,000/-</t>
  </si>
  <si>
    <t>B.10.3.1</t>
  </si>
  <si>
    <t>IEC/BCC activities under MH</t>
  </si>
  <si>
    <t>11.4.1</t>
  </si>
  <si>
    <t>B.10.3.1.1</t>
  </si>
  <si>
    <t>Media Mix of Mid Media/ Mass Media</t>
  </si>
  <si>
    <t>11.4.2</t>
  </si>
  <si>
    <t>B.10.3.1.2</t>
  </si>
  <si>
    <t>Inter Personal Communication</t>
  </si>
  <si>
    <t>45,000 Leaflets for ANC women @ Rs.1/-; 45,000 leaflets on JSY &amp; JSSK @ Rs.1/-</t>
  </si>
  <si>
    <t>11.4.3</t>
  </si>
  <si>
    <t>Any other IEC/BCC activities (please specify)</t>
  </si>
  <si>
    <t>For advocacy on SUMAN @Rs 10000/- each for 2 districts</t>
  </si>
  <si>
    <t>B.10.3.2</t>
  </si>
  <si>
    <t>IEC/BCC activities under CH</t>
  </si>
  <si>
    <t>11.5.1</t>
  </si>
  <si>
    <t>B.10.3.2.1</t>
  </si>
  <si>
    <t>Electronic Media 8 programmes @ Rs.20,000/- =Rs.1,60,000/-(like talk shows, interviews, quiz etc), Newspaper advertisment 12 @ Rs.40,000/- = Rs.4,80,000/-(like Health tips, quiz,advertisements etc.) , Scroll messages on 5 channels @Rs. 15,000/-=Rs.75,000/- ,  Observance of  Breast feeding week/MAA programme at periperal level at 38 health units @ Rs. 4500/- per health unit &amp; 1 state/District level Progrmme for MAA @ Rs.100000/- (1,71,000+1,00000/-=2,71,000/-);  1270 Flexboards on MAA for AWC @ Rs.130/-=Rs.1,65,100/-; State, District &amp; Peripheral level IEC activities on IDCF @ Rs. 2,25,000/- and Orientation &amp; Sensitisation activities on IDCF @ Rs. 52500/- (35 units @ Rs. 1500); 20,000 Booklets on nutrition for PNC @ 15/-=Rs.3,00,000/-</t>
  </si>
  <si>
    <t>11.5.2</t>
  </si>
  <si>
    <t>B.10.3.2.2</t>
  </si>
  <si>
    <t xml:space="preserve"> 2 types of Leaflets for MAA programme(Breastfeeding &amp; Complementary feeding) 45,000 @ Rs.1/-=Rs.45,000/-; leaflets on RBSK programme for Community 45,000 @ Rs.1/- Rs.45,000/-;500 flipcharts on nutrition @Rs.500=Rs.2,50,000/-</t>
  </si>
  <si>
    <t>11.5.3</t>
  </si>
  <si>
    <t>IEC for family participatory care</t>
  </si>
  <si>
    <t>5 LED TV to display movies, poster in the waiting area of NBCC at PHC=Rs.27,000/- X 5= Rs.1,35,000/-; 5 Translide LED boards @ Rs.4000/-=Rs.20,000/-; 4 Types of Foamsheet boards at 5 NBCC 20 X 500/-=Rs.10,000/-; 3000 leaflets @ Rs.2/-=Rs.6,000/-</t>
  </si>
  <si>
    <t>11.5.4</t>
  </si>
  <si>
    <t>Any other IEC/BCC activities (please specify) including SAANS campaign IEC at state/district level</t>
  </si>
  <si>
    <t>Maintanance of LED boards @ Rs.10,000/-X 20 Qty=Rs.2,00,000/- ; IEC/BCC activities on World Pneumonia Day @ Rs. 1 lakhs (PHC level activities, printing of posters, leaflets, pamplets and other IEC activities)</t>
  </si>
  <si>
    <t>B.10.3.3</t>
  </si>
  <si>
    <t>IEC/BCC activities under FP</t>
  </si>
  <si>
    <t>11.6.1</t>
  </si>
  <si>
    <t>B.10.3.3.1</t>
  </si>
  <si>
    <t>Electronic Media 8 programmes @ Rs.20,000/- =Rs.1,60,000/- (like Talk shows, quiz, interviews etc), Newspaper advertisment 12 @ Rs.40,000/- = Rs.5,00,000/-(like health tips, quiz, advertisements etc.) , Advertisement on Bus shelter @ Rs.12,000/- / month for 1 month for 10 bus shelters; Billboard Advertisement on FP @ Rs. 12,20,000/- per month for 3 months=Rs.3,60,000/-</t>
  </si>
  <si>
    <t>11.6.2</t>
  </si>
  <si>
    <t>B.10.3.3.2</t>
  </si>
  <si>
    <t>45,000 Leaflets on FP @ Rs.1/-</t>
  </si>
  <si>
    <t>11.6.3</t>
  </si>
  <si>
    <t>A.3.5.4</t>
  </si>
  <si>
    <t>IEC &amp; promotional activities for World Population Day celebration</t>
  </si>
  <si>
    <t xml:space="preserve">per annum </t>
  </si>
  <si>
    <t>Proposed @ Rs. 4500/- facility for 37 centres plus .34L at state level</t>
  </si>
  <si>
    <t>11.6.4</t>
  </si>
  <si>
    <t>A.3.5.5</t>
  </si>
  <si>
    <t xml:space="preserve">IEC &amp; promotional activities for Vasectomy Fortnight celebration </t>
  </si>
  <si>
    <t>Proposed for IEC Activities during Vesactomy Fortnight @3000/- per centre for 27 centres plus Rs. 5000/- for 2DH, 2SDH &amp; 7 phc/uhc&amp; 30000/- for state level activities</t>
  </si>
  <si>
    <t>11.6.5</t>
  </si>
  <si>
    <t>A.3.7.4</t>
  </si>
  <si>
    <t>IEC activities for Mission Parivar Vikas Campaign (Frequency-at least 4/year)</t>
  </si>
  <si>
    <t>11.6.6</t>
  </si>
  <si>
    <t>Continued activity:
Proposed for IEC Awareness activities for implimenting food safety and nutrition related initiative of food safety &amp; standard authority.(FSSAI)</t>
  </si>
  <si>
    <t>B.10.3.4</t>
  </si>
  <si>
    <t>IEC/BCC activities under AH</t>
  </si>
  <si>
    <t>11.7.1</t>
  </si>
  <si>
    <t>B.10.3.4.1</t>
  </si>
  <si>
    <t>Media Mix of Mass Media/ Mid Media including promotion of menstrual hygiene scheme</t>
  </si>
  <si>
    <t>Proposed for Activities during School Gathering in schools in 35 Health Centres @ Rs. 5,000/- per Health Centre = Total = 35 x 5,000 = 1,75,000/- 
TV shows on RKSK   @ Rs.2,00,000/-, State level Cycle Rally/ Cylothon for Adolescents on occassion of Internation Youth Day @Rs.1,00,000/-; Street plays/ Magic shows on RKSK @ Rs. 1,75,000/-</t>
  </si>
  <si>
    <t>11.7.2</t>
  </si>
  <si>
    <t>B.10.3.4.2</t>
  </si>
  <si>
    <t>11.7.3</t>
  </si>
  <si>
    <t>Proposed for Health Tip Messages on Adolescent Health for 60 days in 2 newspapers @ Rs. 2,500/- per day = Total = 60 x 2 x 2,500 = 3,00,000/-"</t>
  </si>
  <si>
    <t>IEC/BCC activities under Immunization</t>
  </si>
  <si>
    <t>11.8.1</t>
  </si>
  <si>
    <t>IEC activities for Immunization</t>
  </si>
  <si>
    <t>Foamsheet board at all SC/ Cold Chain Points 300 @ Rs.500/-=Rs.1,50,000/-;Billboard advt (small vehicle) with lit and sound system at migrant/ slum areas along with talk/demonstration @ Rs.2,00,000/- for one month; Hiring of folk troup/ drama at migrant &amp; slum area @ Rs.4000/-=Rs.1,40,000/-
Rs.2.00Lakhs towards IEC activities in view of introduction of newer vaccine.</t>
  </si>
  <si>
    <t>11.8.2</t>
  </si>
  <si>
    <t>IEC/BCC activities under PNDT</t>
  </si>
  <si>
    <t>11.9.1</t>
  </si>
  <si>
    <t>B.10.3.5</t>
  </si>
  <si>
    <t>Creating awareness on declining sex ratio issue (PNDT)</t>
  </si>
  <si>
    <t xml:space="preserve">40,000 leaflets on PCPNDT Act &amp; BBBP for general public. These can be distributed during IEC activities and other programmes. Rs.40,000/-; State level function on International Girl Child Day for women on 11th October @Rs.1,50,000/- .; Celebration of National Girl Child Day at State level @ Rs.1,00,000/-( Cycle rally/ Cyclothon especially for women will be organised ); Rs.5,00,000/- for creating awareness through print media and magic shows for distribution in various govt offices/ schools in the form of calendars, desk calendars, diaries, handbooks etc
</t>
  </si>
  <si>
    <t>11.9.2</t>
  </si>
  <si>
    <t>11.10</t>
  </si>
  <si>
    <t>B.10.7.4.5</t>
  </si>
  <si>
    <t>IEC/BCC activities under Blood services &amp; disorders</t>
  </si>
  <si>
    <t>11.10.1</t>
  </si>
  <si>
    <t>IEC/BCC activities under Blood Services</t>
  </si>
  <si>
    <t>11.10.2</t>
  </si>
  <si>
    <t>IEC/BCC activities under Blood Disorders</t>
  </si>
  <si>
    <t>B.10.6.5</t>
  </si>
  <si>
    <t>IEC/BCC activities under NPPCD</t>
  </si>
  <si>
    <t>11.11.1</t>
  </si>
  <si>
    <t>Mass media through Radio TV and print media @Rs.50,000/-, &amp; Printing of Posters, display of IEC material @ Rs. 50,000/-  lakh, for 2 districts</t>
  </si>
  <si>
    <t>11.11.2</t>
  </si>
  <si>
    <t>IEC/BCC activities under NPPC</t>
  </si>
  <si>
    <t>11.12.1</t>
  </si>
  <si>
    <t>IEC for DH</t>
  </si>
  <si>
    <t>Printing of IEC Materials and Awareness generation activities</t>
  </si>
  <si>
    <t>11.12.2</t>
  </si>
  <si>
    <t>B.27.2.2</t>
  </si>
  <si>
    <t>IEC for State Palliative care cell</t>
  </si>
  <si>
    <t>Annexure for Printing</t>
  </si>
  <si>
    <t>11.12.3</t>
  </si>
  <si>
    <t>IEC/BCC activities under NPPCF</t>
  </si>
  <si>
    <t>11.13.1</t>
  </si>
  <si>
    <t>B.10.6.6</t>
  </si>
  <si>
    <t>Health Education &amp; Publicity for National Programme for Fluorosis (State and District Level)</t>
  </si>
  <si>
    <t>11.13.2</t>
  </si>
  <si>
    <t>IEC/BCC activities under NIDDCP</t>
  </si>
  <si>
    <t>11.14.1</t>
  </si>
  <si>
    <t>B.10.6.7</t>
  </si>
  <si>
    <t>Health Education &amp; Publicity for NIDDCP</t>
  </si>
  <si>
    <t>Annexure for Quality Assurance</t>
  </si>
  <si>
    <t>Continued activity:
For Health Education &amp; Publicity including Global IDD Prevention day celebration.</t>
  </si>
  <si>
    <t>Printing activities under MH</t>
  </si>
  <si>
    <t>11.14.2</t>
  </si>
  <si>
    <t>12.1.1</t>
  </si>
  <si>
    <t>Printing of MDR formats</t>
  </si>
  <si>
    <t xml:space="preserve">Per unit </t>
  </si>
  <si>
    <t>IEC/BCC activities under NVBDCP</t>
  </si>
  <si>
    <t xml:space="preserve">Continued activity:
For printing of MDR formats for facility and verbal audit
</t>
  </si>
  <si>
    <t>12.1.2</t>
  </si>
  <si>
    <t>B.10.7.1</t>
  </si>
  <si>
    <t>Printing of MCP cards,  safe motherhood booklets  etc.</t>
  </si>
  <si>
    <t>11.15.1</t>
  </si>
  <si>
    <t>B.10.6.9.a</t>
  </si>
  <si>
    <t>IEC/BCC for Malaria</t>
  </si>
  <si>
    <t xml:space="preserve">Printing of 25,000 MCP Cards &amp; 25,000 Safe motherhood booklets &amp; anaemia in pregnancy booklets
</t>
  </si>
  <si>
    <t>12.1.3</t>
  </si>
  <si>
    <t xml:space="preserve">Printing of labour room registers and case sheets/ LaQshya related printing </t>
  </si>
  <si>
    <t>Labour room registers and case sheets for all delivery points</t>
  </si>
  <si>
    <t>12.1.4</t>
  </si>
  <si>
    <t>Printing cost for MAA programme</t>
  </si>
  <si>
    <t>11.15.2</t>
  </si>
  <si>
    <t>B.10.6.9.b</t>
  </si>
  <si>
    <t>IEC/BCC for Social mobilization (Dengue and Chikungunya)</t>
  </si>
  <si>
    <t>12.1.5</t>
  </si>
  <si>
    <t>11.15.3</t>
  </si>
  <si>
    <t>B.10.6.9.c</t>
  </si>
  <si>
    <t>13.1.1</t>
  </si>
  <si>
    <t>IEC/BCC specific to J.E. in endemic areas</t>
  </si>
  <si>
    <t>B15.2.4</t>
  </si>
  <si>
    <t>Printing activities under CH</t>
  </si>
  <si>
    <t>These activities may include Community education and printing material, Nukkad Natak at block PHCs, Nukkad Natak at prominent places and Advocacy workshops. Rs. 0.20 Lakhs</t>
  </si>
  <si>
    <t>11.15.4</t>
  </si>
  <si>
    <t>B.10.6.9.d</t>
  </si>
  <si>
    <t>Specific IEC/BCC for Lymphatic Filariasis at State, District, PHC, Sub-centre and village level including VHSC/GKs for community mobilization efforts to realize the desired drug compliance of 85% during MDA</t>
  </si>
  <si>
    <t>12.2.1</t>
  </si>
  <si>
    <t>Printing for IMNCI, FIMNCI, FBNC, NBSU training packages and the translation</t>
  </si>
  <si>
    <t>13.1.1.1</t>
  </si>
  <si>
    <t>Calibration</t>
  </si>
  <si>
    <t>For calibration of equipments like BP Apps, Thermometers etc @ Rs.5000/- each for 37 HFs and Calibration of equipments for Laboratories @ Rs 50000/- for 3HFs</t>
  </si>
  <si>
    <t>11.15.5</t>
  </si>
  <si>
    <t>B.10.6.9.e</t>
  </si>
  <si>
    <t>IEC/BCC/Advocacy for Kala-azar</t>
  </si>
  <si>
    <t>13.1.1.2</t>
  </si>
  <si>
    <t>12.2.2</t>
  </si>
  <si>
    <t xml:space="preserve">AERB </t>
  </si>
  <si>
    <t>Printing for National Childhood Pneumonia Management Guidelines under SAANS</t>
  </si>
  <si>
    <t>per copy</t>
  </si>
  <si>
    <t>Printing of ARI guidelines 150 copies</t>
  </si>
  <si>
    <t>11.15.6</t>
  </si>
  <si>
    <t>B.10.6.9.f</t>
  </si>
  <si>
    <t>13.1.1.3</t>
  </si>
  <si>
    <t>IEC/BCC activities as per the GFATM project</t>
  </si>
  <si>
    <t>EQAS for Labs</t>
  </si>
  <si>
    <t>Per lab</t>
  </si>
  <si>
    <t>12.2.3</t>
  </si>
  <si>
    <t>Printing for Micronutrient Supplementation Programme including IEC materials, reporting formats, guidelines / training materials etc. (For AMB and Vitamin A supplementation programmes)</t>
  </si>
  <si>
    <t xml:space="preserve">For EQAS for NGDH-Mapusa @ Rs. 45,000/-, SDH-Ponda @ Rs. 25,000/- and SGDH-Margao @ Rs. 20,000/- </t>
  </si>
  <si>
    <t>Per format</t>
  </si>
  <si>
    <t>13.1.1.4</t>
  </si>
  <si>
    <t>Mera-Aspataal Implementation/ Operationalisation of Patient Feedback System</t>
  </si>
  <si>
    <t>11.15.7</t>
  </si>
  <si>
    <t>IEC/ BCC activities under MVCR</t>
  </si>
  <si>
    <t>Per facility</t>
  </si>
  <si>
    <t>Printing of AMB formats @1.5 for 200000 qty for the age group of 0-59 months &amp; 5-9 age</t>
  </si>
  <si>
    <t>For patient feedback analysis,printing of feedback forms etc @ Rs.2000/- each for 37HFs</t>
  </si>
  <si>
    <t>13.1.1.5</t>
  </si>
  <si>
    <t>Specific Interventions for promotion of patient safety</t>
  </si>
  <si>
    <t>12.2.4</t>
  </si>
  <si>
    <t>CCTV camers for 10 HFs @Rs 25000/- each</t>
  </si>
  <si>
    <t>11.15.8</t>
  </si>
  <si>
    <t>Printing of Child Death Review formats</t>
  </si>
  <si>
    <t>13.1.1.6</t>
  </si>
  <si>
    <t>Per form</t>
  </si>
  <si>
    <t>1) For Signages of 37 HFs @ Rs.5000/- each Total Rs. 1,85,000/- , 
2) 5 Illumination boards @ Rs. 1,00,000/- each Total Rs. 5,00,000/- , 3) For printing of SOPs etc. Rs.4,000/- each for 37 HFs Total Rs. 1,48,000/-, 
4) For installation of Complaint Box @ Rs.1,000/- each for 20HFs total Rs. 20,000/-,
5) For QA meeting @ Rs1,000/- each for 37HFs Total Rs. 37,000/-</t>
  </si>
  <si>
    <t>13.1.2</t>
  </si>
  <si>
    <t>B15.2.5</t>
  </si>
  <si>
    <t>Quality Assurance Assessment (State &amp; district Level assessment cum Mentoring Visit)</t>
  </si>
  <si>
    <t>Proposed for 1250 IDA forms of 10 pages each @Rs. 20/- per form for both Facility as well as Verbal Autopsy of all under 5 deaths and still births Formats</t>
  </si>
  <si>
    <t>IEC/BCC activities under NLEP</t>
  </si>
  <si>
    <t>Per visit</t>
  </si>
  <si>
    <t>12.2.5</t>
  </si>
  <si>
    <t>B.10.7.4.1</t>
  </si>
  <si>
    <t>Printing of compliance cards and reporting formats for National Iron Plus Initiative-for 6-59 months  age group and for 5-10 years age group</t>
  </si>
  <si>
    <t>State mentoring visits @Rs.3000/- each for 37 HFs</t>
  </si>
  <si>
    <t>Per card</t>
  </si>
  <si>
    <t>13.1.3</t>
  </si>
  <si>
    <t>Quality Assurance Certifications, Re-certification (National &amp; State Certification) under NQAS</t>
  </si>
  <si>
    <t>11.16.1</t>
  </si>
  <si>
    <t>B.10.6.10</t>
  </si>
  <si>
    <t>IEC/BCC: Mass media, Outdoor media, Rural media, Advocacy media for NLEP</t>
  </si>
  <si>
    <t>Per certification</t>
  </si>
  <si>
    <t>For printing of compliance cards @ 5.00 per unit for 200000 cards for the state of Goa</t>
  </si>
  <si>
    <t>National and State Level QA Certification of 6HFs (1DH, 1SDH, 2PHCs, 2CHCs) @ Rs. 2,50,000/- each. Total Rs. 15,00,000/-</t>
  </si>
  <si>
    <t>Per Activity</t>
  </si>
  <si>
    <t>13.1.4</t>
  </si>
  <si>
    <t>LaQshya certifications and recertification (National &amp; State Certification) under LaQshya</t>
  </si>
  <si>
    <t>IEC for 01 Activity for Sparsh- Leprosy Awarness Campaign (Anti Leprosy Forthnight) (@Rs 3500/(Rs 2000/-for inaugral day ie 30th Jan and Rs 1500/- for IEC activity for 33 centres) for conducting of IEC activity.
Printing work is considered as a part of IEC activity (as per ROP 2019-20) hence amount of Rs.149500/- is included under this head for printing of banners, flex boards and IEC leaflets to be distributed at the Primary Health Centres, District and Sub District Hospitals.</t>
  </si>
  <si>
    <t>12.2.6</t>
  </si>
  <si>
    <t>B.10.7.4.7</t>
  </si>
  <si>
    <t>Printing of IEC materials and reporting formats etc.  for National Deworming Day</t>
  </si>
  <si>
    <t>2,06,000.00</t>
  </si>
  <si>
    <t>per certification</t>
  </si>
  <si>
    <t>11.16.2</t>
  </si>
  <si>
    <t>National Level LaQshya Certification of 2HFs(1DH, 1SDH) @ Rs. 2,50,000/- each.</t>
  </si>
  <si>
    <t>For 2 rounds of NDD</t>
  </si>
  <si>
    <t>13.1.5</t>
  </si>
  <si>
    <t>Incentivisation on attainment of NQAS certification (Please provide details in Annexure)</t>
  </si>
  <si>
    <t>12.2.7</t>
  </si>
  <si>
    <t>B.10.7.4.8</t>
  </si>
  <si>
    <t>Printing of IEC Materials and monitoring formats for IDCF</t>
  </si>
  <si>
    <t>Approved for printing of IEC materials, monitoring formats and pronting of training material for IDCF</t>
  </si>
  <si>
    <t>12.2.8</t>
  </si>
  <si>
    <t>B.10.7.4.9</t>
  </si>
  <si>
    <t>Printing cost of IEC materials, monitoring forms etc. for intensification of school health activities</t>
  </si>
  <si>
    <t>IEC/BCC activities under RNTCP</t>
  </si>
  <si>
    <t>Per Guide</t>
  </si>
  <si>
    <t>13.1.6</t>
  </si>
  <si>
    <t>Proposed for Printing of Operational Guidelines on School Health Programme under Ayushman Bharat @ Rs. 500 per Guide Book for 1100 Nodal Teachers = Rs. 550000/-</t>
  </si>
  <si>
    <t>12.2.9</t>
  </si>
  <si>
    <t>Printing &amp; translation cost for Family participatory care (KMC)</t>
  </si>
  <si>
    <t>11.17.1</t>
  </si>
  <si>
    <t>H.4</t>
  </si>
  <si>
    <t>ACSM (State &amp; district)</t>
  </si>
  <si>
    <t>per activity</t>
  </si>
  <si>
    <t>12.2.10</t>
  </si>
  <si>
    <t>Printing (SNCU data management)</t>
  </si>
  <si>
    <t>Continued activity:
For State and PHI level IEC Activity</t>
  </si>
  <si>
    <t>Per SNCU</t>
  </si>
  <si>
    <t>13.2.1</t>
  </si>
  <si>
    <t>B15.2.7. 2</t>
  </si>
  <si>
    <t>Assessments</t>
  </si>
  <si>
    <t>12.2.11</t>
  </si>
  <si>
    <t>11.17.2</t>
  </si>
  <si>
    <t>Printing of HBNC referral cards and other formats</t>
  </si>
  <si>
    <t>TB Harega Desh Jeetega' Campaign</t>
  </si>
  <si>
    <t>12.2.12</t>
  </si>
  <si>
    <t>Printing cost for HBYC</t>
  </si>
  <si>
    <t>1. Internal assessment @ Rs. 2,000/DH, Peer assessment @ Rs. 25,000/DH and external assessment @ Rs. 61,000/-DH for 2 DHs= Rs. 1.76 lakhs 
2. Internal assessment @ Rs. 1,000/CHC, Peer assessment @ Rs 13,000/CHC and external assessment @ Rs. 35,000/CHC for 8 CHCs= 3.92 lakhs 
3. Internal assessment @ Rs. 500/PHC, Peer assement @ Rs. 5,000/PHC and external assessment @ Rs. 8,000/PHC for 23 PHCs= 3.1 lakhs 
4. Internal assessment @ Rs. 500/UPHC, Peer assessment @ Rs. 5,000/UPHC and external assessment @ Rs. 8,000/UPHC for 4 UPHCs= Rs. 054 lakhs
Total Rs. 9.32 lakhs</t>
  </si>
  <si>
    <t>13.2.2</t>
  </si>
  <si>
    <t>B15.2.7.3</t>
  </si>
  <si>
    <t>12.2.13</t>
  </si>
  <si>
    <t xml:space="preserve">New activity: 
For TB Harega Desh Jeetega campaign includes posters, Media, camps, rally, Nikshay Diwas </t>
  </si>
  <si>
    <t xml:space="preserve">Continued activity: 
Commendation award of Rs. 3 lakh for one  district hospital, Best CHC/ SDH award Rs. 15 lakh  for one Hospital,  Commendation award for 1 CHC Rs. 1 lakh , Best PHC award Rs. 2 lakh for one PHC per district for two districts ( Rs. 4 lakh) Commendation award Rs. 50 thousand  for one PHC per district for two districts (1 lakh) total Rs. 25 lakh as award money. </t>
  </si>
  <si>
    <t>Printing activities under FP</t>
  </si>
  <si>
    <t>11.17.3</t>
  </si>
  <si>
    <t>13.2.3</t>
  </si>
  <si>
    <t>B15.2.7.4</t>
  </si>
  <si>
    <t>12.3.1</t>
  </si>
  <si>
    <t>Dissemination of FP manuals and guidelines</t>
  </si>
  <si>
    <t>Continued activity:
For ACF and World TB Day</t>
  </si>
  <si>
    <t>IEC/BCC activities under NPCB</t>
  </si>
  <si>
    <t>13.2.3.1</t>
  </si>
  <si>
    <t>12.3.2</t>
  </si>
  <si>
    <t>Biomedical Waste Management</t>
  </si>
  <si>
    <t xml:space="preserve">Printing for Mission Parivar Vikas Campaign </t>
  </si>
  <si>
    <t>Total amount</t>
  </si>
  <si>
    <t>For purchase of equipments for  implementation of BMW Rule 2019 @ Rs. 6,00,000/-</t>
  </si>
  <si>
    <t>12.3.3</t>
  </si>
  <si>
    <t>A.3.5.6.1</t>
  </si>
  <si>
    <t>11.18.1</t>
  </si>
  <si>
    <t>Printing of FP Manuals, Guidelines, etc.</t>
  </si>
  <si>
    <t>B.10.6.11</t>
  </si>
  <si>
    <t>State level IEC for Minor State @ Rs. 10 lakh and for Major States @ Rs. 20 lakh under NPCB&amp;VI</t>
  </si>
  <si>
    <t>13.2.3.2</t>
  </si>
  <si>
    <t>Consumables &amp; PPE</t>
  </si>
  <si>
    <t>12.3.4</t>
  </si>
  <si>
    <t>B.10.7.3</t>
  </si>
  <si>
    <t>3 IEC Activities planned for the year - World Eye Donation Forthnight, World Sight Day and World Glaucoma Week.
World Eye Donation Forthnight @ Rs 0.90lakhs (Rs 1500/-X 33 centres = Rs 0.50lakhs and 0.40 lakhs for Eye Donation activities at GMC), World Sight Day @ Rs 0.50 lakhs (Rs 1500/-X 33 centres) and World Glaucoma Week @ Rs 0.50lakhs (Rs 1500/-X 33 centres).</t>
  </si>
  <si>
    <t>Printing of IUCD cards, MPA Card, FP manuals, guidelines etc.</t>
  </si>
  <si>
    <t>13.2.3.3</t>
  </si>
  <si>
    <t>Liquid Waste Treatment &amp; Disposal</t>
  </si>
  <si>
    <t>11.18.2</t>
  </si>
  <si>
    <t>12.3.5</t>
  </si>
  <si>
    <t>13.2.3.4</t>
  </si>
  <si>
    <t>13.2.4</t>
  </si>
  <si>
    <t>Printing activities under AH</t>
  </si>
  <si>
    <t>B15.2.7.5</t>
  </si>
  <si>
    <t>Contingencies</t>
  </si>
  <si>
    <t>6,00,000.00</t>
  </si>
  <si>
    <t>1,03,540.00</t>
  </si>
  <si>
    <t>B.10.6.12</t>
  </si>
  <si>
    <t>IEC/BCC activities under NMHP</t>
  </si>
  <si>
    <t>12.4.1</t>
  </si>
  <si>
    <t>A.4.2.4</t>
  </si>
  <si>
    <t xml:space="preserve">PE Kit and PE Diary  </t>
  </si>
  <si>
    <t>Continued activity: 
Proposed for unforseen expenditure.</t>
  </si>
  <si>
    <t>Per PE Kit along with PE Diary</t>
  </si>
  <si>
    <t>13.2.5</t>
  </si>
  <si>
    <t>B15.2.7.6</t>
  </si>
  <si>
    <t>Proposed for 294 peer educators @ Rs. 500/- per peer educator for PE Kit and PE Diary
Total = 294 x 500 = 1,47,000/-</t>
  </si>
  <si>
    <t>12.4.2</t>
  </si>
  <si>
    <t>B.10.7.2</t>
  </si>
  <si>
    <t>Printing under WIFS -WIFS cards, WIFS registers, reporting  format etc</t>
  </si>
  <si>
    <t>Proposed for implementation of pest control measures at 37 health facilities at the rate of Rs, 15000/- per centre</t>
  </si>
  <si>
    <t>11.19.1</t>
  </si>
  <si>
    <t>B.10.6.12.a</t>
  </si>
  <si>
    <t>Translation of IEC material and distribution</t>
  </si>
  <si>
    <t>13.2.6</t>
  </si>
  <si>
    <t>12.4.3</t>
  </si>
  <si>
    <t>B.10.7.4.6</t>
  </si>
  <si>
    <t>Printing for AFHC-AFHC Registers, reporting formats, AFHC cards etc</t>
  </si>
  <si>
    <t>Proposed for purchase of three bucket system @ Rs. 7500/- per health facility for 37 centres</t>
  </si>
  <si>
    <t>12.4.4</t>
  </si>
  <si>
    <t>11.19.2</t>
  </si>
  <si>
    <t>B.10.6.12.b</t>
  </si>
  <si>
    <t xml:space="preserve">Printing of AFHS Training manuals for  MO,  ANM and Counsellor; ANM  training manual for PE training </t>
  </si>
  <si>
    <t>Awareness generation activities in the community, schools, workplaces with community involvement</t>
  </si>
  <si>
    <t>13.3.1</t>
  </si>
  <si>
    <t>B15.2.8/ 16.1.5.3.5</t>
  </si>
  <si>
    <t>Comprehensive Grievance Redressal Mechanism</t>
  </si>
  <si>
    <t>Awareness activity</t>
  </si>
  <si>
    <t>HSS/NHSRC PHA</t>
  </si>
  <si>
    <t>12.4.5</t>
  </si>
  <si>
    <t>Printing teachers training manual, training curriculum and facilitators guide</t>
  </si>
  <si>
    <t>Opex cost per month</t>
  </si>
  <si>
    <t>11.19.3</t>
  </si>
  <si>
    <t>12.4.6</t>
  </si>
  <si>
    <t>Ongoing activity of 104 Call centre Opex for 12 months</t>
  </si>
  <si>
    <t>13.3.2</t>
  </si>
  <si>
    <t>Quality Management System for AEFI surveillance under Universal Immunisation Programme</t>
  </si>
  <si>
    <t>Printing activities under RBSK</t>
  </si>
  <si>
    <t>Proposed for Rs. 3000/- per health facility for conducting peer assessments and state level assessment for 40 centres (including GMC, UHTC &amp; RHTC= 120,000). Printing and disseminating SOPs @ Rs. 1000 per centre for 40 centres= 40000/-</t>
  </si>
  <si>
    <t>11.20</t>
  </si>
  <si>
    <t>IEC/BCC activities under NPHCE</t>
  </si>
  <si>
    <t>13.3.3</t>
  </si>
  <si>
    <t>12.5.1</t>
  </si>
  <si>
    <t>A.5.1.1</t>
  </si>
  <si>
    <t>Prepare and disseminate guidelines for RBSK</t>
  </si>
  <si>
    <t>Any Other (Specify)</t>
  </si>
  <si>
    <t>Per booklet</t>
  </si>
  <si>
    <t xml:space="preserve">For printing of Job aids booklets @ 2000 per unit for 10 booklets </t>
  </si>
  <si>
    <t>Total</t>
  </si>
  <si>
    <t>11.20.1</t>
  </si>
  <si>
    <t>Proposed for award of Rs. 50 lakhs for State of Goa for achieving MF rate &lt;1. Goa has completed 8 rounds of MDA from 2004-2011 and then on maintained the MF rate less than1, with post MDA and Mf surveilance activities being carried. Presently we have line listed 108 Chronic Lymphedema Filaria cases for morbidity management. Three Tansmission Assessment Surveys in the year 2013, 2016, 2019 are being sucessfully completed.</t>
  </si>
  <si>
    <t>B.10.6.13</t>
  </si>
  <si>
    <t>12.5.2</t>
  </si>
  <si>
    <t>IPC,Group activities and mass media for NPHCE</t>
  </si>
  <si>
    <t>A 5.3.1</t>
  </si>
  <si>
    <t xml:space="preserve">Training kits for teachers </t>
  </si>
  <si>
    <t>Per PHC/CHC/UHC</t>
  </si>
  <si>
    <t>12.5.3</t>
  </si>
  <si>
    <t>A 5.3.2</t>
  </si>
  <si>
    <t>Public Awareness and IEC for 35 PHC/CHC/UHC @Rs.6,000 each</t>
  </si>
  <si>
    <t>School Kits</t>
  </si>
  <si>
    <t>11.20.2</t>
  </si>
  <si>
    <t>Celebration of days-ie International Day for older persons</t>
  </si>
  <si>
    <t>12.5.4</t>
  </si>
  <si>
    <t>B.10.7.4.3</t>
  </si>
  <si>
    <t>Printing of RBSK card and registers</t>
  </si>
  <si>
    <t>9,00,000.00</t>
  </si>
  <si>
    <t>IEC/BCC activities under NTCP</t>
  </si>
  <si>
    <t>500000 RBSK Cards @ Rs.6/-=Rs.30,00,000/- and 500 referral books @150 per book=75000. total 30.75/-</t>
  </si>
  <si>
    <t>12.5.5</t>
  </si>
  <si>
    <t>B.10.7.4.4</t>
  </si>
  <si>
    <t>Printing cost for DEIC</t>
  </si>
  <si>
    <t>Per DEIC</t>
  </si>
  <si>
    <t>11.21.1</t>
  </si>
  <si>
    <t>B.10.6.14</t>
  </si>
  <si>
    <t>IEC/BCC for NTCP</t>
  </si>
  <si>
    <t>Proposed Rs. 50000 for printing of case formats &amp; Registers per DEIC for 2 DEICs</t>
  </si>
  <si>
    <t>12.5.6</t>
  </si>
  <si>
    <t xml:space="preserve">Continued activiy:
Development of posters/ stickers/ handouts/ wall paintings/ hoardings/ local advt/ etc.Use of innovative IEC tools, including m-Health in campaigns @ Rs.40,000/- p.a. Hoardings/ bill boards/ signages etc Rs 2000/- per place @ Rs. 40,000/- p.a.  Folk media such as Nukkad Natak/ mobile audio visual services/ local radio etc  @ Rs.40,000/-p.a.   Development of IEC Material  @Rs.40,000/-p.a.                                                      State - level IEC Campaigns / Other IEC Camp @ Rs.40,000/-p.a.      </t>
  </si>
  <si>
    <t>Printing activities under Training</t>
  </si>
  <si>
    <t>11.21.2</t>
  </si>
  <si>
    <t>12.6.1</t>
  </si>
  <si>
    <t>Duplication of training materials</t>
  </si>
  <si>
    <t>Amount proposed for National Anti Tobacco Film festival organised by Goa Dental College</t>
  </si>
  <si>
    <t>IEC/BCC activities under NPCDCS</t>
  </si>
  <si>
    <t>12.6.2</t>
  </si>
  <si>
    <t>Printing activities under ASHA</t>
  </si>
  <si>
    <t>11.22.1</t>
  </si>
  <si>
    <t>IEC/BCC for State NCD  Cell</t>
  </si>
  <si>
    <t>• Pamphlets, Mass Media, Social Mobilization through NGO’s, Community Leaders, etc, Flip Chart to ground level workers for Health education, etc.  printing of Materials for IEC eg. Cancer posters, Posters on balance diet, health alerts, etc to be given to all 23 PHC, 4CHC and 4 UHC, Schools, Govt. Offices, Public areas, etc. Rates will be as per the Govt rates at Dept. of Printing. Quantity is 50000 pamplets, 3 Mass media presentations, 1000 flip charts to sub centres, 1000 posters and 350000 family folders.• Printing of Family Folder Individual Health Cards and Community Based Assessment Checklist (CBAC) forms for NCD Screening.</t>
  </si>
  <si>
    <t>12.7.1</t>
  </si>
  <si>
    <t>Printing of ASHA diary</t>
  </si>
  <si>
    <t>11.22.2</t>
  </si>
  <si>
    <t>IEC/BCC for District  NCD Cell</t>
  </si>
  <si>
    <t>(1) Monthly articles in the newspaper about various NCDs and initiatives by Govt.of Goa under NPCDCS. IEC/ BCC on lifestyle management for NCDs in schools, colleges, workplaces, celebration of World Diabetes Day activities across the state. • Pamphlets, Mass Media, Social Mobilization through NGO’s, Community Leaders, etc, Flip Chart to ground level workers for Health education, etc.  printing of Materials for IEC eg. Cancer posters, Posters on balance diet, health alerts, etc to be given to both the Districts, Schools, Govt. Offices, Public areas, etc. Rates will be as per the Govt rates at Dept. of Printing. Quantity is 50000 pamplets, 3 Mass media presentations, 1000 posters and 350000 family folders.• Printing of Family Folder Individual Health Cards and Community Based Assessment Checklist (CBAC) forms for NCD Screening.
(2) Monthly Health Bulletin by NCDC,Monthly articles in the newspaper about various NCDs and initiatives by Govt.of Goa under NPCDCS,IEC/ BCC on lifestyle management for NCDs in schools, colleges, workplaces, celebration of World Diabetes Day activities across the state.IEC under STEMI.</t>
  </si>
  <si>
    <t>12.7.2</t>
  </si>
  <si>
    <t>Printing of ASHA Modules and formats</t>
  </si>
  <si>
    <t>11.22.3</t>
  </si>
  <si>
    <t>IEC/BCC activities for Universal Screening of NCDs</t>
  </si>
  <si>
    <t xml:space="preserve">
Budget proposed to carry out awareness generation activities such as Talks on provention of Cancers and other cardio vascular diseases, Observation of National Cancer Awareness Day, World Diabetes day, etc. 
</t>
  </si>
  <si>
    <t>12.7.3</t>
  </si>
  <si>
    <t>Printing of CBAC format</t>
  </si>
  <si>
    <t>11.22.4</t>
  </si>
  <si>
    <t>12.7.4</t>
  </si>
  <si>
    <t>ASHA communication kit</t>
  </si>
  <si>
    <t>IEC/BCC activities under ASHA</t>
  </si>
  <si>
    <t>12.7.5</t>
  </si>
  <si>
    <t>11.23.1</t>
  </si>
  <si>
    <t>HSS/NHSRC-CP</t>
  </si>
  <si>
    <t>Printing activities under Blood services &amp; disorders</t>
  </si>
  <si>
    <t>11.23.2</t>
  </si>
  <si>
    <t>12.8.1</t>
  </si>
  <si>
    <t>Printing of  cards for screening of  children for hemoglobinopathies</t>
  </si>
  <si>
    <t>Blood cell</t>
  </si>
  <si>
    <t>Other IEC/BCC activities</t>
  </si>
  <si>
    <t>12.8.2</t>
  </si>
  <si>
    <t>Printing activities under HMIS/MCTS</t>
  </si>
  <si>
    <t>12.9.1</t>
  </si>
  <si>
    <t>B15.3.1.6</t>
  </si>
  <si>
    <t>11.24.1</t>
  </si>
  <si>
    <t xml:space="preserve">Printing of HMIS Formats </t>
  </si>
  <si>
    <t>HMIS-MCTS</t>
  </si>
  <si>
    <t>IEC activities for Ayushman Bharat Health &amp; Wellness centre (H&amp;WC)</t>
  </si>
  <si>
    <t>Per center</t>
  </si>
  <si>
    <t xml:space="preserve">Total cost        
</t>
  </si>
  <si>
    <t>Amount proposed towards prinitng</t>
  </si>
  <si>
    <t>Continued activity:                Printing of HMIS subcenter formats for the year 2020-21</t>
  </si>
  <si>
    <t>11.24.2</t>
  </si>
  <si>
    <t>B.10.6.1</t>
  </si>
  <si>
    <t>Innovative IEC/ BCC Strategies including mobile based solutions, social media and engagement of youth</t>
  </si>
  <si>
    <t>12.9.2</t>
  </si>
  <si>
    <t>B15.3.2.1</t>
  </si>
  <si>
    <t xml:space="preserve">Printing of RCH Registers </t>
  </si>
  <si>
    <t>Youth festivals like Yuva mahotsav, Lokotsav, etc. @ Rs. 2,00,000/-; Award for SC&amp; PHC for conducting Good IEC activities (4 SCs, 4 UHC/CHC/PHCs, 2 SDH/DH @ Rs.10,000/- &amp;  4 VHSNCs @ Rs.5,000/- can be selected on the basis of following criteria:- prominent display of IEC material, IEC activities conducted, cleanliness in and around premises, gardening etc) @ Rs.1,20,000/-; Quarterly printing of Newsletters which will consist most of the activities of DHS Qty: 100 @ Rs.230/-=Rs. 23,000/- X 4 quarter= Rs.92,000/-</t>
  </si>
  <si>
    <t>12.9.3</t>
  </si>
  <si>
    <t>B15.3.2.2</t>
  </si>
  <si>
    <t>Printing of MCTS follow-up formats/ services due list/ work plan</t>
  </si>
  <si>
    <t>11.24.3</t>
  </si>
  <si>
    <t>B.10.6.14.1</t>
  </si>
  <si>
    <t xml:space="preserve">SBCC/IEC/Advocacy campaigns </t>
  </si>
  <si>
    <t>12.9.4</t>
  </si>
  <si>
    <t>11.24.3.1</t>
  </si>
  <si>
    <t>B.10.6.14.1.b</t>
  </si>
  <si>
    <t>Places covered with hoardings/ bill boards/ signage etc.</t>
  </si>
  <si>
    <t>Printing activities under Immunization</t>
  </si>
  <si>
    <t>12.10.1</t>
  </si>
  <si>
    <t>15 hoardings @ Rs.26,000/- at various panchayat areas=Rs.3,90,000/-; Billboard  for 2 months  which will travel all over Goa @ Rs. 1,20,000/-=Rs.2,40,000/-; Changing of flex and maintanance of 42 hoardings installed at various health centres and village panchayats @ Rs. 5,000/-=Rs.2,10,000/-; Hiring  of hoardings at 4 prominent places @ Rs.50,000/- for one month=Rs.2,00,000/-</t>
  </si>
  <si>
    <t>B.10.7.4.10</t>
  </si>
  <si>
    <t>Printing and dissemination of Immunization cards, tally sheets, monitoring forms etc.</t>
  </si>
  <si>
    <t>11.24.3.2</t>
  </si>
  <si>
    <t>B.10.6.14.1.c</t>
  </si>
  <si>
    <t>Usage of Folk media such as Nukkad Natak/ mobile audio visual services/ local radio etc.</t>
  </si>
  <si>
    <t xml:space="preserve">Annual </t>
  </si>
  <si>
    <t>Continued activity:                            Printing of MCP cards, Tally sheets, various formats &amp;  registers, manuals under Immunization, including those for PCV activity.</t>
  </si>
  <si>
    <t xml:space="preserve">Hiring of folk troupes, nukkad natak in high risk area, slum, remote/during camp etc Rs.1,98,000/-; advertisements on radio channels @ Rs.1,00,000/-; Hirinng of audio visual services for IEC actvities in high risk area, slum, remote, also during ongoing camps etc Rs.2,00,000/-  </t>
  </si>
  <si>
    <t>11.24.3.3</t>
  </si>
  <si>
    <t>B.10.6.14.3.a</t>
  </si>
  <si>
    <t>12.10.2</t>
  </si>
  <si>
    <t>Development of IEC Material</t>
  </si>
  <si>
    <t>Development of Movie clips/ Short films/ teaching games/ Posters/ Flipcharts/ leaflets etc @ Rs.1,00,000/-</t>
  </si>
  <si>
    <t>11.24.3.4</t>
  </si>
  <si>
    <t>B.10.6.14.3.b</t>
  </si>
  <si>
    <t>State-level IEC Campaigns/Other IEC Campaigns</t>
  </si>
  <si>
    <t>Printing activities under NVBDCP</t>
  </si>
  <si>
    <t>New purchase or Hiring of IEC Van with brandings &amp; LED TV mounting for Conducting weekly IEC activities at peripheral level, activities in remote, slum, reach to unreach areas, during ongoing camps, jatras, lokotsav, yuva mahotsav, exhibitions etc. @ Rs.10,00,000/-</t>
  </si>
  <si>
    <t>11.24.4</t>
  </si>
  <si>
    <t>Any other IEC/BCC activities</t>
  </si>
  <si>
    <t>12.11.1</t>
  </si>
  <si>
    <t>Printing of forms/registers for Lymphatic Filariasis</t>
  </si>
  <si>
    <t>11.24.4.1</t>
  </si>
  <si>
    <t>IEC/BCC under NRCP: Rabies Awareness and DO'S and Don'ts in the event of Animal Bites</t>
  </si>
  <si>
    <t>12.11.2</t>
  </si>
  <si>
    <t>F.2.1.g</t>
  </si>
  <si>
    <t>Communication Material and Publications (CMP) - GFATM</t>
  </si>
  <si>
    <t>Rs. 2 Lakh is proposed to Celebrate world Rabies Day &amp; Week following 28th Sept.       Rs. 1 Lakh is proposed for Printing of Posters &amp; leaflets.                                                     Rs. 1 Lakh is proposed for Radio Spot.</t>
  </si>
  <si>
    <t>11.24.4.2</t>
  </si>
  <si>
    <t>IEC/BCC under NOHP</t>
  </si>
  <si>
    <t>12.11.3</t>
  </si>
  <si>
    <t>Printing of recording and reporting forms/registers for Malaria</t>
  </si>
  <si>
    <t>12.11.4</t>
  </si>
  <si>
    <t>11.24.4.3</t>
  </si>
  <si>
    <t>IEC/BCC under NVHCP</t>
  </si>
  <si>
    <t xml:space="preserve">Cash Grant - Rs. 3 lakhs IEC activities at RS. 1000/month/center i.e.1000*12*33 </t>
  </si>
  <si>
    <t>Printing activities under NLEP</t>
  </si>
  <si>
    <t>11.24.4.4</t>
  </si>
  <si>
    <t>IEC on Climate Sensitive Diseases at Block , District and State level  – Air pollution, Heat and other relevant Climate Sensitive diseases</t>
  </si>
  <si>
    <t>12.12.1</t>
  </si>
  <si>
    <t>Printing works</t>
  </si>
  <si>
    <t>11.24.4.5</t>
  </si>
  <si>
    <t>IEC Activity under NQAP, LaQshya, Kayakalp &amp; Mera-Aspataal (Signages- Approach road, Departmental, Directional and other facility level signage's)</t>
  </si>
  <si>
    <t>Printing activities under RNTCP</t>
  </si>
  <si>
    <t>11.24.4.6</t>
  </si>
  <si>
    <t>IEC under Programme for Prevention and Control of Leptospirosis</t>
  </si>
  <si>
    <t>11.24.4.7</t>
  </si>
  <si>
    <t>IEC/BCC- Free Diagnostic Service Initiative (Pathology &amp; Radiology)</t>
  </si>
  <si>
    <t>12.13.1</t>
  </si>
  <si>
    <t>Printing (ACSM)</t>
  </si>
  <si>
    <t>Per material</t>
  </si>
  <si>
    <t>11.24.4.8</t>
  </si>
  <si>
    <t>Continued activity:
For printing of Pamplets, posters, Banners, Hoardings etc</t>
  </si>
  <si>
    <t>IEC/BCC - National Dialysis Programme (Haemodialysis and Peritoneal Dialysis)</t>
  </si>
  <si>
    <t>12.13.2</t>
  </si>
  <si>
    <t>H.13</t>
  </si>
  <si>
    <t>11.24.4.9</t>
  </si>
  <si>
    <t>Continued activity: 
For forms, books, registers and other materials of New TOG</t>
  </si>
  <si>
    <t>Printing activities under NTCP</t>
  </si>
  <si>
    <t>Continued activity: 
IEC ON KFD</t>
  </si>
  <si>
    <t>12.14.1</t>
  </si>
  <si>
    <t>B.10.7.4.11</t>
  </si>
  <si>
    <t>Printing of Challan Books under NTCP</t>
  </si>
  <si>
    <t>Per Book</t>
  </si>
  <si>
    <t>Printing of 2000 Challan &amp; 2000 receipt book printing.</t>
  </si>
  <si>
    <t>12.14.2</t>
  </si>
  <si>
    <t>Printing activities under NPCDCS</t>
  </si>
  <si>
    <t>12.15.1</t>
  </si>
  <si>
    <t>O.2.2.1.8.i</t>
  </si>
  <si>
    <t>Patient referral cards at PHC Level</t>
  </si>
  <si>
    <t>Printing of cards</t>
  </si>
  <si>
    <t>12.15.2</t>
  </si>
  <si>
    <t>O.2.2.1.8.ii</t>
  </si>
  <si>
    <t>Patient referral cards at Sub-centre level</t>
  </si>
  <si>
    <t>12.15.3</t>
  </si>
  <si>
    <t>Printing activities for Universal Screening of NCDs - printing of cards and modules</t>
  </si>
  <si>
    <t>12.15.4</t>
  </si>
  <si>
    <t>Printing activities for Ayushman Bharat H&amp;WC</t>
  </si>
  <si>
    <t>12.16.1</t>
  </si>
  <si>
    <t>HSS/ NHSRC- CPHC</t>
  </si>
  <si>
    <t>Other Printing activities</t>
  </si>
  <si>
    <t>12.17.1</t>
  </si>
  <si>
    <t>B.10.6.14.2</t>
  </si>
  <si>
    <t>IEC/BCC material used for patient counselling</t>
  </si>
  <si>
    <t>12.17.2</t>
  </si>
  <si>
    <t>Printing of formats for Monitoring and Surveillance</t>
  </si>
  <si>
    <t>12.17.3</t>
  </si>
  <si>
    <t>Printing activities for NPCCHH</t>
  </si>
  <si>
    <t>12.17.4</t>
  </si>
  <si>
    <t>Printing for formats/registers under NVHCP</t>
  </si>
  <si>
    <t>Cash Grant - Rs. 3 lakhs Printing of Hoardings/ Posters/Banners/Standees/Stock Registers/Paper forms/ Flip charts/Misc</t>
  </si>
  <si>
    <t>12.17.5</t>
  </si>
  <si>
    <t>12.18.1</t>
  </si>
  <si>
    <t>Printing of training material</t>
  </si>
  <si>
    <t>12.18.2</t>
  </si>
  <si>
    <t>Printing of PC&amp;PNDT Act and Rules</t>
  </si>
  <si>
    <t>12.18.3</t>
  </si>
  <si>
    <t>Printing of SOPs for implementation of NQAS, Kayakalp &amp; LaQshya</t>
  </si>
  <si>
    <t>Annexure for Drug Warehouse and Logistics</t>
  </si>
  <si>
    <t>Drug Warehousing and Logistics</t>
  </si>
  <si>
    <t>B.17</t>
  </si>
  <si>
    <t xml:space="preserve">Drug Ware Housing </t>
  </si>
  <si>
    <t>14.1.1</t>
  </si>
  <si>
    <t>B.17.1</t>
  </si>
  <si>
    <t>14.1.1.1</t>
  </si>
  <si>
    <t>B.17.1.1</t>
  </si>
  <si>
    <t>Human Resources for Drug warehouses</t>
  </si>
  <si>
    <t>HRH&amp;HPIP</t>
  </si>
  <si>
    <t>14.1.1.2</t>
  </si>
  <si>
    <t>B.30.1.7/H.12</t>
  </si>
  <si>
    <t>Human resources for RNTCP drug store</t>
  </si>
  <si>
    <t>RNTCP/ HRH&amp;HPIP</t>
  </si>
  <si>
    <t>RNTCP total includes Rs. 616954/- includes salary of State Pharmacist @ 23197/- pm, Salary of Store Assistant @ 16216/- pm and salary of New Proposed District Pharmacist for south Goa drug store @ 12000/- pm</t>
  </si>
  <si>
    <t>14.1.1.3</t>
  </si>
  <si>
    <t>14.1.1.4</t>
  </si>
  <si>
    <t>14.1.1.5</t>
  </si>
  <si>
    <t>14.1.2</t>
  </si>
  <si>
    <t>Other activities including operating cost etc. (please specify)</t>
  </si>
  <si>
    <t>Logistics and supply chain</t>
  </si>
  <si>
    <t>14.2.1</t>
  </si>
  <si>
    <t>B.17.2</t>
  </si>
  <si>
    <t>Supply chain logistic system for drug warehouses</t>
  </si>
  <si>
    <t>14.2.2</t>
  </si>
  <si>
    <t>B15.3.3.1</t>
  </si>
  <si>
    <t xml:space="preserve">Implementation of DVDMS </t>
  </si>
  <si>
    <t>14.2.3</t>
  </si>
  <si>
    <t>Implementation of FP-LMIS</t>
  </si>
  <si>
    <t>14.2.4</t>
  </si>
  <si>
    <t>AVD in hard areas</t>
  </si>
  <si>
    <t>14.2.4.1</t>
  </si>
  <si>
    <t>C.1.h</t>
  </si>
  <si>
    <t>Alternative vaccine delivery in hard to reach areas</t>
  </si>
  <si>
    <t>14.2.4.2</t>
  </si>
  <si>
    <t>AVD in very hard to reach areas esp. notified by States/districts</t>
  </si>
  <si>
    <t>14.2.5</t>
  </si>
  <si>
    <t>C.1.i</t>
  </si>
  <si>
    <t>Alternative Vaccine Delivery in other areas</t>
  </si>
  <si>
    <t xml:space="preserve">Alternate Vaccine delivery in other areas at the rate of Rupees hundred per delivery </t>
  </si>
  <si>
    <t>14.2.6</t>
  </si>
  <si>
    <t>C.1.l</t>
  </si>
  <si>
    <t>POL for vaccine delivery from State to district and from district to PHC/CHCs</t>
  </si>
  <si>
    <t>Annexure for PPP</t>
  </si>
  <si>
    <t>14.2.7</t>
  </si>
  <si>
    <t>C.4</t>
  </si>
  <si>
    <t xml:space="preserve">Cold chain maintenance </t>
  </si>
  <si>
    <t>14.2.8</t>
  </si>
  <si>
    <t>C.1.u</t>
  </si>
  <si>
    <t>Operational cost of e-VIN (like temperature logger sim card and  Data sim card for e-VIN)</t>
  </si>
  <si>
    <t xml:space="preserve">Continued activity: 
Proposed Rupees 29670 as operational cost per district for two districts </t>
  </si>
  <si>
    <t>14.2.9</t>
  </si>
  <si>
    <t>Supply Chain Management cost under GFATM</t>
  </si>
  <si>
    <t>14.2.10</t>
  </si>
  <si>
    <t>H.7</t>
  </si>
  <si>
    <t>Vehicle Operation (POL &amp; Maintenance)</t>
  </si>
  <si>
    <t>14.2.11</t>
  </si>
  <si>
    <t>H.8</t>
  </si>
  <si>
    <t>Vehicle hiring for drug transportation</t>
  </si>
  <si>
    <t>PPP under Family Planning</t>
  </si>
  <si>
    <t>14.2.12</t>
  </si>
  <si>
    <t>Drug transportation charges</t>
  </si>
  <si>
    <t>Continued activity:
Excess Drugs transportation charges to other states</t>
  </si>
  <si>
    <t>14.2.13</t>
  </si>
  <si>
    <t>Sample transportation cost under NVHCP</t>
  </si>
  <si>
    <t>Cash Grant Rs. 3 lakhs Courier transport of samples to SION Hospital @280per kg for 5000 samples</t>
  </si>
  <si>
    <t>15.1.1</t>
  </si>
  <si>
    <t>14.2.14</t>
  </si>
  <si>
    <t>A.3.1.5</t>
  </si>
  <si>
    <t xml:space="preserve">Processing accreditation/empanelment for private facilities/providers to provide sterilization services </t>
  </si>
  <si>
    <t xml:space="preserve">RCH </t>
  </si>
  <si>
    <t>15.1.2</t>
  </si>
  <si>
    <t>PPP under NPPCD</t>
  </si>
  <si>
    <t>15.2.1</t>
  </si>
  <si>
    <t>B.25.1.2</t>
  </si>
  <si>
    <t>Public Private Partnership</t>
  </si>
  <si>
    <t>PPP under NVBDCP</t>
  </si>
  <si>
    <t>Annexure for Programme Management Activities (No HR to be budgeted under 16.1)</t>
  </si>
  <si>
    <t>15.3.1</t>
  </si>
  <si>
    <t>F.1.1.e</t>
  </si>
  <si>
    <t xml:space="preserve">PPP / NGO and Intersectoral Convergence </t>
  </si>
  <si>
    <t>NVBDCP - Malaria</t>
  </si>
  <si>
    <t>15.3.2</t>
  </si>
  <si>
    <t>F.1.2.g</t>
  </si>
  <si>
    <t>Inter-sectoral convergence</t>
  </si>
  <si>
    <t>All department and stake holders need to be sensitized about the disease to avoid breeding of mosquitoes by organizing meetings at State level/ district level/Block Level for better coordination as Goa is in elimination phase. – Rs. 1.00 lakhs</t>
  </si>
  <si>
    <t>PPP under NLEP</t>
  </si>
  <si>
    <t>15.4.1</t>
  </si>
  <si>
    <t>G.1.5</t>
  </si>
  <si>
    <t>NGO -  Scheme</t>
  </si>
  <si>
    <t>15.4.2</t>
  </si>
  <si>
    <t>PPP under RNTCP</t>
  </si>
  <si>
    <t>15.5.1</t>
  </si>
  <si>
    <t>16.1.1</t>
  </si>
  <si>
    <t>Planning</t>
  </si>
  <si>
    <t>H.9</t>
  </si>
  <si>
    <t xml:space="preserve">Public Private Mix (PP/NGO Support) </t>
  </si>
  <si>
    <t>16.1.1.1</t>
  </si>
  <si>
    <t>Health Action Plans</t>
  </si>
  <si>
    <t>15.5.1.1</t>
  </si>
  <si>
    <t xml:space="preserve">Any Public Private Mix (PP/NGO Support) </t>
  </si>
  <si>
    <t>Per NGO</t>
  </si>
  <si>
    <t>16.1.1.1.1</t>
  </si>
  <si>
    <t>B7.1</t>
  </si>
  <si>
    <t>State</t>
  </si>
  <si>
    <t>HRH&amp;HPIP/HSS</t>
  </si>
  <si>
    <t>Continued activity:
Grants for 2 NGO per annum</t>
  </si>
  <si>
    <t>15.5.2</t>
  </si>
  <si>
    <t>H.9.1</t>
  </si>
  <si>
    <t>Public Private Support Agency (PPSA)</t>
  </si>
  <si>
    <t>Per scheme</t>
  </si>
  <si>
    <t>Appintment of NGO under PPSA is in process hence proposed for PPSA lite Rs. 22 lakhs including collection of bank details and other parameters during PPP visits</t>
  </si>
  <si>
    <t>15.5.3</t>
  </si>
  <si>
    <t>16.1.1.1.2</t>
  </si>
  <si>
    <t>H.9.2</t>
  </si>
  <si>
    <t xml:space="preserve">Private Provider Incentive </t>
  </si>
  <si>
    <t>16.1.1.2</t>
  </si>
  <si>
    <t>B7.2</t>
  </si>
  <si>
    <t>District - Plan as per DHAP/Aspirational District/Model Health District Plans.</t>
  </si>
  <si>
    <t>Per patient</t>
  </si>
  <si>
    <t>Incentive to 500 private cases @1000/-</t>
  </si>
  <si>
    <t>16.1.1.1.3</t>
  </si>
  <si>
    <t>16.1.1.3</t>
  </si>
  <si>
    <t>B7.3</t>
  </si>
  <si>
    <t>Block</t>
  </si>
  <si>
    <t>15.5.4</t>
  </si>
  <si>
    <t>Multi-sectoral collaboration activities</t>
  </si>
  <si>
    <t>Per activity</t>
  </si>
  <si>
    <t>16.1.2</t>
  </si>
  <si>
    <t>New activity:
Proposed for the state level activity</t>
  </si>
  <si>
    <t>16.1.3</t>
  </si>
  <si>
    <t>HRH&amp;HPIP/RBSK</t>
  </si>
  <si>
    <t>PPP under NPCB</t>
  </si>
  <si>
    <t>16.1.1.4</t>
  </si>
  <si>
    <t>16.1.4</t>
  </si>
  <si>
    <t>A.5.1.2</t>
  </si>
  <si>
    <t>Prepare detailed operational plan for RBSK across districts (including cost of plan)</t>
  </si>
  <si>
    <t>15.6.1</t>
  </si>
  <si>
    <t>I.1.1</t>
  </si>
  <si>
    <t>Reimbursement for cataract operation for NGO and Private  Practitioners as per NGO norms @ Rs. 2000</t>
  </si>
  <si>
    <t>16.1.1.5</t>
  </si>
  <si>
    <t>16.1.5</t>
  </si>
  <si>
    <t>A.11.1</t>
  </si>
  <si>
    <t>Planning, including mapping and co-ordination with other departments</t>
  </si>
  <si>
    <t>HRH&amp;HPIP/RCH</t>
  </si>
  <si>
    <t>15.6.2</t>
  </si>
  <si>
    <t>I.1.2</t>
  </si>
  <si>
    <t>Other Eye Diseases</t>
  </si>
  <si>
    <t>16.1.1.6</t>
  </si>
  <si>
    <t>16.1.6</t>
  </si>
  <si>
    <t>C.1.j</t>
  </si>
  <si>
    <t>To develop micro plan at sub-centre level</t>
  </si>
  <si>
    <t>HRH&amp;HPIP/RI</t>
  </si>
  <si>
    <t>16.1.1.8</t>
  </si>
  <si>
    <t>15.6.2.1</t>
  </si>
  <si>
    <t>16.1.8</t>
  </si>
  <si>
    <t>Diabetic Retinopathy @ Rs. 2000</t>
  </si>
  <si>
    <t>Preparatory phase : Development of district plan</t>
  </si>
  <si>
    <t>HRH&amp;HPIP/NMHP</t>
  </si>
  <si>
    <t xml:space="preserve">Ongoing activity:
"Diabetic Retnopathy Testing is exsiting in 12 centres in Goa namely North District Hospital, South district hospital, Sub District Hospital, Ponda, CHC Canacona, Cottage Hospital, Chicalim, GMC , Bambolim, PHC Bicholim, CHC Pernem,CHC Valpoi, PHC Pillem,Dharbandora,PHC Balli &amp; CHC Curchrem  and the same will be extended to 16 planning units where Fundus examination will be done.
Rs 6.00 lakhs proposed for an average of 300 patients to be treated for Diabetic Retinopathy and procurement of intra vitreal injection cost Rs 18000/- each for treatment of DR.
Diabetic Retinopathy for 300 patients @ Rs. 2000/-
</t>
  </si>
  <si>
    <t>Proposed for advertisement expenditure</t>
  </si>
  <si>
    <t>15.6.2.2</t>
  </si>
  <si>
    <t>Childhood Blindness @ Rs. 2000</t>
  </si>
  <si>
    <t>16.1.1.7</t>
  </si>
  <si>
    <t>16.1.7</t>
  </si>
  <si>
    <t>C.1.k</t>
  </si>
  <si>
    <t>For consolidation of micro plans at block level</t>
  </si>
  <si>
    <t>15.6.2.3</t>
  </si>
  <si>
    <t>Glaucoma @ Rs. 2000</t>
  </si>
  <si>
    <t>16.1.1.9</t>
  </si>
  <si>
    <t>16.1.9</t>
  </si>
  <si>
    <t>15.6.2.4</t>
  </si>
  <si>
    <t>Keratoplasty @ Rs. 5000</t>
  </si>
  <si>
    <t>Continued activity:                                        
 Propsed for expenses towards repairs and maintenace of computers/ vehicles, advertisement expenses,  other petty expenses of contingent nature and expenses of breastfeeding counsellors under RCH Flexipool.</t>
  </si>
  <si>
    <t>15.6.2.5</t>
  </si>
  <si>
    <t>Vitreoretinal Surgery@ Rs. 7500</t>
  </si>
  <si>
    <t>Monitoring and Data Management</t>
  </si>
  <si>
    <t>15.6.3</t>
  </si>
  <si>
    <t>Non-recurring grant-in-aid for  Vision Centre (PHC) (NGO)</t>
  </si>
  <si>
    <t>16.1.2.1</t>
  </si>
  <si>
    <t>16.2.1</t>
  </si>
  <si>
    <t>Meetings, Workshops and Conferences</t>
  </si>
  <si>
    <t>16.1.2.1.1</t>
  </si>
  <si>
    <t>16.2.1.1</t>
  </si>
  <si>
    <t>Provision for State &amp; District level (Meetings/ review meetings)</t>
  </si>
  <si>
    <t>15.6.4</t>
  </si>
  <si>
    <t>I.2.6</t>
  </si>
  <si>
    <t>For GIA to NGOs for setting up/expanding eye care unit in semi-urban/ rural area</t>
  </si>
  <si>
    <t>15.6.5</t>
  </si>
  <si>
    <t>16.1.2.1.2</t>
  </si>
  <si>
    <t>16.2.1.2</t>
  </si>
  <si>
    <t>Review/orientation meetings for HBNC</t>
  </si>
  <si>
    <t>16.1.2.1.3</t>
  </si>
  <si>
    <t>16.2.1.3</t>
  </si>
  <si>
    <t>Review/orientation meetings for child health programmes</t>
  </si>
  <si>
    <t>PPP under NMHP</t>
  </si>
  <si>
    <t>16.1.2.1.4</t>
  </si>
  <si>
    <t>16.2.1.4</t>
  </si>
  <si>
    <t>A.3.5.1</t>
  </si>
  <si>
    <t>FP QAC meetings (Minimum frequency of QAC meetings as per Supreme court mandate: State level - Biannual meeting; District level - Quarterly)</t>
  </si>
  <si>
    <t>HRH&amp;HPIP/FP</t>
  </si>
  <si>
    <t xml:space="preserve">Per district </t>
  </si>
  <si>
    <t>15.7.1</t>
  </si>
  <si>
    <t xml:space="preserve">NGO based activities </t>
  </si>
  <si>
    <t>FPQAC Rs. 20000/district (Rs. 5000 per meeting for 4 meetings in each district)</t>
  </si>
  <si>
    <t>16.1.2.1.5</t>
  </si>
  <si>
    <t>16.2.1.5</t>
  </si>
  <si>
    <t>A.3.5.2</t>
  </si>
  <si>
    <t>FP review meetings (As per Hon'ble SC judgement)</t>
  </si>
  <si>
    <t>Per month</t>
  </si>
  <si>
    <t>O.2.6</t>
  </si>
  <si>
    <t>Proposed for 12 monthly review meetings of HO/MOS at Health centres</t>
  </si>
  <si>
    <t>PPP (NGO, Civil Society, Pvt. Sector) under NPCDCS</t>
  </si>
  <si>
    <t>16.1.2.1.6</t>
  </si>
  <si>
    <t>16.2.1.6</t>
  </si>
  <si>
    <t xml:space="preserve">Review meetings/ workshops under RKSK </t>
  </si>
  <si>
    <t>HRH&amp;HPIP/AH</t>
  </si>
  <si>
    <t>16.1.2.1.7</t>
  </si>
  <si>
    <t>16.2.1.7</t>
  </si>
  <si>
    <t xml:space="preserve">RBSK Convergence/Monitoring meetings   </t>
  </si>
  <si>
    <t>15.8.1</t>
  </si>
  <si>
    <t>O.2.6.1</t>
  </si>
  <si>
    <t>PPP at State NCD Cell</t>
  </si>
  <si>
    <t>16.1.2.1.8</t>
  </si>
  <si>
    <t>16.2.1.8</t>
  </si>
  <si>
    <t>A.10.4.1</t>
  </si>
  <si>
    <t>Workshops and Conferences</t>
  </si>
  <si>
    <t>15.8.2</t>
  </si>
  <si>
    <t>O.2.6.2</t>
  </si>
  <si>
    <t>PPP at District NCD Cell / Clinic</t>
  </si>
  <si>
    <t>16.1.2.1.9</t>
  </si>
  <si>
    <t>16.2.1.9</t>
  </si>
  <si>
    <t>B1.1.1.4.2</t>
  </si>
  <si>
    <t xml:space="preserve">Monthly Review meeting of ASHA facilitators with BCM at block level-Meeting Expenses </t>
  </si>
  <si>
    <t>HRH&amp;HPIP/NHSRC-CP</t>
  </si>
  <si>
    <t>15.8.3</t>
  </si>
  <si>
    <t>O.2.6.3</t>
  </si>
  <si>
    <t>PPP at CHC NCD Clinic</t>
  </si>
  <si>
    <t>16.1.2.1.10</t>
  </si>
  <si>
    <t>16.2.1.10</t>
  </si>
  <si>
    <t>B15.2.1</t>
  </si>
  <si>
    <t>State Quality Assurance Unit (Review meeting)</t>
  </si>
  <si>
    <t>16.1.2.1.11</t>
  </si>
  <si>
    <t>16.2.1.11</t>
  </si>
  <si>
    <t>B15.2.2</t>
  </si>
  <si>
    <t>District Quality Assurance Unit (Review Meeting)</t>
  </si>
  <si>
    <t>15.8.4</t>
  </si>
  <si>
    <t>16.1.2.1.12</t>
  </si>
  <si>
    <t>16.2.1.12</t>
  </si>
  <si>
    <t>B.29.1.7, B.29.2.4</t>
  </si>
  <si>
    <t>NPPCF Coordination Meeting (Newly Selected Districts and On-going Districts)</t>
  </si>
  <si>
    <t>HRH&amp;HPIP/NPPCF</t>
  </si>
  <si>
    <t>16.1.2.1.13</t>
  </si>
  <si>
    <t>Other PPP</t>
  </si>
  <si>
    <t>16.2.1.13</t>
  </si>
  <si>
    <t>C.1.c</t>
  </si>
  <si>
    <t>Support for Quarterly State level review meetings of district officer</t>
  </si>
  <si>
    <t xml:space="preserve">Annual activity </t>
  </si>
  <si>
    <t xml:space="preserve">Continued activity:                                    
For district officer's meting </t>
  </si>
  <si>
    <t>15.9.1</t>
  </si>
  <si>
    <t>B13.1</t>
  </si>
  <si>
    <t>Non governmental providers of health care RMPs</t>
  </si>
  <si>
    <t>16.1.2.1.14</t>
  </si>
  <si>
    <t>16.2.1.14</t>
  </si>
  <si>
    <t>C.1.d</t>
  </si>
  <si>
    <t>Quarterly review meetings exclusive for RI at district level with Block MOs, CDPO, and other stake holders</t>
  </si>
  <si>
    <t>15.9.2</t>
  </si>
  <si>
    <t>16.1.2.1.15</t>
  </si>
  <si>
    <t>16.2.1.15</t>
  </si>
  <si>
    <t>B13.2</t>
  </si>
  <si>
    <t>C.1.e</t>
  </si>
  <si>
    <t>Quarterly review meetings exclusive for RI at block level</t>
  </si>
  <si>
    <t>Public Private Partnerships (Out Sourcing set up, if applicable for State, to be budgeted under this head)</t>
  </si>
  <si>
    <t>16.1.2.1.16</t>
  </si>
  <si>
    <t>16.2.1.16</t>
  </si>
  <si>
    <t>E.4.2</t>
  </si>
  <si>
    <t xml:space="preserve">IDSP Meetings </t>
  </si>
  <si>
    <t>HRH&amp;HPIP/IDSP</t>
  </si>
  <si>
    <t>15.9.3</t>
  </si>
  <si>
    <t>B13.3</t>
  </si>
  <si>
    <t>NGO Programme/ Grant in Aid to NGO</t>
  </si>
  <si>
    <t>Continued activity:                       
IDSP Meetings</t>
  </si>
  <si>
    <t>16.1.2.1.17</t>
  </si>
  <si>
    <t>16.2.1.17</t>
  </si>
  <si>
    <t>State Task Force, State Technical Advisory Committee meeting, District coordination meeting (Lymphatic Filariasis)</t>
  </si>
  <si>
    <t>15.9.4</t>
  </si>
  <si>
    <t>HRH&amp;HPIP/NVBDCP</t>
  </si>
  <si>
    <t>State level district level and block level meeting will be held for post MDA surveillance for Filariasis: Rs. 0.50 lakhs</t>
  </si>
  <si>
    <t>15.9.5</t>
  </si>
  <si>
    <t>B14.1</t>
  </si>
  <si>
    <t>Intersectoral convergence</t>
  </si>
  <si>
    <t>16.1.2.1.18</t>
  </si>
  <si>
    <t>State Task Force, State Technical Advisory Committee meeting, District coordination meeting, Cross border meetings Sub National Malaria Elimination Certification process (Malaria)</t>
  </si>
  <si>
    <t>15.9.6</t>
  </si>
  <si>
    <t>16.1.2.1.19</t>
  </si>
  <si>
    <t>16.2.1.18</t>
  </si>
  <si>
    <t>F.4</t>
  </si>
  <si>
    <t>GFATM Review Meeting</t>
  </si>
  <si>
    <t>16.1.2.1.20</t>
  </si>
  <si>
    <t>16.2.1.19</t>
  </si>
  <si>
    <t xml:space="preserve">G.4.2 </t>
  </si>
  <si>
    <t xml:space="preserve">NLEP Review Meetings </t>
  </si>
  <si>
    <t>HRH&amp;HPIP/NLEP</t>
  </si>
  <si>
    <t>Per Meeting</t>
  </si>
  <si>
    <t>15.9.8</t>
  </si>
  <si>
    <t>PPP initiative under NVHCP</t>
  </si>
  <si>
    <t>Proposed 2 half yearly review meetings for the year @ Rs. 30000/- per meeting.</t>
  </si>
  <si>
    <t>16.1.2.1.21</t>
  </si>
  <si>
    <t>16.2.1.20</t>
  </si>
  <si>
    <t>Medical Colleges (Any meetings)</t>
  </si>
  <si>
    <t>HRH&amp;HPIP/RNTCP</t>
  </si>
  <si>
    <t>15.9.7</t>
  </si>
  <si>
    <t>16.1.2.1.22</t>
  </si>
  <si>
    <t>16.2.1.21</t>
  </si>
  <si>
    <t>M.2.1.2</t>
  </si>
  <si>
    <t>Monthly meeting with the hospital staff</t>
  </si>
  <si>
    <t>HRH&amp;HPIP/NTCP</t>
  </si>
  <si>
    <t>16.1.2.1.23</t>
  </si>
  <si>
    <t>Task force Meeting to draft health sector plan for Heat and Air Pollution</t>
  </si>
  <si>
    <t>HRH&amp;HPIP/NPCCHH</t>
  </si>
  <si>
    <t>16.1.2.1.24</t>
  </si>
  <si>
    <t xml:space="preserve">Sensitization workshop/ Meeting of  the State Program Officers and District level Health Officers   </t>
  </si>
  <si>
    <t>16.1.2.1.25</t>
  </si>
  <si>
    <t>State level review meeting under NVHCP</t>
  </si>
  <si>
    <t>HRH&amp;HPIP/NVHCP</t>
  </si>
  <si>
    <t>Cash Grant - Rs. 50,000/- State level review meetings under NVHCP</t>
  </si>
  <si>
    <t>16.1.2.1.26</t>
  </si>
  <si>
    <t>Workshops, Conferences &amp; review meetings under NPHCE</t>
  </si>
  <si>
    <t>HRH&amp;HPIP/NPHCE</t>
  </si>
  <si>
    <t>16.1.2.1.27</t>
  </si>
  <si>
    <t>Review meetings under Programme for Prevention and Control of Leptospirosis</t>
  </si>
  <si>
    <t>HRH&amp;HPIP/PPCL</t>
  </si>
  <si>
    <t>16.1.2.1.28</t>
  </si>
  <si>
    <t>16.2.1.23</t>
  </si>
  <si>
    <t>16.1.2.2</t>
  </si>
  <si>
    <t>16.2.2</t>
  </si>
  <si>
    <t>16.1.2.2.1</t>
  </si>
  <si>
    <t>16.2.2.1</t>
  </si>
  <si>
    <t>A.2.4.2</t>
  </si>
  <si>
    <t>Monitoring and Award/ Recognition  for MAA programme</t>
  </si>
  <si>
    <t>16.1.2.2.2</t>
  </si>
  <si>
    <t>16.2.2.2</t>
  </si>
  <si>
    <t>B.10.6.4</t>
  </si>
  <si>
    <t>Monitoring of IEC/ BCC Activities</t>
  </si>
  <si>
    <t>HRH&amp;HPIP/HSS/IEC</t>
  </si>
  <si>
    <t>16.1.2.2.3</t>
  </si>
  <si>
    <t>16.2.2.3</t>
  </si>
  <si>
    <t>State/ District Quality Assurance Unit (Monitoring &amp; Supervision)</t>
  </si>
  <si>
    <t>16.1.2.2.4</t>
  </si>
  <si>
    <t>16.2.2.4</t>
  </si>
  <si>
    <t>16.1.2.2.5</t>
  </si>
  <si>
    <t>16.2.2.6</t>
  </si>
  <si>
    <t>F.1.1.d</t>
  </si>
  <si>
    <t>Monitoring , Evaluation &amp; Supervision (Malaria)</t>
  </si>
  <si>
    <t>16.1.2.2.6</t>
  </si>
  <si>
    <t>16.2.2.7</t>
  </si>
  <si>
    <t>F.1.2.c</t>
  </si>
  <si>
    <t>Monitoring/supervision and Rapid response (Dengue and Chikungunya)</t>
  </si>
  <si>
    <t>Printing of Dengue investigations forms Total requirement 1,00,000 forms @ 1.50 Lakhs</t>
  </si>
  <si>
    <t>16.1.2.2.7</t>
  </si>
  <si>
    <t>16.2.2.8</t>
  </si>
  <si>
    <t>F.1.3.d</t>
  </si>
  <si>
    <t>Monitoring and supervision (JE/ AE)</t>
  </si>
  <si>
    <t>16.1.2.2.8</t>
  </si>
  <si>
    <t>16.2.2.9</t>
  </si>
  <si>
    <t>Monitoring &amp; Supervision (Lymphatic Filariasis)</t>
  </si>
  <si>
    <t>16.1.2.2.9</t>
  </si>
  <si>
    <t>16.2.2.10</t>
  </si>
  <si>
    <t>F.1.5.d</t>
  </si>
  <si>
    <t>Monitoring &amp; Evaluation (Kala Azar)</t>
  </si>
  <si>
    <t>16.1.2.2.10</t>
  </si>
  <si>
    <t>16.2.2.11</t>
  </si>
  <si>
    <t>Miscellaneous (Monitoring)</t>
  </si>
  <si>
    <t>16.1.2.2.11</t>
  </si>
  <si>
    <t>16.2.2.12</t>
  </si>
  <si>
    <t>O.2.2.1.1</t>
  </si>
  <si>
    <t>HRH&amp;HPIP/NPCDCS</t>
  </si>
  <si>
    <t>Monitoring Expenses under NPCDCs under State. The amount is proposed for purchase of Office Stationery, Xerox, Travelling expenses of Offcials, Advertisement and other office and monitoring expenses.</t>
  </si>
  <si>
    <t>16.1.2.2.12</t>
  </si>
  <si>
    <t>16.2.2.13</t>
  </si>
  <si>
    <t>O.2.2.1.2</t>
  </si>
  <si>
    <t>Monitoring Expenses under NPCDCs Per District. The amount is proposed for purchase of Office Stationery, Xerox, Travelling expenses of Offcials, Advertisement and other office and monitoring expenses. The amount is also proposed for Monitoring and Supervision of HWCs.</t>
  </si>
  <si>
    <t>16.1.2.2.13</t>
  </si>
  <si>
    <t>16.2.2.14</t>
  </si>
  <si>
    <t>H.19</t>
  </si>
  <si>
    <t>Supervision and Monitoring</t>
  </si>
  <si>
    <t>Continued activity:                                 
For state Internal Evaluation, MOnthly &amp; Quarterly meetings, TA/DA for the supervision, Incentives for DTO for North and south Goa @ 10000 per person X  2 nos X 12 months = 240000/-, Incentives for MOTC for 6 TU's @ 5000 per person X  6 nos X 12 months = 360000/-</t>
  </si>
  <si>
    <t>16.1.2.2.14</t>
  </si>
  <si>
    <t>16.2.2.15</t>
  </si>
  <si>
    <t>M.1.3.2</t>
  </si>
  <si>
    <t>Monitoring Committee on Section 5</t>
  </si>
  <si>
    <t>16.1.2.2.15</t>
  </si>
  <si>
    <t>16.2.2.16</t>
  </si>
  <si>
    <t>Monitoring &amp; Evaluation under MVCR</t>
  </si>
  <si>
    <t>16.1.2.2.16</t>
  </si>
  <si>
    <t>Monitoring and Surveillance (review meetings , Travel) under NRCP</t>
  </si>
  <si>
    <t>HRH&amp;HPIP/NRCP</t>
  </si>
  <si>
    <t>16.1.2.2.17</t>
  </si>
  <si>
    <t>Monitoring visists - DHAP implementation in Aspirational districts/model health districts</t>
  </si>
  <si>
    <t>16.1.2.2.18</t>
  </si>
  <si>
    <t xml:space="preserve">Mobility Support, Field Visits </t>
  </si>
  <si>
    <t>16.1.3.1</t>
  </si>
  <si>
    <t>16.3.1</t>
  </si>
  <si>
    <t>16.1.3.1.1</t>
  </si>
  <si>
    <t>16.3.1.1</t>
  </si>
  <si>
    <t>A.10.7.1</t>
  </si>
  <si>
    <t>Mobility Support for SPMU/State</t>
  </si>
  <si>
    <t>16.1.3.1.2</t>
  </si>
  <si>
    <t>16.3.1.2</t>
  </si>
  <si>
    <t>Mobility and communication support for RKSK district coordinator/ consultant</t>
  </si>
  <si>
    <t>16.1.3.1.3</t>
  </si>
  <si>
    <t>16.3.1.3</t>
  </si>
  <si>
    <t>B6.2</t>
  </si>
  <si>
    <t xml:space="preserve">Mobility Support for Implementation of Clinical Establishment Act </t>
  </si>
  <si>
    <t>16.1.3.1.4</t>
  </si>
  <si>
    <t>16.3.1.4</t>
  </si>
  <si>
    <t>B1.1.5.4</t>
  </si>
  <si>
    <t>Mobility Costs for ASHA Resource Centre/ASHA Mentoring Group (Kindly Specify)</t>
  </si>
  <si>
    <t>16.1.3.1.5</t>
  </si>
  <si>
    <t>16.3.1.5</t>
  </si>
  <si>
    <t>C.1.b</t>
  </si>
  <si>
    <t>Mobility support for supervision at State level (including SAANS supportive supervision)</t>
  </si>
  <si>
    <t>HRH&amp;HPIP/RI/CH</t>
  </si>
  <si>
    <t>Annual cost</t>
  </si>
  <si>
    <t>Continued activity:                                
Towards hiring of vehicle, POL etc for supportive supervision.</t>
  </si>
  <si>
    <t>16.1.3.1.6</t>
  </si>
  <si>
    <t>16.3.1.6</t>
  </si>
  <si>
    <t>C.2.3</t>
  </si>
  <si>
    <t>Mobility support for staff for E-Vin (VCCM)</t>
  </si>
  <si>
    <t>Continued activity:                                 
Mobility support for eVIN</t>
  </si>
  <si>
    <t>16.1.3.1.7</t>
  </si>
  <si>
    <t>16.3.1.7</t>
  </si>
  <si>
    <t>E.4.1</t>
  </si>
  <si>
    <t xml:space="preserve">MOBILITY: Travel Cost, POL, etc. during outbreak investigations and field visits for monitoring programme activities at SSU on need basis </t>
  </si>
  <si>
    <t>Continued activity:                              
Rs. 1.50 Lakh Prposed for MOBILITY: Travel Cost, POL, etc. during outbreak investigations and field visits for monitoring programme activities at SSU on need basis. Rs. 2.00 Lakh proposed for POL &amp; other Logistics under KFD. Total amount prposed is Rs. 3.50 Lakh</t>
  </si>
  <si>
    <t>16.1.3.1.8</t>
  </si>
  <si>
    <t>16.3.1.8</t>
  </si>
  <si>
    <t>Monitoring , Evaluation &amp; Supervision &amp; Epidemic Preparedness (Only Mobility Expenses)</t>
  </si>
  <si>
    <t>16.1.3.1.9</t>
  </si>
  <si>
    <t>16.3.1.9</t>
  </si>
  <si>
    <t xml:space="preserve">Mobility support for Rapid Response Team </t>
  </si>
  <si>
    <t>Annexure for Programme Management</t>
  </si>
  <si>
    <t>16.1.3.1.10</t>
  </si>
  <si>
    <t>16.3.1.10</t>
  </si>
  <si>
    <t>F.2.1.b, F.4</t>
  </si>
  <si>
    <t>GFATM Project: Travel related Cost (TRC), Mobility</t>
  </si>
  <si>
    <t>NDCP</t>
  </si>
  <si>
    <t>16.1.3.1.11</t>
  </si>
  <si>
    <t>16.3.1.11</t>
  </si>
  <si>
    <t>G.4.1.a</t>
  </si>
  <si>
    <t>Travel expenses - Contractual Staff at State level</t>
  </si>
  <si>
    <t>16.1.3.1.12</t>
  </si>
  <si>
    <t>16.3.1.12</t>
  </si>
  <si>
    <t>G.4.5.a</t>
  </si>
  <si>
    <t>Mobility Support: State Cell</t>
  </si>
  <si>
    <t>Continued activity:                                  
Hiring of vehicle from GTDC for tour to  primary health centres for supervision and monitoring visit of leprosy patients by Medical Officer @ Rs 17000/-per month</t>
  </si>
  <si>
    <t>16.1.3.1.13</t>
  </si>
  <si>
    <t>16.3.1.13</t>
  </si>
  <si>
    <t>Vehicle Operation (POL)</t>
  </si>
  <si>
    <t>Per vehicle</t>
  </si>
  <si>
    <t>Continued activity:                                      
POL for Office four wheeler and Two Wheeler POL for supervisory staff</t>
  </si>
  <si>
    <t>16.1.3.1.14</t>
  </si>
  <si>
    <t>16.3.1.14</t>
  </si>
  <si>
    <t>Vehicle hiring</t>
  </si>
  <si>
    <t>Continued activity:                                   
Hiring of Vehicle for APO, MOTC, DTO, MO &amp; TBHIV coordinator</t>
  </si>
  <si>
    <t>16.1.3.1.15</t>
  </si>
  <si>
    <t>16.3.1.15</t>
  </si>
  <si>
    <t>M.2.2.1</t>
  </si>
  <si>
    <t>Tobacco Cessation Centre (TCC): Mobility support</t>
  </si>
  <si>
    <t>16.1.3.1.16</t>
  </si>
  <si>
    <t>16.3.1.16</t>
  </si>
  <si>
    <t>Mobility support for
Field activities for State MVCR Cell</t>
  </si>
  <si>
    <t>16.1.3.1.17</t>
  </si>
  <si>
    <t>16.3.1.17</t>
  </si>
  <si>
    <t>SVHMU: Cost of travel for supervision and monitoring</t>
  </si>
  <si>
    <t>Cash Grant - Rs. 75,000/- Cost of travel for supervision and monitoring at State and District Level</t>
  </si>
  <si>
    <t>Pool &amp; PD</t>
  </si>
  <si>
    <t>Remarks</t>
  </si>
  <si>
    <t>16.1.3.1.18</t>
  </si>
  <si>
    <t>M.3.3</t>
  </si>
  <si>
    <t>State Tobacco Control Cell (STCC): Mobility Support</t>
  </si>
  <si>
    <t>16.1.3.1.18.1</t>
  </si>
  <si>
    <t>M.3.3.1</t>
  </si>
  <si>
    <t>Mobility of Enforcement Squad</t>
  </si>
  <si>
    <t>16.1.3.1.18.2</t>
  </si>
  <si>
    <t>16.3.1.18</t>
  </si>
  <si>
    <t>M.3.3.2</t>
  </si>
  <si>
    <t>Hiring of Operational Vehicle under NTCP</t>
  </si>
  <si>
    <t>Continued activity:                                 
Hiring of operational Vehicle under NTCP @Rs. 51,000/- per month for 1 year.</t>
  </si>
  <si>
    <t>16.1.3.1.19</t>
  </si>
  <si>
    <t>16.3.1.19</t>
  </si>
  <si>
    <t>O.2.2.1</t>
  </si>
  <si>
    <t>Programme Management Activities (as per PM sub annex)</t>
  </si>
  <si>
    <t>State NCD Cell (TA,DA, POL)</t>
  </si>
  <si>
    <t>Continued activity:                                 
TA/DA, Stationery, consumables, POL etc</t>
  </si>
  <si>
    <t>16.1.3.1.20</t>
  </si>
  <si>
    <t>Mobility support under Programme for Prevention and Control of Leptospirosis</t>
  </si>
  <si>
    <t>16.1.3.1.21</t>
  </si>
  <si>
    <t>16.3.1.20</t>
  </si>
  <si>
    <t>Mobility support</t>
  </si>
  <si>
    <t>NOHP/CCHHP</t>
  </si>
  <si>
    <t xml:space="preserve">Rs. 20,000/- per month for 12 months to conduct supervisory visits to all the peripheral centres for monitoring NOHP activities by Dy. Director. 
New Activity: Mobility Support for vehicle hiring under NCCHHP (Mobility support SNO-CC).Total amount proposed Rs. 3.00 Lakh.                        </t>
  </si>
  <si>
    <t>16.1.3.2</t>
  </si>
  <si>
    <t>16.3.2</t>
  </si>
  <si>
    <t xml:space="preserve">Regional </t>
  </si>
  <si>
    <t>A.7.1</t>
  </si>
  <si>
    <t>HR Support for PC&amp;PNDT Cell</t>
  </si>
  <si>
    <t>16.1.3.2.1</t>
  </si>
  <si>
    <t>16.3.2.1</t>
  </si>
  <si>
    <t>F.1.1.g</t>
  </si>
  <si>
    <t>Zonal Entomological units</t>
  </si>
  <si>
    <t>There is no Zonal entomological unit in Goa. However, the entomological work is done using staff of erstwhile NFCP units and state level Entomological set up at the State Level. The entomological work includes both longitudinal studies and spot surveys, adult and larval surveys in urban and rural areas, Adult mosquito vector surveillance, Mosquito breeding surveys and treatment of breeding sites, susceptibility status of larvae/adults, Investigations related to malaria, dengue, chikungunya and Japanese encephalitis in different areas in the State of Goa.                   
1) Materials for Entomological surveillance Rs. 0.50 Lakhs
2) Reporting formats Rs. 0.30 lakhs
3) Contingencies Rs. 0.20 lakhs</t>
  </si>
  <si>
    <t>16.1.3.2.2</t>
  </si>
  <si>
    <t>16.3.2.2</t>
  </si>
  <si>
    <r>
      <rPr>
        <b/>
        <sz val="10"/>
        <rFont val="Arial"/>
      </rPr>
      <t>PC-PNDT :</t>
    </r>
    <r>
      <rPr>
        <sz val="10"/>
        <rFont val="Arial"/>
      </rPr>
      <t xml:space="preserve">
EXISTING- 1 Legal Asst. </t>
    </r>
    <r>
      <rPr>
        <sz val="10"/>
        <rFont val="Arial"/>
      </rPr>
      <t>@ Rs. 42,720/- p.m</t>
    </r>
    <r>
      <rPr>
        <sz val="10"/>
        <rFont val="Arial"/>
      </rPr>
      <t xml:space="preserve">
EXISTING- 1 programme Co-ordinator @ Rs. 26,250/- p.m
EXISTING- 2 Technical Officers @Rs. 26,625/- p.m 
EXISTING- 1 Technical Officer @Rs. 31,842/- p.m 
EXISTING- 3 Demographers @ Rs. 26,534/- each p.m 
EXISTING- 1 DEO @ Rs. 16,842/-p.m for 
EXISTING- 1 DEO @ Rs. 18,575/-p.m 
VACANT- 1 DEO @ Rs. 10,000/-p.m(will be filled shortly)</t>
    </r>
  </si>
  <si>
    <t>16.1.3.3</t>
  </si>
  <si>
    <t>16.3.3</t>
  </si>
  <si>
    <t>District</t>
  </si>
  <si>
    <t>16.1.3.3.1</t>
  </si>
  <si>
    <t>16.3.3.1</t>
  </si>
  <si>
    <t>A.7.3</t>
  </si>
  <si>
    <t>PM activities for World Population Day’ celebration (Only mobility cost): funds earmarked for district level activities</t>
  </si>
  <si>
    <t>HSS (NOHP)</t>
  </si>
  <si>
    <t>16.1.3.3.2</t>
  </si>
  <si>
    <t>16.3.3.2</t>
  </si>
  <si>
    <t>PM activities for Vasectomy Fortnight celebration  (Only mobility cost): funds earmarked for district level activities</t>
  </si>
  <si>
    <t>16.1.3.3.3</t>
  </si>
  <si>
    <t>16.3.3.3</t>
  </si>
  <si>
    <t>A.10.7.2</t>
  </si>
  <si>
    <t>Mobility Support for DPMU/District (including SAANS supportive supervision)</t>
  </si>
  <si>
    <t>HRH&amp;HPIP/ CH</t>
  </si>
  <si>
    <t>16.2.3</t>
  </si>
  <si>
    <t>A.7.2</t>
  </si>
  <si>
    <t>Others (decoy operations, Mapping or surveys of ultrasound  machines etc )</t>
  </si>
  <si>
    <t>16.1.3.3.4</t>
  </si>
  <si>
    <t>16.3.3.4</t>
  </si>
  <si>
    <t>16.1.3.3.5</t>
  </si>
  <si>
    <t>16.3.3.5</t>
  </si>
  <si>
    <t>16.1.3.3.6</t>
  </si>
  <si>
    <t>16.3.3.6</t>
  </si>
  <si>
    <t>B.29.1.2</t>
  </si>
  <si>
    <t>Travel costs under NPPCF</t>
  </si>
  <si>
    <t>16.1.3.3.7</t>
  </si>
  <si>
    <t>16.3.3.7</t>
  </si>
  <si>
    <t>C.1.a</t>
  </si>
  <si>
    <t>Mobility Support for supervision for district level officers.</t>
  </si>
  <si>
    <t>16.1.3.3.8</t>
  </si>
  <si>
    <t>16.3.3.8</t>
  </si>
  <si>
    <t xml:space="preserve">MOBILITY: Travel Cost, POL, etc. during outbreak investigations and field visits for monitoring programme activities at DSU on need basis </t>
  </si>
  <si>
    <t>Continued activity:                                                                 
MOBILITY: Travel Cost, POL, etc. during outbreak investigations and field visits for monitoring programme activities at DSU on need basis. And Rs.3.00 Lakh proposed for hiring of vehicle from GTDC. Total amount proposed is Rs. 5.00 Lakh.</t>
  </si>
  <si>
    <t>16.1.3.3.9</t>
  </si>
  <si>
    <t>16.3.3.9</t>
  </si>
  <si>
    <t>B15.3.1.1/ B15.3.1.2</t>
  </si>
  <si>
    <t>HR Support for HMIS &amp; MCTS</t>
  </si>
  <si>
    <t>16.1.3.3.10</t>
  </si>
  <si>
    <t>16.3.3.10</t>
  </si>
  <si>
    <t>G.4.1.b</t>
  </si>
  <si>
    <t>Travel expenses - Contractual Staff at District level</t>
  </si>
  <si>
    <t>16.1.3.3.11</t>
  </si>
  <si>
    <r>
      <rPr>
        <b/>
        <sz val="10"/>
        <rFont val="Arial"/>
      </rPr>
      <t xml:space="preserve">M&amp;E:
</t>
    </r>
    <r>
      <rPr>
        <sz val="10"/>
        <rFont val="Arial"/>
      </rPr>
      <t>EXISTING- 3 Data Assistant/DEO @ Rs.11550/-pm
EXISTING- 1 Data Assistant/DEO @ Rs.12,128/-pm
EXISTING- 2 Data Assistant/DEO @ Rs.13,947/-pm
EXISTING- 1 Data Assistant/DEO @ Rs.14,643/-pm
EXISTING- 2 Data Assistant/DEO @ Rs.15,376/-pm
EXISTING- 2 Data Assistant/DEO @ Rs.16,108/-pm
EXISTING- 4 Data Assistant/DEO @ Rs.16,914/-pm
EXISTING- 1 Data Assistant/DEO @ Rs.18,647/-pm
EXISTING- 15 Data Assistant/DEO @ Rs.19,580/-pm
VACANT- 2 Data Assistant/DEOs @ Rs.11,000/-pm(will be filled shortly)</t>
    </r>
  </si>
  <si>
    <t>16.3.3.11</t>
  </si>
  <si>
    <t>G.4.5.b</t>
  </si>
  <si>
    <t>Mobility Support: District Cell</t>
  </si>
  <si>
    <t>16.1.3.3.12</t>
  </si>
  <si>
    <t>16.3.3.12</t>
  </si>
  <si>
    <t>Medical Colleges (All service delivery to be budgeted under B.30)</t>
  </si>
  <si>
    <t>B15.3.1.5.1/ B15.3.1.5.2</t>
  </si>
  <si>
    <t xml:space="preserve">Mobility Support for HMIS &amp; MCTS </t>
  </si>
  <si>
    <t>16.1.3.3.13</t>
  </si>
  <si>
    <t>16.3.3.13</t>
  </si>
  <si>
    <t>J.1.7</t>
  </si>
  <si>
    <t>Miscellaneous/ Travel</t>
  </si>
  <si>
    <t>For POL, Stationary, Xeroxing, Contingencies, TA, and outreach activitiies. Continued activity for South Goa and North Goa  at Rs.3 Lakhs per district. Since new post are approved and recruited, there is requirements of computers, printers, UPS, etc. As also, there is requirement of chairs for the new and existing staff. Cupboards to keep cash and other valauble equipments along with storage of files, etc.</t>
  </si>
  <si>
    <t>16.1.3.3.14</t>
  </si>
  <si>
    <t>16.3.3.14</t>
  </si>
  <si>
    <t>M.1.3.3</t>
  </si>
  <si>
    <t>Enforcement Squads</t>
  </si>
  <si>
    <t>B15.3.2.5/ B15.3.2.6/ B15.3.2.9/ B15.3.2.12/ B15.3.2.13</t>
  </si>
  <si>
    <t>Operational cost for HMIS &amp; MCTS (incl. Internet connectivity; AMC of Laptop, printers, computers, UPS; Office expenditure; Mobile reimbursement)</t>
  </si>
  <si>
    <t>16.1.3.3.15</t>
  </si>
  <si>
    <t>16.3.3.15</t>
  </si>
  <si>
    <t>M.1.4.3</t>
  </si>
  <si>
    <t>District Tobacco Control Cell (DTCC): Mobility Support</t>
  </si>
  <si>
    <t>To carry out fileld visits by State officiala and another contegencies such as mobile reimbursement  etc.</t>
  </si>
  <si>
    <t>To conduct enforcement drive, hiring vehicles etc</t>
  </si>
  <si>
    <t>16.3.4</t>
  </si>
  <si>
    <t>B15.3.2.3/ B15.3.2.4/ B15.3.2.7/ B15.3.2.8</t>
  </si>
  <si>
    <t>Procurement of Computer/Printer/UPS/ Laptop/ VSAT</t>
  </si>
  <si>
    <t>16.1.3.3.16</t>
  </si>
  <si>
    <t>16.3.3.16</t>
  </si>
  <si>
    <t>District NCD Cell (TA,DA, POL)</t>
  </si>
  <si>
    <t>Continued activity: 
TA/DA,Stationery,consumables,POL etc</t>
  </si>
  <si>
    <t>16.3.5</t>
  </si>
  <si>
    <t>B15.3.2.10/ B15.3.2.11</t>
  </si>
  <si>
    <t>16.1.3.3.17</t>
  </si>
  <si>
    <t>Call Centre (Capex/ Opex)</t>
  </si>
  <si>
    <t>16.3.3.17</t>
  </si>
  <si>
    <t>16.1.3.4</t>
  </si>
  <si>
    <t>Human Resource</t>
  </si>
  <si>
    <t>16.1.3.4.1</t>
  </si>
  <si>
    <t>16.3.4.1</t>
  </si>
  <si>
    <t>PM activities for World Population Day’ celebration (Only mobility cost): funds earmarked for block level activities</t>
  </si>
  <si>
    <t>16.1.3.4.2</t>
  </si>
  <si>
    <t>16.4.1</t>
  </si>
  <si>
    <t>16.3.4.2</t>
  </si>
  <si>
    <t xml:space="preserve">Strengthening of State/ Regional PMU </t>
  </si>
  <si>
    <t>PM activities for Vasectomy Fortnight celebration  (Only mobility cost): funds earmarked for block level activities</t>
  </si>
  <si>
    <t>16.1.3.4.3</t>
  </si>
  <si>
    <t>16.3.4.3</t>
  </si>
  <si>
    <t>A.10.7.3</t>
  </si>
  <si>
    <t>Mobility Support - BPMU/Block</t>
  </si>
  <si>
    <t>16.1.3.4.4</t>
  </si>
  <si>
    <t>16.3.4.4</t>
  </si>
  <si>
    <t xml:space="preserve">Monthly Review meeting of ASHA facilitators with BCM at block level-cost of travel and meeting expenses </t>
  </si>
  <si>
    <t>16.1.3.4.5</t>
  </si>
  <si>
    <t>16.3.4.5</t>
  </si>
  <si>
    <t>16.4.1.1</t>
  </si>
  <si>
    <t>A.10.1.10/ D.1.a/ D.1.b/ D.1.c</t>
  </si>
  <si>
    <t>Salaries for Staff on Deputation (Please specify)</t>
  </si>
  <si>
    <t>All Programmes</t>
  </si>
  <si>
    <t>16.1.3.5</t>
  </si>
  <si>
    <t>Any Other Mobility Expenses</t>
  </si>
  <si>
    <t>16.1.3.5.1</t>
  </si>
  <si>
    <t>16.3.5.1</t>
  </si>
  <si>
    <t>G.5</t>
  </si>
  <si>
    <t>Others: travel expenses  for regular staff.</t>
  </si>
  <si>
    <t>Continued activity:                                     
Includes payment to Paramedical workers @ Rs 500/- per month for 2 Paramedical workers for supervision of leprosy patients (Rs 500 X 2PMW X 12 months) and other routine expenses</t>
  </si>
  <si>
    <t>Operational Cost (Expenses on account of consumables, operating expenses, office expenses, admin expenses, contingencies, transport of samples, miscellaneous etc.)</t>
  </si>
  <si>
    <r>
      <rPr>
        <b/>
        <sz val="10"/>
        <rFont val="Arial"/>
      </rPr>
      <t>Programme Management: Total 35.85 lakhs</t>
    </r>
    <r>
      <rPr>
        <sz val="10"/>
        <rFont val="Arial"/>
      </rPr>
      <t xml:space="preserve">
EXISTING- 1 DF @ 130000/- p.m plus Rs. 48000/- p.a as  Medical re-imbursement total(2136000 ie 1,78,000 p.m.)
EXISTING-1 SFM @ Rs 85,741/- p.m + Medical reimbursement - 25000/- p.a + 10000/- Child education allowance(Total - 14,48,892 ie 1,20,741 p.m.)
</t>
    </r>
    <r>
      <rPr>
        <b/>
        <sz val="10"/>
        <rFont val="Arial"/>
      </rPr>
      <t>NIDDCP:</t>
    </r>
    <r>
      <rPr>
        <sz val="10"/>
        <rFont val="Arial"/>
      </rPr>
      <t xml:space="preserve">
01 post of Technican Officer on deputation @ Rs.30,000/- per month. (total Rs. 360000/-)
01 post of Statistical Assistant on deputation @ Rs.69,000/-per month. (Total Rs.828000/-)
01 post of LDC on deputation @ Rs.47,000/-per month. (Total Rs.564000/-)
</t>
    </r>
  </si>
  <si>
    <t>16.1.4.1</t>
  </si>
  <si>
    <t>Annexure for IT Initiatives - Service Delivery</t>
  </si>
  <si>
    <t>16.1.3.5.2</t>
  </si>
  <si>
    <t>Other travel expenses for regular staff</t>
  </si>
  <si>
    <t>16.4.1.2</t>
  </si>
  <si>
    <t>B.21.1</t>
  </si>
  <si>
    <t>SHSRC</t>
  </si>
  <si>
    <t>Rs. 20,000/- per month for 12 months to conduct supervisory visits to all the peripheral centres for monitoring NOHP activities by Dy. Director.</t>
  </si>
  <si>
    <t>16.1.3.5.3</t>
  </si>
  <si>
    <t>Mobility support for Director Finance (NHM)</t>
  </si>
  <si>
    <t>Mobility support for Director Finance (NHM) for supervision and inspection (TA@7lakhs and DA @Rs.0.80 lakhs)</t>
  </si>
  <si>
    <t>16.1.4.1.1</t>
  </si>
  <si>
    <t>A.1.3.3</t>
  </si>
  <si>
    <t xml:space="preserve">JSY Administrative Expenses </t>
  </si>
  <si>
    <t>HRH&amp;HPIP/MH</t>
  </si>
  <si>
    <t>16.4.1.2.1</t>
  </si>
  <si>
    <t>16.1.4.1.2</t>
  </si>
  <si>
    <t>Staffs under SHSRC</t>
  </si>
  <si>
    <t>B.10.6.8</t>
  </si>
  <si>
    <t>Information, Communication and Technology under IDSP</t>
  </si>
  <si>
    <t xml:space="preserve">Total amount proposed is Rs. 1.50 Lakh. Includes 1 Computer with UPS(DSU-SOUTH GOA) and 1 Laptop for District Epidemiologist (South Goa) to be used for field investigations. </t>
  </si>
  <si>
    <t>16.1.4.1.3</t>
  </si>
  <si>
    <t>16.4.1.3</t>
  </si>
  <si>
    <t>State Quality Assurance Unit (Operational cost)</t>
  </si>
  <si>
    <t>16.4.1.2.2</t>
  </si>
  <si>
    <t xml:space="preserve">SHSRC: Other cost </t>
  </si>
  <si>
    <t>16.1.4.1.4</t>
  </si>
  <si>
    <t>16.4.1.4</t>
  </si>
  <si>
    <t>Miscellaneous including Travel/POL/Stationary etc.</t>
  </si>
  <si>
    <t>State level HR under RMNCH+A &amp; HSS</t>
  </si>
  <si>
    <t>16.1.4.1.5</t>
  </si>
  <si>
    <t>16.4.1.5</t>
  </si>
  <si>
    <t>Office expenses on telephone, fax, Broadband Expenses &amp; Other Miscellaneous Expenditures</t>
  </si>
  <si>
    <t>IT Initiatives for strengthening Service Delivery</t>
  </si>
  <si>
    <t>Continued activity:                                      
Total amount proposed is Rs. 1.50 Lakh Office expenses on telephone, fax, Broadband Expenses &amp; Other Miscellaneous Expenditures</t>
  </si>
  <si>
    <t>I.2.9</t>
  </si>
  <si>
    <t>Fixed tele- ophthalmic network unit in Got. Set up/ internet based ophthalmic consultation unit)</t>
  </si>
  <si>
    <t>16.1.4.1.6</t>
  </si>
  <si>
    <t>16.4.1.6</t>
  </si>
  <si>
    <t xml:space="preserve">contingency support </t>
  </si>
  <si>
    <t>16.4.1.3.1</t>
  </si>
  <si>
    <t>Programme Managers</t>
  </si>
  <si>
    <t>All state level PM staff under RMNCH+A, A.10, Burn &amp; Injury, Blood Services &amp; Disorders, ASHA programme, Quality Assurance, CPHC and other HSS components</t>
  </si>
  <si>
    <t>State Programme Manager, ASHA Prog. Manager, VHSNC &amp; Community Manager, Vaccine &amp; Cold Chain Manager, State Vaccine Logistic Manager, State Accounts Manager, State Finance Manager, Data manager, MIS Manager, State Data Manager, SNCU Data Manager, any other manager</t>
  </si>
  <si>
    <t>16.1.4.1.7</t>
  </si>
  <si>
    <t>16.4.1.7</t>
  </si>
  <si>
    <t>IT Initiatives under Ayushman Bharat H&amp;WC</t>
  </si>
  <si>
    <t>F.2.1.h</t>
  </si>
  <si>
    <t>GFATM Project: Programme Administration Costs (PA)</t>
  </si>
  <si>
    <t>PM:
VACANT-1 State Programme Manager @ Rs. 60,000/- p.m-
EXISTING-1 State Accounts Manager @ Rs. 42720/- p.m
EXISTING-State Data Manager @ Rs. 42720/- p.m</t>
  </si>
  <si>
    <t>HSS/ CP</t>
  </si>
  <si>
    <t>16.4.1.3.2</t>
  </si>
  <si>
    <t>Consultants/ Programme Officers</t>
  </si>
  <si>
    <t>All programme consultants/ Programme Officers under RCH +Health System strengthening</t>
  </si>
  <si>
    <t>16.1.4.1.8</t>
  </si>
  <si>
    <t>16.4.1.8</t>
  </si>
  <si>
    <t>G.4.3.a</t>
  </si>
  <si>
    <t>Office operation &amp; Maintenance - State Cell</t>
  </si>
  <si>
    <t>Continued activity:                                             
Routine office operation- telephone bills postage,labour charges etc</t>
  </si>
  <si>
    <t>17.2.1</t>
  </si>
  <si>
    <t>Telemedicine/ teleconsultation facility under Ayushman Bharat H&amp;WC</t>
  </si>
  <si>
    <t>16.1.4.1.9</t>
  </si>
  <si>
    <t>PM:
EXISTING-1 Consultant for Maternal Health @ Rs. 39938/- p.m 
EXISTING- 1 Consultant for Child Health @ Rs. 33075/- p.m 
EXISTING- 1Consultant for School Health @ Rs. 33075/- p.m 
EXISTING- 1 Consultant for (ARSH) @ Rs. 33075/- p.m 
EXISTING- 1 Consultant for (QA) @ Rs. 44100/- p.m 
VACANT-1 IEC Officer @ Rs.15,000/- p.m</t>
  </si>
  <si>
    <t>16.4.1.9</t>
  </si>
  <si>
    <t>G.4.4.a</t>
  </si>
  <si>
    <t>State Cell - Consumables</t>
  </si>
  <si>
    <t>16.4.1.3.3</t>
  </si>
  <si>
    <t>Continued activity:                                      
Stationery routine office exp</t>
  </si>
  <si>
    <t>60 HWC's required Head Phone, Micro Phone And HD web cam.
 Hub at GMC will require 6 dekstop, head phone, micro phone, HD web cam, printers. Expenditure includes internet connectivity expenses for Hub as well as spokes.</t>
  </si>
  <si>
    <t xml:space="preserve">Staff for civil / infrastructure work </t>
  </si>
  <si>
    <t>16.1.4.1.10</t>
  </si>
  <si>
    <t>16.4.1.10</t>
  </si>
  <si>
    <t>Engineers, Architects, any other staff</t>
  </si>
  <si>
    <t>Office Operation (Miscellaneous)</t>
  </si>
  <si>
    <t>per month</t>
  </si>
  <si>
    <t>17.2.2</t>
  </si>
  <si>
    <t>Other IT Initiatives (please specify)</t>
  </si>
  <si>
    <t>Continued activity:                                                                                For stationery, Labour charges, Telephone expenses for Office, IRL, Dots Plus and tablet computer.</t>
  </si>
  <si>
    <t>16.1.4.1.11</t>
  </si>
  <si>
    <t>16.4.1.3.4</t>
  </si>
  <si>
    <t>16.4.1.11</t>
  </si>
  <si>
    <t>M.2.2.2</t>
  </si>
  <si>
    <t>Programme Assistants</t>
  </si>
  <si>
    <t>Tobacco Cessation Centre (TCC): Office Expenses</t>
  </si>
  <si>
    <t>All Prog Assistants</t>
  </si>
  <si>
    <t>Continued activity:                                             
For stationery, Labour charges, Telephone expenses for Office, IRL, Dots Plus and tablet computer.</t>
  </si>
  <si>
    <t>16.1.4.1.12</t>
  </si>
  <si>
    <t>Implementation of ANMOL (Excel Procurement)</t>
  </si>
  <si>
    <t>16.4.1.12</t>
  </si>
  <si>
    <t>M.3.2.3</t>
  </si>
  <si>
    <t>State Tobacco Control Cell (STCC): Misc./Office Expenses</t>
  </si>
  <si>
    <t>PM:
EXISTING- 1 State Administrative Officer @ Rs.27536
EXISTING 1 Secreterial Asst @ Rs. 22,289/- p.m
EXISTING 1 Secreterial Asst @ Rs.15,000/- p.m
Clinical Est Act Cell:
NEW- 1 Legal Assistant @Rs30,000/-pm</t>
  </si>
  <si>
    <t>B14.2</t>
  </si>
  <si>
    <t xml:space="preserve">E-rakt kosh- refer to strengthening of blood services guidelines &amp; Software for hemoglobinopathies &amp; Haemophilia </t>
  </si>
  <si>
    <t>Continued activity:                                               
Office bills,telephone bills, Stationery,and other Misc. expenditure @ Rs. 15000/- per month</t>
  </si>
  <si>
    <t>16.4.1.3.5</t>
  </si>
  <si>
    <t>Programme Coordinators</t>
  </si>
  <si>
    <t>All Coordinators including SNCU Clinical Coordinator</t>
  </si>
  <si>
    <t>16.1.4.1.13</t>
  </si>
  <si>
    <t>16.4.1.13</t>
  </si>
  <si>
    <t>State NCD Cell (Contingency)</t>
  </si>
  <si>
    <t>Amount proposed for contingencies</t>
  </si>
  <si>
    <t>QAC Misc. (IT Based application  etc.)</t>
  </si>
  <si>
    <t>16.1.4.1.14</t>
  </si>
  <si>
    <t>SVHMU: Meeting Costs/Office expenses/Contingency</t>
  </si>
  <si>
    <t xml:space="preserve">Clinical Est. Act Cell
NEW- 1 Prog. Co-ordinator (MBBS)@Rs65,000/-pm </t>
  </si>
  <si>
    <t>Cash Grant - Rs. 3 Lakhs Meeting, Costs/Office expenses/Contingency for State Viral Hepatitis Management Unit</t>
  </si>
  <si>
    <t>B15.3.4.1</t>
  </si>
  <si>
    <t>16.1.4.1.15</t>
  </si>
  <si>
    <t xml:space="preserve">Implementation of Hospital Management System </t>
  </si>
  <si>
    <t>Programme Administrative Costs</t>
  </si>
  <si>
    <t>16.4.1.3.6</t>
  </si>
  <si>
    <t>MIS/ IT Staff</t>
  </si>
  <si>
    <t>MIS Officers, Statistical Officer M&amp;E Assistant, IT Specialist, Software Engineers, Data Assistant, Data Analyst, Stats Assistant, System Administrator, statistical investigator</t>
  </si>
  <si>
    <t>16.1.4.2</t>
  </si>
  <si>
    <t>16.4.2</t>
  </si>
  <si>
    <t>Implementation of Human Resource Information System (HRIS)</t>
  </si>
  <si>
    <t xml:space="preserve">PM:
EXISTING 1 Social Scientist cum Programme Officer(RKSK) @ Rs. 42,720/- p.m
EXISTING 1 M &amp; E Asst. @ Rs. 16,800/- p.m
EXISTING 1 Data Asst @ Rs.16842/- p.m
</t>
  </si>
  <si>
    <t>16.1.4.2.1</t>
  </si>
  <si>
    <t>16.4.2.1</t>
  </si>
  <si>
    <t>District Quality Assurance Unit (Operational cost)</t>
  </si>
  <si>
    <t>HRH&amp;HPIP/NHSRC-QA</t>
  </si>
  <si>
    <t>16.4.1.3.7</t>
  </si>
  <si>
    <t>Other IT Initiatives for Service Delivery (please specify)</t>
  </si>
  <si>
    <t>Supervisors</t>
  </si>
  <si>
    <t>All supervisors including Field Monitors, ASHA Facilitators, other supervisors</t>
  </si>
  <si>
    <r>
      <rPr>
        <b/>
        <sz val="10"/>
        <rFont val="Arial"/>
      </rPr>
      <t xml:space="preserve">IEC: 
</t>
    </r>
    <r>
      <rPr>
        <sz val="10"/>
        <rFont val="Arial"/>
      </rPr>
      <t>EXISTING 2 IEC Supervisors @ RS. 12128/- pm
EXISTING 1 IEC Supervisor @ RS. 12734/- pm
EXISTING 1 IEC Supervisor @ RS. 14644/- pm
EXISTING 4 IEC Supervisors @ RS. 17,759/- pm
EXISTING 2 IEC Supervisors @ RS. 19,580/- pm</t>
    </r>
  </si>
  <si>
    <t>16.1.4.2.2</t>
  </si>
  <si>
    <t>16.4.2.2</t>
  </si>
  <si>
    <t>Contingencies under NPPCF</t>
  </si>
  <si>
    <t>HRH&amp;HPIP/NPPC</t>
  </si>
  <si>
    <t>16.4.1.3.8</t>
  </si>
  <si>
    <t>Laptops for Financial reporting</t>
  </si>
  <si>
    <t>Accounts Staff</t>
  </si>
  <si>
    <t>Accountants, Accounts Assistant, Accounts Officer, Accountant cum DEO, Finance Assistant, BFO cum Admin Officer</t>
  </si>
  <si>
    <t>16.1.4.2.3</t>
  </si>
  <si>
    <t>16.4.2.3</t>
  </si>
  <si>
    <t>Accountants post for individual periperal health centres are not approved by NHM. Hence the 12 accountants which are approved, looks after 3 periperal centres each. Therefore it is proposed to provide laptops to all 12 accountants so that the financial reporting and other matters pertaining to fund utilisation is strengtherned by individual periperal health centres without causing any delay in reporting and efficient utilisation of funds.</t>
  </si>
  <si>
    <t>PM:
EXISTING- 1 Acccountant at State(NHM) @ Rs. 33434/-  p.m
EXISTING- 1 Acccountant at State (RCH)  @ Rs. 35106/-  p.m</t>
  </si>
  <si>
    <t>16.4.1.3.9</t>
  </si>
  <si>
    <t>16.1.4.2.4</t>
  </si>
  <si>
    <t>16.4.2.4</t>
  </si>
  <si>
    <t>G.4.3.b</t>
  </si>
  <si>
    <t>Personal Secretaries, Personal Assistants, Admin Assistants, Lower Div. Clerk, Upper Div. Clerk, Secretarial Assistants, Executive Assistants, LDC Typist, Steno, Office Assistant</t>
  </si>
  <si>
    <t>Office operation &amp; Maintenance - District Cell</t>
  </si>
  <si>
    <t>16.1.4.2.5</t>
  </si>
  <si>
    <t>16.4.2.5</t>
  </si>
  <si>
    <t>16.4.1.3.10</t>
  </si>
  <si>
    <t>G.4.4.b</t>
  </si>
  <si>
    <t>District Cell - Consumables</t>
  </si>
  <si>
    <t>Data Entry Operation</t>
  </si>
  <si>
    <t>Lump sum amount for all DEOs, Computer Assistants, Computer Operator</t>
  </si>
  <si>
    <t>16.1.4.2.6</t>
  </si>
  <si>
    <t>16.4.2.6</t>
  </si>
  <si>
    <t>J.1.5</t>
  </si>
  <si>
    <t>Operational expenses of the district centre : rent, telephone expenses, website etc.</t>
  </si>
  <si>
    <r>
      <rPr>
        <b/>
        <sz val="10"/>
        <rFont val="Arial"/>
      </rPr>
      <t xml:space="preserve">Immunization:
</t>
    </r>
    <r>
      <rPr>
        <sz val="10"/>
        <rFont val="Arial"/>
      </rPr>
      <t xml:space="preserve">EXISTING-1 Computer Assistant@14,644/-pm
EXISTING-1 Computer Assistant@22,666/-pm
VACANT-1 Computer Assistant@11,000/-pm
</t>
    </r>
  </si>
  <si>
    <t>Continued activity.                                                 
1. Proposed for Telephone expenses, and website maintenance at Rs.1.20 Lakhs per district.                                                2. Amount proposed for Recharge of SIM cards used for Tablets under HWC. (Rs.500 x 320 SIMs x 4 quaters = Rs.6.40 Lakhs).</t>
  </si>
  <si>
    <t>16.1.4.2.7</t>
  </si>
  <si>
    <t>16.4.2.7</t>
  </si>
  <si>
    <t>Contingency under NMHP</t>
  </si>
  <si>
    <t>16.4.1.3.11</t>
  </si>
  <si>
    <t>Support Staff (Kindly Specify)</t>
  </si>
  <si>
    <t>Office Attendants, Multi tasking staff, Security Staff, Drivers, Peons, Helpers, etc.</t>
  </si>
  <si>
    <t>16.1.4.2.8</t>
  </si>
  <si>
    <t>16.4.2.8</t>
  </si>
  <si>
    <t>M.1.3.5</t>
  </si>
  <si>
    <t>District Tobacco Control Cell (DTCC): Misc./Office Expenses</t>
  </si>
  <si>
    <t>PM:
NEW- 1 Peon proposed for office of  Director Finance @Rs 9000/-pm
EXISTING- 1 Driver @ Rs 11025/-pm
IUI:
VACANT- 2 Attendant @ Rs. 10,000/-pm
VACANT 2 Peon @ Rs 10,000/-</t>
  </si>
  <si>
    <t>Continued activity: 
Office bills, telephone bills, Stationery, and other Misc. expenditure @ Rs. 60000/- per district</t>
  </si>
  <si>
    <t>16.1.4.2.9</t>
  </si>
  <si>
    <t>16.4.2.9</t>
  </si>
  <si>
    <t>16.4.1.3.12</t>
  </si>
  <si>
    <t>District NCD Cell (Contingency)</t>
  </si>
  <si>
    <t>Refrigerator mechanics, etc.</t>
  </si>
  <si>
    <t>16.1.4.3</t>
  </si>
  <si>
    <t>16.4.3</t>
  </si>
  <si>
    <t>Facility/Block</t>
  </si>
  <si>
    <r>
      <rPr>
        <b/>
        <sz val="10"/>
        <rFont val="Arial"/>
      </rPr>
      <t xml:space="preserve">IMMUNIZATION
</t>
    </r>
    <r>
      <rPr>
        <sz val="10"/>
        <rFont val="Arial"/>
      </rPr>
      <t>Continued activity:                                                                      
Two eVIN -Vaccine Cold Chain Managers, one per district for two districts, and one VCCM at state( one position approved in supplementary PIP 2019)   at the rate of Rs. 23100/- per VCCM per month.</t>
    </r>
  </si>
  <si>
    <t>State level HR under DCP</t>
  </si>
  <si>
    <t>16.1.4.3.1</t>
  </si>
  <si>
    <t>16.4.3.1</t>
  </si>
  <si>
    <t>A.2.2.1.1</t>
  </si>
  <si>
    <t>SNCU Data management (excluding HR)</t>
  </si>
  <si>
    <t>16.4.1.4.1</t>
  </si>
  <si>
    <t>All state level PM staff under IDSP, NVBDCP, NLEP, RNTCP, NVHCP</t>
  </si>
  <si>
    <t>16.1.5.1</t>
  </si>
  <si>
    <t>16.7.1</t>
  </si>
  <si>
    <t>E-Governance Initiatives</t>
  </si>
  <si>
    <t>NVHCP:
EXISTING- 1 Project Co-ordinator (Viral Hep) @ 36,750/-pm</t>
  </si>
  <si>
    <t>16.4.1.4.2</t>
  </si>
  <si>
    <t>16.1.5.1.1</t>
  </si>
  <si>
    <t>16.7.1.1</t>
  </si>
  <si>
    <t xml:space="preserve">E-rakt kosh- refer to strengthening of blood services guidelines </t>
  </si>
  <si>
    <t>HRH&amp;HPIP/Blood cell</t>
  </si>
  <si>
    <t>16.1.5.1.2</t>
  </si>
  <si>
    <t>16.7.1.2</t>
  </si>
  <si>
    <t xml:space="preserve">NVHCP:
NEW- 1 Consultant for Model Training Centre at GMC (MBBS)@ 65000/-pm
IUI
VACANT- 1 IUI Consultant @ Rs 1,00,000/-pm  
                                                                                                                                                                         IDSP :Total Budget Proposed is Rs.33.09 Lakh. Includes total salary for State Epidemiologist Rs. 7.65 Lakh, State Microbiologist Rs.7.65 Lakh, State Veterinary Consultant Rs. 4.41 Lakh, State Consultant (Training) Rs.5.33 Lakh, State Entomologist Rs. 4.73 Lakh and State Consultant (Finance) Rs. 3.33 Lakh.
IDSP: 
VACANT- 1State Epidemiologist @85000pm (Vacant post proposed for 9 months)
VACANT- 1 State Microbiologist @85000pm (Vacant post proposed for 9 months)
EXISTING- 1 State Veterinary Consultant @36,750/-pm
EXISTING- 1 State Consultant Training @44,376/-pm
EXISTING-1 State Entomologist @ 39,382/-pm
EXISTING- 1 State Consultant Finance @27,714/-pm                                                                                                                                                                                                    
                                                                                                                                                                      NPCCHHP: Total Budget proposed is Rs. 10.20 Lakh                                                                                                                                                      EXISTING-  1 position of Consultant-Climate Change @Rs. 85000/- pm. (Consultant for climate change post was proposed in Supplementary PIP 2019-20 but not approved)                                                Moved from 16.4.1.5.2
RNTCP totalling to Rs. 29.58 lakhs includes                                                                                                    RNTCP 1 position of Medical Officer-STC @Rs.65000 pm                                                                               RNTCP 1 position of APO @Rs 65000 pm                                                                                                  RNTCP 1 position of State PPM  @Rs 65000 pm
RNTCP 1 position of State IEC Officer/ ACSM Office @ 25161/-pm
RNTCP 1 position of Technical officer @Rs.19845/- pm                          </t>
  </si>
  <si>
    <t>16.4.1.4.3</t>
  </si>
  <si>
    <t>16.1.5.1.3</t>
  </si>
  <si>
    <t>16.7.1.3</t>
  </si>
  <si>
    <t>Monitoring , Evaluation &amp; Supervision &amp; Epidemic Preparedness - Cost of NAMMIS</t>
  </si>
  <si>
    <t>16.1.5.2</t>
  </si>
  <si>
    <t>16.7.2</t>
  </si>
  <si>
    <t>Procurement and Maintenance of Office Equipment</t>
  </si>
  <si>
    <t>16.4.1.4.4</t>
  </si>
  <si>
    <t>16.1.5.2.1</t>
  </si>
  <si>
    <t>16.7.2.1</t>
  </si>
  <si>
    <t>RNTCP totalling to Rs. 12.51lakhs includes                                                                RNTCP- 1 TBHIV Coordinator @Rs.65000 pm for 12 months.                                               RNTCP- New Proposed 2 District Program Cooordinator @Rs.18000 pm for 12 months.</t>
  </si>
  <si>
    <t>Minor repairs and AMC of IT/office equipment supplied under IDSP</t>
  </si>
  <si>
    <t>16.4.1.4.5</t>
  </si>
  <si>
    <t>Continued activity:                                                                              Minor repairs and AMC of IT/Office equipment supplied under IDSP.Total amount proposed is Rs. 0.50 Lakh</t>
  </si>
  <si>
    <r>
      <t xml:space="preserve">IDSP Includes total salary for State Data Manager for Rs. 2.86 Lakh. (@ Rs.23814/-p.m)                                                                                
</t>
    </r>
    <r>
      <rPr>
        <b/>
        <sz val="10"/>
        <rFont val="Arial"/>
      </rPr>
      <t>RNTCP</t>
    </r>
    <r>
      <rPr>
        <sz val="10"/>
        <color rgb="FF000000"/>
        <rFont val="Arial"/>
      </rPr>
      <t xml:space="preserve"> Totalling Rs. 3.48 lakhs includes RNTCP 1 Statistical Assistant -DRTB @ 28998/-pm</t>
    </r>
  </si>
  <si>
    <t>16.1.5.2.2</t>
  </si>
  <si>
    <t>16.7.2.2</t>
  </si>
  <si>
    <t>F.2.1.b</t>
  </si>
  <si>
    <t>Travel related Cost (TRC) - GFATM</t>
  </si>
  <si>
    <t>16.4.1.4.6</t>
  </si>
  <si>
    <t>STS, STLS</t>
  </si>
  <si>
    <t>16.1.5.2.3</t>
  </si>
  <si>
    <t>16.7.2.3</t>
  </si>
  <si>
    <t>G.4.3.c</t>
  </si>
  <si>
    <t>Office equipment maintenance State</t>
  </si>
  <si>
    <t>2 Senior Treatment Supervisor @ 23197/- pm, 1 Senior Treatment Supervisor @ 21087/- pm,1 Senior Treatment Supervisor @ 18380/- pm, 1 Senior Treatment Supervisor @ 16848/- pm, 1 Senior Treatment Supervisor @ 13230/- 
1 Senior TB Lab Supervisor @25575/- pm, 1 Senior TB Lab Supervisor @22142/- pm, 1 Senior TB Lab Supervisor @18337/- pm, 1 Senior TB Lab Supervisor @16045/- pm, 1 Senior TB Lab Supervisor @12600/- pm</t>
  </si>
  <si>
    <t>16.4.1.4.7</t>
  </si>
  <si>
    <t>Continued activity:                                                                                  Includes routine office expenditure such as maintainence of computers , refilling of printer cartriage, AMC for Photocopy machine etc</t>
  </si>
  <si>
    <t>16.1.5.2.4</t>
  </si>
  <si>
    <t>16.7.2.4</t>
  </si>
  <si>
    <t>Vehicle Operation (Maintenance)</t>
  </si>
  <si>
    <t>16.1.5.2.5</t>
  </si>
  <si>
    <r>
      <rPr>
        <b/>
        <sz val="10"/>
        <rFont val="Arial"/>
      </rPr>
      <t>NVHCP:</t>
    </r>
    <r>
      <rPr>
        <sz val="10"/>
        <color rgb="FF000000"/>
        <rFont val="Arial"/>
      </rPr>
      <t xml:space="preserve">
Vacant- 1 State Account Officer @ Rs 30,000/-pm  
                                                                                                        RNTCP Totalling Rs.4.18 lakhs includees RNTCP 1 State Accountant @ 34794/- pm</t>
    </r>
  </si>
  <si>
    <t>16.7.2.5</t>
  </si>
  <si>
    <t>O1.1.1</t>
  </si>
  <si>
    <t>Renovation and furnishing, furniture, computers, office equipment (fax, phone, photocopier etc.)</t>
  </si>
  <si>
    <t>16.4.1.4.8</t>
  </si>
  <si>
    <t>16.1.5.2.5.1</t>
  </si>
  <si>
    <t>16.7.2.6</t>
  </si>
  <si>
    <t>O1.1.1.1</t>
  </si>
  <si>
    <r>
      <rPr>
        <b/>
        <sz val="10"/>
        <rFont val="Arial"/>
      </rPr>
      <t xml:space="preserve">NLEP:                                                                                                                                               EXISTING- 1 </t>
    </r>
    <r>
      <rPr>
        <sz val="10"/>
        <rFont val="Arial"/>
      </rPr>
      <t xml:space="preserve">Administrative Assistant @ Rs Rs 13230/-pm Total =1.58 Lakhs
</t>
    </r>
    <r>
      <rPr>
        <b/>
        <sz val="10"/>
        <rFont val="Arial"/>
      </rPr>
      <t xml:space="preserve">RNTCP
</t>
    </r>
    <r>
      <rPr>
        <sz val="10"/>
        <rFont val="Arial"/>
      </rPr>
      <t>Totalling Rs.1.60 lakhs includees RNTCP 1 Secretarial Assistant @ Rs. 13371/-</t>
    </r>
  </si>
  <si>
    <t>16.1.5.2.5.2</t>
  </si>
  <si>
    <t>16.7.2.7</t>
  </si>
  <si>
    <t>O1.1.1.2</t>
  </si>
  <si>
    <t>16.4.1.4.9</t>
  </si>
  <si>
    <t>District NCD Cell</t>
  </si>
  <si>
    <t>16.1.5.2.6</t>
  </si>
  <si>
    <t>SVHMU: Non-recurring Equipment- (computer, printer photocopier scanner etc)</t>
  </si>
  <si>
    <r>
      <rPr>
        <b/>
        <sz val="10"/>
        <rFont val="Arial"/>
      </rPr>
      <t>NVHCP</t>
    </r>
    <r>
      <rPr>
        <sz val="10"/>
        <rFont val="Arial"/>
      </rPr>
      <t xml:space="preserve">: 
VACANT-2 Data Entry Operators </t>
    </r>
    <r>
      <rPr>
        <sz val="10"/>
        <rFont val="Arial"/>
      </rPr>
      <t xml:space="preserve">@ 15000/-pm  </t>
    </r>
    <r>
      <rPr>
        <sz val="10"/>
        <rFont val="Arial"/>
      </rPr>
      <t xml:space="preserve">
</t>
    </r>
    <r>
      <rPr>
        <b/>
        <sz val="10"/>
        <rFont val="Arial"/>
      </rPr>
      <t>Clinical Establishment</t>
    </r>
    <r>
      <rPr>
        <sz val="10"/>
        <rFont val="Arial"/>
      </rPr>
      <t xml:space="preserve">: 
EXISTNG- 2 Data Entry Operators @ Rs.13313/- pm. Moved from 16.4.1.3.9
</t>
    </r>
    <r>
      <rPr>
        <b/>
        <sz val="10"/>
        <rFont val="Arial"/>
      </rPr>
      <t>PM:</t>
    </r>
    <r>
      <rPr>
        <sz val="10"/>
        <rFont val="Arial"/>
      </rPr>
      <t xml:space="preserve"> 
EXISTING- 1 Data Entry Operator @ Rs 12128/-pm EXISTING- 2 Data Entry Operators @ Rs 13313/-pm EXISTING- 3 Data Entry Operators @ Rs 18,574/-pm
</t>
    </r>
    <r>
      <rPr>
        <b/>
        <sz val="10"/>
        <rFont val="Arial"/>
      </rPr>
      <t xml:space="preserve">NLEP:  
EXISTING - 1 </t>
    </r>
    <r>
      <rPr>
        <sz val="10"/>
        <rFont val="Arial"/>
      </rPr>
      <t xml:space="preserve"> Data Entry Operator salary @ Rs 16848 pm * 5month  + Rs 17690*7pm                                            
</t>
    </r>
    <r>
      <rPr>
        <b/>
        <sz val="10"/>
        <rFont val="Arial"/>
      </rPr>
      <t xml:space="preserve">IDSP: </t>
    </r>
    <r>
      <rPr>
        <sz val="10"/>
        <rFont val="Arial"/>
      </rPr>
      <t xml:space="preserve">
EXISTING-1 Data Entry Operator @ Rs.17690/-pm
Includes total Salary for State Data Entry Operator Rs.2.12 Lakh                                                                                   
</t>
    </r>
    <r>
      <rPr>
        <b/>
        <sz val="10"/>
        <rFont val="Arial"/>
      </rPr>
      <t xml:space="preserve">RNTCP:
</t>
    </r>
    <r>
      <rPr>
        <sz val="10"/>
        <rFont val="Arial"/>
      </rPr>
      <t>Totalling to Rs. 5.21 lakhs includes RNTCP- 1 State Data Entry operator @22200/-pm
RNTCP-1 IRL Data Entry Operator 21221/-pm</t>
    </r>
  </si>
  <si>
    <t>Cash Grant - Rs. 3 lakhs Non-recurring Equipment- (computer, printer photocopier scanner etc) for State Viral Hepatitis Management Unit</t>
  </si>
  <si>
    <t xml:space="preserve">
</t>
  </si>
  <si>
    <t>16.1.5.2.7</t>
  </si>
  <si>
    <t>16.4.1.4.10</t>
  </si>
  <si>
    <t>Maintenance cost of vehicles</t>
  </si>
  <si>
    <t>16.1.5.3</t>
  </si>
  <si>
    <t>16.7.3</t>
  </si>
  <si>
    <t>16.4.1.4.11</t>
  </si>
  <si>
    <t>State level HR under NCD</t>
  </si>
  <si>
    <t>16.1.5.3.1</t>
  </si>
  <si>
    <t>16.7.3.1</t>
  </si>
  <si>
    <t>PM activities under Micronutrient Supplementation Programme</t>
  </si>
  <si>
    <t>16.4.1.5.1</t>
  </si>
  <si>
    <t>16.1.5.3.2</t>
  </si>
  <si>
    <t>16.7.3.2</t>
  </si>
  <si>
    <t>A.10.5</t>
  </si>
  <si>
    <t>All state level PM staff under NPPCF, NPPC, NOHP, NPPCD, NPCB, NTCP, NPHCE, NPCDCS, NMHP, CCHHP</t>
  </si>
  <si>
    <t>Audit Fees</t>
  </si>
  <si>
    <t>16.1.5.3.3</t>
  </si>
  <si>
    <t>16.7.3.3</t>
  </si>
  <si>
    <t>A.10.6</t>
  </si>
  <si>
    <t>Concurrent Audit system</t>
  </si>
  <si>
    <t>Annexure for Innovations</t>
  </si>
  <si>
    <r>
      <rPr>
        <b/>
        <sz val="10"/>
        <rFont val="Arial"/>
      </rPr>
      <t xml:space="preserve">NPCDCS: </t>
    </r>
    <r>
      <rPr>
        <sz val="10"/>
        <rFont val="Arial"/>
      </rPr>
      <t xml:space="preserve">                                                                               VACANT: 1 position of State Epidemiologist @ Rs. 65000 pm. Base salary revised from Rs.60000 pm to 65000 pm.
 One post of Epidemiologist moved from FMR 16.4.1.5.11</t>
    </r>
  </si>
  <si>
    <t>Continued activity:                                                                              Proposed for Concurrent Audit for the F.y 2020-21 @Rs. 4.50L plus Rs. 1.00Lakhs towards professional fees for filing of returns</t>
  </si>
  <si>
    <t>16.1.5.3.4</t>
  </si>
  <si>
    <t>16.7.3.4</t>
  </si>
  <si>
    <t>B.10.1</t>
  </si>
  <si>
    <t>Strengthening of BCC/IEC Bureaus (state and district levels)</t>
  </si>
  <si>
    <t>HRH&amp;HPIP/IEC</t>
  </si>
  <si>
    <t>Proposed to procure 1 colour printer and laminator for printing and laminating IEC/ Information material when it can not be done through pinting press or other empanlled agencies</t>
  </si>
  <si>
    <t>16.4.1.5.2</t>
  </si>
  <si>
    <t>16.1.5.3.5</t>
  </si>
  <si>
    <t>16.7.3.5</t>
  </si>
  <si>
    <t>B15.2.8</t>
  </si>
  <si>
    <t>NPPCD: 
 EXISTING 1 position of Consultant @Rs. 38587 pm
 NTCP:
 EXISTING 1 position of Finance Consultant @Rs 50715 pm
 NPCDCS: 
 EXISTING 1 position of Fin. Cum Logistic Consultant @Rs 58577 pm. 
 CCHHP:  Consultant for climate change. Moved to 16.4.1.4.2</t>
  </si>
  <si>
    <t>Shifted under FMR 13.3.1</t>
  </si>
  <si>
    <t>16.4.1.5.3</t>
  </si>
  <si>
    <t>16.1.5.3.6</t>
  </si>
  <si>
    <t>16.7.3.6</t>
  </si>
  <si>
    <t>B.21.2</t>
  </si>
  <si>
    <t>Shifted under FMR 16.4.1.2.2</t>
  </si>
  <si>
    <t>16.1.5.3.7</t>
  </si>
  <si>
    <t>16.7.3.7</t>
  </si>
  <si>
    <t>F.1.2.d</t>
  </si>
  <si>
    <t>Epidemic preparedness (Filaria)</t>
  </si>
  <si>
    <t>16.4.1.5.4</t>
  </si>
  <si>
    <r>
      <rPr>
        <b/>
        <sz val="10"/>
        <rFont val="Arial"/>
      </rPr>
      <t>NPCDCS:</t>
    </r>
    <r>
      <rPr>
        <sz val="10"/>
        <rFont val="Arial"/>
      </rPr>
      <t xml:space="preserve">
EXISTING- 1 State Programme Coordinator @ 50000pm 
NEW-  1 Program Coordinator(MBBS) @ Rs.60000/- (Palliative Care)</t>
    </r>
  </si>
  <si>
    <t>16.4.1.5.5</t>
  </si>
  <si>
    <t>B14</t>
  </si>
  <si>
    <t>Innovations (if any)</t>
  </si>
  <si>
    <t>16.1.5.3.8</t>
  </si>
  <si>
    <t>Epidemic preparedness &amp; Response (Malaria)</t>
  </si>
  <si>
    <t>16.4.1.5.6</t>
  </si>
  <si>
    <t>Goa being in elimination phase, local cases needs to be responded immediately to prevent any outbreak situation. In emergency situation the peripheral health facility requires urgent mobility to address the upsurge in VBDs, including transportation of various equipment like spray pumps, thermal fogging machines, chemicals etc. hence contingency funds for hiring of vehicles specially to address above issue is proposed.
Hiring of labourers for source reduction activities, environmental management and manipulation, antilarval activities during outbreaks in both the districts requires additional support for sustaining the control activities.
NVBDCP in collaboration with IDSP, NCDC and their stakeholders would develop outbreak preparedness and report standard operation procedures (SOP) for outbreak identified alert mechanism and response activity. – An amount of Rs. 3.00 Lakhs is proposed for this purpose.</t>
  </si>
  <si>
    <t>16.1.5.3.9</t>
  </si>
  <si>
    <t>16.7.3.8</t>
  </si>
  <si>
    <t>National anti tobaco film festival to observe no tobaco day NOHP</t>
  </si>
  <si>
    <t>16.4.1.5.7</t>
  </si>
  <si>
    <r>
      <rPr>
        <b/>
        <sz val="10"/>
        <rFont val="Arial"/>
      </rPr>
      <t xml:space="preserve">NCDC </t>
    </r>
    <r>
      <rPr>
        <sz val="10"/>
        <rFont val="Arial"/>
      </rPr>
      <t xml:space="preserve">
NEW- 1 Accountant Rs. 25,000/-pm</t>
    </r>
  </si>
  <si>
    <t>16.1.5.3.10</t>
  </si>
  <si>
    <t>16.7.3.9</t>
  </si>
  <si>
    <t>I.1.7</t>
  </si>
  <si>
    <t>16.4.1.5.8</t>
  </si>
  <si>
    <t>Management of Health Society (State to provide details of PM Staff in the remarks column separately)</t>
  </si>
  <si>
    <t>HRH&amp;HPIP/NPCB</t>
  </si>
  <si>
    <t>Intra terine Insemination</t>
  </si>
  <si>
    <t>Continued activity:                                                                                             
Includes: 
1. Salary of State Accountant @ Rs 40000 pm
2. Data Entry Operator @ 19000 pm and 
3. Administrative Assistant @ 25000 pm 
 The total salaries is amounting to Rs 10.08 lacs p.a) and 
4. Routine office expenditure such as stationary and POL  for pickup and drop of cataract patients for cataract surgeries from the Primary Health centre to North District Hospital and Goa Medical College.</t>
  </si>
  <si>
    <t>16.4.1.5.9</t>
  </si>
  <si>
    <t>16.1.5.3.11</t>
  </si>
  <si>
    <t>16.7.3.10</t>
  </si>
  <si>
    <t>M.1.3.1</t>
  </si>
  <si>
    <t>District level Coordination Committee</t>
  </si>
  <si>
    <t>Rs.192 Lakhs kept comitted for setting up of IUI centres at both DHs</t>
  </si>
  <si>
    <t>Per quarter</t>
  </si>
  <si>
    <t>Nursing Excellence Certificate Programme</t>
  </si>
  <si>
    <t>Continued activity:                                      
4 meetings for each district per year @5000/-</t>
  </si>
  <si>
    <t>NPCDCS 
 EXISTING- 1 Data Entry Operator @ 16775/-pm.
 EXISTING- 1 Data Entry Operator @ 13860/-pm.
 EXISTING- - 1 Data Entry Operator @ 13230/-pm
 NEW- 1 DEO proposed @ 12000/-pm. (Palliative Care)</t>
  </si>
  <si>
    <t>16.1.5.3.12</t>
  </si>
  <si>
    <t>16.7.3.11</t>
  </si>
  <si>
    <t>M.3.2.1</t>
  </si>
  <si>
    <t>State-level Coordination Committee</t>
  </si>
  <si>
    <t>16.4.1.5.10</t>
  </si>
  <si>
    <t>Diabetic Retinopathy Project</t>
  </si>
  <si>
    <t>Continued activity:                                      
1 SLCC meeting held at state level</t>
  </si>
  <si>
    <t xml:space="preserve">Rs. 26.80 lakhs kept committed. </t>
  </si>
  <si>
    <t>16.1.5.3.13</t>
  </si>
  <si>
    <t>16.7.3.12</t>
  </si>
  <si>
    <t>M.3.5.1</t>
  </si>
  <si>
    <t>Setting up of STCC</t>
  </si>
  <si>
    <t>Medical Genetic unit at GMC</t>
  </si>
  <si>
    <t>16.4.1.5.11</t>
  </si>
  <si>
    <t>For Upgradation of STCC i.e. Purchase of computer, printer and furniture.</t>
  </si>
  <si>
    <t>Rs. 6.00 lakhs is kept committed for signing of MOU with GMC and CDFD Hyderabad</t>
  </si>
  <si>
    <t>16.1.5.3.14</t>
  </si>
  <si>
    <t>16.7.3.13</t>
  </si>
  <si>
    <t>O.2.8</t>
  </si>
  <si>
    <t>Integration with Ayush</t>
  </si>
  <si>
    <t>Epidermiologist post moved to FMR 16.4.1.5.3</t>
  </si>
  <si>
    <t>Proposal for library under district DNB program at North District Hospital- Mapusa Goa</t>
  </si>
  <si>
    <t>Strengthening of District PMU</t>
  </si>
  <si>
    <r>
      <t xml:space="preserve">It is proposed to set up library under district DNB program at North District Hospital- Mapusa Goa. </t>
    </r>
    <r>
      <rPr>
        <b/>
        <sz val="10"/>
        <rFont val="Arial"/>
      </rPr>
      <t xml:space="preserve">Detailed annexure attached. </t>
    </r>
  </si>
  <si>
    <t>District level HR under RMNCH+A &amp; HSS</t>
  </si>
  <si>
    <t>Upgradation Diabetic Retinopathy Project to North District Hospital</t>
  </si>
  <si>
    <t>16.1.5.3.14.1</t>
  </si>
  <si>
    <t>16.7.3.14</t>
  </si>
  <si>
    <t>O.2.8.1</t>
  </si>
  <si>
    <t>State NCD Cell</t>
  </si>
  <si>
    <r>
      <t xml:space="preserve">Proposed upgradation of Diabetic Retinopathy Project and setting up of DR Registry to North District Hospital by providing equipments such as OCT machine required for treatment of DR total amounting to Rs 45.00 lakhs.
</t>
    </r>
    <r>
      <rPr>
        <b/>
        <sz val="10"/>
        <rFont val="Arial"/>
      </rPr>
      <t xml:space="preserve">Detailed annexure attached.  </t>
    </r>
  </si>
  <si>
    <t>16.4.2.1.1</t>
  </si>
  <si>
    <t>All district level PM staff under RMNCH+A, A.10, Burn &amp; Injury, Blood Services &amp; Disorders, ASHA programme, Quality Assurance, CPHC and other HSS components</t>
  </si>
  <si>
    <t>District Programme Managers, Accounts manager, Data manager, DEIC Managers, Other managers</t>
  </si>
  <si>
    <t>Upgrading existing Blood Bank to Component Blood Bank at NGDH- Mapusa</t>
  </si>
  <si>
    <t>16.4.2.1.2</t>
  </si>
  <si>
    <t>16.1.5.3.15</t>
  </si>
  <si>
    <t>16.7.3.15</t>
  </si>
  <si>
    <t>O.2.9</t>
  </si>
  <si>
    <t>Innovation</t>
  </si>
  <si>
    <t>16.1.5.3.15.1</t>
  </si>
  <si>
    <t>16.7.3.16</t>
  </si>
  <si>
    <t>O.2.9.1</t>
  </si>
  <si>
    <r>
      <rPr>
        <b/>
        <sz val="10"/>
        <rFont val="Arial"/>
      </rPr>
      <t xml:space="preserve">PM
</t>
    </r>
    <r>
      <rPr>
        <sz val="10"/>
        <rFont val="Arial"/>
      </rPr>
      <t>NEW-2 District Level Consultants(Quality Assessment QA)@ ₹30,000/-</t>
    </r>
  </si>
  <si>
    <t>Any others (Histopathology)</t>
  </si>
  <si>
    <t>16.1.5.3.15.2</t>
  </si>
  <si>
    <t>16.4.2.1.3</t>
  </si>
  <si>
    <t>16.7.3.17</t>
  </si>
  <si>
    <t>O.2.9.2</t>
  </si>
  <si>
    <t xml:space="preserve">District NCD Cell </t>
  </si>
  <si>
    <t>16.1.5.3.16</t>
  </si>
  <si>
    <t>Balance amount is kept committed</t>
  </si>
  <si>
    <t>Any Other Activity</t>
  </si>
  <si>
    <t>Proposal for Electro-Chemiluminescence for North District Hospital, Mapusa</t>
  </si>
  <si>
    <t>16.4.2.1.4</t>
  </si>
  <si>
    <t xml:space="preserve">Detailed annexure attached.
</t>
  </si>
  <si>
    <t>16.4.2.1.5</t>
  </si>
  <si>
    <t>On Grid Rooftop Solar PV System</t>
  </si>
  <si>
    <t>16.4.2.1.6</t>
  </si>
  <si>
    <t>It is proposed to set up On Grid Rooftop Solar PV System and replacing existing tubelights with LED bulbs and new fittings at PHC Quepem.</t>
  </si>
  <si>
    <t>16.4.2.1.7</t>
  </si>
  <si>
    <t>Incentives to Multipurpose Health Assistance- Female</t>
  </si>
  <si>
    <t>PM
EXISTING- 1 District Accounts Manager @18,743/-pm
EXISTING- 1 District Accounts Manager @22,632/-pm</t>
  </si>
  <si>
    <r>
      <t xml:space="preserve">Proposed for incentives to MPHA- Females @260/- per day per per MPHA for 4 MPHAs per centre for 33 centres (PHC, CHC &amp; UHCs) - Total is Rs. 1,23,55,200/-and 4 Days trainings in 4 batches @ 1,20,000 per batch for 32 MPHA PER BATCH total of trainings is 4.80 Lakhs. Total of proposal is 1,28,35200. </t>
    </r>
    <r>
      <rPr>
        <b/>
        <sz val="10"/>
        <rFont val="Arial"/>
      </rPr>
      <t>Detailed annexure attached</t>
    </r>
  </si>
  <si>
    <t>16.4.2.1.8</t>
  </si>
  <si>
    <r>
      <rPr>
        <b/>
        <sz val="10"/>
        <rFont val="Arial"/>
      </rPr>
      <t xml:space="preserve">PM
</t>
    </r>
    <r>
      <rPr>
        <sz val="10"/>
        <rFont val="Arial"/>
      </rPr>
      <t xml:space="preserve">EXISTING- 1 District Data Manager @Rs. 24,031/-  pm 
EXISTING- 1 District Data Manager @Rs.16,538/-  pm 
</t>
    </r>
  </si>
  <si>
    <t>16.4.2.1.9</t>
  </si>
  <si>
    <r>
      <rPr>
        <b/>
        <sz val="10"/>
        <rFont val="Arial"/>
      </rPr>
      <t xml:space="preserve">DEIC
</t>
    </r>
    <r>
      <rPr>
        <sz val="10"/>
        <rFont val="Arial"/>
      </rPr>
      <t xml:space="preserve">EXISTING- 1 Data entry Operator @ Rs. 14007/-
VACANT- 1 Data entry Operator @ Rs. 10,000/-pm
</t>
    </r>
    <r>
      <rPr>
        <b/>
        <sz val="10"/>
        <rFont val="Arial"/>
      </rPr>
      <t xml:space="preserve">RNTCP </t>
    </r>
    <r>
      <rPr>
        <sz val="10"/>
        <rFont val="Arial"/>
      </rPr>
      <t xml:space="preserve">totalling to Rs. 3.12 lakhs includes 
RNTCP-1 Data Entry Operator @ 13979/-pm and 1 Data Entry Operator @ 12039/- pm
</t>
    </r>
  </si>
  <si>
    <r>
      <t xml:space="preserve"> 1) 3 D printer for customized prosthetics for patients needing manipulations at the joints EG: CTEV( Club foot) and Cerebral Palsy for South Goa DEIC. for printer 57.3 lakhs and 3.6 lakhs for Technician Salary. </t>
    </r>
    <r>
      <rPr>
        <b/>
        <sz val="10"/>
        <rFont val="Arial"/>
      </rPr>
      <t xml:space="preserve">This is proposed at FMR 6.1.1.5.2 (Procurement)
</t>
    </r>
  </si>
  <si>
    <t>16.4.2.1.10</t>
  </si>
  <si>
    <t>Solar water heater installation for CHC Canacona</t>
  </si>
  <si>
    <t>16.4.2.1.11</t>
  </si>
  <si>
    <t>District level HR under DCP</t>
  </si>
  <si>
    <t>16.4.2.2.1</t>
  </si>
  <si>
    <t>All district level PM staff under IDSP, NVBDCP, NLEP, RNTCP, NVHCP</t>
  </si>
  <si>
    <t>16.4.2.2.2</t>
  </si>
  <si>
    <t>Per head per annum</t>
  </si>
  <si>
    <r>
      <rPr>
        <b/>
        <sz val="10"/>
        <rFont val="Arial"/>
      </rPr>
      <t xml:space="preserve">IDSP: </t>
    </r>
    <r>
      <rPr>
        <sz val="10"/>
        <rFont val="Arial"/>
      </rPr>
      <t>Tota</t>
    </r>
    <r>
      <rPr>
        <b/>
        <sz val="10"/>
        <rFont val="Arial"/>
      </rPr>
      <t xml:space="preserve">l </t>
    </r>
    <r>
      <rPr>
        <sz val="10"/>
        <rFont val="Arial"/>
      </rPr>
      <t>budget proposed for 2 District Epidemiologist for Rs. 17.85 Lakh .
EXISTING-1 District Epidemiologist @Rs 85000/-pm.
VACANT-1 District Epidemiologist @Rs 85000/-pm. (vacant post proposed for 9 months)</t>
    </r>
  </si>
  <si>
    <t>16.4.2.2.3</t>
  </si>
  <si>
    <t>16.4.2.2.4</t>
  </si>
  <si>
    <r>
      <rPr>
        <b/>
        <sz val="10"/>
        <rFont val="Arial"/>
      </rPr>
      <t>RNTCP:</t>
    </r>
    <r>
      <rPr>
        <sz val="10"/>
        <rFont val="Arial"/>
      </rPr>
      <t xml:space="preserve">
Totalling Rs. 11.79 lakhs includes : 2 District PPM Coordinator@ 20057/-pm,              
 2 Sr. DOTS Plus TB-HIV (PMDT) Supervisor @ 29061/-pm </t>
    </r>
  </si>
  <si>
    <t>16.4.2.2.5</t>
  </si>
  <si>
    <r>
      <rPr>
        <b/>
        <sz val="10"/>
        <rFont val="Arial"/>
      </rPr>
      <t>IDSP:</t>
    </r>
    <r>
      <rPr>
        <sz val="10"/>
        <rFont val="Arial"/>
      </rPr>
      <t xml:space="preserve">
Includes total salary for 2 District Data Manager  for Rs. 6.30
EXISTING- 1 District Data Manager @Rs. 26,255/-pm
EXISTING- 1 District Data Manager @Rs. 26,255/-pm</t>
    </r>
  </si>
  <si>
    <t>16.4.2.2.6</t>
  </si>
  <si>
    <t>per head per annum</t>
  </si>
  <si>
    <r>
      <rPr>
        <b/>
        <sz val="10"/>
        <rFont val="Arial"/>
      </rPr>
      <t xml:space="preserve">RNTCP:
</t>
    </r>
    <r>
      <rPr>
        <sz val="10"/>
        <rFont val="Arial"/>
      </rPr>
      <t>Total includes Rs. 2.88 lakhs includes new proposed 2 nos IEC supervisor @12000/- pm for Active case findings for both the district.</t>
    </r>
  </si>
  <si>
    <t>16.4.2.2.7</t>
  </si>
  <si>
    <r>
      <rPr>
        <b/>
        <sz val="10"/>
        <rFont val="Arial"/>
      </rPr>
      <t xml:space="preserve">RNTCP:
</t>
    </r>
    <r>
      <rPr>
        <sz val="10"/>
        <rFont val="Arial"/>
      </rPr>
      <t>Totalling Rs. 3.78 lakhs includes
1 accountant @16538pm                                                                                         1 accountant @15000pm New for DBT maker</t>
    </r>
  </si>
  <si>
    <t>16.4.2.2.8</t>
  </si>
  <si>
    <t>16.4.2.2.9</t>
  </si>
  <si>
    <r>
      <rPr>
        <b/>
        <sz val="10"/>
        <rFont val="Arial"/>
      </rPr>
      <t xml:space="preserve">IDSP 
</t>
    </r>
    <r>
      <rPr>
        <sz val="10"/>
        <rFont val="Arial"/>
      </rPr>
      <t xml:space="preserve">Includes total Salary for 3 District Data Entry Operator for Rs. 5.61/-Lakh.
</t>
    </r>
  </si>
  <si>
    <t>16.4.2.2.10</t>
  </si>
  <si>
    <r>
      <rPr>
        <b/>
        <sz val="10"/>
        <rFont val="Arial"/>
      </rPr>
      <t xml:space="preserve">RNTCP:
</t>
    </r>
    <r>
      <rPr>
        <sz val="10"/>
        <rFont val="Arial"/>
      </rPr>
      <t xml:space="preserve"> Totalling Rs. 1.46 lakhs includes 
1 Driver @12155/- pm (Continued activity)
</t>
    </r>
  </si>
  <si>
    <t>16.4.2.2.11</t>
  </si>
  <si>
    <t>District level HR under NCD</t>
  </si>
  <si>
    <t>16.4.2.3.1</t>
  </si>
  <si>
    <t>All district level PM staff under NPPCF, NPPC, NOHP, NPPCD, NPCB, NTCP, NPHCE, NPCDCS, NMHP, CCHHP</t>
  </si>
  <si>
    <r>
      <t xml:space="preserve">Continued activity:
</t>
    </r>
    <r>
      <rPr>
        <b/>
        <sz val="10"/>
        <rFont val="Arial"/>
      </rPr>
      <t>NPCDCS</t>
    </r>
    <r>
      <rPr>
        <sz val="10"/>
        <rFont val="Arial"/>
      </rPr>
      <t xml:space="preserve">
1 District Epidemiologist @ 66150 pm Moved from 16.4.2.3.11</t>
    </r>
  </si>
  <si>
    <t>16.4.2.3.2</t>
  </si>
  <si>
    <r>
      <t xml:space="preserve">Continued activity:
</t>
    </r>
    <r>
      <rPr>
        <b/>
        <sz val="10"/>
        <rFont val="Arial"/>
      </rPr>
      <t xml:space="preserve">NPCDCS:
</t>
    </r>
    <r>
      <rPr>
        <sz val="10"/>
        <rFont val="Arial"/>
      </rPr>
      <t xml:space="preserve">District FCLC 1 District Finance cum Logistic Consultant @ Rs.31500 pm
</t>
    </r>
    <r>
      <rPr>
        <b/>
        <sz val="10"/>
        <rFont val="Arial"/>
      </rPr>
      <t>NTCP</t>
    </r>
    <r>
      <rPr>
        <sz val="10"/>
        <rFont val="Arial"/>
      </rPr>
      <t xml:space="preserve"> 
District Consultant -1 District Consultant @ 44100 pm
</t>
    </r>
  </si>
  <si>
    <t>16.4.2.3.3</t>
  </si>
  <si>
    <t>NUHM: Abstract for Non-Metro cities</t>
  </si>
  <si>
    <t>16.4.2.3.4</t>
  </si>
  <si>
    <r>
      <t xml:space="preserve"> Continued activity:
</t>
    </r>
    <r>
      <rPr>
        <b/>
        <sz val="10"/>
        <rFont val="Arial"/>
      </rPr>
      <t xml:space="preserve"> NPCDCS </t>
    </r>
    <r>
      <rPr>
        <sz val="10"/>
        <rFont val="Arial"/>
      </rPr>
      <t xml:space="preserve">
1 District Programme Consultant @ 33075pm</t>
    </r>
  </si>
  <si>
    <t>16.4.2.3.5</t>
  </si>
  <si>
    <t>Expenditure (as on Nov'19)</t>
  </si>
  <si>
    <t>16.4.2.3.6</t>
  </si>
  <si>
    <t>Non-Metro Sub Total</t>
  </si>
  <si>
    <t>16.4.2.3.7</t>
  </si>
  <si>
    <t>16.4.2.3.8</t>
  </si>
  <si>
    <t>16.4.2.3.9</t>
  </si>
  <si>
    <r>
      <rPr>
        <b/>
        <sz val="10"/>
        <rFont val="Arial"/>
      </rPr>
      <t>Continued activity:</t>
    </r>
    <r>
      <rPr>
        <sz val="10"/>
        <color rgb="FF000000"/>
        <rFont val="Arial"/>
      </rPr>
      <t xml:space="preserve">
</t>
    </r>
    <r>
      <rPr>
        <b/>
        <sz val="10"/>
        <rFont val="Arial"/>
      </rPr>
      <t xml:space="preserve"> NPCDCS
</t>
    </r>
    <r>
      <rPr>
        <sz val="10"/>
        <color rgb="FF000000"/>
        <rFont val="Arial"/>
      </rPr>
      <t xml:space="preserve">EXISTING: 2 DEOs @17574pm, 
EXISTING: 1 DEO @15246pm, 
EXISTING: 3 DEO @13892.
</t>
    </r>
    <r>
      <rPr>
        <b/>
        <sz val="10"/>
        <rFont val="Arial"/>
      </rPr>
      <t xml:space="preserve">NTCP
</t>
    </r>
    <r>
      <rPr>
        <sz val="10"/>
        <color rgb="FF000000"/>
        <rFont val="Arial"/>
      </rPr>
      <t>EXISTING: - 1 DEO @16145pm</t>
    </r>
  </si>
  <si>
    <t>16.4.2.3.10</t>
  </si>
  <si>
    <t>per UPHC</t>
  </si>
  <si>
    <t>16.4.2.3.11</t>
  </si>
  <si>
    <t>New Activity : As the 4 Urban areas are high risk areas for Malaria due to imported migrant malaria infection in the absence of any urban malaria scheme. These migrant population are to be screened at construction sites, rokda worker congragation point in the cities. to collect malaria reports from various private practitioners labs in the cities @ Rs.25000/- per UPHC.</t>
  </si>
  <si>
    <t>Epidermiologist post moved to FMR 16.4.2.3.1</t>
  </si>
  <si>
    <t>Strengthening of Block PMU &amp; Facilities</t>
  </si>
  <si>
    <t>Others (including RCH)</t>
  </si>
  <si>
    <t>Block level HR under RMNCH+A &amp; HSS</t>
  </si>
  <si>
    <t>16.4.3.1.1</t>
  </si>
  <si>
    <t>Programme Manager</t>
  </si>
  <si>
    <t>All block level PM staff under RMNCH+A, A.10, Burn &amp; Injury, Blood Services &amp; Disorders, ASHA programme, Quality Assurance, CPHC and other HSS components</t>
  </si>
  <si>
    <t>ASHA Prog. Manager/ Community Process Manager</t>
  </si>
  <si>
    <t>16.4.3.1.2</t>
  </si>
  <si>
    <t xml:space="preserve">Consultants/ Programme Officers </t>
  </si>
  <si>
    <t>16.4.3.1.3</t>
  </si>
  <si>
    <t>All programme assistants including field level assistant</t>
  </si>
  <si>
    <t>16.4.3.1.4</t>
  </si>
  <si>
    <t>All Coordinators including Block ASHA Coordinators</t>
  </si>
  <si>
    <t>Per Year</t>
  </si>
  <si>
    <t>Ongoing activity:  To carry out operational expenses of 4 UPHCs @ Rs.15000/-each</t>
  </si>
  <si>
    <t>16.4.3.1.5</t>
  </si>
  <si>
    <t>MIS/ Staff</t>
  </si>
  <si>
    <t>16.4.3.1.6</t>
  </si>
  <si>
    <t>ASHA Supervisor</t>
  </si>
  <si>
    <t>16.4.3.1.7</t>
  </si>
  <si>
    <t>Accountants, Accounts-cum-Data Assistant, Accountant-cum-DEO</t>
  </si>
  <si>
    <r>
      <t xml:space="preserve">PM
EXISTING- 1 Accountant(Block Level) @Rs. 18,917/-pm
EXISTING- 1 Accountant(Block Level) @Rs. 21,300/-pm
EXISTING- 3 Accountant(Block Level) @Rs. 21,300/-pm
EXISTING- 3 Accountant(Block Level) @Rs. 26,534/-pm
EXISTING- 3 Accountant(Block Level) @Rs. 27,861/-pm
EXISTING- 1 Accountant(Block Level) @Rs. 16,000/-pm
</t>
    </r>
    <r>
      <rPr>
        <sz val="10"/>
        <rFont val="Arial"/>
      </rPr>
      <t xml:space="preserve">
</t>
    </r>
  </si>
  <si>
    <t>16.4.3.1.8</t>
  </si>
  <si>
    <t>Administrative Assistant</t>
  </si>
  <si>
    <t>PM
EXISTING- 1 Prog. Cum Admin Asst(QA) @Rs. 15,000/-pm</t>
  </si>
  <si>
    <t>16.4.3.1.9</t>
  </si>
  <si>
    <t>16.4.3.1.10</t>
  </si>
  <si>
    <t xml:space="preserve">Support Staff </t>
  </si>
  <si>
    <t>16.4.3.1.11</t>
  </si>
  <si>
    <t>Block ASHA Facilitator, Block community mobiliser</t>
  </si>
  <si>
    <t>16.4.3.2</t>
  </si>
  <si>
    <t>Block level HR under DCP</t>
  </si>
  <si>
    <t>16.4.3.2.1</t>
  </si>
  <si>
    <t>All block level PM staff under IDSP, NVBDCP, NLEP, RNTCP, NVHCP</t>
  </si>
  <si>
    <t>16.4.3.2.2</t>
  </si>
  <si>
    <t>per UHND</t>
  </si>
  <si>
    <t>16.4.3.2.3</t>
  </si>
  <si>
    <t>Ongoing activity:   To carry out 2 UHNDs per month @ RS.250/- per UHND for 4 UPHCs(250*2*12*4)</t>
  </si>
  <si>
    <t>Special outreach camps in slums and similar areas</t>
  </si>
  <si>
    <t>per spl. outreach camp</t>
  </si>
  <si>
    <t>16.4.3.2.4</t>
  </si>
  <si>
    <t>Ongoing activity: To carry out 1 camp per quarter @ RS.2000/- per Spl. Outreach camp for 4 UPHCs(2000*4*4)</t>
  </si>
  <si>
    <t>16.4.3.2.5</t>
  </si>
  <si>
    <t>16.4.3.2.6</t>
  </si>
  <si>
    <t>Kala Azar Technical Supervisor, Malaria Technical Supervisor, VBD Technical supervisor</t>
  </si>
  <si>
    <t>16.4.3.2.7</t>
  </si>
  <si>
    <t>16.4.3.2.8</t>
  </si>
  <si>
    <t>U.3.5</t>
  </si>
  <si>
    <t>16.4.3.2.9</t>
  </si>
  <si>
    <t>16.4.3.2.10</t>
  </si>
  <si>
    <t>16.4.3.2.11</t>
  </si>
  <si>
    <t>16.4.3.3</t>
  </si>
  <si>
    <t>Block level HR under NCD</t>
  </si>
  <si>
    <t>16.4.3.3.1</t>
  </si>
  <si>
    <t>All block level PM staff under NPPCF, NPPC, NOHP, NPPCD, NPCB, NTCP, NPHCE, NPCDCS, NMHP, CCHHP</t>
  </si>
  <si>
    <t>NUHM: Abstract for Metro cities</t>
  </si>
  <si>
    <t>16.4.3.3.2</t>
  </si>
  <si>
    <t>Continued activity:
Position approved in suplementary PIP 2019-20 for Consultant (HWC). Recruitment of staff is in process and position will be filled in Dec, 2019.</t>
  </si>
  <si>
    <t>16.4.3.3.3</t>
  </si>
  <si>
    <t>16.4.3.3.4</t>
  </si>
  <si>
    <t>16.4.3.3.5</t>
  </si>
  <si>
    <t>Metro Sub Total</t>
  </si>
  <si>
    <t>16.4.3.3.6</t>
  </si>
  <si>
    <t>16.4.3.3.7</t>
  </si>
  <si>
    <t>16.4.3.3.8</t>
  </si>
  <si>
    <t>16.4.3.3.9</t>
  </si>
  <si>
    <t>16.4.3.3.10</t>
  </si>
  <si>
    <t>ongoing activity: All MAS members have been skilled  trained by their respective health facility inorder to be selfreliant. As this activity is very useful for MAS members it is proposed to conduct livelihood training @ Rs.5000/- per MAS.</t>
  </si>
  <si>
    <t>16.4.3.3.11</t>
  </si>
  <si>
    <t>Continued activity:
Position approved in suplementary PIP 2019-20 for Monitoring &amp; Evaluation (M&amp;E) Officer for HWC. Recruitment of staff is in process and position will be filled in Dec, 2019.</t>
  </si>
  <si>
    <t>16.4.4</t>
  </si>
  <si>
    <t>Annual increment for all the existing PM positions</t>
  </si>
  <si>
    <r>
      <rPr>
        <b/>
        <sz val="10"/>
        <rFont val="Arial"/>
      </rPr>
      <t>NLEP:</t>
    </r>
    <r>
      <rPr>
        <sz val="10"/>
        <rFont val="Arial"/>
      </rPr>
      <t xml:space="preserve"> Annual Increment @ 5 % proposed, includes increment of 
includes increment of 01 DEO&amp; AA(NLEP) budgeted at Rs 0.20 Lakhs </t>
    </r>
    <r>
      <rPr>
        <b/>
        <sz val="10"/>
        <rFont val="Arial"/>
      </rPr>
      <t xml:space="preserve">IDSP: </t>
    </r>
    <r>
      <rPr>
        <sz val="10"/>
        <rFont val="Arial"/>
      </rPr>
      <t xml:space="preserve">   (total 11 staff Rs. 1.73 lakhs)Annual increment proposed @ 5% Rs. 1.73 Lakh
</t>
    </r>
    <r>
      <rPr>
        <b/>
        <sz val="10"/>
        <rFont val="Arial"/>
      </rPr>
      <t>NPCB</t>
    </r>
    <r>
      <rPr>
        <sz val="10"/>
        <rFont val="Arial"/>
      </rPr>
      <t xml:space="preserve">: (total 3 staff Rs. 0.50 lakhs)
Increment proposed @ 5% on NPCB HR (01 DEO,01 State accountant &amp; 1 AA ) Rs. 0.50(NPCBVI)
</t>
    </r>
    <r>
      <rPr>
        <b/>
        <sz val="10"/>
        <rFont val="Arial"/>
      </rPr>
      <t>NCDC</t>
    </r>
    <r>
      <rPr>
        <sz val="10"/>
        <rFont val="Arial"/>
      </rPr>
      <t xml:space="preserve">                                                                                    Annual Increment proposed @ 5% on NCD HR for 17 Staff  (Rs.1,02,014 + Rs.5,046= Rs.1,07,060)   
</t>
    </r>
    <r>
      <rPr>
        <b/>
        <sz val="10"/>
        <rFont val="Arial"/>
      </rPr>
      <t>PM</t>
    </r>
    <r>
      <rPr>
        <sz val="10"/>
        <rFont val="Arial"/>
      </rPr>
      <t xml:space="preserve">- Total Annual Increment @5%  of Rs. 6.28 lakhs, added in the individual salary as per FMR above.                                                                                                                             </t>
    </r>
  </si>
  <si>
    <t>16.4.5</t>
  </si>
  <si>
    <t>NLEP: 
Includes Employers Epf contribution of includes EPF of DEO &amp; AA (NLEP) budgeted for 2 staff Rs. 0.40(NLEP), EPF  lakhs
NPCB: (total 2 staff Rs. 0.50 lakhs)
EPF of total HR  01 DEO 01 AA Rs. 0.50(NPCBVI)   
                                                                                                          NCDC: (total 12 staff Rs. 1.32 lakhs)
Amount proposed for Employers Epf contribution of NCDC Staff amounting to Rs.1,32,257/-                                                                       IDSP:Includes Total EPF is Rs. 1.01 Lakh</t>
  </si>
  <si>
    <t>Per UPHC</t>
  </si>
  <si>
    <t>Ongoing activity:   Untied grants for Government buildings @ Rs.30000/- each UPHC.</t>
  </si>
  <si>
    <t>per MAS</t>
  </si>
  <si>
    <t>Ongoing activity:   Untied grants for MAS @ Rs.5000/- each MAS(5000*12)</t>
  </si>
  <si>
    <t>Ongoing activity: Rent for one Premise for  @ Rs.5000/- each premise. Total of 2 premises are on rent.</t>
  </si>
  <si>
    <r>
      <t xml:space="preserve">New activity : For the state of Goa the UPHCs has been already upgraded to HWCs however some Infrastructure strengthening of 4 H&amp;WCs f @ Rs.50000/- like repairs in electrical lines, water lines etc.
</t>
    </r>
    <r>
      <rPr>
        <b/>
        <sz val="10"/>
        <rFont val="Arial"/>
      </rPr>
      <t>REFER NUHM ANNEXURE - I</t>
    </r>
  </si>
  <si>
    <t>per year</t>
  </si>
  <si>
    <r>
      <t xml:space="preserve">New Activity: For purchase of microscopes,cetrifuge machines, Haemocue machines, BP apparatus etc @ Rs.100000/- per UPHC. . 1 semi auto analyser for 1 H&amp;WC @ Rs.700000/-.
</t>
    </r>
    <r>
      <rPr>
        <b/>
        <sz val="10"/>
        <rFont val="Arial"/>
      </rPr>
      <t>REFER NUHM ANNEXURE - I</t>
    </r>
  </si>
  <si>
    <t xml:space="preserve">Procurement of Drugs &amp; Supplies </t>
  </si>
  <si>
    <t>New activity : Procurment of Drugs for UPHCS- H&amp;WCs @ Rs.20,00000/- per year
recommended for approval under FMR code 6.2.21.1. as per NPCC points.
REFER NUHM ANNEXURE - I</t>
  </si>
  <si>
    <t>New Activity: For purchase of disposable gloves, cotton,gauge bandages etc @ Rs.50000/- per UPHC.</t>
  </si>
  <si>
    <t>U.6.3.1</t>
  </si>
  <si>
    <t>New activity: for purchase of Gluco strips, urine test strips, glucometer, digital haemocue, hb cuvettes etc @ Rs.50000/- per UPHC.</t>
  </si>
  <si>
    <t>per laptop</t>
  </si>
  <si>
    <t>New activity: 2 laptops to carry out IEC activities at 2 UPHC in each district @ Rs.80000/- per laptop.
REFER NUHM ANNEXURE - I</t>
  </si>
  <si>
    <t>Per ANM</t>
  </si>
  <si>
    <t xml:space="preserve">Ongoing activity: 32 ANMs @ Rs.12109/- Pm
 EXISTING- 4 ANM @ Rs 14644/-pm
 EXISTING- 1 ANM @ Rs 14708/-pm
 EXISTING- 4 ANM @ Rs 13313/-pm
 EXISTING- 10 ANM @ Rs 11025/-pm
 EXISTING- 8 ANM @ Rs 10000/-pm
 VACANT - 4 ANM @ Rs 10000/-pm
</t>
  </si>
  <si>
    <t>Per SN</t>
  </si>
  <si>
    <t>Ongoing activity: 
 EXISTING- 1 SN @ Rs 19019/-pm
 EXISTING- 1 SN @ Rs 18000/-pm
 VACANT - 2 SN  @ Rs 18000/-pm</t>
  </si>
  <si>
    <t xml:space="preserve"> Per LT</t>
  </si>
  <si>
    <t>Ongoing activity:
 EXISTING- 3 LT @ Rs 14644/-pm
 VACANT - 1 LT @ Rs 11000/-pm</t>
  </si>
  <si>
    <t>Per Pharmacist</t>
  </si>
  <si>
    <t>Ongoing activity:
EXISTING- 1 PHARMACIST @ Rs 16108/-pm
EXISTING-  1 PHARMACIST @ Rs 13947/-pm
 VACANT -  2 PHARMACIST @ Rs 11000/-pm</t>
  </si>
  <si>
    <t xml:space="preserve">Other Staff </t>
  </si>
  <si>
    <t>Ongoing activity: VACANT -4 Other Staff @ Rs.6000/-</t>
  </si>
  <si>
    <t>Ongoing activity: VACANT 4 Medical officer  @ Rs.65000/- Pm 
REFER NUHM ANNEXURE - I</t>
  </si>
  <si>
    <t>RMNCH+A Abstract</t>
  </si>
  <si>
    <t>Ongoing activity: EXISTING-1 LDC @10500/-,
EXISTING - 1 Peon  @ Rs.11183/- Pm</t>
  </si>
  <si>
    <t>Proposal for FY 2020-21</t>
  </si>
  <si>
    <t>Ongoing activity: Ongoing activities  annual increment for all the existing staff.</t>
  </si>
  <si>
    <t>Ongoing activity: Ongoing activities  EPF contribution @13.36%</t>
  </si>
  <si>
    <t>RMNCH+A Grand Total</t>
  </si>
  <si>
    <t>GRAND TOTAL: Maternal Health</t>
  </si>
  <si>
    <t xml:space="preserve">TOTAL: Maternal Health (Excluding JSY &amp; JSSK) </t>
  </si>
  <si>
    <t>All the NUHM staff are trained under other national programmes whenever programme speific trainings are conducted.</t>
  </si>
  <si>
    <r>
      <t xml:space="preserve">New activity: Training of RKS members @ Rs.30000/- per district (2 districts) per training.
</t>
    </r>
    <r>
      <rPr>
        <b/>
        <sz val="10"/>
        <rFont val="Arial"/>
      </rPr>
      <t>REFER NUHM ANNEXURE - I</t>
    </r>
  </si>
  <si>
    <t>FMR Removed</t>
  </si>
  <si>
    <t>ongoing Activity: IEC/ BCC activities for UPHCs and H&amp;WCs</t>
  </si>
  <si>
    <t>New activity : Printing activities at UPHCs of format annexures, printing of reports etc @ Rs.25000/- for each UPHC.
REFER NUHM ANNEXURE - I</t>
  </si>
  <si>
    <t>Per Facility</t>
  </si>
  <si>
    <t>state award</t>
  </si>
  <si>
    <t>Ongoing activity :kayakalp award for the Best UPHC in the state @ Rs.50000/-.</t>
  </si>
  <si>
    <t>Strengthening of diagnostic services of AB-H&amp;WC through PPP</t>
  </si>
  <si>
    <t>Ongoing activity : For attending national level workshops, regional review meetings etc.</t>
  </si>
  <si>
    <t>Onging Activity : Mobility support for Fiels visits @ Rs.100000/- for a year.</t>
  </si>
  <si>
    <t>Ongoing activity: administrative expense and contingency</t>
  </si>
  <si>
    <t xml:space="preserve">Trainings </t>
  </si>
  <si>
    <t>New Activity : One Desktop Computer alongwith UPS &amp; Printer / one Laptop and any other support for compiling the data and reporting.</t>
  </si>
  <si>
    <t>Ongoing activity: EXISTING 1 SPC @ Rs.23814/- Pm, 
EXISTING - 1 M&amp;E @Rs. 16800/-, 
EXISTING - 1 DEO @11000/-</t>
  </si>
  <si>
    <t>Ongoing activity: EXISTING - 2 DAM  @ Rs.26359/- Pm, EXISTING - 2  DEO @11000/-</t>
  </si>
  <si>
    <t>Review</t>
  </si>
  <si>
    <t>TOTAL: JSSK</t>
  </si>
  <si>
    <t>TOTAL: JSY</t>
  </si>
  <si>
    <t>Abstract for NIDDCP</t>
  </si>
  <si>
    <t>Abstract for Blood services &amp; Disorders</t>
  </si>
  <si>
    <t>NIDDCP Grand Total</t>
  </si>
  <si>
    <t>GRAND TOTAL: Child Health</t>
  </si>
  <si>
    <t>Blood Services Grand Total</t>
  </si>
  <si>
    <t>Reviews, Research, Surveillance and Surveys</t>
  </si>
  <si>
    <t>,</t>
  </si>
  <si>
    <t>Abstract for Pradhan Mantri National Dialysis Programme</t>
  </si>
  <si>
    <t>PMNDP Grand Total</t>
  </si>
  <si>
    <t>Abstract for Ayushman Bharat Health &amp; Wellness Centres (H&amp;WC)</t>
  </si>
  <si>
    <t>Tribal Plan for FY 2020-21</t>
  </si>
  <si>
    <t>Ayushman Bharat- H&amp;WC Grand Total</t>
  </si>
  <si>
    <t>GRAND TOTAL: Family Planning</t>
  </si>
  <si>
    <t>Abstract for ASHA</t>
  </si>
  <si>
    <t>Proposal 2020-21</t>
  </si>
  <si>
    <t>Abstract for AYUSH</t>
  </si>
  <si>
    <t>ASHA Grand Total</t>
  </si>
  <si>
    <t>AYUSH Grand Total</t>
  </si>
  <si>
    <t>Abstract for HMIS/MCTS</t>
  </si>
  <si>
    <t>GRAND TOTAL: RKSK/ Adolescent health</t>
  </si>
  <si>
    <t>HMIS-MCTS Grand Total</t>
  </si>
  <si>
    <t>IEC/BCC activities under AH/RKSK</t>
  </si>
  <si>
    <t>GRAND TOTAL: RBSK</t>
  </si>
  <si>
    <t>Abstract for NPPCD</t>
  </si>
  <si>
    <t>NPPCD Grand Total</t>
  </si>
  <si>
    <t>Abstract for NPPCF</t>
  </si>
  <si>
    <t>NPPCF Grand Total</t>
  </si>
  <si>
    <t>RBSK and School Health Trainings</t>
  </si>
  <si>
    <t>GRAND TOTAL: PC-PNDT</t>
  </si>
  <si>
    <t>GRAND TOTAL: Immunization</t>
  </si>
  <si>
    <t>Abstract for NOHP</t>
  </si>
  <si>
    <t>NOHP Grand Total</t>
  </si>
  <si>
    <t>Abstract for NPPC</t>
  </si>
  <si>
    <t>Proposal FY 2020-21</t>
  </si>
  <si>
    <t>NPPC Grand Total</t>
  </si>
  <si>
    <t>Abstract for Prevention and Management of Burn &amp; Injuries</t>
  </si>
  <si>
    <t>Prevention and Management of Burn &amp; Injuries Grand Total</t>
  </si>
  <si>
    <t>GRAND TOTAL: Other RCH Component</t>
  </si>
  <si>
    <t>Abstract for IDSP</t>
  </si>
  <si>
    <t>IDSP Grand Total</t>
  </si>
  <si>
    <t>Abstract for NVBDCP</t>
  </si>
  <si>
    <t>NVBDCP Grand Total</t>
  </si>
  <si>
    <t>Abstract for NLEP</t>
  </si>
  <si>
    <t>NLEP Grand Total</t>
  </si>
  <si>
    <t>Abstract for RNTCP</t>
  </si>
  <si>
    <t>RNTCP Grand Total</t>
  </si>
  <si>
    <t>Drug warehouses (include all operating costs)</t>
  </si>
  <si>
    <t>Abstract for NVHCP</t>
  </si>
  <si>
    <t>NVHCP Grand Total</t>
  </si>
  <si>
    <t>Service Delivery -Community Based</t>
  </si>
  <si>
    <t>Abstract for NPCB &amp; VI</t>
  </si>
  <si>
    <t>NPCB Grand Total</t>
  </si>
  <si>
    <t>Abstract for NMHP</t>
  </si>
  <si>
    <t>NMHP Grand Total</t>
  </si>
  <si>
    <t>Abstract for NPHCE</t>
  </si>
  <si>
    <t>NPHCE Grand Total</t>
  </si>
  <si>
    <t>Outreach Activities</t>
  </si>
  <si>
    <t>Abstract for NTCP</t>
  </si>
  <si>
    <t>NTCP Grand Total</t>
  </si>
  <si>
    <t>Abstract for NPCDCS</t>
  </si>
  <si>
    <t>NPCDCS Grand Total</t>
  </si>
  <si>
    <t>Abstract for NRCP</t>
  </si>
  <si>
    <t>NRCP Grand Total</t>
  </si>
  <si>
    <t>Abstract for NPCCHH</t>
  </si>
  <si>
    <t>NPCCHH Grand Total</t>
  </si>
  <si>
    <t>Abstract for PPCL</t>
  </si>
  <si>
    <t>Summary of Capex Expenditure</t>
  </si>
  <si>
    <t>PPCL Grand Total</t>
  </si>
  <si>
    <t>Total Capex Budget</t>
  </si>
  <si>
    <t>CTEV (Club foot) and Cerebral Palsy for South Goa DEIC</t>
  </si>
  <si>
    <t>Printing of IEC material to create awarness for blood services provided under this directorate.</t>
  </si>
  <si>
    <t>Printing of IEC material to create awarness for early reporting and diagnosing blood disorder.</t>
  </si>
  <si>
    <t>Electronic Media 8 programmes @ Rs.20,000/-= Rs.1,60,000/- (like Talk shows, interviews, quiz etc, Newspaper advertisment 12 @ Rs.40,000/- = Rs.4,80,000/- (like health tips ,quiz contest etc.; Observance of 37 National Nutrition week programme(PoshanMaah) @ Rs. 2000/- per health unit= Rs.74,000/-,, Cotton bags with message print on it for ANC mothers to carry MCP cards and other IEC material 20,000@Rs.20/-=Rs.4,00,000/-; Scroll messages on 5 channels @Rs. 15000/-=Rs.75,000/-,  25,000 colour coded stickers to stick on MCP cards for identifying High risk preganancies under PMSMA (25,000 X 1= 25,000/-) ; Printing of IEC booklets on Anaemia for ANC women 25,000@Rs.4/-= 1,00,000/-.</t>
  </si>
  <si>
    <r>
      <t xml:space="preserve">Equipments for GMC SNCU proposal recived from paediatirc department for 55.19 lakhs. SNCU equipments for Asilo Hospital Rs. 3.6 lakhs. Digital weighing machines for 9 NBCCs @ Rs. 5000/-. = Rs. 45000/-. </t>
    </r>
    <r>
      <rPr>
        <b/>
        <sz val="10"/>
        <rFont val="Arial"/>
        <family val="2"/>
      </rPr>
      <t>Detailed annexure attached.</t>
    </r>
  </si>
</sst>
</file>

<file path=xl/styles.xml><?xml version="1.0" encoding="utf-8"?>
<styleSheet xmlns="http://schemas.openxmlformats.org/spreadsheetml/2006/main">
  <numFmts count="13">
    <numFmt numFmtId="43" formatCode="_ * #,##0.00_ ;_ * \-#,##0.00_ ;_ * &quot;-&quot;??_ ;_ @_ "/>
    <numFmt numFmtId="164" formatCode="_(* #,##0.00_);_(* \(#,##0.00\);_(* &quot;-&quot;??_);_(@_)"/>
    <numFmt numFmtId="165" formatCode="0.0"/>
    <numFmt numFmtId="166" formatCode="_(* #,##0_);_(* \(#,##0\);_(* &quot;-&quot;??_);_(@_)"/>
    <numFmt numFmtId="167" formatCode="_-* #,##0.00_-;\-* #,##0.00_-;_-* &quot;-&quot;??_-;_-@"/>
    <numFmt numFmtId="168" formatCode="0.000"/>
    <numFmt numFmtId="169" formatCode="0.000000"/>
    <numFmt numFmtId="170" formatCode="0.00000"/>
    <numFmt numFmtId="171" formatCode="0.0000000"/>
    <numFmt numFmtId="172" formatCode="0.00000000"/>
    <numFmt numFmtId="173" formatCode="_ * #,##0_ ;_ * \-#,##0_ ;_ * &quot;-&quot;??_ ;_ @_ "/>
    <numFmt numFmtId="174" formatCode="_-* #,##0_-;\-* #,##0_-;_-* &quot;-&quot;??_-;_-@"/>
    <numFmt numFmtId="175" formatCode="0.0000"/>
  </numFmts>
  <fonts count="84">
    <font>
      <sz val="10"/>
      <color rgb="FF000000"/>
      <name val="Arial"/>
    </font>
    <font>
      <sz val="10"/>
      <color rgb="FF000000"/>
      <name val="Calibri"/>
    </font>
    <font>
      <u/>
      <sz val="10"/>
      <color rgb="FF0563C1"/>
      <name val="Arial"/>
    </font>
    <font>
      <u/>
      <sz val="10"/>
      <color rgb="FFFFFFFF"/>
      <name val="Arial"/>
    </font>
    <font>
      <sz val="10"/>
      <color rgb="FF000000"/>
      <name val="Verdana"/>
    </font>
    <font>
      <b/>
      <sz val="10"/>
      <color rgb="FF000000"/>
      <name val="Arial"/>
    </font>
    <font>
      <u/>
      <sz val="10"/>
      <color rgb="FF0563C1"/>
      <name val="Arial"/>
    </font>
    <font>
      <sz val="10"/>
      <name val="Arial"/>
    </font>
    <font>
      <b/>
      <sz val="10"/>
      <color rgb="FFFFFFFF"/>
      <name val="Verdana"/>
    </font>
    <font>
      <b/>
      <u/>
      <sz val="9"/>
      <color rgb="FF000000"/>
      <name val="Verdana"/>
    </font>
    <font>
      <b/>
      <sz val="11"/>
      <color rgb="FFFFFFFF"/>
      <name val="Verdana"/>
    </font>
    <font>
      <b/>
      <sz val="10"/>
      <color rgb="FFFFFFFF"/>
      <name val="Arial"/>
    </font>
    <font>
      <sz val="9"/>
      <color rgb="FF000000"/>
      <name val="Verdana"/>
    </font>
    <font>
      <b/>
      <sz val="9"/>
      <color rgb="FF000000"/>
      <name val="Verdana"/>
    </font>
    <font>
      <b/>
      <sz val="10"/>
      <color rgb="FF000000"/>
      <name val="Verdana"/>
    </font>
    <font>
      <u/>
      <sz val="10"/>
      <color rgb="FF0563C1"/>
      <name val="Arial"/>
    </font>
    <font>
      <u/>
      <sz val="10"/>
      <color rgb="FF0563C1"/>
      <name val="Arial"/>
    </font>
    <font>
      <u/>
      <sz val="10"/>
      <color rgb="FF000000"/>
      <name val="Arial"/>
    </font>
    <font>
      <u/>
      <sz val="10"/>
      <color rgb="FF0563C1"/>
      <name val="Verdana"/>
    </font>
    <font>
      <b/>
      <u/>
      <sz val="11"/>
      <color rgb="FFFFFFFF"/>
      <name val="Verdana"/>
    </font>
    <font>
      <b/>
      <u/>
      <sz val="11"/>
      <color rgb="FFFFFFFF"/>
      <name val="Verdana"/>
    </font>
    <font>
      <b/>
      <i/>
      <sz val="11"/>
      <color rgb="FFFFFFFF"/>
      <name val="Verdana"/>
    </font>
    <font>
      <u/>
      <sz val="10"/>
      <color rgb="FF0563C1"/>
      <name val="Arial"/>
    </font>
    <font>
      <b/>
      <u/>
      <sz val="8"/>
      <color rgb="FF000000"/>
      <name val="Verdana"/>
    </font>
    <font>
      <sz val="11"/>
      <color rgb="FF000000"/>
      <name val="Verdana"/>
    </font>
    <font>
      <b/>
      <sz val="11"/>
      <color rgb="FF000000"/>
      <name val="Verdana"/>
    </font>
    <font>
      <b/>
      <u/>
      <sz val="11"/>
      <color rgb="FF000000"/>
      <name val="Verdana"/>
    </font>
    <font>
      <sz val="10"/>
      <color rgb="FFFFFFFF"/>
      <name val="Verdana"/>
    </font>
    <font>
      <sz val="10"/>
      <color rgb="FFFF0000"/>
      <name val="Verdana"/>
    </font>
    <font>
      <b/>
      <sz val="10"/>
      <color rgb="FFFF0000"/>
      <name val="Verdana"/>
    </font>
    <font>
      <sz val="9"/>
      <color rgb="FFFF0000"/>
      <name val="Verdana"/>
    </font>
    <font>
      <sz val="11"/>
      <color rgb="FF000000"/>
      <name val="Arial"/>
    </font>
    <font>
      <u/>
      <sz val="11"/>
      <color rgb="FF0563C1"/>
      <name val="Verdana"/>
    </font>
    <font>
      <b/>
      <u/>
      <sz val="11"/>
      <color rgb="FF000000"/>
      <name val="Verdana"/>
    </font>
    <font>
      <sz val="12"/>
      <color rgb="FF222222"/>
      <name val="Calibri"/>
    </font>
    <font>
      <b/>
      <u/>
      <sz val="11"/>
      <color rgb="FFFFFFFF"/>
      <name val="Verdana"/>
    </font>
    <font>
      <sz val="11"/>
      <color rgb="FF000000"/>
      <name val="Calibri"/>
    </font>
    <font>
      <b/>
      <sz val="10"/>
      <color theme="1"/>
      <name val="Calibri"/>
    </font>
    <font>
      <b/>
      <sz val="9"/>
      <color rgb="FFFF0000"/>
      <name val="Verdana"/>
    </font>
    <font>
      <sz val="10"/>
      <color rgb="FF7030A0"/>
      <name val="Verdana"/>
    </font>
    <font>
      <sz val="9"/>
      <color rgb="FF000000"/>
      <name val="Calibri"/>
    </font>
    <font>
      <sz val="10"/>
      <color rgb="FF000000"/>
      <name val="Roboto"/>
    </font>
    <font>
      <sz val="10"/>
      <color rgb="FF000000"/>
      <name val="Verdana"/>
    </font>
    <font>
      <b/>
      <sz val="12"/>
      <color rgb="FFFFFFFF"/>
      <name val="Verdana"/>
    </font>
    <font>
      <b/>
      <i/>
      <sz val="12"/>
      <color rgb="FFFFFFFF"/>
      <name val="Verdana"/>
    </font>
    <font>
      <sz val="12"/>
      <color rgb="FF000000"/>
      <name val="Verdana"/>
    </font>
    <font>
      <u/>
      <sz val="12"/>
      <color rgb="FF0563C1"/>
      <name val="Arial"/>
    </font>
    <font>
      <u/>
      <sz val="12"/>
      <color rgb="FF0563C1"/>
      <name val="Verdana"/>
    </font>
    <font>
      <b/>
      <sz val="12"/>
      <color rgb="FF000000"/>
      <name val="Verdana"/>
    </font>
    <font>
      <b/>
      <sz val="12"/>
      <color rgb="FF000000"/>
      <name val="Arial"/>
    </font>
    <font>
      <sz val="12"/>
      <color rgb="FFFFFFFF"/>
      <name val="Verdana"/>
    </font>
    <font>
      <u/>
      <sz val="10"/>
      <color rgb="FF0563C1"/>
      <name val="Arial"/>
    </font>
    <font>
      <u/>
      <sz val="10"/>
      <color rgb="FF0563C1"/>
      <name val="Verdana"/>
    </font>
    <font>
      <sz val="12"/>
      <color rgb="FF9900FF"/>
      <name val="Verdana"/>
    </font>
    <font>
      <sz val="12"/>
      <color rgb="FF000000"/>
      <name val="Calibri"/>
    </font>
    <font>
      <sz val="10"/>
      <color rgb="FF000000"/>
      <name val="Calibri"/>
    </font>
    <font>
      <sz val="12"/>
      <color rgb="FFFF0000"/>
      <name val="Verdana"/>
    </font>
    <font>
      <b/>
      <sz val="12"/>
      <color rgb="FFFF0000"/>
      <name val="Verdana"/>
    </font>
    <font>
      <sz val="12"/>
      <color theme="1"/>
      <name val="Verdana"/>
    </font>
    <font>
      <u/>
      <sz val="10"/>
      <color rgb="FF0563C1"/>
      <name val="Arial"/>
    </font>
    <font>
      <u/>
      <sz val="10"/>
      <color rgb="FF0563C1"/>
      <name val="Arial"/>
    </font>
    <font>
      <u/>
      <sz val="10"/>
      <color rgb="FF0563C1"/>
      <name val="Verdana"/>
    </font>
    <font>
      <b/>
      <sz val="9"/>
      <color rgb="FFFFFFFF"/>
      <name val="Verdana"/>
    </font>
    <font>
      <u/>
      <sz val="10"/>
      <color rgb="FF0563C1"/>
      <name val="Arial"/>
    </font>
    <font>
      <u/>
      <sz val="10"/>
      <color rgb="FF0563C1"/>
      <name val="Verdana"/>
    </font>
    <font>
      <i/>
      <sz val="10"/>
      <color rgb="FF000000"/>
      <name val="Verdana"/>
    </font>
    <font>
      <b/>
      <sz val="10"/>
      <color rgb="FF000000"/>
      <name val="Arial"/>
    </font>
    <font>
      <sz val="9"/>
      <color theme="1"/>
      <name val="Verdana"/>
    </font>
    <font>
      <u/>
      <sz val="10"/>
      <color rgb="FF0563C1"/>
      <name val="Arial"/>
    </font>
    <font>
      <u/>
      <sz val="10"/>
      <color rgb="FF0563C1"/>
      <name val="Arial"/>
    </font>
    <font>
      <u/>
      <sz val="10"/>
      <color rgb="FF0563C1"/>
      <name val="Arial"/>
    </font>
    <font>
      <u/>
      <sz val="10"/>
      <color rgb="FF0563C1"/>
      <name val="Verdana"/>
    </font>
    <font>
      <u/>
      <sz val="10"/>
      <color rgb="FF0563C1"/>
      <name val="Arial"/>
    </font>
    <font>
      <b/>
      <u/>
      <sz val="10"/>
      <color rgb="FF000000"/>
      <name val="Verdana"/>
    </font>
    <font>
      <b/>
      <u/>
      <sz val="10"/>
      <color rgb="FF000000"/>
      <name val="Verdana"/>
    </font>
    <font>
      <b/>
      <u/>
      <sz val="10"/>
      <color rgb="FF000000"/>
      <name val="Verdana"/>
    </font>
    <font>
      <b/>
      <u/>
      <sz val="11"/>
      <color rgb="FFFFFFFF"/>
      <name val="Verdana"/>
    </font>
    <font>
      <u/>
      <sz val="10"/>
      <color rgb="FF0563C1"/>
      <name val="Verdana"/>
    </font>
    <font>
      <sz val="10"/>
      <color rgb="FF0563C1"/>
      <name val="Verdana"/>
    </font>
    <font>
      <b/>
      <sz val="10"/>
      <name val="Arial"/>
    </font>
    <font>
      <sz val="9"/>
      <color rgb="FF000000"/>
      <name val="Verdana"/>
      <family val="2"/>
    </font>
    <font>
      <b/>
      <sz val="9"/>
      <color rgb="FF000000"/>
      <name val="Verdana"/>
      <family val="2"/>
    </font>
    <font>
      <sz val="10"/>
      <color rgb="FF000000"/>
      <name val="Verdana"/>
      <family val="2"/>
    </font>
    <font>
      <b/>
      <sz val="10"/>
      <name val="Arial"/>
      <family val="2"/>
    </font>
  </fonts>
  <fills count="43">
    <fill>
      <patternFill patternType="none"/>
    </fill>
    <fill>
      <patternFill patternType="gray125"/>
    </fill>
    <fill>
      <patternFill patternType="solid">
        <fgColor rgb="FFFFFFFF"/>
        <bgColor rgb="FFFFFFFF"/>
      </patternFill>
    </fill>
    <fill>
      <patternFill patternType="solid">
        <fgColor rgb="FF66FF99"/>
        <bgColor rgb="FF66FF99"/>
      </patternFill>
    </fill>
    <fill>
      <patternFill patternType="solid">
        <fgColor rgb="FF1E4E79"/>
        <bgColor rgb="FF1E4E79"/>
      </patternFill>
    </fill>
    <fill>
      <patternFill patternType="solid">
        <fgColor rgb="FFF7CAAC"/>
        <bgColor rgb="FFF7CAAC"/>
      </patternFill>
    </fill>
    <fill>
      <patternFill patternType="solid">
        <fgColor rgb="FFFF99FF"/>
        <bgColor rgb="FFFF99FF"/>
      </patternFill>
    </fill>
    <fill>
      <patternFill patternType="solid">
        <fgColor rgb="FFFFE598"/>
        <bgColor rgb="FFFFE598"/>
      </patternFill>
    </fill>
    <fill>
      <patternFill patternType="solid">
        <fgColor rgb="FFC5E0B3"/>
        <bgColor rgb="FFC5E0B3"/>
      </patternFill>
    </fill>
    <fill>
      <patternFill patternType="solid">
        <fgColor rgb="FF1F3864"/>
        <bgColor rgb="FF1F3864"/>
      </patternFill>
    </fill>
    <fill>
      <patternFill patternType="solid">
        <fgColor rgb="FFBDD6EE"/>
        <bgColor rgb="FFBDD6EE"/>
      </patternFill>
    </fill>
    <fill>
      <patternFill patternType="solid">
        <fgColor rgb="FF9CC2E5"/>
        <bgColor rgb="FF9CC2E5"/>
      </patternFill>
    </fill>
    <fill>
      <patternFill patternType="solid">
        <fgColor rgb="FFB4C6E7"/>
        <bgColor rgb="FFB4C6E7"/>
      </patternFill>
    </fill>
    <fill>
      <patternFill patternType="solid">
        <fgColor rgb="FFE7E6E6"/>
        <bgColor rgb="FFE7E6E6"/>
      </patternFill>
    </fill>
    <fill>
      <patternFill patternType="solid">
        <fgColor rgb="FF7F7F7F"/>
        <bgColor rgb="FF7F7F7F"/>
      </patternFill>
    </fill>
    <fill>
      <patternFill patternType="solid">
        <fgColor rgb="FFC55A11"/>
        <bgColor rgb="FFC55A11"/>
      </patternFill>
    </fill>
    <fill>
      <patternFill patternType="solid">
        <fgColor rgb="FFFFFF00"/>
        <bgColor rgb="FFFFFF00"/>
      </patternFill>
    </fill>
    <fill>
      <patternFill patternType="solid">
        <fgColor rgb="FF002060"/>
        <bgColor rgb="FF002060"/>
      </patternFill>
    </fill>
    <fill>
      <patternFill patternType="solid">
        <fgColor rgb="FF5B9BD5"/>
        <bgColor rgb="FF5B9BD5"/>
      </patternFill>
    </fill>
    <fill>
      <patternFill patternType="solid">
        <fgColor rgb="FF000000"/>
        <bgColor rgb="FF000000"/>
      </patternFill>
    </fill>
    <fill>
      <patternFill patternType="solid">
        <fgColor rgb="FFADB9CA"/>
        <bgColor rgb="FFADB9CA"/>
      </patternFill>
    </fill>
    <fill>
      <patternFill patternType="solid">
        <fgColor rgb="FF92D050"/>
        <bgColor rgb="FF92D050"/>
      </patternFill>
    </fill>
    <fill>
      <patternFill patternType="solid">
        <fgColor rgb="FFD8D8D8"/>
        <bgColor rgb="FFD8D8D8"/>
      </patternFill>
    </fill>
    <fill>
      <patternFill patternType="solid">
        <fgColor rgb="FF548135"/>
        <bgColor rgb="FF548135"/>
      </patternFill>
    </fill>
    <fill>
      <patternFill patternType="solid">
        <fgColor rgb="FFFFD965"/>
        <bgColor rgb="FFFFD965"/>
      </patternFill>
    </fill>
    <fill>
      <patternFill patternType="solid">
        <fgColor rgb="FFFBE4D5"/>
        <bgColor rgb="FFFBE4D5"/>
      </patternFill>
    </fill>
    <fill>
      <patternFill patternType="solid">
        <fgColor rgb="FFAEABAB"/>
        <bgColor rgb="FFAEABAB"/>
      </patternFill>
    </fill>
    <fill>
      <patternFill patternType="solid">
        <fgColor rgb="FFD0CECE"/>
        <bgColor rgb="FFD0CECE"/>
      </patternFill>
    </fill>
    <fill>
      <patternFill patternType="solid">
        <fgColor theme="0"/>
        <bgColor theme="0"/>
      </patternFill>
    </fill>
    <fill>
      <patternFill patternType="solid">
        <fgColor rgb="FFA4C2F4"/>
        <bgColor rgb="FFA4C2F4"/>
      </patternFill>
    </fill>
    <fill>
      <patternFill patternType="solid">
        <fgColor rgb="FFBFBFBF"/>
        <bgColor rgb="FFBFBFBF"/>
      </patternFill>
    </fill>
    <fill>
      <patternFill patternType="solid">
        <fgColor rgb="FFF2F2F2"/>
        <bgColor rgb="FFF2F2F2"/>
      </patternFill>
    </fill>
    <fill>
      <patternFill patternType="solid">
        <fgColor rgb="FF6FA8DC"/>
        <bgColor rgb="FF6FA8DC"/>
      </patternFill>
    </fill>
    <fill>
      <patternFill patternType="solid">
        <fgColor rgb="FFFF9900"/>
        <bgColor rgb="FFFF9900"/>
      </patternFill>
    </fill>
    <fill>
      <patternFill patternType="solid">
        <fgColor rgb="FF70AD47"/>
        <bgColor rgb="FF70AD47"/>
      </patternFill>
    </fill>
    <fill>
      <patternFill patternType="solid">
        <fgColor rgb="FFFFC000"/>
        <bgColor rgb="FFFFC000"/>
      </patternFill>
    </fill>
    <fill>
      <patternFill patternType="solid">
        <fgColor rgb="FFDEEAF6"/>
        <bgColor rgb="FFDEEAF6"/>
      </patternFill>
    </fill>
    <fill>
      <patternFill patternType="solid">
        <fgColor rgb="FFED7D31"/>
        <bgColor rgb="FFED7D31"/>
      </patternFill>
    </fill>
    <fill>
      <patternFill patternType="solid">
        <fgColor rgb="FFFEF2CB"/>
        <bgColor rgb="FFFEF2CB"/>
      </patternFill>
    </fill>
    <fill>
      <patternFill patternType="solid">
        <fgColor rgb="FF00B050"/>
        <bgColor rgb="FF00B050"/>
      </patternFill>
    </fill>
    <fill>
      <patternFill patternType="solid">
        <fgColor rgb="FFF4B083"/>
        <bgColor rgb="FFF4B083"/>
      </patternFill>
    </fill>
    <fill>
      <patternFill patternType="solid">
        <fgColor rgb="FF385623"/>
        <bgColor rgb="FF385623"/>
      </patternFill>
    </fill>
    <fill>
      <patternFill patternType="solid">
        <fgColor rgb="FFFFFF00"/>
        <bgColor rgb="FFFFFFFF"/>
      </patternFill>
    </fill>
  </fills>
  <borders count="37">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style="thin">
        <color rgb="FF000000"/>
      </top>
      <bottom/>
      <diagonal/>
    </border>
    <border>
      <left/>
      <right/>
      <top/>
      <bottom style="thin">
        <color rgb="FF000000"/>
      </bottom>
      <diagonal/>
    </border>
  </borders>
  <cellStyleXfs count="1">
    <xf numFmtId="0" fontId="0" fillId="0" borderId="0"/>
  </cellStyleXfs>
  <cellXfs count="1206">
    <xf numFmtId="0" fontId="0" fillId="0" borderId="0" xfId="0" applyFont="1" applyAlignment="1"/>
    <xf numFmtId="0" fontId="1" fillId="2" borderId="1" xfId="0" applyFont="1" applyFill="1" applyBorder="1" applyAlignment="1">
      <alignment horizontal="center"/>
    </xf>
    <xf numFmtId="0" fontId="2" fillId="3" borderId="2" xfId="0" applyFont="1" applyFill="1" applyBorder="1"/>
    <xf numFmtId="0" fontId="3" fillId="4" borderId="2" xfId="0" applyFont="1" applyFill="1" applyBorder="1" applyAlignment="1">
      <alignment horizontal="left" vertical="center"/>
    </xf>
    <xf numFmtId="0" fontId="4" fillId="0" borderId="2" xfId="0" applyFont="1" applyBorder="1" applyAlignment="1">
      <alignment vertical="center" wrapText="1"/>
    </xf>
    <xf numFmtId="0" fontId="6" fillId="6" borderId="2" xfId="0" applyFont="1" applyFill="1" applyBorder="1"/>
    <xf numFmtId="0" fontId="8" fillId="0" borderId="2" xfId="0" applyFont="1" applyBorder="1" applyAlignment="1">
      <alignment horizontal="left" vertical="center"/>
    </xf>
    <xf numFmtId="0" fontId="4" fillId="0" borderId="0" xfId="0" applyFont="1" applyAlignment="1">
      <alignment vertical="center"/>
    </xf>
    <xf numFmtId="0" fontId="0" fillId="0" borderId="0" xfId="0" applyFont="1" applyAlignment="1">
      <alignment vertical="center"/>
    </xf>
    <xf numFmtId="0" fontId="11" fillId="4" borderId="2" xfId="0" applyFont="1" applyFill="1" applyBorder="1" applyAlignment="1">
      <alignment vertical="center"/>
    </xf>
    <xf numFmtId="0" fontId="12" fillId="0" borderId="0" xfId="0" applyFont="1" applyAlignment="1">
      <alignment horizontal="center" vertical="center" wrapText="1"/>
    </xf>
    <xf numFmtId="0" fontId="12" fillId="0" borderId="0" xfId="0" applyFont="1" applyAlignment="1">
      <alignment wrapText="1"/>
    </xf>
    <xf numFmtId="0" fontId="13" fillId="10" borderId="12" xfId="0" applyFont="1" applyFill="1" applyBorder="1" applyAlignment="1">
      <alignment horizontal="center" vertical="center" wrapText="1"/>
    </xf>
    <xf numFmtId="0" fontId="14" fillId="11" borderId="2" xfId="0" applyFont="1" applyFill="1" applyBorder="1" applyAlignment="1">
      <alignment horizontal="center" vertical="center" wrapText="1"/>
    </xf>
    <xf numFmtId="0" fontId="5" fillId="0" borderId="2" xfId="0" applyFont="1" applyBorder="1" applyAlignment="1">
      <alignment vertical="center"/>
    </xf>
    <xf numFmtId="0" fontId="15" fillId="0" borderId="7" xfId="0" applyFont="1" applyBorder="1" applyAlignment="1">
      <alignment vertical="center"/>
    </xf>
    <xf numFmtId="0" fontId="13" fillId="10" borderId="13" xfId="0" applyFont="1" applyFill="1" applyBorder="1" applyAlignment="1">
      <alignment horizontal="center" vertical="center" wrapText="1"/>
    </xf>
    <xf numFmtId="0" fontId="13" fillId="10" borderId="2" xfId="0" applyFont="1" applyFill="1" applyBorder="1" applyAlignment="1">
      <alignment horizontal="center" vertical="center"/>
    </xf>
    <xf numFmtId="0" fontId="0" fillId="0" borderId="2" xfId="0" applyFont="1" applyBorder="1" applyAlignment="1">
      <alignment vertical="center"/>
    </xf>
    <xf numFmtId="0" fontId="12" fillId="0" borderId="0" xfId="0" applyFont="1" applyAlignment="1">
      <alignment vertical="center"/>
    </xf>
    <xf numFmtId="0" fontId="14" fillId="0" borderId="0" xfId="0" applyFont="1" applyAlignment="1">
      <alignment vertical="center"/>
    </xf>
    <xf numFmtId="0" fontId="16" fillId="0" borderId="2" xfId="0" applyFont="1" applyBorder="1" applyAlignment="1">
      <alignment vertical="center"/>
    </xf>
    <xf numFmtId="0" fontId="13" fillId="10" borderId="15" xfId="0" applyFont="1" applyFill="1" applyBorder="1" applyAlignment="1">
      <alignment horizontal="center" vertical="center" wrapText="1"/>
    </xf>
    <xf numFmtId="0" fontId="14" fillId="12" borderId="2" xfId="0" applyFont="1" applyFill="1" applyBorder="1" applyAlignment="1">
      <alignment horizontal="center" vertical="center" wrapText="1"/>
    </xf>
    <xf numFmtId="0" fontId="13" fillId="10" borderId="16" xfId="0" applyFont="1" applyFill="1" applyBorder="1" applyAlignment="1">
      <alignment horizontal="center" vertical="center" wrapText="1"/>
    </xf>
    <xf numFmtId="2" fontId="13" fillId="10" borderId="2" xfId="0" applyNumberFormat="1" applyFont="1" applyFill="1" applyBorder="1" applyAlignment="1">
      <alignment horizontal="center" vertical="center" wrapText="1"/>
    </xf>
    <xf numFmtId="0" fontId="13" fillId="0" borderId="0" xfId="0" applyFont="1" applyAlignment="1">
      <alignment horizontal="center" vertical="center"/>
    </xf>
    <xf numFmtId="0" fontId="13" fillId="10" borderId="17" xfId="0" applyFont="1" applyFill="1" applyBorder="1" applyAlignment="1">
      <alignment horizontal="center" vertical="center" wrapText="1"/>
    </xf>
    <xf numFmtId="0" fontId="14" fillId="0" borderId="2" xfId="0" applyFont="1" applyBorder="1" applyAlignment="1">
      <alignment vertical="center"/>
    </xf>
    <xf numFmtId="0" fontId="13" fillId="10" borderId="18" xfId="0" applyFont="1" applyFill="1" applyBorder="1" applyAlignment="1">
      <alignment horizontal="center" vertical="center" wrapText="1"/>
    </xf>
    <xf numFmtId="0" fontId="14" fillId="0" borderId="2" xfId="0" applyFont="1" applyBorder="1" applyAlignment="1">
      <alignment vertical="center" wrapText="1"/>
    </xf>
    <xf numFmtId="2" fontId="14" fillId="0" borderId="2" xfId="0" applyNumberFormat="1" applyFont="1" applyBorder="1" applyAlignment="1">
      <alignment vertical="center"/>
    </xf>
    <xf numFmtId="1" fontId="13" fillId="13" borderId="2" xfId="0" applyNumberFormat="1" applyFont="1" applyFill="1" applyBorder="1" applyAlignment="1">
      <alignment horizontal="center" vertical="center" wrapText="1"/>
    </xf>
    <xf numFmtId="2" fontId="14" fillId="0" borderId="2" xfId="0" applyNumberFormat="1" applyFont="1" applyBorder="1" applyAlignment="1">
      <alignment vertical="center" wrapText="1"/>
    </xf>
    <xf numFmtId="0" fontId="13" fillId="13" borderId="2" xfId="0" applyFont="1" applyFill="1" applyBorder="1" applyAlignment="1">
      <alignment vertical="center"/>
    </xf>
    <xf numFmtId="2" fontId="4" fillId="0" borderId="2" xfId="0" applyNumberFormat="1" applyFont="1" applyBorder="1" applyAlignment="1">
      <alignment vertical="center"/>
    </xf>
    <xf numFmtId="2" fontId="13" fillId="13" borderId="2" xfId="0" applyNumberFormat="1" applyFont="1" applyFill="1" applyBorder="1" applyAlignment="1">
      <alignment horizontal="center" vertical="center" wrapText="1"/>
    </xf>
    <xf numFmtId="2" fontId="4" fillId="14" borderId="2" xfId="0" applyNumberFormat="1" applyFont="1" applyFill="1" applyBorder="1" applyAlignment="1">
      <alignment vertical="center"/>
    </xf>
    <xf numFmtId="165" fontId="12" fillId="0" borderId="2" xfId="0" applyNumberFormat="1" applyFont="1" applyBorder="1" applyAlignment="1">
      <alignment horizontal="center" vertical="center" wrapText="1"/>
    </xf>
    <xf numFmtId="2" fontId="12" fillId="0" borderId="2" xfId="0" applyNumberFormat="1" applyFont="1" applyBorder="1" applyAlignment="1">
      <alignment horizontal="left" vertical="center" wrapText="1"/>
    </xf>
    <xf numFmtId="2" fontId="13" fillId="0" borderId="2" xfId="0" applyNumberFormat="1" applyFont="1" applyBorder="1" applyAlignment="1">
      <alignment horizontal="center" vertical="center" wrapText="1"/>
    </xf>
    <xf numFmtId="2" fontId="12" fillId="0" borderId="2" xfId="0" applyNumberFormat="1" applyFont="1" applyBorder="1" applyAlignment="1">
      <alignment horizontal="center" vertical="center" wrapText="1"/>
    </xf>
    <xf numFmtId="0" fontId="4" fillId="0" borderId="2" xfId="0" applyFont="1" applyBorder="1" applyAlignment="1">
      <alignment vertical="center"/>
    </xf>
    <xf numFmtId="0" fontId="0" fillId="0" borderId="2" xfId="0" applyFont="1" applyBorder="1" applyAlignment="1">
      <alignment horizontal="left" vertical="center"/>
    </xf>
    <xf numFmtId="0" fontId="0" fillId="0" borderId="2" xfId="0" applyFont="1" applyBorder="1" applyAlignment="1">
      <alignment vertical="center" wrapText="1"/>
    </xf>
    <xf numFmtId="0" fontId="17" fillId="0" borderId="0" xfId="0" applyFont="1" applyAlignment="1">
      <alignment vertical="center"/>
    </xf>
    <xf numFmtId="0" fontId="4" fillId="14" borderId="2" xfId="0" applyFont="1" applyFill="1" applyBorder="1" applyAlignment="1">
      <alignment vertical="center"/>
    </xf>
    <xf numFmtId="0" fontId="13" fillId="13" borderId="2" xfId="0" applyFont="1" applyFill="1" applyBorder="1" applyAlignment="1">
      <alignment horizontal="center" vertical="center" wrapText="1"/>
    </xf>
    <xf numFmtId="0" fontId="12" fillId="0" borderId="2" xfId="0" applyFont="1" applyBorder="1" applyAlignment="1">
      <alignment horizontal="center" vertical="center" wrapText="1"/>
    </xf>
    <xf numFmtId="0" fontId="12" fillId="0" borderId="2" xfId="0" applyFont="1" applyBorder="1" applyAlignment="1">
      <alignment horizontal="left" vertical="center" wrapText="1"/>
    </xf>
    <xf numFmtId="0" fontId="12" fillId="13" borderId="2" xfId="0" applyFont="1" applyFill="1" applyBorder="1" applyAlignment="1">
      <alignment wrapText="1"/>
    </xf>
    <xf numFmtId="0" fontId="12" fillId="0" borderId="0" xfId="0" applyFont="1"/>
    <xf numFmtId="0" fontId="13" fillId="13" borderId="2" xfId="0" applyFont="1" applyFill="1" applyBorder="1" applyAlignment="1">
      <alignment horizontal="left" vertical="center" wrapText="1"/>
    </xf>
    <xf numFmtId="2" fontId="14" fillId="14" borderId="2" xfId="0" applyNumberFormat="1" applyFont="1" applyFill="1" applyBorder="1" applyAlignment="1">
      <alignment vertical="center"/>
    </xf>
    <xf numFmtId="0" fontId="12" fillId="0" borderId="2" xfId="0" applyFont="1" applyBorder="1" applyAlignment="1">
      <alignment wrapText="1"/>
    </xf>
    <xf numFmtId="2" fontId="13" fillId="13" borderId="2" xfId="0" applyNumberFormat="1" applyFont="1" applyFill="1" applyBorder="1" applyAlignment="1">
      <alignment horizontal="left" vertical="center" wrapText="1"/>
    </xf>
    <xf numFmtId="0" fontId="13" fillId="13" borderId="2" xfId="0" applyFont="1" applyFill="1" applyBorder="1" applyAlignment="1">
      <alignment horizontal="center" vertical="center"/>
    </xf>
    <xf numFmtId="2" fontId="13" fillId="13" borderId="2" xfId="0" applyNumberFormat="1" applyFont="1" applyFill="1" applyBorder="1" applyAlignment="1">
      <alignment horizontal="center" vertical="center"/>
    </xf>
    <xf numFmtId="0" fontId="12" fillId="0" borderId="2" xfId="0" applyFont="1" applyBorder="1" applyAlignment="1">
      <alignment vertical="center" wrapText="1"/>
    </xf>
    <xf numFmtId="0" fontId="8" fillId="15" borderId="2" xfId="0" applyFont="1" applyFill="1" applyBorder="1"/>
    <xf numFmtId="0" fontId="18" fillId="16" borderId="2" xfId="0" applyFont="1" applyFill="1" applyBorder="1"/>
    <xf numFmtId="2" fontId="14" fillId="0" borderId="7" xfId="0" applyNumberFormat="1" applyFont="1" applyBorder="1" applyAlignment="1">
      <alignment vertical="center"/>
    </xf>
    <xf numFmtId="0" fontId="14" fillId="0" borderId="11" xfId="0" applyFont="1" applyBorder="1" applyAlignment="1">
      <alignment vertical="center"/>
    </xf>
    <xf numFmtId="0" fontId="8" fillId="17" borderId="2" xfId="0" applyFont="1" applyFill="1" applyBorder="1" applyAlignment="1">
      <alignment horizontal="center" vertical="center" wrapText="1"/>
    </xf>
    <xf numFmtId="0" fontId="8" fillId="18" borderId="2" xfId="0" applyFont="1" applyFill="1" applyBorder="1" applyAlignment="1">
      <alignment horizontal="left" vertical="center" wrapText="1"/>
    </xf>
    <xf numFmtId="2" fontId="8" fillId="18" borderId="2" xfId="0" applyNumberFormat="1" applyFont="1" applyFill="1" applyBorder="1" applyAlignment="1">
      <alignment horizontal="right" vertical="center" wrapText="1"/>
    </xf>
    <xf numFmtId="0" fontId="8" fillId="0" borderId="0" xfId="0" applyFont="1" applyAlignment="1">
      <alignment horizontal="left" vertical="center" wrapText="1"/>
    </xf>
    <xf numFmtId="0" fontId="14" fillId="12" borderId="2" xfId="0" applyFont="1" applyFill="1" applyBorder="1" applyAlignment="1">
      <alignment horizontal="left" vertical="center" wrapText="1"/>
    </xf>
    <xf numFmtId="2" fontId="14" fillId="12" borderId="2" xfId="0" applyNumberFormat="1" applyFont="1" applyFill="1" applyBorder="1" applyAlignment="1">
      <alignment horizontal="right" vertical="center" wrapText="1"/>
    </xf>
    <xf numFmtId="0" fontId="14" fillId="0" borderId="0" xfId="0" applyFont="1" applyAlignment="1">
      <alignment horizontal="left" vertical="center" wrapText="1"/>
    </xf>
    <xf numFmtId="0" fontId="4" fillId="0" borderId="2" xfId="0" applyFont="1" applyBorder="1" applyAlignment="1">
      <alignment horizontal="left" vertical="center" wrapText="1"/>
    </xf>
    <xf numFmtId="2" fontId="4" fillId="0" borderId="2" xfId="0" applyNumberFormat="1" applyFont="1" applyBorder="1" applyAlignment="1">
      <alignment horizontal="righ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 xfId="0" applyFont="1" applyBorder="1" applyAlignment="1">
      <alignment horizontal="center" vertical="center" wrapText="1"/>
    </xf>
    <xf numFmtId="2" fontId="8" fillId="19" borderId="2" xfId="0" applyNumberFormat="1" applyFont="1" applyFill="1" applyBorder="1" applyAlignment="1">
      <alignment horizontal="right" vertical="center" wrapText="1"/>
    </xf>
    <xf numFmtId="2" fontId="4" fillId="19" borderId="2" xfId="0" applyNumberFormat="1" applyFont="1" applyFill="1" applyBorder="1" applyAlignment="1">
      <alignment horizontal="right" vertical="center" wrapText="1"/>
    </xf>
    <xf numFmtId="0" fontId="0" fillId="0" borderId="0" xfId="0" applyFont="1" applyAlignment="1">
      <alignment vertical="center" wrapText="1"/>
    </xf>
    <xf numFmtId="0" fontId="14" fillId="20" borderId="2" xfId="0" applyFont="1" applyFill="1" applyBorder="1" applyAlignment="1">
      <alignment horizontal="left" vertical="center" wrapText="1"/>
    </xf>
    <xf numFmtId="2" fontId="14" fillId="20" borderId="2" xfId="0" applyNumberFormat="1" applyFont="1" applyFill="1" applyBorder="1" applyAlignment="1">
      <alignment horizontal="right" vertical="center" wrapText="1"/>
    </xf>
    <xf numFmtId="0" fontId="14" fillId="0" borderId="2" xfId="0" applyFont="1" applyBorder="1" applyAlignment="1">
      <alignment horizontal="left" vertical="center" wrapText="1"/>
    </xf>
    <xf numFmtId="2" fontId="14" fillId="0" borderId="2" xfId="0" applyNumberFormat="1" applyFont="1" applyBorder="1" applyAlignment="1">
      <alignment horizontal="right" vertical="center" wrapText="1"/>
    </xf>
    <xf numFmtId="0" fontId="14" fillId="0" borderId="2" xfId="0" applyFont="1" applyBorder="1" applyAlignment="1">
      <alignment horizontal="center" vertical="center" wrapText="1"/>
    </xf>
    <xf numFmtId="0" fontId="4" fillId="21" borderId="2" xfId="0" applyFont="1" applyFill="1" applyBorder="1" applyAlignment="1">
      <alignment horizontal="left" vertical="center" wrapText="1"/>
    </xf>
    <xf numFmtId="0" fontId="14" fillId="21" borderId="2" xfId="0" applyFont="1" applyFill="1" applyBorder="1" applyAlignment="1">
      <alignment horizontal="left" vertical="center" wrapText="1"/>
    </xf>
    <xf numFmtId="0" fontId="14" fillId="22" borderId="2" xfId="0" applyFont="1" applyFill="1" applyBorder="1" applyAlignment="1">
      <alignment horizontal="left" vertical="center" wrapText="1"/>
    </xf>
    <xf numFmtId="0" fontId="14" fillId="22" borderId="2" xfId="0" applyFont="1" applyFill="1" applyBorder="1" applyAlignment="1">
      <alignment vertical="center" wrapText="1"/>
    </xf>
    <xf numFmtId="2" fontId="14" fillId="22" borderId="2" xfId="0" applyNumberFormat="1" applyFont="1" applyFill="1" applyBorder="1" applyAlignment="1">
      <alignment vertical="center" wrapText="1"/>
    </xf>
    <xf numFmtId="2" fontId="14" fillId="22" borderId="2" xfId="0" applyNumberFormat="1" applyFont="1" applyFill="1" applyBorder="1" applyAlignment="1">
      <alignment horizontal="right" vertical="center" wrapText="1"/>
    </xf>
    <xf numFmtId="0" fontId="14" fillId="0" borderId="0" xfId="0" applyFont="1" applyAlignment="1">
      <alignment vertical="center" wrapText="1"/>
    </xf>
    <xf numFmtId="0" fontId="14" fillId="21" borderId="2" xfId="0" applyFont="1" applyFill="1" applyBorder="1" applyAlignment="1">
      <alignment vertical="center" wrapText="1"/>
    </xf>
    <xf numFmtId="0" fontId="20" fillId="15" borderId="1" xfId="0" applyFont="1" applyFill="1" applyBorder="1" applyAlignment="1">
      <alignment vertical="center" wrapText="1"/>
    </xf>
    <xf numFmtId="0" fontId="21" fillId="15" borderId="1" xfId="0" applyFont="1" applyFill="1" applyBorder="1" applyAlignment="1">
      <alignment horizontal="center" vertical="center" wrapText="1"/>
    </xf>
    <xf numFmtId="0" fontId="8" fillId="23" borderId="2" xfId="0" applyFont="1" applyFill="1" applyBorder="1" applyAlignment="1">
      <alignment horizontal="center" vertical="center" wrapText="1"/>
    </xf>
    <xf numFmtId="0" fontId="21" fillId="15" borderId="16" xfId="0" applyFont="1" applyFill="1" applyBorder="1" applyAlignment="1">
      <alignment horizontal="center" vertical="center" wrapText="1"/>
    </xf>
    <xf numFmtId="0" fontId="21" fillId="0" borderId="0" xfId="0" applyFont="1" applyAlignment="1">
      <alignment horizontal="center" vertical="center" wrapText="1"/>
    </xf>
    <xf numFmtId="0" fontId="12" fillId="0" borderId="0" xfId="0" applyFont="1" applyAlignment="1">
      <alignment vertical="center" wrapText="1"/>
    </xf>
    <xf numFmtId="0" fontId="22" fillId="3" borderId="1" xfId="0" applyFont="1" applyFill="1" applyBorder="1"/>
    <xf numFmtId="0" fontId="23" fillId="0" borderId="2" xfId="0" applyFont="1" applyBorder="1" applyAlignment="1">
      <alignment vertical="center" wrapText="1"/>
    </xf>
    <xf numFmtId="2" fontId="13" fillId="0" borderId="2" xfId="0" applyNumberFormat="1" applyFont="1" applyBorder="1" applyAlignment="1">
      <alignment horizontal="right" vertical="center" wrapText="1"/>
    </xf>
    <xf numFmtId="2" fontId="24" fillId="0" borderId="2" xfId="0" applyNumberFormat="1" applyFont="1" applyBorder="1" applyAlignment="1">
      <alignment vertical="center" wrapText="1"/>
    </xf>
    <xf numFmtId="0" fontId="25" fillId="0" borderId="2" xfId="0" applyFont="1" applyBorder="1" applyAlignment="1">
      <alignment vertical="center" wrapText="1"/>
    </xf>
    <xf numFmtId="2" fontId="25" fillId="0" borderId="2" xfId="0" applyNumberFormat="1" applyFont="1" applyBorder="1" applyAlignment="1">
      <alignment vertical="center" wrapText="1"/>
    </xf>
    <xf numFmtId="2" fontId="13" fillId="0" borderId="0" xfId="0" applyNumberFormat="1" applyFont="1" applyAlignment="1">
      <alignment horizontal="right" vertical="center" wrapText="1"/>
    </xf>
    <xf numFmtId="0" fontId="26" fillId="0" borderId="2" xfId="0" applyFont="1" applyBorder="1" applyAlignment="1">
      <alignment vertical="center" wrapText="1"/>
    </xf>
    <xf numFmtId="2" fontId="12" fillId="0" borderId="0" xfId="0" applyNumberFormat="1" applyFont="1" applyAlignment="1">
      <alignment vertical="center" wrapText="1"/>
    </xf>
    <xf numFmtId="2" fontId="8" fillId="17" borderId="2" xfId="0" applyNumberFormat="1" applyFont="1" applyFill="1" applyBorder="1" applyAlignment="1">
      <alignment horizontal="center" vertical="center" wrapText="1"/>
    </xf>
    <xf numFmtId="0" fontId="27" fillId="18" borderId="2" xfId="0" applyFont="1" applyFill="1" applyBorder="1" applyAlignment="1">
      <alignment horizontal="left" vertical="center" wrapText="1"/>
    </xf>
    <xf numFmtId="0" fontId="8" fillId="18" borderId="2" xfId="0" applyFont="1" applyFill="1" applyBorder="1" applyAlignment="1">
      <alignment horizontal="center" vertical="center" wrapText="1"/>
    </xf>
    <xf numFmtId="0" fontId="27" fillId="18" borderId="2" xfId="0" applyFont="1" applyFill="1" applyBorder="1" applyAlignment="1">
      <alignment horizontal="center" vertical="center" wrapText="1"/>
    </xf>
    <xf numFmtId="0" fontId="4" fillId="12" borderId="2" xfId="0" applyFont="1" applyFill="1" applyBorder="1" applyAlignment="1">
      <alignment horizontal="left" vertical="center" wrapText="1"/>
    </xf>
    <xf numFmtId="0" fontId="4" fillId="12" borderId="2" xfId="0" applyFont="1" applyFill="1" applyBorder="1" applyAlignment="1">
      <alignment horizontal="center" vertical="center" wrapText="1"/>
    </xf>
    <xf numFmtId="2" fontId="4" fillId="12" borderId="2" xfId="0" applyNumberFormat="1" applyFont="1" applyFill="1" applyBorder="1" applyAlignment="1">
      <alignment horizontal="left" vertical="center" wrapText="1"/>
    </xf>
    <xf numFmtId="0" fontId="4" fillId="12" borderId="2" xfId="0" applyFont="1" applyFill="1" applyBorder="1" applyAlignment="1">
      <alignment vertical="center" wrapText="1"/>
    </xf>
    <xf numFmtId="2" fontId="4" fillId="12" borderId="2" xfId="0" applyNumberFormat="1" applyFont="1" applyFill="1" applyBorder="1" applyAlignment="1">
      <alignment horizontal="right" vertical="center" wrapText="1"/>
    </xf>
    <xf numFmtId="0" fontId="14" fillId="12" borderId="2" xfId="0" applyFont="1" applyFill="1" applyBorder="1" applyAlignment="1">
      <alignment vertical="center" wrapText="1"/>
    </xf>
    <xf numFmtId="0" fontId="4" fillId="20" borderId="2" xfId="0" applyFont="1" applyFill="1" applyBorder="1" applyAlignment="1">
      <alignment vertical="center" wrapText="1"/>
    </xf>
    <xf numFmtId="0" fontId="14" fillId="20" borderId="2" xfId="0" applyFont="1" applyFill="1" applyBorder="1" applyAlignment="1">
      <alignment vertical="center" wrapText="1"/>
    </xf>
    <xf numFmtId="0" fontId="14" fillId="20" borderId="2" xfId="0" applyFont="1" applyFill="1" applyBorder="1" applyAlignment="1">
      <alignment horizontal="center" vertical="center" wrapText="1"/>
    </xf>
    <xf numFmtId="0" fontId="4" fillId="20" borderId="2" xfId="0" applyFont="1" applyFill="1" applyBorder="1" applyAlignment="1">
      <alignment horizontal="center" vertical="center" wrapText="1"/>
    </xf>
    <xf numFmtId="4" fontId="4" fillId="0" borderId="2" xfId="0" applyNumberFormat="1" applyFont="1" applyBorder="1" applyAlignment="1">
      <alignment horizontal="center" vertical="center" wrapText="1"/>
    </xf>
    <xf numFmtId="166" fontId="4" fillId="0" borderId="2" xfId="0" applyNumberFormat="1" applyFont="1" applyBorder="1" applyAlignment="1">
      <alignment horizontal="right" vertical="center"/>
    </xf>
    <xf numFmtId="167" fontId="4" fillId="0" borderId="2" xfId="0" applyNumberFormat="1" applyFont="1" applyBorder="1" applyAlignment="1">
      <alignment horizontal="right" vertical="center" wrapText="1"/>
    </xf>
    <xf numFmtId="0" fontId="4" fillId="0" borderId="2" xfId="0" applyFont="1" applyBorder="1" applyAlignment="1">
      <alignment horizontal="left" vertical="top" wrapText="1"/>
    </xf>
    <xf numFmtId="0" fontId="4" fillId="0" borderId="2" xfId="0" applyFont="1" applyBorder="1" applyAlignment="1">
      <alignment horizontal="center" vertical="top"/>
    </xf>
    <xf numFmtId="2" fontId="4" fillId="0" borderId="2" xfId="0" applyNumberFormat="1" applyFont="1" applyBorder="1" applyAlignment="1">
      <alignment vertical="center" wrapText="1"/>
    </xf>
    <xf numFmtId="0" fontId="4" fillId="0" borderId="2" xfId="0" applyFont="1" applyBorder="1" applyAlignment="1">
      <alignment horizontal="left" vertical="center" wrapText="1"/>
    </xf>
    <xf numFmtId="0" fontId="4" fillId="0" borderId="2" xfId="0" applyFont="1" applyBorder="1" applyAlignment="1">
      <alignment horizontal="center" vertical="center"/>
    </xf>
    <xf numFmtId="0" fontId="28" fillId="0" borderId="2" xfId="0" applyFont="1" applyBorder="1" applyAlignment="1">
      <alignment vertical="center" wrapText="1"/>
    </xf>
    <xf numFmtId="0" fontId="28" fillId="0" borderId="2" xfId="0" applyFont="1" applyBorder="1" applyAlignment="1">
      <alignment horizontal="left" wrapText="1"/>
    </xf>
    <xf numFmtId="2" fontId="4" fillId="0" borderId="2" xfId="0" applyNumberFormat="1" applyFont="1" applyBorder="1" applyAlignment="1">
      <alignment horizontal="left" vertical="center" wrapText="1"/>
    </xf>
    <xf numFmtId="0" fontId="4" fillId="2" borderId="2" xfId="0" applyFont="1" applyFill="1" applyBorder="1" applyAlignment="1">
      <alignment vertical="center" wrapText="1"/>
    </xf>
    <xf numFmtId="0" fontId="4" fillId="2" borderId="2" xfId="0" applyFont="1" applyFill="1" applyBorder="1" applyAlignment="1">
      <alignment horizontal="center" vertical="center" wrapText="1"/>
    </xf>
    <xf numFmtId="166" fontId="4" fillId="2" borderId="2" xfId="0" applyNumberFormat="1" applyFont="1" applyFill="1" applyBorder="1" applyAlignment="1">
      <alignment horizontal="right" vertical="center"/>
    </xf>
    <xf numFmtId="167" fontId="4" fillId="2" borderId="2" xfId="0" applyNumberFormat="1" applyFont="1" applyFill="1" applyBorder="1" applyAlignment="1">
      <alignment horizontal="right" vertical="center" wrapText="1"/>
    </xf>
    <xf numFmtId="0" fontId="14" fillId="2" borderId="2" xfId="0" applyFont="1" applyFill="1" applyBorder="1" applyAlignment="1">
      <alignment vertical="center" wrapText="1"/>
    </xf>
    <xf numFmtId="2" fontId="4" fillId="2" borderId="2" xfId="0" applyNumberFormat="1" applyFont="1" applyFill="1" applyBorder="1" applyAlignment="1">
      <alignment horizontal="right" vertical="center" wrapText="1"/>
    </xf>
    <xf numFmtId="0" fontId="4" fillId="2" borderId="2" xfId="0" applyFont="1" applyFill="1" applyBorder="1" applyAlignment="1">
      <alignment horizontal="left" vertical="center" wrapText="1"/>
    </xf>
    <xf numFmtId="0" fontId="10" fillId="15" borderId="2" xfId="0" applyFont="1" applyFill="1" applyBorder="1" applyAlignment="1">
      <alignment vertical="center" wrapText="1"/>
    </xf>
    <xf numFmtId="0" fontId="12" fillId="2" borderId="1" xfId="0" applyFont="1" applyFill="1" applyBorder="1" applyAlignment="1">
      <alignment vertical="center" wrapText="1"/>
    </xf>
    <xf numFmtId="0" fontId="5" fillId="0" borderId="2" xfId="0" applyFont="1" applyBorder="1"/>
    <xf numFmtId="0" fontId="28" fillId="0" borderId="2" xfId="0" applyFont="1" applyBorder="1" applyAlignment="1">
      <alignment horizontal="left" vertical="center" wrapText="1"/>
    </xf>
    <xf numFmtId="2" fontId="4" fillId="25" borderId="2" xfId="0" applyNumberFormat="1" applyFont="1" applyFill="1" applyBorder="1" applyAlignment="1">
      <alignment horizontal="right" vertical="center" wrapText="1"/>
    </xf>
    <xf numFmtId="0" fontId="13" fillId="0" borderId="0" xfId="0" applyFont="1" applyAlignment="1">
      <alignment vertical="center" wrapText="1"/>
    </xf>
    <xf numFmtId="0" fontId="14" fillId="13" borderId="2" xfId="0" applyFont="1" applyFill="1" applyBorder="1" applyAlignment="1">
      <alignment vertical="center" wrapText="1"/>
    </xf>
    <xf numFmtId="0" fontId="4" fillId="13" borderId="2" xfId="0" applyFont="1" applyFill="1" applyBorder="1" applyAlignment="1">
      <alignment horizontal="center" vertical="center" wrapText="1"/>
    </xf>
    <xf numFmtId="0" fontId="14" fillId="13" borderId="2" xfId="0" applyFont="1" applyFill="1" applyBorder="1" applyAlignment="1">
      <alignment horizontal="center" vertical="center" wrapText="1"/>
    </xf>
    <xf numFmtId="2" fontId="14" fillId="13" borderId="2" xfId="0" applyNumberFormat="1" applyFont="1" applyFill="1" applyBorder="1" applyAlignment="1">
      <alignment horizontal="right" vertical="center" wrapText="1"/>
    </xf>
    <xf numFmtId="0" fontId="14" fillId="13" borderId="2" xfId="0" applyFont="1" applyFill="1" applyBorder="1" applyAlignment="1">
      <alignment horizontal="left" vertical="center" wrapText="1"/>
    </xf>
    <xf numFmtId="1" fontId="4" fillId="0" borderId="2" xfId="0" applyNumberFormat="1" applyFont="1" applyBorder="1" applyAlignment="1">
      <alignment horizontal="center" vertical="center"/>
    </xf>
    <xf numFmtId="0" fontId="28" fillId="0" borderId="2" xfId="0" applyFont="1" applyBorder="1" applyAlignment="1">
      <alignment horizontal="center" vertical="center" wrapText="1"/>
    </xf>
    <xf numFmtId="2" fontId="4" fillId="20" borderId="2" xfId="0" applyNumberFormat="1" applyFont="1" applyFill="1" applyBorder="1" applyAlignment="1">
      <alignment horizontal="right" vertical="center" wrapText="1"/>
    </xf>
    <xf numFmtId="0" fontId="28" fillId="0" borderId="2" xfId="0" applyFont="1" applyBorder="1" applyAlignment="1">
      <alignment horizontal="center" vertical="center"/>
    </xf>
    <xf numFmtId="167" fontId="28" fillId="0" borderId="2" xfId="0" applyNumberFormat="1" applyFont="1" applyBorder="1" applyAlignment="1">
      <alignment horizontal="right" vertical="center" wrapText="1"/>
    </xf>
    <xf numFmtId="0" fontId="29" fillId="0" borderId="2" xfId="0" applyFont="1" applyBorder="1" applyAlignment="1">
      <alignment vertical="center" wrapText="1"/>
    </xf>
    <xf numFmtId="1" fontId="28" fillId="0" borderId="2" xfId="0" applyNumberFormat="1" applyFont="1" applyBorder="1" applyAlignment="1">
      <alignment horizontal="center" vertical="center"/>
    </xf>
    <xf numFmtId="0" fontId="12" fillId="2" borderId="2" xfId="0" applyFont="1" applyFill="1" applyBorder="1"/>
    <xf numFmtId="0" fontId="12" fillId="2" borderId="2" xfId="0" applyFont="1" applyFill="1" applyBorder="1" applyAlignment="1">
      <alignment horizontal="left"/>
    </xf>
    <xf numFmtId="0" fontId="30" fillId="2" borderId="2" xfId="0" applyFont="1" applyFill="1" applyBorder="1"/>
    <xf numFmtId="0" fontId="28" fillId="2" borderId="2" xfId="0" applyFont="1" applyFill="1" applyBorder="1" applyAlignment="1">
      <alignment horizontal="center"/>
    </xf>
    <xf numFmtId="168" fontId="4" fillId="0" borderId="2" xfId="0" applyNumberFormat="1" applyFont="1" applyBorder="1" applyAlignment="1">
      <alignment horizontal="right" vertical="center" wrapText="1"/>
    </xf>
    <xf numFmtId="167" fontId="12" fillId="2" borderId="2" xfId="0" applyNumberFormat="1" applyFont="1" applyFill="1" applyBorder="1" applyAlignment="1">
      <alignment horizontal="right"/>
    </xf>
    <xf numFmtId="0" fontId="12" fillId="2" borderId="2" xfId="0" applyFont="1" applyFill="1" applyBorder="1" applyAlignment="1">
      <alignment horizontal="right"/>
    </xf>
    <xf numFmtId="2" fontId="12" fillId="2" borderId="2" xfId="0" applyNumberFormat="1" applyFont="1" applyFill="1" applyBorder="1" applyAlignment="1">
      <alignment horizontal="right"/>
    </xf>
    <xf numFmtId="0" fontId="4" fillId="2" borderId="21" xfId="0" applyFont="1" applyFill="1" applyBorder="1" applyAlignment="1">
      <alignment wrapText="1"/>
    </xf>
    <xf numFmtId="0" fontId="12" fillId="0" borderId="2" xfId="0" applyFont="1" applyBorder="1" applyAlignment="1">
      <alignment horizontal="center"/>
    </xf>
    <xf numFmtId="2" fontId="28" fillId="0" borderId="2" xfId="0" applyNumberFormat="1" applyFont="1" applyBorder="1" applyAlignment="1">
      <alignment horizontal="left" vertical="center" wrapText="1"/>
    </xf>
    <xf numFmtId="0" fontId="31" fillId="0" borderId="0" xfId="0" applyFont="1" applyAlignment="1">
      <alignment wrapText="1"/>
    </xf>
    <xf numFmtId="0" fontId="4" fillId="2" borderId="2" xfId="0" applyFont="1" applyFill="1" applyBorder="1" applyAlignment="1">
      <alignment vertical="center" wrapText="1"/>
    </xf>
    <xf numFmtId="0" fontId="28" fillId="2" borderId="2" xfId="0" applyFont="1" applyFill="1" applyBorder="1" applyAlignment="1">
      <alignment vertical="center" wrapText="1"/>
    </xf>
    <xf numFmtId="0" fontId="4" fillId="2" borderId="2" xfId="0" applyFont="1" applyFill="1" applyBorder="1" applyAlignment="1">
      <alignment horizontal="left" vertical="center" wrapText="1"/>
    </xf>
    <xf numFmtId="0" fontId="28" fillId="2" borderId="2" xfId="0" applyFont="1" applyFill="1" applyBorder="1" applyAlignment="1">
      <alignment horizontal="center" vertical="center" wrapText="1"/>
    </xf>
    <xf numFmtId="0" fontId="4" fillId="2" borderId="2" xfId="0" applyFont="1" applyFill="1" applyBorder="1" applyAlignment="1">
      <alignment horizontal="left" vertical="center" wrapText="1" readingOrder="1"/>
    </xf>
    <xf numFmtId="2" fontId="4" fillId="2" borderId="2" xfId="0" applyNumberFormat="1" applyFont="1" applyFill="1" applyBorder="1" applyAlignment="1">
      <alignment vertical="center" wrapText="1"/>
    </xf>
    <xf numFmtId="49" fontId="4" fillId="0" borderId="2" xfId="0" applyNumberFormat="1" applyFont="1" applyBorder="1" applyAlignment="1">
      <alignment vertical="center" wrapText="1"/>
    </xf>
    <xf numFmtId="167" fontId="14" fillId="13" borderId="2" xfId="0" applyNumberFormat="1" applyFont="1" applyFill="1" applyBorder="1" applyAlignment="1">
      <alignment horizontal="right" vertical="center" wrapText="1"/>
    </xf>
    <xf numFmtId="0" fontId="29" fillId="13" borderId="2" xfId="0" applyFont="1" applyFill="1" applyBorder="1" applyAlignment="1">
      <alignment vertical="center" wrapText="1"/>
    </xf>
    <xf numFmtId="0" fontId="29" fillId="13" borderId="2" xfId="0" applyFont="1" applyFill="1" applyBorder="1" applyAlignment="1">
      <alignment horizontal="left" vertical="center" wrapText="1"/>
    </xf>
    <xf numFmtId="2" fontId="29" fillId="0" borderId="2" xfId="0" applyNumberFormat="1" applyFont="1" applyBorder="1" applyAlignment="1">
      <alignment vertical="center" wrapText="1"/>
    </xf>
    <xf numFmtId="2" fontId="14" fillId="13" borderId="2" xfId="0" applyNumberFormat="1" applyFont="1" applyFill="1" applyBorder="1" applyAlignment="1">
      <alignment horizontal="left" vertical="center" wrapText="1"/>
    </xf>
    <xf numFmtId="2" fontId="4" fillId="2" borderId="2" xfId="0" applyNumberFormat="1" applyFont="1" applyFill="1" applyBorder="1" applyAlignment="1">
      <alignment horizontal="left" vertical="center" wrapText="1"/>
    </xf>
    <xf numFmtId="2" fontId="4" fillId="0" borderId="0" xfId="0" applyNumberFormat="1" applyFont="1" applyAlignment="1">
      <alignment vertical="center" wrapText="1"/>
    </xf>
    <xf numFmtId="0" fontId="4" fillId="2" borderId="2" xfId="0" applyFont="1" applyFill="1" applyBorder="1" applyAlignment="1">
      <alignment wrapText="1"/>
    </xf>
    <xf numFmtId="0" fontId="4" fillId="21" borderId="2" xfId="0" applyFont="1" applyFill="1" applyBorder="1" applyAlignment="1">
      <alignment vertical="center" wrapText="1"/>
    </xf>
    <xf numFmtId="0" fontId="28" fillId="0" borderId="2" xfId="0" applyFont="1" applyBorder="1" applyAlignment="1">
      <alignment horizontal="left" vertical="top" wrapText="1"/>
    </xf>
    <xf numFmtId="0" fontId="12" fillId="0" borderId="2" xfId="0" applyFont="1" applyBorder="1"/>
    <xf numFmtId="0" fontId="4" fillId="0" borderId="2" xfId="0" applyFont="1" applyBorder="1" applyAlignment="1">
      <alignment horizontal="center" wrapText="1"/>
    </xf>
    <xf numFmtId="0" fontId="12" fillId="0" borderId="2" xfId="0" applyFont="1" applyBorder="1" applyAlignment="1">
      <alignment horizontal="left" vertical="center"/>
    </xf>
    <xf numFmtId="0" fontId="4" fillId="2" borderId="2" xfId="0" applyFont="1" applyFill="1" applyBorder="1" applyAlignment="1">
      <alignment horizontal="right" vertical="center" wrapText="1"/>
    </xf>
    <xf numFmtId="2" fontId="4" fillId="0" borderId="2" xfId="0" applyNumberFormat="1" applyFont="1" applyBorder="1" applyAlignment="1">
      <alignment horizontal="center" vertical="center" wrapText="1"/>
    </xf>
    <xf numFmtId="0" fontId="12" fillId="0" borderId="0" xfId="0" applyFont="1" applyAlignment="1">
      <alignment horizontal="left" vertical="center" wrapText="1"/>
    </xf>
    <xf numFmtId="2" fontId="12" fillId="0" borderId="0" xfId="0" applyNumberFormat="1" applyFont="1" applyAlignment="1">
      <alignment horizontal="right" vertical="center" wrapText="1"/>
    </xf>
    <xf numFmtId="167" fontId="14" fillId="0" borderId="2" xfId="0" applyNumberFormat="1" applyFont="1" applyBorder="1" applyAlignment="1">
      <alignment horizontal="right" vertical="center" wrapText="1"/>
    </xf>
    <xf numFmtId="0" fontId="4" fillId="0" borderId="2" xfId="0" applyFont="1" applyBorder="1" applyAlignment="1">
      <alignment horizontal="right" vertical="center" wrapText="1"/>
    </xf>
    <xf numFmtId="2" fontId="4" fillId="0" borderId="2" xfId="0" applyNumberFormat="1" applyFont="1" applyBorder="1" applyAlignment="1">
      <alignment horizontal="left" vertical="top" wrapText="1"/>
    </xf>
    <xf numFmtId="0" fontId="24" fillId="0" borderId="0" xfId="0" applyFont="1"/>
    <xf numFmtId="0" fontId="32" fillId="3" borderId="1" xfId="0" applyFont="1" applyFill="1" applyBorder="1"/>
    <xf numFmtId="0" fontId="4" fillId="0" borderId="2" xfId="0" applyFont="1" applyBorder="1" applyAlignment="1">
      <alignment horizontal="left" wrapText="1"/>
    </xf>
    <xf numFmtId="2" fontId="33" fillId="0" borderId="2" xfId="0" applyNumberFormat="1" applyFont="1" applyBorder="1" applyAlignment="1">
      <alignment vertical="center" wrapText="1"/>
    </xf>
    <xf numFmtId="2" fontId="14" fillId="18" borderId="2" xfId="0" applyNumberFormat="1" applyFont="1" applyFill="1" applyBorder="1" applyAlignment="1">
      <alignment horizontal="right" vertical="center" wrapText="1"/>
    </xf>
    <xf numFmtId="0" fontId="14" fillId="18" borderId="2" xfId="0" applyFont="1" applyFill="1" applyBorder="1" applyAlignment="1">
      <alignment horizontal="center" vertical="center" wrapText="1"/>
    </xf>
    <xf numFmtId="2" fontId="8" fillId="18"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vertical="center" wrapText="1"/>
    </xf>
    <xf numFmtId="0" fontId="4" fillId="20" borderId="2" xfId="0" applyFont="1" applyFill="1" applyBorder="1" applyAlignment="1">
      <alignment horizontal="left" vertical="center" wrapText="1"/>
    </xf>
    <xf numFmtId="2" fontId="4" fillId="20" borderId="2" xfId="0" applyNumberFormat="1" applyFont="1" applyFill="1" applyBorder="1" applyAlignment="1">
      <alignment horizontal="left" vertical="center" wrapText="1"/>
    </xf>
    <xf numFmtId="0" fontId="14" fillId="26" borderId="2" xfId="0" applyFont="1" applyFill="1" applyBorder="1" applyAlignment="1">
      <alignment horizontal="left" vertical="center" wrapText="1"/>
    </xf>
    <xf numFmtId="0" fontId="4" fillId="26" borderId="2" xfId="0" applyFont="1" applyFill="1" applyBorder="1" applyAlignment="1">
      <alignment vertical="center" wrapText="1"/>
    </xf>
    <xf numFmtId="0" fontId="14" fillId="26" borderId="2" xfId="0" applyFont="1" applyFill="1" applyBorder="1" applyAlignment="1">
      <alignment vertical="center" wrapText="1"/>
    </xf>
    <xf numFmtId="0" fontId="4" fillId="26" borderId="2" xfId="0" applyFont="1" applyFill="1" applyBorder="1" applyAlignment="1">
      <alignment horizontal="center" vertical="center" wrapText="1"/>
    </xf>
    <xf numFmtId="2" fontId="4" fillId="26" borderId="2" xfId="0" applyNumberFormat="1" applyFont="1" applyFill="1" applyBorder="1" applyAlignment="1">
      <alignment horizontal="right" vertical="center" wrapText="1"/>
    </xf>
    <xf numFmtId="0" fontId="14" fillId="26" borderId="2" xfId="0" applyFont="1" applyFill="1" applyBorder="1" applyAlignment="1">
      <alignment horizontal="center" vertical="center" wrapText="1"/>
    </xf>
    <xf numFmtId="2" fontId="14" fillId="26" borderId="2" xfId="0" applyNumberFormat="1" applyFont="1" applyFill="1" applyBorder="1" applyAlignment="1">
      <alignment horizontal="right" vertical="center" wrapText="1"/>
    </xf>
    <xf numFmtId="0" fontId="4" fillId="26" borderId="2" xfId="0" applyFont="1" applyFill="1" applyBorder="1" applyAlignment="1">
      <alignment horizontal="left" vertical="center" wrapText="1"/>
    </xf>
    <xf numFmtId="2" fontId="4" fillId="26" borderId="2" xfId="0" applyNumberFormat="1" applyFont="1" applyFill="1" applyBorder="1" applyAlignment="1">
      <alignment horizontal="left" vertical="center" wrapText="1"/>
    </xf>
    <xf numFmtId="1" fontId="4" fillId="0" borderId="2" xfId="0" applyNumberFormat="1" applyFont="1" applyBorder="1" applyAlignment="1">
      <alignment horizontal="left" vertical="center" wrapText="1"/>
    </xf>
    <xf numFmtId="167" fontId="12" fillId="2" borderId="2" xfId="0" applyNumberFormat="1" applyFont="1" applyFill="1" applyBorder="1" applyAlignment="1">
      <alignment horizontal="center"/>
    </xf>
    <xf numFmtId="1" fontId="12" fillId="2" borderId="2" xfId="0" applyNumberFormat="1" applyFont="1" applyFill="1" applyBorder="1" applyAlignment="1">
      <alignment horizontal="center"/>
    </xf>
    <xf numFmtId="169" fontId="4" fillId="0" borderId="2" xfId="0" applyNumberFormat="1" applyFont="1" applyBorder="1" applyAlignment="1">
      <alignment horizontal="right" vertical="center" wrapText="1"/>
    </xf>
    <xf numFmtId="2" fontId="12" fillId="2" borderId="2" xfId="0" applyNumberFormat="1" applyFont="1" applyFill="1" applyBorder="1" applyAlignment="1">
      <alignment wrapText="1"/>
    </xf>
    <xf numFmtId="0" fontId="12" fillId="2" borderId="2" xfId="0" applyFont="1" applyFill="1" applyBorder="1" applyAlignment="1">
      <alignment horizontal="center"/>
    </xf>
    <xf numFmtId="0" fontId="12" fillId="2" borderId="2" xfId="0" applyFont="1" applyFill="1" applyBorder="1" applyAlignment="1">
      <alignment wrapText="1"/>
    </xf>
    <xf numFmtId="43" fontId="4" fillId="0" borderId="2" xfId="0" applyNumberFormat="1" applyFont="1" applyBorder="1" applyAlignment="1">
      <alignment horizontal="center" vertical="center" wrapText="1"/>
    </xf>
    <xf numFmtId="0" fontId="34" fillId="0" borderId="0" xfId="0" applyFont="1" applyAlignment="1">
      <alignment wrapText="1"/>
    </xf>
    <xf numFmtId="170" fontId="4" fillId="2" borderId="2" xfId="0" applyNumberFormat="1" applyFont="1" applyFill="1" applyBorder="1" applyAlignment="1">
      <alignment horizontal="right" vertical="center" wrapText="1"/>
    </xf>
    <xf numFmtId="1" fontId="4" fillId="2" borderId="2" xfId="0" applyNumberFormat="1" applyFont="1" applyFill="1" applyBorder="1" applyAlignment="1">
      <alignment horizontal="left" vertical="center" wrapText="1"/>
    </xf>
    <xf numFmtId="2" fontId="12" fillId="2" borderId="1" xfId="0" applyNumberFormat="1" applyFont="1" applyFill="1" applyBorder="1" applyAlignment="1">
      <alignment vertical="center" wrapText="1"/>
    </xf>
    <xf numFmtId="0" fontId="4" fillId="0" borderId="2" xfId="0" applyFont="1" applyBorder="1" applyAlignment="1">
      <alignment vertical="top"/>
    </xf>
    <xf numFmtId="1" fontId="4" fillId="26" borderId="2" xfId="0" applyNumberFormat="1" applyFont="1" applyFill="1" applyBorder="1" applyAlignment="1">
      <alignment horizontal="left" vertical="center" wrapText="1"/>
    </xf>
    <xf numFmtId="0" fontId="14" fillId="2" borderId="2" xfId="0" applyFont="1" applyFill="1" applyBorder="1" applyAlignment="1">
      <alignment horizontal="center" vertical="center" wrapText="1"/>
    </xf>
    <xf numFmtId="0" fontId="4" fillId="2" borderId="2" xfId="0" applyFont="1" applyFill="1" applyBorder="1" applyAlignment="1">
      <alignment horizontal="left" wrapText="1"/>
    </xf>
    <xf numFmtId="0" fontId="10" fillId="15" borderId="24" xfId="0" applyFont="1" applyFill="1" applyBorder="1" applyAlignment="1">
      <alignment vertical="center"/>
    </xf>
    <xf numFmtId="2" fontId="5" fillId="0" borderId="2" xfId="0" applyNumberFormat="1" applyFont="1" applyBorder="1"/>
    <xf numFmtId="0" fontId="35" fillId="0" borderId="2" xfId="0" applyFont="1" applyBorder="1" applyAlignment="1">
      <alignment vertical="center" wrapText="1"/>
    </xf>
    <xf numFmtId="2" fontId="14" fillId="26" borderId="2" xfId="0" applyNumberFormat="1" applyFont="1" applyFill="1" applyBorder="1" applyAlignment="1">
      <alignment vertical="center" wrapText="1"/>
    </xf>
    <xf numFmtId="0" fontId="0" fillId="0" borderId="0" xfId="0" applyFont="1" applyAlignment="1">
      <alignment horizontal="center" vertical="center"/>
    </xf>
    <xf numFmtId="0" fontId="1" fillId="0" borderId="0" xfId="0" applyFont="1"/>
    <xf numFmtId="0" fontId="8" fillId="18" borderId="2" xfId="0" applyFont="1" applyFill="1" applyBorder="1" applyAlignment="1">
      <alignment horizontal="left" wrapText="1"/>
    </xf>
    <xf numFmtId="0" fontId="14" fillId="12" borderId="2" xfId="0" applyFont="1" applyFill="1" applyBorder="1" applyAlignment="1">
      <alignment horizontal="right" vertical="center" wrapText="1"/>
    </xf>
    <xf numFmtId="0" fontId="14" fillId="12" borderId="2" xfId="0" applyFont="1" applyFill="1" applyBorder="1" applyAlignment="1">
      <alignment horizontal="left" wrapText="1"/>
    </xf>
    <xf numFmtId="0" fontId="4" fillId="2" borderId="2" xfId="0" applyFont="1" applyFill="1" applyBorder="1" applyAlignment="1">
      <alignment horizontal="left" vertical="center"/>
    </xf>
    <xf numFmtId="0" fontId="4" fillId="2" borderId="2" xfId="0" applyFont="1" applyFill="1" applyBorder="1" applyAlignment="1">
      <alignment horizontal="center" vertical="center"/>
    </xf>
    <xf numFmtId="0" fontId="4" fillId="2" borderId="2" xfId="0" applyFont="1" applyFill="1" applyBorder="1" applyAlignment="1">
      <alignment vertical="center"/>
    </xf>
    <xf numFmtId="0" fontId="12" fillId="2" borderId="2" xfId="0" applyFont="1" applyFill="1" applyBorder="1" applyAlignment="1">
      <alignment horizontal="center" vertical="center"/>
    </xf>
    <xf numFmtId="2" fontId="4" fillId="2" borderId="2" xfId="0" applyNumberFormat="1" applyFont="1" applyFill="1" applyBorder="1" applyAlignment="1">
      <alignment horizontal="center" vertical="center" wrapText="1"/>
    </xf>
    <xf numFmtId="0" fontId="13" fillId="2" borderId="2" xfId="0" applyFont="1" applyFill="1" applyBorder="1" applyAlignment="1">
      <alignment wrapText="1"/>
    </xf>
    <xf numFmtId="0" fontId="4" fillId="2" borderId="2" xfId="0" applyFont="1" applyFill="1" applyBorder="1" applyAlignment="1">
      <alignment horizontal="left"/>
    </xf>
    <xf numFmtId="2" fontId="4" fillId="2" borderId="2" xfId="0" applyNumberFormat="1" applyFont="1" applyFill="1" applyBorder="1" applyAlignment="1">
      <alignment vertical="center"/>
    </xf>
    <xf numFmtId="0" fontId="1" fillId="2" borderId="1" xfId="0" applyFont="1" applyFill="1" applyBorder="1"/>
    <xf numFmtId="0" fontId="13" fillId="2" borderId="25" xfId="0" applyFont="1" applyFill="1" applyBorder="1" applyAlignment="1">
      <alignment horizontal="left" wrapText="1"/>
    </xf>
    <xf numFmtId="1" fontId="14" fillId="13" borderId="2" xfId="0" applyNumberFormat="1" applyFont="1" applyFill="1" applyBorder="1" applyAlignment="1">
      <alignment horizontal="left" vertical="center" wrapText="1"/>
    </xf>
    <xf numFmtId="2" fontId="14" fillId="13" borderId="2" xfId="0" applyNumberFormat="1" applyFont="1" applyFill="1" applyBorder="1" applyAlignment="1">
      <alignment vertical="center" wrapText="1"/>
    </xf>
    <xf numFmtId="1" fontId="4" fillId="2" borderId="2" xfId="0" applyNumberFormat="1" applyFont="1" applyFill="1" applyBorder="1" applyAlignment="1">
      <alignment horizontal="center" vertical="center" wrapText="1"/>
    </xf>
    <xf numFmtId="167" fontId="12" fillId="2" borderId="2" xfId="0" applyNumberFormat="1" applyFont="1" applyFill="1" applyBorder="1" applyAlignment="1">
      <alignment horizontal="center" vertical="center"/>
    </xf>
    <xf numFmtId="0" fontId="14" fillId="2" borderId="2" xfId="0" applyFont="1" applyFill="1" applyBorder="1" applyAlignment="1">
      <alignment horizontal="center" vertical="center"/>
    </xf>
    <xf numFmtId="2" fontId="14" fillId="2" borderId="2" xfId="0" applyNumberFormat="1" applyFont="1" applyFill="1" applyBorder="1" applyAlignment="1">
      <alignment vertical="center" wrapText="1"/>
    </xf>
    <xf numFmtId="2" fontId="0" fillId="0" borderId="0" xfId="0" applyNumberFormat="1" applyFont="1"/>
    <xf numFmtId="1" fontId="4" fillId="20" borderId="2" xfId="0" applyNumberFormat="1" applyFont="1" applyFill="1" applyBorder="1" applyAlignment="1">
      <alignment horizontal="left" vertical="center" wrapText="1"/>
    </xf>
    <xf numFmtId="0" fontId="4" fillId="0" borderId="2" xfId="0" applyFont="1" applyBorder="1" applyAlignment="1">
      <alignment wrapText="1"/>
    </xf>
    <xf numFmtId="2" fontId="13" fillId="0" borderId="0" xfId="0" applyNumberFormat="1" applyFont="1" applyAlignment="1">
      <alignment vertical="center" wrapText="1"/>
    </xf>
    <xf numFmtId="0" fontId="28" fillId="0" borderId="2" xfId="0" applyFont="1" applyBorder="1" applyAlignment="1">
      <alignment wrapText="1"/>
    </xf>
    <xf numFmtId="2" fontId="12" fillId="0" borderId="0" xfId="0" applyNumberFormat="1" applyFont="1"/>
    <xf numFmtId="2" fontId="25" fillId="0" borderId="2" xfId="0" applyNumberFormat="1" applyFont="1" applyBorder="1" applyAlignment="1">
      <alignment horizontal="left" vertical="center"/>
    </xf>
    <xf numFmtId="0" fontId="25" fillId="0" borderId="2" xfId="0" applyFont="1" applyBorder="1" applyAlignment="1">
      <alignment horizontal="left" vertical="center"/>
    </xf>
    <xf numFmtId="167" fontId="28" fillId="0" borderId="2" xfId="0" applyNumberFormat="1" applyFont="1" applyBorder="1" applyAlignment="1">
      <alignment vertical="center" wrapText="1"/>
    </xf>
    <xf numFmtId="2" fontId="14" fillId="20" borderId="2" xfId="0" applyNumberFormat="1" applyFont="1" applyFill="1" applyBorder="1" applyAlignment="1">
      <alignment vertical="center" wrapText="1"/>
    </xf>
    <xf numFmtId="2" fontId="12" fillId="0" borderId="0" xfId="0" applyNumberFormat="1" applyFont="1" applyAlignment="1">
      <alignment vertical="center"/>
    </xf>
    <xf numFmtId="1" fontId="28" fillId="0" borderId="2" xfId="0" applyNumberFormat="1" applyFont="1" applyBorder="1" applyAlignment="1">
      <alignment vertical="center" wrapText="1"/>
    </xf>
    <xf numFmtId="0" fontId="14" fillId="27" borderId="2" xfId="0" applyFont="1" applyFill="1" applyBorder="1" applyAlignment="1">
      <alignment vertical="center" wrapText="1"/>
    </xf>
    <xf numFmtId="0" fontId="4" fillId="27" borderId="2" xfId="0" applyFont="1" applyFill="1" applyBorder="1" applyAlignment="1">
      <alignment vertical="center" wrapText="1"/>
    </xf>
    <xf numFmtId="0" fontId="4" fillId="27" borderId="2" xfId="0" applyFont="1" applyFill="1" applyBorder="1" applyAlignment="1">
      <alignment horizontal="center" vertical="center" wrapText="1"/>
    </xf>
    <xf numFmtId="2" fontId="4" fillId="27" borderId="2" xfId="0" applyNumberFormat="1" applyFont="1" applyFill="1" applyBorder="1" applyAlignment="1">
      <alignment horizontal="right" vertical="center" wrapText="1"/>
    </xf>
    <xf numFmtId="2" fontId="14" fillId="27" borderId="2" xfId="0" applyNumberFormat="1" applyFont="1" applyFill="1" applyBorder="1" applyAlignment="1">
      <alignment horizontal="right" vertical="center" wrapText="1"/>
    </xf>
    <xf numFmtId="1" fontId="14" fillId="12" borderId="2" xfId="0" applyNumberFormat="1" applyFont="1" applyFill="1" applyBorder="1" applyAlignment="1">
      <alignment horizontal="left" vertical="center" wrapText="1"/>
    </xf>
    <xf numFmtId="0" fontId="4" fillId="27" borderId="2" xfId="0" applyFont="1" applyFill="1" applyBorder="1" applyAlignment="1">
      <alignment horizontal="left" vertical="center" wrapText="1"/>
    </xf>
    <xf numFmtId="1" fontId="28" fillId="0" borderId="2" xfId="0" applyNumberFormat="1" applyFont="1" applyBorder="1" applyAlignment="1">
      <alignment horizontal="center"/>
    </xf>
    <xf numFmtId="1" fontId="4" fillId="0" borderId="2" xfId="0" applyNumberFormat="1" applyFont="1" applyBorder="1" applyAlignment="1">
      <alignment vertical="center" wrapText="1"/>
    </xf>
    <xf numFmtId="2" fontId="28" fillId="0" borderId="2" xfId="0" applyNumberFormat="1" applyFont="1" applyBorder="1" applyAlignment="1">
      <alignment vertical="center" wrapText="1"/>
    </xf>
    <xf numFmtId="0" fontId="4" fillId="13" borderId="2" xfId="0" applyFont="1" applyFill="1" applyBorder="1" applyAlignment="1">
      <alignment horizontal="left" vertical="center" wrapText="1"/>
    </xf>
    <xf numFmtId="0" fontId="4" fillId="13" borderId="2" xfId="0" applyFont="1" applyFill="1" applyBorder="1" applyAlignment="1">
      <alignment vertical="center" wrapText="1"/>
    </xf>
    <xf numFmtId="167" fontId="4" fillId="13" borderId="2" xfId="0" applyNumberFormat="1" applyFont="1" applyFill="1" applyBorder="1" applyAlignment="1">
      <alignment horizontal="right" vertical="center" wrapText="1"/>
    </xf>
    <xf numFmtId="0" fontId="28" fillId="13" borderId="2" xfId="0" applyFont="1" applyFill="1" applyBorder="1" applyAlignment="1">
      <alignment vertical="center" wrapText="1"/>
    </xf>
    <xf numFmtId="2" fontId="4" fillId="13" borderId="2" xfId="0" applyNumberFormat="1" applyFont="1" applyFill="1" applyBorder="1" applyAlignment="1">
      <alignment horizontal="right" vertical="center" wrapText="1"/>
    </xf>
    <xf numFmtId="0" fontId="12" fillId="13" borderId="2" xfId="0" applyFont="1" applyFill="1" applyBorder="1" applyAlignment="1">
      <alignment vertical="center" wrapText="1"/>
    </xf>
    <xf numFmtId="0" fontId="36" fillId="0" borderId="2" xfId="0" applyFont="1" applyBorder="1" applyAlignment="1">
      <alignment wrapText="1"/>
    </xf>
    <xf numFmtId="1" fontId="14" fillId="2" borderId="2" xfId="0" applyNumberFormat="1" applyFont="1" applyFill="1" applyBorder="1" applyAlignment="1">
      <alignment horizontal="left" vertical="center" wrapText="1"/>
    </xf>
    <xf numFmtId="1" fontId="28" fillId="2" borderId="2" xfId="0" applyNumberFormat="1" applyFont="1" applyFill="1" applyBorder="1" applyAlignment="1">
      <alignment horizontal="center"/>
    </xf>
    <xf numFmtId="0" fontId="12" fillId="28" borderId="2" xfId="0" applyFont="1" applyFill="1" applyBorder="1" applyAlignment="1">
      <alignment horizontal="center" vertical="center"/>
    </xf>
    <xf numFmtId="0" fontId="37" fillId="0" borderId="0" xfId="0" applyFont="1" applyAlignment="1">
      <alignment horizontal="left" vertical="center"/>
    </xf>
    <xf numFmtId="2" fontId="14" fillId="2" borderId="2" xfId="0" applyNumberFormat="1" applyFont="1" applyFill="1" applyBorder="1" applyAlignment="1">
      <alignment horizontal="right" vertical="center" wrapText="1"/>
    </xf>
    <xf numFmtId="0" fontId="14" fillId="27" borderId="2" xfId="0" applyFont="1" applyFill="1" applyBorder="1" applyAlignment="1">
      <alignment horizontal="left" vertical="center" wrapText="1"/>
    </xf>
    <xf numFmtId="0" fontId="14" fillId="27" borderId="2" xfId="0" applyFont="1" applyFill="1" applyBorder="1" applyAlignment="1">
      <alignment horizontal="center" vertical="center" wrapText="1"/>
    </xf>
    <xf numFmtId="1" fontId="14" fillId="27" borderId="2" xfId="0" applyNumberFormat="1" applyFont="1" applyFill="1" applyBorder="1" applyAlignment="1">
      <alignment horizontal="left" vertical="center" wrapText="1"/>
    </xf>
    <xf numFmtId="0" fontId="12" fillId="2" borderId="2" xfId="0" applyFont="1" applyFill="1" applyBorder="1" applyAlignment="1">
      <alignment horizontal="left" vertical="center"/>
    </xf>
    <xf numFmtId="2" fontId="12" fillId="2" borderId="2" xfId="0" applyNumberFormat="1" applyFont="1" applyFill="1" applyBorder="1" applyAlignment="1">
      <alignment vertical="center"/>
    </xf>
    <xf numFmtId="0" fontId="38" fillId="2" borderId="2" xfId="0" applyFont="1" applyFill="1" applyBorder="1" applyAlignment="1">
      <alignment horizontal="center"/>
    </xf>
    <xf numFmtId="0" fontId="30" fillId="2" borderId="2" xfId="0" applyFont="1" applyFill="1" applyBorder="1" applyAlignment="1">
      <alignment horizontal="center"/>
    </xf>
    <xf numFmtId="1" fontId="4" fillId="2" borderId="2" xfId="0" applyNumberFormat="1" applyFont="1" applyFill="1" applyBorder="1" applyAlignment="1">
      <alignment horizontal="center"/>
    </xf>
    <xf numFmtId="0" fontId="12" fillId="2" borderId="26" xfId="0" applyFont="1" applyFill="1" applyBorder="1" applyAlignment="1">
      <alignment wrapText="1"/>
    </xf>
    <xf numFmtId="0" fontId="12" fillId="2" borderId="2" xfId="0" applyFont="1" applyFill="1" applyBorder="1" applyAlignment="1">
      <alignment horizontal="center" wrapText="1"/>
    </xf>
    <xf numFmtId="0" fontId="29" fillId="2" borderId="2" xfId="0" applyFont="1" applyFill="1" applyBorder="1" applyAlignment="1">
      <alignment horizontal="center" vertical="center" wrapText="1"/>
    </xf>
    <xf numFmtId="0" fontId="13" fillId="2" borderId="27" xfId="0" applyFont="1" applyFill="1" applyBorder="1"/>
    <xf numFmtId="167" fontId="28" fillId="2" borderId="2" xfId="0" applyNumberFormat="1" applyFont="1" applyFill="1" applyBorder="1" applyAlignment="1">
      <alignment horizontal="right" vertical="center" wrapText="1"/>
    </xf>
    <xf numFmtId="0" fontId="29" fillId="2" borderId="2" xfId="0" applyFont="1" applyFill="1" applyBorder="1" applyAlignment="1">
      <alignment vertical="center" wrapText="1"/>
    </xf>
    <xf numFmtId="0" fontId="4" fillId="0" borderId="2" xfId="0" applyFont="1" applyBorder="1" applyAlignment="1">
      <alignment horizontal="left" vertical="center"/>
    </xf>
    <xf numFmtId="1" fontId="14" fillId="20" borderId="2" xfId="0" applyNumberFormat="1" applyFont="1" applyFill="1" applyBorder="1" applyAlignment="1">
      <alignment horizontal="left" vertical="center" wrapText="1"/>
    </xf>
    <xf numFmtId="0" fontId="36" fillId="0" borderId="2" xfId="0" applyFont="1" applyBorder="1"/>
    <xf numFmtId="0" fontId="39" fillId="0" borderId="2" xfId="0" applyFont="1" applyBorder="1" applyAlignment="1">
      <alignment horizontal="left" vertical="center" wrapText="1"/>
    </xf>
    <xf numFmtId="2" fontId="14" fillId="2" borderId="2" xfId="0" applyNumberFormat="1" applyFont="1" applyFill="1" applyBorder="1" applyAlignment="1">
      <alignment horizontal="left" vertical="center" wrapText="1"/>
    </xf>
    <xf numFmtId="2" fontId="12" fillId="0" borderId="0" xfId="0" applyNumberFormat="1" applyFont="1" applyAlignment="1">
      <alignment horizontal="left" vertical="center" wrapText="1"/>
    </xf>
    <xf numFmtId="2" fontId="4" fillId="27" borderId="2" xfId="0" applyNumberFormat="1" applyFont="1" applyFill="1" applyBorder="1" applyAlignment="1">
      <alignment vertical="center" wrapText="1"/>
    </xf>
    <xf numFmtId="2" fontId="14" fillId="27" borderId="2" xfId="0" applyNumberFormat="1" applyFont="1" applyFill="1" applyBorder="1" applyAlignment="1">
      <alignment vertical="center" wrapText="1"/>
    </xf>
    <xf numFmtId="2" fontId="28" fillId="0" borderId="2" xfId="0" applyNumberFormat="1" applyFont="1" applyBorder="1" applyAlignment="1">
      <alignment horizontal="right" vertical="center" wrapText="1"/>
    </xf>
    <xf numFmtId="0" fontId="40" fillId="0" borderId="0" xfId="0" applyFont="1" applyAlignment="1">
      <alignment vertical="center"/>
    </xf>
    <xf numFmtId="2" fontId="25" fillId="0" borderId="2" xfId="0" applyNumberFormat="1" applyFont="1" applyBorder="1" applyAlignment="1">
      <alignment horizontal="left" vertical="center" wrapText="1"/>
    </xf>
    <xf numFmtId="2" fontId="40" fillId="0" borderId="0" xfId="0" applyNumberFormat="1" applyFont="1" applyAlignment="1">
      <alignment vertical="center"/>
    </xf>
    <xf numFmtId="2" fontId="4" fillId="0" borderId="2" xfId="0" applyNumberFormat="1" applyFont="1" applyBorder="1" applyAlignment="1">
      <alignment horizontal="right" vertical="center"/>
    </xf>
    <xf numFmtId="0" fontId="40" fillId="0" borderId="0" xfId="0" applyFont="1" applyAlignment="1">
      <alignment horizontal="center" vertical="center"/>
    </xf>
    <xf numFmtId="0" fontId="14" fillId="18" borderId="2" xfId="0" applyFont="1" applyFill="1" applyBorder="1" applyAlignment="1">
      <alignment horizontal="left" vertical="center" wrapText="1"/>
    </xf>
    <xf numFmtId="0" fontId="4" fillId="2" borderId="1" xfId="0" applyFont="1" applyFill="1" applyBorder="1" applyAlignment="1">
      <alignment horizontal="left" wrapText="1"/>
    </xf>
    <xf numFmtId="0" fontId="4" fillId="2" borderId="1" xfId="0" applyFont="1" applyFill="1" applyBorder="1" applyAlignment="1">
      <alignment wrapText="1"/>
    </xf>
    <xf numFmtId="2" fontId="4" fillId="2" borderId="2" xfId="0" applyNumberFormat="1" applyFont="1" applyFill="1" applyBorder="1" applyAlignment="1">
      <alignment horizontal="right" vertical="center"/>
    </xf>
    <xf numFmtId="0" fontId="4" fillId="2" borderId="1" xfId="0" applyFont="1" applyFill="1" applyBorder="1" applyAlignment="1">
      <alignment horizontal="left" vertical="center" wrapText="1"/>
    </xf>
    <xf numFmtId="0" fontId="12" fillId="2" borderId="1" xfId="0" applyFont="1" applyFill="1" applyBorder="1" applyAlignment="1">
      <alignment vertical="center"/>
    </xf>
    <xf numFmtId="2" fontId="4" fillId="25" borderId="2" xfId="0" applyNumberFormat="1" applyFont="1" applyFill="1" applyBorder="1" applyAlignment="1">
      <alignment horizontal="right" vertical="center"/>
    </xf>
    <xf numFmtId="167" fontId="4" fillId="2" borderId="2" xfId="0" applyNumberFormat="1" applyFont="1" applyFill="1" applyBorder="1" applyAlignment="1">
      <alignment horizontal="right" vertical="center"/>
    </xf>
    <xf numFmtId="0" fontId="12" fillId="2" borderId="2" xfId="0" applyFont="1" applyFill="1" applyBorder="1" applyAlignment="1">
      <alignment vertical="center" wrapText="1"/>
    </xf>
    <xf numFmtId="0" fontId="4" fillId="2" borderId="2" xfId="0" applyFont="1" applyFill="1" applyBorder="1" applyAlignment="1">
      <alignment vertical="top" wrapText="1"/>
    </xf>
    <xf numFmtId="0" fontId="21" fillId="15" borderId="2" xfId="0" applyFont="1" applyFill="1" applyBorder="1" applyAlignment="1">
      <alignment horizontal="center" vertical="center" wrapText="1"/>
    </xf>
    <xf numFmtId="0" fontId="21" fillId="14" borderId="2" xfId="0" applyFont="1" applyFill="1" applyBorder="1" applyAlignment="1">
      <alignment horizontal="center" vertical="center" wrapText="1"/>
    </xf>
    <xf numFmtId="0" fontId="10" fillId="15" borderId="2" xfId="0" applyFont="1" applyFill="1" applyBorder="1" applyAlignment="1">
      <alignment vertical="center"/>
    </xf>
    <xf numFmtId="0" fontId="25" fillId="14" borderId="2" xfId="0" applyFont="1" applyFill="1" applyBorder="1" applyAlignment="1">
      <alignment vertical="center" wrapText="1"/>
    </xf>
    <xf numFmtId="167" fontId="4" fillId="0" borderId="2" xfId="0" applyNumberFormat="1" applyFont="1" applyBorder="1" applyAlignment="1">
      <alignment horizontal="right" vertical="center"/>
    </xf>
    <xf numFmtId="0" fontId="10" fillId="0" borderId="2" xfId="0" applyFont="1" applyBorder="1" applyAlignment="1">
      <alignment horizontal="left" vertical="center"/>
    </xf>
    <xf numFmtId="2" fontId="25" fillId="0" borderId="2" xfId="0" applyNumberFormat="1" applyFont="1" applyBorder="1" applyAlignment="1">
      <alignment horizontal="right"/>
    </xf>
    <xf numFmtId="0" fontId="4" fillId="0" borderId="2" xfId="0" applyFont="1" applyBorder="1" applyAlignment="1">
      <alignment horizontal="center"/>
    </xf>
    <xf numFmtId="0" fontId="12" fillId="0" borderId="0" xfId="0" applyFont="1" applyAlignment="1">
      <alignment horizontal="center" vertical="center"/>
    </xf>
    <xf numFmtId="0" fontId="14" fillId="2" borderId="2" xfId="0" applyFont="1" applyFill="1" applyBorder="1" applyAlignment="1">
      <alignment horizontal="left" vertical="center" wrapText="1"/>
    </xf>
    <xf numFmtId="168" fontId="4" fillId="2" borderId="2" xfId="0" applyNumberFormat="1" applyFont="1" applyFill="1" applyBorder="1" applyAlignment="1">
      <alignment horizontal="right" vertical="center" wrapText="1"/>
    </xf>
    <xf numFmtId="0" fontId="4" fillId="29" borderId="2" xfId="0" applyFont="1" applyFill="1" applyBorder="1" applyAlignment="1">
      <alignment horizontal="center" vertical="center" wrapText="1"/>
    </xf>
    <xf numFmtId="0" fontId="14" fillId="30" borderId="2" xfId="0" applyFont="1" applyFill="1" applyBorder="1" applyAlignment="1">
      <alignment horizontal="left" vertical="center"/>
    </xf>
    <xf numFmtId="0" fontId="4" fillId="30" borderId="2" xfId="0" applyFont="1" applyFill="1" applyBorder="1" applyAlignment="1">
      <alignment vertical="center" wrapText="1"/>
    </xf>
    <xf numFmtId="0" fontId="14" fillId="30" borderId="2" xfId="0" applyFont="1" applyFill="1" applyBorder="1" applyAlignment="1">
      <alignment vertical="center" wrapText="1"/>
    </xf>
    <xf numFmtId="0" fontId="4" fillId="30" borderId="2" xfId="0" applyFont="1" applyFill="1" applyBorder="1" applyAlignment="1">
      <alignment horizontal="center" vertical="center"/>
    </xf>
    <xf numFmtId="0" fontId="4" fillId="30" borderId="2" xfId="0" applyFont="1" applyFill="1" applyBorder="1" applyAlignment="1">
      <alignment horizontal="left" vertical="center" wrapText="1"/>
    </xf>
    <xf numFmtId="2" fontId="4" fillId="30" borderId="2" xfId="0" applyNumberFormat="1" applyFont="1" applyFill="1" applyBorder="1" applyAlignment="1">
      <alignment horizontal="right" vertical="center" wrapText="1"/>
    </xf>
    <xf numFmtId="0" fontId="4" fillId="30" borderId="2" xfId="0" applyFont="1" applyFill="1" applyBorder="1" applyAlignment="1">
      <alignment horizontal="right" vertical="center" wrapText="1"/>
    </xf>
    <xf numFmtId="2" fontId="14" fillId="30" borderId="2" xfId="0" applyNumberFormat="1" applyFont="1" applyFill="1" applyBorder="1" applyAlignment="1">
      <alignment horizontal="right" vertical="center" wrapText="1"/>
    </xf>
    <xf numFmtId="167" fontId="4" fillId="2" borderId="2" xfId="0" applyNumberFormat="1" applyFont="1" applyFill="1" applyBorder="1" applyAlignment="1">
      <alignment horizontal="center" vertical="center"/>
    </xf>
    <xf numFmtId="0" fontId="14" fillId="31" borderId="2" xfId="0" applyFont="1" applyFill="1" applyBorder="1" applyAlignment="1">
      <alignment horizontal="left" vertical="center"/>
    </xf>
    <xf numFmtId="0" fontId="14" fillId="31" borderId="2" xfId="0" applyFont="1" applyFill="1" applyBorder="1" applyAlignment="1">
      <alignment vertical="center" wrapText="1"/>
    </xf>
    <xf numFmtId="0" fontId="14" fillId="31" borderId="2" xfId="0" applyFont="1" applyFill="1" applyBorder="1" applyAlignment="1">
      <alignment horizontal="center" vertical="center"/>
    </xf>
    <xf numFmtId="2" fontId="14" fillId="2" borderId="2" xfId="0" applyNumberFormat="1" applyFont="1" applyFill="1" applyBorder="1" applyAlignment="1">
      <alignment horizontal="center" vertical="center" wrapText="1"/>
    </xf>
    <xf numFmtId="0" fontId="14" fillId="31" borderId="2" xfId="0" applyFont="1" applyFill="1" applyBorder="1" applyAlignment="1">
      <alignment horizontal="left" vertical="center" wrapText="1"/>
    </xf>
    <xf numFmtId="0" fontId="4" fillId="2" borderId="2" xfId="0" applyFont="1" applyFill="1" applyBorder="1" applyAlignment="1">
      <alignment wrapText="1"/>
    </xf>
    <xf numFmtId="2" fontId="14" fillId="31" borderId="2" xfId="0" applyNumberFormat="1" applyFont="1" applyFill="1" applyBorder="1" applyAlignment="1">
      <alignment horizontal="right" vertical="center" wrapText="1"/>
    </xf>
    <xf numFmtId="0" fontId="14" fillId="31" borderId="2" xfId="0" applyFont="1" applyFill="1" applyBorder="1" applyAlignment="1">
      <alignment horizontal="right" vertical="center" wrapText="1"/>
    </xf>
    <xf numFmtId="0" fontId="28" fillId="2" borderId="2" xfId="0" applyFont="1" applyFill="1" applyBorder="1" applyAlignment="1">
      <alignment horizontal="left" vertical="center" wrapText="1"/>
    </xf>
    <xf numFmtId="167" fontId="29" fillId="2" borderId="2" xfId="0" applyNumberFormat="1" applyFont="1" applyFill="1" applyBorder="1" applyAlignment="1">
      <alignment vertical="center" wrapText="1"/>
    </xf>
    <xf numFmtId="167" fontId="4" fillId="2" borderId="2" xfId="0" applyNumberFormat="1" applyFont="1" applyFill="1" applyBorder="1" applyAlignment="1">
      <alignment vertical="center" wrapText="1"/>
    </xf>
    <xf numFmtId="167" fontId="29" fillId="0" borderId="2" xfId="0" applyNumberFormat="1" applyFont="1" applyBorder="1" applyAlignment="1">
      <alignment vertical="center" wrapText="1"/>
    </xf>
    <xf numFmtId="0" fontId="14" fillId="30" borderId="2" xfId="0" applyFont="1" applyFill="1" applyBorder="1" applyAlignment="1">
      <alignment horizontal="center" vertical="center"/>
    </xf>
    <xf numFmtId="0" fontId="29" fillId="30" borderId="2" xfId="0" applyFont="1" applyFill="1" applyBorder="1" applyAlignment="1">
      <alignment horizontal="left" vertical="center" wrapText="1"/>
    </xf>
    <xf numFmtId="0" fontId="29" fillId="30" borderId="2" xfId="0" applyFont="1" applyFill="1" applyBorder="1" applyAlignment="1">
      <alignment horizontal="center" vertical="center" wrapText="1"/>
    </xf>
    <xf numFmtId="167" fontId="29" fillId="30" borderId="2" xfId="0" applyNumberFormat="1" applyFont="1" applyFill="1" applyBorder="1" applyAlignment="1">
      <alignment vertical="center" wrapText="1"/>
    </xf>
    <xf numFmtId="0" fontId="14" fillId="30" borderId="2" xfId="0" applyFont="1" applyFill="1" applyBorder="1" applyAlignment="1">
      <alignment horizontal="right" vertical="center" wrapText="1"/>
    </xf>
    <xf numFmtId="0" fontId="13" fillId="0" borderId="0" xfId="0" applyFont="1" applyAlignment="1">
      <alignment vertical="center"/>
    </xf>
    <xf numFmtId="0" fontId="4" fillId="12" borderId="2" xfId="0" applyFont="1" applyFill="1" applyBorder="1" applyAlignment="1">
      <alignment horizontal="right" vertical="center" wrapText="1"/>
    </xf>
    <xf numFmtId="0" fontId="4" fillId="2" borderId="1" xfId="0" applyFont="1" applyFill="1" applyBorder="1" applyAlignment="1">
      <alignment horizontal="left" vertical="center"/>
    </xf>
    <xf numFmtId="2" fontId="4" fillId="2" borderId="2" xfId="0" applyNumberFormat="1" applyFont="1" applyFill="1" applyBorder="1" applyAlignment="1">
      <alignment horizontal="center" vertical="center"/>
    </xf>
    <xf numFmtId="0" fontId="12" fillId="2" borderId="1" xfId="0" applyFont="1" applyFill="1" applyBorder="1" applyAlignment="1">
      <alignment horizontal="center" vertical="center"/>
    </xf>
    <xf numFmtId="167" fontId="41" fillId="2" borderId="1" xfId="0" applyNumberFormat="1" applyFont="1" applyFill="1" applyBorder="1" applyAlignment="1">
      <alignment vertical="center"/>
    </xf>
    <xf numFmtId="0" fontId="12" fillId="0" borderId="0" xfId="0" applyFont="1" applyAlignment="1">
      <alignment horizontal="left" vertical="center"/>
    </xf>
    <xf numFmtId="0" fontId="12" fillId="0" borderId="0" xfId="0" applyFont="1" applyAlignment="1">
      <alignment horizontal="right" vertical="center"/>
    </xf>
    <xf numFmtId="0" fontId="42" fillId="0" borderId="0" xfId="0" applyFont="1" applyAlignment="1">
      <alignment wrapText="1"/>
    </xf>
    <xf numFmtId="0" fontId="43" fillId="15" borderId="2" xfId="0" applyFont="1" applyFill="1" applyBorder="1" applyAlignment="1">
      <alignment vertical="top" wrapText="1"/>
    </xf>
    <xf numFmtId="0" fontId="44" fillId="15" borderId="2" xfId="0" applyFont="1" applyFill="1" applyBorder="1" applyAlignment="1">
      <alignment horizontal="center" vertical="top" wrapText="1"/>
    </xf>
    <xf numFmtId="0" fontId="45" fillId="0" borderId="2" xfId="0" applyFont="1" applyBorder="1" applyAlignment="1">
      <alignment vertical="top" wrapText="1"/>
    </xf>
    <xf numFmtId="0" fontId="46" fillId="3" borderId="2" xfId="0" applyFont="1" applyFill="1" applyBorder="1" applyAlignment="1">
      <alignment vertical="top"/>
    </xf>
    <xf numFmtId="0" fontId="47" fillId="16" borderId="2" xfId="0" applyFont="1" applyFill="1" applyBorder="1" applyAlignment="1">
      <alignment vertical="top"/>
    </xf>
    <xf numFmtId="0" fontId="48" fillId="0" borderId="2" xfId="0" applyFont="1" applyBorder="1" applyAlignment="1">
      <alignment vertical="top" wrapText="1"/>
    </xf>
    <xf numFmtId="0" fontId="49" fillId="0" borderId="2" xfId="0" applyFont="1" applyBorder="1" applyAlignment="1">
      <alignment vertical="top"/>
    </xf>
    <xf numFmtId="2" fontId="48" fillId="0" borderId="2" xfId="0" applyNumberFormat="1" applyFont="1" applyBorder="1" applyAlignment="1">
      <alignment vertical="top" wrapText="1"/>
    </xf>
    <xf numFmtId="0" fontId="43" fillId="0" borderId="2" xfId="0" applyFont="1" applyBorder="1" applyAlignment="1">
      <alignment horizontal="left" vertical="top" wrapText="1"/>
    </xf>
    <xf numFmtId="0" fontId="43" fillId="0" borderId="2" xfId="0" applyFont="1" applyBorder="1" applyAlignment="1">
      <alignment horizontal="left" vertical="top"/>
    </xf>
    <xf numFmtId="0" fontId="43" fillId="17" borderId="2" xfId="0" applyFont="1" applyFill="1" applyBorder="1" applyAlignment="1">
      <alignment horizontal="center" vertical="top" wrapText="1"/>
    </xf>
    <xf numFmtId="2" fontId="43" fillId="17" borderId="2" xfId="0" applyNumberFormat="1" applyFont="1" applyFill="1" applyBorder="1" applyAlignment="1">
      <alignment horizontal="center" vertical="top" wrapText="1"/>
    </xf>
    <xf numFmtId="0" fontId="45" fillId="0" borderId="2" xfId="0" applyFont="1" applyBorder="1" applyAlignment="1">
      <alignment horizontal="center" vertical="top" wrapText="1"/>
    </xf>
    <xf numFmtId="0" fontId="43" fillId="23" borderId="2" xfId="0" applyFont="1" applyFill="1" applyBorder="1" applyAlignment="1">
      <alignment horizontal="center" vertical="top" wrapText="1"/>
    </xf>
    <xf numFmtId="0" fontId="43" fillId="18" borderId="2" xfId="0" applyFont="1" applyFill="1" applyBorder="1" applyAlignment="1">
      <alignment horizontal="left" vertical="top" wrapText="1"/>
    </xf>
    <xf numFmtId="0" fontId="50" fillId="18" borderId="2" xfId="0" applyFont="1" applyFill="1" applyBorder="1" applyAlignment="1">
      <alignment horizontal="center" vertical="top" wrapText="1"/>
    </xf>
    <xf numFmtId="0" fontId="43" fillId="18" borderId="2" xfId="0" applyFont="1" applyFill="1" applyBorder="1" applyAlignment="1">
      <alignment horizontal="center" vertical="top" wrapText="1"/>
    </xf>
    <xf numFmtId="2" fontId="43" fillId="18" borderId="2" xfId="0" applyNumberFormat="1" applyFont="1" applyFill="1" applyBorder="1" applyAlignment="1">
      <alignment horizontal="right" vertical="top" wrapText="1"/>
    </xf>
    <xf numFmtId="0" fontId="43" fillId="18" borderId="2" xfId="0" applyFont="1" applyFill="1" applyBorder="1" applyAlignment="1">
      <alignment vertical="top" wrapText="1"/>
    </xf>
    <xf numFmtId="0" fontId="48" fillId="12" borderId="2" xfId="0" applyFont="1" applyFill="1" applyBorder="1" applyAlignment="1">
      <alignment horizontal="left" vertical="top" wrapText="1"/>
    </xf>
    <xf numFmtId="0" fontId="45" fillId="12" borderId="2" xfId="0" applyFont="1" applyFill="1" applyBorder="1" applyAlignment="1">
      <alignment vertical="top" wrapText="1"/>
    </xf>
    <xf numFmtId="0" fontId="48" fillId="12" borderId="2" xfId="0" applyFont="1" applyFill="1" applyBorder="1" applyAlignment="1">
      <alignment vertical="top" wrapText="1"/>
    </xf>
    <xf numFmtId="0" fontId="45" fillId="12" borderId="2" xfId="0" applyFont="1" applyFill="1" applyBorder="1" applyAlignment="1">
      <alignment horizontal="center" vertical="top" wrapText="1"/>
    </xf>
    <xf numFmtId="2" fontId="48" fillId="12" borderId="2" xfId="0" applyNumberFormat="1" applyFont="1" applyFill="1" applyBorder="1" applyAlignment="1">
      <alignment vertical="top" wrapText="1"/>
    </xf>
    <xf numFmtId="0" fontId="45" fillId="12" borderId="2" xfId="0" applyFont="1" applyFill="1" applyBorder="1" applyAlignment="1">
      <alignment horizontal="left" vertical="top" wrapText="1"/>
    </xf>
    <xf numFmtId="0" fontId="48" fillId="20" borderId="2" xfId="0" applyFont="1" applyFill="1" applyBorder="1" applyAlignment="1">
      <alignment horizontal="left" vertical="top" wrapText="1"/>
    </xf>
    <xf numFmtId="0" fontId="45" fillId="20" borderId="2" xfId="0" applyFont="1" applyFill="1" applyBorder="1" applyAlignment="1">
      <alignment vertical="top" wrapText="1"/>
    </xf>
    <xf numFmtId="0" fontId="48" fillId="20" borderId="2" xfId="0" applyFont="1" applyFill="1" applyBorder="1" applyAlignment="1">
      <alignment vertical="top" wrapText="1"/>
    </xf>
    <xf numFmtId="0" fontId="45" fillId="20" borderId="2" xfId="0" applyFont="1" applyFill="1" applyBorder="1" applyAlignment="1">
      <alignment horizontal="center" vertical="top" wrapText="1"/>
    </xf>
    <xf numFmtId="2" fontId="48" fillId="20" borderId="2" xfId="0" applyNumberFormat="1" applyFont="1" applyFill="1" applyBorder="1" applyAlignment="1">
      <alignment vertical="top" wrapText="1"/>
    </xf>
    <xf numFmtId="0" fontId="45" fillId="20" borderId="2" xfId="0" applyFont="1" applyFill="1" applyBorder="1" applyAlignment="1">
      <alignment horizontal="left" vertical="top" wrapText="1"/>
    </xf>
    <xf numFmtId="0" fontId="45" fillId="2" borderId="2" xfId="0" applyFont="1" applyFill="1" applyBorder="1" applyAlignment="1">
      <alignment horizontal="left" vertical="top" wrapText="1"/>
    </xf>
    <xf numFmtId="0" fontId="45" fillId="2" borderId="2" xfId="0" applyFont="1" applyFill="1" applyBorder="1" applyAlignment="1">
      <alignment vertical="top" wrapText="1"/>
    </xf>
    <xf numFmtId="0" fontId="45" fillId="2" borderId="2" xfId="0" applyFont="1" applyFill="1" applyBorder="1" applyAlignment="1">
      <alignment horizontal="center" vertical="top" wrapText="1"/>
    </xf>
    <xf numFmtId="1" fontId="45" fillId="2" borderId="2" xfId="0" applyNumberFormat="1" applyFont="1" applyFill="1" applyBorder="1" applyAlignment="1">
      <alignment vertical="top" wrapText="1"/>
    </xf>
    <xf numFmtId="2" fontId="45" fillId="2" borderId="2" xfId="0" applyNumberFormat="1" applyFont="1" applyFill="1" applyBorder="1" applyAlignment="1">
      <alignment vertical="top" wrapText="1"/>
    </xf>
    <xf numFmtId="2" fontId="48" fillId="2" borderId="2" xfId="0" applyNumberFormat="1" applyFont="1" applyFill="1" applyBorder="1" applyAlignment="1">
      <alignment vertical="top" wrapText="1"/>
    </xf>
    <xf numFmtId="0" fontId="45" fillId="28" borderId="2" xfId="0" applyFont="1" applyFill="1" applyBorder="1" applyAlignment="1">
      <alignment horizontal="left" vertical="top" wrapText="1"/>
    </xf>
    <xf numFmtId="0" fontId="48" fillId="22" borderId="2" xfId="0" applyFont="1" applyFill="1" applyBorder="1" applyAlignment="1">
      <alignment horizontal="left" vertical="top" wrapText="1"/>
    </xf>
    <xf numFmtId="0" fontId="48" fillId="22" borderId="2" xfId="0" applyFont="1" applyFill="1" applyBorder="1" applyAlignment="1">
      <alignment vertical="top" wrapText="1"/>
    </xf>
    <xf numFmtId="0" fontId="48" fillId="22" borderId="2" xfId="0" applyFont="1" applyFill="1" applyBorder="1" applyAlignment="1">
      <alignment horizontal="center" vertical="top" wrapText="1"/>
    </xf>
    <xf numFmtId="0" fontId="4" fillId="24" borderId="2" xfId="0" applyFont="1" applyFill="1" applyBorder="1" applyAlignment="1">
      <alignment vertical="center"/>
    </xf>
    <xf numFmtId="2" fontId="48" fillId="22" borderId="2" xfId="0" applyNumberFormat="1" applyFont="1" applyFill="1" applyBorder="1" applyAlignment="1">
      <alignment vertical="top" wrapText="1"/>
    </xf>
    <xf numFmtId="0" fontId="4" fillId="24" borderId="2" xfId="0" applyFont="1" applyFill="1" applyBorder="1" applyAlignment="1">
      <alignment vertical="center" wrapText="1"/>
    </xf>
    <xf numFmtId="0" fontId="4" fillId="24" borderId="2" xfId="0" applyFont="1" applyFill="1" applyBorder="1" applyAlignment="1">
      <alignment horizontal="center" vertical="center"/>
    </xf>
    <xf numFmtId="0" fontId="4" fillId="24" borderId="2" xfId="0" applyFont="1" applyFill="1" applyBorder="1" applyAlignment="1">
      <alignment horizontal="center" vertical="center" wrapText="1"/>
    </xf>
    <xf numFmtId="2" fontId="4" fillId="14" borderId="2" xfId="0" applyNumberFormat="1" applyFont="1" applyFill="1" applyBorder="1" applyAlignment="1">
      <alignment horizontal="right" vertical="center"/>
    </xf>
    <xf numFmtId="0" fontId="45" fillId="0" borderId="2" xfId="0" applyFont="1" applyBorder="1" applyAlignment="1">
      <alignment horizontal="left" vertical="top" wrapText="1"/>
    </xf>
    <xf numFmtId="0" fontId="4" fillId="24" borderId="2" xfId="0" applyFont="1" applyFill="1" applyBorder="1" applyAlignment="1">
      <alignment horizontal="left" vertical="center"/>
    </xf>
    <xf numFmtId="0" fontId="4" fillId="14" borderId="2" xfId="0" applyFont="1" applyFill="1" applyBorder="1" applyAlignment="1">
      <alignment horizontal="left" vertical="center"/>
    </xf>
    <xf numFmtId="2" fontId="45" fillId="0" borderId="2" xfId="0" applyNumberFormat="1" applyFont="1" applyBorder="1" applyAlignment="1">
      <alignment vertical="top" wrapText="1"/>
    </xf>
    <xf numFmtId="0" fontId="45" fillId="0" borderId="2" xfId="0" applyFont="1" applyBorder="1" applyAlignment="1">
      <alignment vertical="top" wrapText="1"/>
    </xf>
    <xf numFmtId="2" fontId="45" fillId="2" borderId="2" xfId="0" applyNumberFormat="1" applyFont="1" applyFill="1" applyBorder="1" applyAlignment="1">
      <alignment horizontal="center" vertical="top" wrapText="1"/>
    </xf>
    <xf numFmtId="2" fontId="48" fillId="2" borderId="2" xfId="0" applyNumberFormat="1" applyFont="1" applyFill="1" applyBorder="1" applyAlignment="1">
      <alignment horizontal="center" vertical="top" wrapText="1"/>
    </xf>
    <xf numFmtId="1" fontId="45" fillId="2" borderId="2" xfId="0" applyNumberFormat="1" applyFont="1" applyFill="1" applyBorder="1" applyAlignment="1">
      <alignment vertical="top" wrapText="1"/>
    </xf>
    <xf numFmtId="0" fontId="45" fillId="2" borderId="2" xfId="0" applyFont="1" applyFill="1" applyBorder="1" applyAlignment="1">
      <alignment horizontal="left" vertical="top" wrapText="1"/>
    </xf>
    <xf numFmtId="0" fontId="48" fillId="2" borderId="2" xfId="0" applyFont="1" applyFill="1" applyBorder="1" applyAlignment="1">
      <alignment vertical="top" wrapText="1"/>
    </xf>
    <xf numFmtId="0" fontId="10" fillId="15" borderId="2" xfId="0" applyFont="1" applyFill="1" applyBorder="1" applyAlignment="1">
      <alignment vertical="top" wrapText="1"/>
    </xf>
    <xf numFmtId="0" fontId="21" fillId="15" borderId="1" xfId="0" applyFont="1" applyFill="1" applyBorder="1" applyAlignment="1">
      <alignment horizontal="center" vertical="top" wrapText="1"/>
    </xf>
    <xf numFmtId="0" fontId="21" fillId="15" borderId="16" xfId="0" applyFont="1" applyFill="1" applyBorder="1" applyAlignment="1">
      <alignment horizontal="center" vertical="top" wrapText="1"/>
    </xf>
    <xf numFmtId="0" fontId="12" fillId="0" borderId="0" xfId="0" applyFont="1" applyAlignment="1">
      <alignment vertical="top"/>
    </xf>
    <xf numFmtId="0" fontId="51" fillId="3" borderId="1" xfId="0" applyFont="1" applyFill="1" applyBorder="1" applyAlignment="1">
      <alignment vertical="top"/>
    </xf>
    <xf numFmtId="0" fontId="12" fillId="0" borderId="0" xfId="0" applyFont="1" applyAlignment="1">
      <alignment vertical="top" wrapText="1"/>
    </xf>
    <xf numFmtId="0" fontId="52" fillId="16" borderId="2" xfId="0" applyFont="1" applyFill="1" applyBorder="1" applyAlignment="1">
      <alignment vertical="top" wrapText="1"/>
    </xf>
    <xf numFmtId="0" fontId="25" fillId="0" borderId="2" xfId="0" applyFont="1" applyBorder="1" applyAlignment="1">
      <alignment vertical="top" wrapText="1"/>
    </xf>
    <xf numFmtId="0" fontId="5" fillId="0" borderId="2" xfId="0" applyFont="1" applyBorder="1" applyAlignment="1">
      <alignment vertical="top"/>
    </xf>
    <xf numFmtId="0" fontId="48" fillId="2" borderId="2" xfId="0" applyFont="1" applyFill="1" applyBorder="1" applyAlignment="1">
      <alignment vertical="top" wrapText="1"/>
    </xf>
    <xf numFmtId="2" fontId="25" fillId="0" borderId="2" xfId="0" applyNumberFormat="1" applyFont="1" applyBorder="1" applyAlignment="1">
      <alignment vertical="top" wrapText="1"/>
    </xf>
    <xf numFmtId="2" fontId="45" fillId="20" borderId="2" xfId="0" applyNumberFormat="1" applyFont="1" applyFill="1" applyBorder="1" applyAlignment="1">
      <alignment vertical="top" wrapText="1"/>
    </xf>
    <xf numFmtId="2" fontId="25" fillId="0" borderId="2" xfId="0" applyNumberFormat="1" applyFont="1" applyBorder="1" applyAlignment="1">
      <alignment horizontal="left" vertical="top"/>
    </xf>
    <xf numFmtId="2" fontId="12" fillId="0" borderId="0" xfId="0" applyNumberFormat="1" applyFont="1" applyAlignment="1">
      <alignment vertical="top"/>
    </xf>
    <xf numFmtId="0" fontId="45" fillId="2" borderId="2" xfId="0" applyFont="1" applyFill="1" applyBorder="1" applyAlignment="1">
      <alignment vertical="top" wrapText="1"/>
    </xf>
    <xf numFmtId="0" fontId="8" fillId="17" borderId="2" xfId="0" applyFont="1" applyFill="1" applyBorder="1" applyAlignment="1">
      <alignment horizontal="center" vertical="top" wrapText="1"/>
    </xf>
    <xf numFmtId="2" fontId="8" fillId="17" borderId="2" xfId="0" applyNumberFormat="1" applyFont="1" applyFill="1" applyBorder="1" applyAlignment="1">
      <alignment horizontal="center" vertical="top" wrapText="1"/>
    </xf>
    <xf numFmtId="0" fontId="12" fillId="0" borderId="0" xfId="0" applyFont="1" applyAlignment="1">
      <alignment horizontal="center" vertical="top"/>
    </xf>
    <xf numFmtId="0" fontId="8" fillId="23" borderId="2" xfId="0" applyFont="1" applyFill="1" applyBorder="1" applyAlignment="1">
      <alignment horizontal="center" vertical="top" wrapText="1"/>
    </xf>
    <xf numFmtId="0" fontId="13" fillId="0" borderId="0" xfId="0" applyFont="1" applyAlignment="1">
      <alignment horizontal="center" vertical="top"/>
    </xf>
    <xf numFmtId="0" fontId="8" fillId="18" borderId="2" xfId="0" applyFont="1" applyFill="1" applyBorder="1" applyAlignment="1">
      <alignment horizontal="left" vertical="top" wrapText="1"/>
    </xf>
    <xf numFmtId="0" fontId="27" fillId="18" borderId="2" xfId="0" applyFont="1" applyFill="1" applyBorder="1" applyAlignment="1">
      <alignment horizontal="left" vertical="top" wrapText="1"/>
    </xf>
    <xf numFmtId="0" fontId="27" fillId="18" borderId="2" xfId="0" applyFont="1" applyFill="1" applyBorder="1" applyAlignment="1">
      <alignment horizontal="center" vertical="top" wrapText="1"/>
    </xf>
    <xf numFmtId="0" fontId="8" fillId="32" borderId="2" xfId="0" applyFont="1" applyFill="1" applyBorder="1" applyAlignment="1">
      <alignment horizontal="left" vertical="top" wrapText="1"/>
    </xf>
    <xf numFmtId="2" fontId="8" fillId="18" borderId="2" xfId="0" applyNumberFormat="1" applyFont="1" applyFill="1" applyBorder="1" applyAlignment="1">
      <alignment horizontal="right" vertical="top" wrapText="1"/>
    </xf>
    <xf numFmtId="0" fontId="13" fillId="0" borderId="0" xfId="0" applyFont="1" applyAlignment="1">
      <alignment vertical="top"/>
    </xf>
    <xf numFmtId="0" fontId="14" fillId="12" borderId="2" xfId="0" applyFont="1" applyFill="1" applyBorder="1" applyAlignment="1">
      <alignment horizontal="left" vertical="top" wrapText="1"/>
    </xf>
    <xf numFmtId="0" fontId="4" fillId="12" borderId="2" xfId="0" applyFont="1" applyFill="1" applyBorder="1" applyAlignment="1">
      <alignment vertical="top" wrapText="1"/>
    </xf>
    <xf numFmtId="0" fontId="14" fillId="12" borderId="2" xfId="0" applyFont="1" applyFill="1" applyBorder="1" applyAlignment="1">
      <alignment vertical="top" wrapText="1"/>
    </xf>
    <xf numFmtId="0" fontId="4" fillId="12" borderId="2" xfId="0" applyFont="1" applyFill="1" applyBorder="1" applyAlignment="1">
      <alignment horizontal="center" vertical="top" wrapText="1"/>
    </xf>
    <xf numFmtId="2" fontId="14" fillId="12" borderId="2" xfId="0" applyNumberFormat="1" applyFont="1" applyFill="1" applyBorder="1" applyAlignment="1">
      <alignment vertical="top" wrapText="1"/>
    </xf>
    <xf numFmtId="0" fontId="4" fillId="12" borderId="2" xfId="0" applyFont="1" applyFill="1" applyBorder="1" applyAlignment="1">
      <alignment horizontal="left" vertical="top" wrapText="1"/>
    </xf>
    <xf numFmtId="2" fontId="14" fillId="12" borderId="2" xfId="0" applyNumberFormat="1" applyFont="1" applyFill="1" applyBorder="1" applyAlignment="1">
      <alignment horizontal="right" vertical="top" wrapText="1"/>
    </xf>
    <xf numFmtId="0" fontId="4" fillId="0" borderId="2" xfId="0" applyFont="1" applyBorder="1" applyAlignment="1">
      <alignment horizontal="left" vertical="top"/>
    </xf>
    <xf numFmtId="0" fontId="4" fillId="0" borderId="2" xfId="0" applyFont="1" applyBorder="1" applyAlignment="1">
      <alignment vertical="top" wrapText="1"/>
    </xf>
    <xf numFmtId="2" fontId="4" fillId="0" borderId="2" xfId="0" applyNumberFormat="1" applyFont="1" applyBorder="1" applyAlignment="1">
      <alignment vertical="top" wrapText="1"/>
    </xf>
    <xf numFmtId="2" fontId="4" fillId="0" borderId="2" xfId="0" applyNumberFormat="1" applyFont="1" applyBorder="1" applyAlignment="1">
      <alignment horizontal="right" vertical="top" wrapText="1"/>
    </xf>
    <xf numFmtId="0" fontId="4" fillId="0" borderId="2" xfId="0" applyFont="1" applyBorder="1" applyAlignment="1">
      <alignment horizontal="center" vertical="top" wrapText="1"/>
    </xf>
    <xf numFmtId="0" fontId="4" fillId="0" borderId="2" xfId="0" applyFont="1" applyBorder="1" applyAlignment="1">
      <alignment horizontal="right" vertical="top"/>
    </xf>
    <xf numFmtId="0" fontId="4" fillId="0" borderId="2" xfId="0" applyFont="1" applyBorder="1" applyAlignment="1">
      <alignment horizontal="left" vertical="top" wrapText="1"/>
    </xf>
    <xf numFmtId="0" fontId="14" fillId="20" borderId="2" xfId="0" applyFont="1" applyFill="1" applyBorder="1" applyAlignment="1">
      <alignment horizontal="left" vertical="top" wrapText="1"/>
    </xf>
    <xf numFmtId="0" fontId="4" fillId="20" borderId="2" xfId="0" applyFont="1" applyFill="1" applyBorder="1" applyAlignment="1">
      <alignment horizontal="left" vertical="top" wrapText="1"/>
    </xf>
    <xf numFmtId="0" fontId="4" fillId="20" borderId="2" xfId="0" applyFont="1" applyFill="1" applyBorder="1" applyAlignment="1">
      <alignment horizontal="center" vertical="top" wrapText="1"/>
    </xf>
    <xf numFmtId="0" fontId="14" fillId="20" borderId="2" xfId="0" applyFont="1" applyFill="1" applyBorder="1" applyAlignment="1">
      <alignment horizontal="center" vertical="top" wrapText="1"/>
    </xf>
    <xf numFmtId="2" fontId="14" fillId="20" borderId="2" xfId="0" applyNumberFormat="1" applyFont="1" applyFill="1" applyBorder="1" applyAlignment="1">
      <alignment horizontal="right" vertical="top" wrapText="1"/>
    </xf>
    <xf numFmtId="1" fontId="48" fillId="2" borderId="2" xfId="0" applyNumberFormat="1" applyFont="1" applyFill="1" applyBorder="1" applyAlignment="1">
      <alignment horizontal="center" vertical="top" wrapText="1"/>
    </xf>
    <xf numFmtId="0" fontId="4" fillId="0" borderId="0" xfId="0" applyFont="1" applyAlignment="1">
      <alignment vertical="top" wrapText="1"/>
    </xf>
    <xf numFmtId="0" fontId="48" fillId="33" borderId="2" xfId="0" applyFont="1" applyFill="1" applyBorder="1" applyAlignment="1">
      <alignment vertical="top" wrapText="1"/>
    </xf>
    <xf numFmtId="0" fontId="14" fillId="13" borderId="2" xfId="0" applyFont="1" applyFill="1" applyBorder="1" applyAlignment="1">
      <alignment horizontal="left" vertical="top"/>
    </xf>
    <xf numFmtId="0" fontId="48" fillId="27" borderId="2" xfId="0" applyFont="1" applyFill="1" applyBorder="1" applyAlignment="1">
      <alignment horizontal="left" vertical="top" wrapText="1"/>
    </xf>
    <xf numFmtId="0" fontId="14" fillId="13" borderId="2" xfId="0" applyFont="1" applyFill="1" applyBorder="1" applyAlignment="1">
      <alignment horizontal="left" vertical="top" wrapText="1"/>
    </xf>
    <xf numFmtId="0" fontId="14" fillId="13" borderId="2" xfId="0" applyFont="1" applyFill="1" applyBorder="1" applyAlignment="1">
      <alignment horizontal="center" vertical="top"/>
    </xf>
    <xf numFmtId="0" fontId="14" fillId="13" borderId="2" xfId="0" applyFont="1" applyFill="1" applyBorder="1" applyAlignment="1">
      <alignment vertical="top" wrapText="1"/>
    </xf>
    <xf numFmtId="0" fontId="48" fillId="27" borderId="2" xfId="0" applyFont="1" applyFill="1" applyBorder="1" applyAlignment="1">
      <alignment horizontal="center" vertical="top" wrapText="1"/>
    </xf>
    <xf numFmtId="2" fontId="14" fillId="13" borderId="2" xfId="0" applyNumberFormat="1" applyFont="1" applyFill="1" applyBorder="1" applyAlignment="1">
      <alignment vertical="top" wrapText="1"/>
    </xf>
    <xf numFmtId="2" fontId="48" fillId="27" borderId="2" xfId="0" applyNumberFormat="1" applyFont="1" applyFill="1" applyBorder="1" applyAlignment="1">
      <alignment horizontal="right" vertical="top" wrapText="1"/>
    </xf>
    <xf numFmtId="0" fontId="48" fillId="27" borderId="2" xfId="0" applyFont="1" applyFill="1" applyBorder="1" applyAlignment="1">
      <alignment horizontal="right" vertical="top" wrapText="1"/>
    </xf>
    <xf numFmtId="0" fontId="4" fillId="24" borderId="2" xfId="0" applyFont="1" applyFill="1" applyBorder="1" applyAlignment="1">
      <alignment horizontal="left" vertical="center" wrapText="1"/>
    </xf>
    <xf numFmtId="0" fontId="48" fillId="27" borderId="2" xfId="0" applyFont="1" applyFill="1" applyBorder="1" applyAlignment="1">
      <alignment vertical="top" wrapText="1"/>
    </xf>
    <xf numFmtId="2" fontId="14" fillId="13" borderId="2" xfId="0" applyNumberFormat="1" applyFont="1" applyFill="1" applyBorder="1" applyAlignment="1">
      <alignment horizontal="right" vertical="top" wrapText="1"/>
    </xf>
    <xf numFmtId="0" fontId="14" fillId="0" borderId="2" xfId="0" applyFont="1" applyBorder="1" applyAlignment="1">
      <alignment horizontal="left" vertical="top" wrapText="1"/>
    </xf>
    <xf numFmtId="0" fontId="14" fillId="0" borderId="2" xfId="0" applyFont="1" applyBorder="1" applyAlignment="1">
      <alignment vertical="top" wrapText="1"/>
    </xf>
    <xf numFmtId="0" fontId="53" fillId="0" borderId="2" xfId="0" applyFont="1" applyBorder="1" applyAlignment="1">
      <alignment vertical="top" wrapText="1"/>
    </xf>
    <xf numFmtId="2" fontId="14" fillId="0" borderId="2" xfId="0" applyNumberFormat="1" applyFont="1" applyBorder="1" applyAlignment="1">
      <alignment horizontal="right" vertical="top" wrapText="1"/>
    </xf>
    <xf numFmtId="1" fontId="4" fillId="2" borderId="2" xfId="0" applyNumberFormat="1" applyFont="1" applyFill="1" applyBorder="1" applyAlignment="1">
      <alignment horizontal="left" vertical="center"/>
    </xf>
    <xf numFmtId="2" fontId="4" fillId="12" borderId="2" xfId="0" applyNumberFormat="1" applyFont="1" applyFill="1" applyBorder="1" applyAlignment="1">
      <alignment vertical="top" wrapText="1"/>
    </xf>
    <xf numFmtId="0" fontId="28" fillId="0" borderId="2" xfId="0" applyFont="1" applyBorder="1" applyAlignment="1">
      <alignment vertical="top" wrapText="1"/>
    </xf>
    <xf numFmtId="0" fontId="28" fillId="0" borderId="2" xfId="0" applyFont="1" applyBorder="1" applyAlignment="1">
      <alignment horizontal="center" vertical="top" wrapText="1"/>
    </xf>
    <xf numFmtId="167" fontId="28" fillId="0" borderId="2" xfId="0" applyNumberFormat="1" applyFont="1" applyBorder="1" applyAlignment="1">
      <alignment vertical="top" wrapText="1"/>
    </xf>
    <xf numFmtId="2" fontId="4" fillId="0" borderId="2" xfId="0" applyNumberFormat="1" applyFont="1" applyBorder="1" applyAlignment="1">
      <alignment horizontal="left" vertical="center"/>
    </xf>
    <xf numFmtId="0" fontId="12" fillId="2" borderId="2" xfId="0" applyFont="1" applyFill="1" applyBorder="1" applyAlignment="1">
      <alignment horizontal="center" vertical="center" wrapText="1"/>
    </xf>
    <xf numFmtId="2" fontId="12" fillId="2" borderId="21" xfId="0" applyNumberFormat="1" applyFont="1" applyFill="1" applyBorder="1" applyAlignment="1">
      <alignment horizontal="center" vertical="center" wrapText="1"/>
    </xf>
    <xf numFmtId="1" fontId="12" fillId="2" borderId="21" xfId="0" applyNumberFormat="1" applyFont="1" applyFill="1" applyBorder="1" applyAlignment="1">
      <alignment horizontal="center" vertical="center" wrapText="1"/>
    </xf>
    <xf numFmtId="0" fontId="5" fillId="2" borderId="21" xfId="0" applyFont="1" applyFill="1" applyBorder="1" applyAlignment="1">
      <alignment vertical="top" wrapText="1"/>
    </xf>
    <xf numFmtId="0" fontId="4" fillId="2" borderId="2" xfId="0" applyFont="1" applyFill="1" applyBorder="1" applyAlignment="1">
      <alignment horizontal="left" vertical="top" wrapText="1"/>
    </xf>
    <xf numFmtId="2" fontId="4" fillId="2" borderId="2" xfId="0" applyNumberFormat="1" applyFont="1" applyFill="1" applyBorder="1" applyAlignment="1">
      <alignment horizontal="right" vertical="top" wrapText="1"/>
    </xf>
    <xf numFmtId="0" fontId="12" fillId="2" borderId="1" xfId="0" applyFont="1" applyFill="1" applyBorder="1" applyAlignment="1">
      <alignment vertical="top"/>
    </xf>
    <xf numFmtId="0" fontId="4" fillId="0" borderId="2" xfId="0" applyFont="1" applyBorder="1" applyAlignment="1">
      <alignment vertical="center"/>
    </xf>
    <xf numFmtId="0" fontId="45" fillId="34" borderId="2" xfId="0" applyFont="1" applyFill="1" applyBorder="1" applyAlignment="1">
      <alignment horizontal="left" vertical="top" wrapText="1"/>
    </xf>
    <xf numFmtId="0" fontId="14" fillId="2" borderId="2" xfId="0" applyFont="1" applyFill="1" applyBorder="1" applyAlignment="1">
      <alignment horizontal="left" vertical="top" wrapText="1"/>
    </xf>
    <xf numFmtId="0" fontId="45" fillId="34" borderId="2" xfId="0" applyFont="1" applyFill="1" applyBorder="1" applyAlignment="1">
      <alignment vertical="top" wrapText="1"/>
    </xf>
    <xf numFmtId="2" fontId="14" fillId="2" borderId="2" xfId="0" applyNumberFormat="1" applyFont="1" applyFill="1" applyBorder="1" applyAlignment="1">
      <alignment horizontal="right" vertical="top" wrapText="1"/>
    </xf>
    <xf numFmtId="0" fontId="4" fillId="2" borderId="2" xfId="0" applyFont="1" applyFill="1" applyBorder="1" applyAlignment="1">
      <alignment vertical="center"/>
    </xf>
    <xf numFmtId="2" fontId="4" fillId="12" borderId="2" xfId="0" applyNumberFormat="1" applyFont="1" applyFill="1" applyBorder="1" applyAlignment="1">
      <alignment horizontal="right" vertical="top" wrapText="1"/>
    </xf>
    <xf numFmtId="0" fontId="48" fillId="33" borderId="2" xfId="0" applyFont="1" applyFill="1" applyBorder="1" applyAlignment="1">
      <alignment vertical="top" wrapText="1"/>
    </xf>
    <xf numFmtId="2" fontId="4" fillId="12" borderId="2" xfId="0" applyNumberFormat="1" applyFont="1" applyFill="1" applyBorder="1" applyAlignment="1">
      <alignment horizontal="left" vertical="top" wrapText="1"/>
    </xf>
    <xf numFmtId="1" fontId="45" fillId="2" borderId="2" xfId="0" applyNumberFormat="1" applyFont="1" applyFill="1" applyBorder="1" applyAlignment="1">
      <alignment horizontal="center" vertical="top" wrapText="1"/>
    </xf>
    <xf numFmtId="0" fontId="4" fillId="20" borderId="2" xfId="0" applyFont="1" applyFill="1" applyBorder="1" applyAlignment="1">
      <alignment vertical="top" wrapText="1"/>
    </xf>
    <xf numFmtId="0" fontId="14" fillId="20" borderId="2" xfId="0" applyFont="1" applyFill="1" applyBorder="1" applyAlignment="1">
      <alignment vertical="top" wrapText="1"/>
    </xf>
    <xf numFmtId="2" fontId="4" fillId="20" borderId="2" xfId="0" applyNumberFormat="1" applyFont="1" applyFill="1" applyBorder="1" applyAlignment="1">
      <alignment vertical="top" wrapText="1"/>
    </xf>
    <xf numFmtId="2" fontId="14" fillId="20" borderId="2" xfId="0" applyNumberFormat="1" applyFont="1" applyFill="1" applyBorder="1" applyAlignment="1">
      <alignment vertical="top" wrapText="1"/>
    </xf>
    <xf numFmtId="49" fontId="4" fillId="0" borderId="2" xfId="0" applyNumberFormat="1" applyFont="1" applyBorder="1" applyAlignment="1">
      <alignment horizontal="left" vertical="top" wrapText="1"/>
    </xf>
    <xf numFmtId="1" fontId="4" fillId="0" borderId="2" xfId="0" applyNumberFormat="1" applyFont="1" applyBorder="1" applyAlignment="1">
      <alignment vertical="top" wrapText="1"/>
    </xf>
    <xf numFmtId="0" fontId="45" fillId="27" borderId="2" xfId="0" applyFont="1" applyFill="1" applyBorder="1" applyAlignment="1">
      <alignment vertical="top" wrapText="1"/>
    </xf>
    <xf numFmtId="2" fontId="48" fillId="27" borderId="2" xfId="0" applyNumberFormat="1" applyFont="1" applyFill="1" applyBorder="1" applyAlignment="1">
      <alignment vertical="top" wrapText="1"/>
    </xf>
    <xf numFmtId="0" fontId="45" fillId="27" borderId="2" xfId="0" applyFont="1" applyFill="1" applyBorder="1" applyAlignment="1">
      <alignment horizontal="left" vertical="top" wrapText="1"/>
    </xf>
    <xf numFmtId="0" fontId="29" fillId="0" borderId="2" xfId="0" applyFont="1" applyBorder="1" applyAlignment="1">
      <alignment vertical="top" wrapText="1"/>
    </xf>
    <xf numFmtId="0" fontId="28" fillId="0" borderId="2" xfId="0" applyFont="1" applyBorder="1" applyAlignment="1">
      <alignment horizontal="right" vertical="top"/>
    </xf>
    <xf numFmtId="1" fontId="28" fillId="0" borderId="2" xfId="0" applyNumberFormat="1" applyFont="1" applyBorder="1" applyAlignment="1">
      <alignment horizontal="center" vertical="top" wrapText="1"/>
    </xf>
    <xf numFmtId="1" fontId="14" fillId="0" borderId="2" xfId="0" applyNumberFormat="1" applyFont="1" applyBorder="1" applyAlignment="1">
      <alignment vertical="top" wrapText="1"/>
    </xf>
    <xf numFmtId="2" fontId="4" fillId="2" borderId="2" xfId="0" applyNumberFormat="1" applyFont="1" applyFill="1" applyBorder="1" applyAlignment="1">
      <alignment vertical="top" wrapText="1"/>
    </xf>
    <xf numFmtId="1" fontId="4" fillId="2" borderId="2" xfId="0" applyNumberFormat="1" applyFont="1" applyFill="1" applyBorder="1" applyAlignment="1">
      <alignment vertical="top" wrapText="1"/>
    </xf>
    <xf numFmtId="0" fontId="12" fillId="2" borderId="2" xfId="0" applyFont="1" applyFill="1" applyBorder="1" applyAlignment="1">
      <alignment horizontal="left" wrapText="1"/>
    </xf>
    <xf numFmtId="0" fontId="13" fillId="2" borderId="1" xfId="0" applyFont="1" applyFill="1" applyBorder="1" applyAlignment="1">
      <alignment vertical="top"/>
    </xf>
    <xf numFmtId="0" fontId="45" fillId="2" borderId="2" xfId="0" applyFont="1" applyFill="1" applyBorder="1" applyAlignment="1">
      <alignment vertical="top" wrapText="1"/>
    </xf>
    <xf numFmtId="0" fontId="45" fillId="33" borderId="2" xfId="0" applyFont="1" applyFill="1" applyBorder="1" applyAlignment="1">
      <alignment vertical="top" wrapText="1"/>
    </xf>
    <xf numFmtId="1" fontId="14" fillId="2" borderId="2" xfId="0" applyNumberFormat="1" applyFont="1" applyFill="1" applyBorder="1" applyAlignment="1">
      <alignment vertical="top" wrapText="1"/>
    </xf>
    <xf numFmtId="167" fontId="4" fillId="2" borderId="2" xfId="0" applyNumberFormat="1" applyFont="1" applyFill="1" applyBorder="1" applyAlignment="1">
      <alignment vertical="top" wrapText="1"/>
    </xf>
    <xf numFmtId="0" fontId="14" fillId="2" borderId="2" xfId="0" applyFont="1" applyFill="1" applyBorder="1" applyAlignment="1">
      <alignment horizontal="center" vertical="top" wrapText="1"/>
    </xf>
    <xf numFmtId="0" fontId="4" fillId="2" borderId="2" xfId="0" applyFont="1" applyFill="1" applyBorder="1" applyAlignment="1">
      <alignment horizontal="center" vertical="top" wrapText="1"/>
    </xf>
    <xf numFmtId="0" fontId="45" fillId="33" borderId="2" xfId="0" applyFont="1" applyFill="1" applyBorder="1" applyAlignment="1">
      <alignment vertical="top" wrapText="1"/>
    </xf>
    <xf numFmtId="0" fontId="14" fillId="20" borderId="2" xfId="0" applyFont="1" applyFill="1" applyBorder="1" applyAlignment="1">
      <alignment horizontal="right" vertical="center" wrapText="1"/>
    </xf>
    <xf numFmtId="0" fontId="4" fillId="2" borderId="2" xfId="0" applyFont="1" applyFill="1" applyBorder="1" applyAlignment="1">
      <alignment horizontal="center" wrapText="1"/>
    </xf>
    <xf numFmtId="171" fontId="4" fillId="2" borderId="2" xfId="0" applyNumberFormat="1" applyFont="1" applyFill="1" applyBorder="1" applyAlignment="1">
      <alignment horizontal="right" vertical="center"/>
    </xf>
    <xf numFmtId="43" fontId="12" fillId="2" borderId="2" xfId="0" applyNumberFormat="1" applyFont="1" applyFill="1" applyBorder="1" applyAlignment="1">
      <alignment horizontal="center"/>
    </xf>
    <xf numFmtId="0" fontId="14" fillId="2" borderId="2" xfId="0" applyFont="1" applyFill="1" applyBorder="1" applyAlignment="1">
      <alignment vertical="top" wrapText="1"/>
    </xf>
    <xf numFmtId="2" fontId="14" fillId="2" borderId="2" xfId="0" applyNumberFormat="1" applyFont="1" applyFill="1" applyBorder="1" applyAlignment="1">
      <alignment vertical="top" wrapText="1"/>
    </xf>
    <xf numFmtId="2" fontId="12" fillId="2" borderId="2" xfId="0" applyNumberFormat="1" applyFont="1" applyFill="1" applyBorder="1" applyAlignment="1">
      <alignment horizontal="center"/>
    </xf>
    <xf numFmtId="2" fontId="4" fillId="2" borderId="2" xfId="0" applyNumberFormat="1" applyFont="1" applyFill="1" applyBorder="1" applyAlignment="1">
      <alignment horizontal="left"/>
    </xf>
    <xf numFmtId="172" fontId="4" fillId="2" borderId="2" xfId="0" applyNumberFormat="1" applyFont="1" applyFill="1" applyBorder="1" applyAlignment="1">
      <alignment horizontal="right" vertical="center"/>
    </xf>
    <xf numFmtId="173" fontId="12" fillId="2" borderId="2" xfId="0" applyNumberFormat="1" applyFont="1" applyFill="1" applyBorder="1" applyAlignment="1">
      <alignment horizontal="center"/>
    </xf>
    <xf numFmtId="0" fontId="0" fillId="2" borderId="2" xfId="0" applyFont="1" applyFill="1" applyBorder="1" applyAlignment="1">
      <alignment horizontal="left" vertical="top" wrapText="1"/>
    </xf>
    <xf numFmtId="2" fontId="0" fillId="2" borderId="2" xfId="0" applyNumberFormat="1" applyFont="1" applyFill="1" applyBorder="1" applyAlignment="1">
      <alignment horizontal="left" wrapText="1"/>
    </xf>
    <xf numFmtId="0" fontId="45" fillId="35" borderId="2" xfId="0" applyFont="1" applyFill="1" applyBorder="1" applyAlignment="1">
      <alignment horizontal="left" vertical="top" wrapText="1"/>
    </xf>
    <xf numFmtId="0" fontId="45" fillId="35" borderId="2" xfId="0" applyFont="1" applyFill="1" applyBorder="1" applyAlignment="1">
      <alignment vertical="top" wrapText="1"/>
    </xf>
    <xf numFmtId="0" fontId="45" fillId="35" borderId="2" xfId="0" applyFont="1" applyFill="1" applyBorder="1" applyAlignment="1">
      <alignment horizontal="center" vertical="top" wrapText="1"/>
    </xf>
    <xf numFmtId="0" fontId="45" fillId="14" borderId="2" xfId="0" applyFont="1" applyFill="1" applyBorder="1" applyAlignment="1">
      <alignment vertical="top" wrapText="1"/>
    </xf>
    <xf numFmtId="2" fontId="45" fillId="14" borderId="2" xfId="0" applyNumberFormat="1" applyFont="1" applyFill="1" applyBorder="1" applyAlignment="1">
      <alignment vertical="top" wrapText="1"/>
    </xf>
    <xf numFmtId="0" fontId="29" fillId="0" borderId="2" xfId="0" applyFont="1" applyBorder="1" applyAlignment="1">
      <alignment horizontal="center" vertical="top" wrapText="1"/>
    </xf>
    <xf numFmtId="2" fontId="48" fillId="14" borderId="2" xfId="0" applyNumberFormat="1" applyFont="1" applyFill="1" applyBorder="1" applyAlignment="1">
      <alignment vertical="top" wrapText="1"/>
    </xf>
    <xf numFmtId="0" fontId="45" fillId="14" borderId="2" xfId="0" applyFont="1" applyFill="1" applyBorder="1" applyAlignment="1">
      <alignment horizontal="left" vertical="top" wrapText="1"/>
    </xf>
    <xf numFmtId="0" fontId="45" fillId="0" borderId="2" xfId="0" applyFont="1" applyBorder="1" applyAlignment="1">
      <alignment wrapText="1"/>
    </xf>
    <xf numFmtId="0" fontId="48" fillId="2" borderId="2" xfId="0" applyFont="1" applyFill="1" applyBorder="1" applyAlignment="1">
      <alignment wrapText="1"/>
    </xf>
    <xf numFmtId="2" fontId="29" fillId="0" borderId="2" xfId="0" applyNumberFormat="1" applyFont="1" applyBorder="1" applyAlignment="1">
      <alignment vertical="top" wrapText="1"/>
    </xf>
    <xf numFmtId="0" fontId="4" fillId="2" borderId="2" xfId="0" applyFont="1" applyFill="1" applyBorder="1" applyAlignment="1">
      <alignment horizontal="left" vertical="top"/>
    </xf>
    <xf numFmtId="49" fontId="4" fillId="2" borderId="2" xfId="0" applyNumberFormat="1" applyFont="1" applyFill="1" applyBorder="1" applyAlignment="1">
      <alignment horizontal="left" vertical="top" wrapText="1"/>
    </xf>
    <xf numFmtId="0" fontId="4" fillId="2" borderId="21" xfId="0" applyFont="1" applyFill="1" applyBorder="1" applyAlignment="1">
      <alignment horizontal="center" vertical="top"/>
    </xf>
    <xf numFmtId="0" fontId="4" fillId="2" borderId="2" xfId="0" applyFont="1" applyFill="1" applyBorder="1" applyAlignment="1">
      <alignment horizontal="center" vertical="top"/>
    </xf>
    <xf numFmtId="167" fontId="14" fillId="2" borderId="2" xfId="0" applyNumberFormat="1" applyFont="1" applyFill="1" applyBorder="1" applyAlignment="1">
      <alignment horizontal="right" vertical="center"/>
    </xf>
    <xf numFmtId="0" fontId="4" fillId="0" borderId="11" xfId="0" applyFont="1" applyBorder="1" applyAlignment="1">
      <alignment horizontal="center" vertical="top"/>
    </xf>
    <xf numFmtId="43" fontId="0" fillId="2" borderId="2" xfId="0" applyNumberFormat="1" applyFont="1" applyFill="1" applyBorder="1" applyAlignment="1">
      <alignment horizontal="center"/>
    </xf>
    <xf numFmtId="0" fontId="14" fillId="0" borderId="2" xfId="0" applyFont="1" applyBorder="1" applyAlignment="1">
      <alignment horizontal="center" vertical="top" wrapText="1"/>
    </xf>
    <xf numFmtId="0" fontId="4" fillId="0" borderId="28" xfId="0" applyFont="1" applyBorder="1" applyAlignment="1">
      <alignment vertical="top" wrapText="1"/>
    </xf>
    <xf numFmtId="2" fontId="31" fillId="2" borderId="2" xfId="0" applyNumberFormat="1" applyFont="1" applyFill="1" applyBorder="1" applyAlignment="1">
      <alignment horizontal="center"/>
    </xf>
    <xf numFmtId="1" fontId="0" fillId="2" borderId="2" xfId="0" applyNumberFormat="1" applyFont="1" applyFill="1" applyBorder="1" applyAlignment="1">
      <alignment horizontal="center"/>
    </xf>
    <xf numFmtId="2" fontId="24" fillId="2" borderId="2" xfId="0" applyNumberFormat="1" applyFont="1" applyFill="1" applyBorder="1" applyAlignment="1">
      <alignment horizontal="left" wrapText="1"/>
    </xf>
    <xf numFmtId="167" fontId="4" fillId="0" borderId="2" xfId="0" applyNumberFormat="1" applyFont="1" applyBorder="1" applyAlignment="1">
      <alignment vertical="top" wrapText="1"/>
    </xf>
    <xf numFmtId="0" fontId="54" fillId="2" borderId="2" xfId="0" applyFont="1" applyFill="1" applyBorder="1" applyAlignment="1">
      <alignment horizontal="center"/>
    </xf>
    <xf numFmtId="0" fontId="45" fillId="28" borderId="2" xfId="0" applyFont="1" applyFill="1" applyBorder="1" applyAlignment="1">
      <alignment horizontal="left" vertical="top" wrapText="1"/>
    </xf>
    <xf numFmtId="0" fontId="45" fillId="28" borderId="2" xfId="0" applyFont="1" applyFill="1" applyBorder="1" applyAlignment="1">
      <alignment vertical="top" wrapText="1"/>
    </xf>
    <xf numFmtId="0" fontId="45" fillId="28" borderId="2" xfId="0" applyFont="1" applyFill="1" applyBorder="1" applyAlignment="1">
      <alignment horizontal="center" vertical="top" wrapText="1"/>
    </xf>
    <xf numFmtId="0" fontId="45" fillId="28" borderId="2" xfId="0" applyFont="1" applyFill="1" applyBorder="1" applyAlignment="1">
      <alignment vertical="top" wrapText="1"/>
    </xf>
    <xf numFmtId="2" fontId="45" fillId="28" borderId="2" xfId="0" applyNumberFormat="1" applyFont="1" applyFill="1" applyBorder="1" applyAlignment="1">
      <alignment vertical="top" wrapText="1"/>
    </xf>
    <xf numFmtId="0" fontId="28" fillId="2" borderId="2" xfId="0" applyFont="1" applyFill="1" applyBorder="1" applyAlignment="1">
      <alignment vertical="top" wrapText="1"/>
    </xf>
    <xf numFmtId="0" fontId="28" fillId="2" borderId="2" xfId="0" applyFont="1" applyFill="1" applyBorder="1" applyAlignment="1">
      <alignment horizontal="center" vertical="top" wrapText="1"/>
    </xf>
    <xf numFmtId="0" fontId="29" fillId="2" borderId="2" xfId="0" applyFont="1" applyFill="1" applyBorder="1" applyAlignment="1">
      <alignment vertical="top" wrapText="1"/>
    </xf>
    <xf numFmtId="0" fontId="28" fillId="2" borderId="21" xfId="0" applyFont="1" applyFill="1" applyBorder="1" applyAlignment="1">
      <alignment vertical="top" wrapText="1"/>
    </xf>
    <xf numFmtId="167" fontId="28" fillId="2" borderId="2" xfId="0" applyNumberFormat="1" applyFont="1" applyFill="1" applyBorder="1" applyAlignment="1">
      <alignment vertical="top" wrapText="1"/>
    </xf>
    <xf numFmtId="0" fontId="4" fillId="2" borderId="1" xfId="0" applyFont="1" applyFill="1" applyBorder="1" applyAlignment="1">
      <alignment vertical="top" wrapText="1"/>
    </xf>
    <xf numFmtId="0" fontId="28" fillId="2" borderId="2" xfId="0" applyFont="1" applyFill="1" applyBorder="1" applyAlignment="1">
      <alignment horizontal="left" vertical="top" wrapText="1"/>
    </xf>
    <xf numFmtId="0" fontId="45" fillId="0" borderId="2" xfId="0" applyFont="1" applyBorder="1" applyAlignment="1">
      <alignment horizontal="left" wrapText="1"/>
    </xf>
    <xf numFmtId="2" fontId="4" fillId="0" borderId="2" xfId="0" applyNumberFormat="1" applyFont="1" applyBorder="1" applyAlignment="1">
      <alignment horizontal="center" vertical="top" wrapText="1"/>
    </xf>
    <xf numFmtId="0" fontId="29" fillId="0" borderId="2" xfId="0" applyFont="1" applyBorder="1" applyAlignment="1">
      <alignment horizontal="left" vertical="top" wrapText="1"/>
    </xf>
    <xf numFmtId="0" fontId="14" fillId="2" borderId="26" xfId="0" applyFont="1" applyFill="1" applyBorder="1" applyAlignment="1">
      <alignment wrapText="1"/>
    </xf>
    <xf numFmtId="0" fontId="14" fillId="2" borderId="24" xfId="0" applyFont="1" applyFill="1" applyBorder="1" applyAlignment="1">
      <alignment vertical="center" wrapText="1"/>
    </xf>
    <xf numFmtId="0" fontId="55" fillId="0" borderId="2" xfId="0" applyFont="1" applyBorder="1" applyAlignment="1">
      <alignment vertical="top"/>
    </xf>
    <xf numFmtId="0" fontId="13" fillId="2" borderId="24" xfId="0" applyFont="1" applyFill="1" applyBorder="1" applyAlignment="1">
      <alignment horizontal="left" vertical="center" wrapText="1"/>
    </xf>
    <xf numFmtId="0" fontId="4" fillId="0" borderId="0" xfId="0" applyFont="1" applyAlignment="1">
      <alignment horizontal="left" vertical="top" wrapText="1"/>
    </xf>
    <xf numFmtId="0" fontId="56" fillId="0" borderId="2" xfId="0" applyFont="1" applyBorder="1" applyAlignment="1">
      <alignment vertical="top" wrapText="1"/>
    </xf>
    <xf numFmtId="0" fontId="4" fillId="0" borderId="0" xfId="0" applyFont="1" applyAlignment="1">
      <alignment horizontal="center" vertical="top" wrapText="1"/>
    </xf>
    <xf numFmtId="2" fontId="14" fillId="0" borderId="2" xfId="0" applyNumberFormat="1" applyFont="1" applyBorder="1" applyAlignment="1">
      <alignment vertical="top" wrapText="1"/>
    </xf>
    <xf numFmtId="0" fontId="48" fillId="2" borderId="2" xfId="0" applyFont="1" applyFill="1" applyBorder="1" applyAlignment="1">
      <alignment horizontal="left" vertical="top" wrapText="1"/>
    </xf>
    <xf numFmtId="43" fontId="4" fillId="0" borderId="2" xfId="0" applyNumberFormat="1" applyFont="1" applyBorder="1" applyAlignment="1">
      <alignment horizontal="center" vertical="top"/>
    </xf>
    <xf numFmtId="2" fontId="4" fillId="0" borderId="29" xfId="0" applyNumberFormat="1" applyFont="1" applyBorder="1" applyAlignment="1">
      <alignment horizontal="left" vertical="top" wrapText="1"/>
    </xf>
    <xf numFmtId="2" fontId="4" fillId="0" borderId="30" xfId="0" applyNumberFormat="1" applyFont="1" applyBorder="1" applyAlignment="1">
      <alignment horizontal="left" vertical="top" wrapText="1"/>
    </xf>
    <xf numFmtId="0" fontId="14" fillId="13" borderId="2" xfId="0" applyFont="1" applyFill="1" applyBorder="1" applyAlignment="1">
      <alignment horizontal="center" vertical="top" wrapText="1"/>
    </xf>
    <xf numFmtId="2" fontId="45" fillId="0" borderId="2" xfId="0" applyNumberFormat="1" applyFont="1" applyBorder="1" applyAlignment="1">
      <alignment horizontal="right" vertical="top" wrapText="1"/>
    </xf>
    <xf numFmtId="0" fontId="56" fillId="0" borderId="2" xfId="0" applyFont="1" applyBorder="1" applyAlignment="1">
      <alignment horizontal="center" vertical="top" wrapText="1"/>
    </xf>
    <xf numFmtId="167" fontId="45" fillId="0" borderId="2" xfId="0" applyNumberFormat="1" applyFont="1" applyBorder="1" applyAlignment="1">
      <alignment vertical="top" wrapText="1"/>
    </xf>
    <xf numFmtId="167" fontId="56" fillId="0" borderId="2" xfId="0" applyNumberFormat="1" applyFont="1" applyBorder="1" applyAlignment="1">
      <alignment vertical="top" wrapText="1"/>
    </xf>
    <xf numFmtId="167" fontId="57" fillId="0" borderId="2" xfId="0" applyNumberFormat="1" applyFont="1" applyBorder="1" applyAlignment="1">
      <alignment vertical="top" wrapText="1"/>
    </xf>
    <xf numFmtId="0" fontId="45" fillId="36" borderId="2" xfId="0" applyFont="1" applyFill="1" applyBorder="1" applyAlignment="1">
      <alignment horizontal="left" vertical="top" wrapText="1"/>
    </xf>
    <xf numFmtId="0" fontId="45" fillId="36" borderId="2" xfId="0" applyFont="1" applyFill="1" applyBorder="1" applyAlignment="1">
      <alignment vertical="top" wrapText="1"/>
    </xf>
    <xf numFmtId="0" fontId="45" fillId="36" borderId="2" xfId="0" applyFont="1" applyFill="1" applyBorder="1" applyAlignment="1">
      <alignment horizontal="center" vertical="top" wrapText="1"/>
    </xf>
    <xf numFmtId="0" fontId="56" fillId="36" borderId="2" xfId="0" applyFont="1" applyFill="1" applyBorder="1" applyAlignment="1">
      <alignment vertical="top" wrapText="1"/>
    </xf>
    <xf numFmtId="0" fontId="56" fillId="36" borderId="2" xfId="0" applyFont="1" applyFill="1" applyBorder="1" applyAlignment="1">
      <alignment horizontal="center" vertical="top" wrapText="1"/>
    </xf>
    <xf numFmtId="167" fontId="57" fillId="36" borderId="2" xfId="0" applyNumberFormat="1" applyFont="1" applyFill="1" applyBorder="1" applyAlignment="1">
      <alignment vertical="top" wrapText="1"/>
    </xf>
    <xf numFmtId="2" fontId="45" fillId="36" borderId="2" xfId="0" applyNumberFormat="1" applyFont="1" applyFill="1" applyBorder="1" applyAlignment="1">
      <alignment vertical="top" wrapText="1"/>
    </xf>
    <xf numFmtId="2" fontId="48" fillId="36" borderId="2" xfId="0" applyNumberFormat="1" applyFont="1" applyFill="1" applyBorder="1" applyAlignment="1">
      <alignment vertical="top" wrapText="1"/>
    </xf>
    <xf numFmtId="167" fontId="48" fillId="0" borderId="2" xfId="0" applyNumberFormat="1" applyFont="1" applyBorder="1" applyAlignment="1">
      <alignment vertical="top" wrapText="1"/>
    </xf>
    <xf numFmtId="0" fontId="41" fillId="2" borderId="1" xfId="0" applyFont="1" applyFill="1" applyBorder="1" applyAlignment="1">
      <alignment wrapText="1"/>
    </xf>
    <xf numFmtId="0" fontId="41" fillId="2" borderId="1" xfId="0" applyFont="1" applyFill="1" applyBorder="1" applyAlignment="1">
      <alignment wrapText="1"/>
    </xf>
    <xf numFmtId="0" fontId="14" fillId="12" borderId="2" xfId="0" applyFont="1" applyFill="1" applyBorder="1" applyAlignment="1">
      <alignment horizontal="left" vertical="center"/>
    </xf>
    <xf numFmtId="2" fontId="4" fillId="0" borderId="2" xfId="0" applyNumberFormat="1" applyFont="1" applyBorder="1" applyAlignment="1">
      <alignment horizontal="center" vertical="center"/>
    </xf>
    <xf numFmtId="2" fontId="12" fillId="0" borderId="0" xfId="0" applyNumberFormat="1" applyFont="1" applyAlignment="1">
      <alignment horizontal="right" vertical="center"/>
    </xf>
    <xf numFmtId="0" fontId="12" fillId="2" borderId="26" xfId="0" applyFont="1" applyFill="1" applyBorder="1"/>
    <xf numFmtId="0" fontId="12" fillId="2" borderId="1" xfId="0" applyFont="1" applyFill="1" applyBorder="1" applyAlignment="1">
      <alignment wrapText="1"/>
    </xf>
    <xf numFmtId="0" fontId="4" fillId="2" borderId="31" xfId="0" applyFont="1" applyFill="1" applyBorder="1" applyAlignment="1">
      <alignment horizontal="left" vertical="top" wrapText="1"/>
    </xf>
    <xf numFmtId="2" fontId="12" fillId="0" borderId="2" xfId="0" applyNumberFormat="1" applyFont="1" applyBorder="1" applyAlignment="1">
      <alignment horizontal="right"/>
    </xf>
    <xf numFmtId="0" fontId="14" fillId="27" borderId="2" xfId="0" applyFont="1" applyFill="1" applyBorder="1" applyAlignment="1">
      <alignment vertical="top" wrapText="1"/>
    </xf>
    <xf numFmtId="0" fontId="14" fillId="27" borderId="2" xfId="0" applyFont="1" applyFill="1" applyBorder="1" applyAlignment="1">
      <alignment horizontal="center" vertical="top" wrapText="1"/>
    </xf>
    <xf numFmtId="2" fontId="14" fillId="27" borderId="2" xfId="0" applyNumberFormat="1" applyFont="1" applyFill="1" applyBorder="1" applyAlignment="1">
      <alignment vertical="top" wrapText="1"/>
    </xf>
    <xf numFmtId="0" fontId="14" fillId="27" borderId="2" xfId="0" applyFont="1" applyFill="1" applyBorder="1" applyAlignment="1">
      <alignment horizontal="left" vertical="top" wrapText="1"/>
    </xf>
    <xf numFmtId="2" fontId="14" fillId="27" borderId="2" xfId="0" applyNumberFormat="1" applyFont="1" applyFill="1" applyBorder="1" applyAlignment="1">
      <alignment horizontal="right" vertical="top" wrapText="1"/>
    </xf>
    <xf numFmtId="0" fontId="4" fillId="0" borderId="2" xfId="0" applyFont="1" applyBorder="1" applyAlignment="1">
      <alignment horizontal="right" vertical="top" wrapText="1"/>
    </xf>
    <xf numFmtId="2" fontId="14" fillId="27" borderId="2" xfId="0" applyNumberFormat="1" applyFont="1" applyFill="1" applyBorder="1" applyAlignment="1">
      <alignment horizontal="left" vertical="top" wrapText="1"/>
    </xf>
    <xf numFmtId="0" fontId="4" fillId="0" borderId="28" xfId="0" applyFont="1" applyBorder="1" applyAlignment="1">
      <alignment horizontal="left" vertical="top" wrapText="1"/>
    </xf>
    <xf numFmtId="0" fontId="4" fillId="0" borderId="28" xfId="0" applyFont="1" applyBorder="1" applyAlignment="1">
      <alignment horizontal="center" vertical="top"/>
    </xf>
    <xf numFmtId="0" fontId="14" fillId="20" borderId="2" xfId="0" applyFont="1" applyFill="1" applyBorder="1" applyAlignment="1">
      <alignment horizontal="left" vertical="top"/>
    </xf>
    <xf numFmtId="0" fontId="4" fillId="20" borderId="2" xfId="0" applyFont="1" applyFill="1" applyBorder="1" applyAlignment="1">
      <alignment horizontal="left" vertical="top"/>
    </xf>
    <xf numFmtId="0" fontId="4" fillId="27" borderId="2" xfId="0" applyFont="1" applyFill="1" applyBorder="1" applyAlignment="1">
      <alignment horizontal="left" vertical="top" wrapText="1"/>
    </xf>
    <xf numFmtId="0" fontId="4" fillId="27" borderId="2" xfId="0" applyFont="1" applyFill="1" applyBorder="1" applyAlignment="1">
      <alignment horizontal="center" vertical="top"/>
    </xf>
    <xf numFmtId="0" fontId="4" fillId="27" borderId="2" xfId="0" applyFont="1" applyFill="1" applyBorder="1" applyAlignment="1">
      <alignment horizontal="center" vertical="top" wrapText="1"/>
    </xf>
    <xf numFmtId="0" fontId="4" fillId="27" borderId="2" xfId="0" applyFont="1" applyFill="1" applyBorder="1" applyAlignment="1">
      <alignment vertical="top" wrapText="1"/>
    </xf>
    <xf numFmtId="2" fontId="4" fillId="27" borderId="2" xfId="0" applyNumberFormat="1" applyFont="1" applyFill="1" applyBorder="1" applyAlignment="1">
      <alignment vertical="top" wrapText="1"/>
    </xf>
    <xf numFmtId="1" fontId="25" fillId="0" borderId="2" xfId="0" applyNumberFormat="1" applyFont="1" applyBorder="1" applyAlignment="1">
      <alignment horizontal="left" vertical="center"/>
    </xf>
    <xf numFmtId="1" fontId="4" fillId="0" borderId="2" xfId="0" applyNumberFormat="1" applyFont="1" applyBorder="1" applyAlignment="1">
      <alignment horizontal="center" vertical="center" wrapText="1"/>
    </xf>
    <xf numFmtId="167" fontId="4" fillId="0" borderId="2" xfId="0" applyNumberFormat="1" applyFont="1" applyBorder="1" applyAlignment="1">
      <alignment vertical="center" wrapText="1"/>
    </xf>
    <xf numFmtId="2" fontId="14" fillId="20" borderId="2" xfId="0" applyNumberFormat="1" applyFont="1" applyFill="1" applyBorder="1" applyAlignment="1">
      <alignment horizontal="left" vertical="center" wrapText="1"/>
    </xf>
    <xf numFmtId="2" fontId="4" fillId="20" borderId="2" xfId="0" applyNumberFormat="1" applyFont="1" applyFill="1" applyBorder="1" applyAlignment="1">
      <alignment horizontal="center" vertical="center" wrapText="1"/>
    </xf>
    <xf numFmtId="2" fontId="4" fillId="20" borderId="2" xfId="0" applyNumberFormat="1" applyFont="1" applyFill="1" applyBorder="1" applyAlignment="1">
      <alignment vertical="center" wrapText="1"/>
    </xf>
    <xf numFmtId="0" fontId="4" fillId="2" borderId="2" xfId="0" applyFont="1" applyFill="1" applyBorder="1" applyAlignment="1">
      <alignment horizontal="center"/>
    </xf>
    <xf numFmtId="0" fontId="1" fillId="2" borderId="2" xfId="0" applyFont="1" applyFill="1" applyBorder="1" applyAlignment="1">
      <alignment horizontal="center"/>
    </xf>
    <xf numFmtId="0" fontId="4" fillId="2" borderId="1" xfId="0" applyFont="1" applyFill="1" applyBorder="1" applyAlignment="1">
      <alignment vertical="center"/>
    </xf>
    <xf numFmtId="2" fontId="12" fillId="2" borderId="2" xfId="0" applyNumberFormat="1" applyFont="1" applyFill="1" applyBorder="1" applyAlignment="1">
      <alignment horizontal="center" vertical="center"/>
    </xf>
    <xf numFmtId="1" fontId="1" fillId="2" borderId="2" xfId="0" applyNumberFormat="1" applyFont="1" applyFill="1" applyBorder="1" applyAlignment="1">
      <alignment horizontal="center"/>
    </xf>
    <xf numFmtId="2" fontId="4" fillId="2" borderId="27" xfId="0" applyNumberFormat="1" applyFont="1" applyFill="1" applyBorder="1" applyAlignment="1">
      <alignment wrapText="1"/>
    </xf>
    <xf numFmtId="2" fontId="12" fillId="2" borderId="1" xfId="0" applyNumberFormat="1" applyFont="1" applyFill="1" applyBorder="1" applyAlignment="1">
      <alignment horizontal="left" vertical="center" wrapText="1"/>
    </xf>
    <xf numFmtId="165" fontId="28" fillId="2" borderId="1" xfId="0" applyNumberFormat="1" applyFont="1" applyFill="1" applyBorder="1" applyAlignment="1">
      <alignment vertical="top"/>
    </xf>
    <xf numFmtId="0" fontId="12" fillId="2" borderId="1" xfId="0" applyFont="1" applyFill="1" applyBorder="1" applyAlignment="1">
      <alignment horizontal="left"/>
    </xf>
    <xf numFmtId="0" fontId="14" fillId="2" borderId="2" xfId="0" applyFont="1" applyFill="1" applyBorder="1" applyAlignment="1">
      <alignment horizontal="left" vertical="top"/>
    </xf>
    <xf numFmtId="0" fontId="4" fillId="2" borderId="27" xfId="0" applyFont="1" applyFill="1" applyBorder="1" applyAlignment="1">
      <alignment wrapText="1"/>
    </xf>
    <xf numFmtId="0" fontId="4" fillId="2" borderId="17" xfId="0" applyFont="1" applyFill="1" applyBorder="1" applyAlignment="1">
      <alignment wrapText="1"/>
    </xf>
    <xf numFmtId="2" fontId="14" fillId="13" borderId="2" xfId="0" applyNumberFormat="1" applyFont="1" applyFill="1" applyBorder="1" applyAlignment="1">
      <alignment horizontal="left" vertical="top" wrapText="1"/>
    </xf>
    <xf numFmtId="165" fontId="4" fillId="0" borderId="2" xfId="0" applyNumberFormat="1" applyFont="1" applyBorder="1" applyAlignment="1">
      <alignment horizontal="center" vertical="top"/>
    </xf>
    <xf numFmtId="0" fontId="28" fillId="0" borderId="2" xfId="0" applyFont="1" applyBorder="1" applyAlignment="1">
      <alignment horizontal="center" vertical="top"/>
    </xf>
    <xf numFmtId="2" fontId="14" fillId="25" borderId="2" xfId="0" applyNumberFormat="1" applyFont="1" applyFill="1" applyBorder="1" applyAlignment="1">
      <alignment horizontal="right" vertical="center" wrapText="1"/>
    </xf>
    <xf numFmtId="2" fontId="4" fillId="12" borderId="2" xfId="0" applyNumberFormat="1" applyFont="1" applyFill="1" applyBorder="1" applyAlignment="1">
      <alignment vertical="center" wrapText="1"/>
    </xf>
    <xf numFmtId="0" fontId="58" fillId="0" borderId="0" xfId="0" applyFont="1"/>
    <xf numFmtId="2" fontId="14" fillId="0" borderId="2" xfId="0" applyNumberFormat="1" applyFont="1" applyBorder="1" applyAlignment="1">
      <alignment horizontal="left" vertical="center" wrapText="1"/>
    </xf>
    <xf numFmtId="2" fontId="4" fillId="0" borderId="2" xfId="0" applyNumberFormat="1" applyFont="1" applyBorder="1" applyAlignment="1">
      <alignment vertical="top"/>
    </xf>
    <xf numFmtId="2" fontId="4" fillId="2" borderId="2" xfId="0" applyNumberFormat="1" applyFont="1" applyFill="1" applyBorder="1" applyAlignment="1">
      <alignment horizontal="right" vertical="top"/>
    </xf>
    <xf numFmtId="0" fontId="12" fillId="0" borderId="0" xfId="0" applyFont="1" applyAlignment="1">
      <alignment horizontal="left" vertical="top"/>
    </xf>
    <xf numFmtId="0" fontId="14" fillId="29" borderId="2" xfId="0" applyFont="1" applyFill="1" applyBorder="1" applyAlignment="1">
      <alignment horizontal="left" vertical="center" wrapText="1"/>
    </xf>
    <xf numFmtId="0" fontId="14" fillId="29" borderId="2" xfId="0" applyFont="1" applyFill="1" applyBorder="1" applyAlignment="1">
      <alignment vertical="center" wrapText="1"/>
    </xf>
    <xf numFmtId="0" fontId="12" fillId="0" borderId="0" xfId="0" applyFont="1" applyAlignment="1">
      <alignment horizontal="left" vertical="top" wrapText="1"/>
    </xf>
    <xf numFmtId="0" fontId="14" fillId="29" borderId="2" xfId="0" applyFont="1" applyFill="1" applyBorder="1" applyAlignment="1">
      <alignment horizontal="center" vertical="center" wrapText="1"/>
    </xf>
    <xf numFmtId="0" fontId="12" fillId="0" borderId="0" xfId="0" applyFont="1" applyAlignment="1">
      <alignment horizontal="right" vertical="top"/>
    </xf>
    <xf numFmtId="0" fontId="1" fillId="29" borderId="1" xfId="0" applyFont="1" applyFill="1" applyBorder="1"/>
    <xf numFmtId="2" fontId="14" fillId="29" borderId="2" xfId="0" applyNumberFormat="1" applyFont="1" applyFill="1" applyBorder="1" applyAlignment="1">
      <alignment vertical="center" wrapText="1"/>
    </xf>
    <xf numFmtId="2" fontId="14" fillId="29" borderId="2" xfId="0" applyNumberFormat="1" applyFont="1" applyFill="1" applyBorder="1" applyAlignment="1">
      <alignment horizontal="right" vertical="center" wrapText="1"/>
    </xf>
    <xf numFmtId="0" fontId="13" fillId="29" borderId="1" xfId="0" applyFont="1" applyFill="1" applyBorder="1" applyAlignment="1">
      <alignment vertical="center" wrapText="1"/>
    </xf>
    <xf numFmtId="0" fontId="12" fillId="0" borderId="0" xfId="0" applyFont="1" applyAlignment="1">
      <alignment horizontal="right" vertical="center" wrapText="1"/>
    </xf>
    <xf numFmtId="0" fontId="40" fillId="0" borderId="0" xfId="0" applyFont="1" applyAlignment="1">
      <alignment horizontal="right" vertical="center"/>
    </xf>
    <xf numFmtId="0" fontId="59" fillId="3" borderId="2" xfId="0" applyFont="1" applyFill="1" applyBorder="1" applyAlignment="1">
      <alignment vertical="center"/>
    </xf>
    <xf numFmtId="0" fontId="8" fillId="18" borderId="2" xfId="0" applyFont="1" applyFill="1" applyBorder="1" applyAlignment="1">
      <alignment horizontal="right" vertical="center" wrapText="1"/>
    </xf>
    <xf numFmtId="0" fontId="14" fillId="0" borderId="2" xfId="0" applyFont="1" applyBorder="1" applyAlignment="1">
      <alignment horizontal="right" vertical="center" wrapText="1"/>
    </xf>
    <xf numFmtId="0" fontId="4" fillId="0" borderId="2" xfId="0" applyFont="1" applyBorder="1" applyAlignment="1">
      <alignment horizontal="right" vertical="center"/>
    </xf>
    <xf numFmtId="0" fontId="14" fillId="2" borderId="2" xfId="0" applyFont="1" applyFill="1" applyBorder="1" applyAlignment="1">
      <alignment horizontal="right" vertical="center" wrapText="1"/>
    </xf>
    <xf numFmtId="0" fontId="4" fillId="2" borderId="2" xfId="0" applyFont="1" applyFill="1" applyBorder="1" applyAlignment="1">
      <alignment horizontal="right" vertical="center"/>
    </xf>
    <xf numFmtId="0" fontId="12" fillId="2" borderId="1" xfId="0" applyFont="1" applyFill="1" applyBorder="1" applyAlignment="1">
      <alignment horizontal="right" vertical="center" wrapText="1"/>
    </xf>
    <xf numFmtId="0" fontId="40" fillId="2" borderId="1" xfId="0" applyFont="1" applyFill="1" applyBorder="1" applyAlignment="1">
      <alignment horizontal="right" vertical="center"/>
    </xf>
    <xf numFmtId="49" fontId="4" fillId="2" borderId="2" xfId="0" applyNumberFormat="1" applyFont="1" applyFill="1" applyBorder="1" applyAlignment="1">
      <alignment horizontal="left" vertical="center" wrapText="1"/>
    </xf>
    <xf numFmtId="49" fontId="4" fillId="0" borderId="2" xfId="0" applyNumberFormat="1" applyFont="1" applyBorder="1" applyAlignment="1">
      <alignment horizontal="left" vertical="center" wrapText="1"/>
    </xf>
    <xf numFmtId="0" fontId="0" fillId="2" borderId="1" xfId="0" applyFont="1" applyFill="1" applyBorder="1" applyAlignment="1">
      <alignment vertical="center"/>
    </xf>
    <xf numFmtId="0" fontId="14" fillId="2" borderId="2" xfId="0" quotePrefix="1" applyFont="1" applyFill="1" applyBorder="1" applyAlignment="1">
      <alignment horizontal="left" vertical="center" wrapText="1"/>
    </xf>
    <xf numFmtId="0" fontId="12" fillId="15" borderId="2" xfId="0" applyFont="1" applyFill="1" applyBorder="1" applyAlignment="1">
      <alignment horizontal="center" vertical="center"/>
    </xf>
    <xf numFmtId="0" fontId="60" fillId="3" borderId="25" xfId="0" applyFont="1" applyFill="1" applyBorder="1"/>
    <xf numFmtId="0" fontId="12" fillId="0" borderId="28" xfId="0" applyFont="1" applyBorder="1" applyAlignment="1">
      <alignment vertical="center" wrapText="1"/>
    </xf>
    <xf numFmtId="0" fontId="61" fillId="16" borderId="25" xfId="0" applyFont="1" applyFill="1" applyBorder="1"/>
    <xf numFmtId="0" fontId="25" fillId="0" borderId="2" xfId="0" applyFont="1" applyBorder="1" applyAlignment="1">
      <alignment horizontal="center" vertical="center"/>
    </xf>
    <xf numFmtId="2" fontId="25" fillId="0" borderId="2" xfId="0" applyNumberFormat="1" applyFont="1" applyBorder="1" applyAlignment="1">
      <alignment horizontal="center" vertical="center"/>
    </xf>
    <xf numFmtId="2" fontId="13" fillId="2" borderId="27" xfId="0" applyNumberFormat="1" applyFont="1" applyFill="1" applyBorder="1"/>
    <xf numFmtId="2" fontId="13" fillId="2" borderId="17" xfId="0" applyNumberFormat="1" applyFont="1" applyFill="1" applyBorder="1"/>
    <xf numFmtId="0" fontId="14" fillId="13" borderId="2" xfId="0" applyFont="1" applyFill="1" applyBorder="1" applyAlignment="1">
      <alignment horizontal="left" vertical="center"/>
    </xf>
    <xf numFmtId="0" fontId="14" fillId="13" borderId="2" xfId="0" applyFont="1" applyFill="1" applyBorder="1" applyAlignment="1">
      <alignment horizontal="center" vertical="center"/>
    </xf>
    <xf numFmtId="0" fontId="14" fillId="13" borderId="2" xfId="0" applyFont="1" applyFill="1" applyBorder="1" applyAlignment="1">
      <alignment vertical="center"/>
    </xf>
    <xf numFmtId="2" fontId="14" fillId="13" borderId="2" xfId="0" applyNumberFormat="1" applyFont="1" applyFill="1" applyBorder="1" applyAlignment="1">
      <alignment horizontal="right" vertical="center"/>
    </xf>
    <xf numFmtId="174" fontId="4" fillId="0" borderId="2" xfId="0" applyNumberFormat="1" applyFont="1" applyBorder="1" applyAlignment="1">
      <alignment horizontal="right" vertical="center" wrapText="1"/>
    </xf>
    <xf numFmtId="0" fontId="4" fillId="0" borderId="2" xfId="0" applyFont="1" applyBorder="1" applyAlignment="1">
      <alignment vertical="center" wrapText="1"/>
    </xf>
    <xf numFmtId="170" fontId="4" fillId="2" borderId="2" xfId="0" applyNumberFormat="1" applyFont="1" applyFill="1" applyBorder="1" applyAlignment="1">
      <alignment horizontal="center" vertical="center"/>
    </xf>
    <xf numFmtId="0" fontId="4" fillId="0" borderId="0" xfId="0" applyFont="1"/>
    <xf numFmtId="49" fontId="4" fillId="2" borderId="2" xfId="0" applyNumberFormat="1" applyFont="1" applyFill="1" applyBorder="1" applyAlignment="1">
      <alignment vertical="center" wrapText="1"/>
    </xf>
    <xf numFmtId="175" fontId="4" fillId="2" borderId="2" xfId="0" applyNumberFormat="1" applyFont="1" applyFill="1" applyBorder="1" applyAlignment="1">
      <alignment horizontal="center" vertical="center"/>
    </xf>
    <xf numFmtId="1" fontId="4" fillId="0" borderId="2" xfId="0" applyNumberFormat="1" applyFont="1" applyBorder="1" applyAlignment="1">
      <alignment vertical="center"/>
    </xf>
    <xf numFmtId="169" fontId="4" fillId="2" borderId="2" xfId="0" applyNumberFormat="1" applyFont="1" applyFill="1" applyBorder="1" applyAlignment="1">
      <alignment vertical="center"/>
    </xf>
    <xf numFmtId="170" fontId="4" fillId="0" borderId="2" xfId="0" applyNumberFormat="1" applyFont="1" applyBorder="1" applyAlignment="1">
      <alignment vertical="center"/>
    </xf>
    <xf numFmtId="0" fontId="14" fillId="0" borderId="2" xfId="0" applyFont="1" applyBorder="1" applyAlignment="1">
      <alignment horizontal="left" vertical="center"/>
    </xf>
    <xf numFmtId="168" fontId="4" fillId="0" borderId="2" xfId="0" applyNumberFormat="1" applyFont="1" applyBorder="1" applyAlignment="1">
      <alignment vertical="center"/>
    </xf>
    <xf numFmtId="174" fontId="4" fillId="12" borderId="2" xfId="0" applyNumberFormat="1" applyFont="1" applyFill="1" applyBorder="1" applyAlignment="1">
      <alignment vertical="center" wrapText="1"/>
    </xf>
    <xf numFmtId="174" fontId="4" fillId="2" borderId="2" xfId="0" applyNumberFormat="1" applyFont="1" applyFill="1" applyBorder="1" applyAlignment="1">
      <alignment horizontal="right" vertical="center" wrapText="1"/>
    </xf>
    <xf numFmtId="0" fontId="4" fillId="2" borderId="2" xfId="0" quotePrefix="1" applyFont="1" applyFill="1" applyBorder="1" applyAlignment="1">
      <alignment horizontal="left" vertical="center" wrapText="1"/>
    </xf>
    <xf numFmtId="174" fontId="14" fillId="13" borderId="2" xfId="0" applyNumberFormat="1" applyFont="1" applyFill="1" applyBorder="1" applyAlignment="1">
      <alignment horizontal="right" vertical="center" wrapText="1"/>
    </xf>
    <xf numFmtId="174" fontId="4" fillId="2" borderId="2" xfId="0" applyNumberFormat="1" applyFont="1" applyFill="1" applyBorder="1" applyAlignment="1">
      <alignment horizontal="center"/>
    </xf>
    <xf numFmtId="174" fontId="4" fillId="2" borderId="2" xfId="0" applyNumberFormat="1" applyFont="1" applyFill="1" applyBorder="1" applyAlignment="1">
      <alignment vertical="center"/>
    </xf>
    <xf numFmtId="0" fontId="12" fillId="0" borderId="2" xfId="0" applyFont="1" applyBorder="1" applyAlignment="1">
      <alignment vertical="center"/>
    </xf>
    <xf numFmtId="0" fontId="4" fillId="0" borderId="2" xfId="0" applyFont="1" applyBorder="1" applyAlignment="1">
      <alignment horizontal="center" vertical="center"/>
    </xf>
    <xf numFmtId="167" fontId="24" fillId="2" borderId="2" xfId="0" applyNumberFormat="1" applyFont="1" applyFill="1" applyBorder="1" applyAlignment="1">
      <alignment horizontal="center"/>
    </xf>
    <xf numFmtId="169" fontId="4" fillId="0" borderId="2" xfId="0" applyNumberFormat="1" applyFont="1" applyBorder="1" applyAlignment="1">
      <alignment vertical="center"/>
    </xf>
    <xf numFmtId="0" fontId="12" fillId="2" borderId="1" xfId="0" applyFont="1" applyFill="1" applyBorder="1" applyAlignment="1">
      <alignment horizontal="center"/>
    </xf>
    <xf numFmtId="2" fontId="4" fillId="25" borderId="2" xfId="0" applyNumberFormat="1" applyFont="1" applyFill="1" applyBorder="1" applyAlignment="1">
      <alignment vertical="center"/>
    </xf>
    <xf numFmtId="0" fontId="4" fillId="2" borderId="2" xfId="0" applyFont="1" applyFill="1" applyBorder="1" applyAlignment="1">
      <alignment horizontal="left" vertical="center" wrapText="1" readingOrder="1"/>
    </xf>
    <xf numFmtId="0" fontId="14" fillId="2" borderId="2" xfId="0" applyFont="1" applyFill="1" applyBorder="1" applyAlignment="1">
      <alignment horizontal="left" wrapText="1"/>
    </xf>
    <xf numFmtId="168" fontId="4" fillId="2" borderId="2" xfId="0" applyNumberFormat="1" applyFont="1" applyFill="1" applyBorder="1" applyAlignment="1">
      <alignment horizontal="center" vertical="center" wrapText="1"/>
    </xf>
    <xf numFmtId="175" fontId="4" fillId="2" borderId="2" xfId="0" applyNumberFormat="1" applyFont="1" applyFill="1" applyBorder="1" applyAlignment="1">
      <alignment vertical="center"/>
    </xf>
    <xf numFmtId="0" fontId="14" fillId="0" borderId="2" xfId="0" applyFont="1" applyBorder="1" applyAlignment="1">
      <alignment horizontal="left" wrapText="1"/>
    </xf>
    <xf numFmtId="0" fontId="14" fillId="2" borderId="2" xfId="0" applyFont="1" applyFill="1" applyBorder="1" applyAlignment="1">
      <alignment horizontal="right" vertical="center"/>
    </xf>
    <xf numFmtId="0" fontId="14" fillId="2" borderId="2" xfId="0" applyFont="1" applyFill="1" applyBorder="1" applyAlignment="1">
      <alignment vertical="center"/>
    </xf>
    <xf numFmtId="0" fontId="12" fillId="2" borderId="1" xfId="0" applyFont="1" applyFill="1" applyBorder="1" applyAlignment="1">
      <alignment horizontal="right" vertical="center"/>
    </xf>
    <xf numFmtId="0" fontId="40" fillId="0" borderId="0" xfId="0" applyFont="1" applyAlignment="1">
      <alignment horizontal="left" vertical="center"/>
    </xf>
    <xf numFmtId="175" fontId="4" fillId="0" borderId="2" xfId="0" applyNumberFormat="1" applyFont="1" applyBorder="1" applyAlignment="1">
      <alignment vertical="center"/>
    </xf>
    <xf numFmtId="0" fontId="4" fillId="0" borderId="2" xfId="0" applyFont="1" applyBorder="1" applyAlignment="1">
      <alignment horizontal="left"/>
    </xf>
    <xf numFmtId="0" fontId="10" fillId="0" borderId="2" xfId="0" applyFont="1" applyBorder="1" applyAlignment="1">
      <alignment horizontal="center" vertical="center"/>
    </xf>
    <xf numFmtId="2" fontId="4" fillId="2" borderId="2" xfId="0" applyNumberFormat="1" applyFont="1" applyFill="1" applyBorder="1" applyAlignment="1">
      <alignment horizontal="left" vertical="center"/>
    </xf>
    <xf numFmtId="1" fontId="4" fillId="12" borderId="2" xfId="0" applyNumberFormat="1" applyFont="1" applyFill="1" applyBorder="1" applyAlignment="1">
      <alignment horizontal="left" vertical="center" wrapText="1"/>
    </xf>
    <xf numFmtId="1" fontId="4" fillId="0" borderId="2" xfId="0" applyNumberFormat="1" applyFont="1" applyBorder="1" applyAlignment="1">
      <alignment horizontal="left" vertical="center"/>
    </xf>
    <xf numFmtId="1" fontId="14" fillId="13" borderId="2" xfId="0" applyNumberFormat="1" applyFont="1" applyFill="1" applyBorder="1" applyAlignment="1">
      <alignment horizontal="left" vertical="center"/>
    </xf>
    <xf numFmtId="0" fontId="14" fillId="0" borderId="2" xfId="0" applyFont="1" applyBorder="1" applyAlignment="1">
      <alignment horizontal="center" vertical="center"/>
    </xf>
    <xf numFmtId="2" fontId="25" fillId="0" borderId="2" xfId="0" applyNumberFormat="1" applyFont="1" applyBorder="1" applyAlignment="1">
      <alignment horizontal="center" vertical="center" wrapText="1"/>
    </xf>
    <xf numFmtId="0" fontId="4" fillId="37" borderId="2" xfId="0" applyFont="1" applyFill="1" applyBorder="1" applyAlignment="1">
      <alignment horizontal="left" vertical="center" wrapText="1"/>
    </xf>
    <xf numFmtId="0" fontId="4" fillId="37" borderId="2" xfId="0" applyFont="1" applyFill="1" applyBorder="1" applyAlignment="1">
      <alignment vertical="center" wrapText="1"/>
    </xf>
    <xf numFmtId="0" fontId="4" fillId="37" borderId="2" xfId="0" applyFont="1" applyFill="1" applyBorder="1" applyAlignment="1">
      <alignment horizontal="center" vertical="center"/>
    </xf>
    <xf numFmtId="0" fontId="4" fillId="37" borderId="2" xfId="0" applyFont="1" applyFill="1" applyBorder="1" applyAlignment="1">
      <alignment horizontal="center" vertical="center" wrapText="1"/>
    </xf>
    <xf numFmtId="167" fontId="4" fillId="37" borderId="2" xfId="0" applyNumberFormat="1" applyFont="1" applyFill="1" applyBorder="1" applyAlignment="1">
      <alignment horizontal="right" vertical="center" wrapText="1"/>
    </xf>
    <xf numFmtId="0" fontId="4" fillId="19" borderId="2" xfId="0" applyFont="1" applyFill="1" applyBorder="1" applyAlignment="1">
      <alignment vertical="center" wrapText="1"/>
    </xf>
    <xf numFmtId="2" fontId="8" fillId="18" borderId="2" xfId="0" applyNumberFormat="1" applyFont="1" applyFill="1" applyBorder="1" applyAlignment="1">
      <alignment horizontal="center" vertical="center" wrapText="1"/>
    </xf>
    <xf numFmtId="1" fontId="4" fillId="19" borderId="2" xfId="0" applyNumberFormat="1" applyFont="1" applyFill="1" applyBorder="1" applyAlignment="1">
      <alignment horizontal="left" vertical="center" wrapText="1"/>
    </xf>
    <xf numFmtId="2" fontId="4" fillId="12" borderId="2" xfId="0" applyNumberFormat="1" applyFont="1" applyFill="1" applyBorder="1" applyAlignment="1">
      <alignment horizontal="center" vertical="center" wrapText="1"/>
    </xf>
    <xf numFmtId="0" fontId="4" fillId="12" borderId="2" xfId="0" applyFont="1" applyFill="1" applyBorder="1" applyAlignment="1">
      <alignment horizontal="center" vertical="center"/>
    </xf>
    <xf numFmtId="2" fontId="4" fillId="12" borderId="2" xfId="0" applyNumberFormat="1" applyFont="1" applyFill="1" applyBorder="1" applyAlignment="1">
      <alignment horizontal="center" vertical="center"/>
    </xf>
    <xf numFmtId="0" fontId="14" fillId="12" borderId="2" xfId="0" applyFont="1" applyFill="1" applyBorder="1" applyAlignment="1">
      <alignment horizontal="center" vertical="center"/>
    </xf>
    <xf numFmtId="2" fontId="14" fillId="12" borderId="2" xfId="0" applyNumberFormat="1" applyFont="1" applyFill="1" applyBorder="1" applyAlignment="1">
      <alignment horizontal="center" vertical="center"/>
    </xf>
    <xf numFmtId="0" fontId="4" fillId="12" borderId="2" xfId="0" applyFont="1" applyFill="1" applyBorder="1" applyAlignment="1">
      <alignment horizontal="left"/>
    </xf>
    <xf numFmtId="2" fontId="14" fillId="12" borderId="2" xfId="0" applyNumberFormat="1" applyFont="1" applyFill="1" applyBorder="1" applyAlignment="1">
      <alignment horizontal="right"/>
    </xf>
    <xf numFmtId="0" fontId="10" fillId="0" borderId="2" xfId="0" applyFont="1" applyBorder="1" applyAlignment="1">
      <alignment horizontal="right" vertical="center"/>
    </xf>
    <xf numFmtId="0" fontId="62" fillId="0" borderId="2" xfId="0" applyFont="1" applyBorder="1" applyAlignment="1">
      <alignment horizontal="left" vertical="center"/>
    </xf>
    <xf numFmtId="0" fontId="8" fillId="17" borderId="12" xfId="0" applyFont="1" applyFill="1" applyBorder="1" applyAlignment="1">
      <alignment horizontal="center" vertical="center" wrapText="1"/>
    </xf>
    <xf numFmtId="0" fontId="12" fillId="2" borderId="1" xfId="0" applyFont="1" applyFill="1" applyBorder="1"/>
    <xf numFmtId="0" fontId="8" fillId="17" borderId="13" xfId="0" applyFont="1" applyFill="1" applyBorder="1" applyAlignment="1">
      <alignment horizontal="center" vertical="center" wrapText="1"/>
    </xf>
    <xf numFmtId="0" fontId="62" fillId="17" borderId="2" xfId="0" applyFont="1" applyFill="1" applyBorder="1" applyAlignment="1">
      <alignment horizontal="center" vertical="center" wrapText="1"/>
    </xf>
    <xf numFmtId="0" fontId="8" fillId="17" borderId="17" xfId="0" applyFont="1" applyFill="1" applyBorder="1" applyAlignment="1">
      <alignment horizontal="center" vertical="center" wrapText="1"/>
    </xf>
    <xf numFmtId="0" fontId="8" fillId="17" borderId="18" xfId="0" applyFont="1" applyFill="1" applyBorder="1" applyAlignment="1">
      <alignment horizontal="center" vertical="center" wrapText="1"/>
    </xf>
    <xf numFmtId="0" fontId="62" fillId="18" borderId="2" xfId="0" applyFont="1" applyFill="1" applyBorder="1" applyAlignment="1">
      <alignment horizontal="center" vertical="center" wrapText="1"/>
    </xf>
    <xf numFmtId="1" fontId="62" fillId="18" borderId="2" xfId="0" applyNumberFormat="1" applyFont="1" applyFill="1" applyBorder="1" applyAlignment="1">
      <alignment horizontal="center" vertical="center" wrapText="1"/>
    </xf>
    <xf numFmtId="2" fontId="62" fillId="18" borderId="2" xfId="0" applyNumberFormat="1" applyFont="1" applyFill="1" applyBorder="1" applyAlignment="1">
      <alignment horizontal="center" vertical="center" wrapText="1"/>
    </xf>
    <xf numFmtId="2" fontId="62" fillId="18" borderId="2" xfId="0" applyNumberFormat="1" applyFont="1" applyFill="1" applyBorder="1" applyAlignment="1">
      <alignment horizontal="left" vertical="center" wrapText="1"/>
    </xf>
    <xf numFmtId="0" fontId="4" fillId="13" borderId="2" xfId="0" applyFont="1" applyFill="1" applyBorder="1" applyAlignment="1">
      <alignment horizontal="left" vertical="center"/>
    </xf>
    <xf numFmtId="0" fontId="12" fillId="12" borderId="2" xfId="0" applyFont="1" applyFill="1" applyBorder="1" applyAlignment="1">
      <alignment horizontal="center" vertical="center" wrapText="1"/>
    </xf>
    <xf numFmtId="0" fontId="4" fillId="13" borderId="2" xfId="0" applyFont="1" applyFill="1" applyBorder="1" applyAlignment="1">
      <alignment horizontal="center" vertical="center"/>
    </xf>
    <xf numFmtId="1" fontId="12" fillId="12" borderId="2" xfId="0" applyNumberFormat="1" applyFont="1" applyFill="1" applyBorder="1" applyAlignment="1">
      <alignment horizontal="center" vertical="center" wrapText="1"/>
    </xf>
    <xf numFmtId="167" fontId="4" fillId="13" borderId="2" xfId="0" applyNumberFormat="1" applyFont="1" applyFill="1" applyBorder="1" applyAlignment="1">
      <alignment horizontal="center" vertical="center" wrapText="1"/>
    </xf>
    <xf numFmtId="2" fontId="13" fillId="12" borderId="2" xfId="0" applyNumberFormat="1" applyFont="1" applyFill="1" applyBorder="1" applyAlignment="1">
      <alignment horizontal="center" vertical="center" wrapText="1"/>
    </xf>
    <xf numFmtId="2" fontId="4" fillId="13" borderId="2" xfId="0" applyNumberFormat="1" applyFont="1" applyFill="1" applyBorder="1" applyAlignment="1">
      <alignment horizontal="center" vertical="center" wrapText="1"/>
    </xf>
    <xf numFmtId="2" fontId="13" fillId="12" borderId="2" xfId="0" applyNumberFormat="1" applyFont="1" applyFill="1" applyBorder="1" applyAlignment="1">
      <alignment horizontal="left" vertical="center" wrapText="1"/>
    </xf>
    <xf numFmtId="2" fontId="14" fillId="13" borderId="2" xfId="0" applyNumberFormat="1" applyFont="1" applyFill="1" applyBorder="1" applyAlignment="1">
      <alignment horizontal="center" vertical="center"/>
    </xf>
    <xf numFmtId="0" fontId="4" fillId="13" borderId="2" xfId="0" applyFont="1" applyFill="1" applyBorder="1" applyAlignment="1">
      <alignment horizontal="left"/>
    </xf>
    <xf numFmtId="0" fontId="13" fillId="20" borderId="2" xfId="0" applyFont="1" applyFill="1" applyBorder="1" applyAlignment="1">
      <alignment horizontal="center" vertical="center" wrapText="1"/>
    </xf>
    <xf numFmtId="2" fontId="4" fillId="13" borderId="2" xfId="0" applyNumberFormat="1" applyFont="1" applyFill="1" applyBorder="1" applyAlignment="1">
      <alignment horizontal="right"/>
    </xf>
    <xf numFmtId="1" fontId="13" fillId="20" borderId="2" xfId="0" applyNumberFormat="1" applyFont="1" applyFill="1" applyBorder="1" applyAlignment="1">
      <alignment horizontal="center" vertical="center" wrapText="1"/>
    </xf>
    <xf numFmtId="2" fontId="13" fillId="20" borderId="2" xfId="0" applyNumberFormat="1" applyFont="1" applyFill="1" applyBorder="1" applyAlignment="1">
      <alignment horizontal="center" vertical="center" wrapText="1"/>
    </xf>
    <xf numFmtId="167" fontId="4" fillId="0" borderId="2" xfId="0" applyNumberFormat="1" applyFont="1" applyBorder="1" applyAlignment="1">
      <alignment horizontal="center" vertical="center" wrapText="1"/>
    </xf>
    <xf numFmtId="2" fontId="13" fillId="20" borderId="2" xfId="0" applyNumberFormat="1" applyFont="1" applyFill="1" applyBorder="1" applyAlignment="1">
      <alignment horizontal="left" vertical="center" wrapText="1"/>
    </xf>
    <xf numFmtId="0" fontId="12" fillId="0" borderId="2" xfId="0" applyFont="1" applyBorder="1" applyAlignment="1">
      <alignment horizontal="center" vertical="center"/>
    </xf>
    <xf numFmtId="2" fontId="12" fillId="0" borderId="2" xfId="0" applyNumberFormat="1" applyFont="1" applyBorder="1" applyAlignment="1">
      <alignment horizontal="center" vertical="center"/>
    </xf>
    <xf numFmtId="2" fontId="13" fillId="0" borderId="2" xfId="0" applyNumberFormat="1" applyFont="1" applyBorder="1" applyAlignment="1">
      <alignment horizontal="left" vertical="center"/>
    </xf>
    <xf numFmtId="0" fontId="4" fillId="0" borderId="2" xfId="0" applyFont="1" applyBorder="1"/>
    <xf numFmtId="0" fontId="31" fillId="0" borderId="0" xfId="0" applyFont="1"/>
    <xf numFmtId="0" fontId="31" fillId="2" borderId="2" xfId="0" applyFont="1" applyFill="1" applyBorder="1" applyAlignment="1">
      <alignment vertical="center"/>
    </xf>
    <xf numFmtId="0" fontId="14" fillId="20" borderId="2" xfId="0" applyFont="1" applyFill="1" applyBorder="1" applyAlignment="1">
      <alignment vertical="center"/>
    </xf>
    <xf numFmtId="0" fontId="14" fillId="20" borderId="2" xfId="0" applyFont="1" applyFill="1" applyBorder="1" applyAlignment="1">
      <alignment horizontal="center" vertical="center"/>
    </xf>
    <xf numFmtId="2" fontId="14" fillId="20" borderId="2" xfId="0" applyNumberFormat="1" applyFont="1" applyFill="1" applyBorder="1" applyAlignment="1">
      <alignment horizontal="center" vertical="center" wrapText="1"/>
    </xf>
    <xf numFmtId="167" fontId="12" fillId="0" borderId="2" xfId="0" applyNumberFormat="1" applyFont="1" applyBorder="1" applyAlignment="1">
      <alignment horizontal="center" vertical="center"/>
    </xf>
    <xf numFmtId="0" fontId="14" fillId="20" borderId="2" xfId="0" applyFont="1" applyFill="1" applyBorder="1" applyAlignment="1">
      <alignment horizontal="left"/>
    </xf>
    <xf numFmtId="2" fontId="12" fillId="0" borderId="2" xfId="0" applyNumberFormat="1" applyFont="1" applyBorder="1" applyAlignment="1">
      <alignment horizontal="left" vertical="center"/>
    </xf>
    <xf numFmtId="2" fontId="12" fillId="0" borderId="2" xfId="0" applyNumberFormat="1" applyFont="1" applyBorder="1" applyAlignment="1">
      <alignment horizontal="left" vertical="center" wrapText="1"/>
    </xf>
    <xf numFmtId="2" fontId="12" fillId="12" borderId="2" xfId="0" applyNumberFormat="1" applyFont="1" applyFill="1" applyBorder="1" applyAlignment="1">
      <alignment horizontal="center" vertical="center" wrapText="1"/>
    </xf>
    <xf numFmtId="0" fontId="4" fillId="35" borderId="2" xfId="0" applyFont="1" applyFill="1" applyBorder="1" applyAlignment="1">
      <alignment horizontal="left" vertical="center" wrapText="1"/>
    </xf>
    <xf numFmtId="2" fontId="4" fillId="19" borderId="2" xfId="0" applyNumberFormat="1" applyFont="1" applyFill="1" applyBorder="1" applyAlignment="1">
      <alignment horizontal="center" vertical="center" wrapText="1"/>
    </xf>
    <xf numFmtId="0" fontId="4" fillId="19" borderId="2" xfId="0" applyFont="1" applyFill="1" applyBorder="1" applyAlignment="1">
      <alignment horizontal="center" vertical="center" wrapText="1"/>
    </xf>
    <xf numFmtId="0" fontId="4" fillId="19" borderId="2" xfId="0" applyFont="1" applyFill="1" applyBorder="1" applyAlignment="1">
      <alignment horizontal="center" vertical="center"/>
    </xf>
    <xf numFmtId="0" fontId="4" fillId="35" borderId="2" xfId="0" applyFont="1" applyFill="1" applyBorder="1" applyAlignment="1">
      <alignment horizontal="left" wrapText="1"/>
    </xf>
    <xf numFmtId="0" fontId="4" fillId="19" borderId="2" xfId="0" applyFont="1" applyFill="1" applyBorder="1" applyAlignment="1">
      <alignment horizontal="left" vertical="center"/>
    </xf>
    <xf numFmtId="2" fontId="4" fillId="19" borderId="2" xfId="0" applyNumberFormat="1" applyFont="1" applyFill="1" applyBorder="1" applyAlignment="1">
      <alignment horizontal="right" vertical="center"/>
    </xf>
    <xf numFmtId="0" fontId="13" fillId="0" borderId="2" xfId="0" applyFont="1" applyBorder="1" applyAlignment="1">
      <alignment horizontal="center" vertical="center" wrapText="1"/>
    </xf>
    <xf numFmtId="2" fontId="14" fillId="12" borderId="2" xfId="0" applyNumberFormat="1" applyFont="1" applyFill="1" applyBorder="1" applyAlignment="1">
      <alignment horizontal="right" vertical="center"/>
    </xf>
    <xf numFmtId="2" fontId="13" fillId="0" borderId="2" xfId="0" applyNumberFormat="1" applyFont="1" applyBorder="1" applyAlignment="1">
      <alignment horizontal="left" vertical="center" wrapText="1"/>
    </xf>
    <xf numFmtId="2" fontId="12" fillId="2" borderId="2" xfId="0" applyNumberFormat="1" applyFont="1" applyFill="1" applyBorder="1" applyAlignment="1">
      <alignment horizontal="left" vertical="center" wrapText="1"/>
    </xf>
    <xf numFmtId="0" fontId="4" fillId="2" borderId="2" xfId="0" applyFont="1" applyFill="1" applyBorder="1"/>
    <xf numFmtId="165" fontId="4" fillId="0" borderId="2" xfId="0" applyNumberFormat="1" applyFont="1" applyBorder="1" applyAlignment="1">
      <alignment horizontal="center" vertical="center"/>
    </xf>
    <xf numFmtId="2" fontId="12" fillId="2" borderId="1" xfId="0" applyNumberFormat="1" applyFont="1" applyFill="1" applyBorder="1" applyAlignment="1">
      <alignment wrapText="1"/>
    </xf>
    <xf numFmtId="2" fontId="12" fillId="2" borderId="27" xfId="0" applyNumberFormat="1" applyFont="1" applyFill="1" applyBorder="1" applyAlignment="1">
      <alignment wrapText="1"/>
    </xf>
    <xf numFmtId="0" fontId="12" fillId="0" borderId="0" xfId="0" applyFont="1" applyAlignment="1">
      <alignment horizontal="center"/>
    </xf>
    <xf numFmtId="2" fontId="12" fillId="0" borderId="0" xfId="0" applyNumberFormat="1" applyFont="1" applyAlignment="1">
      <alignment horizontal="center" vertical="center"/>
    </xf>
    <xf numFmtId="0" fontId="12" fillId="0" borderId="0" xfId="0" applyFont="1" applyAlignment="1">
      <alignment horizontal="left"/>
    </xf>
    <xf numFmtId="2" fontId="12" fillId="2" borderId="2" xfId="0" applyNumberFormat="1" applyFont="1" applyFill="1" applyBorder="1" applyAlignment="1">
      <alignment horizontal="left" vertical="center" wrapText="1"/>
    </xf>
    <xf numFmtId="4" fontId="12" fillId="2" borderId="2" xfId="0" applyNumberFormat="1" applyFont="1" applyFill="1" applyBorder="1" applyAlignment="1">
      <alignment horizontal="center" vertical="center"/>
    </xf>
    <xf numFmtId="2" fontId="12" fillId="2" borderId="17" xfId="0" applyNumberFormat="1" applyFont="1" applyFill="1" applyBorder="1" applyAlignment="1">
      <alignment wrapText="1"/>
    </xf>
    <xf numFmtId="2" fontId="13" fillId="2" borderId="2" xfId="0" applyNumberFormat="1" applyFont="1" applyFill="1" applyBorder="1" applyAlignment="1">
      <alignment horizontal="left" vertical="center"/>
    </xf>
    <xf numFmtId="0" fontId="13" fillId="12" borderId="2" xfId="0" applyFont="1" applyFill="1" applyBorder="1" applyAlignment="1">
      <alignment horizontal="center" vertical="center" wrapText="1"/>
    </xf>
    <xf numFmtId="164" fontId="12" fillId="0" borderId="2" xfId="0" applyNumberFormat="1" applyFont="1" applyBorder="1" applyAlignment="1">
      <alignment horizontal="center" vertical="center" wrapText="1"/>
    </xf>
    <xf numFmtId="164" fontId="12" fillId="0" borderId="2" xfId="0" applyNumberFormat="1" applyFont="1" applyBorder="1" applyAlignment="1">
      <alignment horizontal="center" vertical="center"/>
    </xf>
    <xf numFmtId="0" fontId="10" fillId="15" borderId="2" xfId="0" applyFont="1" applyFill="1" applyBorder="1" applyAlignment="1">
      <alignment vertical="top"/>
    </xf>
    <xf numFmtId="0" fontId="21" fillId="15" borderId="2" xfId="0" applyFont="1" applyFill="1" applyBorder="1" applyAlignment="1">
      <alignment horizontal="center" vertical="top" wrapText="1"/>
    </xf>
    <xf numFmtId="0" fontId="25" fillId="15" borderId="2" xfId="0" applyFont="1" applyFill="1" applyBorder="1" applyAlignment="1">
      <alignment vertical="top" wrapText="1"/>
    </xf>
    <xf numFmtId="0" fontId="63" fillId="3" borderId="2" xfId="0" applyFont="1" applyFill="1" applyBorder="1" applyAlignment="1">
      <alignment vertical="top"/>
    </xf>
    <xf numFmtId="2" fontId="12" fillId="2" borderId="2" xfId="0" applyNumberFormat="1" applyFont="1" applyFill="1" applyBorder="1" applyAlignment="1">
      <alignment horizontal="center" vertical="center" wrapText="1"/>
    </xf>
    <xf numFmtId="0" fontId="12" fillId="0" borderId="2" xfId="0" applyFont="1" applyBorder="1" applyAlignment="1">
      <alignment vertical="top" wrapText="1"/>
    </xf>
    <xf numFmtId="0" fontId="64" fillId="16" borderId="2" xfId="0" applyFont="1" applyFill="1" applyBorder="1" applyAlignment="1">
      <alignment vertical="top"/>
    </xf>
    <xf numFmtId="0" fontId="10" fillId="0" borderId="2" xfId="0" applyFont="1" applyBorder="1" applyAlignment="1">
      <alignment horizontal="left" vertical="top"/>
    </xf>
    <xf numFmtId="0" fontId="25" fillId="0" borderId="2" xfId="0" applyFont="1" applyBorder="1" applyAlignment="1">
      <alignment horizontal="left" vertical="top"/>
    </xf>
    <xf numFmtId="0" fontId="10" fillId="0" borderId="2" xfId="0" applyFont="1" applyBorder="1" applyAlignment="1">
      <alignment horizontal="right" vertical="top"/>
    </xf>
    <xf numFmtId="0" fontId="25" fillId="0" borderId="2" xfId="0" applyFont="1" applyBorder="1" applyAlignment="1">
      <alignment horizontal="left" vertical="top" wrapText="1"/>
    </xf>
    <xf numFmtId="0" fontId="14" fillId="17" borderId="2" xfId="0" applyFont="1" applyFill="1" applyBorder="1" applyAlignment="1">
      <alignment horizontal="center" vertical="top" wrapText="1"/>
    </xf>
    <xf numFmtId="2" fontId="12" fillId="0" borderId="2" xfId="0" applyNumberFormat="1" applyFont="1" applyBorder="1"/>
    <xf numFmtId="2" fontId="14" fillId="18" borderId="2" xfId="0" applyNumberFormat="1" applyFont="1" applyFill="1" applyBorder="1" applyAlignment="1">
      <alignment horizontal="left" vertical="top" wrapText="1"/>
    </xf>
    <xf numFmtId="2" fontId="12" fillId="0" borderId="2" xfId="0" applyNumberFormat="1" applyFont="1" applyBorder="1" applyAlignment="1">
      <alignment wrapText="1"/>
    </xf>
    <xf numFmtId="0" fontId="14" fillId="12" borderId="2" xfId="0" applyFont="1" applyFill="1" applyBorder="1" applyAlignment="1">
      <alignment horizontal="left" vertical="top"/>
    </xf>
    <xf numFmtId="2" fontId="14" fillId="12" borderId="2" xfId="0" applyNumberFormat="1" applyFont="1" applyFill="1" applyBorder="1" applyAlignment="1">
      <alignment horizontal="right" vertical="top"/>
    </xf>
    <xf numFmtId="0" fontId="14" fillId="12" borderId="2" xfId="0" applyFont="1" applyFill="1" applyBorder="1" applyAlignment="1">
      <alignment vertical="top"/>
    </xf>
    <xf numFmtId="2" fontId="14" fillId="12" borderId="2" xfId="0" applyNumberFormat="1" applyFont="1" applyFill="1" applyBorder="1" applyAlignment="1">
      <alignment horizontal="left" vertical="top" wrapText="1"/>
    </xf>
    <xf numFmtId="0" fontId="4" fillId="0" borderId="2" xfId="0" applyFont="1" applyBorder="1" applyAlignment="1">
      <alignment horizontal="center" vertical="center" wrapText="1"/>
    </xf>
    <xf numFmtId="49" fontId="4" fillId="2" borderId="2" xfId="0" applyNumberFormat="1" applyFont="1" applyFill="1" applyBorder="1" applyAlignment="1">
      <alignment horizontal="left" vertical="top"/>
    </xf>
    <xf numFmtId="0" fontId="13" fillId="2" borderId="2" xfId="0" applyFont="1" applyFill="1" applyBorder="1" applyAlignment="1">
      <alignment horizontal="center" vertical="top"/>
    </xf>
    <xf numFmtId="0" fontId="12" fillId="2" borderId="2" xfId="0" applyFont="1" applyFill="1" applyBorder="1" applyAlignment="1">
      <alignment horizontal="center" vertical="top"/>
    </xf>
    <xf numFmtId="1" fontId="12" fillId="2" borderId="21" xfId="0" applyNumberFormat="1" applyFont="1" applyFill="1" applyBorder="1" applyAlignment="1">
      <alignment horizontal="center" vertical="top" wrapText="1"/>
    </xf>
    <xf numFmtId="2" fontId="12" fillId="2" borderId="21" xfId="0" applyNumberFormat="1" applyFont="1" applyFill="1" applyBorder="1" applyAlignment="1">
      <alignment horizontal="center" vertical="top"/>
    </xf>
    <xf numFmtId="2" fontId="12" fillId="2" borderId="27" xfId="0" applyNumberFormat="1" applyFont="1" applyFill="1" applyBorder="1" applyAlignment="1">
      <alignment wrapText="1"/>
    </xf>
    <xf numFmtId="0" fontId="12" fillId="2" borderId="21" xfId="0" applyFont="1" applyFill="1" applyBorder="1" applyAlignment="1">
      <alignment horizontal="center" vertical="top"/>
    </xf>
    <xf numFmtId="2" fontId="12" fillId="33" borderId="21" xfId="0" applyNumberFormat="1" applyFont="1" applyFill="1" applyBorder="1" applyAlignment="1">
      <alignment vertical="top" wrapText="1"/>
    </xf>
    <xf numFmtId="2" fontId="12" fillId="2" borderId="2" xfId="0" applyNumberFormat="1" applyFont="1" applyFill="1" applyBorder="1" applyAlignment="1">
      <alignment horizontal="center" vertical="top" wrapText="1"/>
    </xf>
    <xf numFmtId="1" fontId="4" fillId="2" borderId="2" xfId="0" applyNumberFormat="1" applyFont="1" applyFill="1" applyBorder="1" applyAlignment="1">
      <alignment horizontal="center" vertical="center"/>
    </xf>
    <xf numFmtId="2" fontId="4" fillId="2" borderId="21" xfId="0" applyNumberFormat="1" applyFont="1" applyFill="1" applyBorder="1" applyAlignment="1">
      <alignment horizontal="center" vertical="top"/>
    </xf>
    <xf numFmtId="0" fontId="14" fillId="0" borderId="2" xfId="0" applyFont="1" applyBorder="1" applyAlignment="1">
      <alignment horizontal="left" vertical="top"/>
    </xf>
    <xf numFmtId="0" fontId="13" fillId="0" borderId="2" xfId="0" applyFont="1" applyBorder="1" applyAlignment="1">
      <alignment horizontal="center" vertical="top"/>
    </xf>
    <xf numFmtId="0" fontId="12" fillId="0" borderId="2" xfId="0" applyFont="1" applyBorder="1" applyAlignment="1">
      <alignment horizontal="center" vertical="top"/>
    </xf>
    <xf numFmtId="2" fontId="12" fillId="0" borderId="2" xfId="0" applyNumberFormat="1" applyFont="1" applyBorder="1" applyAlignment="1">
      <alignment horizontal="center" vertical="top"/>
    </xf>
    <xf numFmtId="2" fontId="14" fillId="0" borderId="2" xfId="0" applyNumberFormat="1" applyFont="1" applyBorder="1" applyAlignment="1">
      <alignment horizontal="left" vertical="top" wrapText="1"/>
    </xf>
    <xf numFmtId="2" fontId="4" fillId="0" borderId="2" xfId="0" applyNumberFormat="1" applyFont="1" applyBorder="1" applyAlignment="1">
      <alignment horizontal="right" vertical="top"/>
    </xf>
    <xf numFmtId="0" fontId="13" fillId="12" borderId="2" xfId="0" applyFont="1" applyFill="1" applyBorder="1" applyAlignment="1">
      <alignment horizontal="center" vertical="top"/>
    </xf>
    <xf numFmtId="2" fontId="13" fillId="12" borderId="2" xfId="0" applyNumberFormat="1" applyFont="1" applyFill="1" applyBorder="1" applyAlignment="1">
      <alignment horizontal="center" vertical="top"/>
    </xf>
    <xf numFmtId="2" fontId="13" fillId="2" borderId="27" xfId="0" applyNumberFormat="1" applyFont="1" applyFill="1" applyBorder="1" applyAlignment="1">
      <alignment vertical="center"/>
    </xf>
    <xf numFmtId="2" fontId="12" fillId="2" borderId="21" xfId="0" applyNumberFormat="1" applyFont="1" applyFill="1" applyBorder="1" applyAlignment="1">
      <alignment vertical="top" wrapText="1"/>
    </xf>
    <xf numFmtId="167" fontId="12" fillId="0" borderId="2" xfId="0" applyNumberFormat="1" applyFont="1" applyBorder="1" applyAlignment="1">
      <alignment horizontal="center" vertical="top"/>
    </xf>
    <xf numFmtId="0" fontId="12" fillId="0" borderId="2" xfId="0" applyFont="1" applyBorder="1" applyAlignment="1">
      <alignment horizontal="center" vertical="top" wrapText="1"/>
    </xf>
    <xf numFmtId="1" fontId="14" fillId="0" borderId="2" xfId="0" applyNumberFormat="1" applyFont="1" applyBorder="1" applyAlignment="1">
      <alignment horizontal="left" vertical="top" wrapText="1"/>
    </xf>
    <xf numFmtId="2" fontId="12" fillId="0" borderId="7" xfId="0" applyNumberFormat="1" applyFont="1" applyBorder="1" applyAlignment="1">
      <alignment wrapText="1"/>
    </xf>
    <xf numFmtId="0" fontId="13" fillId="20" borderId="2" xfId="0" applyFont="1" applyFill="1" applyBorder="1" applyAlignment="1">
      <alignment horizontal="center" vertical="top" wrapText="1"/>
    </xf>
    <xf numFmtId="2" fontId="13" fillId="20" borderId="2" xfId="0" applyNumberFormat="1" applyFont="1" applyFill="1" applyBorder="1" applyAlignment="1">
      <alignment horizontal="center" vertical="top" wrapText="1"/>
    </xf>
    <xf numFmtId="2" fontId="14" fillId="20" borderId="2" xfId="0" applyNumberFormat="1" applyFont="1" applyFill="1" applyBorder="1" applyAlignment="1">
      <alignment horizontal="left" vertical="top" wrapText="1"/>
    </xf>
    <xf numFmtId="0" fontId="13" fillId="2" borderId="2" xfId="0" applyFont="1" applyFill="1" applyBorder="1" applyAlignment="1">
      <alignment horizontal="center" vertical="top" wrapText="1"/>
    </xf>
    <xf numFmtId="0" fontId="12" fillId="2" borderId="2" xfId="0" applyFont="1" applyFill="1" applyBorder="1" applyAlignment="1">
      <alignment horizontal="center" vertical="top" wrapText="1"/>
    </xf>
    <xf numFmtId="1" fontId="12" fillId="2" borderId="2" xfId="0" applyNumberFormat="1" applyFont="1" applyFill="1" applyBorder="1" applyAlignment="1">
      <alignment horizontal="center" vertical="top" wrapText="1"/>
    </xf>
    <xf numFmtId="2" fontId="12" fillId="2" borderId="2" xfId="0" applyNumberFormat="1" applyFont="1" applyFill="1" applyBorder="1" applyAlignment="1">
      <alignment horizontal="center" vertical="top"/>
    </xf>
    <xf numFmtId="2" fontId="4" fillId="2" borderId="2" xfId="0" applyNumberFormat="1" applyFont="1" applyFill="1" applyBorder="1" applyAlignment="1">
      <alignment horizontal="left" vertical="top" wrapText="1"/>
    </xf>
    <xf numFmtId="2" fontId="14" fillId="2" borderId="2" xfId="0" applyNumberFormat="1" applyFont="1" applyFill="1" applyBorder="1" applyAlignment="1">
      <alignment horizontal="left" vertical="top" wrapText="1"/>
    </xf>
    <xf numFmtId="165" fontId="12" fillId="0" borderId="2" xfId="0" applyNumberFormat="1" applyFont="1" applyBorder="1" applyAlignment="1">
      <alignment horizontal="center" vertical="center"/>
    </xf>
    <xf numFmtId="0" fontId="14" fillId="13" borderId="2" xfId="0" applyFont="1" applyFill="1" applyBorder="1" applyAlignment="1">
      <alignment vertical="top"/>
    </xf>
    <xf numFmtId="0" fontId="13" fillId="13" borderId="2" xfId="0" applyFont="1" applyFill="1" applyBorder="1" applyAlignment="1">
      <alignment horizontal="center" vertical="top" wrapText="1"/>
    </xf>
    <xf numFmtId="165" fontId="12" fillId="2" borderId="2" xfId="0" applyNumberFormat="1" applyFont="1" applyFill="1" applyBorder="1" applyAlignment="1">
      <alignment horizontal="center" vertical="center"/>
    </xf>
    <xf numFmtId="2" fontId="13" fillId="13" borderId="2" xfId="0" applyNumberFormat="1" applyFont="1" applyFill="1" applyBorder="1" applyAlignment="1">
      <alignment horizontal="center" vertical="top"/>
    </xf>
    <xf numFmtId="0" fontId="12" fillId="2" borderId="2" xfId="0" applyFont="1" applyFill="1" applyBorder="1" applyAlignment="1">
      <alignment horizontal="left" vertical="center" wrapText="1"/>
    </xf>
    <xf numFmtId="0" fontId="0" fillId="0" borderId="0" xfId="0" applyFont="1"/>
    <xf numFmtId="0" fontId="13" fillId="13" borderId="2" xfId="0" applyFont="1" applyFill="1" applyBorder="1" applyAlignment="1">
      <alignment horizontal="center" vertical="top"/>
    </xf>
    <xf numFmtId="0" fontId="13" fillId="0" borderId="2" xfId="0" applyFont="1" applyBorder="1" applyAlignment="1">
      <alignment horizontal="left" vertical="center"/>
    </xf>
    <xf numFmtId="2" fontId="14" fillId="13" borderId="2" xfId="0" applyNumberFormat="1" applyFont="1" applyFill="1" applyBorder="1" applyAlignment="1">
      <alignment horizontal="right" vertical="top"/>
    </xf>
    <xf numFmtId="0" fontId="13" fillId="0" borderId="2" xfId="0" applyFont="1" applyBorder="1" applyAlignment="1">
      <alignment horizontal="center" vertical="top" wrapText="1"/>
    </xf>
    <xf numFmtId="2" fontId="14" fillId="25" borderId="2" xfId="0" applyNumberFormat="1" applyFont="1" applyFill="1" applyBorder="1" applyAlignment="1">
      <alignment horizontal="right" vertical="top" wrapText="1"/>
    </xf>
    <xf numFmtId="0" fontId="0" fillId="0" borderId="0" xfId="0" applyFont="1" applyAlignment="1">
      <alignment horizontal="center"/>
    </xf>
    <xf numFmtId="0" fontId="13" fillId="27" borderId="2" xfId="0" applyFont="1" applyFill="1" applyBorder="1" applyAlignment="1">
      <alignment horizontal="center" vertical="top" wrapText="1"/>
    </xf>
    <xf numFmtId="2" fontId="13" fillId="27" borderId="2" xfId="0" applyNumberFormat="1" applyFont="1" applyFill="1" applyBorder="1" applyAlignment="1">
      <alignment horizontal="center" vertical="top" wrapText="1"/>
    </xf>
    <xf numFmtId="2" fontId="13" fillId="33" borderId="21" xfId="0" applyNumberFormat="1" applyFont="1" applyFill="1" applyBorder="1" applyAlignment="1">
      <alignment vertical="top" wrapText="1"/>
    </xf>
    <xf numFmtId="0" fontId="29" fillId="13" borderId="2" xfId="0" applyFont="1" applyFill="1" applyBorder="1" applyAlignment="1">
      <alignment horizontal="center" vertical="center" wrapText="1"/>
    </xf>
    <xf numFmtId="2" fontId="29" fillId="13" borderId="2" xfId="0" applyNumberFormat="1" applyFont="1" applyFill="1" applyBorder="1" applyAlignment="1">
      <alignment horizontal="center" vertical="center" wrapText="1"/>
    </xf>
    <xf numFmtId="2" fontId="14" fillId="13" borderId="2" xfId="0" applyNumberFormat="1" applyFont="1" applyFill="1" applyBorder="1" applyAlignment="1">
      <alignment horizontal="center" vertical="center" wrapText="1"/>
    </xf>
    <xf numFmtId="2" fontId="28" fillId="0" borderId="2" xfId="0" applyNumberFormat="1" applyFont="1" applyBorder="1" applyAlignment="1">
      <alignment horizontal="center" vertical="center" wrapText="1"/>
    </xf>
    <xf numFmtId="2" fontId="29" fillId="0" borderId="2" xfId="0" applyNumberFormat="1" applyFont="1" applyBorder="1" applyAlignment="1">
      <alignment horizontal="center" vertical="center" wrapText="1"/>
    </xf>
    <xf numFmtId="0" fontId="42" fillId="0" borderId="2" xfId="0" applyFont="1" applyBorder="1" applyAlignment="1">
      <alignment horizontal="left" vertical="center" wrapText="1"/>
    </xf>
    <xf numFmtId="2" fontId="13" fillId="2" borderId="21" xfId="0" applyNumberFormat="1" applyFont="1" applyFill="1" applyBorder="1" applyAlignment="1">
      <alignment vertical="top" wrapText="1"/>
    </xf>
    <xf numFmtId="2" fontId="13" fillId="0" borderId="11" xfId="0" applyNumberFormat="1" applyFont="1" applyBorder="1" applyAlignment="1">
      <alignment vertical="top" wrapText="1"/>
    </xf>
    <xf numFmtId="0" fontId="1" fillId="0" borderId="2" xfId="0" applyFont="1" applyBorder="1" applyAlignment="1">
      <alignment horizontal="left" vertical="center"/>
    </xf>
    <xf numFmtId="0" fontId="1" fillId="0" borderId="2" xfId="0" applyFont="1" applyBorder="1" applyAlignment="1">
      <alignment vertical="center"/>
    </xf>
    <xf numFmtId="0" fontId="0" fillId="0" borderId="2" xfId="0" applyFont="1" applyBorder="1" applyAlignment="1">
      <alignment horizontal="center" vertical="center"/>
    </xf>
    <xf numFmtId="2" fontId="0" fillId="0" borderId="2" xfId="0" applyNumberFormat="1" applyFont="1" applyBorder="1" applyAlignment="1">
      <alignment horizontal="right" vertical="center"/>
    </xf>
    <xf numFmtId="0" fontId="1" fillId="0" borderId="0" xfId="0" applyFont="1" applyAlignment="1">
      <alignment vertical="center"/>
    </xf>
    <xf numFmtId="2" fontId="0" fillId="0" borderId="0" xfId="0" applyNumberFormat="1" applyFont="1" applyAlignment="1">
      <alignment horizontal="right"/>
    </xf>
    <xf numFmtId="0" fontId="0" fillId="0" borderId="0" xfId="0" applyFont="1" applyAlignment="1">
      <alignment horizontal="left" vertical="center"/>
    </xf>
    <xf numFmtId="1" fontId="12" fillId="2" borderId="2" xfId="0" applyNumberFormat="1" applyFont="1" applyFill="1" applyBorder="1" applyAlignment="1">
      <alignment horizontal="center" vertical="top" wrapText="1"/>
    </xf>
    <xf numFmtId="2" fontId="13" fillId="2" borderId="21" xfId="0" applyNumberFormat="1" applyFont="1" applyFill="1" applyBorder="1" applyAlignment="1">
      <alignment vertical="top" wrapText="1"/>
    </xf>
    <xf numFmtId="2" fontId="14" fillId="25" borderId="2" xfId="0" applyNumberFormat="1" applyFont="1" applyFill="1" applyBorder="1" applyAlignment="1">
      <alignment horizontal="left" vertical="top" wrapText="1"/>
    </xf>
    <xf numFmtId="0" fontId="12" fillId="0" borderId="2" xfId="0" applyFont="1" applyBorder="1" applyAlignment="1">
      <alignment horizontal="center" vertical="top" wrapText="1"/>
    </xf>
    <xf numFmtId="2" fontId="4" fillId="0" borderId="2" xfId="0" applyNumberFormat="1" applyFont="1" applyBorder="1" applyAlignment="1">
      <alignment horizontal="left" vertical="top" wrapText="1"/>
    </xf>
    <xf numFmtId="2" fontId="12" fillId="2" borderId="1" xfId="0" applyNumberFormat="1" applyFont="1" applyFill="1" applyBorder="1" applyAlignment="1">
      <alignment wrapText="1"/>
    </xf>
    <xf numFmtId="2" fontId="41" fillId="2" borderId="2" xfId="0" applyNumberFormat="1" applyFont="1" applyFill="1" applyBorder="1" applyAlignment="1">
      <alignment horizontal="left" vertical="top" wrapText="1"/>
    </xf>
    <xf numFmtId="2" fontId="41" fillId="2" borderId="32" xfId="0" applyNumberFormat="1" applyFont="1" applyFill="1" applyBorder="1" applyAlignment="1">
      <alignment vertical="top" wrapText="1"/>
    </xf>
    <xf numFmtId="0" fontId="12" fillId="2" borderId="2" xfId="0" applyFont="1" applyFill="1" applyBorder="1" applyAlignment="1">
      <alignment horizontal="center" vertical="top" wrapText="1"/>
    </xf>
    <xf numFmtId="2" fontId="4" fillId="2" borderId="2" xfId="0" applyNumberFormat="1" applyFont="1" applyFill="1" applyBorder="1" applyAlignment="1">
      <alignment horizontal="left" vertical="top" wrapText="1"/>
    </xf>
    <xf numFmtId="0" fontId="4" fillId="2" borderId="2" xfId="0" applyFont="1" applyFill="1" applyBorder="1" applyAlignment="1">
      <alignment vertical="top"/>
    </xf>
    <xf numFmtId="2" fontId="65" fillId="2" borderId="2" xfId="0" applyNumberFormat="1" applyFont="1" applyFill="1" applyBorder="1" applyAlignment="1">
      <alignment horizontal="left" vertical="top" wrapText="1"/>
    </xf>
    <xf numFmtId="2" fontId="65" fillId="25" borderId="2" xfId="0" applyNumberFormat="1" applyFont="1" applyFill="1" applyBorder="1" applyAlignment="1">
      <alignment horizontal="right" vertical="top" wrapText="1"/>
    </xf>
    <xf numFmtId="0" fontId="12" fillId="19" borderId="2" xfId="0" applyFont="1" applyFill="1" applyBorder="1" applyAlignment="1">
      <alignment horizontal="center" vertical="center"/>
    </xf>
    <xf numFmtId="0" fontId="12" fillId="19" borderId="2" xfId="0" applyFont="1" applyFill="1" applyBorder="1" applyAlignment="1">
      <alignment horizontal="center" vertical="center" wrapText="1"/>
    </xf>
    <xf numFmtId="2" fontId="66" fillId="2" borderId="2" xfId="0" applyNumberFormat="1" applyFont="1" applyFill="1" applyBorder="1" applyAlignment="1">
      <alignment horizontal="left" vertical="top"/>
    </xf>
    <xf numFmtId="2" fontId="12" fillId="19" borderId="2" xfId="0" applyNumberFormat="1" applyFont="1" applyFill="1" applyBorder="1" applyAlignment="1">
      <alignment horizontal="center" vertical="center"/>
    </xf>
    <xf numFmtId="0" fontId="13" fillId="24" borderId="2" xfId="0" applyFont="1" applyFill="1" applyBorder="1" applyAlignment="1">
      <alignment horizontal="left" vertical="center" wrapText="1"/>
    </xf>
    <xf numFmtId="2" fontId="65" fillId="2" borderId="2" xfId="0" applyNumberFormat="1" applyFont="1" applyFill="1" applyBorder="1" applyAlignment="1">
      <alignment horizontal="right" vertical="top" wrapText="1"/>
    </xf>
    <xf numFmtId="0" fontId="4" fillId="19" borderId="2" xfId="0" applyFont="1" applyFill="1" applyBorder="1" applyAlignment="1">
      <alignment horizontal="left" vertical="center" wrapText="1"/>
    </xf>
    <xf numFmtId="0" fontId="4" fillId="19" borderId="2" xfId="0" applyFont="1" applyFill="1" applyBorder="1"/>
    <xf numFmtId="0" fontId="62" fillId="23" borderId="2" xfId="0" applyFont="1" applyFill="1" applyBorder="1" applyAlignment="1">
      <alignment horizontal="center" vertical="center" wrapText="1"/>
    </xf>
    <xf numFmtId="2" fontId="62" fillId="17" borderId="2" xfId="0" applyNumberFormat="1" applyFont="1" applyFill="1" applyBorder="1" applyAlignment="1">
      <alignment horizontal="center" vertical="center" wrapText="1"/>
    </xf>
    <xf numFmtId="2" fontId="12" fillId="2" borderId="27" xfId="0" applyNumberFormat="1" applyFont="1" applyFill="1" applyBorder="1"/>
    <xf numFmtId="0" fontId="62" fillId="18" borderId="2" xfId="0" applyFont="1" applyFill="1" applyBorder="1" applyAlignment="1">
      <alignment horizontal="left" vertical="center" wrapText="1"/>
    </xf>
    <xf numFmtId="2" fontId="62" fillId="18" borderId="2" xfId="0" applyNumberFormat="1" applyFont="1" applyFill="1" applyBorder="1" applyAlignment="1">
      <alignment horizontal="right" vertical="center" wrapText="1"/>
    </xf>
    <xf numFmtId="0" fontId="12" fillId="2" borderId="27" xfId="0" applyFont="1" applyFill="1" applyBorder="1" applyAlignment="1">
      <alignment wrapText="1"/>
    </xf>
    <xf numFmtId="0" fontId="5" fillId="0" borderId="0" xfId="0" applyFont="1"/>
    <xf numFmtId="0" fontId="12" fillId="2" borderId="2" xfId="0" applyFont="1" applyFill="1" applyBorder="1" applyAlignment="1">
      <alignment vertical="center"/>
    </xf>
    <xf numFmtId="0" fontId="13" fillId="2" borderId="2" xfId="0" applyFont="1" applyFill="1" applyBorder="1" applyAlignment="1">
      <alignment horizontal="left" vertical="center"/>
    </xf>
    <xf numFmtId="2" fontId="66" fillId="0" borderId="2" xfId="0" applyNumberFormat="1" applyFont="1" applyBorder="1" applyAlignment="1">
      <alignment horizontal="left" vertical="top"/>
    </xf>
    <xf numFmtId="0" fontId="12" fillId="2" borderId="2" xfId="0" applyFont="1" applyFill="1" applyBorder="1" applyAlignment="1">
      <alignment horizontal="left" wrapText="1"/>
    </xf>
    <xf numFmtId="2" fontId="0" fillId="0" borderId="2" xfId="0" applyNumberFormat="1" applyFont="1" applyBorder="1" applyAlignment="1">
      <alignment horizontal="left" vertical="top" wrapText="1"/>
    </xf>
    <xf numFmtId="0" fontId="12" fillId="13" borderId="2" xfId="0" applyFont="1" applyFill="1" applyBorder="1" applyAlignment="1">
      <alignment horizontal="center" vertical="center"/>
    </xf>
    <xf numFmtId="2" fontId="12" fillId="13" borderId="2" xfId="0" applyNumberFormat="1" applyFont="1" applyFill="1" applyBorder="1" applyAlignment="1">
      <alignment horizontal="left" vertical="center" wrapText="1"/>
    </xf>
    <xf numFmtId="165" fontId="12" fillId="2" borderId="2" xfId="0" applyNumberFormat="1" applyFont="1" applyFill="1" applyBorder="1" applyAlignment="1">
      <alignment horizontal="left" vertical="center"/>
    </xf>
    <xf numFmtId="165" fontId="12" fillId="2" borderId="2" xfId="0" applyNumberFormat="1" applyFont="1" applyFill="1" applyBorder="1" applyAlignment="1">
      <alignment horizontal="left" vertical="center"/>
    </xf>
    <xf numFmtId="0" fontId="13" fillId="2" borderId="2" xfId="0" applyFont="1" applyFill="1" applyBorder="1" applyAlignment="1">
      <alignment horizontal="left" vertical="center" wrapText="1"/>
    </xf>
    <xf numFmtId="0" fontId="13" fillId="2" borderId="2" xfId="0" applyFont="1" applyFill="1" applyBorder="1" applyAlignment="1">
      <alignment horizontal="center"/>
    </xf>
    <xf numFmtId="0" fontId="12" fillId="2" borderId="1" xfId="0" applyFont="1" applyFill="1" applyBorder="1" applyAlignment="1">
      <alignment horizontal="left" vertical="center" wrapText="1"/>
    </xf>
    <xf numFmtId="0" fontId="12" fillId="2" borderId="1" xfId="0" applyFont="1" applyFill="1" applyBorder="1" applyAlignment="1">
      <alignment horizontal="center" vertical="center" wrapText="1"/>
    </xf>
    <xf numFmtId="1" fontId="12" fillId="0" borderId="0" xfId="0" applyNumberFormat="1" applyFont="1"/>
    <xf numFmtId="2" fontId="12" fillId="0" borderId="0" xfId="0" applyNumberFormat="1" applyFont="1" applyAlignment="1">
      <alignment horizontal="left" vertical="center"/>
    </xf>
    <xf numFmtId="2" fontId="67" fillId="2" borderId="2" xfId="0" applyNumberFormat="1" applyFont="1" applyFill="1" applyBorder="1" applyAlignment="1">
      <alignment horizontal="left" vertical="center"/>
    </xf>
    <xf numFmtId="0" fontId="12" fillId="2" borderId="2" xfId="0" applyFont="1" applyFill="1" applyBorder="1" applyAlignment="1">
      <alignment horizontal="left" vertical="center"/>
    </xf>
    <xf numFmtId="0" fontId="67" fillId="0" borderId="0" xfId="0" applyFont="1" applyAlignment="1">
      <alignment vertical="center" wrapText="1"/>
    </xf>
    <xf numFmtId="2" fontId="4" fillId="33" borderId="2" xfId="0" applyNumberFormat="1" applyFont="1" applyFill="1" applyBorder="1" applyAlignment="1">
      <alignment horizontal="left" vertical="top" wrapText="1"/>
    </xf>
    <xf numFmtId="0" fontId="12" fillId="2" borderId="2" xfId="0" applyFont="1" applyFill="1" applyBorder="1" applyAlignment="1">
      <alignment horizontal="left" vertical="top" wrapText="1"/>
    </xf>
    <xf numFmtId="0" fontId="12" fillId="2" borderId="2" xfId="0" applyFont="1" applyFill="1" applyBorder="1" applyAlignment="1">
      <alignment horizontal="left" vertical="top"/>
    </xf>
    <xf numFmtId="2" fontId="12" fillId="2" borderId="2" xfId="0" applyNumberFormat="1" applyFont="1" applyFill="1" applyBorder="1" applyAlignment="1">
      <alignment horizontal="right" vertical="top"/>
    </xf>
    <xf numFmtId="0" fontId="4" fillId="2" borderId="1" xfId="0" applyFont="1" applyFill="1" applyBorder="1" applyAlignment="1">
      <alignment vertical="top"/>
    </xf>
    <xf numFmtId="2" fontId="12" fillId="2" borderId="2" xfId="0" applyNumberFormat="1" applyFont="1" applyFill="1" applyBorder="1" applyAlignment="1">
      <alignment horizontal="left" vertical="center"/>
    </xf>
    <xf numFmtId="0" fontId="12" fillId="2" borderId="2" xfId="0" applyFont="1" applyFill="1" applyBorder="1" applyAlignment="1">
      <alignment horizontal="left" vertical="center" wrapText="1"/>
    </xf>
    <xf numFmtId="0" fontId="67" fillId="0" borderId="0" xfId="0" applyFont="1"/>
    <xf numFmtId="0" fontId="13" fillId="0" borderId="2" xfId="0" applyFont="1" applyBorder="1" applyAlignment="1">
      <alignment vertical="center" wrapText="1"/>
    </xf>
    <xf numFmtId="2" fontId="12" fillId="0" borderId="0" xfId="0" applyNumberFormat="1" applyFont="1" applyAlignment="1">
      <alignment horizontal="right"/>
    </xf>
    <xf numFmtId="0" fontId="12" fillId="27" borderId="2" xfId="0" applyFont="1" applyFill="1" applyBorder="1" applyAlignment="1">
      <alignment horizontal="center" vertical="top" wrapText="1"/>
    </xf>
    <xf numFmtId="0" fontId="68" fillId="3" borderId="1" xfId="0" applyFont="1" applyFill="1" applyBorder="1" applyAlignment="1">
      <alignment vertical="center" wrapText="1"/>
    </xf>
    <xf numFmtId="0" fontId="10" fillId="0" borderId="2" xfId="0" applyFont="1" applyBorder="1" applyAlignment="1">
      <alignment horizontal="center" vertical="center" wrapText="1"/>
    </xf>
    <xf numFmtId="0" fontId="10" fillId="0" borderId="2" xfId="0" applyFont="1" applyBorder="1" applyAlignment="1">
      <alignment horizontal="left" vertical="center" wrapText="1"/>
    </xf>
    <xf numFmtId="0" fontId="10" fillId="0" borderId="2" xfId="0" applyFont="1" applyBorder="1" applyAlignment="1">
      <alignment horizontal="right" vertical="center" wrapText="1"/>
    </xf>
    <xf numFmtId="0" fontId="8" fillId="17" borderId="35" xfId="0" applyFont="1" applyFill="1" applyBorder="1" applyAlignment="1">
      <alignment horizontal="center" vertical="center" wrapText="1"/>
    </xf>
    <xf numFmtId="0" fontId="0" fillId="0" borderId="0" xfId="0" applyFont="1" applyAlignment="1">
      <alignment horizontal="center" vertical="center" wrapText="1"/>
    </xf>
    <xf numFmtId="0" fontId="8" fillId="17" borderId="25" xfId="0" applyFont="1" applyFill="1" applyBorder="1" applyAlignment="1">
      <alignment horizontal="center" vertical="center" wrapText="1"/>
    </xf>
    <xf numFmtId="0" fontId="0" fillId="0" borderId="0" xfId="0" applyFont="1" applyAlignment="1">
      <alignment horizontal="left" vertical="center" wrapText="1"/>
    </xf>
    <xf numFmtId="2" fontId="42" fillId="0" borderId="2" xfId="0" applyNumberFormat="1" applyFont="1" applyBorder="1" applyAlignment="1">
      <alignment horizontal="left" vertical="top"/>
    </xf>
    <xf numFmtId="0" fontId="4" fillId="38" borderId="2" xfId="0" applyFont="1" applyFill="1" applyBorder="1" applyAlignment="1">
      <alignment horizontal="left" vertical="center" wrapText="1"/>
    </xf>
    <xf numFmtId="0" fontId="4" fillId="38" borderId="2" xfId="0" applyFont="1" applyFill="1" applyBorder="1" applyAlignment="1">
      <alignment vertical="center" wrapText="1"/>
    </xf>
    <xf numFmtId="0" fontId="4" fillId="38" borderId="2" xfId="0" applyFont="1" applyFill="1" applyBorder="1" applyAlignment="1">
      <alignment horizontal="center" vertical="center" wrapText="1"/>
    </xf>
    <xf numFmtId="2" fontId="4" fillId="38" borderId="2" xfId="0" applyNumberFormat="1" applyFont="1" applyFill="1" applyBorder="1" applyAlignment="1">
      <alignment horizontal="right" vertical="center" wrapText="1"/>
    </xf>
    <xf numFmtId="0" fontId="0" fillId="38" borderId="1" xfId="0" applyFont="1" applyFill="1" applyBorder="1" applyAlignment="1">
      <alignment vertical="center" wrapText="1"/>
    </xf>
    <xf numFmtId="0" fontId="28" fillId="19" borderId="2" xfId="0" applyFont="1" applyFill="1" applyBorder="1" applyAlignment="1">
      <alignment horizontal="center" vertical="center" wrapText="1"/>
    </xf>
    <xf numFmtId="0" fontId="28" fillId="19" borderId="2" xfId="0" applyFont="1" applyFill="1" applyBorder="1" applyAlignment="1">
      <alignment horizontal="left" vertical="center" wrapText="1"/>
    </xf>
    <xf numFmtId="0" fontId="69" fillId="3" borderId="1" xfId="0" applyFont="1" applyFill="1" applyBorder="1" applyAlignment="1">
      <alignment vertical="center"/>
    </xf>
    <xf numFmtId="0" fontId="12" fillId="0" borderId="0" xfId="0" applyFont="1" applyAlignment="1">
      <alignment horizontal="center" vertical="top" wrapText="1"/>
    </xf>
    <xf numFmtId="2" fontId="12" fillId="0" borderId="0" xfId="0" applyNumberFormat="1" applyFont="1" applyAlignment="1">
      <alignment horizontal="center" vertical="top"/>
    </xf>
    <xf numFmtId="2" fontId="12" fillId="0" borderId="0" xfId="0" applyNumberFormat="1" applyFont="1" applyAlignment="1">
      <alignment horizontal="left" vertical="top" wrapText="1"/>
    </xf>
    <xf numFmtId="2" fontId="12" fillId="0" borderId="0" xfId="0" applyNumberFormat="1" applyFont="1" applyAlignment="1">
      <alignment horizontal="right" vertical="top"/>
    </xf>
    <xf numFmtId="2" fontId="14" fillId="12" borderId="2" xfId="0" applyNumberFormat="1" applyFont="1" applyFill="1" applyBorder="1" applyAlignment="1">
      <alignment horizontal="center" vertical="center" wrapText="1"/>
    </xf>
    <xf numFmtId="0" fontId="0" fillId="2" borderId="1" xfId="0" applyFont="1" applyFill="1" applyBorder="1" applyAlignment="1">
      <alignment vertical="center" wrapText="1"/>
    </xf>
    <xf numFmtId="0" fontId="14" fillId="31" borderId="2" xfId="0" applyFont="1" applyFill="1" applyBorder="1" applyAlignment="1">
      <alignment horizontal="center" vertical="center" wrapText="1"/>
    </xf>
    <xf numFmtId="0" fontId="5" fillId="0" borderId="0" xfId="0" applyFont="1" applyAlignment="1">
      <alignment vertical="center" wrapText="1"/>
    </xf>
    <xf numFmtId="0" fontId="14" fillId="38" borderId="2" xfId="0" applyFont="1" applyFill="1" applyBorder="1" applyAlignment="1">
      <alignment horizontal="left" vertical="center" wrapText="1"/>
    </xf>
    <xf numFmtId="0" fontId="14" fillId="38" borderId="2" xfId="0" applyFont="1" applyFill="1" applyBorder="1" applyAlignment="1">
      <alignment horizontal="center" vertical="center" wrapText="1"/>
    </xf>
    <xf numFmtId="2" fontId="14" fillId="38" borderId="2" xfId="0" applyNumberFormat="1" applyFont="1" applyFill="1" applyBorder="1" applyAlignment="1">
      <alignment horizontal="right" vertical="center" wrapText="1"/>
    </xf>
    <xf numFmtId="0" fontId="4" fillId="38" borderId="2" xfId="0" applyFont="1" applyFill="1" applyBorder="1" applyAlignment="1">
      <alignment horizontal="left" vertical="center" wrapText="1"/>
    </xf>
    <xf numFmtId="0" fontId="0" fillId="2" borderId="1" xfId="0" applyFont="1" applyFill="1" applyBorder="1"/>
    <xf numFmtId="0" fontId="14" fillId="22" borderId="2" xfId="0" applyFont="1" applyFill="1" applyBorder="1" applyAlignment="1">
      <alignment horizontal="center" vertical="center" wrapText="1"/>
    </xf>
    <xf numFmtId="0" fontId="14" fillId="38" borderId="2" xfId="0" applyFont="1" applyFill="1" applyBorder="1" applyAlignment="1">
      <alignment vertical="center" wrapText="1"/>
    </xf>
    <xf numFmtId="0" fontId="5" fillId="0" borderId="0" xfId="0" applyFont="1" applyAlignment="1">
      <alignment vertical="center"/>
    </xf>
    <xf numFmtId="0" fontId="29" fillId="12" borderId="2" xfId="0" applyFont="1" applyFill="1" applyBorder="1" applyAlignment="1">
      <alignment horizontal="center" vertical="center" wrapText="1"/>
    </xf>
    <xf numFmtId="0" fontId="29" fillId="12" borderId="2" xfId="0" applyFont="1" applyFill="1" applyBorder="1" applyAlignment="1">
      <alignment horizontal="left" vertical="center" wrapText="1"/>
    </xf>
    <xf numFmtId="0" fontId="55" fillId="0" borderId="0" xfId="0" applyFont="1"/>
    <xf numFmtId="0" fontId="70" fillId="3" borderId="2" xfId="0" applyFont="1" applyFill="1" applyBorder="1" applyAlignment="1">
      <alignment wrapText="1"/>
    </xf>
    <xf numFmtId="0" fontId="4" fillId="0" borderId="0" xfId="0" applyFont="1" applyAlignment="1">
      <alignment horizontal="center" vertical="center" wrapText="1"/>
    </xf>
    <xf numFmtId="0" fontId="14" fillId="40" borderId="2" xfId="0" applyFont="1" applyFill="1" applyBorder="1" applyAlignment="1">
      <alignment vertical="center" wrapText="1"/>
    </xf>
    <xf numFmtId="0" fontId="14" fillId="40" borderId="2" xfId="0" applyFont="1" applyFill="1" applyBorder="1" applyAlignment="1">
      <alignment horizontal="left" vertical="center" wrapText="1"/>
    </xf>
    <xf numFmtId="0" fontId="14" fillId="40" borderId="2" xfId="0" applyFont="1" applyFill="1" applyBorder="1" applyAlignment="1">
      <alignment horizontal="center" vertical="center" wrapText="1"/>
    </xf>
    <xf numFmtId="2" fontId="14" fillId="40" borderId="2" xfId="0" applyNumberFormat="1" applyFont="1" applyFill="1" applyBorder="1" applyAlignment="1">
      <alignment horizontal="center" vertical="center" wrapText="1"/>
    </xf>
    <xf numFmtId="2" fontId="14" fillId="40" borderId="2" xfId="0" applyNumberFormat="1" applyFont="1" applyFill="1" applyBorder="1" applyAlignment="1">
      <alignment horizontal="right" vertical="center" wrapText="1"/>
    </xf>
    <xf numFmtId="2" fontId="14" fillId="40" borderId="2" xfId="0" applyNumberFormat="1" applyFont="1" applyFill="1" applyBorder="1" applyAlignment="1">
      <alignment vertical="center" wrapText="1"/>
    </xf>
    <xf numFmtId="2" fontId="4" fillId="27" borderId="2" xfId="0" applyNumberFormat="1" applyFont="1" applyFill="1" applyBorder="1" applyAlignment="1">
      <alignment horizontal="center" vertical="center" wrapText="1"/>
    </xf>
    <xf numFmtId="2" fontId="14" fillId="0" borderId="2" xfId="0" applyNumberFormat="1" applyFont="1" applyBorder="1" applyAlignment="1">
      <alignment horizontal="center" vertical="center" wrapText="1"/>
    </xf>
    <xf numFmtId="0" fontId="12" fillId="0" borderId="2" xfId="0" applyFont="1" applyBorder="1" applyAlignment="1">
      <alignment horizontal="right"/>
    </xf>
    <xf numFmtId="1" fontId="4" fillId="0" borderId="2" xfId="0" applyNumberFormat="1" applyFont="1" applyBorder="1" applyAlignment="1">
      <alignment horizontal="right" vertical="center" wrapText="1"/>
    </xf>
    <xf numFmtId="0" fontId="0" fillId="0" borderId="0" xfId="0" applyFont="1" applyAlignment="1">
      <alignment horizontal="right" vertical="center" wrapText="1"/>
    </xf>
    <xf numFmtId="0" fontId="0" fillId="0" borderId="0" xfId="0" applyFont="1" applyAlignment="1">
      <alignment horizontal="right" vertical="center"/>
    </xf>
    <xf numFmtId="0" fontId="4" fillId="40" borderId="2" xfId="0" applyFont="1" applyFill="1" applyBorder="1" applyAlignment="1">
      <alignment vertical="center" wrapText="1"/>
    </xf>
    <xf numFmtId="0" fontId="4" fillId="40" borderId="2" xfId="0" applyFont="1" applyFill="1" applyBorder="1" applyAlignment="1">
      <alignment horizontal="left" vertical="center" wrapText="1"/>
    </xf>
    <xf numFmtId="2" fontId="4" fillId="40" borderId="2" xfId="0" applyNumberFormat="1" applyFont="1" applyFill="1" applyBorder="1" applyAlignment="1">
      <alignment vertical="center" wrapText="1"/>
    </xf>
    <xf numFmtId="0" fontId="0" fillId="0" borderId="0" xfId="0" applyFont="1" applyAlignment="1">
      <alignment wrapText="1"/>
    </xf>
    <xf numFmtId="0" fontId="8" fillId="0" borderId="2" xfId="0" applyFont="1" applyBorder="1" applyAlignment="1">
      <alignment horizontal="right" vertical="center"/>
    </xf>
    <xf numFmtId="0" fontId="4" fillId="0" borderId="0" xfId="0" applyFont="1" applyAlignment="1">
      <alignment horizontal="center"/>
    </xf>
    <xf numFmtId="0" fontId="71" fillId="16" borderId="2" xfId="0" applyFont="1" applyFill="1" applyBorder="1" applyAlignment="1">
      <alignment wrapText="1"/>
    </xf>
    <xf numFmtId="0" fontId="4" fillId="0" borderId="0" xfId="0" applyFont="1" applyAlignment="1">
      <alignment horizontal="center" vertical="center"/>
    </xf>
    <xf numFmtId="0" fontId="13" fillId="40" borderId="2" xfId="0" applyFont="1" applyFill="1" applyBorder="1" applyAlignment="1">
      <alignment horizontal="center" vertical="center" wrapText="1"/>
    </xf>
    <xf numFmtId="0" fontId="13" fillId="40" borderId="2" xfId="0" applyFont="1" applyFill="1" applyBorder="1" applyAlignment="1">
      <alignment horizontal="left" vertical="center" wrapText="1"/>
    </xf>
    <xf numFmtId="2" fontId="27" fillId="18" borderId="2" xfId="0" applyNumberFormat="1" applyFont="1" applyFill="1" applyBorder="1" applyAlignment="1">
      <alignment horizontal="left" vertical="center" wrapText="1"/>
    </xf>
    <xf numFmtId="0" fontId="13" fillId="40" borderId="2" xfId="0" applyFont="1" applyFill="1" applyBorder="1" applyAlignment="1">
      <alignment vertical="center" wrapText="1"/>
    </xf>
    <xf numFmtId="2" fontId="13" fillId="40" borderId="2" xfId="0" applyNumberFormat="1" applyFont="1" applyFill="1" applyBorder="1" applyAlignment="1">
      <alignment vertical="center" wrapText="1"/>
    </xf>
    <xf numFmtId="0" fontId="13" fillId="12" borderId="2" xfId="0" applyFont="1" applyFill="1" applyBorder="1" applyAlignment="1">
      <alignment horizontal="left" vertical="center" wrapText="1"/>
    </xf>
    <xf numFmtId="2" fontId="13" fillId="12" borderId="2" xfId="0" applyNumberFormat="1" applyFont="1" applyFill="1" applyBorder="1" applyAlignment="1">
      <alignment horizontal="right" vertical="center" wrapText="1"/>
    </xf>
    <xf numFmtId="0" fontId="13" fillId="20" borderId="2" xfId="0" applyFont="1" applyFill="1" applyBorder="1" applyAlignment="1">
      <alignment horizontal="left" vertical="center" wrapText="1"/>
    </xf>
    <xf numFmtId="0" fontId="13" fillId="20" borderId="2" xfId="0" applyFont="1" applyFill="1" applyBorder="1" applyAlignment="1">
      <alignment vertical="center" wrapText="1"/>
    </xf>
    <xf numFmtId="2" fontId="13" fillId="20" borderId="2" xfId="0" applyNumberFormat="1" applyFont="1" applyFill="1" applyBorder="1" applyAlignment="1">
      <alignment vertical="center" wrapText="1"/>
    </xf>
    <xf numFmtId="2" fontId="12" fillId="0" borderId="2" xfId="0" applyNumberFormat="1" applyFont="1" applyBorder="1" applyAlignment="1">
      <alignment vertical="center"/>
    </xf>
    <xf numFmtId="2" fontId="12" fillId="0" borderId="2" xfId="0" applyNumberFormat="1" applyFont="1" applyBorder="1" applyAlignment="1">
      <alignment horizontal="right" vertical="center" wrapText="1"/>
    </xf>
    <xf numFmtId="2" fontId="27" fillId="18" borderId="2" xfId="0" applyNumberFormat="1" applyFont="1" applyFill="1" applyBorder="1" applyAlignment="1">
      <alignment horizontal="center" vertical="center" wrapText="1"/>
    </xf>
    <xf numFmtId="2" fontId="13" fillId="20" borderId="2" xfId="0" applyNumberFormat="1" applyFont="1" applyFill="1" applyBorder="1" applyAlignment="1">
      <alignment horizontal="right" vertical="center" wrapText="1"/>
    </xf>
    <xf numFmtId="0" fontId="12" fillId="0" borderId="2" xfId="0" applyFont="1" applyBorder="1" applyAlignment="1">
      <alignment horizontal="right" vertical="center"/>
    </xf>
    <xf numFmtId="2" fontId="12" fillId="0" borderId="2" xfId="0" applyNumberFormat="1" applyFont="1" applyBorder="1" applyAlignment="1">
      <alignment horizontal="right" vertical="center"/>
    </xf>
    <xf numFmtId="0" fontId="13" fillId="12" borderId="2" xfId="0" applyFont="1" applyFill="1" applyBorder="1" applyAlignment="1">
      <alignment vertical="center" wrapText="1"/>
    </xf>
    <xf numFmtId="2" fontId="13" fillId="12" borderId="2" xfId="0" applyNumberFormat="1" applyFont="1" applyFill="1" applyBorder="1" applyAlignment="1">
      <alignment vertical="center" wrapText="1"/>
    </xf>
    <xf numFmtId="0" fontId="0" fillId="0" borderId="0" xfId="0" applyFont="1" applyAlignment="1">
      <alignment horizontal="left" wrapText="1"/>
    </xf>
    <xf numFmtId="2" fontId="13" fillId="12" borderId="2" xfId="0" applyNumberFormat="1" applyFont="1" applyFill="1" applyBorder="1" applyAlignment="1">
      <alignment vertical="center"/>
    </xf>
    <xf numFmtId="0" fontId="13" fillId="20" borderId="2" xfId="0" applyFont="1" applyFill="1" applyBorder="1" applyAlignment="1">
      <alignment horizontal="left" vertical="center"/>
    </xf>
    <xf numFmtId="0" fontId="13" fillId="20" borderId="2" xfId="0" applyFont="1" applyFill="1" applyBorder="1" applyAlignment="1">
      <alignment horizontal="right" vertical="center"/>
    </xf>
    <xf numFmtId="2" fontId="13" fillId="20" borderId="2" xfId="0" applyNumberFormat="1" applyFont="1" applyFill="1" applyBorder="1" applyAlignment="1">
      <alignment horizontal="right" vertical="center"/>
    </xf>
    <xf numFmtId="2" fontId="13" fillId="20" borderId="2" xfId="0" applyNumberFormat="1" applyFont="1" applyFill="1" applyBorder="1" applyAlignment="1">
      <alignment vertical="center"/>
    </xf>
    <xf numFmtId="2" fontId="12" fillId="0" borderId="2" xfId="0" applyNumberFormat="1" applyFont="1" applyBorder="1" applyAlignment="1">
      <alignment vertical="center" wrapText="1"/>
    </xf>
    <xf numFmtId="1" fontId="12" fillId="0" borderId="2" xfId="0" applyNumberFormat="1" applyFont="1" applyBorder="1" applyAlignment="1">
      <alignment horizontal="left" vertical="center" wrapText="1"/>
    </xf>
    <xf numFmtId="0" fontId="13" fillId="27" borderId="2" xfId="0" applyFont="1" applyFill="1" applyBorder="1" applyAlignment="1">
      <alignment horizontal="left" vertical="center" wrapText="1"/>
    </xf>
    <xf numFmtId="0" fontId="13" fillId="27" borderId="2" xfId="0" applyFont="1" applyFill="1" applyBorder="1" applyAlignment="1">
      <alignment vertical="center" wrapText="1"/>
    </xf>
    <xf numFmtId="2" fontId="13" fillId="27" borderId="2" xfId="0" applyNumberFormat="1" applyFont="1" applyFill="1" applyBorder="1" applyAlignment="1">
      <alignment vertical="center" wrapText="1"/>
    </xf>
    <xf numFmtId="0" fontId="4" fillId="0" borderId="0" xfId="0" applyFont="1" applyAlignment="1">
      <alignment horizontal="left" vertical="center"/>
    </xf>
    <xf numFmtId="43" fontId="4" fillId="0" borderId="2" xfId="0" applyNumberFormat="1" applyFont="1" applyBorder="1" applyAlignment="1">
      <alignment vertical="center" wrapText="1"/>
    </xf>
    <xf numFmtId="173" fontId="4" fillId="0" borderId="2" xfId="0" applyNumberFormat="1" applyFont="1" applyBorder="1" applyAlignment="1">
      <alignment vertical="center" wrapText="1"/>
    </xf>
    <xf numFmtId="2" fontId="8" fillId="18" borderId="2" xfId="0" applyNumberFormat="1" applyFont="1" applyFill="1" applyBorder="1" applyAlignment="1">
      <alignment vertical="center" wrapText="1"/>
    </xf>
    <xf numFmtId="2" fontId="4" fillId="0" borderId="2" xfId="0" applyNumberFormat="1" applyFont="1" applyBorder="1"/>
    <xf numFmtId="1" fontId="14" fillId="12" borderId="2" xfId="0" applyNumberFormat="1" applyFont="1" applyFill="1" applyBorder="1" applyAlignment="1">
      <alignment vertical="center" wrapText="1"/>
    </xf>
    <xf numFmtId="0" fontId="4" fillId="0" borderId="2" xfId="0" applyFont="1" applyBorder="1" applyAlignment="1">
      <alignment horizontal="right"/>
    </xf>
    <xf numFmtId="2" fontId="4" fillId="0" borderId="2" xfId="0" applyNumberFormat="1" applyFont="1" applyBorder="1" applyAlignment="1">
      <alignment horizontal="right"/>
    </xf>
    <xf numFmtId="0" fontId="72" fillId="3" borderId="1" xfId="0" applyFont="1" applyFill="1" applyBorder="1" applyAlignment="1">
      <alignment horizontal="center" vertical="center"/>
    </xf>
    <xf numFmtId="2" fontId="14" fillId="27" borderId="2" xfId="0" applyNumberFormat="1" applyFont="1" applyFill="1" applyBorder="1" applyAlignment="1">
      <alignment horizontal="left" vertical="center" wrapText="1"/>
    </xf>
    <xf numFmtId="0" fontId="14" fillId="27" borderId="2" xfId="0" applyFont="1" applyFill="1" applyBorder="1" applyAlignment="1">
      <alignment horizontal="right" vertical="center" wrapText="1"/>
    </xf>
    <xf numFmtId="0" fontId="4" fillId="0" borderId="0" xfId="0" applyFont="1" applyAlignment="1">
      <alignment horizontal="left"/>
    </xf>
    <xf numFmtId="0" fontId="4" fillId="0" borderId="0" xfId="0" applyFont="1" applyAlignment="1">
      <alignment wrapText="1"/>
    </xf>
    <xf numFmtId="165" fontId="14" fillId="12" borderId="2" xfId="0" applyNumberFormat="1" applyFont="1" applyFill="1" applyBorder="1" applyAlignment="1">
      <alignment horizontal="left" vertical="center" wrapText="1"/>
    </xf>
    <xf numFmtId="0" fontId="8" fillId="18" borderId="2" xfId="0" applyFont="1" applyFill="1" applyBorder="1" applyAlignment="1">
      <alignment horizontal="left" vertical="center"/>
    </xf>
    <xf numFmtId="2" fontId="8" fillId="18" borderId="2" xfId="0" applyNumberFormat="1" applyFont="1" applyFill="1" applyBorder="1" applyAlignment="1">
      <alignment horizontal="right" vertical="center"/>
    </xf>
    <xf numFmtId="0" fontId="14" fillId="20" borderId="2" xfId="0" applyFont="1" applyFill="1" applyBorder="1" applyAlignment="1">
      <alignment horizontal="left" vertical="center"/>
    </xf>
    <xf numFmtId="2" fontId="14" fillId="20" borderId="2" xfId="0" applyNumberFormat="1" applyFont="1" applyFill="1" applyBorder="1" applyAlignment="1">
      <alignment horizontal="right" vertical="center"/>
    </xf>
    <xf numFmtId="43" fontId="4" fillId="0" borderId="2" xfId="0" applyNumberFormat="1" applyFont="1" applyBorder="1" applyAlignment="1">
      <alignment horizontal="right" vertical="center" wrapText="1"/>
    </xf>
    <xf numFmtId="0" fontId="4" fillId="20" borderId="2" xfId="0" applyFont="1" applyFill="1" applyBorder="1" applyAlignment="1">
      <alignment horizontal="left" vertical="center"/>
    </xf>
    <xf numFmtId="2" fontId="4" fillId="20" borderId="2" xfId="0" applyNumberFormat="1" applyFont="1" applyFill="1" applyBorder="1" applyAlignment="1">
      <alignment horizontal="left" vertical="center"/>
    </xf>
    <xf numFmtId="0" fontId="0" fillId="0" borderId="0" xfId="0" applyFont="1" applyAlignment="1">
      <alignment horizontal="left"/>
    </xf>
    <xf numFmtId="0" fontId="73" fillId="40" borderId="2" xfId="0" applyFont="1" applyFill="1" applyBorder="1" applyAlignment="1">
      <alignment vertical="center" wrapText="1"/>
    </xf>
    <xf numFmtId="0" fontId="74" fillId="40" borderId="2" xfId="0" applyFont="1" applyFill="1" applyBorder="1" applyAlignment="1">
      <alignment horizontal="left" vertical="center" wrapText="1"/>
    </xf>
    <xf numFmtId="2" fontId="75" fillId="40" borderId="2" xfId="0" applyNumberFormat="1" applyFont="1" applyFill="1" applyBorder="1" applyAlignment="1">
      <alignment vertical="center" wrapText="1"/>
    </xf>
    <xf numFmtId="2" fontId="14" fillId="20" borderId="2" xfId="0" applyNumberFormat="1" applyFont="1" applyFill="1" applyBorder="1" applyAlignment="1">
      <alignment horizontal="left" vertical="center"/>
    </xf>
    <xf numFmtId="165" fontId="4" fillId="0" borderId="2" xfId="0" applyNumberFormat="1" applyFont="1" applyBorder="1" applyAlignment="1">
      <alignment vertical="center"/>
    </xf>
    <xf numFmtId="2" fontId="4" fillId="0" borderId="2" xfId="0" applyNumberFormat="1" applyFont="1" applyBorder="1" applyAlignment="1">
      <alignment wrapText="1"/>
    </xf>
    <xf numFmtId="49" fontId="4" fillId="0" borderId="2" xfId="0" applyNumberFormat="1" applyFont="1" applyBorder="1" applyAlignment="1">
      <alignment wrapText="1"/>
    </xf>
    <xf numFmtId="1" fontId="4" fillId="0" borderId="2" xfId="0" applyNumberFormat="1" applyFont="1" applyBorder="1" applyAlignment="1">
      <alignment horizontal="left" wrapText="1"/>
    </xf>
    <xf numFmtId="2" fontId="4" fillId="0" borderId="2" xfId="0" applyNumberFormat="1" applyFont="1" applyBorder="1" applyAlignment="1">
      <alignment horizontal="left" wrapText="1"/>
    </xf>
    <xf numFmtId="0" fontId="4" fillId="12" borderId="2" xfId="0" applyFont="1" applyFill="1" applyBorder="1" applyAlignment="1">
      <alignment horizontal="left" vertical="center"/>
    </xf>
    <xf numFmtId="0" fontId="4" fillId="12" borderId="2" xfId="0" applyFont="1" applyFill="1" applyBorder="1" applyAlignment="1">
      <alignment vertical="center"/>
    </xf>
    <xf numFmtId="0" fontId="14" fillId="12" borderId="2" xfId="0" applyFont="1" applyFill="1" applyBorder="1" applyAlignment="1">
      <alignment vertical="center"/>
    </xf>
    <xf numFmtId="2" fontId="14" fillId="12" borderId="2" xfId="0" applyNumberFormat="1" applyFont="1" applyFill="1" applyBorder="1" applyAlignment="1">
      <alignment vertical="center"/>
    </xf>
    <xf numFmtId="2" fontId="4" fillId="26" borderId="2" xfId="0" applyNumberFormat="1" applyFont="1" applyFill="1" applyBorder="1" applyAlignment="1">
      <alignment vertical="center" wrapText="1"/>
    </xf>
    <xf numFmtId="2" fontId="14" fillId="12" borderId="2" xfId="0" applyNumberFormat="1" applyFont="1" applyFill="1" applyBorder="1" applyAlignment="1">
      <alignment horizontal="left" vertical="center"/>
    </xf>
    <xf numFmtId="2" fontId="4" fillId="12" borderId="2" xfId="0" applyNumberFormat="1" applyFont="1" applyFill="1" applyBorder="1" applyAlignment="1">
      <alignment vertical="center"/>
    </xf>
    <xf numFmtId="0" fontId="8" fillId="0" borderId="2" xfId="0" applyFont="1" applyBorder="1" applyAlignment="1">
      <alignment horizontal="left" vertical="center" wrapText="1"/>
    </xf>
    <xf numFmtId="2" fontId="8" fillId="0" borderId="2" xfId="0" applyNumberFormat="1" applyFont="1" applyBorder="1" applyAlignment="1">
      <alignment horizontal="right" vertical="center" wrapText="1"/>
    </xf>
    <xf numFmtId="0" fontId="8" fillId="18" borderId="2" xfId="0" applyFont="1" applyFill="1" applyBorder="1" applyAlignment="1">
      <alignment vertical="center" wrapText="1"/>
    </xf>
    <xf numFmtId="0" fontId="14" fillId="31" borderId="2" xfId="0" applyFont="1" applyFill="1" applyBorder="1" applyAlignment="1">
      <alignment vertical="center"/>
    </xf>
    <xf numFmtId="2" fontId="14" fillId="31" borderId="2" xfId="0" applyNumberFormat="1" applyFont="1" applyFill="1" applyBorder="1" applyAlignment="1">
      <alignment vertical="center"/>
    </xf>
    <xf numFmtId="0" fontId="4" fillId="16" borderId="2" xfId="0" applyFont="1" applyFill="1" applyBorder="1" applyAlignment="1">
      <alignment horizontal="left" vertical="center"/>
    </xf>
    <xf numFmtId="2" fontId="4" fillId="0" borderId="0" xfId="0" applyNumberFormat="1" applyFont="1" applyAlignment="1">
      <alignment vertical="center"/>
    </xf>
    <xf numFmtId="0" fontId="8" fillId="18" borderId="1" xfId="0" applyFont="1" applyFill="1" applyBorder="1" applyAlignment="1">
      <alignment horizontal="left" vertical="center"/>
    </xf>
    <xf numFmtId="0" fontId="27" fillId="18" borderId="1" xfId="0" applyFont="1" applyFill="1" applyBorder="1" applyAlignment="1">
      <alignment vertical="center"/>
    </xf>
    <xf numFmtId="0" fontId="8" fillId="18" borderId="27" xfId="0" applyFont="1" applyFill="1" applyBorder="1" applyAlignment="1">
      <alignment horizontal="left" vertical="center" wrapText="1"/>
    </xf>
    <xf numFmtId="0" fontId="27" fillId="18" borderId="2" xfId="0" applyFont="1" applyFill="1" applyBorder="1" applyAlignment="1">
      <alignment vertical="center"/>
    </xf>
    <xf numFmtId="2" fontId="27" fillId="18" borderId="2" xfId="0" applyNumberFormat="1" applyFont="1" applyFill="1" applyBorder="1" applyAlignment="1">
      <alignment vertical="center"/>
    </xf>
    <xf numFmtId="0" fontId="27" fillId="18" borderId="2" xfId="0" applyFont="1" applyFill="1" applyBorder="1" applyAlignment="1">
      <alignment horizontal="left" vertical="center"/>
    </xf>
    <xf numFmtId="0" fontId="14" fillId="12" borderId="27" xfId="0" applyFont="1" applyFill="1" applyBorder="1" applyAlignment="1">
      <alignment vertical="center" wrapText="1"/>
    </xf>
    <xf numFmtId="2" fontId="14" fillId="26" borderId="2" xfId="0" applyNumberFormat="1" applyFont="1" applyFill="1" applyBorder="1" applyAlignment="1">
      <alignment horizontal="left" vertical="center" wrapText="1"/>
    </xf>
    <xf numFmtId="0" fontId="4" fillId="0" borderId="0" xfId="0" applyFont="1" applyAlignment="1">
      <alignment horizontal="left" wrapText="1"/>
    </xf>
    <xf numFmtId="175" fontId="4" fillId="0" borderId="2" xfId="0" applyNumberFormat="1" applyFont="1" applyBorder="1" applyAlignment="1">
      <alignment horizontal="left" vertical="center" wrapText="1"/>
    </xf>
    <xf numFmtId="43" fontId="14" fillId="0" borderId="2" xfId="0" applyNumberFormat="1" applyFont="1" applyBorder="1" applyAlignment="1">
      <alignment horizontal="right" vertical="center" wrapText="1"/>
    </xf>
    <xf numFmtId="0" fontId="77" fillId="3" borderId="2" xfId="0" applyFont="1" applyFill="1" applyBorder="1" applyAlignment="1">
      <alignment vertical="center" wrapText="1"/>
    </xf>
    <xf numFmtId="0" fontId="78" fillId="16" borderId="2" xfId="0" applyFont="1" applyFill="1" applyBorder="1"/>
    <xf numFmtId="1" fontId="14" fillId="0" borderId="2" xfId="0" applyNumberFormat="1" applyFont="1" applyBorder="1" applyAlignment="1">
      <alignment horizontal="right" vertical="center" wrapText="1"/>
    </xf>
    <xf numFmtId="1" fontId="14" fillId="0" borderId="2" xfId="0" applyNumberFormat="1" applyFont="1" applyBorder="1" applyAlignment="1">
      <alignment horizontal="left" vertical="center" wrapText="1"/>
    </xf>
    <xf numFmtId="0" fontId="8" fillId="9" borderId="2" xfId="0" applyFont="1" applyFill="1" applyBorder="1" applyAlignment="1">
      <alignment horizontal="left" vertical="center" wrapText="1"/>
    </xf>
    <xf numFmtId="2" fontId="8" fillId="9" borderId="2" xfId="0" applyNumberFormat="1" applyFont="1" applyFill="1" applyBorder="1" applyAlignment="1">
      <alignment horizontal="right" vertical="center" wrapText="1"/>
    </xf>
    <xf numFmtId="0" fontId="14" fillId="10" borderId="2" xfId="0" applyFont="1" applyFill="1" applyBorder="1" applyAlignment="1">
      <alignment horizontal="left" vertical="center" wrapText="1"/>
    </xf>
    <xf numFmtId="2" fontId="14" fillId="10" borderId="2" xfId="0" applyNumberFormat="1" applyFont="1" applyFill="1" applyBorder="1" applyAlignment="1">
      <alignment horizontal="right" vertical="center" wrapText="1"/>
    </xf>
    <xf numFmtId="0" fontId="27" fillId="0" borderId="0" xfId="0" applyFont="1" applyAlignment="1">
      <alignment vertical="center" wrapText="1"/>
    </xf>
    <xf numFmtId="0" fontId="80" fillId="2" borderId="2" xfId="0" applyFont="1" applyFill="1" applyBorder="1" applyAlignment="1">
      <alignment horizontal="left" vertical="center"/>
    </xf>
    <xf numFmtId="0" fontId="80" fillId="2" borderId="2" xfId="0" applyFont="1" applyFill="1" applyBorder="1"/>
    <xf numFmtId="0" fontId="80" fillId="2" borderId="2" xfId="0" applyFont="1" applyFill="1" applyBorder="1" applyAlignment="1">
      <alignment vertical="center" wrapText="1"/>
    </xf>
    <xf numFmtId="0" fontId="80" fillId="2" borderId="2" xfId="0" applyFont="1" applyFill="1" applyBorder="1" applyAlignment="1">
      <alignment vertical="center"/>
    </xf>
    <xf numFmtId="0" fontId="80" fillId="2" borderId="2" xfId="0" applyFont="1" applyFill="1" applyBorder="1" applyAlignment="1">
      <alignment horizontal="center" vertical="center"/>
    </xf>
    <xf numFmtId="2" fontId="80" fillId="2" borderId="2" xfId="0" applyNumberFormat="1" applyFont="1" applyFill="1" applyBorder="1" applyAlignment="1">
      <alignment horizontal="center" vertical="center"/>
    </xf>
    <xf numFmtId="2" fontId="80" fillId="2" borderId="2" xfId="0" applyNumberFormat="1" applyFont="1" applyFill="1" applyBorder="1" applyAlignment="1">
      <alignment horizontal="right"/>
    </xf>
    <xf numFmtId="0" fontId="80" fillId="2" borderId="1" xfId="0" applyFont="1" applyFill="1" applyBorder="1"/>
    <xf numFmtId="0" fontId="81" fillId="2" borderId="0" xfId="0" applyFont="1" applyFill="1" applyAlignment="1">
      <alignment vertical="center"/>
    </xf>
    <xf numFmtId="0" fontId="80" fillId="0" borderId="0" xfId="0" applyFont="1" applyAlignment="1"/>
    <xf numFmtId="0" fontId="12" fillId="2" borderId="2" xfId="0" applyFont="1" applyFill="1" applyBorder="1" applyAlignment="1">
      <alignment vertical="top" wrapText="1"/>
    </xf>
    <xf numFmtId="2" fontId="36" fillId="2" borderId="25" xfId="0" applyNumberFormat="1" applyFont="1" applyFill="1" applyBorder="1" applyAlignment="1">
      <alignment horizontal="left" wrapText="1"/>
    </xf>
    <xf numFmtId="0" fontId="0" fillId="2" borderId="2" xfId="0" applyFont="1" applyFill="1" applyBorder="1" applyAlignment="1">
      <alignment horizontal="left" vertical="top"/>
    </xf>
    <xf numFmtId="0" fontId="4" fillId="42" borderId="2" xfId="0" applyFont="1" applyFill="1" applyBorder="1" applyAlignment="1">
      <alignment horizontal="left" vertical="center"/>
    </xf>
    <xf numFmtId="0" fontId="4" fillId="42" borderId="2" xfId="0" applyFont="1" applyFill="1" applyBorder="1" applyAlignment="1">
      <alignment horizontal="left" vertical="center" wrapText="1"/>
    </xf>
    <xf numFmtId="0" fontId="4" fillId="42" borderId="2" xfId="0" applyFont="1" applyFill="1" applyBorder="1" applyAlignment="1">
      <alignment horizontal="center" vertical="center" wrapText="1"/>
    </xf>
    <xf numFmtId="0" fontId="14" fillId="42" borderId="2" xfId="0" applyFont="1" applyFill="1" applyBorder="1" applyAlignment="1">
      <alignment horizontal="right" vertical="center" wrapText="1"/>
    </xf>
    <xf numFmtId="0" fontId="4" fillId="42" borderId="2" xfId="0" applyFont="1" applyFill="1" applyBorder="1" applyAlignment="1">
      <alignment horizontal="right" vertical="center" wrapText="1"/>
    </xf>
    <xf numFmtId="0" fontId="4" fillId="42" borderId="2" xfId="0" applyFont="1" applyFill="1" applyBorder="1" applyAlignment="1">
      <alignment horizontal="right" vertical="center"/>
    </xf>
    <xf numFmtId="2" fontId="4" fillId="42" borderId="2" xfId="0" applyNumberFormat="1" applyFont="1" applyFill="1" applyBorder="1" applyAlignment="1">
      <alignment horizontal="right" vertical="center"/>
    </xf>
    <xf numFmtId="2" fontId="4" fillId="42" borderId="2" xfId="0" applyNumberFormat="1" applyFont="1" applyFill="1" applyBorder="1" applyAlignment="1">
      <alignment horizontal="right" vertical="center" wrapText="1"/>
    </xf>
    <xf numFmtId="0" fontId="5" fillId="5" borderId="3" xfId="0" applyFont="1" applyFill="1" applyBorder="1" applyAlignment="1">
      <alignment horizontal="center" vertical="center"/>
    </xf>
    <xf numFmtId="0" fontId="7" fillId="0" borderId="4" xfId="0" applyFont="1" applyBorder="1"/>
    <xf numFmtId="0" fontId="7" fillId="0" borderId="9" xfId="0" applyFont="1" applyBorder="1"/>
    <xf numFmtId="0" fontId="7" fillId="0" borderId="6" xfId="0" applyFont="1" applyBorder="1"/>
    <xf numFmtId="0" fontId="5" fillId="7" borderId="5" xfId="0" applyFont="1" applyFill="1" applyBorder="1" applyAlignment="1">
      <alignment horizontal="center" vertical="center"/>
    </xf>
    <xf numFmtId="0" fontId="7" fillId="0" borderId="10" xfId="0" applyFont="1" applyBorder="1"/>
    <xf numFmtId="0" fontId="0" fillId="0" borderId="0" xfId="0" applyFont="1" applyAlignment="1"/>
    <xf numFmtId="0" fontId="7" fillId="0" borderId="14" xfId="0" applyFont="1" applyBorder="1"/>
    <xf numFmtId="0" fontId="5" fillId="8" borderId="5" xfId="0" applyFont="1" applyFill="1" applyBorder="1" applyAlignment="1">
      <alignment horizontal="center" vertical="center"/>
    </xf>
    <xf numFmtId="0" fontId="5" fillId="10" borderId="7" xfId="0" applyFont="1" applyFill="1" applyBorder="1" applyAlignment="1">
      <alignment horizontal="center" vertical="center"/>
    </xf>
    <xf numFmtId="0" fontId="7" fillId="0" borderId="11" xfId="0" applyFont="1" applyBorder="1"/>
    <xf numFmtId="0" fontId="10" fillId="9" borderId="7" xfId="0" applyFont="1" applyFill="1" applyBorder="1" applyAlignment="1">
      <alignment horizontal="center" vertical="center"/>
    </xf>
    <xf numFmtId="0" fontId="7" fillId="0" borderId="8" xfId="0" applyFont="1" applyBorder="1"/>
    <xf numFmtId="0" fontId="14" fillId="12" borderId="7" xfId="0" applyFont="1" applyFill="1" applyBorder="1" applyAlignment="1">
      <alignment horizontal="center" vertical="center" wrapText="1"/>
    </xf>
    <xf numFmtId="0" fontId="14" fillId="12" borderId="7" xfId="0" applyFont="1" applyFill="1" applyBorder="1" applyAlignment="1">
      <alignment horizontal="center" vertical="center"/>
    </xf>
    <xf numFmtId="2" fontId="13" fillId="10" borderId="7" xfId="0" applyNumberFormat="1" applyFont="1" applyFill="1" applyBorder="1" applyAlignment="1">
      <alignment horizontal="center" vertical="center" wrapText="1"/>
    </xf>
    <xf numFmtId="0" fontId="13" fillId="0" borderId="7" xfId="0" applyFont="1" applyBorder="1" applyAlignment="1">
      <alignment horizontal="center" vertical="center" wrapText="1"/>
    </xf>
    <xf numFmtId="0" fontId="9" fillId="0" borderId="6" xfId="0" applyFont="1" applyBorder="1" applyAlignment="1">
      <alignment horizontal="left" vertical="center" wrapText="1"/>
    </xf>
    <xf numFmtId="0" fontId="12" fillId="0" borderId="6" xfId="0" applyFont="1" applyBorder="1" applyAlignment="1">
      <alignment horizontal="center" wrapText="1"/>
    </xf>
    <xf numFmtId="0" fontId="8" fillId="0" borderId="0" xfId="0" applyFont="1" applyAlignment="1">
      <alignment horizontal="center" vertical="center" wrapText="1"/>
    </xf>
    <xf numFmtId="0" fontId="8" fillId="15" borderId="7" xfId="0" applyFont="1" applyFill="1" applyBorder="1" applyAlignment="1">
      <alignment horizontal="left"/>
    </xf>
    <xf numFmtId="0" fontId="8" fillId="15" borderId="7" xfId="0" applyFont="1" applyFill="1" applyBorder="1" applyAlignment="1">
      <alignment horizontal="center"/>
    </xf>
    <xf numFmtId="0" fontId="8" fillId="17" borderId="7" xfId="0" applyFont="1" applyFill="1" applyBorder="1" applyAlignment="1">
      <alignment horizontal="center" vertical="center" wrapText="1"/>
    </xf>
    <xf numFmtId="0" fontId="19" fillId="15" borderId="19" xfId="0" applyFont="1" applyFill="1" applyBorder="1" applyAlignment="1">
      <alignment horizontal="left" vertical="center" wrapText="1"/>
    </xf>
    <xf numFmtId="0" fontId="7" fillId="0" borderId="20" xfId="0" applyFont="1" applyBorder="1"/>
    <xf numFmtId="0" fontId="8" fillId="23" borderId="7" xfId="0" applyFont="1" applyFill="1" applyBorder="1" applyAlignment="1">
      <alignment horizontal="center" vertical="center" wrapText="1"/>
    </xf>
    <xf numFmtId="0" fontId="14" fillId="24" borderId="7" xfId="0" applyFont="1" applyFill="1" applyBorder="1" applyAlignment="1">
      <alignment horizontal="center" vertical="center" wrapText="1"/>
    </xf>
    <xf numFmtId="0" fontId="10" fillId="15" borderId="7" xfId="0" applyFont="1" applyFill="1" applyBorder="1" applyAlignment="1">
      <alignment horizontal="left" vertical="center" wrapText="1"/>
    </xf>
    <xf numFmtId="0" fontId="10" fillId="15" borderId="22" xfId="0" applyFont="1" applyFill="1" applyBorder="1" applyAlignment="1">
      <alignment horizontal="left" vertical="center"/>
    </xf>
    <xf numFmtId="0" fontId="7" fillId="0" borderId="23" xfId="0" applyFont="1" applyBorder="1"/>
    <xf numFmtId="0" fontId="10" fillId="15" borderId="7" xfId="0" applyFont="1" applyFill="1" applyBorder="1" applyAlignment="1">
      <alignment horizontal="left" vertical="center"/>
    </xf>
    <xf numFmtId="0" fontId="43" fillId="15" borderId="7" xfId="0" applyFont="1" applyFill="1" applyBorder="1" applyAlignment="1">
      <alignment horizontal="left" vertical="top"/>
    </xf>
    <xf numFmtId="0" fontId="43" fillId="23" borderId="7" xfId="0" applyFont="1" applyFill="1" applyBorder="1" applyAlignment="1">
      <alignment horizontal="center" vertical="top" wrapText="1"/>
    </xf>
    <xf numFmtId="0" fontId="48" fillId="24" borderId="7" xfId="0" applyFont="1" applyFill="1" applyBorder="1" applyAlignment="1">
      <alignment horizontal="center" vertical="top" wrapText="1"/>
    </xf>
    <xf numFmtId="0" fontId="10" fillId="15" borderId="7" xfId="0" applyFont="1" applyFill="1" applyBorder="1" applyAlignment="1">
      <alignment horizontal="left" vertical="top"/>
    </xf>
    <xf numFmtId="0" fontId="8" fillId="23" borderId="7" xfId="0" applyFont="1" applyFill="1" applyBorder="1" applyAlignment="1">
      <alignment horizontal="center" vertical="top" wrapText="1"/>
    </xf>
    <xf numFmtId="0" fontId="14" fillId="24" borderId="7" xfId="0" applyFont="1" applyFill="1" applyBorder="1" applyAlignment="1">
      <alignment horizontal="center" vertical="top" wrapText="1"/>
    </xf>
    <xf numFmtId="0" fontId="62" fillId="15" borderId="7" xfId="0" applyFont="1" applyFill="1" applyBorder="1" applyAlignment="1">
      <alignment horizontal="left" vertical="center"/>
    </xf>
    <xf numFmtId="0" fontId="25" fillId="24" borderId="7" xfId="0" applyFont="1" applyFill="1" applyBorder="1" applyAlignment="1">
      <alignment horizontal="center" vertical="center" wrapText="1"/>
    </xf>
    <xf numFmtId="0" fontId="62" fillId="17" borderId="33" xfId="0" applyFont="1" applyFill="1" applyBorder="1" applyAlignment="1">
      <alignment horizontal="center" vertical="center" wrapText="1"/>
    </xf>
    <xf numFmtId="0" fontId="7" fillId="0" borderId="28" xfId="0" applyFont="1" applyBorder="1"/>
    <xf numFmtId="2" fontId="62" fillId="17" borderId="33" xfId="0" applyNumberFormat="1" applyFont="1" applyFill="1" applyBorder="1" applyAlignment="1">
      <alignment horizontal="center" vertical="center" wrapText="1"/>
    </xf>
    <xf numFmtId="0" fontId="10" fillId="23" borderId="7" xfId="0" applyFont="1" applyFill="1" applyBorder="1" applyAlignment="1">
      <alignment horizontal="center" vertical="center" wrapText="1"/>
    </xf>
    <xf numFmtId="0" fontId="11" fillId="15" borderId="34" xfId="0" applyFont="1" applyFill="1" applyBorder="1" applyAlignment="1">
      <alignment horizontal="left" vertical="center" wrapText="1"/>
    </xf>
    <xf numFmtId="0" fontId="11" fillId="15" borderId="34" xfId="0" applyFont="1" applyFill="1" applyBorder="1" applyAlignment="1">
      <alignment horizontal="left" vertical="center"/>
    </xf>
    <xf numFmtId="0" fontId="10" fillId="39" borderId="7" xfId="0" applyFont="1" applyFill="1" applyBorder="1" applyAlignment="1">
      <alignment horizontal="left" vertical="center" wrapText="1"/>
    </xf>
    <xf numFmtId="0" fontId="8" fillId="39" borderId="7" xfId="0" applyFont="1" applyFill="1" applyBorder="1" applyAlignment="1">
      <alignment horizontal="left" vertical="center"/>
    </xf>
    <xf numFmtId="0" fontId="10" fillId="39" borderId="7" xfId="0" applyFont="1" applyFill="1" applyBorder="1" applyAlignment="1">
      <alignment horizontal="left" vertical="center"/>
    </xf>
    <xf numFmtId="0" fontId="10" fillId="39" borderId="22" xfId="0" applyFont="1" applyFill="1" applyBorder="1" applyAlignment="1">
      <alignment horizontal="left"/>
    </xf>
    <xf numFmtId="0" fontId="10" fillId="39" borderId="22" xfId="0" applyFont="1" applyFill="1" applyBorder="1" applyAlignment="1">
      <alignment horizontal="left" vertical="center"/>
    </xf>
    <xf numFmtId="0" fontId="10" fillId="39" borderId="34" xfId="0" applyFont="1" applyFill="1" applyBorder="1" applyAlignment="1">
      <alignment horizontal="left" vertical="center"/>
    </xf>
    <xf numFmtId="0" fontId="10" fillId="39" borderId="36" xfId="0" applyFont="1" applyFill="1" applyBorder="1" applyAlignment="1">
      <alignment horizontal="left" vertical="center"/>
    </xf>
    <xf numFmtId="0" fontId="10" fillId="39" borderId="22" xfId="0" applyFont="1" applyFill="1" applyBorder="1" applyAlignment="1">
      <alignment horizontal="center" vertical="center"/>
    </xf>
    <xf numFmtId="0" fontId="76" fillId="39" borderId="22" xfId="0" applyFont="1" applyFill="1" applyBorder="1" applyAlignment="1">
      <alignment horizontal="left" vertical="center"/>
    </xf>
    <xf numFmtId="0" fontId="8" fillId="17" borderId="33" xfId="0" applyFont="1" applyFill="1" applyBorder="1" applyAlignment="1">
      <alignment horizontal="center" vertical="center" wrapText="1"/>
    </xf>
    <xf numFmtId="2" fontId="8" fillId="17" borderId="33" xfId="0" applyNumberFormat="1" applyFont="1" applyFill="1" applyBorder="1" applyAlignment="1">
      <alignment horizontal="center" vertical="center" wrapText="1"/>
    </xf>
    <xf numFmtId="0" fontId="8" fillId="41" borderId="7" xfId="0" applyFont="1" applyFill="1" applyBorder="1" applyAlignment="1">
      <alignment horizontal="left" vertical="center" wrapText="1"/>
    </xf>
    <xf numFmtId="0" fontId="82" fillId="2" borderId="2" xfId="0" applyFont="1" applyFill="1" applyBorder="1" applyAlignment="1">
      <alignment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customschemas.google.com/relationships/workbookmetadata" Target="metadata"/><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Z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14.42578125" defaultRowHeight="15" customHeight="1"/>
  <cols>
    <col min="1" max="1" width="62.5703125" customWidth="1"/>
    <col min="2" max="2" width="20.5703125" customWidth="1"/>
    <col min="3" max="3" width="16.85546875" customWidth="1"/>
    <col min="4" max="4" width="20.5703125" customWidth="1"/>
    <col min="5" max="5" width="62.5703125" customWidth="1"/>
    <col min="6" max="6" width="8.7109375" customWidth="1"/>
    <col min="7" max="7" width="31.5703125" customWidth="1"/>
    <col min="8" max="8" width="20.140625" customWidth="1"/>
    <col min="9" max="26" width="8.7109375" customWidth="1"/>
  </cols>
  <sheetData>
    <row r="1" spans="1:26" ht="12.75" customHeight="1">
      <c r="A1" s="1" t="s">
        <v>0</v>
      </c>
      <c r="B1" s="3" t="str">
        <f>HYPERLINK("#'Budget Summary I'!A2", "Budget Summary I")</f>
        <v>Budget Summary I</v>
      </c>
      <c r="C1" s="1148" t="s">
        <v>2</v>
      </c>
      <c r="D1" s="1149"/>
      <c r="E1" s="1152" t="s">
        <v>3</v>
      </c>
      <c r="F1" s="1149"/>
      <c r="G1" s="1156" t="s">
        <v>4</v>
      </c>
      <c r="H1" s="1149"/>
      <c r="I1" s="8"/>
      <c r="J1" s="8"/>
      <c r="K1" s="8"/>
      <c r="L1" s="8"/>
      <c r="M1" s="8"/>
      <c r="N1" s="8"/>
      <c r="O1" s="8"/>
      <c r="P1" s="8"/>
      <c r="Q1" s="8"/>
      <c r="R1" s="8"/>
      <c r="S1" s="8"/>
      <c r="T1" s="8"/>
      <c r="U1" s="8"/>
      <c r="V1" s="8"/>
      <c r="W1" s="8"/>
      <c r="X1" s="8"/>
      <c r="Y1" s="8"/>
      <c r="Z1" s="8"/>
    </row>
    <row r="2" spans="1:26" ht="12.75" customHeight="1">
      <c r="A2" s="9" t="s">
        <v>7</v>
      </c>
      <c r="B2" s="3" t="str">
        <f>HYPERLINK("#'Budget Summary'!A1:B1", "Budget Summary II")</f>
        <v>Budget Summary II</v>
      </c>
      <c r="C2" s="1150"/>
      <c r="D2" s="1151"/>
      <c r="E2" s="1153"/>
      <c r="F2" s="1154"/>
      <c r="G2" s="1153"/>
      <c r="H2" s="1154"/>
      <c r="I2" s="8"/>
      <c r="J2" s="8"/>
      <c r="K2" s="8"/>
      <c r="L2" s="8"/>
      <c r="M2" s="8"/>
      <c r="N2" s="8"/>
      <c r="O2" s="8"/>
      <c r="P2" s="8"/>
      <c r="Q2" s="8"/>
      <c r="R2" s="8"/>
      <c r="S2" s="8"/>
      <c r="T2" s="8"/>
      <c r="U2" s="8"/>
      <c r="V2" s="8"/>
      <c r="W2" s="8"/>
      <c r="X2" s="8"/>
      <c r="Y2" s="8"/>
      <c r="Z2" s="8"/>
    </row>
    <row r="3" spans="1:26" ht="12.75" customHeight="1">
      <c r="A3" s="1157" t="s">
        <v>8</v>
      </c>
      <c r="B3" s="1158"/>
      <c r="C3" s="14" t="s">
        <v>11</v>
      </c>
      <c r="D3" s="15" t="str">
        <f>HYPERLINK("#'NUHM Summary'!A3:A4", "NUHM Budget Summary")</f>
        <v>NUHM Budget Summary</v>
      </c>
      <c r="E3" s="1155"/>
      <c r="F3" s="1151"/>
      <c r="G3" s="1155"/>
      <c r="H3" s="1151"/>
      <c r="I3" s="8"/>
      <c r="J3" s="8"/>
      <c r="K3" s="8"/>
      <c r="L3" s="8"/>
      <c r="M3" s="8"/>
      <c r="N3" s="8"/>
      <c r="O3" s="8"/>
      <c r="P3" s="8"/>
      <c r="Q3" s="8"/>
      <c r="R3" s="8"/>
      <c r="S3" s="8"/>
      <c r="T3" s="8"/>
      <c r="U3" s="8"/>
      <c r="V3" s="8"/>
      <c r="W3" s="8"/>
      <c r="X3" s="8"/>
      <c r="Y3" s="8"/>
      <c r="Z3" s="8"/>
    </row>
    <row r="4" spans="1:26" ht="12.75" customHeight="1">
      <c r="A4" s="18" t="s">
        <v>34</v>
      </c>
      <c r="B4" s="21" t="str">
        <f>HYPERLINK("#'1.SD Facility Based Annex'!A3:A4", "Anx 1")</f>
        <v>Anx 1</v>
      </c>
      <c r="C4" s="14" t="s">
        <v>38</v>
      </c>
      <c r="D4" s="15" t="str">
        <f>HYPERLINK("#'NUHM-Non Metro Abst'!A3:A4", "Annex/ Abs_NM")</f>
        <v>Annex/ Abs_NM</v>
      </c>
      <c r="E4" s="18" t="s">
        <v>40</v>
      </c>
      <c r="F4" s="21" t="str">
        <f>HYPERLINK("#'RMNCH+A Abstract'!A3:A4", "Abst 1")</f>
        <v>Abst 1</v>
      </c>
      <c r="G4" s="18" t="s">
        <v>41</v>
      </c>
      <c r="H4" s="21" t="str">
        <f>HYPERLINK("#'RMNCH+A Abstract'!A7", "RMNCH+A Sub Abst 1")</f>
        <v>RMNCH+A Sub Abst 1</v>
      </c>
      <c r="I4" s="8"/>
      <c r="J4" s="8"/>
      <c r="K4" s="8"/>
      <c r="L4" s="8"/>
      <c r="M4" s="8"/>
      <c r="N4" s="8"/>
      <c r="O4" s="8"/>
      <c r="P4" s="8"/>
      <c r="Q4" s="8"/>
      <c r="R4" s="8"/>
      <c r="S4" s="8"/>
      <c r="T4" s="8"/>
      <c r="U4" s="8"/>
      <c r="V4" s="8"/>
      <c r="W4" s="8"/>
      <c r="X4" s="8"/>
      <c r="Y4" s="8"/>
      <c r="Z4" s="8"/>
    </row>
    <row r="5" spans="1:26" ht="12.75" customHeight="1">
      <c r="A5" s="18" t="s">
        <v>44</v>
      </c>
      <c r="B5" s="21" t="str">
        <f>HYPERLINK("#'2.SD Community Based Annex'!A3:A4", "Anx 2")</f>
        <v>Anx 2</v>
      </c>
      <c r="C5" s="14" t="s">
        <v>46</v>
      </c>
      <c r="D5" s="15" t="str">
        <f>HYPERLINK("#'NUHM Metro Abst'!A3:A4", "Annex/ Abs_M")</f>
        <v>Annex/ Abs_M</v>
      </c>
      <c r="E5" s="18" t="s">
        <v>48</v>
      </c>
      <c r="F5" s="21" t="str">
        <f>HYPERLINK("#'NIDDCP Abstract'!A3:A4", "Abst 2")</f>
        <v>Abst 2</v>
      </c>
      <c r="G5" s="18" t="s">
        <v>50</v>
      </c>
      <c r="H5" s="21" t="str">
        <f>HYPERLINK("#'RMNCH+A Abstract'!A112", "RMNCH+A Sub Abst 2")</f>
        <v>RMNCH+A Sub Abst 2</v>
      </c>
      <c r="I5" s="8"/>
      <c r="J5" s="8"/>
      <c r="K5" s="8"/>
      <c r="L5" s="8"/>
      <c r="M5" s="8"/>
      <c r="N5" s="8"/>
      <c r="O5" s="8"/>
      <c r="P5" s="8"/>
      <c r="Q5" s="8"/>
      <c r="R5" s="8"/>
      <c r="S5" s="8"/>
      <c r="T5" s="8"/>
      <c r="U5" s="8"/>
      <c r="V5" s="8"/>
      <c r="W5" s="8"/>
      <c r="X5" s="8"/>
      <c r="Y5" s="8"/>
      <c r="Z5" s="8"/>
    </row>
    <row r="6" spans="1:26" ht="12.75" customHeight="1">
      <c r="A6" s="18" t="s">
        <v>51</v>
      </c>
      <c r="B6" s="21" t="str">
        <f>HYPERLINK("#'3.Community Intervention Annex'!A3:A4", "Anx 3")</f>
        <v>Anx 3</v>
      </c>
      <c r="C6" s="8"/>
      <c r="D6" s="8"/>
      <c r="E6" s="18" t="s">
        <v>53</v>
      </c>
      <c r="F6" s="21" t="str">
        <f>HYPERLINK("#'Blood services &amp; Disorders Abs.'!A3:A4", "Abst 3")</f>
        <v>Abst 3</v>
      </c>
      <c r="G6" s="18" t="s">
        <v>54</v>
      </c>
      <c r="H6" s="21" t="str">
        <f>HYPERLINK("#'RMNCH+A Abstract'!A135", "RMNCH+A Sub Abst 3")</f>
        <v>RMNCH+A Sub Abst 3</v>
      </c>
      <c r="I6" s="8"/>
      <c r="J6" s="8"/>
      <c r="K6" s="8"/>
      <c r="L6" s="8"/>
      <c r="M6" s="8"/>
      <c r="N6" s="8"/>
      <c r="O6" s="8"/>
      <c r="P6" s="8"/>
      <c r="Q6" s="8"/>
      <c r="R6" s="8"/>
      <c r="S6" s="8"/>
      <c r="T6" s="8"/>
      <c r="U6" s="8"/>
      <c r="V6" s="8"/>
      <c r="W6" s="8"/>
      <c r="X6" s="8"/>
      <c r="Y6" s="8"/>
      <c r="Z6" s="8"/>
    </row>
    <row r="7" spans="1:26" ht="12.75" customHeight="1">
      <c r="A7" s="18" t="s">
        <v>56</v>
      </c>
      <c r="B7" s="21" t="str">
        <f>HYPERLINK("#'4.Untied grants Annex'!A3:A4", "Anx 4")</f>
        <v>Anx 4</v>
      </c>
      <c r="C7" s="8"/>
      <c r="D7" s="8"/>
      <c r="E7" s="18" t="s">
        <v>58</v>
      </c>
      <c r="F7" s="21" t="str">
        <f>HYPERLINK("#'Dialysis Programme Abstract'!A3:A4", "Abst 4")</f>
        <v>Abst 4</v>
      </c>
      <c r="G7" s="18" t="s">
        <v>59</v>
      </c>
      <c r="H7" s="21" t="str">
        <f>HYPERLINK("#'RMNCH+A Abstract'!A148", "RMNCH+A Sub Abst 4")</f>
        <v>RMNCH+A Sub Abst 4</v>
      </c>
      <c r="I7" s="8"/>
      <c r="J7" s="8"/>
      <c r="K7" s="8"/>
      <c r="L7" s="8"/>
      <c r="M7" s="8"/>
      <c r="N7" s="8"/>
      <c r="O7" s="8"/>
      <c r="P7" s="8"/>
      <c r="Q7" s="8"/>
      <c r="R7" s="8"/>
      <c r="S7" s="8"/>
      <c r="T7" s="8"/>
      <c r="U7" s="8"/>
      <c r="V7" s="8"/>
      <c r="W7" s="8"/>
      <c r="X7" s="8"/>
      <c r="Y7" s="8"/>
      <c r="Z7" s="8"/>
    </row>
    <row r="8" spans="1:26" ht="12.75" customHeight="1">
      <c r="A8" s="18" t="s">
        <v>60</v>
      </c>
      <c r="B8" s="21" t="str">
        <f>HYPERLINK("#'5.Infrastructure Annex'!A3:A4", "Anx 5")</f>
        <v>Anx 5</v>
      </c>
      <c r="C8" s="8"/>
      <c r="D8" s="8"/>
      <c r="E8" s="18" t="s">
        <v>61</v>
      </c>
      <c r="F8" s="21" t="str">
        <f>HYPERLINK("#'H&amp;WC Abstract'!A3:A4", "Abst 5")</f>
        <v>Abst 5</v>
      </c>
      <c r="G8" s="18" t="s">
        <v>62</v>
      </c>
      <c r="H8" s="21" t="str">
        <f>HYPERLINK("#'RMNCH+A Abstract'!A252", "RMNCH+A Sub Abst 5")</f>
        <v>RMNCH+A Sub Abst 5</v>
      </c>
      <c r="I8" s="8"/>
      <c r="J8" s="8"/>
      <c r="K8" s="8"/>
      <c r="L8" s="8"/>
      <c r="M8" s="8"/>
      <c r="N8" s="8"/>
      <c r="O8" s="8"/>
      <c r="P8" s="8"/>
      <c r="Q8" s="8"/>
      <c r="R8" s="8"/>
      <c r="S8" s="8"/>
      <c r="T8" s="8"/>
      <c r="U8" s="8"/>
      <c r="V8" s="8"/>
      <c r="W8" s="8"/>
      <c r="X8" s="8"/>
      <c r="Y8" s="8"/>
      <c r="Z8" s="8"/>
    </row>
    <row r="9" spans="1:26" ht="12.75" customHeight="1">
      <c r="A9" s="18" t="s">
        <v>63</v>
      </c>
      <c r="B9" s="21" t="str">
        <f>HYPERLINK("#'6.Procurement Annex'!A3:A4", "Anx 6")</f>
        <v>Anx 6</v>
      </c>
      <c r="C9" s="8"/>
      <c r="D9" s="8"/>
      <c r="E9" s="18" t="s">
        <v>64</v>
      </c>
      <c r="F9" s="21" t="str">
        <f>HYPERLINK("#'ASHA Abstract'!A3:A4", "Abst 6")</f>
        <v>Abst 6</v>
      </c>
      <c r="G9" s="18" t="s">
        <v>65</v>
      </c>
      <c r="H9" s="21" t="str">
        <f>HYPERLINK("#'RMNCH+A Abstract'!A361", "RMNCH+A Sub Abst 6")</f>
        <v>RMNCH+A Sub Abst 6</v>
      </c>
      <c r="I9" s="8"/>
      <c r="J9" s="8"/>
      <c r="K9" s="8"/>
      <c r="L9" s="8"/>
      <c r="M9" s="8"/>
      <c r="N9" s="8"/>
      <c r="O9" s="8"/>
      <c r="P9" s="8"/>
      <c r="Q9" s="8"/>
      <c r="R9" s="8"/>
      <c r="S9" s="8"/>
      <c r="T9" s="8"/>
      <c r="U9" s="8"/>
      <c r="V9" s="8"/>
      <c r="W9" s="8"/>
      <c r="X9" s="8"/>
      <c r="Y9" s="8"/>
      <c r="Z9" s="8"/>
    </row>
    <row r="10" spans="1:26" ht="12.75" customHeight="1">
      <c r="A10" s="18" t="s">
        <v>66</v>
      </c>
      <c r="B10" s="21" t="str">
        <f>HYPERLINK("#'7.Referral Transport Annex'!A3:A4", "Anx 7")</f>
        <v>Anx 7</v>
      </c>
      <c r="C10" s="8"/>
      <c r="D10" s="8"/>
      <c r="E10" s="18" t="s">
        <v>67</v>
      </c>
      <c r="F10" s="21" t="str">
        <f>HYPERLINK("#'AYUSH Abstract'!A3:A4", "Abst 7")</f>
        <v>Abst 7</v>
      </c>
      <c r="G10" s="18" t="s">
        <v>68</v>
      </c>
      <c r="H10" s="21" t="str">
        <f>HYPERLINK("#'RMNCH+A Abstract'!A431", "RMNCH+A Sub Abst 7")</f>
        <v>RMNCH+A Sub Abst 7</v>
      </c>
      <c r="I10" s="8"/>
      <c r="J10" s="8"/>
      <c r="K10" s="8"/>
      <c r="L10" s="8"/>
      <c r="M10" s="8"/>
      <c r="N10" s="8"/>
      <c r="O10" s="8"/>
      <c r="P10" s="8"/>
      <c r="Q10" s="8"/>
      <c r="R10" s="8"/>
      <c r="S10" s="8"/>
      <c r="T10" s="8"/>
      <c r="U10" s="8"/>
      <c r="V10" s="8"/>
      <c r="W10" s="8"/>
      <c r="X10" s="8"/>
      <c r="Y10" s="8"/>
      <c r="Z10" s="8"/>
    </row>
    <row r="11" spans="1:26" ht="12.75" customHeight="1">
      <c r="A11" s="18" t="s">
        <v>69</v>
      </c>
      <c r="B11" s="21" t="str">
        <f>HYPERLINK("#'8.Human Resources (SD) Annex'!A3:A4", "Anx 8")</f>
        <v>Anx 8</v>
      </c>
      <c r="C11" s="8"/>
      <c r="D11" s="8"/>
      <c r="E11" s="18" t="s">
        <v>70</v>
      </c>
      <c r="F11" s="21" t="str">
        <f>HYPERLINK("#'HMIS-MCTS Abstract'!A3:A4", "Abst 8")</f>
        <v>Abst 8</v>
      </c>
      <c r="G11" s="18" t="s">
        <v>71</v>
      </c>
      <c r="H11" s="21" t="str">
        <f>HYPERLINK("#'RMNCH+A Abstract'!A485", "RMNCH+A Sub Abst 8")</f>
        <v>RMNCH+A Sub Abst 8</v>
      </c>
      <c r="I11" s="8"/>
      <c r="J11" s="8"/>
      <c r="K11" s="8"/>
      <c r="L11" s="8"/>
      <c r="M11" s="8"/>
      <c r="N11" s="8"/>
      <c r="O11" s="8"/>
      <c r="P11" s="8"/>
      <c r="Q11" s="8"/>
      <c r="R11" s="8"/>
      <c r="S11" s="8"/>
      <c r="T11" s="8"/>
      <c r="U11" s="8"/>
      <c r="V11" s="8"/>
      <c r="W11" s="8"/>
      <c r="X11" s="8"/>
      <c r="Y11" s="8"/>
      <c r="Z11" s="8"/>
    </row>
    <row r="12" spans="1:26" ht="12.75" customHeight="1">
      <c r="A12" s="18" t="s">
        <v>72</v>
      </c>
      <c r="B12" s="21" t="str">
        <f>HYPERLINK("#'9.Training Annex'!A3:A4", "Anx 9")</f>
        <v>Anx 9</v>
      </c>
      <c r="C12" s="8"/>
      <c r="D12" s="8"/>
      <c r="E12" s="18" t="s">
        <v>73</v>
      </c>
      <c r="F12" s="21" t="str">
        <f>HYPERLINK("#'NPPCD Abstract'!A3:A4", "Abst 9")</f>
        <v>Abst 9</v>
      </c>
      <c r="G12" s="18" t="s">
        <v>74</v>
      </c>
      <c r="H12" s="21" t="str">
        <f>HYPERLINK("#'RMNCH+A Abstract'!A503", "RMNCH+A Sub Abst 9")</f>
        <v>RMNCH+A Sub Abst 9</v>
      </c>
      <c r="I12" s="8"/>
      <c r="J12" s="8"/>
      <c r="K12" s="8"/>
      <c r="L12" s="8"/>
      <c r="M12" s="8"/>
      <c r="N12" s="8"/>
      <c r="O12" s="8"/>
      <c r="P12" s="8"/>
      <c r="Q12" s="8"/>
      <c r="R12" s="8"/>
      <c r="S12" s="8"/>
      <c r="T12" s="8"/>
      <c r="U12" s="8"/>
      <c r="V12" s="8"/>
      <c r="W12" s="8"/>
      <c r="X12" s="8"/>
      <c r="Y12" s="8"/>
      <c r="Z12" s="8"/>
    </row>
    <row r="13" spans="1:26" ht="12.75" customHeight="1">
      <c r="A13" s="18" t="s">
        <v>75</v>
      </c>
      <c r="B13" s="21" t="str">
        <f>HYPERLINK("#'10.Review Research &amp; Surveillen'!A3:A4", "Anx 10")</f>
        <v>Anx 10</v>
      </c>
      <c r="C13" s="8"/>
      <c r="D13" s="8"/>
      <c r="E13" s="18" t="s">
        <v>76</v>
      </c>
      <c r="F13" s="21" t="str">
        <f>HYPERLINK("#'NPPCF Abstract'!A3:A4", "Abst 10")</f>
        <v>Abst 10</v>
      </c>
      <c r="G13" s="18" t="s">
        <v>77</v>
      </c>
      <c r="H13" s="21" t="str">
        <f>HYPERLINK("#'RMNCH+A Abstract'!A549", "RMNCH+A Sub Abst 10")</f>
        <v>RMNCH+A Sub Abst 10</v>
      </c>
      <c r="I13" s="8"/>
      <c r="J13" s="8"/>
      <c r="K13" s="8"/>
      <c r="L13" s="8"/>
      <c r="M13" s="8"/>
      <c r="N13" s="8"/>
      <c r="O13" s="8"/>
      <c r="P13" s="8"/>
      <c r="Q13" s="8"/>
      <c r="R13" s="8"/>
      <c r="S13" s="8"/>
      <c r="T13" s="8"/>
      <c r="U13" s="8"/>
      <c r="V13" s="8"/>
      <c r="W13" s="8"/>
      <c r="X13" s="8"/>
      <c r="Y13" s="8"/>
      <c r="Z13" s="8"/>
    </row>
    <row r="14" spans="1:26" ht="12.75" customHeight="1">
      <c r="A14" s="18" t="s">
        <v>78</v>
      </c>
      <c r="B14" s="21" t="str">
        <f>HYPERLINK("#'11.IEC-BCC Annex'!A3:A4", "Anx 11")</f>
        <v>Anx 11</v>
      </c>
      <c r="C14" s="8"/>
      <c r="D14" s="8"/>
      <c r="E14" s="18" t="s">
        <v>79</v>
      </c>
      <c r="F14" s="21" t="str">
        <f>HYPERLINK("#'NOHP Abstract'!A3:A4", "Abst 11")</f>
        <v>Abst 11</v>
      </c>
      <c r="G14" s="8"/>
      <c r="H14" s="8"/>
      <c r="I14" s="8"/>
      <c r="J14" s="8"/>
      <c r="K14" s="8"/>
      <c r="L14" s="8"/>
      <c r="M14" s="8"/>
      <c r="N14" s="8"/>
      <c r="O14" s="8"/>
      <c r="P14" s="8"/>
      <c r="Q14" s="8"/>
      <c r="R14" s="8"/>
      <c r="S14" s="8"/>
      <c r="T14" s="8"/>
      <c r="U14" s="8"/>
      <c r="V14" s="8"/>
      <c r="W14" s="8"/>
      <c r="X14" s="8"/>
      <c r="Y14" s="8"/>
      <c r="Z14" s="8"/>
    </row>
    <row r="15" spans="1:26" ht="12.75" customHeight="1">
      <c r="A15" s="18" t="s">
        <v>82</v>
      </c>
      <c r="B15" s="21" t="str">
        <f>HYPERLINK("#'12.Printing Annex'!A3:A4", "Anx 12")</f>
        <v>Anx 12</v>
      </c>
      <c r="C15" s="8"/>
      <c r="D15" s="8"/>
      <c r="E15" s="18" t="s">
        <v>83</v>
      </c>
      <c r="F15" s="21" t="str">
        <f>HYPERLINK("#'NPPC Abstract'!A3:A4", "Abst 12")</f>
        <v>Abst 12</v>
      </c>
      <c r="G15" s="8"/>
      <c r="H15" s="8"/>
      <c r="I15" s="8"/>
      <c r="J15" s="8"/>
      <c r="K15" s="8"/>
      <c r="L15" s="8"/>
      <c r="M15" s="8"/>
      <c r="N15" s="8"/>
      <c r="O15" s="8"/>
      <c r="P15" s="8"/>
      <c r="Q15" s="8"/>
      <c r="R15" s="8"/>
      <c r="S15" s="8"/>
      <c r="T15" s="8"/>
      <c r="U15" s="8"/>
      <c r="V15" s="8"/>
      <c r="W15" s="8"/>
      <c r="X15" s="8"/>
      <c r="Y15" s="8"/>
      <c r="Z15" s="8"/>
    </row>
    <row r="16" spans="1:26" ht="12.75" customHeight="1">
      <c r="A16" s="18" t="s">
        <v>84</v>
      </c>
      <c r="B16" s="21" t="str">
        <f>HYPERLINK("#'13.Quality Assurance Annex'!A3:A4", "Anx 13")</f>
        <v>Anx 13</v>
      </c>
      <c r="C16" s="8"/>
      <c r="D16" s="8"/>
      <c r="E16" s="18" t="s">
        <v>85</v>
      </c>
      <c r="F16" s="21" t="str">
        <f>HYPERLINK("#'Burns &amp; Injury Abstract'!A3:A4", "Abst 13")</f>
        <v>Abst 13</v>
      </c>
      <c r="G16" s="8"/>
      <c r="H16" s="8"/>
      <c r="I16" s="8"/>
      <c r="J16" s="8"/>
      <c r="K16" s="8"/>
      <c r="L16" s="8"/>
      <c r="M16" s="8"/>
      <c r="N16" s="8"/>
      <c r="O16" s="8"/>
      <c r="P16" s="8"/>
      <c r="Q16" s="8"/>
      <c r="R16" s="8"/>
      <c r="S16" s="8"/>
      <c r="T16" s="8"/>
      <c r="U16" s="8"/>
      <c r="V16" s="8"/>
      <c r="W16" s="8"/>
      <c r="X16" s="8"/>
      <c r="Y16" s="8"/>
      <c r="Z16" s="8"/>
    </row>
    <row r="17" spans="1:26" ht="12.75" customHeight="1">
      <c r="A17" s="18" t="s">
        <v>86</v>
      </c>
      <c r="B17" s="21" t="str">
        <f>HYPERLINK("#'14.Drug warehouse &amp;Logistic Anx'!A3:A4", "Anx 14")</f>
        <v>Anx 14</v>
      </c>
      <c r="C17" s="8"/>
      <c r="D17" s="8"/>
      <c r="E17" s="18" t="s">
        <v>87</v>
      </c>
      <c r="F17" s="21" t="str">
        <f>HYPERLINK("#'IDSP Abstract'!A3:A4", "Abst 14")</f>
        <v>Abst 14</v>
      </c>
      <c r="G17" s="8"/>
      <c r="H17" s="8"/>
      <c r="I17" s="8"/>
      <c r="J17" s="8"/>
      <c r="K17" s="8"/>
      <c r="L17" s="8"/>
      <c r="M17" s="8"/>
      <c r="N17" s="8"/>
      <c r="O17" s="8"/>
      <c r="P17" s="8"/>
      <c r="Q17" s="8"/>
      <c r="R17" s="8"/>
      <c r="S17" s="8"/>
      <c r="T17" s="8"/>
      <c r="U17" s="8"/>
      <c r="V17" s="8"/>
      <c r="W17" s="8"/>
      <c r="X17" s="8"/>
      <c r="Y17" s="8"/>
      <c r="Z17" s="8"/>
    </row>
    <row r="18" spans="1:26" ht="12.75" customHeight="1">
      <c r="A18" s="18" t="s">
        <v>88</v>
      </c>
      <c r="B18" s="21" t="str">
        <f>HYPERLINK("#'15.PPP Annex'!A3:A4", "Anx 15")</f>
        <v>Anx 15</v>
      </c>
      <c r="C18" s="8"/>
      <c r="D18" s="8"/>
      <c r="E18" s="18" t="s">
        <v>89</v>
      </c>
      <c r="F18" s="21" t="str">
        <f>HYPERLINK("#'NVBDCP Abstract'!A3:A4", "Abst 15")</f>
        <v>Abst 15</v>
      </c>
      <c r="G18" s="8"/>
      <c r="H18" s="8"/>
      <c r="I18" s="8"/>
      <c r="J18" s="8"/>
      <c r="K18" s="8"/>
      <c r="L18" s="8"/>
      <c r="M18" s="8"/>
      <c r="N18" s="8"/>
      <c r="O18" s="8"/>
      <c r="P18" s="8"/>
      <c r="Q18" s="8"/>
      <c r="R18" s="8"/>
      <c r="S18" s="8"/>
      <c r="T18" s="8"/>
      <c r="U18" s="8"/>
      <c r="V18" s="8"/>
      <c r="W18" s="8"/>
      <c r="X18" s="8"/>
      <c r="Y18" s="8"/>
      <c r="Z18" s="8"/>
    </row>
    <row r="19" spans="1:26" ht="12.75" customHeight="1">
      <c r="A19" s="18" t="s">
        <v>91</v>
      </c>
      <c r="B19" s="21" t="str">
        <f>HYPERLINK("#'16.PM Annex'!A3:A4", "Anx 16")</f>
        <v>Anx 16</v>
      </c>
      <c r="C19" s="8"/>
      <c r="D19" s="8"/>
      <c r="E19" s="18" t="s">
        <v>92</v>
      </c>
      <c r="F19" s="21" t="str">
        <f>HYPERLINK("#'NLEP Abstract'!A3:A4", "Abst 16")</f>
        <v>Abst 16</v>
      </c>
      <c r="G19" s="8"/>
      <c r="H19" s="8"/>
      <c r="I19" s="8"/>
      <c r="J19" s="8"/>
      <c r="K19" s="8"/>
      <c r="L19" s="8"/>
      <c r="M19" s="8"/>
      <c r="N19" s="8"/>
      <c r="O19" s="8"/>
      <c r="P19" s="8"/>
      <c r="Q19" s="8"/>
      <c r="R19" s="8"/>
      <c r="S19" s="8"/>
      <c r="T19" s="8"/>
      <c r="U19" s="8"/>
      <c r="V19" s="8"/>
      <c r="W19" s="8"/>
      <c r="X19" s="8"/>
      <c r="Y19" s="8"/>
      <c r="Z19" s="8"/>
    </row>
    <row r="20" spans="1:26" ht="12.75" customHeight="1">
      <c r="A20" s="43" t="s">
        <v>94</v>
      </c>
      <c r="B20" s="21" t="str">
        <f>HYPERLINK("#'16.1.PM sub Annex - activities '!A3:A4", "Sub Anx 16.1")</f>
        <v>Sub Anx 16.1</v>
      </c>
      <c r="C20" s="8"/>
      <c r="D20" s="8"/>
      <c r="E20" s="18" t="s">
        <v>95</v>
      </c>
      <c r="F20" s="21" t="str">
        <f>HYPERLINK("#'RNTCP Abstract'!A3:A4", "Abst 17")</f>
        <v>Abst 17</v>
      </c>
      <c r="G20" s="8"/>
      <c r="H20" s="8"/>
      <c r="I20" s="8"/>
      <c r="J20" s="8"/>
      <c r="K20" s="8"/>
      <c r="L20" s="8"/>
      <c r="M20" s="8"/>
      <c r="N20" s="8"/>
      <c r="O20" s="8"/>
      <c r="P20" s="8"/>
      <c r="Q20" s="8"/>
      <c r="R20" s="8"/>
      <c r="S20" s="8"/>
      <c r="T20" s="8"/>
      <c r="U20" s="8"/>
      <c r="V20" s="8"/>
      <c r="W20" s="8"/>
      <c r="X20" s="8"/>
      <c r="Y20" s="8"/>
      <c r="Z20" s="8"/>
    </row>
    <row r="21" spans="1:26" ht="12.75" customHeight="1">
      <c r="A21" s="18" t="s">
        <v>96</v>
      </c>
      <c r="B21" s="21" t="str">
        <f>HYPERLINK("#'17.IT Initiatives_SD'!A3:A4", "Anx 17")</f>
        <v>Anx 17</v>
      </c>
      <c r="C21" s="8"/>
      <c r="D21" s="8"/>
      <c r="E21" s="18" t="s">
        <v>97</v>
      </c>
      <c r="F21" s="21" t="str">
        <f>HYPERLINK("#'NVHCP Abstract'!A3:A4", "Abst 18")</f>
        <v>Abst 18</v>
      </c>
      <c r="G21" s="8"/>
      <c r="H21" s="8"/>
      <c r="I21" s="8"/>
      <c r="J21" s="8"/>
      <c r="K21" s="8"/>
      <c r="L21" s="8"/>
      <c r="M21" s="8"/>
      <c r="N21" s="8"/>
      <c r="O21" s="8"/>
      <c r="P21" s="8"/>
      <c r="Q21" s="8"/>
      <c r="R21" s="8"/>
      <c r="S21" s="8"/>
      <c r="T21" s="8"/>
      <c r="U21" s="8"/>
      <c r="V21" s="8"/>
      <c r="W21" s="8"/>
      <c r="X21" s="8"/>
      <c r="Y21" s="8"/>
      <c r="Z21" s="8"/>
    </row>
    <row r="22" spans="1:26" ht="12.75" customHeight="1">
      <c r="A22" s="18" t="s">
        <v>98</v>
      </c>
      <c r="B22" s="21" t="str">
        <f>HYPERLINK("#'18.Innovation'!A3:A4", "Anx 18")</f>
        <v>Anx 18</v>
      </c>
      <c r="C22" s="8"/>
      <c r="D22" s="8"/>
      <c r="E22" s="18" t="s">
        <v>99</v>
      </c>
      <c r="F22" s="21" t="str">
        <f>HYPERLINK("#'NPCB Abstract'!A3:A4", "Abst 19")</f>
        <v>Abst 19</v>
      </c>
      <c r="G22" s="8"/>
      <c r="H22" s="8"/>
      <c r="I22" s="8"/>
      <c r="J22" s="8"/>
      <c r="K22" s="8"/>
      <c r="L22" s="8"/>
      <c r="M22" s="8"/>
      <c r="N22" s="8"/>
      <c r="O22" s="8"/>
      <c r="P22" s="8"/>
      <c r="Q22" s="8"/>
      <c r="R22" s="8"/>
      <c r="S22" s="8"/>
      <c r="T22" s="8"/>
      <c r="U22" s="8"/>
      <c r="V22" s="8"/>
      <c r="W22" s="8"/>
      <c r="X22" s="8"/>
      <c r="Y22" s="8"/>
      <c r="Z22" s="8"/>
    </row>
    <row r="23" spans="1:26" ht="12.75" customHeight="1">
      <c r="A23" s="8"/>
      <c r="B23" s="8"/>
      <c r="C23" s="8"/>
      <c r="D23" s="8"/>
      <c r="E23" s="18" t="s">
        <v>100</v>
      </c>
      <c r="F23" s="21" t="str">
        <f>HYPERLINK("#'NMHP Abstract'!A3:A4", "Abst 20")</f>
        <v>Abst 20</v>
      </c>
      <c r="G23" s="8"/>
      <c r="H23" s="8"/>
      <c r="I23" s="8"/>
      <c r="J23" s="8"/>
      <c r="K23" s="8"/>
      <c r="L23" s="8"/>
      <c r="M23" s="8"/>
      <c r="N23" s="8"/>
      <c r="O23" s="8"/>
      <c r="P23" s="8"/>
      <c r="Q23" s="8"/>
      <c r="R23" s="8"/>
      <c r="S23" s="8"/>
      <c r="T23" s="8"/>
      <c r="U23" s="8"/>
      <c r="V23" s="8"/>
      <c r="W23" s="8"/>
      <c r="X23" s="8"/>
      <c r="Y23" s="8"/>
      <c r="Z23" s="8"/>
    </row>
    <row r="24" spans="1:26" ht="12.75" customHeight="1">
      <c r="A24" s="9" t="s">
        <v>101</v>
      </c>
      <c r="B24" s="3" t="str">
        <f>HYPERLINK("#'Capex Expenditure'!A3:A4", "CapEx")</f>
        <v>CapEx</v>
      </c>
      <c r="C24" s="8"/>
      <c r="D24" s="8"/>
      <c r="E24" s="18" t="s">
        <v>102</v>
      </c>
      <c r="F24" s="21" t="str">
        <f>HYPERLINK("#'NPHCE Abstract'!A3:A4", "Abst 21")</f>
        <v>Abst 21</v>
      </c>
      <c r="G24" s="8"/>
      <c r="H24" s="8"/>
      <c r="I24" s="8"/>
      <c r="J24" s="8"/>
      <c r="K24" s="8"/>
      <c r="L24" s="8"/>
      <c r="M24" s="8"/>
      <c r="N24" s="8"/>
      <c r="O24" s="8"/>
      <c r="P24" s="8"/>
      <c r="Q24" s="8"/>
      <c r="R24" s="8"/>
      <c r="S24" s="8"/>
      <c r="T24" s="8"/>
      <c r="U24" s="8"/>
      <c r="V24" s="8"/>
      <c r="W24" s="8"/>
      <c r="X24" s="8"/>
      <c r="Y24" s="8"/>
      <c r="Z24" s="8"/>
    </row>
    <row r="25" spans="1:26" ht="12.75" customHeight="1">
      <c r="A25" s="8"/>
      <c r="B25" s="8"/>
      <c r="C25" s="8"/>
      <c r="D25" s="8"/>
      <c r="E25" s="18" t="s">
        <v>103</v>
      </c>
      <c r="F25" s="21" t="str">
        <f>HYPERLINK("#'NTCP Abstract'!A3:A4", "Abst 22")</f>
        <v>Abst 22</v>
      </c>
      <c r="G25" s="8"/>
      <c r="H25" s="8"/>
      <c r="I25" s="8"/>
      <c r="J25" s="8"/>
      <c r="K25" s="8"/>
      <c r="L25" s="8"/>
      <c r="M25" s="8"/>
      <c r="N25" s="8"/>
      <c r="O25" s="8"/>
      <c r="P25" s="8"/>
      <c r="Q25" s="8"/>
      <c r="R25" s="8"/>
      <c r="S25" s="8"/>
      <c r="T25" s="8"/>
      <c r="U25" s="8"/>
      <c r="V25" s="8"/>
      <c r="W25" s="8"/>
      <c r="X25" s="8"/>
      <c r="Y25" s="8"/>
      <c r="Z25" s="8"/>
    </row>
    <row r="26" spans="1:26" ht="12.75" customHeight="1">
      <c r="A26" s="8"/>
      <c r="B26" s="8"/>
      <c r="C26" s="8"/>
      <c r="D26" s="8"/>
      <c r="E26" s="44" t="s">
        <v>104</v>
      </c>
      <c r="F26" s="21" t="str">
        <f>HYPERLINK("#'NPCDCS Abstract'!A3:A4", "Abst 23")</f>
        <v>Abst 23</v>
      </c>
      <c r="G26" s="8"/>
      <c r="H26" s="8"/>
      <c r="I26" s="8"/>
      <c r="J26" s="8"/>
      <c r="K26" s="8"/>
      <c r="L26" s="8"/>
      <c r="M26" s="8"/>
      <c r="N26" s="8"/>
      <c r="O26" s="8"/>
      <c r="P26" s="8"/>
      <c r="Q26" s="8"/>
      <c r="R26" s="8"/>
      <c r="S26" s="8"/>
      <c r="T26" s="8"/>
      <c r="U26" s="8"/>
      <c r="V26" s="8"/>
      <c r="W26" s="8"/>
      <c r="X26" s="8"/>
      <c r="Y26" s="8"/>
      <c r="Z26" s="8"/>
    </row>
    <row r="27" spans="1:26" ht="12.75" customHeight="1">
      <c r="A27" s="8"/>
      <c r="B27" s="8"/>
      <c r="C27" s="8"/>
      <c r="D27" s="8"/>
      <c r="E27" s="18" t="s">
        <v>105</v>
      </c>
      <c r="F27" s="21" t="str">
        <f>HYPERLINK("#'NRCP Abstract'!A3:A4", "Abst 23")</f>
        <v>Abst 23</v>
      </c>
      <c r="G27" s="8"/>
      <c r="H27" s="8"/>
      <c r="I27" s="8"/>
      <c r="J27" s="8"/>
      <c r="K27" s="8"/>
      <c r="L27" s="8"/>
      <c r="M27" s="8"/>
      <c r="N27" s="8"/>
      <c r="O27" s="8"/>
      <c r="P27" s="8"/>
      <c r="Q27" s="8"/>
      <c r="R27" s="8"/>
      <c r="S27" s="8"/>
      <c r="T27" s="8"/>
      <c r="U27" s="8"/>
      <c r="V27" s="8"/>
      <c r="W27" s="8"/>
      <c r="X27" s="8"/>
      <c r="Y27" s="8"/>
      <c r="Z27" s="8"/>
    </row>
    <row r="28" spans="1:26" ht="12.75" customHeight="1">
      <c r="A28" s="8"/>
      <c r="B28" s="8"/>
      <c r="C28" s="8"/>
      <c r="D28" s="8"/>
      <c r="E28" s="18" t="s">
        <v>108</v>
      </c>
      <c r="F28" s="21" t="str">
        <f>HYPERLINK("#'NPCCHH Abstract'!A3:A4", "Abst 24")</f>
        <v>Abst 24</v>
      </c>
      <c r="G28" s="8"/>
      <c r="H28" s="8"/>
      <c r="I28" s="8"/>
      <c r="J28" s="8"/>
      <c r="K28" s="8"/>
      <c r="L28" s="8"/>
      <c r="M28" s="8"/>
      <c r="N28" s="8"/>
      <c r="O28" s="8"/>
      <c r="P28" s="8"/>
      <c r="Q28" s="8"/>
      <c r="R28" s="8"/>
      <c r="S28" s="8"/>
      <c r="T28" s="8"/>
      <c r="U28" s="8"/>
      <c r="V28" s="8"/>
      <c r="W28" s="8"/>
      <c r="X28" s="8"/>
      <c r="Y28" s="8"/>
      <c r="Z28" s="8"/>
    </row>
    <row r="29" spans="1:26" ht="12.75" customHeight="1">
      <c r="A29" s="8"/>
      <c r="B29" s="8"/>
      <c r="C29" s="8"/>
      <c r="D29" s="8"/>
      <c r="E29" s="8" t="s">
        <v>109</v>
      </c>
      <c r="F29" s="45" t="s">
        <v>110</v>
      </c>
      <c r="G29" s="8"/>
      <c r="H29" s="8"/>
      <c r="I29" s="8"/>
      <c r="J29" s="8"/>
      <c r="K29" s="8"/>
      <c r="L29" s="8"/>
      <c r="M29" s="8"/>
      <c r="N29" s="8"/>
      <c r="O29" s="8"/>
      <c r="P29" s="8"/>
      <c r="Q29" s="8"/>
      <c r="R29" s="8"/>
      <c r="S29" s="8"/>
      <c r="T29" s="8"/>
      <c r="U29" s="8"/>
      <c r="V29" s="8"/>
      <c r="W29" s="8"/>
      <c r="X29" s="8"/>
      <c r="Y29" s="8"/>
      <c r="Z29" s="8"/>
    </row>
    <row r="30" spans="1:26" ht="12.7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C1:D2"/>
    <mergeCell ref="E1:F3"/>
    <mergeCell ref="G1:H3"/>
    <mergeCell ref="A3:B3"/>
  </mergeCell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dimension ref="A1:Z1000"/>
  <sheetViews>
    <sheetView tabSelected="1" topLeftCell="F1" zoomScale="90" zoomScaleNormal="90" workbookViewId="0">
      <pane ySplit="5" topLeftCell="A16" activePane="bottomLeft" state="frozen"/>
      <selection pane="bottomLeft" activeCell="P18" sqref="P18"/>
    </sheetView>
  </sheetViews>
  <sheetFormatPr defaultColWidth="14.42578125" defaultRowHeight="15" customHeight="1"/>
  <cols>
    <col min="1" max="2" width="16" customWidth="1"/>
    <col min="3" max="3" width="43.85546875" customWidth="1"/>
    <col min="4" max="15" width="16" customWidth="1"/>
    <col min="16" max="16" width="25.140625" customWidth="1"/>
    <col min="17" max="26" width="16" customWidth="1"/>
  </cols>
  <sheetData>
    <row r="1" spans="1:26" ht="29.25" customHeight="1">
      <c r="A1" s="1175" t="s">
        <v>1798</v>
      </c>
      <c r="B1" s="1160"/>
      <c r="C1" s="1158"/>
      <c r="D1" s="138"/>
      <c r="E1" s="138"/>
      <c r="F1" s="92" t="s">
        <v>392</v>
      </c>
      <c r="G1" s="92" t="s">
        <v>559</v>
      </c>
      <c r="H1" s="92" t="s">
        <v>560</v>
      </c>
      <c r="I1" s="92" t="s">
        <v>122</v>
      </c>
      <c r="J1" s="92" t="s">
        <v>124</v>
      </c>
      <c r="K1" s="92" t="s">
        <v>126</v>
      </c>
      <c r="L1" s="92" t="s">
        <v>128</v>
      </c>
      <c r="M1" s="92" t="s">
        <v>130</v>
      </c>
      <c r="N1" s="92" t="s">
        <v>396</v>
      </c>
      <c r="O1" s="92" t="s">
        <v>138</v>
      </c>
      <c r="P1" s="92" t="s">
        <v>140</v>
      </c>
      <c r="Q1" s="92" t="s">
        <v>142</v>
      </c>
      <c r="R1" s="94" t="s">
        <v>144</v>
      </c>
      <c r="S1" s="94" t="s">
        <v>149</v>
      </c>
      <c r="T1" s="94" t="s">
        <v>164</v>
      </c>
      <c r="U1" s="313"/>
      <c r="V1" s="313"/>
      <c r="W1" s="313"/>
      <c r="X1" s="313"/>
      <c r="Y1" s="313"/>
      <c r="Z1" s="313"/>
    </row>
    <row r="2" spans="1:26" ht="29.25" customHeight="1">
      <c r="A2" s="97" t="str">
        <f>HYPERLINK("#Index!B8", "Index Pg")</f>
        <v>Index Pg</v>
      </c>
      <c r="B2" s="96"/>
      <c r="C2" s="60" t="str">
        <f>HYPERLINK("#'Budget Summary II'!A3:B5", "Budget Summary II")</f>
        <v>Budget Summary II</v>
      </c>
      <c r="D2" s="101"/>
      <c r="E2" s="140" t="s">
        <v>42</v>
      </c>
      <c r="F2" s="102">
        <f>R34+R35+R49+R107+R133+R170+R190+R191+R199+R200+R268+R269</f>
        <v>0</v>
      </c>
      <c r="G2" s="102" t="e">
        <f>R6-(F2+SUM(H2:T2))</f>
        <v>#VALUE!</v>
      </c>
      <c r="H2" s="102">
        <f>R125+R252+R253</f>
        <v>0</v>
      </c>
      <c r="I2" s="102">
        <f>R64+R65+R134</f>
        <v>0</v>
      </c>
      <c r="J2" s="102">
        <f>R67+R68+R112+R113+R114+R115+R116+R139+R214+R215+R216+R217</f>
        <v>0</v>
      </c>
      <c r="K2" s="102">
        <f>R70+R118+R119+R120+R220+R221</f>
        <v>0</v>
      </c>
      <c r="L2" s="102">
        <f>R72+R135+R223+R224+R225+R272+R273+R274</f>
        <v>0</v>
      </c>
      <c r="M2" s="102">
        <f>R255+R256+R257+R258</f>
        <v>0</v>
      </c>
      <c r="N2" s="102">
        <f>R74+R75+R76+R77+R78+R136</f>
        <v>0</v>
      </c>
      <c r="O2" s="102">
        <f>R80</f>
        <v>0</v>
      </c>
      <c r="P2" s="314">
        <f>R82+R83+R84+R85+R86+R122</f>
        <v>0</v>
      </c>
      <c r="Q2" s="314">
        <f>R89+R90+R91</f>
        <v>0</v>
      </c>
      <c r="R2" s="314">
        <f>R93+R94+R95+R96+R97</f>
        <v>0</v>
      </c>
      <c r="S2" s="315">
        <f>R99+R100+R246+R247</f>
        <v>0</v>
      </c>
      <c r="T2" s="313"/>
      <c r="U2" s="313"/>
      <c r="V2" s="313"/>
      <c r="W2" s="313"/>
      <c r="X2" s="313"/>
      <c r="Y2" s="313"/>
      <c r="Z2" s="313"/>
    </row>
    <row r="3" spans="1:26" ht="29.25" customHeight="1">
      <c r="A3" s="97"/>
      <c r="B3" s="96"/>
      <c r="C3" s="60"/>
      <c r="D3" s="101"/>
      <c r="E3" s="140" t="s">
        <v>39</v>
      </c>
      <c r="F3" s="102">
        <f>O34+O35+O49+O107+O133+O170+O190+O191+O199+O200+O268+O269</f>
        <v>42.839999999999996</v>
      </c>
      <c r="G3" s="102">
        <f>O6-(F3+SUM(H3:T3))</f>
        <v>1805.6864400000002</v>
      </c>
      <c r="H3" s="102">
        <f>O125+O252+O253</f>
        <v>37.799999999999997</v>
      </c>
      <c r="I3" s="102">
        <f>O64+O65+O134</f>
        <v>10.54</v>
      </c>
      <c r="J3" s="102">
        <f>O67+O68+O112+O113+O114+O115+O116+O139+O214+O215+O216+O217</f>
        <v>15.35</v>
      </c>
      <c r="K3" s="102">
        <f>O70+O118+O119+O120++O220+O221</f>
        <v>0.80999920000000003</v>
      </c>
      <c r="L3" s="102">
        <f>O72+O135+O223+O224+O225+O272+O273+O274</f>
        <v>69.88946</v>
      </c>
      <c r="M3" s="102">
        <f>O255+O256+O257+O258</f>
        <v>118.46351000000001</v>
      </c>
      <c r="N3" s="102">
        <f>O74+O75+O76+O77+O78+O136</f>
        <v>60</v>
      </c>
      <c r="O3" s="102">
        <f>O80</f>
        <v>2</v>
      </c>
      <c r="P3" s="314">
        <f>O82+O83+O84+O85+O86+O122</f>
        <v>10.099</v>
      </c>
      <c r="Q3" s="314">
        <f>O89+O90+O91</f>
        <v>1</v>
      </c>
      <c r="R3" s="314">
        <f>O93+O94+O95+O96+O97</f>
        <v>8.8000000000000007</v>
      </c>
      <c r="S3" s="315">
        <f>O99+O100+O246+O247</f>
        <v>0</v>
      </c>
      <c r="T3" s="313"/>
      <c r="U3" s="313"/>
      <c r="V3" s="313"/>
      <c r="W3" s="313"/>
      <c r="X3" s="313"/>
      <c r="Y3" s="313"/>
      <c r="Z3" s="313"/>
    </row>
    <row r="4" spans="1:26" ht="38.25">
      <c r="A4" s="63" t="s">
        <v>150</v>
      </c>
      <c r="B4" s="63" t="s">
        <v>151</v>
      </c>
      <c r="C4" s="63" t="s">
        <v>12</v>
      </c>
      <c r="D4" s="63" t="s">
        <v>426</v>
      </c>
      <c r="E4" s="63" t="s">
        <v>427</v>
      </c>
      <c r="F4" s="1173" t="s">
        <v>428</v>
      </c>
      <c r="G4" s="1160"/>
      <c r="H4" s="1160"/>
      <c r="I4" s="1160"/>
      <c r="J4" s="1158"/>
      <c r="K4" s="63" t="s">
        <v>431</v>
      </c>
      <c r="L4" s="1174" t="s">
        <v>432</v>
      </c>
      <c r="M4" s="1160"/>
      <c r="N4" s="1160"/>
      <c r="O4" s="1158"/>
      <c r="P4" s="63" t="s">
        <v>433</v>
      </c>
      <c r="Q4" s="63" t="s">
        <v>435</v>
      </c>
      <c r="R4" s="106" t="s">
        <v>434</v>
      </c>
      <c r="S4" s="317"/>
      <c r="T4" s="317"/>
      <c r="U4" s="317"/>
      <c r="V4" s="317"/>
      <c r="W4" s="317"/>
      <c r="X4" s="317"/>
      <c r="Y4" s="317"/>
      <c r="Z4" s="317"/>
    </row>
    <row r="5" spans="1:26" ht="24.75" customHeight="1">
      <c r="A5" s="63"/>
      <c r="B5" s="63"/>
      <c r="C5" s="63"/>
      <c r="D5" s="63"/>
      <c r="E5" s="63"/>
      <c r="F5" s="93" t="s">
        <v>439</v>
      </c>
      <c r="G5" s="93" t="s">
        <v>394</v>
      </c>
      <c r="H5" s="93" t="s">
        <v>395</v>
      </c>
      <c r="I5" s="93" t="s">
        <v>440</v>
      </c>
      <c r="J5" s="93" t="s">
        <v>441</v>
      </c>
      <c r="K5" s="63"/>
      <c r="L5" s="63" t="s">
        <v>442</v>
      </c>
      <c r="M5" s="106" t="s">
        <v>443</v>
      </c>
      <c r="N5" s="63" t="s">
        <v>444</v>
      </c>
      <c r="O5" s="106" t="s">
        <v>445</v>
      </c>
      <c r="P5" s="63"/>
      <c r="Q5" s="63"/>
      <c r="R5" s="106"/>
      <c r="S5" s="10"/>
      <c r="T5" s="10"/>
      <c r="U5" s="10"/>
      <c r="V5" s="10"/>
      <c r="W5" s="10"/>
      <c r="X5" s="10"/>
      <c r="Y5" s="10"/>
      <c r="Z5" s="10"/>
    </row>
    <row r="6" spans="1:26" ht="29.25" customHeight="1">
      <c r="A6" s="64">
        <v>6</v>
      </c>
      <c r="B6" s="64"/>
      <c r="C6" s="64" t="s">
        <v>21</v>
      </c>
      <c r="D6" s="109"/>
      <c r="E6" s="109"/>
      <c r="F6" s="318"/>
      <c r="G6" s="318"/>
      <c r="H6" s="318"/>
      <c r="I6" s="318"/>
      <c r="J6" s="318"/>
      <c r="K6" s="318"/>
      <c r="L6" s="318"/>
      <c r="M6" s="199"/>
      <c r="N6" s="318"/>
      <c r="O6" s="199">
        <f>O7+O141+O263+O265+O271</f>
        <v>2183.2784092000002</v>
      </c>
      <c r="P6" s="318"/>
      <c r="Q6" s="318"/>
      <c r="R6" s="199" t="e">
        <f>R7+R141+R263+R265+R271</f>
        <v>#VALUE!</v>
      </c>
      <c r="S6" s="96"/>
      <c r="T6" s="96"/>
      <c r="U6" s="96"/>
      <c r="V6" s="96"/>
      <c r="W6" s="96"/>
      <c r="X6" s="96"/>
      <c r="Y6" s="96"/>
      <c r="Z6" s="96"/>
    </row>
    <row r="7" spans="1:26" ht="29.25" customHeight="1">
      <c r="A7" s="67">
        <v>6.1</v>
      </c>
      <c r="B7" s="110" t="s">
        <v>1836</v>
      </c>
      <c r="C7" s="67" t="s">
        <v>314</v>
      </c>
      <c r="D7" s="111"/>
      <c r="E7" s="111"/>
      <c r="F7" s="67"/>
      <c r="G7" s="67"/>
      <c r="H7" s="67"/>
      <c r="I7" s="67"/>
      <c r="J7" s="67"/>
      <c r="K7" s="67"/>
      <c r="L7" s="67"/>
      <c r="M7" s="68"/>
      <c r="N7" s="238"/>
      <c r="O7" s="68">
        <f>O8+O105+O131</f>
        <v>652.81846000000007</v>
      </c>
      <c r="P7" s="67"/>
      <c r="Q7" s="67"/>
      <c r="R7" s="68" t="e">
        <f>R8+R105+R131</f>
        <v>#VALUE!</v>
      </c>
      <c r="S7" s="313"/>
      <c r="T7" s="313"/>
      <c r="U7" s="313"/>
      <c r="V7" s="313"/>
      <c r="W7" s="313"/>
      <c r="X7" s="313"/>
      <c r="Y7" s="313"/>
      <c r="Z7" s="313"/>
    </row>
    <row r="8" spans="1:26" ht="63" customHeight="1">
      <c r="A8" s="78" t="s">
        <v>1840</v>
      </c>
      <c r="B8" s="116"/>
      <c r="C8" s="117" t="s">
        <v>1841</v>
      </c>
      <c r="D8" s="119"/>
      <c r="E8" s="119"/>
      <c r="F8" s="117"/>
      <c r="G8" s="117"/>
      <c r="H8" s="117"/>
      <c r="I8" s="117"/>
      <c r="J8" s="117"/>
      <c r="K8" s="117"/>
      <c r="L8" s="117"/>
      <c r="M8" s="79"/>
      <c r="N8" s="117"/>
      <c r="O8" s="79">
        <f>O9+O14+O19+O26+O29+O36+O42+O45+O48+O51+O54+O57+O60+O63+O66+O69+O71+O79+O81+O88+O92+O98+O101+O73+O33</f>
        <v>418.25900000000007</v>
      </c>
      <c r="P8" s="78"/>
      <c r="Q8" s="78"/>
      <c r="R8" s="79" t="e">
        <f>R9+R14+R19+R26+R29+R36+R42+R45+R48+R51+R54+R57+R60+R63+R66+R69+R71+R79+R81+R88+R92+R98+R101+R73+R33</f>
        <v>#VALUE!</v>
      </c>
      <c r="S8" s="19"/>
      <c r="T8" s="19"/>
      <c r="U8" s="19"/>
      <c r="V8" s="19"/>
      <c r="W8" s="19"/>
      <c r="X8" s="19"/>
      <c r="Y8" s="19"/>
      <c r="Z8" s="19"/>
    </row>
    <row r="9" spans="1:26" ht="29.25" customHeight="1">
      <c r="A9" s="268" t="s">
        <v>1850</v>
      </c>
      <c r="B9" s="269" t="s">
        <v>1851</v>
      </c>
      <c r="C9" s="268" t="s">
        <v>1852</v>
      </c>
      <c r="D9" s="270"/>
      <c r="E9" s="270"/>
      <c r="F9" s="268"/>
      <c r="G9" s="268"/>
      <c r="H9" s="268"/>
      <c r="I9" s="268"/>
      <c r="J9" s="268"/>
      <c r="K9" s="268"/>
      <c r="L9" s="268"/>
      <c r="M9" s="272"/>
      <c r="N9" s="268"/>
      <c r="O9" s="272">
        <f>SUM(O10:O13)</f>
        <v>25</v>
      </c>
      <c r="P9" s="290"/>
      <c r="Q9" s="290"/>
      <c r="R9" s="272">
        <f>SUM(R10:R13)</f>
        <v>0</v>
      </c>
      <c r="S9" s="19"/>
      <c r="T9" s="19"/>
      <c r="U9" s="19"/>
      <c r="V9" s="19"/>
      <c r="W9" s="19"/>
      <c r="X9" s="19"/>
      <c r="Y9" s="19"/>
      <c r="Z9" s="19"/>
    </row>
    <row r="10" spans="1:26" ht="29.25" customHeight="1">
      <c r="A10" s="42" t="s">
        <v>1857</v>
      </c>
      <c r="B10" s="4" t="s">
        <v>1858</v>
      </c>
      <c r="C10" s="4" t="s">
        <v>1859</v>
      </c>
      <c r="D10" s="127" t="s">
        <v>609</v>
      </c>
      <c r="E10" s="74" t="s">
        <v>476</v>
      </c>
      <c r="F10" s="4"/>
      <c r="G10" s="4"/>
      <c r="H10" s="4">
        <v>0</v>
      </c>
      <c r="I10" s="4"/>
      <c r="J10" s="4"/>
      <c r="K10" s="4"/>
      <c r="L10" s="42"/>
      <c r="M10" s="316">
        <v>0</v>
      </c>
      <c r="N10" s="42"/>
      <c r="O10" s="316">
        <f t="shared" ref="O10:O13" si="0">N10*M10</f>
        <v>0</v>
      </c>
      <c r="P10" s="70"/>
      <c r="Q10" s="304">
        <f>'RMNCH+A Abstract'!J39</f>
        <v>0</v>
      </c>
      <c r="R10" s="316">
        <f>'RMNCH+A Abstract'!K39</f>
        <v>0</v>
      </c>
      <c r="S10" s="19"/>
      <c r="T10" s="19"/>
      <c r="U10" s="19"/>
      <c r="V10" s="19"/>
      <c r="W10" s="19"/>
      <c r="X10" s="19"/>
      <c r="Y10" s="19"/>
      <c r="Z10" s="19"/>
    </row>
    <row r="11" spans="1:26" ht="85.5" customHeight="1">
      <c r="A11" s="242" t="s">
        <v>1863</v>
      </c>
      <c r="B11" s="242"/>
      <c r="C11" s="131" t="s">
        <v>1864</v>
      </c>
      <c r="D11" s="241" t="s">
        <v>609</v>
      </c>
      <c r="E11" s="132" t="s">
        <v>476</v>
      </c>
      <c r="F11" s="131"/>
      <c r="G11" s="131"/>
      <c r="H11" s="131">
        <v>3024000</v>
      </c>
      <c r="I11" s="131"/>
      <c r="J11" s="131"/>
      <c r="K11" s="242" t="s">
        <v>691</v>
      </c>
      <c r="L11" s="242">
        <v>500000</v>
      </c>
      <c r="M11" s="321">
        <f t="shared" ref="M11:M13" si="1">L11/100000</f>
        <v>5</v>
      </c>
      <c r="N11" s="242">
        <v>5</v>
      </c>
      <c r="O11" s="321">
        <f t="shared" si="0"/>
        <v>25</v>
      </c>
      <c r="P11" s="131" t="s">
        <v>1865</v>
      </c>
      <c r="Q11" s="240">
        <f>'RMNCH+A Abstract'!J40</f>
        <v>0</v>
      </c>
      <c r="R11" s="321">
        <f>'RMNCH+A Abstract'!K40</f>
        <v>0</v>
      </c>
      <c r="S11" s="323"/>
      <c r="T11" s="323"/>
      <c r="U11" s="323"/>
      <c r="V11" s="323"/>
      <c r="W11" s="323"/>
      <c r="X11" s="323"/>
      <c r="Y11" s="323"/>
      <c r="Z11" s="323"/>
    </row>
    <row r="12" spans="1:26" ht="38.25">
      <c r="A12" s="42" t="s">
        <v>1869</v>
      </c>
      <c r="B12" s="4"/>
      <c r="C12" s="4" t="s">
        <v>1870</v>
      </c>
      <c r="D12" s="127" t="s">
        <v>609</v>
      </c>
      <c r="E12" s="74" t="s">
        <v>476</v>
      </c>
      <c r="F12" s="4"/>
      <c r="G12" s="4"/>
      <c r="H12" s="4">
        <v>0</v>
      </c>
      <c r="I12" s="4"/>
      <c r="J12" s="4"/>
      <c r="K12" s="42"/>
      <c r="L12" s="42"/>
      <c r="M12" s="316">
        <f t="shared" si="1"/>
        <v>0</v>
      </c>
      <c r="N12" s="42"/>
      <c r="O12" s="316">
        <f t="shared" si="0"/>
        <v>0</v>
      </c>
      <c r="P12" s="70"/>
      <c r="Q12" s="304">
        <f>'RMNCH+A Abstract'!J41</f>
        <v>0</v>
      </c>
      <c r="R12" s="316">
        <f>'RMNCH+A Abstract'!K41</f>
        <v>0</v>
      </c>
      <c r="S12" s="19"/>
      <c r="T12" s="19"/>
      <c r="U12" s="19"/>
      <c r="V12" s="19"/>
      <c r="W12" s="19"/>
      <c r="X12" s="19"/>
      <c r="Y12" s="19"/>
      <c r="Z12" s="19"/>
    </row>
    <row r="13" spans="1:26" ht="89.25">
      <c r="A13" s="242" t="s">
        <v>1872</v>
      </c>
      <c r="B13" s="131" t="s">
        <v>1873</v>
      </c>
      <c r="C13" s="131" t="s">
        <v>1874</v>
      </c>
      <c r="D13" s="241" t="s">
        <v>609</v>
      </c>
      <c r="E13" s="132" t="s">
        <v>476</v>
      </c>
      <c r="F13" s="242"/>
      <c r="G13" s="241"/>
      <c r="H13" s="325"/>
      <c r="I13" s="325"/>
      <c r="J13" s="132">
        <v>4200000</v>
      </c>
      <c r="K13" s="132"/>
      <c r="L13" s="132"/>
      <c r="M13" s="321">
        <f t="shared" si="1"/>
        <v>0</v>
      </c>
      <c r="N13" s="242"/>
      <c r="O13" s="321">
        <f t="shared" si="0"/>
        <v>0</v>
      </c>
      <c r="P13" s="137" t="s">
        <v>1875</v>
      </c>
      <c r="Q13" s="240">
        <f>'RMNCH+A Abstract'!J42</f>
        <v>0</v>
      </c>
      <c r="R13" s="321">
        <f>'RMNCH+A Abstract'!K42</f>
        <v>0</v>
      </c>
      <c r="S13" s="323"/>
      <c r="T13" s="323"/>
      <c r="U13" s="323"/>
      <c r="V13" s="323"/>
      <c r="W13" s="323"/>
      <c r="X13" s="323"/>
      <c r="Y13" s="323"/>
      <c r="Z13" s="323"/>
    </row>
    <row r="14" spans="1:26" ht="25.5">
      <c r="A14" s="268" t="s">
        <v>1876</v>
      </c>
      <c r="B14" s="269" t="s">
        <v>1877</v>
      </c>
      <c r="C14" s="268" t="s">
        <v>1878</v>
      </c>
      <c r="D14" s="270"/>
      <c r="E14" s="270"/>
      <c r="F14" s="268"/>
      <c r="G14" s="268"/>
      <c r="H14" s="268"/>
      <c r="I14" s="268"/>
      <c r="J14" s="268"/>
      <c r="K14" s="268"/>
      <c r="L14" s="268"/>
      <c r="M14" s="272"/>
      <c r="N14" s="268"/>
      <c r="O14" s="272">
        <f>SUM(O15:O18)</f>
        <v>69.040000000000006</v>
      </c>
      <c r="P14" s="290"/>
      <c r="Q14" s="290"/>
      <c r="R14" s="272">
        <f>SUM(R15:R18)</f>
        <v>0</v>
      </c>
      <c r="S14" s="19"/>
      <c r="T14" s="19"/>
      <c r="U14" s="19"/>
      <c r="V14" s="19"/>
      <c r="W14" s="19"/>
      <c r="X14" s="19"/>
      <c r="Y14" s="19"/>
      <c r="Z14" s="19"/>
    </row>
    <row r="15" spans="1:26" ht="337.5">
      <c r="A15" s="242" t="s">
        <v>1879</v>
      </c>
      <c r="B15" s="131" t="s">
        <v>1880</v>
      </c>
      <c r="C15" s="131" t="s">
        <v>1881</v>
      </c>
      <c r="D15" s="241" t="s">
        <v>609</v>
      </c>
      <c r="E15" s="132" t="s">
        <v>1171</v>
      </c>
      <c r="F15" s="131"/>
      <c r="G15" s="131"/>
      <c r="H15" s="220">
        <v>485000</v>
      </c>
      <c r="I15" s="131"/>
      <c r="J15" s="131"/>
      <c r="K15" s="220" t="s">
        <v>691</v>
      </c>
      <c r="L15" s="220">
        <v>400000</v>
      </c>
      <c r="M15" s="321">
        <f t="shared" ref="M15:M18" si="2">L15/100000</f>
        <v>4</v>
      </c>
      <c r="N15" s="242">
        <v>1</v>
      </c>
      <c r="O15" s="321">
        <f t="shared" ref="O15:O18" si="3">N15*M15</f>
        <v>4</v>
      </c>
      <c r="P15" s="326" t="s">
        <v>1882</v>
      </c>
      <c r="Q15" s="240">
        <f>'RMNCH+A Abstract'!J183</f>
        <v>0</v>
      </c>
      <c r="R15" s="321">
        <f>'RMNCH+A Abstract'!K183</f>
        <v>0</v>
      </c>
      <c r="S15" s="323"/>
      <c r="T15" s="323"/>
      <c r="U15" s="323"/>
      <c r="V15" s="323"/>
      <c r="W15" s="323"/>
      <c r="X15" s="323"/>
      <c r="Y15" s="323"/>
      <c r="Z15" s="323"/>
    </row>
    <row r="16" spans="1:26" ht="140.25">
      <c r="A16" s="242" t="s">
        <v>1883</v>
      </c>
      <c r="B16" s="131" t="s">
        <v>1884</v>
      </c>
      <c r="C16" s="131" t="s">
        <v>1885</v>
      </c>
      <c r="D16" s="241" t="s">
        <v>609</v>
      </c>
      <c r="E16" s="132" t="s">
        <v>1171</v>
      </c>
      <c r="F16" s="131"/>
      <c r="G16" s="131"/>
      <c r="H16" s="131"/>
      <c r="I16" s="131"/>
      <c r="J16" s="131"/>
      <c r="K16" s="243" t="s">
        <v>691</v>
      </c>
      <c r="L16" s="242">
        <v>580000</v>
      </c>
      <c r="M16" s="321">
        <f t="shared" si="2"/>
        <v>5.8</v>
      </c>
      <c r="N16" s="242">
        <v>1</v>
      </c>
      <c r="O16" s="321">
        <f t="shared" si="3"/>
        <v>5.8</v>
      </c>
      <c r="P16" s="137" t="s">
        <v>1886</v>
      </c>
      <c r="Q16" s="240">
        <f>'RMNCH+A Abstract'!J184</f>
        <v>0</v>
      </c>
      <c r="R16" s="321">
        <f>'RMNCH+A Abstract'!K184</f>
        <v>0</v>
      </c>
      <c r="S16" s="323"/>
      <c r="T16" s="323"/>
      <c r="U16" s="323"/>
      <c r="V16" s="323"/>
      <c r="W16" s="323"/>
      <c r="X16" s="323"/>
      <c r="Y16" s="323"/>
      <c r="Z16" s="323"/>
    </row>
    <row r="17" spans="1:26" ht="25.5">
      <c r="A17" s="242" t="s">
        <v>1887</v>
      </c>
      <c r="B17" s="131"/>
      <c r="C17" s="131" t="s">
        <v>1888</v>
      </c>
      <c r="D17" s="241" t="s">
        <v>609</v>
      </c>
      <c r="E17" s="132" t="s">
        <v>1171</v>
      </c>
      <c r="F17" s="131"/>
      <c r="G17" s="131"/>
      <c r="H17" s="131"/>
      <c r="I17" s="131"/>
      <c r="J17" s="131"/>
      <c r="K17" s="131"/>
      <c r="L17" s="242"/>
      <c r="M17" s="321">
        <f t="shared" si="2"/>
        <v>0</v>
      </c>
      <c r="N17" s="242"/>
      <c r="O17" s="321">
        <f t="shared" si="3"/>
        <v>0</v>
      </c>
      <c r="P17" s="137"/>
      <c r="Q17" s="240">
        <f>'RMNCH+A Abstract'!J185</f>
        <v>0</v>
      </c>
      <c r="R17" s="321">
        <f>'RMNCH+A Abstract'!K185</f>
        <v>0</v>
      </c>
      <c r="S17" s="323"/>
      <c r="T17" s="323"/>
      <c r="U17" s="323"/>
      <c r="V17" s="323"/>
      <c r="W17" s="323"/>
      <c r="X17" s="323"/>
      <c r="Y17" s="323"/>
      <c r="Z17" s="323"/>
    </row>
    <row r="18" spans="1:26" ht="140.25" customHeight="1">
      <c r="A18" s="242" t="s">
        <v>1889</v>
      </c>
      <c r="B18" s="131" t="s">
        <v>1884</v>
      </c>
      <c r="C18" s="327" t="s">
        <v>1890</v>
      </c>
      <c r="D18" s="241" t="s">
        <v>609</v>
      </c>
      <c r="E18" s="132" t="s">
        <v>1171</v>
      </c>
      <c r="F18" s="131"/>
      <c r="G18" s="131"/>
      <c r="H18" s="220" t="s">
        <v>1892</v>
      </c>
      <c r="I18" s="131"/>
      <c r="J18" s="131"/>
      <c r="K18" s="243" t="s">
        <v>691</v>
      </c>
      <c r="L18" s="220">
        <v>5924000</v>
      </c>
      <c r="M18" s="321">
        <f t="shared" si="2"/>
        <v>59.24</v>
      </c>
      <c r="N18" s="242">
        <v>1</v>
      </c>
      <c r="O18" s="321">
        <f t="shared" si="3"/>
        <v>59.24</v>
      </c>
      <c r="P18" s="1205" t="s">
        <v>5889</v>
      </c>
      <c r="Q18" s="240">
        <f>'RMNCH+A Abstract'!J186</f>
        <v>0</v>
      </c>
      <c r="R18" s="321">
        <f>'RMNCH+A Abstract'!K186</f>
        <v>0</v>
      </c>
      <c r="S18" s="323"/>
      <c r="T18" s="323"/>
      <c r="U18" s="323"/>
      <c r="V18" s="323"/>
      <c r="W18" s="323"/>
      <c r="X18" s="323"/>
      <c r="Y18" s="323"/>
      <c r="Z18" s="323"/>
    </row>
    <row r="19" spans="1:26" ht="29.25" customHeight="1">
      <c r="A19" s="268" t="s">
        <v>1893</v>
      </c>
      <c r="B19" s="269" t="s">
        <v>1894</v>
      </c>
      <c r="C19" s="268" t="s">
        <v>1895</v>
      </c>
      <c r="D19" s="270"/>
      <c r="E19" s="270"/>
      <c r="F19" s="268"/>
      <c r="G19" s="268"/>
      <c r="H19" s="268"/>
      <c r="I19" s="268"/>
      <c r="J19" s="268"/>
      <c r="K19" s="268"/>
      <c r="L19" s="268"/>
      <c r="M19" s="272"/>
      <c r="N19" s="268"/>
      <c r="O19" s="272">
        <f>SUM(O20:O25)</f>
        <v>20</v>
      </c>
      <c r="P19" s="290"/>
      <c r="Q19" s="290"/>
      <c r="R19" s="272">
        <f>SUM(R20:R25)</f>
        <v>0</v>
      </c>
      <c r="S19" s="19"/>
      <c r="T19" s="19"/>
      <c r="U19" s="19"/>
      <c r="V19" s="19"/>
      <c r="W19" s="19"/>
      <c r="X19" s="19"/>
      <c r="Y19" s="19"/>
      <c r="Z19" s="19"/>
    </row>
    <row r="20" spans="1:26" ht="29.25" customHeight="1">
      <c r="A20" s="42" t="s">
        <v>1896</v>
      </c>
      <c r="B20" s="4" t="s">
        <v>1897</v>
      </c>
      <c r="C20" s="4" t="s">
        <v>1898</v>
      </c>
      <c r="D20" s="127" t="s">
        <v>609</v>
      </c>
      <c r="E20" s="74" t="s">
        <v>588</v>
      </c>
      <c r="F20" s="4"/>
      <c r="G20" s="186"/>
      <c r="H20" s="332"/>
      <c r="I20" s="332"/>
      <c r="J20" s="4"/>
      <c r="K20" s="4"/>
      <c r="L20" s="127"/>
      <c r="M20" s="316">
        <f t="shared" ref="M20:M25" si="4">L20/100000</f>
        <v>0</v>
      </c>
      <c r="N20" s="74"/>
      <c r="O20" s="316">
        <f t="shared" ref="O20:O25" si="5">N20*M20</f>
        <v>0</v>
      </c>
      <c r="P20" s="70"/>
      <c r="Q20" s="304">
        <f>'RMNCH+A Abstract'!J288</f>
        <v>0</v>
      </c>
      <c r="R20" s="316">
        <f>'RMNCH+A Abstract'!K288</f>
        <v>0</v>
      </c>
      <c r="S20" s="19"/>
      <c r="T20" s="19"/>
      <c r="U20" s="19"/>
      <c r="V20" s="19"/>
      <c r="W20" s="19"/>
      <c r="X20" s="19"/>
      <c r="Y20" s="19"/>
      <c r="Z20" s="19"/>
    </row>
    <row r="21" spans="1:26" ht="29.25" customHeight="1">
      <c r="A21" s="42" t="s">
        <v>1899</v>
      </c>
      <c r="B21" s="4" t="s">
        <v>1900</v>
      </c>
      <c r="C21" s="4" t="s">
        <v>1901</v>
      </c>
      <c r="D21" s="127" t="s">
        <v>609</v>
      </c>
      <c r="E21" s="74" t="s">
        <v>588</v>
      </c>
      <c r="F21" s="4"/>
      <c r="G21" s="186"/>
      <c r="H21" s="332">
        <v>250000</v>
      </c>
      <c r="I21" s="332"/>
      <c r="J21" s="4"/>
      <c r="K21" s="4"/>
      <c r="L21" s="127"/>
      <c r="M21" s="316">
        <f t="shared" si="4"/>
        <v>0</v>
      </c>
      <c r="N21" s="74"/>
      <c r="O21" s="316">
        <f t="shared" si="5"/>
        <v>0</v>
      </c>
      <c r="P21" s="70"/>
      <c r="Q21" s="304">
        <f>'RMNCH+A Abstract'!J289</f>
        <v>0</v>
      </c>
      <c r="R21" s="316">
        <f>'RMNCH+A Abstract'!K289</f>
        <v>0</v>
      </c>
      <c r="S21" s="19"/>
      <c r="T21" s="19"/>
      <c r="U21" s="19"/>
      <c r="V21" s="19"/>
      <c r="W21" s="19"/>
      <c r="X21" s="19"/>
      <c r="Y21" s="19"/>
      <c r="Z21" s="19"/>
    </row>
    <row r="22" spans="1:26" ht="29.25" customHeight="1">
      <c r="A22" s="42" t="s">
        <v>1902</v>
      </c>
      <c r="B22" s="4" t="s">
        <v>1903</v>
      </c>
      <c r="C22" s="4" t="s">
        <v>1904</v>
      </c>
      <c r="D22" s="127" t="s">
        <v>609</v>
      </c>
      <c r="E22" s="74" t="s">
        <v>588</v>
      </c>
      <c r="F22" s="4"/>
      <c r="G22" s="335"/>
      <c r="H22" s="332"/>
      <c r="I22" s="332"/>
      <c r="J22" s="4"/>
      <c r="K22" s="4"/>
      <c r="L22" s="127"/>
      <c r="M22" s="316">
        <f t="shared" si="4"/>
        <v>0</v>
      </c>
      <c r="N22" s="74"/>
      <c r="O22" s="316">
        <f t="shared" si="5"/>
        <v>0</v>
      </c>
      <c r="P22" s="70"/>
      <c r="Q22" s="304">
        <f>'RMNCH+A Abstract'!J290</f>
        <v>0</v>
      </c>
      <c r="R22" s="316">
        <f>'RMNCH+A Abstract'!K290</f>
        <v>0</v>
      </c>
      <c r="S22" s="19"/>
      <c r="T22" s="19"/>
      <c r="U22" s="19"/>
      <c r="V22" s="19"/>
      <c r="W22" s="19"/>
      <c r="X22" s="19"/>
      <c r="Y22" s="19"/>
      <c r="Z22" s="19"/>
    </row>
    <row r="23" spans="1:26" ht="63.75">
      <c r="A23" s="42" t="s">
        <v>1905</v>
      </c>
      <c r="B23" s="4" t="s">
        <v>1906</v>
      </c>
      <c r="C23" s="4" t="s">
        <v>1907</v>
      </c>
      <c r="D23" s="127" t="s">
        <v>609</v>
      </c>
      <c r="E23" s="74" t="s">
        <v>588</v>
      </c>
      <c r="F23" s="4"/>
      <c r="G23" s="186"/>
      <c r="H23" s="332"/>
      <c r="I23" s="332"/>
      <c r="J23" s="33"/>
      <c r="K23" s="4" t="s">
        <v>1908</v>
      </c>
      <c r="L23" s="127">
        <v>1000000</v>
      </c>
      <c r="M23" s="316">
        <f t="shared" si="4"/>
        <v>10</v>
      </c>
      <c r="N23" s="74">
        <v>2</v>
      </c>
      <c r="O23" s="316">
        <f t="shared" si="5"/>
        <v>20</v>
      </c>
      <c r="P23" s="70" t="s">
        <v>1909</v>
      </c>
      <c r="Q23" s="304">
        <f>'RMNCH+A Abstract'!J291</f>
        <v>0</v>
      </c>
      <c r="R23" s="316">
        <f>'RMNCH+A Abstract'!K291</f>
        <v>0</v>
      </c>
      <c r="S23" s="19"/>
      <c r="T23" s="19"/>
      <c r="U23" s="19"/>
      <c r="V23" s="19"/>
      <c r="W23" s="19"/>
      <c r="X23" s="19"/>
      <c r="Y23" s="19"/>
      <c r="Z23" s="19"/>
    </row>
    <row r="24" spans="1:26" ht="29.25" customHeight="1">
      <c r="A24" s="42" t="s">
        <v>1910</v>
      </c>
      <c r="B24" s="4" t="s">
        <v>1911</v>
      </c>
      <c r="C24" s="4" t="s">
        <v>1912</v>
      </c>
      <c r="D24" s="127" t="s">
        <v>609</v>
      </c>
      <c r="E24" s="74" t="s">
        <v>588</v>
      </c>
      <c r="F24" s="4"/>
      <c r="G24" s="186"/>
      <c r="H24" s="332"/>
      <c r="I24" s="332"/>
      <c r="J24" s="4"/>
      <c r="K24" s="4"/>
      <c r="L24" s="127"/>
      <c r="M24" s="316">
        <f t="shared" si="4"/>
        <v>0</v>
      </c>
      <c r="N24" s="74"/>
      <c r="O24" s="316">
        <f t="shared" si="5"/>
        <v>0</v>
      </c>
      <c r="P24" s="70"/>
      <c r="Q24" s="304">
        <f>'RMNCH+A Abstract'!J292</f>
        <v>0</v>
      </c>
      <c r="R24" s="316">
        <f>'RMNCH+A Abstract'!K292</f>
        <v>0</v>
      </c>
      <c r="S24" s="19"/>
      <c r="T24" s="19"/>
      <c r="U24" s="19"/>
      <c r="V24" s="19"/>
      <c r="W24" s="19"/>
      <c r="X24" s="19"/>
      <c r="Y24" s="19"/>
      <c r="Z24" s="19"/>
    </row>
    <row r="25" spans="1:26" ht="29.25" customHeight="1">
      <c r="A25" s="42" t="s">
        <v>1918</v>
      </c>
      <c r="B25" s="4" t="s">
        <v>1919</v>
      </c>
      <c r="C25" s="4" t="s">
        <v>1874</v>
      </c>
      <c r="D25" s="127" t="s">
        <v>609</v>
      </c>
      <c r="E25" s="74" t="s">
        <v>588</v>
      </c>
      <c r="F25" s="4"/>
      <c r="G25" s="186"/>
      <c r="H25" s="332"/>
      <c r="I25" s="332"/>
      <c r="J25" s="4"/>
      <c r="K25" s="42"/>
      <c r="L25" s="127"/>
      <c r="M25" s="316">
        <f t="shared" si="4"/>
        <v>0</v>
      </c>
      <c r="N25" s="74"/>
      <c r="O25" s="316">
        <f t="shared" si="5"/>
        <v>0</v>
      </c>
      <c r="P25" s="70"/>
      <c r="Q25" s="304">
        <f>'RMNCH+A Abstract'!J293</f>
        <v>0</v>
      </c>
      <c r="R25" s="316">
        <f>'RMNCH+A Abstract'!K293</f>
        <v>0</v>
      </c>
      <c r="S25" s="19"/>
      <c r="T25" s="19"/>
      <c r="U25" s="19"/>
      <c r="V25" s="19"/>
      <c r="W25" s="19"/>
      <c r="X25" s="19"/>
      <c r="Y25" s="19"/>
      <c r="Z25" s="19"/>
    </row>
    <row r="26" spans="1:26" ht="29.25" customHeight="1">
      <c r="A26" s="268" t="s">
        <v>1924</v>
      </c>
      <c r="B26" s="269" t="s">
        <v>1925</v>
      </c>
      <c r="C26" s="268" t="s">
        <v>1926</v>
      </c>
      <c r="D26" s="270"/>
      <c r="E26" s="270"/>
      <c r="F26" s="268"/>
      <c r="G26" s="268"/>
      <c r="H26" s="268"/>
      <c r="I26" s="268"/>
      <c r="J26" s="268"/>
      <c r="K26" s="268"/>
      <c r="L26" s="268"/>
      <c r="M26" s="272"/>
      <c r="N26" s="268"/>
      <c r="O26" s="272">
        <f>SUM(O27:O28)</f>
        <v>0</v>
      </c>
      <c r="P26" s="290"/>
      <c r="Q26" s="290"/>
      <c r="R26" s="272">
        <f>SUM(R27:R28)</f>
        <v>0</v>
      </c>
      <c r="S26" s="19"/>
      <c r="T26" s="19"/>
      <c r="U26" s="19"/>
      <c r="V26" s="19"/>
      <c r="W26" s="19"/>
      <c r="X26" s="19"/>
      <c r="Y26" s="19"/>
      <c r="Z26" s="19"/>
    </row>
    <row r="27" spans="1:26" ht="29.25" customHeight="1">
      <c r="A27" s="42" t="s">
        <v>1929</v>
      </c>
      <c r="B27" s="4" t="s">
        <v>1930</v>
      </c>
      <c r="C27" s="4" t="s">
        <v>1931</v>
      </c>
      <c r="D27" s="127" t="s">
        <v>609</v>
      </c>
      <c r="E27" s="74" t="s">
        <v>655</v>
      </c>
      <c r="F27" s="4"/>
      <c r="G27" s="4"/>
      <c r="H27" s="4"/>
      <c r="I27" s="4"/>
      <c r="J27" s="4"/>
      <c r="K27" s="42"/>
      <c r="L27" s="42"/>
      <c r="M27" s="316">
        <f t="shared" ref="M27:M28" si="6">L27/100000</f>
        <v>0</v>
      </c>
      <c r="N27" s="42"/>
      <c r="O27" s="316">
        <f t="shared" ref="O27:O28" si="7">N27*M27</f>
        <v>0</v>
      </c>
      <c r="P27" s="70"/>
      <c r="Q27" s="304">
        <f>'RMNCH+A Abstract'!J392</f>
        <v>0</v>
      </c>
      <c r="R27" s="316">
        <f>'RMNCH+A Abstract'!K392</f>
        <v>0</v>
      </c>
      <c r="S27" s="19"/>
      <c r="T27" s="19"/>
      <c r="U27" s="19"/>
      <c r="V27" s="19"/>
      <c r="W27" s="19"/>
      <c r="X27" s="19"/>
      <c r="Y27" s="19"/>
      <c r="Z27" s="19"/>
    </row>
    <row r="28" spans="1:26" ht="29.25" customHeight="1">
      <c r="A28" s="42" t="s">
        <v>1934</v>
      </c>
      <c r="B28" s="4" t="s">
        <v>1935</v>
      </c>
      <c r="C28" s="4" t="s">
        <v>1874</v>
      </c>
      <c r="D28" s="127" t="s">
        <v>609</v>
      </c>
      <c r="E28" s="74" t="s">
        <v>655</v>
      </c>
      <c r="F28" s="4"/>
      <c r="G28" s="4"/>
      <c r="H28" s="4"/>
      <c r="I28" s="4"/>
      <c r="J28" s="4"/>
      <c r="K28" s="4"/>
      <c r="L28" s="42"/>
      <c r="M28" s="316">
        <f t="shared" si="6"/>
        <v>0</v>
      </c>
      <c r="N28" s="42"/>
      <c r="O28" s="316">
        <f t="shared" si="7"/>
        <v>0</v>
      </c>
      <c r="P28" s="70"/>
      <c r="Q28" s="304">
        <f>'RMNCH+A Abstract'!J393</f>
        <v>0</v>
      </c>
      <c r="R28" s="316">
        <f>'RMNCH+A Abstract'!K393</f>
        <v>0</v>
      </c>
      <c r="S28" s="19"/>
      <c r="T28" s="19"/>
      <c r="U28" s="19"/>
      <c r="V28" s="19"/>
      <c r="W28" s="19"/>
      <c r="X28" s="19"/>
      <c r="Y28" s="19"/>
      <c r="Z28" s="19"/>
    </row>
    <row r="29" spans="1:26" ht="29.25" customHeight="1">
      <c r="A29" s="268" t="s">
        <v>1938</v>
      </c>
      <c r="B29" s="269" t="s">
        <v>1939</v>
      </c>
      <c r="C29" s="268" t="s">
        <v>1940</v>
      </c>
      <c r="D29" s="270"/>
      <c r="E29" s="270"/>
      <c r="F29" s="268"/>
      <c r="G29" s="268"/>
      <c r="H29" s="268"/>
      <c r="I29" s="268"/>
      <c r="J29" s="268"/>
      <c r="K29" s="268"/>
      <c r="L29" s="268"/>
      <c r="M29" s="272"/>
      <c r="N29" s="268"/>
      <c r="O29" s="272">
        <f>SUM(O30:O32)</f>
        <v>63.5</v>
      </c>
      <c r="P29" s="290"/>
      <c r="Q29" s="290"/>
      <c r="R29" s="272">
        <f>SUM(R30:R32)</f>
        <v>0</v>
      </c>
      <c r="S29" s="19"/>
      <c r="T29" s="19"/>
      <c r="U29" s="19"/>
      <c r="V29" s="19"/>
      <c r="W29" s="19"/>
      <c r="X29" s="19"/>
      <c r="Y29" s="19"/>
      <c r="Z29" s="19"/>
    </row>
    <row r="30" spans="1:26" ht="38.25">
      <c r="A30" s="42" t="s">
        <v>1941</v>
      </c>
      <c r="B30" s="4" t="s">
        <v>1942</v>
      </c>
      <c r="C30" s="42" t="s">
        <v>1943</v>
      </c>
      <c r="D30" s="127" t="s">
        <v>609</v>
      </c>
      <c r="E30" s="74" t="s">
        <v>68</v>
      </c>
      <c r="F30" s="4"/>
      <c r="G30" s="74"/>
      <c r="H30" s="348"/>
      <c r="I30" s="348"/>
      <c r="J30" s="132"/>
      <c r="K30" s="241" t="s">
        <v>1946</v>
      </c>
      <c r="L30" s="241">
        <v>10000</v>
      </c>
      <c r="M30" s="316">
        <f t="shared" ref="M30:M32" si="8">L30/100000</f>
        <v>0.1</v>
      </c>
      <c r="N30" s="42">
        <v>15</v>
      </c>
      <c r="O30" s="316">
        <f t="shared" ref="O30:O32" si="9">N30*M30</f>
        <v>1.5</v>
      </c>
      <c r="P30" s="182" t="s">
        <v>1947</v>
      </c>
      <c r="Q30" s="304">
        <f>'RMNCH+A Abstract'!J460</f>
        <v>0</v>
      </c>
      <c r="R30" s="316">
        <f>'RMNCH+A Abstract'!K460</f>
        <v>0</v>
      </c>
      <c r="S30" s="19"/>
      <c r="T30" s="19"/>
      <c r="U30" s="19"/>
      <c r="V30" s="19"/>
      <c r="W30" s="19"/>
      <c r="X30" s="19"/>
      <c r="Y30" s="19"/>
      <c r="Z30" s="19"/>
    </row>
    <row r="31" spans="1:26" ht="209.25" customHeight="1">
      <c r="A31" s="42" t="s">
        <v>1949</v>
      </c>
      <c r="B31" s="4" t="s">
        <v>1950</v>
      </c>
      <c r="C31" s="42" t="s">
        <v>1951</v>
      </c>
      <c r="D31" s="127" t="s">
        <v>609</v>
      </c>
      <c r="E31" s="74" t="s">
        <v>68</v>
      </c>
      <c r="F31" s="4"/>
      <c r="G31" s="74"/>
      <c r="H31" s="348" t="s">
        <v>1953</v>
      </c>
      <c r="I31" s="348" t="s">
        <v>1954</v>
      </c>
      <c r="J31" s="352"/>
      <c r="K31" s="241" t="s">
        <v>691</v>
      </c>
      <c r="L31" s="241">
        <v>6200000</v>
      </c>
      <c r="M31" s="316">
        <f t="shared" si="8"/>
        <v>62</v>
      </c>
      <c r="N31" s="42">
        <v>1</v>
      </c>
      <c r="O31" s="316">
        <f t="shared" si="9"/>
        <v>62</v>
      </c>
      <c r="P31" s="354" t="s">
        <v>1955</v>
      </c>
      <c r="Q31" s="304">
        <f>'RMNCH+A Abstract'!J461</f>
        <v>0</v>
      </c>
      <c r="R31" s="316">
        <f>'RMNCH+A Abstract'!K461</f>
        <v>0</v>
      </c>
      <c r="S31" s="19"/>
      <c r="T31" s="19"/>
      <c r="U31" s="19"/>
      <c r="V31" s="19"/>
      <c r="W31" s="19"/>
      <c r="X31" s="19"/>
      <c r="Y31" s="19"/>
      <c r="Z31" s="19"/>
    </row>
    <row r="32" spans="1:26" ht="29.25" customHeight="1">
      <c r="A32" s="42" t="s">
        <v>1956</v>
      </c>
      <c r="B32" s="4"/>
      <c r="C32" s="4" t="s">
        <v>1874</v>
      </c>
      <c r="D32" s="127" t="s">
        <v>609</v>
      </c>
      <c r="E32" s="74" t="s">
        <v>68</v>
      </c>
      <c r="F32" s="4"/>
      <c r="G32" s="4"/>
      <c r="H32" s="4"/>
      <c r="I32" s="4"/>
      <c r="J32" s="4"/>
      <c r="K32" s="42"/>
      <c r="L32" s="42"/>
      <c r="M32" s="316">
        <f t="shared" si="8"/>
        <v>0</v>
      </c>
      <c r="N32" s="42"/>
      <c r="O32" s="316">
        <f t="shared" si="9"/>
        <v>0</v>
      </c>
      <c r="P32" s="70"/>
      <c r="Q32" s="304">
        <f>'RMNCH+A Abstract'!J462</f>
        <v>0</v>
      </c>
      <c r="R32" s="316">
        <f>'RMNCH+A Abstract'!K462</f>
        <v>0</v>
      </c>
      <c r="S32" s="19"/>
      <c r="T32" s="19"/>
      <c r="U32" s="19"/>
      <c r="V32" s="19"/>
      <c r="W32" s="19"/>
      <c r="X32" s="19"/>
      <c r="Y32" s="19"/>
      <c r="Z32" s="19"/>
    </row>
    <row r="33" spans="1:26" ht="29.25" customHeight="1">
      <c r="A33" s="268" t="s">
        <v>1959</v>
      </c>
      <c r="B33" s="268"/>
      <c r="C33" s="268" t="s">
        <v>1960</v>
      </c>
      <c r="D33" s="291"/>
      <c r="E33" s="291"/>
      <c r="F33" s="268"/>
      <c r="G33" s="268"/>
      <c r="H33" s="268"/>
      <c r="I33" s="268"/>
      <c r="J33" s="268"/>
      <c r="K33" s="268"/>
      <c r="L33" s="268"/>
      <c r="M33" s="272"/>
      <c r="N33" s="268"/>
      <c r="O33" s="272">
        <f>O34+O35</f>
        <v>0</v>
      </c>
      <c r="P33" s="290"/>
      <c r="Q33" s="290"/>
      <c r="R33" s="272">
        <f>R34+R35</f>
        <v>0</v>
      </c>
      <c r="S33" s="19"/>
      <c r="T33" s="19"/>
      <c r="U33" s="19"/>
      <c r="V33" s="19"/>
      <c r="W33" s="19"/>
      <c r="X33" s="19"/>
      <c r="Y33" s="19"/>
      <c r="Z33" s="19"/>
    </row>
    <row r="34" spans="1:26" ht="29.25" customHeight="1">
      <c r="A34" s="242" t="s">
        <v>1963</v>
      </c>
      <c r="B34" s="131"/>
      <c r="C34" s="131" t="s">
        <v>1964</v>
      </c>
      <c r="D34" s="241" t="s">
        <v>392</v>
      </c>
      <c r="E34" s="132" t="s">
        <v>1831</v>
      </c>
      <c r="F34" s="131">
        <v>0</v>
      </c>
      <c r="G34" s="131">
        <v>0</v>
      </c>
      <c r="H34" s="131">
        <v>0</v>
      </c>
      <c r="I34" s="131">
        <v>0</v>
      </c>
      <c r="J34" s="131">
        <v>0</v>
      </c>
      <c r="K34" s="242">
        <v>0</v>
      </c>
      <c r="L34" s="242">
        <v>0</v>
      </c>
      <c r="M34" s="321">
        <f t="shared" ref="M34:M35" si="10">L34/100000</f>
        <v>0</v>
      </c>
      <c r="N34" s="242">
        <v>0</v>
      </c>
      <c r="O34" s="321">
        <f t="shared" ref="O34:O35" si="11">N34*M34</f>
        <v>0</v>
      </c>
      <c r="P34" s="240"/>
      <c r="Q34" s="240">
        <f>'NIDDCP Abstract'!J13</f>
        <v>0</v>
      </c>
      <c r="R34" s="321">
        <f>'NIDDCP Abstract'!K13</f>
        <v>0</v>
      </c>
      <c r="S34" s="323"/>
      <c r="T34" s="323"/>
      <c r="U34" s="323"/>
      <c r="V34" s="323"/>
      <c r="W34" s="323"/>
      <c r="X34" s="323"/>
      <c r="Y34" s="323"/>
      <c r="Z34" s="323"/>
    </row>
    <row r="35" spans="1:26" ht="29.25" customHeight="1">
      <c r="A35" s="242" t="s">
        <v>1969</v>
      </c>
      <c r="B35" s="131"/>
      <c r="C35" s="131" t="s">
        <v>1874</v>
      </c>
      <c r="D35" s="241" t="s">
        <v>392</v>
      </c>
      <c r="E35" s="132" t="s">
        <v>1831</v>
      </c>
      <c r="F35" s="131"/>
      <c r="G35" s="131"/>
      <c r="H35" s="131"/>
      <c r="I35" s="131"/>
      <c r="J35" s="131"/>
      <c r="K35" s="242"/>
      <c r="L35" s="242"/>
      <c r="M35" s="321">
        <f t="shared" si="10"/>
        <v>0</v>
      </c>
      <c r="N35" s="242"/>
      <c r="O35" s="321">
        <f t="shared" si="11"/>
        <v>0</v>
      </c>
      <c r="P35" s="240"/>
      <c r="Q35" s="240">
        <f>'NIDDCP Abstract'!J14</f>
        <v>0</v>
      </c>
      <c r="R35" s="321">
        <f>'NIDDCP Abstract'!K14</f>
        <v>0</v>
      </c>
      <c r="S35" s="323"/>
      <c r="T35" s="323"/>
      <c r="U35" s="323"/>
      <c r="V35" s="323"/>
      <c r="W35" s="323"/>
      <c r="X35" s="323"/>
      <c r="Y35" s="323"/>
      <c r="Z35" s="323"/>
    </row>
    <row r="36" spans="1:26" ht="29.25" customHeight="1">
      <c r="A36" s="268" t="s">
        <v>1970</v>
      </c>
      <c r="B36" s="269" t="s">
        <v>1971</v>
      </c>
      <c r="C36" s="268" t="s">
        <v>1973</v>
      </c>
      <c r="D36" s="270"/>
      <c r="E36" s="270"/>
      <c r="F36" s="268"/>
      <c r="G36" s="268"/>
      <c r="H36" s="268"/>
      <c r="I36" s="268"/>
      <c r="J36" s="268"/>
      <c r="K36" s="268"/>
      <c r="L36" s="268"/>
      <c r="M36" s="272"/>
      <c r="N36" s="268"/>
      <c r="O36" s="272">
        <f>SUM(O37:O41)</f>
        <v>1</v>
      </c>
      <c r="P36" s="290"/>
      <c r="Q36" s="290"/>
      <c r="R36" s="272">
        <f>SUM(R37:R41)</f>
        <v>0</v>
      </c>
      <c r="S36" s="19"/>
      <c r="T36" s="19"/>
      <c r="U36" s="19"/>
      <c r="V36" s="19"/>
      <c r="W36" s="19"/>
      <c r="X36" s="19"/>
      <c r="Y36" s="19"/>
      <c r="Z36" s="19"/>
    </row>
    <row r="37" spans="1:26" ht="29.25" customHeight="1">
      <c r="A37" s="42" t="s">
        <v>1976</v>
      </c>
      <c r="B37" s="4" t="s">
        <v>1977</v>
      </c>
      <c r="C37" s="4" t="s">
        <v>1979</v>
      </c>
      <c r="D37" s="127" t="s">
        <v>609</v>
      </c>
      <c r="E37" s="74" t="s">
        <v>1308</v>
      </c>
      <c r="F37" s="30"/>
      <c r="G37" s="30"/>
      <c r="H37" s="30"/>
      <c r="I37" s="30"/>
      <c r="J37" s="30"/>
      <c r="K37" s="42"/>
      <c r="L37" s="42"/>
      <c r="M37" s="316">
        <f t="shared" ref="M37:M41" si="12">L37/100000</f>
        <v>0</v>
      </c>
      <c r="N37" s="42"/>
      <c r="O37" s="316">
        <f t="shared" ref="O37:O41" si="13">N37*M37</f>
        <v>0</v>
      </c>
      <c r="P37" s="304"/>
      <c r="Q37" s="240"/>
      <c r="R37" s="321"/>
      <c r="S37" s="19"/>
      <c r="T37" s="19"/>
      <c r="U37" s="19"/>
      <c r="V37" s="19"/>
      <c r="W37" s="19"/>
      <c r="X37" s="19"/>
      <c r="Y37" s="19"/>
      <c r="Z37" s="19"/>
    </row>
    <row r="38" spans="1:26" ht="104.25" customHeight="1">
      <c r="A38" s="42" t="s">
        <v>1980</v>
      </c>
      <c r="B38" s="4" t="s">
        <v>1971</v>
      </c>
      <c r="C38" s="4" t="s">
        <v>1981</v>
      </c>
      <c r="D38" s="127" t="s">
        <v>609</v>
      </c>
      <c r="E38" s="74" t="s">
        <v>25</v>
      </c>
      <c r="F38" s="30"/>
      <c r="G38" s="30"/>
      <c r="H38" s="4">
        <v>64000</v>
      </c>
      <c r="I38" s="4">
        <v>62250</v>
      </c>
      <c r="J38" s="4"/>
      <c r="K38" s="42"/>
      <c r="L38" s="42">
        <v>50000</v>
      </c>
      <c r="M38" s="316">
        <f t="shared" si="12"/>
        <v>0.5</v>
      </c>
      <c r="N38" s="42">
        <v>2</v>
      </c>
      <c r="O38" s="316">
        <f t="shared" si="13"/>
        <v>1</v>
      </c>
      <c r="P38" s="70" t="s">
        <v>1982</v>
      </c>
      <c r="Q38" s="240"/>
      <c r="R38" s="321"/>
      <c r="S38" s="19"/>
      <c r="T38" s="19"/>
      <c r="U38" s="19"/>
      <c r="V38" s="19"/>
      <c r="W38" s="19"/>
      <c r="X38" s="19"/>
      <c r="Y38" s="19"/>
      <c r="Z38" s="19"/>
    </row>
    <row r="39" spans="1:26" ht="29.25" customHeight="1">
      <c r="A39" s="42" t="s">
        <v>1983</v>
      </c>
      <c r="B39" s="4" t="s">
        <v>1984</v>
      </c>
      <c r="C39" s="4" t="s">
        <v>1985</v>
      </c>
      <c r="D39" s="127" t="s">
        <v>609</v>
      </c>
      <c r="E39" s="74" t="s">
        <v>476</v>
      </c>
      <c r="F39" s="4"/>
      <c r="G39" s="4"/>
      <c r="H39" s="4"/>
      <c r="I39" s="4"/>
      <c r="J39" s="4"/>
      <c r="K39" s="42"/>
      <c r="L39" s="42"/>
      <c r="M39" s="316">
        <f t="shared" si="12"/>
        <v>0</v>
      </c>
      <c r="N39" s="42"/>
      <c r="O39" s="316">
        <f t="shared" si="13"/>
        <v>0</v>
      </c>
      <c r="P39" s="304"/>
      <c r="Q39" s="304">
        <f>'RMNCH+A Abstract'!J44</f>
        <v>0</v>
      </c>
      <c r="R39" s="316">
        <f>'RMNCH+A Abstract'!K44</f>
        <v>0</v>
      </c>
      <c r="S39" s="19"/>
      <c r="T39" s="19"/>
      <c r="U39" s="19"/>
      <c r="V39" s="19"/>
      <c r="W39" s="19"/>
      <c r="X39" s="19"/>
      <c r="Y39" s="19"/>
      <c r="Z39" s="19"/>
    </row>
    <row r="40" spans="1:26" ht="29.25" customHeight="1">
      <c r="A40" s="42" t="s">
        <v>1988</v>
      </c>
      <c r="B40" s="4" t="s">
        <v>1989</v>
      </c>
      <c r="C40" s="4" t="s">
        <v>1990</v>
      </c>
      <c r="D40" s="127" t="s">
        <v>609</v>
      </c>
      <c r="E40" s="74" t="s">
        <v>476</v>
      </c>
      <c r="F40" s="4"/>
      <c r="G40" s="4"/>
      <c r="H40" s="4"/>
      <c r="I40" s="4"/>
      <c r="J40" s="4"/>
      <c r="K40" s="42"/>
      <c r="L40" s="42"/>
      <c r="M40" s="316">
        <f t="shared" si="12"/>
        <v>0</v>
      </c>
      <c r="N40" s="42"/>
      <c r="O40" s="316">
        <f t="shared" si="13"/>
        <v>0</v>
      </c>
      <c r="P40" s="304"/>
      <c r="Q40" s="304">
        <f>'RMNCH+A Abstract'!J45</f>
        <v>0</v>
      </c>
      <c r="R40" s="316">
        <f>'RMNCH+A Abstract'!K45</f>
        <v>0</v>
      </c>
      <c r="S40" s="19"/>
      <c r="T40" s="19"/>
      <c r="U40" s="19"/>
      <c r="V40" s="19"/>
      <c r="W40" s="19"/>
      <c r="X40" s="19"/>
      <c r="Y40" s="19"/>
      <c r="Z40" s="19"/>
    </row>
    <row r="41" spans="1:26" ht="29.25" customHeight="1">
      <c r="A41" s="42" t="s">
        <v>1993</v>
      </c>
      <c r="B41" s="4"/>
      <c r="C41" s="4" t="s">
        <v>1874</v>
      </c>
      <c r="D41" s="127" t="s">
        <v>609</v>
      </c>
      <c r="E41" s="74" t="s">
        <v>25</v>
      </c>
      <c r="F41" s="4"/>
      <c r="G41" s="4"/>
      <c r="H41" s="4"/>
      <c r="I41" s="4"/>
      <c r="J41" s="4"/>
      <c r="K41" s="42"/>
      <c r="L41" s="42"/>
      <c r="M41" s="316">
        <f t="shared" si="12"/>
        <v>0</v>
      </c>
      <c r="N41" s="42"/>
      <c r="O41" s="316">
        <f t="shared" si="13"/>
        <v>0</v>
      </c>
      <c r="P41" s="304"/>
      <c r="Q41" s="240"/>
      <c r="R41" s="321"/>
      <c r="S41" s="19"/>
      <c r="T41" s="19"/>
      <c r="U41" s="19"/>
      <c r="V41" s="19"/>
      <c r="W41" s="19"/>
      <c r="X41" s="19"/>
      <c r="Y41" s="19"/>
      <c r="Z41" s="19"/>
    </row>
    <row r="42" spans="1:26" ht="29.25" customHeight="1">
      <c r="A42" s="268" t="s">
        <v>1996</v>
      </c>
      <c r="B42" s="269" t="s">
        <v>1997</v>
      </c>
      <c r="C42" s="268" t="s">
        <v>2000</v>
      </c>
      <c r="D42" s="270"/>
      <c r="E42" s="270"/>
      <c r="F42" s="268"/>
      <c r="G42" s="268"/>
      <c r="H42" s="268"/>
      <c r="I42" s="268"/>
      <c r="J42" s="268"/>
      <c r="K42" s="268"/>
      <c r="L42" s="268"/>
      <c r="M42" s="272"/>
      <c r="N42" s="268"/>
      <c r="O42" s="272">
        <f>SUM(O43:O44)</f>
        <v>0</v>
      </c>
      <c r="P42" s="290"/>
      <c r="Q42" s="290"/>
      <c r="R42" s="272">
        <f>SUM(R43:R44)</f>
        <v>0</v>
      </c>
      <c r="S42" s="19"/>
      <c r="T42" s="19"/>
      <c r="U42" s="19"/>
      <c r="V42" s="19"/>
      <c r="W42" s="19"/>
      <c r="X42" s="19"/>
      <c r="Y42" s="19"/>
      <c r="Z42" s="19"/>
    </row>
    <row r="43" spans="1:26" ht="29.25" customHeight="1">
      <c r="A43" s="42" t="s">
        <v>2002</v>
      </c>
      <c r="B43" s="4"/>
      <c r="C43" s="42"/>
      <c r="D43" s="127" t="s">
        <v>609</v>
      </c>
      <c r="E43" s="74" t="s">
        <v>2003</v>
      </c>
      <c r="F43" s="4"/>
      <c r="G43" s="4"/>
      <c r="H43" s="4"/>
      <c r="I43" s="4"/>
      <c r="J43" s="4"/>
      <c r="K43" s="42"/>
      <c r="L43" s="42"/>
      <c r="M43" s="316">
        <f t="shared" ref="M43:M44" si="14">L43/100000</f>
        <v>0</v>
      </c>
      <c r="N43" s="42"/>
      <c r="O43" s="316">
        <f t="shared" ref="O43:O44" si="15">N43*M43</f>
        <v>0</v>
      </c>
      <c r="P43" s="304"/>
      <c r="Q43" s="304">
        <f>'AYUSH Abstract'!J10</f>
        <v>0</v>
      </c>
      <c r="R43" s="316">
        <f>'AYUSH Abstract'!K10</f>
        <v>0</v>
      </c>
      <c r="S43" s="19"/>
      <c r="T43" s="19"/>
      <c r="U43" s="19"/>
      <c r="V43" s="19"/>
      <c r="W43" s="19"/>
      <c r="X43" s="19"/>
      <c r="Y43" s="19"/>
      <c r="Z43" s="19"/>
    </row>
    <row r="44" spans="1:26" ht="29.25" customHeight="1">
      <c r="A44" s="42" t="s">
        <v>2008</v>
      </c>
      <c r="B44" s="4"/>
      <c r="C44" s="42"/>
      <c r="D44" s="127" t="s">
        <v>609</v>
      </c>
      <c r="E44" s="74" t="s">
        <v>2003</v>
      </c>
      <c r="F44" s="4"/>
      <c r="G44" s="4"/>
      <c r="H44" s="4"/>
      <c r="I44" s="4"/>
      <c r="J44" s="4"/>
      <c r="K44" s="42"/>
      <c r="L44" s="42"/>
      <c r="M44" s="316">
        <f t="shared" si="14"/>
        <v>0</v>
      </c>
      <c r="N44" s="42"/>
      <c r="O44" s="316">
        <f t="shared" si="15"/>
        <v>0</v>
      </c>
      <c r="P44" s="304"/>
      <c r="Q44" s="304">
        <f>'AYUSH Abstract'!J11</f>
        <v>0</v>
      </c>
      <c r="R44" s="316">
        <f>'AYUSH Abstract'!K11</f>
        <v>0</v>
      </c>
      <c r="S44" s="19"/>
      <c r="T44" s="19"/>
      <c r="U44" s="19"/>
      <c r="V44" s="19"/>
      <c r="W44" s="19"/>
      <c r="X44" s="19"/>
      <c r="Y44" s="19"/>
      <c r="Z44" s="19"/>
    </row>
    <row r="45" spans="1:26" ht="29.25" customHeight="1">
      <c r="A45" s="268" t="s">
        <v>2012</v>
      </c>
      <c r="B45" s="269" t="s">
        <v>2013</v>
      </c>
      <c r="C45" s="268" t="s">
        <v>2014</v>
      </c>
      <c r="D45" s="270"/>
      <c r="E45" s="270"/>
      <c r="F45" s="268"/>
      <c r="G45" s="268"/>
      <c r="H45" s="268"/>
      <c r="I45" s="268"/>
      <c r="J45" s="268"/>
      <c r="K45" s="268"/>
      <c r="L45" s="268"/>
      <c r="M45" s="272"/>
      <c r="N45" s="268"/>
      <c r="O45" s="272">
        <f>SUM(O46:O47)</f>
        <v>78</v>
      </c>
      <c r="P45" s="290"/>
      <c r="Q45" s="290"/>
      <c r="R45" s="272">
        <f>SUM(R46:R47)</f>
        <v>0</v>
      </c>
      <c r="S45" s="19"/>
      <c r="T45" s="19"/>
      <c r="U45" s="19"/>
      <c r="V45" s="19"/>
      <c r="W45" s="19"/>
      <c r="X45" s="19"/>
      <c r="Y45" s="19"/>
      <c r="Z45" s="19"/>
    </row>
    <row r="46" spans="1:26" ht="15.75" customHeight="1">
      <c r="A46" s="241" t="s">
        <v>2017</v>
      </c>
      <c r="B46" s="132"/>
      <c r="C46" s="137" t="s">
        <v>2019</v>
      </c>
      <c r="D46" s="241" t="s">
        <v>609</v>
      </c>
      <c r="E46" s="132" t="s">
        <v>2020</v>
      </c>
      <c r="F46" s="132"/>
      <c r="G46" s="132"/>
      <c r="H46" s="348"/>
      <c r="I46" s="348"/>
      <c r="J46" s="132"/>
      <c r="K46" s="243"/>
      <c r="L46" s="243"/>
      <c r="M46" s="369">
        <f t="shared" ref="M46:M47" si="16">L46/100000</f>
        <v>0</v>
      </c>
      <c r="N46" s="241"/>
      <c r="O46" s="369">
        <f t="shared" ref="O46:O47" si="17">N46*M46</f>
        <v>0</v>
      </c>
      <c r="P46" s="137"/>
      <c r="Q46" s="241">
        <f>'Blood services &amp; Disorders Abs.'!J30</f>
        <v>0</v>
      </c>
      <c r="R46" s="369">
        <f>'Blood services &amp; Disorders Abs.'!K30</f>
        <v>0</v>
      </c>
      <c r="S46" s="370"/>
      <c r="T46" s="370"/>
      <c r="U46" s="370"/>
      <c r="V46" s="370"/>
      <c r="W46" s="370"/>
      <c r="X46" s="370"/>
      <c r="Y46" s="370"/>
      <c r="Z46" s="370"/>
    </row>
    <row r="47" spans="1:26" ht="156.75" customHeight="1">
      <c r="A47" s="242" t="s">
        <v>2025</v>
      </c>
      <c r="B47" s="131"/>
      <c r="C47" s="131" t="s">
        <v>2027</v>
      </c>
      <c r="D47" s="241" t="s">
        <v>609</v>
      </c>
      <c r="E47" s="132" t="s">
        <v>2020</v>
      </c>
      <c r="F47" s="131"/>
      <c r="G47" s="132"/>
      <c r="H47" s="325">
        <v>7880000</v>
      </c>
      <c r="I47" s="371">
        <v>157732</v>
      </c>
      <c r="J47" s="131"/>
      <c r="K47" s="131" t="s">
        <v>691</v>
      </c>
      <c r="L47" s="242">
        <v>7800000</v>
      </c>
      <c r="M47" s="321">
        <f t="shared" si="16"/>
        <v>78</v>
      </c>
      <c r="N47" s="242">
        <v>1</v>
      </c>
      <c r="O47" s="321">
        <f t="shared" si="17"/>
        <v>78</v>
      </c>
      <c r="P47" s="137" t="s">
        <v>2028</v>
      </c>
      <c r="Q47" s="240">
        <f>'Blood services &amp; Disorders Abs.'!J31</f>
        <v>0</v>
      </c>
      <c r="R47" s="321">
        <f>'Blood services &amp; Disorders Abs.'!K31</f>
        <v>0</v>
      </c>
      <c r="S47" s="323"/>
      <c r="T47" s="323"/>
      <c r="U47" s="323"/>
      <c r="V47" s="323"/>
      <c r="W47" s="323"/>
      <c r="X47" s="323"/>
      <c r="Y47" s="323"/>
      <c r="Z47" s="323"/>
    </row>
    <row r="48" spans="1:26" ht="29.25" customHeight="1">
      <c r="A48" s="268" t="s">
        <v>2029</v>
      </c>
      <c r="B48" s="269" t="s">
        <v>2030</v>
      </c>
      <c r="C48" s="268" t="s">
        <v>2031</v>
      </c>
      <c r="D48" s="270"/>
      <c r="E48" s="270"/>
      <c r="F48" s="268"/>
      <c r="G48" s="268"/>
      <c r="H48" s="268"/>
      <c r="I48" s="268"/>
      <c r="J48" s="268"/>
      <c r="K48" s="268"/>
      <c r="L48" s="268"/>
      <c r="M48" s="272"/>
      <c r="N48" s="268"/>
      <c r="O48" s="272">
        <f>SUM(O49:O50)</f>
        <v>3.4299999999999997</v>
      </c>
      <c r="P48" s="290"/>
      <c r="Q48" s="290"/>
      <c r="R48" s="272">
        <f>SUM(R49:R50)</f>
        <v>0</v>
      </c>
      <c r="S48" s="19"/>
      <c r="T48" s="19"/>
      <c r="U48" s="19"/>
      <c r="V48" s="19"/>
      <c r="W48" s="19"/>
      <c r="X48" s="19"/>
      <c r="Y48" s="19"/>
      <c r="Z48" s="19"/>
    </row>
    <row r="49" spans="1:26" ht="165.75">
      <c r="A49" s="242" t="s">
        <v>2032</v>
      </c>
      <c r="B49" s="131" t="s">
        <v>2033</v>
      </c>
      <c r="C49" s="131" t="s">
        <v>2034</v>
      </c>
      <c r="D49" s="241" t="s">
        <v>392</v>
      </c>
      <c r="E49" s="132" t="s">
        <v>2035</v>
      </c>
      <c r="F49" s="131"/>
      <c r="G49" s="131">
        <v>0</v>
      </c>
      <c r="H49" s="325"/>
      <c r="I49" s="325"/>
      <c r="J49" s="135"/>
      <c r="K49" s="131"/>
      <c r="L49" s="242">
        <v>686</v>
      </c>
      <c r="M49" s="321">
        <f t="shared" ref="M49:M50" si="18">L49/100000</f>
        <v>6.8599999999999998E-3</v>
      </c>
      <c r="N49" s="242">
        <v>500</v>
      </c>
      <c r="O49" s="321">
        <f t="shared" ref="O49:O50" si="19">N49*M49</f>
        <v>3.4299999999999997</v>
      </c>
      <c r="P49" s="137" t="s">
        <v>2036</v>
      </c>
      <c r="Q49" s="240">
        <f>'RMNCH+A Abstract'!J531</f>
        <v>0</v>
      </c>
      <c r="R49" s="321">
        <f>'RMNCH+A Abstract'!K531</f>
        <v>0</v>
      </c>
      <c r="S49" s="323"/>
      <c r="T49" s="323"/>
      <c r="U49" s="323"/>
      <c r="V49" s="323"/>
      <c r="W49" s="323"/>
      <c r="X49" s="323"/>
      <c r="Y49" s="323"/>
      <c r="Z49" s="323"/>
    </row>
    <row r="50" spans="1:26" ht="29.25" customHeight="1">
      <c r="A50" s="42" t="s">
        <v>2037</v>
      </c>
      <c r="B50" s="4" t="s">
        <v>1935</v>
      </c>
      <c r="C50" s="4" t="s">
        <v>1874</v>
      </c>
      <c r="D50" s="127" t="s">
        <v>609</v>
      </c>
      <c r="E50" s="74" t="s">
        <v>609</v>
      </c>
      <c r="F50" s="4"/>
      <c r="G50" s="4"/>
      <c r="H50" s="4"/>
      <c r="I50" s="4"/>
      <c r="J50" s="4"/>
      <c r="K50" s="42"/>
      <c r="L50" s="42"/>
      <c r="M50" s="316">
        <f t="shared" si="18"/>
        <v>0</v>
      </c>
      <c r="N50" s="42"/>
      <c r="O50" s="316">
        <f t="shared" si="19"/>
        <v>0</v>
      </c>
      <c r="P50" s="304"/>
      <c r="Q50" s="240" t="s">
        <v>2038</v>
      </c>
      <c r="R50" s="321"/>
      <c r="S50" s="19"/>
      <c r="T50" s="19"/>
      <c r="U50" s="19"/>
      <c r="V50" s="19"/>
      <c r="W50" s="19"/>
      <c r="X50" s="19"/>
      <c r="Y50" s="19"/>
      <c r="Z50" s="19"/>
    </row>
    <row r="51" spans="1:26" ht="54.75" customHeight="1">
      <c r="A51" s="268" t="s">
        <v>2039</v>
      </c>
      <c r="B51" s="269" t="s">
        <v>2040</v>
      </c>
      <c r="C51" s="268" t="s">
        <v>2041</v>
      </c>
      <c r="D51" s="270"/>
      <c r="E51" s="270"/>
      <c r="F51" s="268"/>
      <c r="G51" s="268"/>
      <c r="H51" s="268"/>
      <c r="I51" s="268"/>
      <c r="J51" s="268"/>
      <c r="K51" s="268"/>
      <c r="L51" s="268"/>
      <c r="M51" s="272"/>
      <c r="N51" s="268"/>
      <c r="O51" s="272">
        <f>SUM(O52:O53)</f>
        <v>19.75</v>
      </c>
      <c r="P51" s="290"/>
      <c r="Q51" s="290"/>
      <c r="R51" s="272">
        <f>SUM(R52:R53)</f>
        <v>0</v>
      </c>
      <c r="S51" s="19"/>
      <c r="T51" s="19"/>
      <c r="U51" s="19"/>
      <c r="V51" s="19"/>
      <c r="W51" s="19"/>
      <c r="X51" s="19"/>
      <c r="Y51" s="19"/>
      <c r="Z51" s="19"/>
    </row>
    <row r="52" spans="1:26" ht="51">
      <c r="A52" s="42" t="s">
        <v>2042</v>
      </c>
      <c r="B52" s="4"/>
      <c r="C52" s="4" t="s">
        <v>2043</v>
      </c>
      <c r="D52" s="127" t="s">
        <v>609</v>
      </c>
      <c r="E52" s="74" t="s">
        <v>2044</v>
      </c>
      <c r="F52" s="4"/>
      <c r="G52" s="4"/>
      <c r="H52" s="4">
        <v>4000000</v>
      </c>
      <c r="I52" s="4"/>
      <c r="J52" s="4"/>
      <c r="K52" s="42" t="s">
        <v>860</v>
      </c>
      <c r="L52" s="42">
        <v>900000</v>
      </c>
      <c r="M52" s="316">
        <f t="shared" ref="M52:M53" si="20">L52/100000</f>
        <v>9</v>
      </c>
      <c r="N52" s="42">
        <v>2</v>
      </c>
      <c r="O52" s="316">
        <f t="shared" ref="O52:O53" si="21">N52*M52</f>
        <v>18</v>
      </c>
      <c r="P52" s="70" t="s">
        <v>2045</v>
      </c>
      <c r="Q52" s="304">
        <f>'NPPCD Abstract'!J10</f>
        <v>0</v>
      </c>
      <c r="R52" s="316">
        <f>'NPPCD Abstract'!K10</f>
        <v>0</v>
      </c>
      <c r="S52" s="19"/>
      <c r="T52" s="19"/>
      <c r="U52" s="19"/>
      <c r="V52" s="19"/>
      <c r="W52" s="19"/>
      <c r="X52" s="19"/>
      <c r="Y52" s="19"/>
      <c r="Z52" s="19"/>
    </row>
    <row r="53" spans="1:26" ht="48.75" customHeight="1">
      <c r="A53" s="42" t="s">
        <v>2046</v>
      </c>
      <c r="B53" s="4"/>
      <c r="C53" s="4" t="s">
        <v>2047</v>
      </c>
      <c r="D53" s="127" t="s">
        <v>609</v>
      </c>
      <c r="E53" s="74" t="s">
        <v>2044</v>
      </c>
      <c r="F53" s="4"/>
      <c r="G53" s="4"/>
      <c r="H53" s="4">
        <v>439000</v>
      </c>
      <c r="I53" s="4"/>
      <c r="J53" s="4"/>
      <c r="K53" s="42" t="s">
        <v>2048</v>
      </c>
      <c r="L53" s="42">
        <v>5000</v>
      </c>
      <c r="M53" s="316">
        <f t="shared" si="20"/>
        <v>0.05</v>
      </c>
      <c r="N53" s="42">
        <v>35</v>
      </c>
      <c r="O53" s="316">
        <f t="shared" si="21"/>
        <v>1.75</v>
      </c>
      <c r="P53" s="70" t="s">
        <v>2049</v>
      </c>
      <c r="Q53" s="304">
        <f>'NPPCD Abstract'!J11</f>
        <v>0</v>
      </c>
      <c r="R53" s="316">
        <f>'NPPCD Abstract'!K11</f>
        <v>0</v>
      </c>
      <c r="S53" s="19"/>
      <c r="T53" s="19"/>
      <c r="U53" s="19"/>
      <c r="V53" s="19"/>
      <c r="W53" s="19"/>
      <c r="X53" s="19"/>
      <c r="Y53" s="19"/>
      <c r="Z53" s="19"/>
    </row>
    <row r="54" spans="1:26" ht="29.25" customHeight="1">
      <c r="A54" s="268" t="s">
        <v>2050</v>
      </c>
      <c r="B54" s="269"/>
      <c r="C54" s="268" t="s">
        <v>2051</v>
      </c>
      <c r="D54" s="270"/>
      <c r="E54" s="270"/>
      <c r="F54" s="268"/>
      <c r="G54" s="268"/>
      <c r="H54" s="268"/>
      <c r="I54" s="268"/>
      <c r="J54" s="268"/>
      <c r="K54" s="268"/>
      <c r="L54" s="268"/>
      <c r="M54" s="272"/>
      <c r="N54" s="268"/>
      <c r="O54" s="272">
        <f>SUM(O55:O56)</f>
        <v>37</v>
      </c>
      <c r="P54" s="290"/>
      <c r="Q54" s="290"/>
      <c r="R54" s="272">
        <f>SUM(R55:R56)</f>
        <v>0</v>
      </c>
      <c r="S54" s="19"/>
      <c r="T54" s="19"/>
      <c r="U54" s="19"/>
      <c r="V54" s="19"/>
      <c r="W54" s="19"/>
      <c r="X54" s="19"/>
      <c r="Y54" s="19"/>
      <c r="Z54" s="19"/>
    </row>
    <row r="55" spans="1:26" ht="114.75">
      <c r="A55" s="242" t="s">
        <v>2052</v>
      </c>
      <c r="B55" s="131" t="s">
        <v>1596</v>
      </c>
      <c r="C55" s="131" t="s">
        <v>2053</v>
      </c>
      <c r="D55" s="241" t="s">
        <v>609</v>
      </c>
      <c r="E55" s="132" t="s">
        <v>1598</v>
      </c>
      <c r="F55" s="131"/>
      <c r="G55" s="131"/>
      <c r="H55" s="131"/>
      <c r="I55" s="220">
        <v>415988</v>
      </c>
      <c r="J55" s="131"/>
      <c r="K55" s="220" t="s">
        <v>691</v>
      </c>
      <c r="L55" s="220">
        <v>2700000</v>
      </c>
      <c r="M55" s="321">
        <f t="shared" ref="M55:M56" si="22">L55/100000</f>
        <v>27</v>
      </c>
      <c r="N55" s="242">
        <v>1</v>
      </c>
      <c r="O55" s="321">
        <f t="shared" ref="O55:O56" si="23">N55*M55</f>
        <v>27</v>
      </c>
      <c r="P55" s="182" t="s">
        <v>2054</v>
      </c>
      <c r="Q55" s="240">
        <f>'NOHP Abstract'!J15</f>
        <v>0</v>
      </c>
      <c r="R55" s="321">
        <f>'NOHP Abstract'!K15</f>
        <v>0</v>
      </c>
      <c r="S55" s="323"/>
      <c r="T55" s="323"/>
      <c r="U55" s="323"/>
      <c r="V55" s="323"/>
      <c r="W55" s="323"/>
      <c r="X55" s="323"/>
      <c r="Y55" s="323"/>
      <c r="Z55" s="323"/>
    </row>
    <row r="56" spans="1:26" ht="102">
      <c r="A56" s="242" t="s">
        <v>2055</v>
      </c>
      <c r="B56" s="131"/>
      <c r="C56" s="131" t="s">
        <v>1874</v>
      </c>
      <c r="D56" s="241" t="s">
        <v>609</v>
      </c>
      <c r="E56" s="132" t="s">
        <v>1598</v>
      </c>
      <c r="F56" s="131"/>
      <c r="G56" s="131"/>
      <c r="H56" s="131"/>
      <c r="I56" s="131"/>
      <c r="J56" s="131"/>
      <c r="K56" s="242" t="s">
        <v>691</v>
      </c>
      <c r="L56" s="242">
        <v>1000000</v>
      </c>
      <c r="M56" s="321">
        <f t="shared" si="22"/>
        <v>10</v>
      </c>
      <c r="N56" s="242">
        <v>1</v>
      </c>
      <c r="O56" s="321">
        <f t="shared" si="23"/>
        <v>10</v>
      </c>
      <c r="P56" s="137" t="s">
        <v>2056</v>
      </c>
      <c r="Q56" s="240">
        <f>'NOHP Abstract'!J16</f>
        <v>0</v>
      </c>
      <c r="R56" s="321">
        <f>'NOHP Abstract'!K16</f>
        <v>0</v>
      </c>
      <c r="S56" s="323"/>
      <c r="T56" s="323"/>
      <c r="U56" s="323"/>
      <c r="V56" s="323"/>
      <c r="W56" s="323"/>
      <c r="X56" s="323"/>
      <c r="Y56" s="323"/>
      <c r="Z56" s="323"/>
    </row>
    <row r="57" spans="1:26" ht="29.25" customHeight="1">
      <c r="A57" s="268" t="s">
        <v>2057</v>
      </c>
      <c r="B57" s="269"/>
      <c r="C57" s="268" t="s">
        <v>2058</v>
      </c>
      <c r="D57" s="270"/>
      <c r="E57" s="270"/>
      <c r="F57" s="268"/>
      <c r="G57" s="268"/>
      <c r="H57" s="268"/>
      <c r="I57" s="268"/>
      <c r="J57" s="268"/>
      <c r="K57" s="268"/>
      <c r="L57" s="268"/>
      <c r="M57" s="272"/>
      <c r="N57" s="268"/>
      <c r="O57" s="272">
        <f>O58+O59</f>
        <v>0</v>
      </c>
      <c r="P57" s="290"/>
      <c r="Q57" s="290"/>
      <c r="R57" s="272">
        <f>R58+R59</f>
        <v>0</v>
      </c>
      <c r="S57" s="19"/>
      <c r="T57" s="19"/>
      <c r="U57" s="19"/>
      <c r="V57" s="19"/>
      <c r="W57" s="19"/>
      <c r="X57" s="19"/>
      <c r="Y57" s="19"/>
      <c r="Z57" s="19"/>
    </row>
    <row r="58" spans="1:26" ht="29.25" customHeight="1">
      <c r="A58" s="42" t="s">
        <v>2059</v>
      </c>
      <c r="B58" s="4" t="s">
        <v>1603</v>
      </c>
      <c r="C58" s="4" t="s">
        <v>2060</v>
      </c>
      <c r="D58" s="127" t="s">
        <v>609</v>
      </c>
      <c r="E58" s="74" t="s">
        <v>1339</v>
      </c>
      <c r="F58" s="4"/>
      <c r="G58" s="4"/>
      <c r="H58" s="4"/>
      <c r="I58" s="4"/>
      <c r="J58" s="4"/>
      <c r="K58" s="4" t="s">
        <v>1195</v>
      </c>
      <c r="L58" s="42"/>
      <c r="M58" s="316">
        <f t="shared" ref="M58:M59" si="24">L58/100000</f>
        <v>0</v>
      </c>
      <c r="N58" s="42"/>
      <c r="O58" s="316">
        <f t="shared" ref="O58:O59" si="25">N58*M58</f>
        <v>0</v>
      </c>
      <c r="P58" s="70"/>
      <c r="Q58" s="304">
        <f>'NPPC Abstract'!J19</f>
        <v>0</v>
      </c>
      <c r="R58" s="316">
        <f>'NPPC Abstract'!K19</f>
        <v>0</v>
      </c>
      <c r="S58" s="19"/>
      <c r="T58" s="19"/>
      <c r="U58" s="19"/>
      <c r="V58" s="19"/>
      <c r="W58" s="19"/>
      <c r="X58" s="19"/>
      <c r="Y58" s="19"/>
      <c r="Z58" s="19"/>
    </row>
    <row r="59" spans="1:26" ht="29.25" customHeight="1">
      <c r="A59" s="42" t="s">
        <v>2061</v>
      </c>
      <c r="B59" s="4"/>
      <c r="C59" s="4" t="s">
        <v>1874</v>
      </c>
      <c r="D59" s="127" t="s">
        <v>609</v>
      </c>
      <c r="E59" s="74" t="s">
        <v>1339</v>
      </c>
      <c r="F59" s="4"/>
      <c r="G59" s="4"/>
      <c r="H59" s="4"/>
      <c r="I59" s="4"/>
      <c r="J59" s="4"/>
      <c r="K59" s="4"/>
      <c r="L59" s="42"/>
      <c r="M59" s="316">
        <f t="shared" si="24"/>
        <v>0</v>
      </c>
      <c r="N59" s="42"/>
      <c r="O59" s="316">
        <f t="shared" si="25"/>
        <v>0</v>
      </c>
      <c r="P59" s="304"/>
      <c r="Q59" s="304">
        <f>'NPPC Abstract'!J20</f>
        <v>0</v>
      </c>
      <c r="R59" s="316">
        <f>'NPPC Abstract'!K20</f>
        <v>0</v>
      </c>
      <c r="S59" s="19"/>
      <c r="T59" s="19"/>
      <c r="U59" s="19"/>
      <c r="V59" s="19"/>
      <c r="W59" s="19"/>
      <c r="X59" s="19"/>
      <c r="Y59" s="19"/>
      <c r="Z59" s="19"/>
    </row>
    <row r="60" spans="1:26" ht="29.25" customHeight="1">
      <c r="A60" s="268" t="s">
        <v>2062</v>
      </c>
      <c r="B60" s="269"/>
      <c r="C60" s="268" t="s">
        <v>2063</v>
      </c>
      <c r="D60" s="270"/>
      <c r="E60" s="270"/>
      <c r="F60" s="268"/>
      <c r="G60" s="268"/>
      <c r="H60" s="268"/>
      <c r="I60" s="268"/>
      <c r="J60" s="268"/>
      <c r="K60" s="268"/>
      <c r="L60" s="268"/>
      <c r="M60" s="272"/>
      <c r="N60" s="268"/>
      <c r="O60" s="272">
        <f>O61+O62</f>
        <v>0</v>
      </c>
      <c r="P60" s="290"/>
      <c r="Q60" s="290"/>
      <c r="R60" s="272">
        <f>R61+R62</f>
        <v>0</v>
      </c>
      <c r="S60" s="19"/>
      <c r="T60" s="19"/>
      <c r="U60" s="19"/>
      <c r="V60" s="19"/>
      <c r="W60" s="19"/>
      <c r="X60" s="19"/>
      <c r="Y60" s="19"/>
      <c r="Z60" s="19"/>
    </row>
    <row r="61" spans="1:26" ht="29.25" customHeight="1">
      <c r="A61" s="42" t="s">
        <v>2064</v>
      </c>
      <c r="B61" s="4" t="s">
        <v>2065</v>
      </c>
      <c r="C61" s="4" t="s">
        <v>314</v>
      </c>
      <c r="D61" s="127" t="s">
        <v>609</v>
      </c>
      <c r="E61" s="74" t="s">
        <v>2066</v>
      </c>
      <c r="F61" s="4"/>
      <c r="G61" s="4"/>
      <c r="H61" s="4"/>
      <c r="I61" s="4"/>
      <c r="J61" s="4"/>
      <c r="K61" s="4"/>
      <c r="L61" s="42"/>
      <c r="M61" s="316">
        <f t="shared" ref="M61:M62" si="26">L61/100000</f>
        <v>0</v>
      </c>
      <c r="N61" s="42"/>
      <c r="O61" s="316">
        <f t="shared" ref="O61:O62" si="27">N61*M61</f>
        <v>0</v>
      </c>
      <c r="P61" s="304"/>
      <c r="Q61" s="304">
        <f>'Burns &amp; Injury Abstract'!J13</f>
        <v>0</v>
      </c>
      <c r="R61" s="316">
        <f>'Burns &amp; Injury Abstract'!K13</f>
        <v>0</v>
      </c>
      <c r="S61" s="19"/>
      <c r="T61" s="19"/>
      <c r="U61" s="19"/>
      <c r="V61" s="19"/>
      <c r="W61" s="19"/>
      <c r="X61" s="19"/>
      <c r="Y61" s="19"/>
      <c r="Z61" s="19"/>
    </row>
    <row r="62" spans="1:26" ht="29.25" customHeight="1">
      <c r="A62" s="42" t="s">
        <v>2067</v>
      </c>
      <c r="B62" s="4"/>
      <c r="C62" s="4" t="s">
        <v>1874</v>
      </c>
      <c r="D62" s="127" t="s">
        <v>609</v>
      </c>
      <c r="E62" s="74" t="s">
        <v>2066</v>
      </c>
      <c r="F62" s="4"/>
      <c r="G62" s="4"/>
      <c r="H62" s="4"/>
      <c r="I62" s="4"/>
      <c r="J62" s="4"/>
      <c r="K62" s="4"/>
      <c r="L62" s="42"/>
      <c r="M62" s="316">
        <f t="shared" si="26"/>
        <v>0</v>
      </c>
      <c r="N62" s="42"/>
      <c r="O62" s="316">
        <f t="shared" si="27"/>
        <v>0</v>
      </c>
      <c r="P62" s="304"/>
      <c r="Q62" s="304">
        <f>'Burns &amp; Injury Abstract'!J14</f>
        <v>0</v>
      </c>
      <c r="R62" s="316">
        <f>'Burns &amp; Injury Abstract'!K14</f>
        <v>0</v>
      </c>
      <c r="S62" s="19"/>
      <c r="T62" s="19"/>
      <c r="U62" s="19"/>
      <c r="V62" s="19"/>
      <c r="W62" s="19"/>
      <c r="X62" s="19"/>
      <c r="Y62" s="19"/>
      <c r="Z62" s="19"/>
    </row>
    <row r="63" spans="1:26" ht="29.25" customHeight="1">
      <c r="A63" s="268" t="s">
        <v>2068</v>
      </c>
      <c r="B63" s="269"/>
      <c r="C63" s="268" t="s">
        <v>2069</v>
      </c>
      <c r="D63" s="270"/>
      <c r="E63" s="270"/>
      <c r="F63" s="268"/>
      <c r="G63" s="268"/>
      <c r="H63" s="268"/>
      <c r="I63" s="268"/>
      <c r="J63" s="268"/>
      <c r="K63" s="268"/>
      <c r="L63" s="268"/>
      <c r="M63" s="272"/>
      <c r="N63" s="268"/>
      <c r="O63" s="272">
        <f>SUM(O64:O65)</f>
        <v>10.54</v>
      </c>
      <c r="P63" s="290"/>
      <c r="Q63" s="290"/>
      <c r="R63" s="272">
        <f>SUM(R64:R65)</f>
        <v>0</v>
      </c>
      <c r="S63" s="19"/>
      <c r="T63" s="19"/>
      <c r="U63" s="19"/>
      <c r="V63" s="19"/>
      <c r="W63" s="19"/>
      <c r="X63" s="19"/>
      <c r="Y63" s="19"/>
      <c r="Z63" s="19"/>
    </row>
    <row r="64" spans="1:26" ht="230.25" customHeight="1">
      <c r="A64" s="42" t="s">
        <v>2070</v>
      </c>
      <c r="B64" s="70" t="s">
        <v>2071</v>
      </c>
      <c r="C64" s="70" t="s">
        <v>2072</v>
      </c>
      <c r="D64" s="127" t="s">
        <v>682</v>
      </c>
      <c r="E64" s="74" t="s">
        <v>122</v>
      </c>
      <c r="F64" s="4"/>
      <c r="G64" s="4"/>
      <c r="H64" s="4">
        <v>305000</v>
      </c>
      <c r="I64" s="4"/>
      <c r="J64" s="4"/>
      <c r="K64" s="4" t="s">
        <v>691</v>
      </c>
      <c r="L64" s="42">
        <v>1054000</v>
      </c>
      <c r="M64" s="316">
        <f t="shared" ref="M64:M65" si="28">L64/100000</f>
        <v>10.54</v>
      </c>
      <c r="N64" s="42">
        <v>1</v>
      </c>
      <c r="O64" s="316">
        <f t="shared" ref="O64:O65" si="29">N64*M64</f>
        <v>10.54</v>
      </c>
      <c r="P64" s="70" t="s">
        <v>2073</v>
      </c>
      <c r="Q64" s="304">
        <f>'IDSP Abstract'!J14</f>
        <v>0</v>
      </c>
      <c r="R64" s="316">
        <f>'IDSP Abstract'!K14</f>
        <v>0</v>
      </c>
      <c r="S64" s="19"/>
      <c r="T64" s="19"/>
      <c r="U64" s="19"/>
      <c r="V64" s="19"/>
      <c r="W64" s="19"/>
      <c r="X64" s="19"/>
      <c r="Y64" s="19"/>
      <c r="Z64" s="19"/>
    </row>
    <row r="65" spans="1:26" ht="29.25" customHeight="1">
      <c r="A65" s="42" t="s">
        <v>2074</v>
      </c>
      <c r="B65" s="4"/>
      <c r="C65" s="4" t="s">
        <v>1874</v>
      </c>
      <c r="D65" s="127" t="s">
        <v>682</v>
      </c>
      <c r="E65" s="74" t="s">
        <v>122</v>
      </c>
      <c r="F65" s="4"/>
      <c r="G65" s="4"/>
      <c r="H65" s="4"/>
      <c r="I65" s="4"/>
      <c r="J65" s="4"/>
      <c r="K65" s="42"/>
      <c r="L65" s="42"/>
      <c r="M65" s="316">
        <f t="shared" si="28"/>
        <v>0</v>
      </c>
      <c r="N65" s="42"/>
      <c r="O65" s="316">
        <f t="shared" si="29"/>
        <v>0</v>
      </c>
      <c r="P65" s="304"/>
      <c r="Q65" s="304">
        <f>'IDSP Abstract'!J15</f>
        <v>0</v>
      </c>
      <c r="R65" s="316">
        <f>'IDSP Abstract'!K15</f>
        <v>0</v>
      </c>
      <c r="S65" s="19"/>
      <c r="T65" s="19"/>
      <c r="U65" s="19"/>
      <c r="V65" s="19"/>
      <c r="W65" s="19"/>
      <c r="X65" s="19"/>
      <c r="Y65" s="19"/>
      <c r="Z65" s="19"/>
    </row>
    <row r="66" spans="1:26" ht="29.25" customHeight="1">
      <c r="A66" s="268" t="s">
        <v>2075</v>
      </c>
      <c r="B66" s="269"/>
      <c r="C66" s="268" t="s">
        <v>2076</v>
      </c>
      <c r="D66" s="270"/>
      <c r="E66" s="270"/>
      <c r="F66" s="268"/>
      <c r="G66" s="268"/>
      <c r="H66" s="268"/>
      <c r="I66" s="268"/>
      <c r="J66" s="268"/>
      <c r="K66" s="268"/>
      <c r="L66" s="268"/>
      <c r="M66" s="272"/>
      <c r="N66" s="268"/>
      <c r="O66" s="272">
        <f>SUM(O67:O68)</f>
        <v>8</v>
      </c>
      <c r="P66" s="290"/>
      <c r="Q66" s="290"/>
      <c r="R66" s="272">
        <f>SUM(R67:R68)</f>
        <v>0</v>
      </c>
      <c r="S66" s="19"/>
      <c r="T66" s="19"/>
      <c r="U66" s="19"/>
      <c r="V66" s="19"/>
      <c r="W66" s="19"/>
      <c r="X66" s="19"/>
      <c r="Y66" s="19"/>
      <c r="Z66" s="19"/>
    </row>
    <row r="67" spans="1:26" ht="29.25" customHeight="1">
      <c r="A67" s="42" t="s">
        <v>2077</v>
      </c>
      <c r="B67" s="70" t="s">
        <v>2078</v>
      </c>
      <c r="C67" s="70" t="s">
        <v>2079</v>
      </c>
      <c r="D67" s="127" t="s">
        <v>682</v>
      </c>
      <c r="E67" s="74" t="s">
        <v>2080</v>
      </c>
      <c r="F67" s="4"/>
      <c r="G67" s="4"/>
      <c r="H67" s="4"/>
      <c r="I67" s="4"/>
      <c r="J67" s="4"/>
      <c r="K67" s="42"/>
      <c r="L67" s="42"/>
      <c r="M67" s="316">
        <f t="shared" ref="M67:M68" si="30">L67/100000</f>
        <v>0</v>
      </c>
      <c r="N67" s="42"/>
      <c r="O67" s="316">
        <f t="shared" ref="O67:O68" si="31">N67*M67</f>
        <v>0</v>
      </c>
      <c r="P67" s="70"/>
      <c r="Q67" s="304">
        <f>'NVBDCP Abstract'!J44</f>
        <v>0</v>
      </c>
      <c r="R67" s="316">
        <f>'NVBDCP Abstract'!K44</f>
        <v>0</v>
      </c>
      <c r="S67" s="19"/>
      <c r="T67" s="19"/>
      <c r="U67" s="19"/>
      <c r="V67" s="19"/>
      <c r="W67" s="19"/>
      <c r="X67" s="19"/>
      <c r="Y67" s="19"/>
      <c r="Z67" s="19"/>
    </row>
    <row r="68" spans="1:26" ht="114.75">
      <c r="A68" s="42" t="s">
        <v>2081</v>
      </c>
      <c r="B68" s="4"/>
      <c r="C68" s="4" t="s">
        <v>1874</v>
      </c>
      <c r="D68" s="127" t="s">
        <v>609</v>
      </c>
      <c r="E68" s="74" t="s">
        <v>2080</v>
      </c>
      <c r="F68" s="4"/>
      <c r="G68" s="4"/>
      <c r="H68" s="4"/>
      <c r="I68" s="4"/>
      <c r="J68" s="4"/>
      <c r="K68" s="42" t="s">
        <v>2082</v>
      </c>
      <c r="L68" s="42">
        <v>800000</v>
      </c>
      <c r="M68" s="316">
        <f t="shared" si="30"/>
        <v>8</v>
      </c>
      <c r="N68" s="42">
        <v>1</v>
      </c>
      <c r="O68" s="316">
        <f t="shared" si="31"/>
        <v>8</v>
      </c>
      <c r="P68" s="374" t="s">
        <v>2083</v>
      </c>
      <c r="Q68" s="304">
        <f>'NVBDCP Abstract'!J45</f>
        <v>0</v>
      </c>
      <c r="R68" s="316">
        <f>'NVBDCP Abstract'!K45</f>
        <v>0</v>
      </c>
      <c r="S68" s="19"/>
      <c r="T68" s="19"/>
      <c r="U68" s="19"/>
      <c r="V68" s="19"/>
      <c r="W68" s="19"/>
      <c r="X68" s="19"/>
      <c r="Y68" s="19"/>
      <c r="Z68" s="19"/>
    </row>
    <row r="69" spans="1:26" ht="29.25" customHeight="1">
      <c r="A69" s="268" t="s">
        <v>2085</v>
      </c>
      <c r="B69" s="269"/>
      <c r="C69" s="268" t="s">
        <v>2086</v>
      </c>
      <c r="D69" s="270"/>
      <c r="E69" s="270"/>
      <c r="F69" s="268"/>
      <c r="G69" s="268"/>
      <c r="H69" s="268"/>
      <c r="I69" s="268"/>
      <c r="J69" s="268"/>
      <c r="K69" s="268"/>
      <c r="L69" s="268"/>
      <c r="M69" s="272"/>
      <c r="N69" s="268"/>
      <c r="O69" s="272">
        <f>O70</f>
        <v>0</v>
      </c>
      <c r="P69" s="290"/>
      <c r="Q69" s="290"/>
      <c r="R69" s="272">
        <f>R70</f>
        <v>0</v>
      </c>
      <c r="S69" s="19"/>
      <c r="T69" s="19"/>
      <c r="U69" s="19"/>
      <c r="V69" s="19"/>
      <c r="W69" s="19"/>
      <c r="X69" s="19"/>
      <c r="Y69" s="19"/>
      <c r="Z69" s="19"/>
    </row>
    <row r="70" spans="1:26" ht="29.25" customHeight="1">
      <c r="A70" s="42" t="s">
        <v>2087</v>
      </c>
      <c r="B70" s="304" t="s">
        <v>2088</v>
      </c>
      <c r="C70" s="70" t="s">
        <v>2060</v>
      </c>
      <c r="D70" s="127" t="s">
        <v>682</v>
      </c>
      <c r="E70" s="74" t="s">
        <v>126</v>
      </c>
      <c r="F70" s="4"/>
      <c r="G70" s="4"/>
      <c r="H70" s="4"/>
      <c r="I70" s="4"/>
      <c r="J70" s="4"/>
      <c r="K70" s="70"/>
      <c r="L70" s="42"/>
      <c r="M70" s="316">
        <f>L70/100000</f>
        <v>0</v>
      </c>
      <c r="N70" s="42"/>
      <c r="O70" s="316">
        <f>N70*M70</f>
        <v>0</v>
      </c>
      <c r="P70" s="304"/>
      <c r="Q70" s="304">
        <f>'NLEP Abstract'!J23</f>
        <v>0</v>
      </c>
      <c r="R70" s="316">
        <f>'NLEP Abstract'!K23</f>
        <v>0</v>
      </c>
      <c r="S70" s="19"/>
      <c r="T70" s="19"/>
      <c r="U70" s="19"/>
      <c r="V70" s="19"/>
      <c r="W70" s="19"/>
      <c r="X70" s="19"/>
      <c r="Y70" s="19"/>
      <c r="Z70" s="19"/>
    </row>
    <row r="71" spans="1:26" ht="29.25" customHeight="1">
      <c r="A71" s="268" t="s">
        <v>2089</v>
      </c>
      <c r="B71" s="269"/>
      <c r="C71" s="268" t="s">
        <v>2090</v>
      </c>
      <c r="D71" s="270"/>
      <c r="E71" s="270"/>
      <c r="F71" s="268"/>
      <c r="G71" s="268"/>
      <c r="H71" s="268"/>
      <c r="I71" s="268"/>
      <c r="J71" s="268"/>
      <c r="K71" s="268"/>
      <c r="L71" s="268"/>
      <c r="M71" s="272"/>
      <c r="N71" s="268"/>
      <c r="O71" s="272">
        <f>O72</f>
        <v>11.100000000000001</v>
      </c>
      <c r="P71" s="290"/>
      <c r="Q71" s="290"/>
      <c r="R71" s="272">
        <f>R72</f>
        <v>0</v>
      </c>
      <c r="S71" s="19"/>
      <c r="T71" s="19"/>
      <c r="U71" s="19"/>
      <c r="V71" s="19"/>
      <c r="W71" s="19"/>
      <c r="X71" s="19"/>
      <c r="Y71" s="19"/>
      <c r="Z71" s="19"/>
    </row>
    <row r="72" spans="1:26" ht="339.75" customHeight="1">
      <c r="A72" s="42" t="s">
        <v>2091</v>
      </c>
      <c r="B72" s="4" t="s">
        <v>2092</v>
      </c>
      <c r="C72" s="4" t="s">
        <v>314</v>
      </c>
      <c r="D72" s="127" t="s">
        <v>682</v>
      </c>
      <c r="E72" s="74" t="s">
        <v>128</v>
      </c>
      <c r="F72" s="4">
        <v>0</v>
      </c>
      <c r="G72" s="4">
        <v>0</v>
      </c>
      <c r="H72" s="4">
        <v>0</v>
      </c>
      <c r="I72" s="4">
        <v>146899</v>
      </c>
      <c r="J72" s="4">
        <v>0</v>
      </c>
      <c r="K72" s="42" t="s">
        <v>2093</v>
      </c>
      <c r="L72" s="42">
        <v>111000</v>
      </c>
      <c r="M72" s="316">
        <f>L72/100000</f>
        <v>1.1100000000000001</v>
      </c>
      <c r="N72" s="42">
        <v>10</v>
      </c>
      <c r="O72" s="316">
        <f>N72*M72</f>
        <v>11.100000000000001</v>
      </c>
      <c r="P72" s="70" t="s">
        <v>2094</v>
      </c>
      <c r="Q72" s="304">
        <f>'RNTCP Abstract'!J36</f>
        <v>0</v>
      </c>
      <c r="R72" s="316">
        <f>'RNTCP Abstract'!K36</f>
        <v>0</v>
      </c>
      <c r="S72" s="19"/>
      <c r="T72" s="19"/>
      <c r="U72" s="19"/>
      <c r="V72" s="19"/>
      <c r="W72" s="19"/>
      <c r="X72" s="19"/>
      <c r="Y72" s="19"/>
      <c r="Z72" s="19"/>
    </row>
    <row r="73" spans="1:26" ht="56.25" customHeight="1">
      <c r="A73" s="135" t="s">
        <v>2095</v>
      </c>
      <c r="B73" s="131"/>
      <c r="C73" s="135" t="s">
        <v>2096</v>
      </c>
      <c r="D73" s="132"/>
      <c r="E73" s="132"/>
      <c r="F73" s="135"/>
      <c r="G73" s="135"/>
      <c r="H73" s="135"/>
      <c r="I73" s="135"/>
      <c r="J73" s="135"/>
      <c r="K73" s="135"/>
      <c r="L73" s="135"/>
      <c r="M73" s="289"/>
      <c r="N73" s="135"/>
      <c r="O73" s="289">
        <f>SUM(O74:O78)</f>
        <v>50</v>
      </c>
      <c r="P73" s="337"/>
      <c r="Q73" s="337"/>
      <c r="R73" s="289" t="s">
        <v>2097</v>
      </c>
      <c r="S73" s="323"/>
      <c r="T73" s="323"/>
      <c r="U73" s="323"/>
      <c r="V73" s="323"/>
      <c r="W73" s="323"/>
      <c r="X73" s="323"/>
      <c r="Y73" s="323"/>
      <c r="Z73" s="323"/>
    </row>
    <row r="74" spans="1:26" ht="15.75" customHeight="1">
      <c r="A74" s="242" t="s">
        <v>2098</v>
      </c>
      <c r="B74" s="137" t="s">
        <v>2099</v>
      </c>
      <c r="C74" s="137" t="s">
        <v>2100</v>
      </c>
      <c r="D74" s="132" t="s">
        <v>659</v>
      </c>
      <c r="E74" s="132" t="s">
        <v>396</v>
      </c>
      <c r="F74" s="131">
        <v>1</v>
      </c>
      <c r="G74" s="131">
        <v>1</v>
      </c>
      <c r="H74" s="131">
        <v>4000000</v>
      </c>
      <c r="I74" s="131">
        <v>2039772</v>
      </c>
      <c r="J74" s="131"/>
      <c r="K74" s="131" t="s">
        <v>1384</v>
      </c>
      <c r="L74" s="242"/>
      <c r="M74" s="321">
        <f t="shared" ref="M74:M78" si="32">L74/100000</f>
        <v>0</v>
      </c>
      <c r="N74" s="242"/>
      <c r="O74" s="321">
        <f t="shared" ref="O74:O78" si="33">N74*M74</f>
        <v>0</v>
      </c>
      <c r="P74" s="137"/>
      <c r="Q74" s="240">
        <f>'NPCB Abstract'!J25</f>
        <v>0</v>
      </c>
      <c r="R74" s="321">
        <f>'NPCB Abstract'!K25</f>
        <v>0</v>
      </c>
      <c r="S74" s="323"/>
      <c r="T74" s="323"/>
      <c r="U74" s="323"/>
      <c r="V74" s="323"/>
      <c r="W74" s="323"/>
      <c r="X74" s="323"/>
      <c r="Y74" s="323"/>
      <c r="Z74" s="323"/>
    </row>
    <row r="75" spans="1:26" ht="178.5">
      <c r="A75" s="242" t="s">
        <v>2101</v>
      </c>
      <c r="B75" s="137" t="s">
        <v>2102</v>
      </c>
      <c r="C75" s="137" t="s">
        <v>2103</v>
      </c>
      <c r="D75" s="132" t="s">
        <v>659</v>
      </c>
      <c r="E75" s="132" t="s">
        <v>396</v>
      </c>
      <c r="F75" s="131">
        <v>0</v>
      </c>
      <c r="G75" s="131">
        <v>0</v>
      </c>
      <c r="H75" s="131">
        <v>0</v>
      </c>
      <c r="I75" s="131">
        <v>0</v>
      </c>
      <c r="J75" s="131"/>
      <c r="K75" s="131" t="s">
        <v>2104</v>
      </c>
      <c r="L75" s="242">
        <v>4000000</v>
      </c>
      <c r="M75" s="321">
        <f t="shared" si="32"/>
        <v>40</v>
      </c>
      <c r="N75" s="242"/>
      <c r="O75" s="321">
        <f t="shared" si="33"/>
        <v>0</v>
      </c>
      <c r="P75" s="137" t="s">
        <v>2105</v>
      </c>
      <c r="Q75" s="240">
        <f>'NPCB Abstract'!J26</f>
        <v>0</v>
      </c>
      <c r="R75" s="321">
        <f>'NPCB Abstract'!K26</f>
        <v>0</v>
      </c>
      <c r="S75" s="323"/>
      <c r="T75" s="323"/>
      <c r="U75" s="323"/>
      <c r="V75" s="323"/>
      <c r="W75" s="323"/>
      <c r="X75" s="323"/>
      <c r="Y75" s="323"/>
      <c r="Z75" s="323"/>
    </row>
    <row r="76" spans="1:26" ht="267.75">
      <c r="A76" s="242" t="s">
        <v>2106</v>
      </c>
      <c r="B76" s="137" t="s">
        <v>2107</v>
      </c>
      <c r="C76" s="137" t="s">
        <v>2108</v>
      </c>
      <c r="D76" s="132" t="s">
        <v>659</v>
      </c>
      <c r="E76" s="132" t="s">
        <v>396</v>
      </c>
      <c r="F76" s="131">
        <v>10</v>
      </c>
      <c r="G76" s="131">
        <v>4</v>
      </c>
      <c r="H76" s="131">
        <v>1000000</v>
      </c>
      <c r="I76" s="131">
        <v>1274471</v>
      </c>
      <c r="J76" s="255"/>
      <c r="K76" s="131" t="s">
        <v>2109</v>
      </c>
      <c r="L76" s="242">
        <v>100000</v>
      </c>
      <c r="M76" s="321">
        <f t="shared" si="32"/>
        <v>1</v>
      </c>
      <c r="N76" s="242">
        <v>10</v>
      </c>
      <c r="O76" s="321">
        <f t="shared" si="33"/>
        <v>10</v>
      </c>
      <c r="P76" s="137" t="s">
        <v>2110</v>
      </c>
      <c r="Q76" s="240">
        <f>'NPCB Abstract'!J27</f>
        <v>0</v>
      </c>
      <c r="R76" s="321">
        <f>'NPCB Abstract'!K27</f>
        <v>0</v>
      </c>
      <c r="S76" s="323"/>
      <c r="T76" s="323"/>
      <c r="U76" s="323"/>
      <c r="V76" s="323"/>
      <c r="W76" s="323"/>
      <c r="X76" s="323"/>
      <c r="Y76" s="323"/>
      <c r="Z76" s="323"/>
    </row>
    <row r="77" spans="1:26" ht="63.75">
      <c r="A77" s="42" t="s">
        <v>2111</v>
      </c>
      <c r="B77" s="70" t="s">
        <v>2112</v>
      </c>
      <c r="C77" s="70" t="s">
        <v>2113</v>
      </c>
      <c r="D77" s="74" t="s">
        <v>659</v>
      </c>
      <c r="E77" s="74" t="s">
        <v>396</v>
      </c>
      <c r="F77" s="4">
        <v>0</v>
      </c>
      <c r="G77" s="4">
        <v>0</v>
      </c>
      <c r="H77" s="4">
        <v>0</v>
      </c>
      <c r="I77" s="4">
        <v>0</v>
      </c>
      <c r="J77" s="33"/>
      <c r="K77" s="4">
        <v>1</v>
      </c>
      <c r="L77" s="42">
        <v>4000000</v>
      </c>
      <c r="M77" s="316">
        <f t="shared" si="32"/>
        <v>40</v>
      </c>
      <c r="N77" s="42">
        <v>1</v>
      </c>
      <c r="O77" s="316">
        <f t="shared" si="33"/>
        <v>40</v>
      </c>
      <c r="P77" s="126" t="s">
        <v>2114</v>
      </c>
      <c r="Q77" s="304">
        <f>'NPCB Abstract'!J28</f>
        <v>0</v>
      </c>
      <c r="R77" s="316">
        <f>'NPCB Abstract'!K28</f>
        <v>0</v>
      </c>
      <c r="S77" s="19"/>
      <c r="T77" s="19"/>
      <c r="U77" s="19"/>
      <c r="V77" s="19"/>
      <c r="W77" s="19"/>
      <c r="X77" s="19"/>
      <c r="Y77" s="19"/>
      <c r="Z77" s="19"/>
    </row>
    <row r="78" spans="1:26" ht="29.25" customHeight="1">
      <c r="A78" s="42" t="s">
        <v>2115</v>
      </c>
      <c r="B78" s="70" t="s">
        <v>2116</v>
      </c>
      <c r="C78" s="70" t="s">
        <v>2117</v>
      </c>
      <c r="D78" s="74" t="s">
        <v>659</v>
      </c>
      <c r="E78" s="74" t="s">
        <v>396</v>
      </c>
      <c r="F78" s="4"/>
      <c r="G78" s="4"/>
      <c r="H78" s="4"/>
      <c r="I78" s="4"/>
      <c r="J78" s="4"/>
      <c r="K78" s="4"/>
      <c r="L78" s="42"/>
      <c r="M78" s="316">
        <f t="shared" si="32"/>
        <v>0</v>
      </c>
      <c r="N78" s="42"/>
      <c r="O78" s="316">
        <f t="shared" si="33"/>
        <v>0</v>
      </c>
      <c r="P78" s="70"/>
      <c r="Q78" s="304">
        <f>'NPCB Abstract'!J29</f>
        <v>0</v>
      </c>
      <c r="R78" s="316">
        <f>'NPCB Abstract'!K29</f>
        <v>0</v>
      </c>
      <c r="S78" s="19"/>
      <c r="T78" s="19"/>
      <c r="U78" s="19"/>
      <c r="V78" s="19"/>
      <c r="W78" s="19"/>
      <c r="X78" s="19"/>
      <c r="Y78" s="19"/>
      <c r="Z78" s="19"/>
    </row>
    <row r="79" spans="1:26" ht="44.25" customHeight="1">
      <c r="A79" s="135" t="s">
        <v>2119</v>
      </c>
      <c r="B79" s="131"/>
      <c r="C79" s="135" t="s">
        <v>2120</v>
      </c>
      <c r="D79" s="132"/>
      <c r="E79" s="132"/>
      <c r="F79" s="135"/>
      <c r="G79" s="135"/>
      <c r="H79" s="135"/>
      <c r="I79" s="135"/>
      <c r="J79" s="135"/>
      <c r="K79" s="135"/>
      <c r="L79" s="135"/>
      <c r="M79" s="289"/>
      <c r="N79" s="135"/>
      <c r="O79" s="289">
        <f>O80</f>
        <v>2</v>
      </c>
      <c r="P79" s="337"/>
      <c r="Q79" s="337"/>
      <c r="R79" s="289">
        <f>R80</f>
        <v>0</v>
      </c>
      <c r="S79" s="323"/>
      <c r="T79" s="323"/>
      <c r="U79" s="323"/>
      <c r="V79" s="323"/>
      <c r="W79" s="323"/>
      <c r="X79" s="323"/>
      <c r="Y79" s="323"/>
      <c r="Z79" s="323"/>
    </row>
    <row r="80" spans="1:26" ht="25.5">
      <c r="A80" s="42" t="s">
        <v>2121</v>
      </c>
      <c r="B80" s="304" t="s">
        <v>2122</v>
      </c>
      <c r="C80" s="70" t="s">
        <v>2060</v>
      </c>
      <c r="D80" s="127" t="s">
        <v>659</v>
      </c>
      <c r="E80" s="74" t="s">
        <v>138</v>
      </c>
      <c r="F80" s="4"/>
      <c r="G80" s="4"/>
      <c r="I80" s="332"/>
      <c r="J80" s="33"/>
      <c r="K80" s="42" t="s">
        <v>2124</v>
      </c>
      <c r="L80" s="42">
        <v>200000</v>
      </c>
      <c r="M80" s="316">
        <f>L80/100000</f>
        <v>2</v>
      </c>
      <c r="N80" s="42">
        <v>1</v>
      </c>
      <c r="O80" s="316">
        <f>N80*M80</f>
        <v>2</v>
      </c>
      <c r="P80" s="70" t="s">
        <v>2127</v>
      </c>
      <c r="Q80" s="304">
        <f>'NMHP Abstract'!J21</f>
        <v>0</v>
      </c>
      <c r="R80" s="316">
        <f>'NMHP Abstract'!K21</f>
        <v>0</v>
      </c>
      <c r="S80" s="19"/>
      <c r="T80" s="19"/>
      <c r="U80" s="19"/>
      <c r="V80" s="19"/>
      <c r="W80" s="19"/>
      <c r="X80" s="19"/>
      <c r="Y80" s="19"/>
      <c r="Z80" s="19"/>
    </row>
    <row r="81" spans="1:26" ht="29.25" customHeight="1">
      <c r="A81" s="135" t="s">
        <v>2128</v>
      </c>
      <c r="B81" s="131" t="s">
        <v>2129</v>
      </c>
      <c r="C81" s="135" t="s">
        <v>2130</v>
      </c>
      <c r="D81" s="132"/>
      <c r="E81" s="132"/>
      <c r="F81" s="135"/>
      <c r="G81" s="135"/>
      <c r="H81" s="325"/>
      <c r="I81" s="135"/>
      <c r="J81" s="135"/>
      <c r="K81" s="135"/>
      <c r="L81" s="135"/>
      <c r="M81" s="289"/>
      <c r="N81" s="135"/>
      <c r="O81" s="289">
        <f>SUM(O82:O87)</f>
        <v>10.099</v>
      </c>
      <c r="P81" s="337"/>
      <c r="Q81" s="337"/>
      <c r="R81" s="289">
        <f>SUM(R82:R87)</f>
        <v>0</v>
      </c>
      <c r="S81" s="323"/>
      <c r="T81" s="323"/>
      <c r="U81" s="323"/>
      <c r="V81" s="323"/>
      <c r="W81" s="323"/>
      <c r="X81" s="323"/>
      <c r="Y81" s="323"/>
      <c r="Z81" s="323"/>
    </row>
    <row r="82" spans="1:26" ht="29.25" customHeight="1">
      <c r="A82" s="42" t="s">
        <v>2131</v>
      </c>
      <c r="B82" s="70" t="s">
        <v>2132</v>
      </c>
      <c r="C82" s="70" t="s">
        <v>2133</v>
      </c>
      <c r="D82" s="127" t="s">
        <v>659</v>
      </c>
      <c r="E82" s="74" t="s">
        <v>140</v>
      </c>
      <c r="F82" s="4">
        <v>2</v>
      </c>
      <c r="G82" s="4">
        <v>0</v>
      </c>
      <c r="H82" s="269">
        <v>300000</v>
      </c>
      <c r="I82" s="4"/>
      <c r="J82" s="4"/>
      <c r="K82" s="42" t="s">
        <v>1340</v>
      </c>
      <c r="L82" s="42">
        <v>100000</v>
      </c>
      <c r="M82" s="316">
        <f t="shared" ref="M82:M86" si="34">L82/100000</f>
        <v>1</v>
      </c>
      <c r="N82" s="42">
        <v>2</v>
      </c>
      <c r="O82" s="316">
        <f t="shared" ref="O82:O86" si="35">N82*M82</f>
        <v>2</v>
      </c>
      <c r="P82" s="126" t="s">
        <v>2136</v>
      </c>
      <c r="Q82" s="304">
        <f>'NPHCE Abstract'!J16</f>
        <v>0</v>
      </c>
      <c r="R82" s="316">
        <f>'NPHCE Abstract'!K16</f>
        <v>0</v>
      </c>
      <c r="S82" s="19"/>
      <c r="T82" s="19"/>
      <c r="U82" s="19"/>
      <c r="V82" s="19"/>
      <c r="W82" s="19"/>
      <c r="X82" s="19"/>
      <c r="Y82" s="19"/>
      <c r="Z82" s="19"/>
    </row>
    <row r="83" spans="1:26" ht="29.25" customHeight="1">
      <c r="A83" s="242" t="s">
        <v>2138</v>
      </c>
      <c r="B83" s="240" t="s">
        <v>2139</v>
      </c>
      <c r="C83" s="137" t="s">
        <v>2140</v>
      </c>
      <c r="D83" s="241" t="s">
        <v>659</v>
      </c>
      <c r="E83" s="132" t="s">
        <v>140</v>
      </c>
      <c r="F83" s="131"/>
      <c r="G83" s="131"/>
      <c r="H83" s="131"/>
      <c r="I83" s="131"/>
      <c r="J83" s="131"/>
      <c r="K83" s="242" t="s">
        <v>2141</v>
      </c>
      <c r="L83" s="242">
        <v>3100</v>
      </c>
      <c r="M83" s="321">
        <f t="shared" si="34"/>
        <v>3.1E-2</v>
      </c>
      <c r="N83" s="242">
        <v>229</v>
      </c>
      <c r="O83" s="321">
        <f t="shared" si="35"/>
        <v>7.0990000000000002</v>
      </c>
      <c r="P83" s="337" t="s">
        <v>1652</v>
      </c>
      <c r="Q83" s="240">
        <f>'NPHCE Abstract'!J17</f>
        <v>0</v>
      </c>
      <c r="R83" s="321">
        <f>'NPHCE Abstract'!K17</f>
        <v>0</v>
      </c>
      <c r="S83" s="323"/>
      <c r="T83" s="323"/>
      <c r="U83" s="323"/>
      <c r="V83" s="323"/>
      <c r="W83" s="323"/>
      <c r="X83" s="323"/>
      <c r="Y83" s="323"/>
      <c r="Z83" s="323"/>
    </row>
    <row r="84" spans="1:26" ht="51">
      <c r="A84" s="42" t="s">
        <v>2142</v>
      </c>
      <c r="B84" s="304" t="s">
        <v>2143</v>
      </c>
      <c r="C84" s="70" t="s">
        <v>2144</v>
      </c>
      <c r="D84" s="127" t="s">
        <v>659</v>
      </c>
      <c r="E84" s="74" t="s">
        <v>140</v>
      </c>
      <c r="F84" s="4">
        <v>2</v>
      </c>
      <c r="G84" s="4">
        <v>0</v>
      </c>
      <c r="H84" s="4">
        <v>300000</v>
      </c>
      <c r="I84" s="4"/>
      <c r="J84" s="4"/>
      <c r="K84" s="42" t="s">
        <v>1340</v>
      </c>
      <c r="L84" s="42">
        <v>50000</v>
      </c>
      <c r="M84" s="316">
        <f t="shared" si="34"/>
        <v>0.5</v>
      </c>
      <c r="N84" s="42">
        <v>2</v>
      </c>
      <c r="O84" s="316">
        <f t="shared" si="35"/>
        <v>1</v>
      </c>
      <c r="P84" s="70" t="s">
        <v>2146</v>
      </c>
      <c r="Q84" s="304">
        <f>'NPHCE Abstract'!J18</f>
        <v>0</v>
      </c>
      <c r="R84" s="316">
        <f>'NPHCE Abstract'!K18</f>
        <v>0</v>
      </c>
      <c r="S84" s="19"/>
      <c r="T84" s="19"/>
      <c r="U84" s="19"/>
      <c r="V84" s="19"/>
      <c r="W84" s="19"/>
      <c r="X84" s="19"/>
      <c r="Y84" s="19"/>
      <c r="Z84" s="19"/>
    </row>
    <row r="85" spans="1:26" ht="29.25" customHeight="1">
      <c r="A85" s="242" t="s">
        <v>2150</v>
      </c>
      <c r="B85" s="242" t="s">
        <v>2151</v>
      </c>
      <c r="C85" s="137" t="s">
        <v>2152</v>
      </c>
      <c r="D85" s="241" t="s">
        <v>659</v>
      </c>
      <c r="E85" s="132" t="s">
        <v>140</v>
      </c>
      <c r="F85" s="131">
        <v>4</v>
      </c>
      <c r="G85" s="131"/>
      <c r="H85" s="131">
        <v>200000</v>
      </c>
      <c r="I85" s="131"/>
      <c r="J85" s="131"/>
      <c r="K85" s="242"/>
      <c r="L85" s="242"/>
      <c r="M85" s="321">
        <f t="shared" si="34"/>
        <v>0</v>
      </c>
      <c r="N85" s="242"/>
      <c r="O85" s="321">
        <f t="shared" si="35"/>
        <v>0</v>
      </c>
      <c r="P85" s="337"/>
      <c r="Q85" s="240">
        <f>'NPHCE Abstract'!J19</f>
        <v>0</v>
      </c>
      <c r="R85" s="321">
        <f>'NPHCE Abstract'!K19</f>
        <v>0</v>
      </c>
      <c r="S85" s="323"/>
      <c r="T85" s="323"/>
      <c r="U85" s="323"/>
      <c r="V85" s="323"/>
      <c r="W85" s="323"/>
      <c r="X85" s="323"/>
      <c r="Y85" s="323"/>
      <c r="Z85" s="323"/>
    </row>
    <row r="86" spans="1:26" ht="29.25" customHeight="1">
      <c r="A86" s="42" t="s">
        <v>2155</v>
      </c>
      <c r="B86" s="42" t="s">
        <v>2156</v>
      </c>
      <c r="C86" s="70" t="s">
        <v>2157</v>
      </c>
      <c r="D86" s="127" t="s">
        <v>659</v>
      </c>
      <c r="E86" s="74" t="s">
        <v>140</v>
      </c>
      <c r="F86" s="4">
        <v>129</v>
      </c>
      <c r="G86" s="4"/>
      <c r="H86" s="4">
        <v>1450000</v>
      </c>
      <c r="I86" s="4">
        <v>289542</v>
      </c>
      <c r="J86" s="4">
        <v>0</v>
      </c>
      <c r="K86" s="42"/>
      <c r="L86" s="42"/>
      <c r="M86" s="316">
        <f t="shared" si="34"/>
        <v>0</v>
      </c>
      <c r="N86" s="42"/>
      <c r="O86" s="316">
        <f t="shared" si="35"/>
        <v>0</v>
      </c>
      <c r="P86" s="304"/>
      <c r="Q86" s="304">
        <f>'NPHCE Abstract'!J20</f>
        <v>0</v>
      </c>
      <c r="R86" s="316">
        <f>'NPHCE Abstract'!K20</f>
        <v>0</v>
      </c>
      <c r="S86" s="19"/>
      <c r="T86" s="19"/>
      <c r="U86" s="19"/>
      <c r="V86" s="19"/>
      <c r="W86" s="19"/>
      <c r="X86" s="19"/>
      <c r="Y86" s="19"/>
      <c r="Z86" s="19"/>
    </row>
    <row r="87" spans="1:26" ht="29.25" customHeight="1">
      <c r="A87" s="416" t="s">
        <v>2159</v>
      </c>
      <c r="B87" s="418"/>
      <c r="C87" s="418" t="s">
        <v>1874</v>
      </c>
      <c r="D87" s="419" t="s">
        <v>659</v>
      </c>
      <c r="E87" s="420" t="s">
        <v>140</v>
      </c>
      <c r="F87" s="4"/>
      <c r="G87" s="4"/>
      <c r="H87" s="4"/>
      <c r="I87" s="4"/>
      <c r="J87" s="4"/>
      <c r="K87" s="46"/>
      <c r="L87" s="46"/>
      <c r="M87" s="421"/>
      <c r="N87" s="46"/>
      <c r="O87" s="421"/>
      <c r="P87" s="423" t="s">
        <v>2161</v>
      </c>
      <c r="Q87" s="424"/>
      <c r="R87" s="421"/>
      <c r="S87" s="19"/>
      <c r="T87" s="19"/>
      <c r="U87" s="19"/>
      <c r="V87" s="19"/>
      <c r="W87" s="19"/>
      <c r="X87" s="19"/>
      <c r="Y87" s="19"/>
      <c r="Z87" s="19"/>
    </row>
    <row r="88" spans="1:26" ht="29.25" customHeight="1">
      <c r="A88" s="135" t="s">
        <v>2163</v>
      </c>
      <c r="B88" s="131"/>
      <c r="C88" s="135" t="s">
        <v>2164</v>
      </c>
      <c r="D88" s="132"/>
      <c r="E88" s="132"/>
      <c r="F88" s="135"/>
      <c r="G88" s="135"/>
      <c r="H88" s="135"/>
      <c r="I88" s="135"/>
      <c r="J88" s="135"/>
      <c r="K88" s="135"/>
      <c r="L88" s="135"/>
      <c r="M88" s="289"/>
      <c r="N88" s="135"/>
      <c r="O88" s="289">
        <f>SUM(O89:O91)</f>
        <v>1</v>
      </c>
      <c r="P88" s="337"/>
      <c r="Q88" s="337"/>
      <c r="R88" s="289">
        <f>SUM(R89:R91)</f>
        <v>0</v>
      </c>
      <c r="S88" s="323"/>
      <c r="T88" s="323"/>
      <c r="U88" s="323"/>
      <c r="V88" s="323"/>
      <c r="W88" s="323"/>
      <c r="X88" s="323"/>
      <c r="Y88" s="323"/>
      <c r="Z88" s="323"/>
    </row>
    <row r="89" spans="1:26" ht="130.5" customHeight="1">
      <c r="A89" s="42" t="s">
        <v>2168</v>
      </c>
      <c r="B89" s="42" t="s">
        <v>2169</v>
      </c>
      <c r="C89" s="42" t="s">
        <v>2170</v>
      </c>
      <c r="D89" s="127" t="s">
        <v>659</v>
      </c>
      <c r="E89" s="74" t="s">
        <v>142</v>
      </c>
      <c r="F89" s="4"/>
      <c r="G89" s="4"/>
      <c r="H89" s="4">
        <v>200000</v>
      </c>
      <c r="I89" s="4">
        <v>52376</v>
      </c>
      <c r="J89" s="4">
        <v>0</v>
      </c>
      <c r="K89" s="42" t="s">
        <v>860</v>
      </c>
      <c r="L89" s="42">
        <v>50000</v>
      </c>
      <c r="M89" s="316">
        <f t="shared" ref="M89:M91" si="36">L89/100000</f>
        <v>0.5</v>
      </c>
      <c r="N89" s="42">
        <v>2</v>
      </c>
      <c r="O89" s="316">
        <f t="shared" ref="O89:O91" si="37">N89*M89</f>
        <v>1</v>
      </c>
      <c r="P89" s="126" t="s">
        <v>2172</v>
      </c>
      <c r="Q89" s="304">
        <f>'NTCP Abstract'!J25</f>
        <v>0</v>
      </c>
      <c r="R89" s="316">
        <f>'NTCP Abstract'!K25</f>
        <v>0</v>
      </c>
      <c r="S89" s="19"/>
      <c r="T89" s="19"/>
      <c r="U89" s="19"/>
      <c r="V89" s="19"/>
      <c r="W89" s="19"/>
      <c r="X89" s="19"/>
      <c r="Y89" s="19"/>
      <c r="Z89" s="19"/>
    </row>
    <row r="90" spans="1:26" ht="29.25" customHeight="1">
      <c r="A90" s="42" t="s">
        <v>2175</v>
      </c>
      <c r="B90" s="304" t="s">
        <v>2176</v>
      </c>
      <c r="C90" s="42" t="s">
        <v>2177</v>
      </c>
      <c r="D90" s="127" t="s">
        <v>659</v>
      </c>
      <c r="E90" s="74" t="s">
        <v>142</v>
      </c>
      <c r="F90" s="4">
        <v>4</v>
      </c>
      <c r="G90" s="4">
        <v>0</v>
      </c>
      <c r="H90" s="4">
        <v>220000</v>
      </c>
      <c r="I90" s="4">
        <v>0</v>
      </c>
      <c r="J90" s="4"/>
      <c r="K90" s="42"/>
      <c r="L90" s="42"/>
      <c r="M90" s="316">
        <f t="shared" si="36"/>
        <v>0</v>
      </c>
      <c r="N90" s="42"/>
      <c r="O90" s="316">
        <f t="shared" si="37"/>
        <v>0</v>
      </c>
      <c r="P90" s="304"/>
      <c r="Q90" s="304">
        <f>'NTCP Abstract'!J26</f>
        <v>0</v>
      </c>
      <c r="R90" s="316">
        <f>'NTCP Abstract'!K26</f>
        <v>0</v>
      </c>
      <c r="S90" s="19"/>
      <c r="T90" s="19"/>
      <c r="U90" s="19"/>
      <c r="V90" s="19"/>
      <c r="W90" s="19"/>
      <c r="X90" s="19"/>
      <c r="Y90" s="19"/>
      <c r="Z90" s="19"/>
    </row>
    <row r="91" spans="1:26" ht="29.25" customHeight="1">
      <c r="A91" s="42" t="s">
        <v>2181</v>
      </c>
      <c r="B91" s="4"/>
      <c r="C91" s="4" t="s">
        <v>1874</v>
      </c>
      <c r="D91" s="127" t="s">
        <v>659</v>
      </c>
      <c r="E91" s="74" t="s">
        <v>142</v>
      </c>
      <c r="F91" s="4"/>
      <c r="G91" s="4"/>
      <c r="H91" s="4"/>
      <c r="I91" s="4"/>
      <c r="J91" s="4"/>
      <c r="K91" s="42"/>
      <c r="L91" s="42"/>
      <c r="M91" s="316">
        <f t="shared" si="36"/>
        <v>0</v>
      </c>
      <c r="N91" s="42"/>
      <c r="O91" s="316">
        <f t="shared" si="37"/>
        <v>0</v>
      </c>
      <c r="P91" s="304"/>
      <c r="Q91" s="304">
        <f>'NTCP Abstract'!J27</f>
        <v>0</v>
      </c>
      <c r="R91" s="316">
        <f>'NTCP Abstract'!K27</f>
        <v>0</v>
      </c>
      <c r="S91" s="19"/>
      <c r="T91" s="19"/>
      <c r="U91" s="19"/>
      <c r="V91" s="19"/>
      <c r="W91" s="19"/>
      <c r="X91" s="19"/>
      <c r="Y91" s="19"/>
      <c r="Z91" s="19"/>
    </row>
    <row r="92" spans="1:26" ht="29.25" customHeight="1">
      <c r="A92" s="135" t="s">
        <v>2183</v>
      </c>
      <c r="B92" s="131"/>
      <c r="C92" s="135" t="s">
        <v>2184</v>
      </c>
      <c r="D92" s="132"/>
      <c r="E92" s="132"/>
      <c r="F92" s="135"/>
      <c r="G92" s="135"/>
      <c r="H92" s="135"/>
      <c r="I92" s="135"/>
      <c r="J92" s="135"/>
      <c r="K92" s="135"/>
      <c r="L92" s="135"/>
      <c r="M92" s="289"/>
      <c r="N92" s="135"/>
      <c r="O92" s="289">
        <f>SUM(O93:O97)</f>
        <v>8.8000000000000007</v>
      </c>
      <c r="P92" s="337"/>
      <c r="Q92" s="337"/>
      <c r="R92" s="289">
        <f>SUM(R93:R97)</f>
        <v>0</v>
      </c>
      <c r="S92" s="323"/>
      <c r="T92" s="323"/>
      <c r="U92" s="323"/>
      <c r="V92" s="323"/>
      <c r="W92" s="323"/>
      <c r="X92" s="323"/>
      <c r="Y92" s="323"/>
      <c r="Z92" s="323"/>
    </row>
    <row r="93" spans="1:26" ht="174.75" customHeight="1">
      <c r="A93" s="42" t="s">
        <v>2189</v>
      </c>
      <c r="B93" s="304" t="s">
        <v>1867</v>
      </c>
      <c r="C93" s="70" t="s">
        <v>2190</v>
      </c>
      <c r="D93" s="127" t="s">
        <v>659</v>
      </c>
      <c r="E93" s="74" t="s">
        <v>144</v>
      </c>
      <c r="F93" s="4">
        <v>0</v>
      </c>
      <c r="G93" s="4">
        <v>0</v>
      </c>
      <c r="H93" s="4">
        <v>2523000</v>
      </c>
      <c r="I93" s="4">
        <v>417671</v>
      </c>
      <c r="J93" s="4">
        <v>0</v>
      </c>
      <c r="K93" s="70" t="s">
        <v>2191</v>
      </c>
      <c r="L93" s="70">
        <v>530000</v>
      </c>
      <c r="M93" s="316">
        <f t="shared" ref="M93:M97" si="38">L93/100000</f>
        <v>5.3</v>
      </c>
      <c r="N93" s="42">
        <v>1</v>
      </c>
      <c r="O93" s="316">
        <f t="shared" ref="O93:O97" si="39">N93*M93</f>
        <v>5.3</v>
      </c>
      <c r="P93" s="70" t="s">
        <v>2193</v>
      </c>
      <c r="Q93" s="304">
        <f>'NPCDCS Abstract'!J28</f>
        <v>0</v>
      </c>
      <c r="R93" s="316">
        <f>'NPCDCS Abstract'!K28</f>
        <v>0</v>
      </c>
      <c r="S93" s="19"/>
      <c r="T93" s="19"/>
      <c r="U93" s="19"/>
      <c r="V93" s="19"/>
      <c r="W93" s="19"/>
      <c r="X93" s="19"/>
      <c r="Y93" s="19"/>
      <c r="Z93" s="19"/>
    </row>
    <row r="94" spans="1:26" ht="29.25" customHeight="1">
      <c r="A94" s="42" t="s">
        <v>2195</v>
      </c>
      <c r="B94" s="304" t="s">
        <v>2197</v>
      </c>
      <c r="C94" s="70" t="s">
        <v>2199</v>
      </c>
      <c r="D94" s="127" t="s">
        <v>659</v>
      </c>
      <c r="E94" s="74" t="s">
        <v>144</v>
      </c>
      <c r="F94" s="4"/>
      <c r="G94" s="4"/>
      <c r="H94" s="4"/>
      <c r="I94" s="4"/>
      <c r="J94" s="4"/>
      <c r="K94" s="304"/>
      <c r="L94" s="70"/>
      <c r="M94" s="316">
        <f t="shared" si="38"/>
        <v>0</v>
      </c>
      <c r="N94" s="42"/>
      <c r="O94" s="316">
        <f t="shared" si="39"/>
        <v>0</v>
      </c>
      <c r="P94" s="70"/>
      <c r="Q94" s="304">
        <f>'NPCDCS Abstract'!J29</f>
        <v>0</v>
      </c>
      <c r="R94" s="316">
        <f>'NPCDCS Abstract'!K29</f>
        <v>0</v>
      </c>
      <c r="S94" s="19"/>
      <c r="T94" s="19"/>
      <c r="U94" s="19"/>
      <c r="V94" s="19"/>
      <c r="W94" s="19"/>
      <c r="X94" s="19"/>
      <c r="Y94" s="19"/>
      <c r="Z94" s="19"/>
    </row>
    <row r="95" spans="1:26" ht="29.25" customHeight="1">
      <c r="A95" s="42" t="s">
        <v>2203</v>
      </c>
      <c r="B95" s="304" t="s">
        <v>2204</v>
      </c>
      <c r="C95" s="70" t="s">
        <v>2206</v>
      </c>
      <c r="D95" s="127" t="s">
        <v>659</v>
      </c>
      <c r="E95" s="74" t="s">
        <v>144</v>
      </c>
      <c r="F95" s="4">
        <v>0</v>
      </c>
      <c r="G95" s="4">
        <v>0</v>
      </c>
      <c r="H95" s="4">
        <v>1000000</v>
      </c>
      <c r="I95" s="4">
        <v>0</v>
      </c>
      <c r="J95" s="4">
        <v>0</v>
      </c>
      <c r="K95" s="42" t="s">
        <v>860</v>
      </c>
      <c r="L95" s="70">
        <v>0</v>
      </c>
      <c r="M95" s="316">
        <f t="shared" si="38"/>
        <v>0</v>
      </c>
      <c r="N95" s="42">
        <v>0</v>
      </c>
      <c r="O95" s="316">
        <f t="shared" si="39"/>
        <v>0</v>
      </c>
      <c r="P95" s="70"/>
      <c r="Q95" s="304">
        <f>'NPCDCS Abstract'!J30</f>
        <v>0</v>
      </c>
      <c r="R95" s="316">
        <f>'NPCDCS Abstract'!K30</f>
        <v>0</v>
      </c>
      <c r="S95" s="19"/>
      <c r="T95" s="19"/>
      <c r="U95" s="19"/>
      <c r="V95" s="19"/>
      <c r="W95" s="19"/>
      <c r="X95" s="19"/>
      <c r="Y95" s="19"/>
      <c r="Z95" s="19"/>
    </row>
    <row r="96" spans="1:26" ht="29.25" customHeight="1">
      <c r="A96" s="42" t="s">
        <v>2211</v>
      </c>
      <c r="B96" s="304" t="s">
        <v>2212</v>
      </c>
      <c r="C96" s="70" t="s">
        <v>2213</v>
      </c>
      <c r="D96" s="127" t="s">
        <v>659</v>
      </c>
      <c r="E96" s="74" t="s">
        <v>144</v>
      </c>
      <c r="F96" s="4"/>
      <c r="G96" s="4"/>
      <c r="H96" s="4"/>
      <c r="I96" s="4"/>
      <c r="J96" s="4"/>
      <c r="K96" s="70"/>
      <c r="L96" s="70"/>
      <c r="M96" s="316">
        <f t="shared" si="38"/>
        <v>0</v>
      </c>
      <c r="N96" s="42"/>
      <c r="O96" s="316">
        <f t="shared" si="39"/>
        <v>0</v>
      </c>
      <c r="P96" s="70"/>
      <c r="Q96" s="304">
        <f>'NPCDCS Abstract'!J31</f>
        <v>0</v>
      </c>
      <c r="R96" s="316">
        <f>'NPCDCS Abstract'!K31</f>
        <v>0</v>
      </c>
      <c r="S96" s="19"/>
      <c r="T96" s="19"/>
      <c r="U96" s="19"/>
      <c r="V96" s="19"/>
      <c r="W96" s="19"/>
      <c r="X96" s="19"/>
      <c r="Y96" s="19"/>
      <c r="Z96" s="19"/>
    </row>
    <row r="97" spans="1:26" ht="29.25" customHeight="1">
      <c r="A97" s="42" t="s">
        <v>2218</v>
      </c>
      <c r="B97" s="304"/>
      <c r="C97" s="4" t="s">
        <v>1874</v>
      </c>
      <c r="D97" s="127" t="s">
        <v>659</v>
      </c>
      <c r="E97" s="74" t="s">
        <v>144</v>
      </c>
      <c r="F97" s="4">
        <v>0</v>
      </c>
      <c r="G97" s="4">
        <v>0</v>
      </c>
      <c r="H97" s="4">
        <v>0</v>
      </c>
      <c r="I97" s="4">
        <v>0</v>
      </c>
      <c r="J97" s="4">
        <v>0</v>
      </c>
      <c r="K97" s="70" t="s">
        <v>2222</v>
      </c>
      <c r="L97" s="70">
        <v>1000</v>
      </c>
      <c r="M97" s="316">
        <f t="shared" si="38"/>
        <v>0.01</v>
      </c>
      <c r="N97" s="42">
        <v>350</v>
      </c>
      <c r="O97" s="316">
        <f t="shared" si="39"/>
        <v>3.5</v>
      </c>
      <c r="P97" s="70" t="s">
        <v>2223</v>
      </c>
      <c r="Q97" s="304">
        <f>'NPCDCS Abstract'!J32</f>
        <v>0</v>
      </c>
      <c r="R97" s="316">
        <f>'NPCDCS Abstract'!K32</f>
        <v>0</v>
      </c>
      <c r="S97" s="19"/>
      <c r="T97" s="19"/>
      <c r="U97" s="19"/>
      <c r="V97" s="19"/>
      <c r="W97" s="19"/>
      <c r="X97" s="19"/>
      <c r="Y97" s="19"/>
      <c r="Z97" s="19"/>
    </row>
    <row r="98" spans="1:26" ht="29.25" customHeight="1">
      <c r="A98" s="135" t="s">
        <v>2228</v>
      </c>
      <c r="B98" s="131" t="s">
        <v>839</v>
      </c>
      <c r="C98" s="135" t="s">
        <v>2229</v>
      </c>
      <c r="D98" s="132"/>
      <c r="E98" s="132"/>
      <c r="F98" s="135"/>
      <c r="G98" s="135"/>
      <c r="H98" s="135"/>
      <c r="I98" s="135"/>
      <c r="J98" s="135"/>
      <c r="K98" s="135"/>
      <c r="L98" s="135"/>
      <c r="M98" s="289"/>
      <c r="N98" s="135"/>
      <c r="O98" s="289">
        <f>SUM(O99:O100)</f>
        <v>0</v>
      </c>
      <c r="P98" s="337"/>
      <c r="Q98" s="337"/>
      <c r="R98" s="289">
        <f>SUM(R99:R100)</f>
        <v>0</v>
      </c>
      <c r="S98" s="323"/>
      <c r="T98" s="323"/>
      <c r="U98" s="323"/>
      <c r="V98" s="323"/>
      <c r="W98" s="323"/>
      <c r="X98" s="323"/>
      <c r="Y98" s="323"/>
      <c r="Z98" s="323"/>
    </row>
    <row r="99" spans="1:26" ht="29.25" customHeight="1">
      <c r="A99" s="42" t="s">
        <v>2234</v>
      </c>
      <c r="B99" s="42"/>
      <c r="C99" s="4" t="s">
        <v>2236</v>
      </c>
      <c r="D99" s="127" t="s">
        <v>659</v>
      </c>
      <c r="E99" s="74" t="s">
        <v>2237</v>
      </c>
      <c r="F99" s="4"/>
      <c r="G99" s="4"/>
      <c r="H99" s="4">
        <v>2200000</v>
      </c>
      <c r="I99" s="4"/>
      <c r="J99" s="4"/>
      <c r="K99" s="42"/>
      <c r="L99" s="42"/>
      <c r="M99" s="316">
        <f t="shared" ref="M99:M100" si="40">L99/100000</f>
        <v>0</v>
      </c>
      <c r="N99" s="42"/>
      <c r="O99" s="316">
        <f t="shared" ref="O99:O100" si="41">N99*M99</f>
        <v>0</v>
      </c>
      <c r="P99" s="304"/>
      <c r="Q99" s="304">
        <f>'Dialysis Programme Abstract'!J17</f>
        <v>0</v>
      </c>
      <c r="R99" s="316">
        <f>'Dialysis Programme Abstract'!K17</f>
        <v>0</v>
      </c>
      <c r="S99" s="19"/>
      <c r="T99" s="19"/>
      <c r="U99" s="19"/>
      <c r="V99" s="19"/>
      <c r="W99" s="19"/>
      <c r="X99" s="19"/>
      <c r="Y99" s="19"/>
      <c r="Z99" s="19"/>
    </row>
    <row r="100" spans="1:26" ht="29.25" customHeight="1">
      <c r="A100" s="42" t="s">
        <v>2241</v>
      </c>
      <c r="B100" s="4"/>
      <c r="C100" s="4" t="s">
        <v>1874</v>
      </c>
      <c r="D100" s="127" t="s">
        <v>659</v>
      </c>
      <c r="E100" s="74" t="s">
        <v>2237</v>
      </c>
      <c r="F100" s="4"/>
      <c r="G100" s="4"/>
      <c r="H100" s="4"/>
      <c r="I100" s="4"/>
      <c r="J100" s="4"/>
      <c r="K100" s="42"/>
      <c r="L100" s="42"/>
      <c r="M100" s="316">
        <f t="shared" si="40"/>
        <v>0</v>
      </c>
      <c r="N100" s="42"/>
      <c r="O100" s="316">
        <f t="shared" si="41"/>
        <v>0</v>
      </c>
      <c r="P100" s="304"/>
      <c r="Q100" s="304">
        <f>'Dialysis Programme Abstract'!J18</f>
        <v>0</v>
      </c>
      <c r="R100" s="316">
        <f>'Dialysis Programme Abstract'!K18</f>
        <v>0</v>
      </c>
      <c r="S100" s="19"/>
      <c r="T100" s="19"/>
      <c r="U100" s="19"/>
      <c r="V100" s="19"/>
      <c r="W100" s="19"/>
      <c r="X100" s="19"/>
      <c r="Y100" s="19"/>
      <c r="Z100" s="19"/>
    </row>
    <row r="101" spans="1:26" ht="29.25" customHeight="1">
      <c r="A101" s="135" t="s">
        <v>2245</v>
      </c>
      <c r="B101" s="131"/>
      <c r="C101" s="135" t="s">
        <v>2246</v>
      </c>
      <c r="D101" s="132"/>
      <c r="E101" s="132"/>
      <c r="F101" s="135"/>
      <c r="G101" s="135"/>
      <c r="H101" s="135"/>
      <c r="I101" s="135"/>
      <c r="J101" s="135"/>
      <c r="K101" s="135"/>
      <c r="L101" s="135"/>
      <c r="M101" s="289"/>
      <c r="N101" s="135"/>
      <c r="O101" s="289">
        <f>SUM(O102:O104)</f>
        <v>0</v>
      </c>
      <c r="P101" s="337"/>
      <c r="Q101" s="337"/>
      <c r="R101" s="289">
        <f>SUM(R102:R104)</f>
        <v>0</v>
      </c>
      <c r="S101" s="323"/>
      <c r="T101" s="323"/>
      <c r="U101" s="323"/>
      <c r="V101" s="323"/>
      <c r="W101" s="323"/>
      <c r="X101" s="323"/>
      <c r="Y101" s="323"/>
      <c r="Z101" s="323"/>
    </row>
    <row r="102" spans="1:26" ht="29.25" customHeight="1">
      <c r="A102" s="42" t="s">
        <v>2252</v>
      </c>
      <c r="B102" s="4"/>
      <c r="C102" s="4" t="s">
        <v>2253</v>
      </c>
      <c r="D102" s="127" t="s">
        <v>609</v>
      </c>
      <c r="E102" s="74" t="s">
        <v>2254</v>
      </c>
      <c r="F102" s="4"/>
      <c r="G102" s="4"/>
      <c r="H102" s="4"/>
      <c r="I102" s="4"/>
      <c r="J102" s="4"/>
      <c r="K102" s="42"/>
      <c r="L102" s="42"/>
      <c r="M102" s="316">
        <f t="shared" ref="M102:M104" si="42">L102/100000</f>
        <v>0</v>
      </c>
      <c r="N102" s="42"/>
      <c r="O102" s="316">
        <f t="shared" ref="O102:O104" si="43">N102*M102</f>
        <v>0</v>
      </c>
      <c r="P102" s="304"/>
      <c r="Q102" s="240"/>
      <c r="R102" s="321"/>
      <c r="S102" s="19"/>
      <c r="T102" s="19"/>
      <c r="U102" s="19"/>
      <c r="V102" s="19"/>
      <c r="W102" s="19"/>
      <c r="X102" s="19"/>
      <c r="Y102" s="19"/>
      <c r="Z102" s="19"/>
    </row>
    <row r="103" spans="1:26" ht="29.25" customHeight="1">
      <c r="A103" s="42" t="s">
        <v>2258</v>
      </c>
      <c r="B103" s="4"/>
      <c r="C103" s="4" t="s">
        <v>2260</v>
      </c>
      <c r="D103" s="127" t="s">
        <v>609</v>
      </c>
      <c r="E103" s="74" t="s">
        <v>2254</v>
      </c>
      <c r="F103" s="4"/>
      <c r="G103" s="4"/>
      <c r="H103" s="4"/>
      <c r="I103" s="4"/>
      <c r="J103" s="4"/>
      <c r="K103" s="42"/>
      <c r="L103" s="42"/>
      <c r="M103" s="316">
        <f t="shared" si="42"/>
        <v>0</v>
      </c>
      <c r="N103" s="42"/>
      <c r="O103" s="316">
        <f t="shared" si="43"/>
        <v>0</v>
      </c>
      <c r="P103" s="304"/>
      <c r="Q103" s="304"/>
      <c r="R103" s="316"/>
      <c r="S103" s="19"/>
      <c r="T103" s="19"/>
      <c r="U103" s="19"/>
      <c r="V103" s="19"/>
      <c r="W103" s="19"/>
      <c r="X103" s="19"/>
      <c r="Y103" s="19"/>
      <c r="Z103" s="19"/>
    </row>
    <row r="104" spans="1:26" ht="29.25" customHeight="1">
      <c r="A104" s="42" t="s">
        <v>2264</v>
      </c>
      <c r="B104" s="4"/>
      <c r="C104" s="4" t="s">
        <v>2266</v>
      </c>
      <c r="D104" s="127" t="s">
        <v>609</v>
      </c>
      <c r="E104" s="74"/>
      <c r="F104" s="4"/>
      <c r="G104" s="4"/>
      <c r="H104" s="4"/>
      <c r="I104" s="4"/>
      <c r="J104" s="4"/>
      <c r="K104" s="42"/>
      <c r="L104" s="42"/>
      <c r="M104" s="316">
        <f t="shared" si="42"/>
        <v>0</v>
      </c>
      <c r="N104" s="42"/>
      <c r="O104" s="316">
        <f t="shared" si="43"/>
        <v>0</v>
      </c>
      <c r="P104" s="304"/>
      <c r="Q104" s="304"/>
      <c r="R104" s="316"/>
      <c r="S104" s="19"/>
      <c r="T104" s="19"/>
      <c r="U104" s="19"/>
      <c r="V104" s="19"/>
      <c r="W104" s="19"/>
      <c r="X104" s="19"/>
      <c r="Y104" s="19"/>
      <c r="Z104" s="19"/>
    </row>
    <row r="105" spans="1:26" ht="29.25" customHeight="1">
      <c r="A105" s="78" t="s">
        <v>2270</v>
      </c>
      <c r="B105" s="116"/>
      <c r="C105" s="117" t="s">
        <v>2271</v>
      </c>
      <c r="D105" s="119"/>
      <c r="E105" s="119"/>
      <c r="F105" s="117"/>
      <c r="G105" s="117"/>
      <c r="H105" s="117"/>
      <c r="I105" s="117"/>
      <c r="J105" s="117"/>
      <c r="K105" s="117"/>
      <c r="L105" s="117"/>
      <c r="M105" s="79"/>
      <c r="N105" s="117"/>
      <c r="O105" s="79">
        <f>O106+O111+O117+O121+O127+O124</f>
        <v>15.47</v>
      </c>
      <c r="P105" s="78"/>
      <c r="Q105" s="78"/>
      <c r="R105" s="79">
        <f>R106+R111+R117+R121+R127+R124</f>
        <v>0</v>
      </c>
      <c r="S105" s="19"/>
      <c r="T105" s="19"/>
      <c r="U105" s="19"/>
      <c r="V105" s="19"/>
      <c r="W105" s="19"/>
      <c r="X105" s="19"/>
      <c r="Y105" s="19"/>
      <c r="Z105" s="19"/>
    </row>
    <row r="106" spans="1:26" ht="29.25" customHeight="1">
      <c r="A106" s="268" t="s">
        <v>2276</v>
      </c>
      <c r="B106" s="269"/>
      <c r="C106" s="268" t="s">
        <v>2277</v>
      </c>
      <c r="D106" s="270"/>
      <c r="E106" s="270"/>
      <c r="F106" s="268"/>
      <c r="G106" s="268"/>
      <c r="H106" s="268"/>
      <c r="I106" s="268"/>
      <c r="J106" s="268"/>
      <c r="K106" s="268"/>
      <c r="L106" s="268"/>
      <c r="M106" s="272"/>
      <c r="N106" s="268"/>
      <c r="O106" s="272">
        <f>SUM(O107:O110)</f>
        <v>0</v>
      </c>
      <c r="P106" s="290"/>
      <c r="Q106" s="290"/>
      <c r="R106" s="272">
        <f>SUM(R107:R110)</f>
        <v>0</v>
      </c>
      <c r="S106" s="19"/>
      <c r="T106" s="19"/>
      <c r="U106" s="19"/>
      <c r="V106" s="19"/>
      <c r="W106" s="19"/>
      <c r="X106" s="19"/>
      <c r="Y106" s="19"/>
      <c r="Z106" s="19"/>
    </row>
    <row r="107" spans="1:26" ht="29.25" customHeight="1">
      <c r="A107" s="42" t="s">
        <v>2281</v>
      </c>
      <c r="B107" s="4"/>
      <c r="C107" s="4" t="s">
        <v>2282</v>
      </c>
      <c r="D107" s="74" t="s">
        <v>392</v>
      </c>
      <c r="E107" s="74" t="s">
        <v>1171</v>
      </c>
      <c r="F107" s="30"/>
      <c r="G107" s="30"/>
      <c r="H107" s="30"/>
      <c r="I107" s="30"/>
      <c r="J107" s="30"/>
      <c r="K107" s="30"/>
      <c r="L107" s="30"/>
      <c r="M107" s="316">
        <f t="shared" ref="M107:M110" si="44">L107/100000</f>
        <v>0</v>
      </c>
      <c r="N107" s="42"/>
      <c r="O107" s="316">
        <f t="shared" ref="O107:O110" si="45">N107*M107</f>
        <v>0</v>
      </c>
      <c r="P107" s="80"/>
      <c r="Q107" s="70">
        <f>'RMNCH+A Abstract'!J189</f>
        <v>0</v>
      </c>
      <c r="R107" s="71">
        <f>'RMNCH+A Abstract'!K189</f>
        <v>0</v>
      </c>
      <c r="S107" s="19"/>
      <c r="T107" s="19"/>
      <c r="U107" s="19"/>
      <c r="V107" s="19"/>
      <c r="W107" s="19"/>
      <c r="X107" s="19"/>
      <c r="Y107" s="19"/>
      <c r="Z107" s="19"/>
    </row>
    <row r="108" spans="1:26" ht="29.25" customHeight="1">
      <c r="A108" s="42" t="s">
        <v>2286</v>
      </c>
      <c r="B108" s="4" t="s">
        <v>2287</v>
      </c>
      <c r="C108" s="42" t="s">
        <v>2288</v>
      </c>
      <c r="D108" s="127" t="s">
        <v>609</v>
      </c>
      <c r="E108" s="74" t="s">
        <v>68</v>
      </c>
      <c r="F108" s="4"/>
      <c r="G108" s="4"/>
      <c r="H108" s="4"/>
      <c r="I108" s="4"/>
      <c r="J108" s="4"/>
      <c r="K108" s="42"/>
      <c r="L108" s="42"/>
      <c r="M108" s="316">
        <f t="shared" si="44"/>
        <v>0</v>
      </c>
      <c r="N108" s="42"/>
      <c r="O108" s="316">
        <f t="shared" si="45"/>
        <v>0</v>
      </c>
      <c r="P108" s="70"/>
      <c r="Q108" s="304">
        <f>'RMNCH+A Abstract'!J465</f>
        <v>0</v>
      </c>
      <c r="R108" s="316">
        <f>'RMNCH+A Abstract'!K465</f>
        <v>0</v>
      </c>
      <c r="S108" s="19"/>
      <c r="T108" s="19"/>
      <c r="U108" s="19"/>
      <c r="V108" s="19"/>
      <c r="W108" s="19"/>
      <c r="X108" s="19"/>
      <c r="Y108" s="19"/>
      <c r="Z108" s="19"/>
    </row>
    <row r="109" spans="1:26" ht="29.25" customHeight="1">
      <c r="A109" s="42" t="s">
        <v>2291</v>
      </c>
      <c r="B109" s="4" t="s">
        <v>2292</v>
      </c>
      <c r="C109" s="42" t="s">
        <v>2295</v>
      </c>
      <c r="D109" s="127" t="s">
        <v>609</v>
      </c>
      <c r="E109" s="74" t="s">
        <v>68</v>
      </c>
      <c r="F109" s="4"/>
      <c r="G109" s="4"/>
      <c r="H109" s="4"/>
      <c r="I109" s="4"/>
      <c r="J109" s="4"/>
      <c r="K109" s="42"/>
      <c r="L109" s="42"/>
      <c r="M109" s="316">
        <f t="shared" si="44"/>
        <v>0</v>
      </c>
      <c r="N109" s="42"/>
      <c r="O109" s="316">
        <f t="shared" si="45"/>
        <v>0</v>
      </c>
      <c r="P109" s="70"/>
      <c r="Q109" s="304">
        <f>'RMNCH+A Abstract'!J466</f>
        <v>0</v>
      </c>
      <c r="R109" s="316">
        <f>'RMNCH+A Abstract'!K466</f>
        <v>0</v>
      </c>
      <c r="S109" s="19"/>
      <c r="T109" s="19"/>
      <c r="U109" s="19"/>
      <c r="V109" s="19"/>
      <c r="W109" s="19"/>
      <c r="X109" s="19"/>
      <c r="Y109" s="19"/>
      <c r="Z109" s="19"/>
    </row>
    <row r="110" spans="1:26" ht="29.25" customHeight="1">
      <c r="A110" s="42" t="s">
        <v>2298</v>
      </c>
      <c r="B110" s="4"/>
      <c r="C110" s="4" t="s">
        <v>1874</v>
      </c>
      <c r="D110" s="127" t="s">
        <v>609</v>
      </c>
      <c r="E110" s="74"/>
      <c r="F110" s="4"/>
      <c r="G110" s="4"/>
      <c r="H110" s="4"/>
      <c r="I110" s="4"/>
      <c r="J110" s="4"/>
      <c r="K110" s="42"/>
      <c r="L110" s="42"/>
      <c r="M110" s="316">
        <f t="shared" si="44"/>
        <v>0</v>
      </c>
      <c r="N110" s="42"/>
      <c r="O110" s="316">
        <f t="shared" si="45"/>
        <v>0</v>
      </c>
      <c r="P110" s="70"/>
      <c r="Q110" s="240"/>
      <c r="R110" s="321"/>
      <c r="S110" s="19"/>
      <c r="T110" s="19"/>
      <c r="U110" s="19"/>
      <c r="V110" s="19"/>
      <c r="W110" s="19"/>
      <c r="X110" s="19"/>
      <c r="Y110" s="19"/>
      <c r="Z110" s="19"/>
    </row>
    <row r="111" spans="1:26" ht="29.25" customHeight="1">
      <c r="A111" s="268" t="s">
        <v>2303</v>
      </c>
      <c r="B111" s="269"/>
      <c r="C111" s="268" t="s">
        <v>2304</v>
      </c>
      <c r="D111" s="270"/>
      <c r="E111" s="270"/>
      <c r="F111" s="268"/>
      <c r="G111" s="268"/>
      <c r="H111" s="268"/>
      <c r="I111" s="268"/>
      <c r="J111" s="268"/>
      <c r="K111" s="268"/>
      <c r="L111" s="268"/>
      <c r="M111" s="272"/>
      <c r="N111" s="268"/>
      <c r="O111" s="272">
        <f>SUM(O112:O116)</f>
        <v>0</v>
      </c>
      <c r="P111" s="290"/>
      <c r="Q111" s="290"/>
      <c r="R111" s="272">
        <f>SUM(R112:R116)</f>
        <v>0</v>
      </c>
      <c r="S111" s="19"/>
      <c r="T111" s="19"/>
      <c r="U111" s="19"/>
      <c r="V111" s="19"/>
      <c r="W111" s="19"/>
      <c r="X111" s="19"/>
      <c r="Y111" s="19"/>
      <c r="Z111" s="19"/>
    </row>
    <row r="112" spans="1:26" ht="29.25" customHeight="1">
      <c r="A112" s="42" t="s">
        <v>2311</v>
      </c>
      <c r="B112" s="70" t="s">
        <v>2312</v>
      </c>
      <c r="C112" s="70" t="s">
        <v>2313</v>
      </c>
      <c r="D112" s="127" t="s">
        <v>682</v>
      </c>
      <c r="E112" s="74" t="s">
        <v>2314</v>
      </c>
      <c r="F112" s="4"/>
      <c r="G112" s="4"/>
      <c r="H112" s="4"/>
      <c r="I112" s="4"/>
      <c r="J112" s="4"/>
      <c r="K112" s="42"/>
      <c r="L112" s="42"/>
      <c r="M112" s="316">
        <f t="shared" ref="M112:M116" si="46">L112/100000</f>
        <v>0</v>
      </c>
      <c r="N112" s="42"/>
      <c r="O112" s="316">
        <f t="shared" ref="O112:O116" si="47">N112*M112</f>
        <v>0</v>
      </c>
      <c r="P112" s="304"/>
      <c r="Q112" s="304">
        <f>'NVBDCP Abstract'!J48</f>
        <v>0</v>
      </c>
      <c r="R112" s="316">
        <f>'NVBDCP Abstract'!K48</f>
        <v>0</v>
      </c>
      <c r="S112" s="19"/>
      <c r="T112" s="19"/>
      <c r="U112" s="19"/>
      <c r="V112" s="19"/>
      <c r="W112" s="19"/>
      <c r="X112" s="19"/>
      <c r="Y112" s="19"/>
      <c r="Z112" s="19"/>
    </row>
    <row r="113" spans="1:26" ht="29.25" customHeight="1">
      <c r="A113" s="42" t="s">
        <v>2322</v>
      </c>
      <c r="B113" s="70" t="s">
        <v>2323</v>
      </c>
      <c r="C113" s="70" t="s">
        <v>2324</v>
      </c>
      <c r="D113" s="127" t="s">
        <v>682</v>
      </c>
      <c r="E113" s="74" t="s">
        <v>2325</v>
      </c>
      <c r="F113" s="4"/>
      <c r="G113" s="4"/>
      <c r="H113" s="4"/>
      <c r="I113" s="4"/>
      <c r="J113" s="4"/>
      <c r="K113" s="42"/>
      <c r="L113" s="42"/>
      <c r="M113" s="316">
        <f t="shared" si="46"/>
        <v>0</v>
      </c>
      <c r="N113" s="42"/>
      <c r="O113" s="316">
        <f t="shared" si="47"/>
        <v>0</v>
      </c>
      <c r="P113" s="304"/>
      <c r="Q113" s="304">
        <f>'NVBDCP Abstract'!J49</f>
        <v>0</v>
      </c>
      <c r="R113" s="316">
        <f>'NVBDCP Abstract'!K49</f>
        <v>0</v>
      </c>
      <c r="S113" s="19"/>
      <c r="T113" s="19"/>
      <c r="U113" s="19"/>
      <c r="V113" s="19"/>
      <c r="W113" s="19"/>
      <c r="X113" s="19"/>
      <c r="Y113" s="19"/>
      <c r="Z113" s="19"/>
    </row>
    <row r="114" spans="1:26" ht="29.25" customHeight="1">
      <c r="A114" s="42" t="s">
        <v>2332</v>
      </c>
      <c r="B114" s="70" t="s">
        <v>2333</v>
      </c>
      <c r="C114" s="70" t="s">
        <v>2334</v>
      </c>
      <c r="D114" s="127" t="s">
        <v>682</v>
      </c>
      <c r="E114" s="74" t="s">
        <v>2080</v>
      </c>
      <c r="F114" s="4"/>
      <c r="G114" s="4"/>
      <c r="H114" s="4"/>
      <c r="I114" s="4"/>
      <c r="J114" s="4"/>
      <c r="K114" s="42"/>
      <c r="L114" s="42"/>
      <c r="M114" s="316">
        <f t="shared" si="46"/>
        <v>0</v>
      </c>
      <c r="N114" s="42"/>
      <c r="O114" s="316">
        <f t="shared" si="47"/>
        <v>0</v>
      </c>
      <c r="P114" s="304"/>
      <c r="Q114" s="304">
        <f>'NVBDCP Abstract'!J50</f>
        <v>0</v>
      </c>
      <c r="R114" s="316">
        <f>'NVBDCP Abstract'!K50</f>
        <v>0</v>
      </c>
      <c r="S114" s="19"/>
      <c r="T114" s="19"/>
      <c r="U114" s="19"/>
      <c r="V114" s="19"/>
      <c r="W114" s="19"/>
      <c r="X114" s="19"/>
      <c r="Y114" s="19"/>
      <c r="Z114" s="19"/>
    </row>
    <row r="115" spans="1:26" ht="29.25" customHeight="1">
      <c r="A115" s="42" t="s">
        <v>2344</v>
      </c>
      <c r="B115" s="70"/>
      <c r="C115" s="70" t="s">
        <v>2345</v>
      </c>
      <c r="D115" s="127" t="s">
        <v>682</v>
      </c>
      <c r="E115" s="74" t="s">
        <v>124</v>
      </c>
      <c r="F115" s="4"/>
      <c r="G115" s="4"/>
      <c r="H115" s="4"/>
      <c r="I115" s="4"/>
      <c r="J115" s="4"/>
      <c r="K115" s="42"/>
      <c r="L115" s="42"/>
      <c r="M115" s="316">
        <f t="shared" si="46"/>
        <v>0</v>
      </c>
      <c r="N115" s="42"/>
      <c r="O115" s="316">
        <f t="shared" si="47"/>
        <v>0</v>
      </c>
      <c r="P115" s="304"/>
      <c r="Q115" s="304">
        <f>'NVBDCP Abstract'!J51</f>
        <v>0</v>
      </c>
      <c r="R115" s="316">
        <f>'NVBDCP Abstract'!K51</f>
        <v>0</v>
      </c>
      <c r="S115" s="19"/>
      <c r="T115" s="19"/>
      <c r="U115" s="19"/>
      <c r="V115" s="19"/>
      <c r="W115" s="19"/>
      <c r="X115" s="19"/>
      <c r="Y115" s="19"/>
      <c r="Z115" s="19"/>
    </row>
    <row r="116" spans="1:26" ht="29.25" customHeight="1">
      <c r="A116" s="42" t="s">
        <v>2355</v>
      </c>
      <c r="B116" s="4"/>
      <c r="C116" s="4" t="s">
        <v>1874</v>
      </c>
      <c r="D116" s="127" t="s">
        <v>682</v>
      </c>
      <c r="E116" s="74" t="s">
        <v>124</v>
      </c>
      <c r="F116" s="4"/>
      <c r="G116" s="4"/>
      <c r="H116" s="4"/>
      <c r="I116" s="4"/>
      <c r="J116" s="4"/>
      <c r="K116" s="42"/>
      <c r="L116" s="42"/>
      <c r="M116" s="316">
        <f t="shared" si="46"/>
        <v>0</v>
      </c>
      <c r="N116" s="42"/>
      <c r="O116" s="316">
        <f t="shared" si="47"/>
        <v>0</v>
      </c>
      <c r="P116" s="304"/>
      <c r="Q116" s="304">
        <f>'NVBDCP Abstract'!J52</f>
        <v>0</v>
      </c>
      <c r="R116" s="316">
        <f>'NVBDCP Abstract'!K52</f>
        <v>0</v>
      </c>
      <c r="S116" s="19"/>
      <c r="T116" s="19"/>
      <c r="U116" s="19"/>
      <c r="V116" s="19"/>
      <c r="W116" s="19"/>
      <c r="X116" s="19"/>
      <c r="Y116" s="19"/>
      <c r="Z116" s="19"/>
    </row>
    <row r="117" spans="1:26" ht="29.25" customHeight="1">
      <c r="A117" s="268" t="s">
        <v>2359</v>
      </c>
      <c r="B117" s="269"/>
      <c r="C117" s="268" t="s">
        <v>2360</v>
      </c>
      <c r="D117" s="270"/>
      <c r="E117" s="270"/>
      <c r="F117" s="268"/>
      <c r="G117" s="268"/>
      <c r="H117" s="268"/>
      <c r="I117" s="268"/>
      <c r="J117" s="268"/>
      <c r="K117" s="268"/>
      <c r="L117" s="268"/>
      <c r="M117" s="272"/>
      <c r="N117" s="268"/>
      <c r="O117" s="272">
        <f>SUM(O118:O120)</f>
        <v>0.31000000000000005</v>
      </c>
      <c r="P117" s="290"/>
      <c r="Q117" s="290"/>
      <c r="R117" s="272">
        <f>SUM(R118:R120)</f>
        <v>0</v>
      </c>
      <c r="S117" s="19"/>
      <c r="T117" s="19"/>
      <c r="U117" s="19"/>
      <c r="V117" s="19"/>
      <c r="W117" s="19"/>
      <c r="X117" s="19"/>
      <c r="Y117" s="19"/>
      <c r="Z117" s="19"/>
    </row>
    <row r="118" spans="1:26" ht="63.75">
      <c r="A118" s="242" t="s">
        <v>2367</v>
      </c>
      <c r="B118" s="240" t="s">
        <v>2368</v>
      </c>
      <c r="C118" s="137" t="s">
        <v>2369</v>
      </c>
      <c r="D118" s="241" t="s">
        <v>682</v>
      </c>
      <c r="E118" s="241" t="s">
        <v>126</v>
      </c>
      <c r="F118" s="131">
        <v>40</v>
      </c>
      <c r="G118" s="131">
        <v>40</v>
      </c>
      <c r="H118" s="131">
        <v>12000</v>
      </c>
      <c r="I118" s="131">
        <v>12000</v>
      </c>
      <c r="J118" s="131"/>
      <c r="K118" s="131" t="s">
        <v>772</v>
      </c>
      <c r="L118" s="131">
        <v>400</v>
      </c>
      <c r="M118" s="136">
        <f t="shared" ref="M118:M120" si="48">L118/100000</f>
        <v>4.0000000000000001E-3</v>
      </c>
      <c r="N118" s="131">
        <v>40</v>
      </c>
      <c r="O118" s="136">
        <f t="shared" ref="O118:O120" si="49">N118*M118</f>
        <v>0.16</v>
      </c>
      <c r="P118" s="137" t="s">
        <v>2373</v>
      </c>
      <c r="Q118" s="240">
        <f>'NLEP Abstract'!J26</f>
        <v>0</v>
      </c>
      <c r="R118" s="321">
        <f>'NLEP Abstract'!K26</f>
        <v>0</v>
      </c>
      <c r="S118" s="323"/>
      <c r="T118" s="323"/>
      <c r="U118" s="323"/>
      <c r="V118" s="323"/>
      <c r="W118" s="323"/>
      <c r="X118" s="323"/>
      <c r="Y118" s="323"/>
      <c r="Z118" s="323"/>
    </row>
    <row r="119" spans="1:26" ht="76.5">
      <c r="A119" s="242" t="s">
        <v>2377</v>
      </c>
      <c r="B119" s="240" t="s">
        <v>2378</v>
      </c>
      <c r="C119" s="137" t="s">
        <v>2379</v>
      </c>
      <c r="D119" s="241" t="s">
        <v>682</v>
      </c>
      <c r="E119" s="132" t="s">
        <v>126</v>
      </c>
      <c r="F119" s="131">
        <v>12</v>
      </c>
      <c r="G119" s="131">
        <v>10</v>
      </c>
      <c r="H119" s="131">
        <v>17000</v>
      </c>
      <c r="I119" s="131">
        <v>5000</v>
      </c>
      <c r="J119" s="131"/>
      <c r="K119" s="131" t="s">
        <v>860</v>
      </c>
      <c r="L119" s="131">
        <v>1250</v>
      </c>
      <c r="M119" s="136">
        <f t="shared" si="48"/>
        <v>1.2500000000000001E-2</v>
      </c>
      <c r="N119" s="131">
        <v>12</v>
      </c>
      <c r="O119" s="136">
        <f t="shared" si="49"/>
        <v>0.15000000000000002</v>
      </c>
      <c r="P119" s="137" t="s">
        <v>2382</v>
      </c>
      <c r="Q119" s="240">
        <f>'NLEP Abstract'!J27</f>
        <v>0</v>
      </c>
      <c r="R119" s="321">
        <f>'NLEP Abstract'!K27</f>
        <v>0</v>
      </c>
      <c r="S119" s="323"/>
      <c r="T119" s="323"/>
      <c r="U119" s="323"/>
      <c r="V119" s="323"/>
      <c r="W119" s="323"/>
      <c r="X119" s="323"/>
      <c r="Y119" s="323"/>
      <c r="Z119" s="323"/>
    </row>
    <row r="120" spans="1:26" ht="29.25" customHeight="1">
      <c r="A120" s="242" t="s">
        <v>2389</v>
      </c>
      <c r="B120" s="131"/>
      <c r="C120" s="131" t="s">
        <v>1874</v>
      </c>
      <c r="D120" s="241" t="s">
        <v>682</v>
      </c>
      <c r="E120" s="132" t="s">
        <v>126</v>
      </c>
      <c r="F120" s="131"/>
      <c r="G120" s="131"/>
      <c r="H120" s="131"/>
      <c r="I120" s="131"/>
      <c r="J120" s="131"/>
      <c r="K120" s="242"/>
      <c r="L120" s="242"/>
      <c r="M120" s="321">
        <f t="shared" si="48"/>
        <v>0</v>
      </c>
      <c r="N120" s="242"/>
      <c r="O120" s="321">
        <f t="shared" si="49"/>
        <v>0</v>
      </c>
      <c r="P120" s="137"/>
      <c r="Q120" s="240">
        <f>'NLEP Abstract'!J28</f>
        <v>0</v>
      </c>
      <c r="R120" s="321">
        <f>'NLEP Abstract'!K28</f>
        <v>0</v>
      </c>
      <c r="S120" s="323"/>
      <c r="T120" s="323"/>
      <c r="U120" s="323"/>
      <c r="V120" s="323"/>
      <c r="W120" s="323"/>
      <c r="X120" s="323"/>
      <c r="Y120" s="323"/>
      <c r="Z120" s="323"/>
    </row>
    <row r="121" spans="1:26" ht="29.25" customHeight="1">
      <c r="A121" s="268" t="s">
        <v>2394</v>
      </c>
      <c r="B121" s="269"/>
      <c r="C121" s="268" t="s">
        <v>2395</v>
      </c>
      <c r="D121" s="270"/>
      <c r="E121" s="270"/>
      <c r="F121" s="268"/>
      <c r="G121" s="268"/>
      <c r="H121" s="268"/>
      <c r="I121" s="268"/>
      <c r="J121" s="268"/>
      <c r="K121" s="268"/>
      <c r="L121" s="268"/>
      <c r="M121" s="272"/>
      <c r="N121" s="268"/>
      <c r="O121" s="272">
        <f>SUM(O122:O123)</f>
        <v>0</v>
      </c>
      <c r="P121" s="290"/>
      <c r="Q121" s="290"/>
      <c r="R121" s="272">
        <f>SUM(R122:R123)</f>
        <v>0</v>
      </c>
      <c r="S121" s="19"/>
      <c r="T121" s="19"/>
      <c r="U121" s="19"/>
      <c r="V121" s="19"/>
      <c r="W121" s="19"/>
      <c r="X121" s="19"/>
      <c r="Y121" s="19"/>
      <c r="Z121" s="19"/>
    </row>
    <row r="122" spans="1:26" ht="15.75" customHeight="1">
      <c r="A122" s="42" t="s">
        <v>2396</v>
      </c>
      <c r="B122" s="304" t="s">
        <v>1861</v>
      </c>
      <c r="C122" s="4" t="s">
        <v>2397</v>
      </c>
      <c r="D122" s="127" t="s">
        <v>659</v>
      </c>
      <c r="E122" s="74" t="s">
        <v>140</v>
      </c>
      <c r="F122" s="42">
        <v>2</v>
      </c>
      <c r="G122" s="42">
        <v>0</v>
      </c>
      <c r="H122" s="42">
        <v>200000</v>
      </c>
      <c r="I122" s="42">
        <v>0</v>
      </c>
      <c r="J122" s="42"/>
      <c r="K122" s="42"/>
      <c r="L122" s="42"/>
      <c r="M122" s="316">
        <f>L122/100000</f>
        <v>0</v>
      </c>
      <c r="N122" s="42"/>
      <c r="O122" s="316">
        <f>N122*M122</f>
        <v>0</v>
      </c>
      <c r="P122" s="70"/>
      <c r="Q122" s="304">
        <f>'NPHCE Abstract'!J24</f>
        <v>0</v>
      </c>
      <c r="R122" s="316">
        <f>'NPHCE Abstract'!K24</f>
        <v>0</v>
      </c>
      <c r="S122" s="19"/>
      <c r="T122" s="19"/>
      <c r="U122" s="19"/>
      <c r="V122" s="19"/>
      <c r="W122" s="19"/>
      <c r="X122" s="19"/>
      <c r="Y122" s="19"/>
      <c r="Z122" s="19"/>
    </row>
    <row r="123" spans="1:26" ht="29.25" customHeight="1">
      <c r="A123" s="489" t="s">
        <v>2398</v>
      </c>
      <c r="B123" s="489"/>
      <c r="C123" s="489" t="s">
        <v>1874</v>
      </c>
      <c r="D123" s="489" t="s">
        <v>659</v>
      </c>
      <c r="E123" s="420" t="s">
        <v>140</v>
      </c>
      <c r="F123" s="4"/>
      <c r="G123" s="4"/>
      <c r="H123" s="4"/>
      <c r="I123" s="4"/>
      <c r="J123" s="4"/>
      <c r="K123" s="46"/>
      <c r="L123" s="46"/>
      <c r="M123" s="421"/>
      <c r="N123" s="46"/>
      <c r="O123" s="421"/>
      <c r="P123" s="424"/>
      <c r="Q123" s="423" t="s">
        <v>2161</v>
      </c>
      <c r="R123" s="421"/>
      <c r="S123" s="19"/>
      <c r="T123" s="19"/>
      <c r="U123" s="19"/>
      <c r="V123" s="19"/>
      <c r="W123" s="19"/>
      <c r="X123" s="19"/>
      <c r="Y123" s="19"/>
      <c r="Z123" s="19"/>
    </row>
    <row r="124" spans="1:26" ht="29.25" customHeight="1">
      <c r="A124" s="268" t="s">
        <v>2399</v>
      </c>
      <c r="B124" s="269"/>
      <c r="C124" s="268" t="s">
        <v>2400</v>
      </c>
      <c r="D124" s="270"/>
      <c r="E124" s="270"/>
      <c r="F124" s="268"/>
      <c r="G124" s="268"/>
      <c r="H124" s="268"/>
      <c r="I124" s="268"/>
      <c r="J124" s="268"/>
      <c r="K124" s="268"/>
      <c r="L124" s="268"/>
      <c r="M124" s="272"/>
      <c r="N124" s="268"/>
      <c r="O124" s="272">
        <f>SUM(O125:O126)</f>
        <v>6</v>
      </c>
      <c r="P124" s="290"/>
      <c r="Q124" s="290"/>
      <c r="R124" s="272">
        <f>SUM(R125:R126)</f>
        <v>0</v>
      </c>
      <c r="S124" s="19"/>
      <c r="T124" s="19"/>
      <c r="U124" s="19"/>
      <c r="V124" s="19"/>
      <c r="W124" s="19"/>
      <c r="X124" s="19"/>
      <c r="Y124" s="19"/>
      <c r="Z124" s="19"/>
    </row>
    <row r="125" spans="1:26" ht="63.75">
      <c r="A125" s="242" t="s">
        <v>2407</v>
      </c>
      <c r="B125" s="131"/>
      <c r="C125" s="131" t="s">
        <v>2408</v>
      </c>
      <c r="D125" s="241" t="s">
        <v>609</v>
      </c>
      <c r="E125" s="132" t="s">
        <v>2409</v>
      </c>
      <c r="F125" s="131">
        <v>0</v>
      </c>
      <c r="G125" s="131">
        <v>0</v>
      </c>
      <c r="H125" s="325">
        <v>0</v>
      </c>
      <c r="I125" s="325"/>
      <c r="J125" s="135"/>
      <c r="K125" s="131" t="s">
        <v>1219</v>
      </c>
      <c r="L125" s="242">
        <v>100000</v>
      </c>
      <c r="M125" s="321">
        <f t="shared" ref="M125:M126" si="50">L125/100000</f>
        <v>1</v>
      </c>
      <c r="N125" s="242">
        <v>6</v>
      </c>
      <c r="O125" s="321">
        <f t="shared" ref="O125:O126" si="51">N125*M125</f>
        <v>6</v>
      </c>
      <c r="P125" s="137" t="s">
        <v>2410</v>
      </c>
      <c r="Q125" s="496">
        <f>'H&amp;WC Abstract'!J20</f>
        <v>0</v>
      </c>
      <c r="R125" s="321">
        <f>'H&amp;WC Abstract'!K20</f>
        <v>0</v>
      </c>
      <c r="S125" s="323"/>
      <c r="T125" s="323"/>
      <c r="U125" s="323"/>
      <c r="V125" s="323"/>
      <c r="W125" s="323"/>
      <c r="X125" s="323"/>
      <c r="Y125" s="323"/>
      <c r="Z125" s="323"/>
    </row>
    <row r="126" spans="1:26" ht="15.75" customHeight="1">
      <c r="A126" s="242" t="s">
        <v>2414</v>
      </c>
      <c r="B126" s="242"/>
      <c r="C126" s="131" t="s">
        <v>2416</v>
      </c>
      <c r="D126" s="241" t="s">
        <v>609</v>
      </c>
      <c r="E126" s="132" t="s">
        <v>609</v>
      </c>
      <c r="F126" s="131"/>
      <c r="G126" s="131"/>
      <c r="H126" s="131"/>
      <c r="I126" s="131"/>
      <c r="J126" s="131"/>
      <c r="K126" s="242"/>
      <c r="L126" s="242"/>
      <c r="M126" s="321">
        <f t="shared" si="50"/>
        <v>0</v>
      </c>
      <c r="N126" s="242"/>
      <c r="O126" s="321">
        <f t="shared" si="51"/>
        <v>0</v>
      </c>
      <c r="P126" s="137"/>
      <c r="Q126" s="240"/>
      <c r="R126" s="321"/>
      <c r="S126" s="323"/>
      <c r="T126" s="323"/>
      <c r="U126" s="323"/>
      <c r="V126" s="323"/>
      <c r="W126" s="323"/>
      <c r="X126" s="323"/>
      <c r="Y126" s="323"/>
      <c r="Z126" s="323"/>
    </row>
    <row r="127" spans="1:26" ht="29.25" customHeight="1">
      <c r="A127" s="268" t="s">
        <v>2419</v>
      </c>
      <c r="B127" s="269"/>
      <c r="C127" s="268" t="s">
        <v>2420</v>
      </c>
      <c r="D127" s="270"/>
      <c r="E127" s="270"/>
      <c r="F127" s="268"/>
      <c r="G127" s="268"/>
      <c r="H127" s="268"/>
      <c r="I127" s="268"/>
      <c r="J127" s="268"/>
      <c r="K127" s="268"/>
      <c r="L127" s="268"/>
      <c r="M127" s="272"/>
      <c r="N127" s="268"/>
      <c r="O127" s="272">
        <f>SUM(O128:O130)</f>
        <v>9.16</v>
      </c>
      <c r="P127" s="290"/>
      <c r="Q127" s="290"/>
      <c r="R127" s="272">
        <f>SUM(R128:R130)</f>
        <v>0</v>
      </c>
      <c r="S127" s="19"/>
      <c r="T127" s="19"/>
      <c r="U127" s="19"/>
      <c r="V127" s="19"/>
      <c r="W127" s="19"/>
      <c r="X127" s="19"/>
      <c r="Y127" s="19"/>
      <c r="Z127" s="19"/>
    </row>
    <row r="128" spans="1:26" ht="76.5">
      <c r="A128" s="42" t="s">
        <v>2425</v>
      </c>
      <c r="B128" s="4" t="s">
        <v>2426</v>
      </c>
      <c r="C128" s="4" t="s">
        <v>2427</v>
      </c>
      <c r="D128" s="127" t="s">
        <v>609</v>
      </c>
      <c r="E128" s="127" t="s">
        <v>144</v>
      </c>
      <c r="F128" s="4"/>
      <c r="G128" s="4"/>
      <c r="H128" s="4">
        <v>2220000</v>
      </c>
      <c r="I128" s="4"/>
      <c r="J128" s="4"/>
      <c r="K128" s="4" t="s">
        <v>860</v>
      </c>
      <c r="L128" s="42">
        <v>4000</v>
      </c>
      <c r="M128" s="316">
        <v>0.04</v>
      </c>
      <c r="N128" s="42">
        <v>229</v>
      </c>
      <c r="O128" s="316">
        <f t="shared" ref="O128:O130" si="52">N128*M128</f>
        <v>9.16</v>
      </c>
      <c r="P128" s="70" t="s">
        <v>2431</v>
      </c>
      <c r="Q128" s="304">
        <f>'NPCDCS Abstract'!J35</f>
        <v>0</v>
      </c>
      <c r="R128" s="316">
        <f>'NPCDCS Abstract'!K35</f>
        <v>0</v>
      </c>
      <c r="S128" s="19"/>
      <c r="T128" s="19"/>
      <c r="U128" s="19"/>
      <c r="V128" s="19"/>
      <c r="W128" s="19"/>
      <c r="X128" s="19"/>
      <c r="Y128" s="19"/>
      <c r="Z128" s="19"/>
    </row>
    <row r="129" spans="1:26" ht="29.25" customHeight="1">
      <c r="A129" s="42" t="s">
        <v>2433</v>
      </c>
      <c r="B129" s="4"/>
      <c r="C129" s="4" t="s">
        <v>2434</v>
      </c>
      <c r="D129" s="127" t="s">
        <v>609</v>
      </c>
      <c r="E129" s="127" t="s">
        <v>2436</v>
      </c>
      <c r="F129" s="4"/>
      <c r="G129" s="4"/>
      <c r="H129" s="4"/>
      <c r="I129" s="4"/>
      <c r="J129" s="4"/>
      <c r="K129" s="4"/>
      <c r="L129" s="42"/>
      <c r="M129" s="316">
        <f t="shared" ref="M129:M130" si="53">L129/100000</f>
        <v>0</v>
      </c>
      <c r="N129" s="42"/>
      <c r="O129" s="316">
        <f t="shared" si="52"/>
        <v>0</v>
      </c>
      <c r="P129" s="70"/>
      <c r="Q129" s="304">
        <f>'NRCP Abstract'!J10</f>
        <v>0</v>
      </c>
      <c r="R129" s="501">
        <f>'NRCP Abstract'!K10</f>
        <v>0</v>
      </c>
      <c r="S129" s="19"/>
      <c r="T129" s="19"/>
      <c r="U129" s="19"/>
      <c r="V129" s="19"/>
      <c r="W129" s="19"/>
      <c r="X129" s="19"/>
      <c r="Y129" s="19"/>
      <c r="Z129" s="19"/>
    </row>
    <row r="130" spans="1:26" ht="29.25" customHeight="1">
      <c r="A130" s="42" t="s">
        <v>2433</v>
      </c>
      <c r="B130" s="42"/>
      <c r="C130" s="42" t="s">
        <v>297</v>
      </c>
      <c r="D130" s="127" t="s">
        <v>609</v>
      </c>
      <c r="E130" s="74"/>
      <c r="F130" s="4"/>
      <c r="G130" s="4"/>
      <c r="H130" s="4"/>
      <c r="I130" s="4"/>
      <c r="J130" s="4"/>
      <c r="K130" s="42"/>
      <c r="L130" s="35"/>
      <c r="M130" s="316">
        <f t="shared" si="53"/>
        <v>0</v>
      </c>
      <c r="N130" s="42"/>
      <c r="O130" s="316">
        <f t="shared" si="52"/>
        <v>0</v>
      </c>
      <c r="P130" s="70"/>
      <c r="Q130" s="240"/>
      <c r="R130" s="321"/>
      <c r="S130" s="19"/>
      <c r="T130" s="19"/>
      <c r="U130" s="19"/>
      <c r="V130" s="19"/>
      <c r="W130" s="19"/>
      <c r="X130" s="19"/>
      <c r="Y130" s="19"/>
      <c r="Z130" s="19"/>
    </row>
    <row r="131" spans="1:26" ht="29.25" customHeight="1">
      <c r="A131" s="78" t="s">
        <v>2446</v>
      </c>
      <c r="B131" s="116"/>
      <c r="C131" s="117" t="s">
        <v>2447</v>
      </c>
      <c r="D131" s="119"/>
      <c r="E131" s="119"/>
      <c r="F131" s="117"/>
      <c r="G131" s="117"/>
      <c r="H131" s="117"/>
      <c r="I131" s="117"/>
      <c r="J131" s="117"/>
      <c r="K131" s="204"/>
      <c r="L131" s="117"/>
      <c r="M131" s="79"/>
      <c r="N131" s="117"/>
      <c r="O131" s="79">
        <f>O132+O138</f>
        <v>219.08946</v>
      </c>
      <c r="P131" s="78"/>
      <c r="Q131" s="78"/>
      <c r="R131" s="79">
        <f>R132+R138</f>
        <v>0</v>
      </c>
      <c r="S131" s="19"/>
      <c r="T131" s="19"/>
      <c r="U131" s="19"/>
      <c r="V131" s="19"/>
      <c r="W131" s="19"/>
      <c r="X131" s="19"/>
      <c r="Y131" s="19"/>
      <c r="Z131" s="19"/>
    </row>
    <row r="132" spans="1:26" ht="29.25" customHeight="1">
      <c r="A132" s="268" t="s">
        <v>2450</v>
      </c>
      <c r="B132" s="269"/>
      <c r="C132" s="268" t="s">
        <v>2451</v>
      </c>
      <c r="D132" s="270"/>
      <c r="E132" s="270"/>
      <c r="F132" s="268"/>
      <c r="G132" s="268"/>
      <c r="H132" s="268"/>
      <c r="I132" s="268"/>
      <c r="J132" s="268"/>
      <c r="K132" s="268"/>
      <c r="L132" s="268"/>
      <c r="M132" s="272"/>
      <c r="N132" s="268"/>
      <c r="O132" s="272">
        <f>SUM(O133:O137)</f>
        <v>216.08946</v>
      </c>
      <c r="P132" s="290"/>
      <c r="Q132" s="290"/>
      <c r="R132" s="272">
        <f>SUM(R133:R137)</f>
        <v>0</v>
      </c>
      <c r="S132" s="19"/>
      <c r="T132" s="19"/>
      <c r="U132" s="19"/>
      <c r="V132" s="19"/>
      <c r="W132" s="19"/>
      <c r="X132" s="19"/>
      <c r="Y132" s="19"/>
      <c r="Z132" s="19"/>
    </row>
    <row r="133" spans="1:26" ht="29.25" customHeight="1">
      <c r="A133" s="42" t="s">
        <v>2454</v>
      </c>
      <c r="B133" s="174" t="s">
        <v>2455</v>
      </c>
      <c r="C133" s="4" t="s">
        <v>2456</v>
      </c>
      <c r="D133" s="127" t="s">
        <v>392</v>
      </c>
      <c r="E133" s="74" t="s">
        <v>588</v>
      </c>
      <c r="F133" s="4"/>
      <c r="G133" s="4"/>
      <c r="H133" s="4"/>
      <c r="I133" s="4"/>
      <c r="J133" s="4"/>
      <c r="K133" s="42"/>
      <c r="L133" s="42"/>
      <c r="M133" s="316">
        <f t="shared" ref="M133:M137" si="54">L133/100000</f>
        <v>0</v>
      </c>
      <c r="N133" s="42"/>
      <c r="O133" s="316">
        <f t="shared" ref="O133:O137" si="55">N133*M133</f>
        <v>0</v>
      </c>
      <c r="P133" s="70"/>
      <c r="Q133" s="304">
        <f>'RMNCH+A Abstract'!J296</f>
        <v>0</v>
      </c>
      <c r="R133" s="316">
        <f>'RMNCH+A Abstract'!K296</f>
        <v>0</v>
      </c>
      <c r="S133" s="19"/>
      <c r="T133" s="19"/>
      <c r="U133" s="19"/>
      <c r="V133" s="19"/>
      <c r="W133" s="19"/>
      <c r="X133" s="19"/>
      <c r="Y133" s="19"/>
      <c r="Z133" s="19"/>
    </row>
    <row r="134" spans="1:26" ht="29.25" customHeight="1">
      <c r="A134" s="42" t="s">
        <v>2461</v>
      </c>
      <c r="B134" s="70" t="s">
        <v>2462</v>
      </c>
      <c r="C134" s="70" t="s">
        <v>2463</v>
      </c>
      <c r="D134" s="127" t="s">
        <v>682</v>
      </c>
      <c r="E134" s="74" t="s">
        <v>122</v>
      </c>
      <c r="F134" s="4"/>
      <c r="G134" s="4"/>
      <c r="H134" s="4"/>
      <c r="I134" s="4"/>
      <c r="J134" s="4"/>
      <c r="K134" s="42"/>
      <c r="L134" s="42"/>
      <c r="M134" s="316">
        <f t="shared" si="54"/>
        <v>0</v>
      </c>
      <c r="N134" s="42"/>
      <c r="O134" s="316">
        <f t="shared" si="55"/>
        <v>0</v>
      </c>
      <c r="P134" s="70"/>
      <c r="Q134" s="304">
        <f>'IDSP Abstract'!J18</f>
        <v>0</v>
      </c>
      <c r="R134" s="316">
        <f>'IDSP Abstract'!K18</f>
        <v>0</v>
      </c>
      <c r="S134" s="19"/>
      <c r="T134" s="19"/>
      <c r="U134" s="19"/>
      <c r="V134" s="19"/>
      <c r="W134" s="19"/>
      <c r="X134" s="19"/>
      <c r="Y134" s="19"/>
      <c r="Z134" s="19"/>
    </row>
    <row r="135" spans="1:26" ht="89.25">
      <c r="A135" s="42" t="s">
        <v>2468</v>
      </c>
      <c r="B135" s="70" t="s">
        <v>1222</v>
      </c>
      <c r="C135" s="70" t="s">
        <v>2469</v>
      </c>
      <c r="D135" s="127" t="s">
        <v>682</v>
      </c>
      <c r="E135" s="74" t="s">
        <v>128</v>
      </c>
      <c r="F135" s="4">
        <v>78</v>
      </c>
      <c r="G135" s="4">
        <v>34</v>
      </c>
      <c r="H135" s="4">
        <v>7260000</v>
      </c>
      <c r="I135" s="4">
        <v>371961</v>
      </c>
      <c r="J135" s="4">
        <v>0</v>
      </c>
      <c r="K135" s="509" t="s">
        <v>2093</v>
      </c>
      <c r="L135" s="42">
        <v>7807</v>
      </c>
      <c r="M135" s="316">
        <f t="shared" si="54"/>
        <v>7.8070000000000001E-2</v>
      </c>
      <c r="N135" s="42">
        <v>78</v>
      </c>
      <c r="O135" s="316">
        <f t="shared" si="55"/>
        <v>6.0894599999999999</v>
      </c>
      <c r="P135" s="70" t="s">
        <v>2471</v>
      </c>
      <c r="Q135" s="304">
        <f>'RNTCP Abstract'!J39</f>
        <v>0</v>
      </c>
      <c r="R135" s="316">
        <f>'RNTCP Abstract'!K39</f>
        <v>0</v>
      </c>
      <c r="S135" s="19"/>
      <c r="T135" s="19"/>
      <c r="U135" s="19"/>
      <c r="V135" s="19"/>
      <c r="W135" s="19"/>
      <c r="X135" s="19"/>
      <c r="Y135" s="19"/>
      <c r="Z135" s="19"/>
    </row>
    <row r="136" spans="1:26" ht="267.75">
      <c r="A136" s="242" t="s">
        <v>2473</v>
      </c>
      <c r="B136" s="137" t="s">
        <v>2474</v>
      </c>
      <c r="C136" s="137" t="s">
        <v>2475</v>
      </c>
      <c r="D136" s="241" t="s">
        <v>659</v>
      </c>
      <c r="E136" s="132" t="s">
        <v>396</v>
      </c>
      <c r="F136" s="131">
        <v>2</v>
      </c>
      <c r="G136" s="131">
        <v>1</v>
      </c>
      <c r="H136" s="131">
        <v>1000000</v>
      </c>
      <c r="I136" s="131">
        <v>78986</v>
      </c>
      <c r="J136" s="135"/>
      <c r="K136" s="514" t="s">
        <v>2477</v>
      </c>
      <c r="L136" s="242">
        <v>500000</v>
      </c>
      <c r="M136" s="321">
        <f t="shared" si="54"/>
        <v>5</v>
      </c>
      <c r="N136" s="242">
        <v>2</v>
      </c>
      <c r="O136" s="321">
        <f t="shared" si="55"/>
        <v>10</v>
      </c>
      <c r="P136" s="137" t="s">
        <v>2479</v>
      </c>
      <c r="Q136" s="240">
        <f>'NPCB Abstract'!J32</f>
        <v>0</v>
      </c>
      <c r="R136" s="321">
        <f>'NPCB Abstract'!K32</f>
        <v>0</v>
      </c>
      <c r="S136" s="323"/>
      <c r="T136" s="323"/>
      <c r="U136" s="323"/>
      <c r="V136" s="323"/>
      <c r="W136" s="323"/>
      <c r="X136" s="323"/>
      <c r="Y136" s="323"/>
      <c r="Z136" s="323"/>
    </row>
    <row r="137" spans="1:26" ht="191.25">
      <c r="A137" s="242" t="s">
        <v>2481</v>
      </c>
      <c r="B137" s="131"/>
      <c r="C137" s="131" t="s">
        <v>2482</v>
      </c>
      <c r="D137" s="241" t="s">
        <v>609</v>
      </c>
      <c r="E137" s="132" t="s">
        <v>2254</v>
      </c>
      <c r="F137" s="131"/>
      <c r="G137" s="131"/>
      <c r="H137" s="131">
        <v>16000000</v>
      </c>
      <c r="I137" s="131"/>
      <c r="J137" s="131">
        <v>16000000</v>
      </c>
      <c r="K137" s="242" t="s">
        <v>691</v>
      </c>
      <c r="L137" s="242">
        <v>20000000</v>
      </c>
      <c r="M137" s="321">
        <f t="shared" si="54"/>
        <v>200</v>
      </c>
      <c r="N137" s="242">
        <v>1</v>
      </c>
      <c r="O137" s="321">
        <f t="shared" si="55"/>
        <v>200</v>
      </c>
      <c r="P137" s="170" t="s">
        <v>2483</v>
      </c>
      <c r="Q137" s="240"/>
      <c r="R137" s="321"/>
      <c r="S137" s="323"/>
      <c r="T137" s="323"/>
      <c r="U137" s="323"/>
      <c r="V137" s="323"/>
      <c r="W137" s="323"/>
      <c r="X137" s="323"/>
      <c r="Y137" s="323"/>
      <c r="Z137" s="323"/>
    </row>
    <row r="138" spans="1:26" ht="29.25" customHeight="1">
      <c r="A138" s="268" t="s">
        <v>2485</v>
      </c>
      <c r="B138" s="269" t="s">
        <v>2487</v>
      </c>
      <c r="C138" s="268" t="s">
        <v>2488</v>
      </c>
      <c r="D138" s="270"/>
      <c r="E138" s="270"/>
      <c r="F138" s="268"/>
      <c r="G138" s="268"/>
      <c r="H138" s="268"/>
      <c r="I138" s="268"/>
      <c r="J138" s="268"/>
      <c r="K138" s="268"/>
      <c r="L138" s="268"/>
      <c r="M138" s="272"/>
      <c r="N138" s="268"/>
      <c r="O138" s="272">
        <f>SUM(O139:O140)</f>
        <v>3</v>
      </c>
      <c r="P138" s="290"/>
      <c r="Q138" s="290"/>
      <c r="R138" s="272">
        <f>SUM(R139:R140)</f>
        <v>0</v>
      </c>
      <c r="S138" s="19"/>
      <c r="T138" s="19"/>
      <c r="U138" s="19"/>
      <c r="V138" s="19"/>
      <c r="W138" s="19"/>
      <c r="X138" s="19"/>
      <c r="Y138" s="19"/>
      <c r="Z138" s="19"/>
    </row>
    <row r="139" spans="1:26" ht="29.25" customHeight="1">
      <c r="A139" s="42" t="s">
        <v>2491</v>
      </c>
      <c r="B139" s="4"/>
      <c r="C139" s="4" t="s">
        <v>2492</v>
      </c>
      <c r="D139" s="127" t="s">
        <v>682</v>
      </c>
      <c r="E139" s="74" t="s">
        <v>124</v>
      </c>
      <c r="F139" s="4"/>
      <c r="G139" s="4"/>
      <c r="H139" s="4"/>
      <c r="I139" s="4"/>
      <c r="J139" s="4"/>
      <c r="K139" s="42"/>
      <c r="L139" s="42"/>
      <c r="M139" s="316">
        <f t="shared" ref="M139:M140" si="56">L139/100000</f>
        <v>0</v>
      </c>
      <c r="N139" s="42"/>
      <c r="O139" s="316">
        <f t="shared" ref="O139:O140" si="57">N139*M139</f>
        <v>0</v>
      </c>
      <c r="P139" s="304"/>
      <c r="Q139" s="304">
        <f>'NVBDCP Abstract'!J55</f>
        <v>0</v>
      </c>
      <c r="R139" s="501">
        <f>'NVBDCP Abstract'!K55</f>
        <v>0</v>
      </c>
      <c r="S139" s="19"/>
      <c r="T139" s="19"/>
      <c r="U139" s="19"/>
      <c r="V139" s="19"/>
      <c r="W139" s="19"/>
      <c r="X139" s="19"/>
      <c r="Y139" s="19"/>
      <c r="Z139" s="19"/>
    </row>
    <row r="140" spans="1:26" ht="174.75" customHeight="1">
      <c r="A140" s="242" t="s">
        <v>2494</v>
      </c>
      <c r="B140" s="131"/>
      <c r="C140" s="131" t="s">
        <v>2495</v>
      </c>
      <c r="D140" s="241" t="s">
        <v>609</v>
      </c>
      <c r="E140" s="132" t="s">
        <v>609</v>
      </c>
      <c r="F140" s="131"/>
      <c r="G140" s="131"/>
      <c r="H140" s="131"/>
      <c r="I140" s="131"/>
      <c r="J140" s="131"/>
      <c r="K140" s="242" t="s">
        <v>2499</v>
      </c>
      <c r="L140" s="242">
        <v>37500</v>
      </c>
      <c r="M140" s="321">
        <f t="shared" si="56"/>
        <v>0.375</v>
      </c>
      <c r="N140" s="242">
        <v>8</v>
      </c>
      <c r="O140" s="321">
        <f t="shared" si="57"/>
        <v>3</v>
      </c>
      <c r="P140" s="137" t="s">
        <v>2501</v>
      </c>
      <c r="Q140" s="240"/>
      <c r="R140" s="321"/>
      <c r="S140" s="323"/>
      <c r="T140" s="323"/>
      <c r="U140" s="323"/>
      <c r="V140" s="323"/>
      <c r="W140" s="323"/>
      <c r="X140" s="323"/>
      <c r="Y140" s="323"/>
      <c r="Z140" s="323"/>
    </row>
    <row r="141" spans="1:26" ht="29.25" customHeight="1">
      <c r="A141" s="67">
        <v>6.2</v>
      </c>
      <c r="B141" s="110" t="s">
        <v>2503</v>
      </c>
      <c r="C141" s="67" t="s">
        <v>2504</v>
      </c>
      <c r="D141" s="111"/>
      <c r="E141" s="111"/>
      <c r="F141" s="67"/>
      <c r="G141" s="67"/>
      <c r="H141" s="67"/>
      <c r="I141" s="67"/>
      <c r="J141" s="67"/>
      <c r="K141" s="67"/>
      <c r="L141" s="67"/>
      <c r="M141" s="68"/>
      <c r="N141" s="67"/>
      <c r="O141" s="68">
        <f>O142+O156+O169+O172+O177+O180+O186+O189+O193+O196+O198+O201+O219+O222+O226+O229+O232+O235+O238+O245+O248+O251+O254+O259</f>
        <v>1478.0499492000001</v>
      </c>
      <c r="P141" s="67"/>
      <c r="Q141" s="67"/>
      <c r="R141" s="68">
        <f>R142+R156+R169+R172+R177+R180+R186+R189+R193+R196+R198+R201+R219+R222+R226+R229+R232+R235+R238+R245+R248+R251+R254+R259</f>
        <v>0</v>
      </c>
      <c r="S141" s="19"/>
      <c r="T141" s="19"/>
      <c r="U141" s="19"/>
      <c r="V141" s="19"/>
      <c r="W141" s="19"/>
      <c r="X141" s="19"/>
      <c r="Y141" s="19"/>
      <c r="Z141" s="19"/>
    </row>
    <row r="142" spans="1:26" ht="29.25" customHeight="1">
      <c r="A142" s="78" t="s">
        <v>2512</v>
      </c>
      <c r="B142" s="116" t="s">
        <v>2513</v>
      </c>
      <c r="C142" s="117" t="s">
        <v>2514</v>
      </c>
      <c r="D142" s="119"/>
      <c r="E142" s="119"/>
      <c r="F142" s="117"/>
      <c r="G142" s="117"/>
      <c r="H142" s="117"/>
      <c r="I142" s="117"/>
      <c r="J142" s="117"/>
      <c r="K142" s="78"/>
      <c r="L142" s="117"/>
      <c r="M142" s="79"/>
      <c r="N142" s="117"/>
      <c r="O142" s="79">
        <f>SUM(O143:O149)+O155</f>
        <v>47.325600000000001</v>
      </c>
      <c r="P142" s="78"/>
      <c r="Q142" s="78"/>
      <c r="R142" s="79">
        <f>SUM(R143:R149)+R155</f>
        <v>0</v>
      </c>
      <c r="S142" s="19"/>
      <c r="T142" s="19"/>
      <c r="U142" s="19"/>
      <c r="V142" s="19"/>
      <c r="W142" s="19"/>
      <c r="X142" s="19"/>
      <c r="Y142" s="19"/>
      <c r="Z142" s="19"/>
    </row>
    <row r="143" spans="1:26" ht="29.25" customHeight="1">
      <c r="A143" s="42" t="s">
        <v>2520</v>
      </c>
      <c r="B143" s="4" t="s">
        <v>2521</v>
      </c>
      <c r="C143" s="4" t="s">
        <v>2523</v>
      </c>
      <c r="D143" s="127" t="s">
        <v>609</v>
      </c>
      <c r="E143" s="74" t="s">
        <v>476</v>
      </c>
      <c r="F143" s="4"/>
      <c r="G143" s="4"/>
      <c r="H143" s="4"/>
      <c r="I143" s="4"/>
      <c r="J143" s="4"/>
      <c r="K143" s="42"/>
      <c r="L143" s="42"/>
      <c r="M143" s="316">
        <f t="shared" ref="M143:M148" si="58">L143/100000</f>
        <v>0</v>
      </c>
      <c r="N143" s="42"/>
      <c r="O143" s="316">
        <f t="shared" ref="O143:O148" si="59">N143*M143</f>
        <v>0</v>
      </c>
      <c r="P143" s="70"/>
      <c r="Q143" s="304">
        <f>'RMNCH+A Abstract'!J48</f>
        <v>0</v>
      </c>
      <c r="R143" s="316">
        <f>'RMNCH+A Abstract'!K48</f>
        <v>0</v>
      </c>
      <c r="S143" s="19"/>
      <c r="T143" s="19"/>
      <c r="U143" s="19"/>
      <c r="V143" s="19"/>
      <c r="W143" s="19"/>
      <c r="X143" s="19"/>
      <c r="Y143" s="19"/>
      <c r="Z143" s="19"/>
    </row>
    <row r="144" spans="1:26" ht="29.25" customHeight="1">
      <c r="A144" s="42" t="s">
        <v>2527</v>
      </c>
      <c r="B144" s="4" t="s">
        <v>2528</v>
      </c>
      <c r="C144" s="4" t="s">
        <v>2529</v>
      </c>
      <c r="D144" s="127" t="s">
        <v>609</v>
      </c>
      <c r="E144" s="74" t="s">
        <v>476</v>
      </c>
      <c r="F144" s="4"/>
      <c r="G144" s="4"/>
      <c r="H144" s="332">
        <v>300000</v>
      </c>
      <c r="I144" s="332"/>
      <c r="J144" s="74"/>
      <c r="K144" s="127"/>
      <c r="L144" s="127"/>
      <c r="M144" s="316">
        <f t="shared" si="58"/>
        <v>0</v>
      </c>
      <c r="N144" s="42"/>
      <c r="O144" s="316">
        <f t="shared" si="59"/>
        <v>0</v>
      </c>
      <c r="P144" s="70"/>
      <c r="Q144" s="304">
        <f>'RMNCH+A Abstract'!J49</f>
        <v>0</v>
      </c>
      <c r="R144" s="316">
        <f>'RMNCH+A Abstract'!K49</f>
        <v>0</v>
      </c>
      <c r="S144" s="19"/>
      <c r="T144" s="19"/>
      <c r="U144" s="19"/>
      <c r="V144" s="19"/>
      <c r="W144" s="19"/>
      <c r="X144" s="19"/>
      <c r="Y144" s="19"/>
      <c r="Z144" s="19"/>
    </row>
    <row r="145" spans="1:26" ht="29.25" customHeight="1">
      <c r="A145" s="242" t="s">
        <v>2534</v>
      </c>
      <c r="B145" s="131" t="s">
        <v>2536</v>
      </c>
      <c r="C145" s="131" t="s">
        <v>2538</v>
      </c>
      <c r="D145" s="241" t="s">
        <v>609</v>
      </c>
      <c r="E145" s="132" t="s">
        <v>476</v>
      </c>
      <c r="F145" s="131"/>
      <c r="G145" s="131"/>
      <c r="H145" s="325">
        <v>200000</v>
      </c>
      <c r="I145" s="325">
        <v>200000</v>
      </c>
      <c r="J145" s="131"/>
      <c r="K145" s="132"/>
      <c r="L145" s="241">
        <v>300000</v>
      </c>
      <c r="M145" s="321">
        <f t="shared" si="58"/>
        <v>3</v>
      </c>
      <c r="N145" s="241">
        <v>1</v>
      </c>
      <c r="O145" s="321">
        <f t="shared" si="59"/>
        <v>3</v>
      </c>
      <c r="P145" s="137" t="s">
        <v>814</v>
      </c>
      <c r="Q145" s="240">
        <f>'RMNCH+A Abstract'!J50</f>
        <v>0</v>
      </c>
      <c r="R145" s="321">
        <f>'RMNCH+A Abstract'!K50</f>
        <v>0</v>
      </c>
      <c r="S145" s="323"/>
      <c r="T145" s="323"/>
      <c r="U145" s="323"/>
      <c r="V145" s="323"/>
      <c r="W145" s="323"/>
      <c r="X145" s="323"/>
      <c r="Y145" s="323"/>
      <c r="Z145" s="323"/>
    </row>
    <row r="146" spans="1:26" ht="29.25" customHeight="1">
      <c r="A146" s="42" t="s">
        <v>2545</v>
      </c>
      <c r="B146" s="4" t="s">
        <v>2546</v>
      </c>
      <c r="C146" s="4" t="s">
        <v>2547</v>
      </c>
      <c r="D146" s="127" t="s">
        <v>609</v>
      </c>
      <c r="E146" s="74" t="s">
        <v>476</v>
      </c>
      <c r="F146" s="4"/>
      <c r="G146" s="4"/>
      <c r="H146" s="332"/>
      <c r="I146" s="332"/>
      <c r="J146" s="30"/>
      <c r="K146" s="74"/>
      <c r="L146" s="127"/>
      <c r="M146" s="316">
        <f t="shared" si="58"/>
        <v>0</v>
      </c>
      <c r="N146" s="127"/>
      <c r="O146" s="316">
        <f t="shared" si="59"/>
        <v>0</v>
      </c>
      <c r="P146" s="70"/>
      <c r="Q146" s="304">
        <f>'RMNCH+A Abstract'!J51</f>
        <v>0</v>
      </c>
      <c r="R146" s="316">
        <f>'RMNCH+A Abstract'!K51</f>
        <v>0</v>
      </c>
      <c r="S146" s="19"/>
      <c r="T146" s="19"/>
      <c r="U146" s="19"/>
      <c r="V146" s="19"/>
      <c r="W146" s="19"/>
      <c r="X146" s="19"/>
      <c r="Y146" s="19"/>
      <c r="Z146" s="19"/>
    </row>
    <row r="147" spans="1:26" ht="29.25" customHeight="1">
      <c r="A147" s="42" t="s">
        <v>2554</v>
      </c>
      <c r="B147" s="242" t="s">
        <v>2555</v>
      </c>
      <c r="C147" s="131" t="s">
        <v>2556</v>
      </c>
      <c r="D147" s="127" t="s">
        <v>609</v>
      </c>
      <c r="E147" s="74" t="s">
        <v>476</v>
      </c>
      <c r="F147" s="4"/>
      <c r="G147" s="4"/>
      <c r="H147" s="4"/>
      <c r="I147" s="4"/>
      <c r="J147" s="4"/>
      <c r="K147" s="42"/>
      <c r="L147" s="42"/>
      <c r="M147" s="316">
        <f t="shared" si="58"/>
        <v>0</v>
      </c>
      <c r="N147" s="42"/>
      <c r="O147" s="316">
        <f t="shared" si="59"/>
        <v>0</v>
      </c>
      <c r="P147" s="70"/>
      <c r="Q147" s="304">
        <f>'RMNCH+A Abstract'!J52</f>
        <v>0</v>
      </c>
      <c r="R147" s="316">
        <f>'RMNCH+A Abstract'!K52</f>
        <v>0</v>
      </c>
      <c r="S147" s="19"/>
      <c r="T147" s="19"/>
      <c r="U147" s="19"/>
      <c r="V147" s="19"/>
      <c r="W147" s="19"/>
      <c r="X147" s="19"/>
      <c r="Y147" s="19"/>
      <c r="Z147" s="19"/>
    </row>
    <row r="148" spans="1:26" ht="29.25" customHeight="1">
      <c r="A148" s="42" t="s">
        <v>2565</v>
      </c>
      <c r="B148" s="242" t="s">
        <v>2566</v>
      </c>
      <c r="C148" s="131" t="s">
        <v>2567</v>
      </c>
      <c r="D148" s="127" t="s">
        <v>609</v>
      </c>
      <c r="E148" s="74" t="s">
        <v>476</v>
      </c>
      <c r="F148" s="4"/>
      <c r="G148" s="4"/>
      <c r="H148" s="4"/>
      <c r="I148" s="4"/>
      <c r="J148" s="4"/>
      <c r="K148" s="42"/>
      <c r="L148" s="42"/>
      <c r="M148" s="316">
        <f t="shared" si="58"/>
        <v>0</v>
      </c>
      <c r="N148" s="42"/>
      <c r="O148" s="316">
        <f t="shared" si="59"/>
        <v>0</v>
      </c>
      <c r="P148" s="70"/>
      <c r="Q148" s="304">
        <f>'RMNCH+A Abstract'!J53</f>
        <v>0</v>
      </c>
      <c r="R148" s="316">
        <f>'RMNCH+A Abstract'!K53</f>
        <v>0</v>
      </c>
      <c r="S148" s="19"/>
      <c r="T148" s="19"/>
      <c r="U148" s="19"/>
      <c r="V148" s="19"/>
      <c r="W148" s="19"/>
      <c r="X148" s="19"/>
      <c r="Y148" s="19"/>
      <c r="Z148" s="19"/>
    </row>
    <row r="149" spans="1:26" ht="29.25" customHeight="1">
      <c r="A149" s="268" t="s">
        <v>2573</v>
      </c>
      <c r="B149" s="269" t="s">
        <v>2574</v>
      </c>
      <c r="C149" s="268" t="s">
        <v>2575</v>
      </c>
      <c r="D149" s="270"/>
      <c r="E149" s="270"/>
      <c r="F149" s="268"/>
      <c r="G149" s="268"/>
      <c r="H149" s="268"/>
      <c r="I149" s="268"/>
      <c r="J149" s="268"/>
      <c r="K149" s="268"/>
      <c r="L149" s="268"/>
      <c r="M149" s="272"/>
      <c r="N149" s="268"/>
      <c r="O149" s="272">
        <f>SUM(O150:O154)</f>
        <v>44.325600000000001</v>
      </c>
      <c r="P149" s="290"/>
      <c r="Q149" s="290"/>
      <c r="R149" s="272">
        <f>SUM(R150:R154)</f>
        <v>0</v>
      </c>
      <c r="S149" s="19"/>
      <c r="T149" s="19"/>
      <c r="U149" s="19"/>
      <c r="V149" s="19"/>
      <c r="W149" s="19"/>
      <c r="X149" s="19"/>
      <c r="Y149" s="19"/>
      <c r="Z149" s="19"/>
    </row>
    <row r="150" spans="1:26" ht="29.25" customHeight="1">
      <c r="A150" s="42" t="s">
        <v>2581</v>
      </c>
      <c r="B150" s="242" t="s">
        <v>2582</v>
      </c>
      <c r="C150" s="131" t="s">
        <v>2583</v>
      </c>
      <c r="D150" s="127" t="s">
        <v>609</v>
      </c>
      <c r="E150" s="74" t="s">
        <v>476</v>
      </c>
      <c r="F150" s="4"/>
      <c r="G150" s="4"/>
      <c r="H150" s="332">
        <v>200000</v>
      </c>
      <c r="I150" s="332"/>
      <c r="J150" s="4"/>
      <c r="K150" s="74"/>
      <c r="L150" s="127"/>
      <c r="M150" s="316">
        <f t="shared" ref="M150:M155" si="60">L150/100000</f>
        <v>0</v>
      </c>
      <c r="N150" s="469"/>
      <c r="O150" s="316">
        <f t="shared" ref="O150:O155" si="61">N150*M150</f>
        <v>0</v>
      </c>
      <c r="P150" s="70"/>
      <c r="Q150" s="304">
        <f>'RMNCH+A Abstract'!J122</f>
        <v>0</v>
      </c>
      <c r="R150" s="316">
        <f>'RMNCH+A Abstract'!K122</f>
        <v>0</v>
      </c>
      <c r="S150" s="19"/>
      <c r="T150" s="19"/>
      <c r="U150" s="19"/>
      <c r="V150" s="19"/>
      <c r="W150" s="19"/>
      <c r="X150" s="19"/>
      <c r="Y150" s="19"/>
      <c r="Z150" s="19"/>
    </row>
    <row r="151" spans="1:26" ht="29.25" customHeight="1">
      <c r="A151" s="42" t="s">
        <v>2591</v>
      </c>
      <c r="B151" s="242" t="s">
        <v>2592</v>
      </c>
      <c r="C151" s="131" t="s">
        <v>2593</v>
      </c>
      <c r="D151" s="127" t="s">
        <v>609</v>
      </c>
      <c r="E151" s="74" t="s">
        <v>476</v>
      </c>
      <c r="F151" s="4"/>
      <c r="G151" s="4"/>
      <c r="H151" s="332">
        <v>100000</v>
      </c>
      <c r="I151" s="332"/>
      <c r="J151" s="4"/>
      <c r="K151" s="74"/>
      <c r="L151" s="124"/>
      <c r="M151" s="316">
        <f t="shared" si="60"/>
        <v>0</v>
      </c>
      <c r="N151" s="469"/>
      <c r="O151" s="316">
        <f t="shared" si="61"/>
        <v>0</v>
      </c>
      <c r="P151" s="70"/>
      <c r="Q151" s="304">
        <f>'RMNCH+A Abstract'!J123</f>
        <v>0</v>
      </c>
      <c r="R151" s="316">
        <f>'RMNCH+A Abstract'!K123</f>
        <v>0</v>
      </c>
      <c r="S151" s="19"/>
      <c r="T151" s="19"/>
      <c r="U151" s="19"/>
      <c r="V151" s="19"/>
      <c r="W151" s="19"/>
      <c r="X151" s="19"/>
      <c r="Y151" s="19"/>
      <c r="Z151" s="19"/>
    </row>
    <row r="152" spans="1:26" ht="29.25" customHeight="1">
      <c r="A152" s="42" t="s">
        <v>2601</v>
      </c>
      <c r="B152" s="242"/>
      <c r="C152" s="131" t="s">
        <v>2602</v>
      </c>
      <c r="D152" s="127" t="s">
        <v>609</v>
      </c>
      <c r="E152" s="74" t="s">
        <v>476</v>
      </c>
      <c r="F152" s="4"/>
      <c r="G152" s="4"/>
      <c r="H152" s="332"/>
      <c r="I152" s="332"/>
      <c r="J152" s="4"/>
      <c r="K152" s="74"/>
      <c r="L152" s="124"/>
      <c r="M152" s="316">
        <f t="shared" si="60"/>
        <v>0</v>
      </c>
      <c r="N152" s="124"/>
      <c r="O152" s="316">
        <f t="shared" si="61"/>
        <v>0</v>
      </c>
      <c r="P152" s="70"/>
      <c r="Q152" s="304">
        <f>'RMNCH+A Abstract'!J124</f>
        <v>0</v>
      </c>
      <c r="R152" s="316">
        <f>'RMNCH+A Abstract'!K124</f>
        <v>0</v>
      </c>
      <c r="S152" s="19"/>
      <c r="T152" s="19"/>
      <c r="U152" s="19"/>
      <c r="V152" s="19"/>
      <c r="W152" s="19"/>
      <c r="X152" s="19"/>
      <c r="Y152" s="19"/>
      <c r="Z152" s="19"/>
    </row>
    <row r="153" spans="1:26" ht="29.25" customHeight="1">
      <c r="A153" s="42" t="s">
        <v>2609</v>
      </c>
      <c r="B153" s="242"/>
      <c r="C153" s="131" t="s">
        <v>2610</v>
      </c>
      <c r="D153" s="127" t="s">
        <v>609</v>
      </c>
      <c r="E153" s="74" t="s">
        <v>476</v>
      </c>
      <c r="F153" s="4"/>
      <c r="G153" s="4"/>
      <c r="H153" s="332"/>
      <c r="I153" s="332"/>
      <c r="J153" s="4"/>
      <c r="K153" s="74"/>
      <c r="L153" s="124"/>
      <c r="M153" s="316">
        <f t="shared" si="60"/>
        <v>0</v>
      </c>
      <c r="N153" s="124"/>
      <c r="O153" s="316">
        <f t="shared" si="61"/>
        <v>0</v>
      </c>
      <c r="P153" s="80"/>
      <c r="Q153" s="304">
        <f>'RMNCH+A Abstract'!J125</f>
        <v>0</v>
      </c>
      <c r="R153" s="316">
        <f>'RMNCH+A Abstract'!K125</f>
        <v>0</v>
      </c>
      <c r="S153" s="19"/>
      <c r="T153" s="19"/>
      <c r="U153" s="19"/>
      <c r="V153" s="19"/>
      <c r="W153" s="19"/>
      <c r="X153" s="19"/>
      <c r="Y153" s="19"/>
      <c r="Z153" s="19"/>
    </row>
    <row r="154" spans="1:26" ht="29.25" customHeight="1">
      <c r="A154" s="42" t="s">
        <v>2618</v>
      </c>
      <c r="B154" s="4" t="s">
        <v>2574</v>
      </c>
      <c r="C154" s="4" t="s">
        <v>2619</v>
      </c>
      <c r="D154" s="127" t="s">
        <v>609</v>
      </c>
      <c r="E154" s="74" t="s">
        <v>476</v>
      </c>
      <c r="F154" s="4"/>
      <c r="G154" s="4"/>
      <c r="H154" s="332">
        <v>4433000</v>
      </c>
      <c r="I154" s="332">
        <v>3088515</v>
      </c>
      <c r="J154" s="74"/>
      <c r="K154" s="74" t="s">
        <v>501</v>
      </c>
      <c r="L154" s="127">
        <v>369.38</v>
      </c>
      <c r="M154" s="316">
        <f t="shared" si="60"/>
        <v>3.6938000000000001E-3</v>
      </c>
      <c r="N154" s="42">
        <v>12000</v>
      </c>
      <c r="O154" s="316">
        <f t="shared" si="61"/>
        <v>44.325600000000001</v>
      </c>
      <c r="P154" s="70" t="s">
        <v>814</v>
      </c>
      <c r="Q154" s="304">
        <f>'RMNCH+A Abstract'!J126</f>
        <v>0</v>
      </c>
      <c r="R154" s="316">
        <f>'RMNCH+A Abstract'!K126</f>
        <v>0</v>
      </c>
      <c r="S154" s="19"/>
      <c r="T154" s="19"/>
      <c r="U154" s="19"/>
      <c r="V154" s="19"/>
      <c r="W154" s="19"/>
      <c r="X154" s="19"/>
      <c r="Y154" s="19"/>
      <c r="Z154" s="19"/>
    </row>
    <row r="155" spans="1:26" ht="29.25" customHeight="1">
      <c r="A155" s="42" t="s">
        <v>2625</v>
      </c>
      <c r="B155" s="4" t="s">
        <v>2626</v>
      </c>
      <c r="C155" s="4" t="s">
        <v>2627</v>
      </c>
      <c r="D155" s="127" t="s">
        <v>609</v>
      </c>
      <c r="E155" s="74" t="s">
        <v>476</v>
      </c>
      <c r="F155" s="4"/>
      <c r="G155" s="4"/>
      <c r="H155" s="332"/>
      <c r="I155" s="332"/>
      <c r="J155" s="30"/>
      <c r="K155" s="74"/>
      <c r="L155" s="124"/>
      <c r="M155" s="316">
        <f t="shared" si="60"/>
        <v>0</v>
      </c>
      <c r="N155" s="124"/>
      <c r="O155" s="316">
        <f t="shared" si="61"/>
        <v>0</v>
      </c>
      <c r="P155" s="70"/>
      <c r="Q155" s="304">
        <f>'RMNCH+A Abstract'!J54</f>
        <v>0</v>
      </c>
      <c r="R155" s="316">
        <f>'RMNCH+A Abstract'!K54</f>
        <v>0</v>
      </c>
      <c r="S155" s="19"/>
      <c r="T155" s="19"/>
      <c r="U155" s="19"/>
      <c r="V155" s="19"/>
      <c r="W155" s="19"/>
      <c r="X155" s="19"/>
      <c r="Y155" s="19"/>
      <c r="Z155" s="19"/>
    </row>
    <row r="156" spans="1:26" ht="29.25" customHeight="1">
      <c r="A156" s="78" t="s">
        <v>2632</v>
      </c>
      <c r="B156" s="116" t="s">
        <v>2633</v>
      </c>
      <c r="C156" s="117" t="s">
        <v>2634</v>
      </c>
      <c r="D156" s="119"/>
      <c r="E156" s="119"/>
      <c r="F156" s="117"/>
      <c r="G156" s="117"/>
      <c r="H156" s="117"/>
      <c r="I156" s="117"/>
      <c r="J156" s="117"/>
      <c r="K156" s="78"/>
      <c r="L156" s="117"/>
      <c r="M156" s="79"/>
      <c r="N156" s="543"/>
      <c r="O156" s="79">
        <f>SUM(O157:O164)+O168</f>
        <v>69.666200000000018</v>
      </c>
      <c r="P156" s="78"/>
      <c r="Q156" s="78"/>
      <c r="R156" s="79">
        <f>SUM(R157:R164)+R168</f>
        <v>0</v>
      </c>
      <c r="S156" s="19"/>
      <c r="T156" s="19"/>
      <c r="U156" s="19"/>
      <c r="V156" s="19"/>
      <c r="W156" s="19"/>
      <c r="X156" s="19"/>
      <c r="Y156" s="19"/>
      <c r="Z156" s="19"/>
    </row>
    <row r="157" spans="1:26" ht="29.25" customHeight="1">
      <c r="A157" s="42" t="s">
        <v>2643</v>
      </c>
      <c r="B157" s="4" t="s">
        <v>2644</v>
      </c>
      <c r="C157" s="4" t="s">
        <v>2575</v>
      </c>
      <c r="D157" s="127" t="s">
        <v>609</v>
      </c>
      <c r="E157" s="74" t="s">
        <v>1171</v>
      </c>
      <c r="F157" s="4"/>
      <c r="G157" s="4"/>
      <c r="H157" s="4">
        <v>630000</v>
      </c>
      <c r="I157" s="4">
        <v>346373</v>
      </c>
      <c r="J157" s="4"/>
      <c r="K157" s="42" t="s">
        <v>501</v>
      </c>
      <c r="L157" s="42">
        <v>1000</v>
      </c>
      <c r="M157" s="316">
        <f t="shared" ref="M157:M163" si="62">L157/100000</f>
        <v>0.01</v>
      </c>
      <c r="N157" s="42">
        <v>648</v>
      </c>
      <c r="O157" s="316">
        <f t="shared" ref="O157:O163" si="63">N157*M157</f>
        <v>6.48</v>
      </c>
      <c r="P157" s="70" t="s">
        <v>814</v>
      </c>
      <c r="Q157" s="304">
        <f>'RMNCH+A Abstract'!J128</f>
        <v>0</v>
      </c>
      <c r="R157" s="316">
        <f>'RMNCH+A Abstract'!K128</f>
        <v>0</v>
      </c>
      <c r="S157" s="19"/>
      <c r="T157" s="19"/>
      <c r="U157" s="19"/>
      <c r="V157" s="19"/>
      <c r="W157" s="19"/>
      <c r="X157" s="19"/>
      <c r="Y157" s="19"/>
      <c r="Z157" s="19"/>
    </row>
    <row r="158" spans="1:26" ht="29.25" customHeight="1">
      <c r="A158" s="42" t="s">
        <v>2655</v>
      </c>
      <c r="B158" s="4" t="s">
        <v>2656</v>
      </c>
      <c r="C158" s="4" t="s">
        <v>2657</v>
      </c>
      <c r="D158" s="127" t="s">
        <v>609</v>
      </c>
      <c r="E158" s="74" t="s">
        <v>1171</v>
      </c>
      <c r="F158" s="4"/>
      <c r="G158" s="4"/>
      <c r="H158" s="4"/>
      <c r="I158" s="4"/>
      <c r="J158" s="4"/>
      <c r="K158" s="42"/>
      <c r="L158" s="42"/>
      <c r="M158" s="316">
        <f t="shared" si="62"/>
        <v>0</v>
      </c>
      <c r="N158" s="42"/>
      <c r="O158" s="316">
        <f t="shared" si="63"/>
        <v>0</v>
      </c>
      <c r="P158" s="70"/>
      <c r="Q158" s="304">
        <f>'RMNCH+A Abstract'!J192</f>
        <v>0</v>
      </c>
      <c r="R158" s="316">
        <f>'RMNCH+A Abstract'!K192</f>
        <v>0</v>
      </c>
      <c r="S158" s="19"/>
      <c r="T158" s="19"/>
      <c r="U158" s="19"/>
      <c r="V158" s="19"/>
      <c r="W158" s="19"/>
      <c r="X158" s="19"/>
      <c r="Y158" s="19"/>
      <c r="Z158" s="19"/>
    </row>
    <row r="159" spans="1:26" ht="375" customHeight="1">
      <c r="A159" s="242" t="s">
        <v>2662</v>
      </c>
      <c r="B159" s="242" t="s">
        <v>2664</v>
      </c>
      <c r="C159" s="242" t="s">
        <v>2666</v>
      </c>
      <c r="D159" s="241" t="s">
        <v>609</v>
      </c>
      <c r="E159" s="132" t="s">
        <v>1171</v>
      </c>
      <c r="F159" s="131"/>
      <c r="G159" s="131"/>
      <c r="H159" s="544"/>
      <c r="I159" s="325"/>
      <c r="J159" s="135"/>
      <c r="K159" s="220" t="s">
        <v>2477</v>
      </c>
      <c r="L159" s="220">
        <v>12.5</v>
      </c>
      <c r="M159" s="545">
        <f t="shared" si="62"/>
        <v>1.25E-4</v>
      </c>
      <c r="N159" s="546">
        <v>209000</v>
      </c>
      <c r="O159" s="321">
        <f t="shared" si="63"/>
        <v>26.125</v>
      </c>
      <c r="P159" s="230" t="s">
        <v>2674</v>
      </c>
      <c r="Q159" s="240">
        <f>'RMNCH+A Abstract'!J193</f>
        <v>0</v>
      </c>
      <c r="R159" s="321">
        <f>'RMNCH+A Abstract'!K193</f>
        <v>0</v>
      </c>
      <c r="S159" s="323"/>
      <c r="T159" s="323"/>
      <c r="U159" s="323"/>
      <c r="V159" s="323"/>
      <c r="W159" s="323"/>
      <c r="X159" s="323"/>
      <c r="Y159" s="323"/>
      <c r="Z159" s="323"/>
    </row>
    <row r="160" spans="1:26" ht="12.75">
      <c r="A160" s="242" t="s">
        <v>2679</v>
      </c>
      <c r="B160" s="242" t="s">
        <v>2680</v>
      </c>
      <c r="C160" s="242" t="s">
        <v>2682</v>
      </c>
      <c r="D160" s="241" t="s">
        <v>609</v>
      </c>
      <c r="E160" s="132" t="s">
        <v>1171</v>
      </c>
      <c r="F160" s="131"/>
      <c r="G160" s="131"/>
      <c r="H160" s="216" t="s">
        <v>2685</v>
      </c>
      <c r="I160" s="325"/>
      <c r="J160" s="131"/>
      <c r="K160" s="137"/>
      <c r="L160" s="549">
        <v>1.2</v>
      </c>
      <c r="M160" s="545">
        <f t="shared" si="62"/>
        <v>1.2E-5</v>
      </c>
      <c r="N160" s="220">
        <v>209000</v>
      </c>
      <c r="O160" s="321">
        <f t="shared" si="63"/>
        <v>2.508</v>
      </c>
      <c r="P160" s="550" t="s">
        <v>2687</v>
      </c>
      <c r="Q160" s="240">
        <f>'RMNCH+A Abstract'!J194</f>
        <v>0</v>
      </c>
      <c r="R160" s="321">
        <f>'RMNCH+A Abstract'!K194</f>
        <v>0</v>
      </c>
      <c r="S160" s="323"/>
      <c r="T160" s="323"/>
      <c r="U160" s="323"/>
      <c r="V160" s="323"/>
      <c r="W160" s="323"/>
      <c r="X160" s="323"/>
      <c r="Y160" s="323"/>
      <c r="Z160" s="323"/>
    </row>
    <row r="161" spans="1:26" ht="229.5">
      <c r="A161" s="242" t="s">
        <v>2691</v>
      </c>
      <c r="B161" s="242" t="s">
        <v>2692</v>
      </c>
      <c r="C161" s="131" t="s">
        <v>2693</v>
      </c>
      <c r="D161" s="241" t="s">
        <v>609</v>
      </c>
      <c r="E161" s="132" t="s">
        <v>1171</v>
      </c>
      <c r="F161" s="131"/>
      <c r="G161" s="131"/>
      <c r="H161" s="216" t="s">
        <v>2697</v>
      </c>
      <c r="I161" s="216" t="s">
        <v>2698</v>
      </c>
      <c r="J161" s="135"/>
      <c r="K161" s="220" t="s">
        <v>2477</v>
      </c>
      <c r="L161" s="220">
        <v>0.5</v>
      </c>
      <c r="M161" s="551">
        <f t="shared" si="62"/>
        <v>5.0000000000000004E-6</v>
      </c>
      <c r="N161" s="552">
        <v>5319600</v>
      </c>
      <c r="O161" s="321">
        <f t="shared" si="63"/>
        <v>26.598000000000003</v>
      </c>
      <c r="P161" s="553" t="s">
        <v>2704</v>
      </c>
      <c r="Q161" s="240">
        <f>'RMNCH+A Abstract'!J195</f>
        <v>0</v>
      </c>
      <c r="R161" s="321">
        <f>'RMNCH+A Abstract'!K195</f>
        <v>0</v>
      </c>
      <c r="S161" s="323"/>
      <c r="T161" s="323"/>
      <c r="U161" s="323"/>
      <c r="V161" s="323"/>
      <c r="W161" s="323"/>
      <c r="X161" s="323"/>
      <c r="Y161" s="323"/>
      <c r="Z161" s="323"/>
    </row>
    <row r="162" spans="1:26" ht="15.75" customHeight="1">
      <c r="A162" s="242" t="s">
        <v>2707</v>
      </c>
      <c r="B162" s="242" t="s">
        <v>2708</v>
      </c>
      <c r="C162" s="242" t="s">
        <v>2709</v>
      </c>
      <c r="D162" s="241" t="s">
        <v>609</v>
      </c>
      <c r="E162" s="132" t="s">
        <v>1171</v>
      </c>
      <c r="F162" s="131"/>
      <c r="G162" s="131"/>
      <c r="H162" s="220">
        <v>229000</v>
      </c>
      <c r="I162" s="220">
        <v>52904</v>
      </c>
      <c r="J162" s="131"/>
      <c r="K162" s="242"/>
      <c r="L162" s="220">
        <v>1.2</v>
      </c>
      <c r="M162" s="551">
        <f t="shared" si="62"/>
        <v>1.2E-5</v>
      </c>
      <c r="N162" s="220">
        <v>204600</v>
      </c>
      <c r="O162" s="321">
        <f t="shared" si="63"/>
        <v>2.4552</v>
      </c>
      <c r="P162" s="554" t="s">
        <v>2713</v>
      </c>
      <c r="Q162" s="240">
        <f>'RMNCH+A Abstract'!J196</f>
        <v>0</v>
      </c>
      <c r="R162" s="321">
        <f>'RMNCH+A Abstract'!K196</f>
        <v>0</v>
      </c>
      <c r="S162" s="323"/>
      <c r="T162" s="323"/>
      <c r="U162" s="323"/>
      <c r="V162" s="323"/>
      <c r="W162" s="323"/>
      <c r="X162" s="323"/>
      <c r="Y162" s="323"/>
      <c r="Z162" s="323"/>
    </row>
    <row r="163" spans="1:26" ht="29.25" customHeight="1">
      <c r="A163" s="42" t="s">
        <v>2720</v>
      </c>
      <c r="B163" s="4" t="s">
        <v>2721</v>
      </c>
      <c r="C163" s="4" t="s">
        <v>2723</v>
      </c>
      <c r="D163" s="127" t="s">
        <v>609</v>
      </c>
      <c r="E163" s="74" t="s">
        <v>1171</v>
      </c>
      <c r="F163" s="4"/>
      <c r="G163" s="4"/>
      <c r="H163" s="4"/>
      <c r="I163" s="4"/>
      <c r="J163" s="4"/>
      <c r="K163" s="4"/>
      <c r="L163" s="4"/>
      <c r="M163" s="316">
        <f t="shared" si="62"/>
        <v>0</v>
      </c>
      <c r="N163" s="42"/>
      <c r="O163" s="316">
        <f t="shared" si="63"/>
        <v>0</v>
      </c>
      <c r="P163" s="70"/>
      <c r="Q163" s="304">
        <f>'RMNCH+A Abstract'!J197</f>
        <v>0</v>
      </c>
      <c r="R163" s="316">
        <f>'RMNCH+A Abstract'!K197</f>
        <v>0</v>
      </c>
      <c r="S163" s="19"/>
      <c r="T163" s="19"/>
      <c r="U163" s="19"/>
      <c r="V163" s="19"/>
      <c r="W163" s="19"/>
      <c r="X163" s="19"/>
      <c r="Y163" s="19"/>
      <c r="Z163" s="19"/>
    </row>
    <row r="164" spans="1:26" ht="29.25" customHeight="1">
      <c r="A164" s="268" t="s">
        <v>2728</v>
      </c>
      <c r="B164" s="269" t="s">
        <v>2729</v>
      </c>
      <c r="C164" s="268" t="s">
        <v>2730</v>
      </c>
      <c r="D164" s="270"/>
      <c r="E164" s="270"/>
      <c r="F164" s="268"/>
      <c r="G164" s="268"/>
      <c r="H164" s="268"/>
      <c r="I164" s="268"/>
      <c r="J164" s="268"/>
      <c r="K164" s="268"/>
      <c r="L164" s="268"/>
      <c r="M164" s="272"/>
      <c r="N164" s="268"/>
      <c r="O164" s="272">
        <f>SUM(O165:O167)</f>
        <v>5.5</v>
      </c>
      <c r="P164" s="290"/>
      <c r="Q164" s="290"/>
      <c r="R164" s="272">
        <f>SUM(R165:R167)</f>
        <v>0</v>
      </c>
      <c r="S164" s="19"/>
      <c r="T164" s="19"/>
      <c r="U164" s="19"/>
      <c r="V164" s="19"/>
      <c r="W164" s="19"/>
      <c r="X164" s="19"/>
      <c r="Y164" s="19"/>
      <c r="Z164" s="19"/>
    </row>
    <row r="165" spans="1:26" ht="25.5">
      <c r="A165" s="242" t="s">
        <v>2735</v>
      </c>
      <c r="B165" s="131" t="s">
        <v>2736</v>
      </c>
      <c r="C165" s="131" t="s">
        <v>2737</v>
      </c>
      <c r="D165" s="241" t="s">
        <v>609</v>
      </c>
      <c r="E165" s="132" t="s">
        <v>1171</v>
      </c>
      <c r="F165" s="131"/>
      <c r="G165" s="131"/>
      <c r="H165" s="220">
        <v>350000</v>
      </c>
      <c r="I165" s="220">
        <v>341500</v>
      </c>
      <c r="J165" s="131"/>
      <c r="K165" s="242"/>
      <c r="L165" s="220">
        <v>300000</v>
      </c>
      <c r="M165" s="321">
        <f t="shared" ref="M165:M168" si="64">L165/100000</f>
        <v>3</v>
      </c>
      <c r="N165" s="132">
        <v>1</v>
      </c>
      <c r="O165" s="321">
        <f t="shared" ref="O165:O168" si="65">N165*M165</f>
        <v>3</v>
      </c>
      <c r="P165" s="137" t="s">
        <v>2739</v>
      </c>
      <c r="Q165" s="240">
        <f>'RMNCH+A Abstract'!J199</f>
        <v>0</v>
      </c>
      <c r="R165" s="321">
        <f>'RMNCH+A Abstract'!K199</f>
        <v>0</v>
      </c>
      <c r="S165" s="323"/>
      <c r="T165" s="323"/>
      <c r="U165" s="323"/>
      <c r="V165" s="323"/>
      <c r="W165" s="323"/>
      <c r="X165" s="323"/>
      <c r="Y165" s="323"/>
      <c r="Z165" s="323"/>
    </row>
    <row r="166" spans="1:26" ht="25.5">
      <c r="A166" s="242" t="s">
        <v>2745</v>
      </c>
      <c r="B166" s="131" t="s">
        <v>2746</v>
      </c>
      <c r="C166" s="131" t="s">
        <v>2747</v>
      </c>
      <c r="D166" s="241" t="s">
        <v>609</v>
      </c>
      <c r="E166" s="132" t="s">
        <v>1171</v>
      </c>
      <c r="F166" s="131"/>
      <c r="G166" s="131"/>
      <c r="H166" s="220">
        <v>350000</v>
      </c>
      <c r="I166" s="220">
        <v>23520</v>
      </c>
      <c r="J166" s="131"/>
      <c r="K166" s="131"/>
      <c r="L166" s="220">
        <v>250000</v>
      </c>
      <c r="M166" s="321">
        <f t="shared" si="64"/>
        <v>2.5</v>
      </c>
      <c r="N166" s="132">
        <v>1</v>
      </c>
      <c r="O166" s="321">
        <f t="shared" si="65"/>
        <v>2.5</v>
      </c>
      <c r="P166" s="137" t="s">
        <v>2739</v>
      </c>
      <c r="Q166" s="240">
        <f>'RMNCH+A Abstract'!J200</f>
        <v>0</v>
      </c>
      <c r="R166" s="321">
        <f>'RMNCH+A Abstract'!K200</f>
        <v>0</v>
      </c>
      <c r="S166" s="323"/>
      <c r="T166" s="323"/>
      <c r="U166" s="323"/>
      <c r="V166" s="323"/>
      <c r="W166" s="323"/>
      <c r="X166" s="323"/>
      <c r="Y166" s="323"/>
      <c r="Z166" s="323"/>
    </row>
    <row r="167" spans="1:26" ht="29.25" customHeight="1">
      <c r="A167" s="242" t="s">
        <v>2752</v>
      </c>
      <c r="B167" s="131"/>
      <c r="C167" s="131" t="s">
        <v>1441</v>
      </c>
      <c r="D167" s="241" t="s">
        <v>609</v>
      </c>
      <c r="E167" s="132" t="s">
        <v>1171</v>
      </c>
      <c r="F167" s="131"/>
      <c r="G167" s="131"/>
      <c r="H167" s="131"/>
      <c r="I167" s="131"/>
      <c r="J167" s="131"/>
      <c r="K167" s="242"/>
      <c r="L167" s="242"/>
      <c r="M167" s="321">
        <f t="shared" si="64"/>
        <v>0</v>
      </c>
      <c r="N167" s="242"/>
      <c r="O167" s="321">
        <f t="shared" si="65"/>
        <v>0</v>
      </c>
      <c r="P167" s="137"/>
      <c r="Q167" s="240">
        <f>'RMNCH+A Abstract'!J201</f>
        <v>0</v>
      </c>
      <c r="R167" s="321">
        <f>'RMNCH+A Abstract'!K201</f>
        <v>0</v>
      </c>
      <c r="S167" s="323"/>
      <c r="T167" s="323"/>
      <c r="U167" s="323"/>
      <c r="V167" s="323"/>
      <c r="W167" s="323"/>
      <c r="X167" s="323"/>
      <c r="Y167" s="323"/>
      <c r="Z167" s="323"/>
    </row>
    <row r="168" spans="1:26" ht="29.25" customHeight="1">
      <c r="A168" s="42" t="s">
        <v>2756</v>
      </c>
      <c r="B168" s="4"/>
      <c r="C168" s="4" t="s">
        <v>2627</v>
      </c>
      <c r="D168" s="127" t="s">
        <v>609</v>
      </c>
      <c r="E168" s="74" t="s">
        <v>1171</v>
      </c>
      <c r="F168" s="4"/>
      <c r="G168" s="4"/>
      <c r="H168" s="4"/>
      <c r="I168" s="4"/>
      <c r="J168" s="4"/>
      <c r="K168" s="4"/>
      <c r="L168" s="125"/>
      <c r="M168" s="316">
        <f t="shared" si="64"/>
        <v>0</v>
      </c>
      <c r="N168" s="42"/>
      <c r="O168" s="316">
        <f t="shared" si="65"/>
        <v>0</v>
      </c>
      <c r="P168" s="70"/>
      <c r="Q168" s="304">
        <f>'RMNCH+A Abstract'!J202</f>
        <v>0</v>
      </c>
      <c r="R168" s="316">
        <f>'RMNCH+A Abstract'!K202</f>
        <v>0</v>
      </c>
      <c r="S168" s="19"/>
      <c r="T168" s="19"/>
      <c r="U168" s="19"/>
      <c r="V168" s="19"/>
      <c r="W168" s="19"/>
      <c r="X168" s="19"/>
      <c r="Y168" s="19"/>
      <c r="Z168" s="19"/>
    </row>
    <row r="169" spans="1:26" ht="29.25" customHeight="1">
      <c r="A169" s="78" t="s">
        <v>2763</v>
      </c>
      <c r="B169" s="116" t="s">
        <v>2765</v>
      </c>
      <c r="C169" s="117" t="s">
        <v>2766</v>
      </c>
      <c r="D169" s="119"/>
      <c r="E169" s="119"/>
      <c r="F169" s="117"/>
      <c r="G169" s="117"/>
      <c r="H169" s="117"/>
      <c r="I169" s="117"/>
      <c r="J169" s="117"/>
      <c r="K169" s="78"/>
      <c r="L169" s="117"/>
      <c r="M169" s="79"/>
      <c r="N169" s="117"/>
      <c r="O169" s="79">
        <f>SUM(O170:O171)</f>
        <v>0</v>
      </c>
      <c r="P169" s="78"/>
      <c r="Q169" s="78"/>
      <c r="R169" s="79">
        <f>SUM(R170:R171)</f>
        <v>0</v>
      </c>
      <c r="S169" s="19"/>
      <c r="T169" s="19"/>
      <c r="U169" s="19"/>
      <c r="V169" s="19"/>
      <c r="W169" s="19"/>
      <c r="X169" s="19"/>
      <c r="Y169" s="19"/>
      <c r="Z169" s="19"/>
    </row>
    <row r="170" spans="1:26" ht="29.25" customHeight="1">
      <c r="A170" s="42" t="s">
        <v>2771</v>
      </c>
      <c r="B170" s="174" t="s">
        <v>1322</v>
      </c>
      <c r="C170" s="4" t="s">
        <v>2772</v>
      </c>
      <c r="D170" s="127" t="s">
        <v>392</v>
      </c>
      <c r="E170" s="74" t="s">
        <v>588</v>
      </c>
      <c r="F170" s="4"/>
      <c r="G170" s="4"/>
      <c r="H170" s="4"/>
      <c r="I170" s="4"/>
      <c r="J170" s="4"/>
      <c r="K170" s="42"/>
      <c r="L170" s="42"/>
      <c r="M170" s="316">
        <f t="shared" ref="M170:M171" si="66">L170/100000</f>
        <v>0</v>
      </c>
      <c r="N170" s="42"/>
      <c r="O170" s="316">
        <f t="shared" ref="O170:O171" si="67">N170*M170</f>
        <v>0</v>
      </c>
      <c r="P170" s="304"/>
      <c r="Q170" s="304">
        <f>'RMNCH+A Abstract'!J299</f>
        <v>0</v>
      </c>
      <c r="R170" s="316">
        <f>'RMNCH+A Abstract'!K299</f>
        <v>0</v>
      </c>
      <c r="S170" s="19"/>
      <c r="T170" s="19"/>
      <c r="U170" s="19"/>
      <c r="V170" s="19"/>
      <c r="W170" s="19"/>
      <c r="X170" s="19"/>
      <c r="Y170" s="19"/>
      <c r="Z170" s="19"/>
    </row>
    <row r="171" spans="1:26" ht="29.25" customHeight="1">
      <c r="A171" s="42" t="s">
        <v>2781</v>
      </c>
      <c r="B171" s="4" t="s">
        <v>2782</v>
      </c>
      <c r="C171" s="4" t="s">
        <v>2627</v>
      </c>
      <c r="D171" s="127" t="s">
        <v>609</v>
      </c>
      <c r="E171" s="74" t="s">
        <v>588</v>
      </c>
      <c r="F171" s="4"/>
      <c r="G171" s="4"/>
      <c r="H171" s="4"/>
      <c r="I171" s="4"/>
      <c r="J171" s="4"/>
      <c r="K171" s="42"/>
      <c r="L171" s="42"/>
      <c r="M171" s="316">
        <f t="shared" si="66"/>
        <v>0</v>
      </c>
      <c r="N171" s="42"/>
      <c r="O171" s="316">
        <f t="shared" si="67"/>
        <v>0</v>
      </c>
      <c r="P171" s="304"/>
      <c r="Q171" s="304">
        <f>'RMNCH+A Abstract'!J300</f>
        <v>0</v>
      </c>
      <c r="R171" s="316">
        <f>'RMNCH+A Abstract'!K300</f>
        <v>0</v>
      </c>
      <c r="S171" s="19"/>
      <c r="T171" s="19"/>
      <c r="U171" s="19"/>
      <c r="V171" s="19"/>
      <c r="W171" s="19"/>
      <c r="X171" s="19"/>
      <c r="Y171" s="19"/>
      <c r="Z171" s="19"/>
    </row>
    <row r="172" spans="1:26" ht="29.25" customHeight="1">
      <c r="A172" s="78" t="s">
        <v>2787</v>
      </c>
      <c r="B172" s="116"/>
      <c r="C172" s="117" t="s">
        <v>2789</v>
      </c>
      <c r="D172" s="119"/>
      <c r="E172" s="119"/>
      <c r="F172" s="117"/>
      <c r="G172" s="117"/>
      <c r="H172" s="117"/>
      <c r="I172" s="117"/>
      <c r="J172" s="117"/>
      <c r="K172" s="78"/>
      <c r="L172" s="117"/>
      <c r="M172" s="79"/>
      <c r="N172" s="117"/>
      <c r="O172" s="79">
        <f>SUM(O173:O176)</f>
        <v>47.654640000000008</v>
      </c>
      <c r="P172" s="78"/>
      <c r="Q172" s="78"/>
      <c r="R172" s="79">
        <f>SUM(R173:R176)</f>
        <v>0</v>
      </c>
      <c r="S172" s="19"/>
      <c r="T172" s="19"/>
      <c r="U172" s="19"/>
      <c r="V172" s="19"/>
      <c r="W172" s="19"/>
      <c r="X172" s="19"/>
      <c r="Y172" s="19"/>
      <c r="Z172" s="19"/>
    </row>
    <row r="173" spans="1:26" ht="255">
      <c r="A173" s="242" t="s">
        <v>2796</v>
      </c>
      <c r="B173" s="242" t="s">
        <v>2797</v>
      </c>
      <c r="C173" s="242" t="s">
        <v>2798</v>
      </c>
      <c r="D173" s="241" t="s">
        <v>609</v>
      </c>
      <c r="E173" s="132" t="s">
        <v>655</v>
      </c>
      <c r="F173" s="131"/>
      <c r="G173" s="131"/>
      <c r="H173" s="570">
        <v>3670000</v>
      </c>
      <c r="I173" s="325"/>
      <c r="J173" s="131"/>
      <c r="K173" s="131"/>
      <c r="L173" s="220">
        <v>0.5</v>
      </c>
      <c r="M173" s="551">
        <f t="shared" ref="M173:M176" si="68">L173/100000</f>
        <v>5.0000000000000004E-6</v>
      </c>
      <c r="N173" s="572">
        <v>8580000</v>
      </c>
      <c r="O173" s="321">
        <f t="shared" ref="O173:O176" si="69">N173*M173</f>
        <v>42.900000000000006</v>
      </c>
      <c r="P173" s="506" t="s">
        <v>2807</v>
      </c>
      <c r="Q173" s="240">
        <f>'RMNCH+A Abstract'!J396</f>
        <v>0</v>
      </c>
      <c r="R173" s="321">
        <f>'RMNCH+A Abstract'!K396</f>
        <v>0</v>
      </c>
      <c r="S173" s="323"/>
      <c r="T173" s="323"/>
      <c r="U173" s="323"/>
      <c r="V173" s="323"/>
      <c r="W173" s="323"/>
      <c r="X173" s="323"/>
      <c r="Y173" s="323"/>
      <c r="Z173" s="323"/>
    </row>
    <row r="174" spans="1:26" ht="384.75">
      <c r="A174" s="242" t="s">
        <v>2808</v>
      </c>
      <c r="B174" s="242" t="s">
        <v>2809</v>
      </c>
      <c r="C174" s="242" t="s">
        <v>2810</v>
      </c>
      <c r="D174" s="241" t="s">
        <v>609</v>
      </c>
      <c r="E174" s="132" t="s">
        <v>655</v>
      </c>
      <c r="F174" s="131"/>
      <c r="G174" s="131"/>
      <c r="H174" s="325">
        <v>475000</v>
      </c>
      <c r="I174" s="325">
        <v>943000</v>
      </c>
      <c r="J174" s="131"/>
      <c r="K174" s="137"/>
      <c r="L174" s="575">
        <v>1.2</v>
      </c>
      <c r="M174" s="545">
        <f t="shared" si="68"/>
        <v>1.2E-5</v>
      </c>
      <c r="N174" s="576">
        <v>396220</v>
      </c>
      <c r="O174" s="321">
        <f t="shared" si="69"/>
        <v>4.7546400000000002</v>
      </c>
      <c r="P174" s="577" t="s">
        <v>2815</v>
      </c>
      <c r="Q174" s="240">
        <f>'RMNCH+A Abstract'!J397</f>
        <v>0</v>
      </c>
      <c r="R174" s="321">
        <f>'RMNCH+A Abstract'!K397</f>
        <v>0</v>
      </c>
      <c r="S174" s="323"/>
      <c r="T174" s="323"/>
      <c r="U174" s="323"/>
      <c r="V174" s="323"/>
      <c r="W174" s="323"/>
      <c r="X174" s="323"/>
      <c r="Y174" s="323"/>
      <c r="Z174" s="323"/>
    </row>
    <row r="175" spans="1:26" ht="29.25" customHeight="1">
      <c r="A175" s="42" t="s">
        <v>2820</v>
      </c>
      <c r="B175" s="4" t="s">
        <v>2822</v>
      </c>
      <c r="C175" s="4" t="s">
        <v>2823</v>
      </c>
      <c r="D175" s="127" t="s">
        <v>609</v>
      </c>
      <c r="E175" s="74" t="s">
        <v>655</v>
      </c>
      <c r="F175" s="4"/>
      <c r="G175" s="4"/>
      <c r="H175" s="4"/>
      <c r="I175" s="4"/>
      <c r="J175" s="4"/>
      <c r="K175" s="42"/>
      <c r="L175" s="42"/>
      <c r="M175" s="316">
        <f t="shared" si="68"/>
        <v>0</v>
      </c>
      <c r="N175" s="42"/>
      <c r="O175" s="316">
        <f t="shared" si="69"/>
        <v>0</v>
      </c>
      <c r="P175" s="70"/>
      <c r="Q175" s="304">
        <f>'RMNCH+A Abstract'!J398</f>
        <v>0</v>
      </c>
      <c r="R175" s="316">
        <f>'RMNCH+A Abstract'!K398</f>
        <v>0</v>
      </c>
      <c r="S175" s="19"/>
      <c r="T175" s="19"/>
      <c r="U175" s="19"/>
      <c r="V175" s="19"/>
      <c r="W175" s="19"/>
      <c r="X175" s="19"/>
      <c r="Y175" s="19"/>
      <c r="Z175" s="19"/>
    </row>
    <row r="176" spans="1:26" ht="29.25" customHeight="1">
      <c r="A176" s="42" t="s">
        <v>2828</v>
      </c>
      <c r="B176" s="4"/>
      <c r="C176" s="4" t="s">
        <v>2627</v>
      </c>
      <c r="D176" s="127" t="s">
        <v>609</v>
      </c>
      <c r="E176" s="74" t="s">
        <v>655</v>
      </c>
      <c r="F176" s="4"/>
      <c r="G176" s="4"/>
      <c r="H176" s="4"/>
      <c r="I176" s="4"/>
      <c r="J176" s="4"/>
      <c r="K176" s="42"/>
      <c r="L176" s="42"/>
      <c r="M176" s="316">
        <f t="shared" si="68"/>
        <v>0</v>
      </c>
      <c r="N176" s="42"/>
      <c r="O176" s="316">
        <f t="shared" si="69"/>
        <v>0</v>
      </c>
      <c r="P176" s="70"/>
      <c r="Q176" s="304">
        <f>'RMNCH+A Abstract'!J399</f>
        <v>0</v>
      </c>
      <c r="R176" s="316">
        <f>'RMNCH+A Abstract'!K399</f>
        <v>0</v>
      </c>
      <c r="S176" s="19"/>
      <c r="T176" s="19"/>
      <c r="U176" s="19"/>
      <c r="V176" s="19"/>
      <c r="W176" s="19"/>
      <c r="X176" s="19"/>
      <c r="Y176" s="19"/>
      <c r="Z176" s="19"/>
    </row>
    <row r="177" spans="1:26" ht="29.25" customHeight="1">
      <c r="A177" s="78" t="s">
        <v>2832</v>
      </c>
      <c r="B177" s="116"/>
      <c r="C177" s="117" t="s">
        <v>2836</v>
      </c>
      <c r="D177" s="119"/>
      <c r="E177" s="119"/>
      <c r="F177" s="117"/>
      <c r="G177" s="117"/>
      <c r="H177" s="117"/>
      <c r="I177" s="117"/>
      <c r="J177" s="117"/>
      <c r="K177" s="78"/>
      <c r="L177" s="117"/>
      <c r="M177" s="79"/>
      <c r="N177" s="117"/>
      <c r="O177" s="79">
        <f>SUM(O178:O179)</f>
        <v>12</v>
      </c>
      <c r="P177" s="78"/>
      <c r="Q177" s="78"/>
      <c r="R177" s="79">
        <f>SUM(R178:R179)</f>
        <v>0</v>
      </c>
      <c r="S177" s="19"/>
      <c r="T177" s="19"/>
      <c r="U177" s="19"/>
      <c r="V177" s="19"/>
      <c r="W177" s="19"/>
      <c r="X177" s="19"/>
      <c r="Y177" s="19"/>
      <c r="Z177" s="19"/>
    </row>
    <row r="178" spans="1:26" ht="29.25" customHeight="1">
      <c r="A178" s="42" t="s">
        <v>2842</v>
      </c>
      <c r="B178" s="4" t="s">
        <v>2844</v>
      </c>
      <c r="C178" s="4" t="s">
        <v>2846</v>
      </c>
      <c r="D178" s="127" t="s">
        <v>609</v>
      </c>
      <c r="E178" s="74" t="s">
        <v>68</v>
      </c>
      <c r="F178" s="4"/>
      <c r="G178" s="4"/>
      <c r="H178" s="332"/>
      <c r="I178" s="332"/>
      <c r="J178" s="4"/>
      <c r="K178" s="4"/>
      <c r="L178" s="42"/>
      <c r="M178" s="316">
        <f t="shared" ref="M178:M179" si="70">L178/100000</f>
        <v>0</v>
      </c>
      <c r="N178" s="42"/>
      <c r="O178" s="316">
        <f t="shared" ref="O178:O179" si="71">N178*M178</f>
        <v>0</v>
      </c>
      <c r="P178" s="70"/>
      <c r="Q178" s="304">
        <f>'RMNCH+A Abstract'!J469</f>
        <v>0</v>
      </c>
      <c r="R178" s="316">
        <f>'RMNCH+A Abstract'!K469</f>
        <v>0</v>
      </c>
      <c r="S178" s="19"/>
      <c r="T178" s="19"/>
      <c r="U178" s="19"/>
      <c r="V178" s="19"/>
      <c r="W178" s="19"/>
      <c r="X178" s="19"/>
      <c r="Y178" s="19"/>
      <c r="Z178" s="19"/>
    </row>
    <row r="179" spans="1:26" ht="127.5">
      <c r="A179" s="42" t="s">
        <v>2852</v>
      </c>
      <c r="B179" s="4"/>
      <c r="C179" s="4" t="s">
        <v>2627</v>
      </c>
      <c r="D179" s="127" t="s">
        <v>609</v>
      </c>
      <c r="E179" s="74" t="s">
        <v>68</v>
      </c>
      <c r="F179" s="4"/>
      <c r="G179" s="4"/>
      <c r="H179" s="4"/>
      <c r="I179" s="4"/>
      <c r="J179" s="4"/>
      <c r="K179" s="42" t="s">
        <v>2853</v>
      </c>
      <c r="L179" s="42">
        <v>600000</v>
      </c>
      <c r="M179" s="316">
        <f t="shared" si="70"/>
        <v>6</v>
      </c>
      <c r="N179" s="42">
        <v>2</v>
      </c>
      <c r="O179" s="316">
        <f t="shared" si="71"/>
        <v>12</v>
      </c>
      <c r="P179" s="70" t="s">
        <v>2856</v>
      </c>
      <c r="Q179" s="304">
        <f>'RMNCH+A Abstract'!J470</f>
        <v>0</v>
      </c>
      <c r="R179" s="316">
        <f>'RMNCH+A Abstract'!K470</f>
        <v>0</v>
      </c>
      <c r="S179" s="19"/>
      <c r="T179" s="19"/>
      <c r="U179" s="19"/>
      <c r="V179" s="19"/>
      <c r="W179" s="19"/>
      <c r="X179" s="19"/>
      <c r="Y179" s="19"/>
      <c r="Z179" s="19"/>
    </row>
    <row r="180" spans="1:26" ht="29.25" customHeight="1">
      <c r="A180" s="78" t="s">
        <v>2860</v>
      </c>
      <c r="B180" s="116"/>
      <c r="C180" s="117" t="s">
        <v>338</v>
      </c>
      <c r="D180" s="119"/>
      <c r="E180" s="119"/>
      <c r="F180" s="117"/>
      <c r="G180" s="117"/>
      <c r="H180" s="117"/>
      <c r="I180" s="117"/>
      <c r="J180" s="117"/>
      <c r="K180" s="78"/>
      <c r="L180" s="117"/>
      <c r="M180" s="79"/>
      <c r="N180" s="117"/>
      <c r="O180" s="79">
        <f>SUM(O181:O185)</f>
        <v>0</v>
      </c>
      <c r="P180" s="78"/>
      <c r="Q180" s="78"/>
      <c r="R180" s="79">
        <f>SUM(R181:R185)</f>
        <v>0</v>
      </c>
      <c r="S180" s="19"/>
      <c r="T180" s="19"/>
      <c r="U180" s="19"/>
      <c r="V180" s="19"/>
      <c r="W180" s="19"/>
      <c r="X180" s="19"/>
      <c r="Y180" s="19"/>
      <c r="Z180" s="19"/>
    </row>
    <row r="181" spans="1:26" ht="29.25" customHeight="1">
      <c r="A181" s="42" t="s">
        <v>2864</v>
      </c>
      <c r="B181" s="4" t="s">
        <v>2866</v>
      </c>
      <c r="C181" s="4" t="s">
        <v>2868</v>
      </c>
      <c r="D181" s="127" t="s">
        <v>609</v>
      </c>
      <c r="E181" s="74" t="s">
        <v>1805</v>
      </c>
      <c r="F181" s="4"/>
      <c r="G181" s="4"/>
      <c r="H181" s="4"/>
      <c r="I181" s="4"/>
      <c r="J181" s="4"/>
      <c r="K181" s="42"/>
      <c r="L181" s="42"/>
      <c r="M181" s="316">
        <f t="shared" ref="M181:M185" si="72">L181/100000</f>
        <v>0</v>
      </c>
      <c r="N181" s="42"/>
      <c r="O181" s="316">
        <f t="shared" ref="O181:O185" si="73">N181*M181</f>
        <v>0</v>
      </c>
      <c r="P181" s="70"/>
      <c r="Q181" s="304">
        <f>'ASHA Abstract'!J80</f>
        <v>0</v>
      </c>
      <c r="R181" s="316">
        <f>'ASHA Abstract'!K80</f>
        <v>0</v>
      </c>
      <c r="S181" s="19"/>
      <c r="T181" s="19"/>
      <c r="U181" s="19"/>
      <c r="V181" s="19"/>
      <c r="W181" s="19"/>
      <c r="X181" s="19"/>
      <c r="Y181" s="19"/>
      <c r="Z181" s="19"/>
    </row>
    <row r="182" spans="1:26" ht="29.25" customHeight="1">
      <c r="A182" s="42" t="s">
        <v>2875</v>
      </c>
      <c r="B182" s="4" t="s">
        <v>2877</v>
      </c>
      <c r="C182" s="4" t="s">
        <v>2878</v>
      </c>
      <c r="D182" s="127" t="s">
        <v>609</v>
      </c>
      <c r="E182" s="74" t="s">
        <v>1805</v>
      </c>
      <c r="F182" s="4"/>
      <c r="G182" s="4"/>
      <c r="H182" s="4"/>
      <c r="I182" s="4"/>
      <c r="J182" s="4"/>
      <c r="K182" s="42"/>
      <c r="L182" s="42"/>
      <c r="M182" s="316">
        <f t="shared" si="72"/>
        <v>0</v>
      </c>
      <c r="N182" s="42"/>
      <c r="O182" s="316">
        <f t="shared" si="73"/>
        <v>0</v>
      </c>
      <c r="P182" s="70"/>
      <c r="Q182" s="304">
        <f>'ASHA Abstract'!J81</f>
        <v>0</v>
      </c>
      <c r="R182" s="316">
        <f>'ASHA Abstract'!K81</f>
        <v>0</v>
      </c>
      <c r="S182" s="19"/>
      <c r="T182" s="19"/>
      <c r="U182" s="19"/>
      <c r="V182" s="19"/>
      <c r="W182" s="19"/>
      <c r="X182" s="19"/>
      <c r="Y182" s="19"/>
      <c r="Z182" s="19"/>
    </row>
    <row r="183" spans="1:26" ht="29.25" customHeight="1">
      <c r="A183" s="42" t="s">
        <v>2882</v>
      </c>
      <c r="B183" s="4" t="s">
        <v>2883</v>
      </c>
      <c r="C183" s="4" t="s">
        <v>2885</v>
      </c>
      <c r="D183" s="127" t="s">
        <v>609</v>
      </c>
      <c r="E183" s="74" t="s">
        <v>1805</v>
      </c>
      <c r="F183" s="4"/>
      <c r="G183" s="4"/>
      <c r="H183" s="4"/>
      <c r="I183" s="4"/>
      <c r="J183" s="4"/>
      <c r="K183" s="42"/>
      <c r="L183" s="42"/>
      <c r="M183" s="316">
        <f t="shared" si="72"/>
        <v>0</v>
      </c>
      <c r="N183" s="42"/>
      <c r="O183" s="316">
        <f t="shared" si="73"/>
        <v>0</v>
      </c>
      <c r="P183" s="304"/>
      <c r="Q183" s="304">
        <f>'ASHA Abstract'!J82</f>
        <v>0</v>
      </c>
      <c r="R183" s="316">
        <f>'ASHA Abstract'!K82</f>
        <v>0</v>
      </c>
      <c r="S183" s="19"/>
      <c r="T183" s="19"/>
      <c r="U183" s="19"/>
      <c r="V183" s="19"/>
      <c r="W183" s="19"/>
      <c r="X183" s="19"/>
      <c r="Y183" s="19"/>
      <c r="Z183" s="19"/>
    </row>
    <row r="184" spans="1:26" ht="29.25" customHeight="1">
      <c r="A184" s="42" t="s">
        <v>2892</v>
      </c>
      <c r="B184" s="4" t="s">
        <v>2893</v>
      </c>
      <c r="C184" s="4" t="s">
        <v>2894</v>
      </c>
      <c r="D184" s="127" t="s">
        <v>609</v>
      </c>
      <c r="E184" s="74" t="s">
        <v>1805</v>
      </c>
      <c r="F184" s="4"/>
      <c r="G184" s="4"/>
      <c r="H184" s="4"/>
      <c r="I184" s="4"/>
      <c r="J184" s="4"/>
      <c r="K184" s="42"/>
      <c r="L184" s="42"/>
      <c r="M184" s="316">
        <f t="shared" si="72"/>
        <v>0</v>
      </c>
      <c r="N184" s="42"/>
      <c r="O184" s="316">
        <f t="shared" si="73"/>
        <v>0</v>
      </c>
      <c r="P184" s="70"/>
      <c r="Q184" s="304">
        <f>'ASHA Abstract'!J83</f>
        <v>0</v>
      </c>
      <c r="R184" s="316">
        <f>'ASHA Abstract'!K83</f>
        <v>0</v>
      </c>
      <c r="S184" s="19"/>
      <c r="T184" s="19"/>
      <c r="U184" s="19"/>
      <c r="V184" s="19"/>
      <c r="W184" s="19"/>
      <c r="X184" s="19"/>
      <c r="Y184" s="19"/>
      <c r="Z184" s="19"/>
    </row>
    <row r="185" spans="1:26" ht="29.25" customHeight="1">
      <c r="A185" s="42" t="s">
        <v>2901</v>
      </c>
      <c r="B185" s="4"/>
      <c r="C185" s="4" t="s">
        <v>2627</v>
      </c>
      <c r="D185" s="127" t="s">
        <v>609</v>
      </c>
      <c r="E185" s="74" t="s">
        <v>1805</v>
      </c>
      <c r="F185" s="4"/>
      <c r="G185" s="4"/>
      <c r="H185" s="4"/>
      <c r="I185" s="4"/>
      <c r="J185" s="4"/>
      <c r="K185" s="42"/>
      <c r="L185" s="42"/>
      <c r="M185" s="316">
        <f t="shared" si="72"/>
        <v>0</v>
      </c>
      <c r="N185" s="42"/>
      <c r="O185" s="316">
        <f t="shared" si="73"/>
        <v>0</v>
      </c>
      <c r="P185" s="70"/>
      <c r="Q185" s="304">
        <f>'ASHA Abstract'!J84</f>
        <v>0</v>
      </c>
      <c r="R185" s="316">
        <f>'ASHA Abstract'!K84</f>
        <v>0</v>
      </c>
      <c r="S185" s="19"/>
      <c r="T185" s="19"/>
      <c r="U185" s="19"/>
      <c r="V185" s="19"/>
      <c r="W185" s="19"/>
      <c r="X185" s="19"/>
      <c r="Y185" s="19"/>
      <c r="Z185" s="19"/>
    </row>
    <row r="186" spans="1:26" ht="29.25" customHeight="1">
      <c r="A186" s="78" t="s">
        <v>2906</v>
      </c>
      <c r="B186" s="116"/>
      <c r="C186" s="117" t="s">
        <v>2907</v>
      </c>
      <c r="D186" s="119"/>
      <c r="E186" s="119"/>
      <c r="F186" s="117"/>
      <c r="G186" s="117"/>
      <c r="H186" s="117"/>
      <c r="I186" s="117"/>
      <c r="J186" s="117"/>
      <c r="K186" s="78"/>
      <c r="L186" s="117"/>
      <c r="M186" s="79"/>
      <c r="N186" s="117"/>
      <c r="O186" s="79">
        <f>O187+O188</f>
        <v>40</v>
      </c>
      <c r="P186" s="78"/>
      <c r="Q186" s="78"/>
      <c r="R186" s="79">
        <f>R187+R188</f>
        <v>0</v>
      </c>
      <c r="S186" s="19"/>
      <c r="T186" s="19"/>
      <c r="U186" s="19"/>
      <c r="V186" s="19"/>
      <c r="W186" s="19"/>
      <c r="X186" s="19"/>
      <c r="Y186" s="19"/>
      <c r="Z186" s="19"/>
    </row>
    <row r="187" spans="1:26" ht="29.25" customHeight="1">
      <c r="A187" s="42" t="s">
        <v>2912</v>
      </c>
      <c r="B187" s="131" t="s">
        <v>2915</v>
      </c>
      <c r="C187" s="131" t="s">
        <v>2916</v>
      </c>
      <c r="D187" s="127" t="s">
        <v>609</v>
      </c>
      <c r="E187" s="74" t="s">
        <v>2020</v>
      </c>
      <c r="F187" s="4"/>
      <c r="G187" s="4"/>
      <c r="H187" s="4"/>
      <c r="I187" s="4"/>
      <c r="J187" s="4"/>
      <c r="K187" s="42"/>
      <c r="L187" s="42"/>
      <c r="M187" s="316">
        <f t="shared" ref="M187:M188" si="74">L187/100000</f>
        <v>0</v>
      </c>
      <c r="N187" s="42"/>
      <c r="O187" s="316">
        <f t="shared" ref="O187:O188" si="75">N187*M187</f>
        <v>0</v>
      </c>
      <c r="P187" s="70"/>
      <c r="Q187" s="304">
        <f>'Blood services &amp; Disorders Abs.'!J34</f>
        <v>0</v>
      </c>
      <c r="R187" s="316">
        <f>'Blood services &amp; Disorders Abs.'!K34</f>
        <v>0</v>
      </c>
      <c r="S187" s="19"/>
      <c r="T187" s="19"/>
      <c r="U187" s="19"/>
      <c r="V187" s="19"/>
      <c r="W187" s="19"/>
      <c r="X187" s="19"/>
      <c r="Y187" s="19"/>
      <c r="Z187" s="19"/>
    </row>
    <row r="188" spans="1:26" ht="204">
      <c r="A188" s="42" t="s">
        <v>2923</v>
      </c>
      <c r="B188" s="131" t="s">
        <v>2915</v>
      </c>
      <c r="C188" s="131" t="s">
        <v>2924</v>
      </c>
      <c r="D188" s="127" t="s">
        <v>609</v>
      </c>
      <c r="E188" s="74" t="s">
        <v>2020</v>
      </c>
      <c r="F188" s="4"/>
      <c r="G188" s="4"/>
      <c r="H188" s="4"/>
      <c r="I188" s="4"/>
      <c r="J188" s="4"/>
      <c r="K188" s="42" t="s">
        <v>691</v>
      </c>
      <c r="L188" s="42">
        <v>4000000</v>
      </c>
      <c r="M188" s="316">
        <f t="shared" si="74"/>
        <v>40</v>
      </c>
      <c r="N188" s="42">
        <v>1</v>
      </c>
      <c r="O188" s="316">
        <f t="shared" si="75"/>
        <v>40</v>
      </c>
      <c r="P188" s="70" t="s">
        <v>2925</v>
      </c>
      <c r="Q188" s="304">
        <f>'Blood services &amp; Disorders Abs.'!J35</f>
        <v>0</v>
      </c>
      <c r="R188" s="316">
        <f>'Blood services &amp; Disorders Abs.'!K35</f>
        <v>0</v>
      </c>
      <c r="S188" s="19"/>
      <c r="T188" s="19"/>
      <c r="U188" s="19"/>
      <c r="V188" s="19"/>
      <c r="W188" s="19"/>
      <c r="X188" s="19"/>
      <c r="Y188" s="19"/>
      <c r="Z188" s="19"/>
    </row>
    <row r="189" spans="1:26" ht="29.25" customHeight="1">
      <c r="A189" s="78" t="s">
        <v>2926</v>
      </c>
      <c r="B189" s="116"/>
      <c r="C189" s="117" t="s">
        <v>2930</v>
      </c>
      <c r="D189" s="119"/>
      <c r="E189" s="119"/>
      <c r="F189" s="117"/>
      <c r="G189" s="117"/>
      <c r="H189" s="117"/>
      <c r="I189" s="117"/>
      <c r="J189" s="117"/>
      <c r="K189" s="78"/>
      <c r="L189" s="117"/>
      <c r="M189" s="79"/>
      <c r="N189" s="117"/>
      <c r="O189" s="79">
        <f>SUM(O190:O192)</f>
        <v>20</v>
      </c>
      <c r="P189" s="78"/>
      <c r="Q189" s="78"/>
      <c r="R189" s="79">
        <f>SUM(R190:R192)</f>
        <v>0</v>
      </c>
      <c r="S189" s="19"/>
      <c r="T189" s="19"/>
      <c r="U189" s="19"/>
      <c r="V189" s="19"/>
      <c r="W189" s="19"/>
      <c r="X189" s="19"/>
      <c r="Y189" s="19"/>
      <c r="Z189" s="19"/>
    </row>
    <row r="190" spans="1:26" ht="29.25" customHeight="1">
      <c r="A190" s="242" t="s">
        <v>2934</v>
      </c>
      <c r="B190" s="131" t="s">
        <v>2935</v>
      </c>
      <c r="C190" s="131" t="s">
        <v>2936</v>
      </c>
      <c r="D190" s="241" t="s">
        <v>609</v>
      </c>
      <c r="E190" s="132" t="s">
        <v>609</v>
      </c>
      <c r="F190" s="131"/>
      <c r="G190" s="131">
        <v>0</v>
      </c>
      <c r="H190" s="325">
        <v>1500000</v>
      </c>
      <c r="I190" s="325">
        <v>0</v>
      </c>
      <c r="J190" s="131">
        <v>0</v>
      </c>
      <c r="K190" s="131" t="s">
        <v>2941</v>
      </c>
      <c r="L190" s="242">
        <v>2000000</v>
      </c>
      <c r="M190" s="321">
        <f t="shared" ref="M190:M192" si="76">L190/100000</f>
        <v>20</v>
      </c>
      <c r="N190" s="242">
        <v>1</v>
      </c>
      <c r="O190" s="321">
        <f t="shared" ref="O190:O192" si="77">N190*M190</f>
        <v>20</v>
      </c>
      <c r="P190" s="137" t="s">
        <v>2945</v>
      </c>
      <c r="Q190" s="240">
        <f>'RMNCH+A Abstract'!J534</f>
        <v>0</v>
      </c>
      <c r="R190" s="321">
        <f>'RMNCH+A Abstract'!K534</f>
        <v>0</v>
      </c>
      <c r="S190" s="323"/>
      <c r="T190" s="323"/>
      <c r="U190" s="323"/>
      <c r="V190" s="323"/>
      <c r="W190" s="323"/>
      <c r="X190" s="323"/>
      <c r="Y190" s="323"/>
      <c r="Z190" s="323"/>
    </row>
    <row r="191" spans="1:26" ht="29.25" customHeight="1">
      <c r="A191" s="42" t="s">
        <v>2950</v>
      </c>
      <c r="B191" s="4" t="s">
        <v>2033</v>
      </c>
      <c r="C191" s="4" t="s">
        <v>2952</v>
      </c>
      <c r="D191" s="127" t="s">
        <v>392</v>
      </c>
      <c r="E191" s="74" t="s">
        <v>721</v>
      </c>
      <c r="F191" s="4"/>
      <c r="G191" s="4"/>
      <c r="H191" s="332"/>
      <c r="I191" s="332"/>
      <c r="J191" s="4"/>
      <c r="K191" s="4"/>
      <c r="L191" s="42"/>
      <c r="M191" s="316">
        <f t="shared" si="76"/>
        <v>0</v>
      </c>
      <c r="N191" s="42"/>
      <c r="O191" s="316">
        <f t="shared" si="77"/>
        <v>0</v>
      </c>
      <c r="Q191" s="304">
        <f>'RMNCH+A Abstract'!J535</f>
        <v>0</v>
      </c>
      <c r="R191" s="316">
        <f>'RMNCH+A Abstract'!K535</f>
        <v>0</v>
      </c>
      <c r="S191" s="19"/>
      <c r="T191" s="19"/>
      <c r="U191" s="19"/>
      <c r="V191" s="19"/>
      <c r="W191" s="19"/>
      <c r="X191" s="19"/>
      <c r="Y191" s="19"/>
      <c r="Z191" s="19"/>
    </row>
    <row r="192" spans="1:26" ht="29.25" customHeight="1">
      <c r="A192" s="42" t="s">
        <v>2957</v>
      </c>
      <c r="B192" s="4" t="s">
        <v>2959</v>
      </c>
      <c r="C192" s="4" t="s">
        <v>2960</v>
      </c>
      <c r="D192" s="127" t="s">
        <v>609</v>
      </c>
      <c r="E192" s="74"/>
      <c r="F192" s="4"/>
      <c r="G192" s="4"/>
      <c r="H192" s="4"/>
      <c r="I192" s="4"/>
      <c r="J192" s="4"/>
      <c r="K192" s="42"/>
      <c r="L192" s="42"/>
      <c r="M192" s="316">
        <f t="shared" si="76"/>
        <v>0</v>
      </c>
      <c r="N192" s="42"/>
      <c r="O192" s="316">
        <f t="shared" si="77"/>
        <v>0</v>
      </c>
      <c r="P192" s="70"/>
      <c r="Q192" s="240"/>
      <c r="R192" s="321"/>
      <c r="S192" s="19"/>
      <c r="T192" s="19"/>
      <c r="U192" s="19"/>
      <c r="V192" s="19"/>
      <c r="W192" s="19"/>
      <c r="X192" s="19"/>
      <c r="Y192" s="19"/>
      <c r="Z192" s="19"/>
    </row>
    <row r="193" spans="1:26" ht="29.25" customHeight="1">
      <c r="A193" s="78" t="s">
        <v>2963</v>
      </c>
      <c r="B193" s="116" t="s">
        <v>2965</v>
      </c>
      <c r="C193" s="117" t="s">
        <v>2966</v>
      </c>
      <c r="D193" s="119"/>
      <c r="E193" s="119"/>
      <c r="F193" s="117"/>
      <c r="G193" s="117"/>
      <c r="H193" s="117"/>
      <c r="I193" s="117"/>
      <c r="J193" s="117"/>
      <c r="K193" s="78"/>
      <c r="L193" s="117"/>
      <c r="M193" s="79"/>
      <c r="N193" s="117"/>
      <c r="O193" s="79">
        <f>SUM(O194:O195)</f>
        <v>0</v>
      </c>
      <c r="P193" s="78"/>
      <c r="Q193" s="78"/>
      <c r="R193" s="79">
        <f>SUM(R194:R195)</f>
        <v>0</v>
      </c>
      <c r="S193" s="19"/>
      <c r="T193" s="19"/>
      <c r="U193" s="19"/>
      <c r="V193" s="19"/>
      <c r="W193" s="19"/>
      <c r="X193" s="19"/>
      <c r="Y193" s="19"/>
      <c r="Z193" s="19"/>
    </row>
    <row r="194" spans="1:26" ht="29.25" customHeight="1">
      <c r="A194" s="42" t="s">
        <v>2970</v>
      </c>
      <c r="B194" s="4"/>
      <c r="C194" s="30"/>
      <c r="D194" s="127" t="s">
        <v>609</v>
      </c>
      <c r="E194" s="74" t="s">
        <v>2003</v>
      </c>
      <c r="F194" s="4"/>
      <c r="G194" s="4"/>
      <c r="H194" s="4"/>
      <c r="I194" s="4"/>
      <c r="J194" s="4"/>
      <c r="K194" s="42"/>
      <c r="L194" s="42"/>
      <c r="M194" s="316">
        <f t="shared" ref="M194:M195" si="78">L194/100000</f>
        <v>0</v>
      </c>
      <c r="N194" s="42"/>
      <c r="O194" s="316">
        <f t="shared" ref="O194:O195" si="79">N194*M194</f>
        <v>0</v>
      </c>
      <c r="P194" s="70"/>
      <c r="Q194" s="304">
        <f>'AYUSH Abstract'!J14</f>
        <v>0</v>
      </c>
      <c r="R194" s="316">
        <f>'AYUSH Abstract'!K14</f>
        <v>0</v>
      </c>
      <c r="S194" s="19"/>
      <c r="T194" s="19"/>
      <c r="U194" s="19"/>
      <c r="V194" s="19"/>
      <c r="W194" s="19"/>
      <c r="X194" s="19"/>
      <c r="Y194" s="19"/>
      <c r="Z194" s="19"/>
    </row>
    <row r="195" spans="1:26" ht="29.25" customHeight="1">
      <c r="A195" s="42" t="s">
        <v>2976</v>
      </c>
      <c r="B195" s="4"/>
      <c r="C195" s="30"/>
      <c r="D195" s="127" t="s">
        <v>609</v>
      </c>
      <c r="E195" s="74" t="s">
        <v>2003</v>
      </c>
      <c r="F195" s="4"/>
      <c r="G195" s="4"/>
      <c r="H195" s="4"/>
      <c r="I195" s="4"/>
      <c r="J195" s="4"/>
      <c r="K195" s="42"/>
      <c r="L195" s="42"/>
      <c r="M195" s="316">
        <f t="shared" si="78"/>
        <v>0</v>
      </c>
      <c r="N195" s="42"/>
      <c r="O195" s="316">
        <f t="shared" si="79"/>
        <v>0</v>
      </c>
      <c r="P195" s="70"/>
      <c r="Q195" s="304">
        <f>'AYUSH Abstract'!J15</f>
        <v>0</v>
      </c>
      <c r="R195" s="316">
        <f>'AYUSH Abstract'!K15</f>
        <v>0</v>
      </c>
      <c r="S195" s="19"/>
      <c r="T195" s="19"/>
      <c r="U195" s="19"/>
      <c r="V195" s="19"/>
      <c r="W195" s="19"/>
      <c r="X195" s="19"/>
      <c r="Y195" s="19"/>
      <c r="Z195" s="19"/>
    </row>
    <row r="196" spans="1:26" ht="29.25" customHeight="1">
      <c r="A196" s="78" t="s">
        <v>2983</v>
      </c>
      <c r="B196" s="116"/>
      <c r="C196" s="117" t="s">
        <v>2984</v>
      </c>
      <c r="D196" s="119"/>
      <c r="E196" s="119"/>
      <c r="F196" s="117"/>
      <c r="G196" s="117"/>
      <c r="H196" s="117"/>
      <c r="I196" s="117"/>
      <c r="J196" s="117"/>
      <c r="K196" s="78"/>
      <c r="L196" s="117"/>
      <c r="M196" s="79"/>
      <c r="N196" s="117"/>
      <c r="O196" s="79">
        <f>O197</f>
        <v>30</v>
      </c>
      <c r="P196" s="78"/>
      <c r="Q196" s="78"/>
      <c r="R196" s="79">
        <f>R197</f>
        <v>0</v>
      </c>
      <c r="S196" s="19"/>
      <c r="T196" s="19"/>
      <c r="U196" s="19"/>
      <c r="V196" s="19"/>
      <c r="W196" s="19"/>
      <c r="X196" s="19"/>
      <c r="Y196" s="19"/>
      <c r="Z196" s="19"/>
    </row>
    <row r="197" spans="1:26" ht="102">
      <c r="A197" s="242" t="s">
        <v>2989</v>
      </c>
      <c r="B197" s="131" t="s">
        <v>2992</v>
      </c>
      <c r="C197" s="131" t="s">
        <v>2993</v>
      </c>
      <c r="D197" s="241" t="s">
        <v>609</v>
      </c>
      <c r="E197" s="132" t="s">
        <v>1598</v>
      </c>
      <c r="F197" s="131"/>
      <c r="G197" s="131"/>
      <c r="H197" s="131">
        <v>1460000</v>
      </c>
      <c r="I197" s="131">
        <v>1330718</v>
      </c>
      <c r="J197" s="131"/>
      <c r="K197" s="242" t="s">
        <v>691</v>
      </c>
      <c r="L197" s="242">
        <v>3000000</v>
      </c>
      <c r="M197" s="321">
        <f>L197/100000</f>
        <v>30</v>
      </c>
      <c r="N197" s="242">
        <v>1</v>
      </c>
      <c r="O197" s="321">
        <f>N197*M197</f>
        <v>30</v>
      </c>
      <c r="P197" s="137" t="s">
        <v>2996</v>
      </c>
      <c r="Q197" s="496">
        <f>'NOHP Abstract'!J19</f>
        <v>0</v>
      </c>
      <c r="R197" s="321">
        <f>'NOHP Abstract'!K19</f>
        <v>0</v>
      </c>
      <c r="S197" s="323"/>
      <c r="T197" s="323"/>
      <c r="U197" s="323"/>
      <c r="V197" s="323"/>
      <c r="W197" s="323"/>
      <c r="X197" s="323"/>
      <c r="Y197" s="323"/>
      <c r="Z197" s="323"/>
    </row>
    <row r="198" spans="1:26" ht="29.25" customHeight="1">
      <c r="A198" s="78" t="s">
        <v>3000</v>
      </c>
      <c r="B198" s="116"/>
      <c r="C198" s="117" t="s">
        <v>3002</v>
      </c>
      <c r="D198" s="119"/>
      <c r="E198" s="119"/>
      <c r="F198" s="117"/>
      <c r="G198" s="117"/>
      <c r="H198" s="117"/>
      <c r="I198" s="117"/>
      <c r="J198" s="117"/>
      <c r="K198" s="78"/>
      <c r="L198" s="117"/>
      <c r="M198" s="79"/>
      <c r="N198" s="117"/>
      <c r="O198" s="79">
        <f>SUM(O199:O200)</f>
        <v>1.2</v>
      </c>
      <c r="P198" s="78"/>
      <c r="Q198" s="78"/>
      <c r="R198" s="79">
        <f>SUM(R199:R200)</f>
        <v>0</v>
      </c>
      <c r="S198" s="19"/>
      <c r="T198" s="19"/>
      <c r="U198" s="19"/>
      <c r="V198" s="19"/>
      <c r="W198" s="19"/>
      <c r="X198" s="19"/>
      <c r="Y198" s="19"/>
      <c r="Z198" s="19"/>
    </row>
    <row r="199" spans="1:26" ht="51">
      <c r="A199" s="242" t="s">
        <v>3005</v>
      </c>
      <c r="B199" s="242" t="s">
        <v>127</v>
      </c>
      <c r="C199" s="242" t="s">
        <v>3006</v>
      </c>
      <c r="D199" s="241" t="s">
        <v>392</v>
      </c>
      <c r="E199" s="132" t="s">
        <v>1831</v>
      </c>
      <c r="F199" s="131"/>
      <c r="G199" s="131"/>
      <c r="H199" s="131"/>
      <c r="I199" s="131">
        <v>113138</v>
      </c>
      <c r="J199" s="131"/>
      <c r="K199" s="242" t="s">
        <v>691</v>
      </c>
      <c r="L199" s="242">
        <v>120000</v>
      </c>
      <c r="M199" s="321">
        <f t="shared" ref="M199:M200" si="80">L199/100000</f>
        <v>1.2</v>
      </c>
      <c r="N199" s="242">
        <v>1</v>
      </c>
      <c r="O199" s="321">
        <f t="shared" ref="O199:O200" si="81">N199*M199</f>
        <v>1.2</v>
      </c>
      <c r="P199" s="137" t="s">
        <v>3011</v>
      </c>
      <c r="Q199" s="240">
        <f>'NIDDCP Abstract'!J17</f>
        <v>0</v>
      </c>
      <c r="R199" s="321">
        <f>'NIDDCP Abstract'!K17</f>
        <v>0</v>
      </c>
      <c r="S199" s="323"/>
      <c r="T199" s="323"/>
      <c r="U199" s="323"/>
      <c r="V199" s="323"/>
      <c r="W199" s="323"/>
      <c r="X199" s="323"/>
      <c r="Y199" s="323"/>
      <c r="Z199" s="323"/>
    </row>
    <row r="200" spans="1:26" ht="29.25" customHeight="1">
      <c r="A200" s="42" t="s">
        <v>3017</v>
      </c>
      <c r="B200" s="4"/>
      <c r="C200" s="4" t="s">
        <v>2960</v>
      </c>
      <c r="D200" s="127" t="s">
        <v>392</v>
      </c>
      <c r="E200" s="74" t="s">
        <v>1831</v>
      </c>
      <c r="F200" s="4"/>
      <c r="G200" s="4"/>
      <c r="H200" s="4"/>
      <c r="I200" s="4"/>
      <c r="J200" s="4"/>
      <c r="K200" s="42"/>
      <c r="L200" s="42"/>
      <c r="M200" s="316">
        <f t="shared" si="80"/>
        <v>0</v>
      </c>
      <c r="N200" s="42"/>
      <c r="O200" s="316">
        <f t="shared" si="81"/>
        <v>0</v>
      </c>
      <c r="P200" s="70"/>
      <c r="Q200" s="304">
        <f>'NIDDCP Abstract'!J18</f>
        <v>0</v>
      </c>
      <c r="R200" s="316">
        <f>'NIDDCP Abstract'!K18</f>
        <v>0</v>
      </c>
      <c r="S200" s="19"/>
      <c r="T200" s="19"/>
      <c r="U200" s="19"/>
      <c r="V200" s="19"/>
      <c r="W200" s="19"/>
      <c r="X200" s="19"/>
      <c r="Y200" s="19"/>
      <c r="Z200" s="19"/>
    </row>
    <row r="201" spans="1:26" ht="29.25" customHeight="1">
      <c r="A201" s="78" t="s">
        <v>3023</v>
      </c>
      <c r="B201" s="116"/>
      <c r="C201" s="117" t="s">
        <v>3026</v>
      </c>
      <c r="D201" s="119"/>
      <c r="E201" s="119"/>
      <c r="F201" s="117"/>
      <c r="G201" s="117"/>
      <c r="H201" s="117"/>
      <c r="I201" s="117"/>
      <c r="J201" s="117"/>
      <c r="K201" s="78"/>
      <c r="L201" s="117"/>
      <c r="M201" s="79"/>
      <c r="N201" s="117"/>
      <c r="O201" s="79">
        <f>SUM(O202:O218)</f>
        <v>47.95</v>
      </c>
      <c r="P201" s="78"/>
      <c r="Q201" s="78"/>
      <c r="R201" s="79">
        <f>SUM(R202:R218)</f>
        <v>0</v>
      </c>
      <c r="S201" s="19"/>
      <c r="T201" s="19"/>
      <c r="U201" s="19"/>
      <c r="V201" s="19"/>
      <c r="W201" s="19"/>
      <c r="X201" s="19"/>
      <c r="Y201" s="19"/>
      <c r="Z201" s="19"/>
    </row>
    <row r="202" spans="1:26" ht="25.5">
      <c r="A202" s="242" t="s">
        <v>3028</v>
      </c>
      <c r="B202" s="131" t="s">
        <v>3031</v>
      </c>
      <c r="C202" s="131" t="s">
        <v>3032</v>
      </c>
      <c r="D202" s="241" t="s">
        <v>609</v>
      </c>
      <c r="E202" s="132" t="s">
        <v>124</v>
      </c>
      <c r="F202" s="131"/>
      <c r="G202" s="131"/>
      <c r="H202" s="220">
        <v>65000</v>
      </c>
      <c r="I202" s="220"/>
      <c r="J202" s="220"/>
      <c r="K202" s="131" t="s">
        <v>860</v>
      </c>
      <c r="L202" s="220">
        <v>50000</v>
      </c>
      <c r="M202" s="321">
        <f t="shared" ref="M202:M210" si="82">L202/100000</f>
        <v>0.5</v>
      </c>
      <c r="N202" s="220">
        <v>1</v>
      </c>
      <c r="O202" s="321">
        <f t="shared" ref="O202:O218" si="83">N202*M202</f>
        <v>0.5</v>
      </c>
      <c r="P202" s="595" t="s">
        <v>1652</v>
      </c>
      <c r="Q202" s="240">
        <f>'NVBDCP Abstract'!J58</f>
        <v>0</v>
      </c>
      <c r="R202" s="321">
        <f>'NVBDCP Abstract'!K58</f>
        <v>0</v>
      </c>
      <c r="S202" s="323"/>
      <c r="T202" s="323"/>
      <c r="U202" s="323"/>
      <c r="V202" s="323"/>
      <c r="W202" s="323"/>
      <c r="X202" s="323"/>
      <c r="Y202" s="323"/>
      <c r="Z202" s="323"/>
    </row>
    <row r="203" spans="1:26" ht="25.5">
      <c r="A203" s="242" t="s">
        <v>3041</v>
      </c>
      <c r="B203" s="131" t="s">
        <v>3043</v>
      </c>
      <c r="C203" s="131" t="s">
        <v>3045</v>
      </c>
      <c r="D203" s="241" t="s">
        <v>609</v>
      </c>
      <c r="E203" s="132" t="s">
        <v>124</v>
      </c>
      <c r="F203" s="131"/>
      <c r="G203" s="131"/>
      <c r="H203" s="220">
        <v>25000</v>
      </c>
      <c r="I203" s="220"/>
      <c r="J203" s="220"/>
      <c r="K203" s="131" t="s">
        <v>860</v>
      </c>
      <c r="L203" s="220">
        <v>25000</v>
      </c>
      <c r="M203" s="321">
        <f t="shared" si="82"/>
        <v>0.25</v>
      </c>
      <c r="N203" s="220">
        <v>1</v>
      </c>
      <c r="O203" s="321">
        <f t="shared" si="83"/>
        <v>0.25</v>
      </c>
      <c r="P203" s="596" t="s">
        <v>1652</v>
      </c>
      <c r="Q203" s="240">
        <f>'NVBDCP Abstract'!J59</f>
        <v>0</v>
      </c>
      <c r="R203" s="321">
        <f>'NVBDCP Abstract'!K59</f>
        <v>0</v>
      </c>
      <c r="S203" s="323"/>
      <c r="T203" s="323"/>
      <c r="U203" s="323"/>
      <c r="V203" s="323"/>
      <c r="W203" s="323"/>
      <c r="X203" s="323"/>
      <c r="Y203" s="323"/>
      <c r="Z203" s="323"/>
    </row>
    <row r="204" spans="1:26" ht="25.5">
      <c r="A204" s="242" t="s">
        <v>3055</v>
      </c>
      <c r="B204" s="131" t="s">
        <v>3056</v>
      </c>
      <c r="C204" s="131" t="s">
        <v>3057</v>
      </c>
      <c r="D204" s="241" t="s">
        <v>609</v>
      </c>
      <c r="E204" s="132" t="s">
        <v>124</v>
      </c>
      <c r="F204" s="131"/>
      <c r="G204" s="131"/>
      <c r="H204" s="220">
        <v>360000</v>
      </c>
      <c r="I204" s="220">
        <v>113575</v>
      </c>
      <c r="J204" s="220"/>
      <c r="K204" s="131" t="s">
        <v>860</v>
      </c>
      <c r="L204" s="220">
        <v>200000</v>
      </c>
      <c r="M204" s="321">
        <f t="shared" si="82"/>
        <v>2</v>
      </c>
      <c r="N204" s="220">
        <v>1</v>
      </c>
      <c r="O204" s="321">
        <f t="shared" si="83"/>
        <v>2</v>
      </c>
      <c r="P204" s="596" t="s">
        <v>1652</v>
      </c>
      <c r="Q204" s="240">
        <f>'NVBDCP Abstract'!J60</f>
        <v>0</v>
      </c>
      <c r="R204" s="321">
        <f>'NVBDCP Abstract'!K60</f>
        <v>0</v>
      </c>
      <c r="S204" s="323"/>
      <c r="T204" s="323"/>
      <c r="U204" s="323"/>
      <c r="V204" s="323"/>
      <c r="W204" s="323"/>
      <c r="X204" s="323"/>
      <c r="Y204" s="323"/>
      <c r="Z204" s="323"/>
    </row>
    <row r="205" spans="1:26" ht="29.25" customHeight="1">
      <c r="A205" s="242" t="s">
        <v>3067</v>
      </c>
      <c r="B205" s="131" t="s">
        <v>3068</v>
      </c>
      <c r="C205" s="131" t="s">
        <v>3069</v>
      </c>
      <c r="D205" s="241" t="s">
        <v>609</v>
      </c>
      <c r="E205" s="132" t="s">
        <v>124</v>
      </c>
      <c r="F205" s="131"/>
      <c r="G205" s="131"/>
      <c r="H205" s="131"/>
      <c r="I205" s="131"/>
      <c r="J205" s="131"/>
      <c r="K205" s="242"/>
      <c r="L205" s="242"/>
      <c r="M205" s="321">
        <f t="shared" si="82"/>
        <v>0</v>
      </c>
      <c r="N205" s="242"/>
      <c r="O205" s="321">
        <f t="shared" si="83"/>
        <v>0</v>
      </c>
      <c r="P205" s="137"/>
      <c r="Q205" s="240">
        <f>'NVBDCP Abstract'!J61</f>
        <v>0</v>
      </c>
      <c r="R205" s="321">
        <f>'NVBDCP Abstract'!K61</f>
        <v>0</v>
      </c>
      <c r="S205" s="323"/>
      <c r="T205" s="323"/>
      <c r="U205" s="323"/>
      <c r="V205" s="323"/>
      <c r="W205" s="323"/>
      <c r="X205" s="323"/>
      <c r="Y205" s="323"/>
      <c r="Z205" s="323"/>
    </row>
    <row r="206" spans="1:26" ht="29.25" customHeight="1">
      <c r="A206" s="242" t="s">
        <v>3072</v>
      </c>
      <c r="B206" s="131" t="s">
        <v>3075</v>
      </c>
      <c r="C206" s="131" t="s">
        <v>3077</v>
      </c>
      <c r="D206" s="241" t="s">
        <v>609</v>
      </c>
      <c r="E206" s="132" t="s">
        <v>124</v>
      </c>
      <c r="F206" s="131"/>
      <c r="G206" s="131"/>
      <c r="H206" s="131"/>
      <c r="I206" s="131"/>
      <c r="J206" s="131"/>
      <c r="K206" s="242"/>
      <c r="L206" s="242"/>
      <c r="M206" s="321">
        <f t="shared" si="82"/>
        <v>0</v>
      </c>
      <c r="N206" s="242"/>
      <c r="O206" s="321">
        <f t="shared" si="83"/>
        <v>0</v>
      </c>
      <c r="P206" s="137"/>
      <c r="Q206" s="240">
        <f>'NVBDCP Abstract'!J62</f>
        <v>0</v>
      </c>
      <c r="R206" s="321">
        <f>'NVBDCP Abstract'!K62</f>
        <v>0</v>
      </c>
      <c r="S206" s="323"/>
      <c r="T206" s="323"/>
      <c r="U206" s="323"/>
      <c r="V206" s="323"/>
      <c r="W206" s="323"/>
      <c r="X206" s="323"/>
      <c r="Y206" s="323"/>
      <c r="Z206" s="323"/>
    </row>
    <row r="207" spans="1:26" ht="29.25" customHeight="1">
      <c r="A207" s="242" t="s">
        <v>3085</v>
      </c>
      <c r="B207" s="131" t="s">
        <v>3086</v>
      </c>
      <c r="C207" s="131" t="s">
        <v>3087</v>
      </c>
      <c r="D207" s="241" t="s">
        <v>609</v>
      </c>
      <c r="E207" s="132" t="s">
        <v>124</v>
      </c>
      <c r="F207" s="131"/>
      <c r="G207" s="131"/>
      <c r="H207" s="131"/>
      <c r="I207" s="131"/>
      <c r="J207" s="131"/>
      <c r="K207" s="242"/>
      <c r="L207" s="242"/>
      <c r="M207" s="321">
        <f t="shared" si="82"/>
        <v>0</v>
      </c>
      <c r="N207" s="242"/>
      <c r="O207" s="321">
        <f t="shared" si="83"/>
        <v>0</v>
      </c>
      <c r="P207" s="137"/>
      <c r="Q207" s="240">
        <f>'NVBDCP Abstract'!J63</f>
        <v>0</v>
      </c>
      <c r="R207" s="321">
        <f>'NVBDCP Abstract'!K63</f>
        <v>0</v>
      </c>
      <c r="S207" s="323"/>
      <c r="T207" s="323"/>
      <c r="U207" s="323"/>
      <c r="V207" s="323"/>
      <c r="W207" s="323"/>
      <c r="X207" s="323"/>
      <c r="Y207" s="323"/>
      <c r="Z207" s="323"/>
    </row>
    <row r="208" spans="1:26" ht="29.25" customHeight="1">
      <c r="A208" s="242" t="s">
        <v>3094</v>
      </c>
      <c r="B208" s="131" t="s">
        <v>3096</v>
      </c>
      <c r="C208" s="131" t="s">
        <v>3098</v>
      </c>
      <c r="D208" s="241" t="s">
        <v>609</v>
      </c>
      <c r="E208" s="132" t="s">
        <v>124</v>
      </c>
      <c r="F208" s="131"/>
      <c r="G208" s="131"/>
      <c r="H208" s="131"/>
      <c r="I208" s="131"/>
      <c r="J208" s="131"/>
      <c r="K208" s="242"/>
      <c r="L208" s="242"/>
      <c r="M208" s="321">
        <f t="shared" si="82"/>
        <v>0</v>
      </c>
      <c r="N208" s="242"/>
      <c r="O208" s="321">
        <f t="shared" si="83"/>
        <v>0</v>
      </c>
      <c r="P208" s="137"/>
      <c r="Q208" s="240">
        <f>'NVBDCP Abstract'!J64</f>
        <v>0</v>
      </c>
      <c r="R208" s="321">
        <f>'NVBDCP Abstract'!K64</f>
        <v>0</v>
      </c>
      <c r="S208" s="323"/>
      <c r="T208" s="323"/>
      <c r="U208" s="323"/>
      <c r="V208" s="323"/>
      <c r="W208" s="323"/>
      <c r="X208" s="323"/>
      <c r="Y208" s="323"/>
      <c r="Z208" s="323"/>
    </row>
    <row r="209" spans="1:26" ht="29.25" customHeight="1">
      <c r="A209" s="242" t="s">
        <v>3103</v>
      </c>
      <c r="B209" s="131" t="s">
        <v>3105</v>
      </c>
      <c r="C209" s="131" t="s">
        <v>3107</v>
      </c>
      <c r="D209" s="241" t="s">
        <v>609</v>
      </c>
      <c r="E209" s="132" t="s">
        <v>124</v>
      </c>
      <c r="F209" s="131"/>
      <c r="G209" s="131"/>
      <c r="H209" s="325"/>
      <c r="I209" s="325"/>
      <c r="J209" s="131"/>
      <c r="K209" s="131" t="s">
        <v>860</v>
      </c>
      <c r="L209" s="242">
        <v>815000</v>
      </c>
      <c r="M209" s="321">
        <f t="shared" si="82"/>
        <v>8.15</v>
      </c>
      <c r="N209" s="242">
        <v>1</v>
      </c>
      <c r="O209" s="321">
        <f t="shared" si="83"/>
        <v>8.15</v>
      </c>
      <c r="P209" s="597" t="s">
        <v>3112</v>
      </c>
      <c r="Q209" s="240">
        <f>'NVBDCP Abstract'!J65</f>
        <v>0</v>
      </c>
      <c r="R209" s="321">
        <f>'NVBDCP Abstract'!K65</f>
        <v>0</v>
      </c>
      <c r="S209" s="323"/>
      <c r="T209" s="323"/>
      <c r="U209" s="323"/>
      <c r="V209" s="323"/>
      <c r="W209" s="323"/>
      <c r="X209" s="323"/>
      <c r="Y209" s="323"/>
      <c r="Z209" s="323"/>
    </row>
    <row r="210" spans="1:26" ht="25.5">
      <c r="A210" s="242" t="s">
        <v>3117</v>
      </c>
      <c r="B210" s="131" t="s">
        <v>3119</v>
      </c>
      <c r="C210" s="131" t="s">
        <v>3121</v>
      </c>
      <c r="D210" s="241" t="s">
        <v>609</v>
      </c>
      <c r="E210" s="132" t="s">
        <v>124</v>
      </c>
      <c r="F210" s="131"/>
      <c r="G210" s="131"/>
      <c r="H210" s="253">
        <v>825000</v>
      </c>
      <c r="I210" s="253">
        <v>284616</v>
      </c>
      <c r="J210" s="243">
        <v>700000</v>
      </c>
      <c r="K210" s="131" t="s">
        <v>860</v>
      </c>
      <c r="L210" s="220">
        <v>500000</v>
      </c>
      <c r="M210" s="321">
        <f t="shared" si="82"/>
        <v>5</v>
      </c>
      <c r="N210" s="220">
        <v>1</v>
      </c>
      <c r="O210" s="321">
        <f t="shared" si="83"/>
        <v>5</v>
      </c>
      <c r="P210" s="598" t="s">
        <v>1652</v>
      </c>
      <c r="Q210" s="240">
        <f>'NVBDCP Abstract'!J66</f>
        <v>0</v>
      </c>
      <c r="R210" s="321">
        <f>'NVBDCP Abstract'!K66</f>
        <v>0</v>
      </c>
      <c r="S210" s="323"/>
      <c r="T210" s="323"/>
      <c r="U210" s="323"/>
      <c r="V210" s="323"/>
      <c r="W210" s="323"/>
      <c r="X210" s="323"/>
      <c r="Y210" s="323"/>
      <c r="Z210" s="323"/>
    </row>
    <row r="211" spans="1:26" ht="22.5">
      <c r="A211" s="242" t="s">
        <v>3130</v>
      </c>
      <c r="B211" s="131" t="s">
        <v>3132</v>
      </c>
      <c r="C211" s="131" t="s">
        <v>3134</v>
      </c>
      <c r="D211" s="241" t="s">
        <v>609</v>
      </c>
      <c r="E211" s="132" t="s">
        <v>124</v>
      </c>
      <c r="F211" s="131"/>
      <c r="G211" s="131"/>
      <c r="H211" s="253">
        <v>1940000</v>
      </c>
      <c r="I211" s="253"/>
      <c r="J211" s="243">
        <v>500000</v>
      </c>
      <c r="K211" s="131" t="s">
        <v>860</v>
      </c>
      <c r="L211" s="220">
        <v>500000</v>
      </c>
      <c r="M211" s="321">
        <v>5</v>
      </c>
      <c r="N211" s="220">
        <v>1</v>
      </c>
      <c r="O211" s="321">
        <f t="shared" si="83"/>
        <v>5</v>
      </c>
      <c r="P211" s="598" t="s">
        <v>1652</v>
      </c>
      <c r="Q211" s="240">
        <f>'NVBDCP Abstract'!J67</f>
        <v>0</v>
      </c>
      <c r="R211" s="321">
        <f>'NVBDCP Abstract'!K67</f>
        <v>0</v>
      </c>
      <c r="S211" s="323"/>
      <c r="T211" s="323"/>
      <c r="U211" s="323"/>
      <c r="V211" s="323"/>
      <c r="W211" s="323"/>
      <c r="X211" s="323"/>
      <c r="Y211" s="323"/>
      <c r="Z211" s="323"/>
    </row>
    <row r="212" spans="1:26" ht="22.5">
      <c r="A212" s="242" t="s">
        <v>3140</v>
      </c>
      <c r="B212" s="131" t="s">
        <v>3141</v>
      </c>
      <c r="C212" s="131" t="s">
        <v>3142</v>
      </c>
      <c r="D212" s="241" t="s">
        <v>609</v>
      </c>
      <c r="E212" s="132" t="s">
        <v>124</v>
      </c>
      <c r="F212" s="131"/>
      <c r="G212" s="131"/>
      <c r="H212" s="243">
        <v>575000</v>
      </c>
      <c r="I212" s="243"/>
      <c r="J212" s="243"/>
      <c r="K212" s="131" t="s">
        <v>860</v>
      </c>
      <c r="L212" s="220">
        <v>590000</v>
      </c>
      <c r="M212" s="321">
        <f t="shared" ref="M212:M218" si="84">L212/100000</f>
        <v>5.9</v>
      </c>
      <c r="N212" s="220">
        <v>1</v>
      </c>
      <c r="O212" s="321">
        <f t="shared" si="83"/>
        <v>5.9</v>
      </c>
      <c r="P212" s="598" t="s">
        <v>1652</v>
      </c>
      <c r="Q212" s="240">
        <f>'NVBDCP Abstract'!J68</f>
        <v>0</v>
      </c>
      <c r="R212" s="321">
        <f>'NVBDCP Abstract'!K68</f>
        <v>0</v>
      </c>
      <c r="S212" s="323"/>
      <c r="T212" s="323"/>
      <c r="U212" s="323"/>
      <c r="V212" s="323"/>
      <c r="W212" s="323"/>
      <c r="X212" s="323"/>
      <c r="Y212" s="323"/>
      <c r="Z212" s="323"/>
    </row>
    <row r="213" spans="1:26" ht="15.75" customHeight="1">
      <c r="A213" s="242" t="s">
        <v>3148</v>
      </c>
      <c r="B213" s="131" t="s">
        <v>3150</v>
      </c>
      <c r="C213" s="131" t="s">
        <v>3152</v>
      </c>
      <c r="D213" s="241" t="s">
        <v>609</v>
      </c>
      <c r="E213" s="132" t="s">
        <v>124</v>
      </c>
      <c r="F213" s="131"/>
      <c r="G213" s="131"/>
      <c r="H213" s="243">
        <v>1300000</v>
      </c>
      <c r="I213" s="243">
        <v>123200</v>
      </c>
      <c r="J213" s="243">
        <v>500000</v>
      </c>
      <c r="K213" s="131" t="s">
        <v>860</v>
      </c>
      <c r="L213" s="220">
        <v>460000</v>
      </c>
      <c r="M213" s="321">
        <f t="shared" si="84"/>
        <v>4.5999999999999996</v>
      </c>
      <c r="N213" s="220">
        <v>1</v>
      </c>
      <c r="O213" s="321">
        <f t="shared" si="83"/>
        <v>4.5999999999999996</v>
      </c>
      <c r="P213" s="598" t="s">
        <v>1652</v>
      </c>
      <c r="Q213" s="240">
        <f>'NVBDCP Abstract'!J69</f>
        <v>0</v>
      </c>
      <c r="R213" s="321">
        <f>'NVBDCP Abstract'!K69</f>
        <v>0</v>
      </c>
      <c r="S213" s="323"/>
      <c r="T213" s="323"/>
      <c r="U213" s="323"/>
      <c r="V213" s="323"/>
      <c r="W213" s="323"/>
      <c r="X213" s="323"/>
      <c r="Y213" s="323"/>
      <c r="Z213" s="323"/>
    </row>
    <row r="214" spans="1:26" ht="15.75" customHeight="1">
      <c r="A214" s="242" t="s">
        <v>3164</v>
      </c>
      <c r="B214" s="137" t="s">
        <v>3165</v>
      </c>
      <c r="C214" s="137" t="s">
        <v>3166</v>
      </c>
      <c r="D214" s="241" t="s">
        <v>682</v>
      </c>
      <c r="E214" s="132" t="s">
        <v>3167</v>
      </c>
      <c r="F214" s="131"/>
      <c r="G214" s="131"/>
      <c r="H214" s="220"/>
      <c r="I214" s="220"/>
      <c r="J214" s="220"/>
      <c r="K214" s="131" t="s">
        <v>860</v>
      </c>
      <c r="L214" s="243">
        <v>735000</v>
      </c>
      <c r="M214" s="321">
        <f t="shared" si="84"/>
        <v>7.35</v>
      </c>
      <c r="N214" s="220">
        <v>1</v>
      </c>
      <c r="O214" s="321">
        <f t="shared" si="83"/>
        <v>7.35</v>
      </c>
      <c r="P214" s="598" t="s">
        <v>1652</v>
      </c>
      <c r="Q214" s="240">
        <f>'NVBDCP Abstract'!J70</f>
        <v>0</v>
      </c>
      <c r="R214" s="321">
        <f>'NVBDCP Abstract'!K70</f>
        <v>0</v>
      </c>
      <c r="S214" s="323"/>
      <c r="T214" s="323"/>
      <c r="U214" s="323"/>
      <c r="V214" s="323"/>
      <c r="W214" s="323"/>
      <c r="X214" s="323"/>
      <c r="Y214" s="323"/>
      <c r="Z214" s="323"/>
    </row>
    <row r="215" spans="1:26" ht="29.25" customHeight="1">
      <c r="A215" s="242" t="s">
        <v>3175</v>
      </c>
      <c r="B215" s="137" t="s">
        <v>3177</v>
      </c>
      <c r="C215" s="137" t="s">
        <v>3179</v>
      </c>
      <c r="D215" s="241" t="s">
        <v>682</v>
      </c>
      <c r="E215" s="132" t="s">
        <v>2314</v>
      </c>
      <c r="F215" s="137"/>
      <c r="G215" s="137"/>
      <c r="H215" s="137"/>
      <c r="I215" s="137"/>
      <c r="J215" s="137"/>
      <c r="K215" s="242"/>
      <c r="L215" s="242"/>
      <c r="M215" s="321">
        <f t="shared" si="84"/>
        <v>0</v>
      </c>
      <c r="N215" s="242"/>
      <c r="O215" s="321">
        <f t="shared" si="83"/>
        <v>0</v>
      </c>
      <c r="P215" s="137"/>
      <c r="Q215" s="240">
        <f>'NVBDCP Abstract'!J71</f>
        <v>0</v>
      </c>
      <c r="R215" s="321">
        <f>'NVBDCP Abstract'!K71</f>
        <v>0</v>
      </c>
      <c r="S215" s="323"/>
      <c r="T215" s="323"/>
      <c r="U215" s="323"/>
      <c r="V215" s="323"/>
      <c r="W215" s="323"/>
      <c r="X215" s="323"/>
      <c r="Y215" s="323"/>
      <c r="Z215" s="323"/>
    </row>
    <row r="216" spans="1:26" ht="29.25" customHeight="1">
      <c r="A216" s="242" t="s">
        <v>3186</v>
      </c>
      <c r="B216" s="137" t="s">
        <v>3188</v>
      </c>
      <c r="C216" s="137" t="s">
        <v>3191</v>
      </c>
      <c r="D216" s="241" t="s">
        <v>682</v>
      </c>
      <c r="E216" s="132" t="s">
        <v>2314</v>
      </c>
      <c r="F216" s="137"/>
      <c r="G216" s="137"/>
      <c r="H216" s="137"/>
      <c r="I216" s="137"/>
      <c r="J216" s="137"/>
      <c r="K216" s="137"/>
      <c r="L216" s="242"/>
      <c r="M216" s="321">
        <f t="shared" si="84"/>
        <v>0</v>
      </c>
      <c r="N216" s="242"/>
      <c r="O216" s="321">
        <f t="shared" si="83"/>
        <v>0</v>
      </c>
      <c r="P216" s="137"/>
      <c r="Q216" s="240">
        <f>'NVBDCP Abstract'!J72</f>
        <v>0</v>
      </c>
      <c r="R216" s="321">
        <f>'NVBDCP Abstract'!K72</f>
        <v>0</v>
      </c>
      <c r="S216" s="323"/>
      <c r="T216" s="323"/>
      <c r="U216" s="323"/>
      <c r="V216" s="323"/>
      <c r="W216" s="323"/>
      <c r="X216" s="323"/>
      <c r="Y216" s="323"/>
      <c r="Z216" s="323"/>
    </row>
    <row r="217" spans="1:26" ht="29.25" customHeight="1">
      <c r="A217" s="242" t="s">
        <v>3199</v>
      </c>
      <c r="B217" s="137" t="s">
        <v>3200</v>
      </c>
      <c r="C217" s="137" t="s">
        <v>3201</v>
      </c>
      <c r="D217" s="241" t="s">
        <v>682</v>
      </c>
      <c r="E217" s="132" t="s">
        <v>2080</v>
      </c>
      <c r="F217" s="135"/>
      <c r="G217" s="135"/>
      <c r="H217" s="135"/>
      <c r="I217" s="135"/>
      <c r="J217" s="135"/>
      <c r="K217" s="242"/>
      <c r="L217" s="242"/>
      <c r="M217" s="321">
        <f t="shared" si="84"/>
        <v>0</v>
      </c>
      <c r="N217" s="242"/>
      <c r="O217" s="321">
        <f t="shared" si="83"/>
        <v>0</v>
      </c>
      <c r="P217" s="137"/>
      <c r="Q217" s="240">
        <f>'NVBDCP Abstract'!J73</f>
        <v>0</v>
      </c>
      <c r="R217" s="321">
        <f>'NVBDCP Abstract'!K73</f>
        <v>0</v>
      </c>
      <c r="S217" s="323"/>
      <c r="T217" s="323"/>
      <c r="U217" s="323"/>
      <c r="V217" s="323"/>
      <c r="W217" s="323"/>
      <c r="X217" s="323"/>
      <c r="Y217" s="323"/>
      <c r="Z217" s="323"/>
    </row>
    <row r="218" spans="1:26" ht="29.25" customHeight="1">
      <c r="A218" s="242" t="s">
        <v>3211</v>
      </c>
      <c r="B218" s="131" t="s">
        <v>3213</v>
      </c>
      <c r="C218" s="131" t="s">
        <v>347</v>
      </c>
      <c r="D218" s="241" t="s">
        <v>609</v>
      </c>
      <c r="E218" s="132" t="s">
        <v>124</v>
      </c>
      <c r="F218" s="137"/>
      <c r="G218" s="137"/>
      <c r="H218" s="131">
        <v>14761000</v>
      </c>
      <c r="I218" s="131">
        <v>49392</v>
      </c>
      <c r="J218" s="137"/>
      <c r="K218" s="131" t="s">
        <v>860</v>
      </c>
      <c r="L218" s="242">
        <v>920000</v>
      </c>
      <c r="M218" s="321">
        <f t="shared" si="84"/>
        <v>9.1999999999999993</v>
      </c>
      <c r="N218" s="242">
        <v>1</v>
      </c>
      <c r="O218" s="321">
        <f t="shared" si="83"/>
        <v>9.1999999999999993</v>
      </c>
      <c r="P218" s="137" t="s">
        <v>3217</v>
      </c>
      <c r="Q218" s="240">
        <f>'NVBDCP Abstract'!J74</f>
        <v>0</v>
      </c>
      <c r="R218" s="321">
        <f>'NVBDCP Abstract'!K74</f>
        <v>0</v>
      </c>
      <c r="S218" s="323"/>
      <c r="T218" s="323"/>
      <c r="U218" s="323"/>
      <c r="V218" s="323"/>
      <c r="W218" s="323"/>
      <c r="X218" s="323"/>
      <c r="Y218" s="323"/>
      <c r="Z218" s="323"/>
    </row>
    <row r="219" spans="1:26" ht="29.25" customHeight="1">
      <c r="A219" s="78" t="s">
        <v>3224</v>
      </c>
      <c r="B219" s="116"/>
      <c r="C219" s="117" t="s">
        <v>3225</v>
      </c>
      <c r="D219" s="119"/>
      <c r="E219" s="119"/>
      <c r="F219" s="117"/>
      <c r="G219" s="117"/>
      <c r="H219" s="117"/>
      <c r="I219" s="117"/>
      <c r="J219" s="117"/>
      <c r="K219" s="78"/>
      <c r="L219" s="117"/>
      <c r="M219" s="79"/>
      <c r="N219" s="117"/>
      <c r="O219" s="79">
        <f>SUM(O220:O221)</f>
        <v>0.49999919999999998</v>
      </c>
      <c r="P219" s="78"/>
      <c r="Q219" s="78"/>
      <c r="R219" s="79">
        <f>SUM(R220:R221)</f>
        <v>0</v>
      </c>
      <c r="S219" s="19"/>
      <c r="T219" s="19"/>
      <c r="U219" s="19"/>
      <c r="V219" s="19"/>
      <c r="W219" s="19"/>
      <c r="X219" s="19"/>
      <c r="Y219" s="19"/>
      <c r="Z219" s="19"/>
    </row>
    <row r="220" spans="1:26" ht="15.75" customHeight="1">
      <c r="A220" s="242" t="s">
        <v>3232</v>
      </c>
      <c r="B220" s="240" t="s">
        <v>2088</v>
      </c>
      <c r="C220" s="131" t="s">
        <v>3233</v>
      </c>
      <c r="D220" s="241" t="s">
        <v>682</v>
      </c>
      <c r="E220" s="132" t="s">
        <v>126</v>
      </c>
      <c r="F220" s="131">
        <v>12</v>
      </c>
      <c r="G220" s="131">
        <v>10</v>
      </c>
      <c r="H220" s="131">
        <v>80000</v>
      </c>
      <c r="I220" s="131">
        <v>22000</v>
      </c>
      <c r="J220" s="131"/>
      <c r="K220" s="131" t="s">
        <v>860</v>
      </c>
      <c r="L220" s="131">
        <v>4166.66</v>
      </c>
      <c r="M220" s="136">
        <f t="shared" ref="M220:M221" si="85">L220/100000</f>
        <v>4.1666599999999998E-2</v>
      </c>
      <c r="N220" s="131">
        <v>12</v>
      </c>
      <c r="O220" s="136">
        <f t="shared" ref="O220:O221" si="86">N220*M220</f>
        <v>0.49999919999999998</v>
      </c>
      <c r="P220" s="137" t="s">
        <v>3240</v>
      </c>
      <c r="Q220" s="240">
        <f>'NLEP Abstract'!J31</f>
        <v>0</v>
      </c>
      <c r="R220" s="321">
        <f>'NLEP Abstract'!K31</f>
        <v>0</v>
      </c>
      <c r="S220" s="323"/>
      <c r="T220" s="323"/>
      <c r="U220" s="323"/>
      <c r="V220" s="323"/>
      <c r="W220" s="323"/>
      <c r="X220" s="323"/>
      <c r="Y220" s="323"/>
      <c r="Z220" s="323"/>
    </row>
    <row r="221" spans="1:26" ht="29.25" customHeight="1">
      <c r="A221" s="42" t="s">
        <v>3242</v>
      </c>
      <c r="B221" s="4"/>
      <c r="C221" s="4" t="s">
        <v>347</v>
      </c>
      <c r="D221" s="127" t="s">
        <v>682</v>
      </c>
      <c r="E221" s="74" t="s">
        <v>126</v>
      </c>
      <c r="F221" s="4"/>
      <c r="G221" s="4"/>
      <c r="H221" s="4"/>
      <c r="I221" s="4"/>
      <c r="J221" s="4"/>
      <c r="K221" s="4"/>
      <c r="L221" s="42"/>
      <c r="M221" s="316">
        <f t="shared" si="85"/>
        <v>0</v>
      </c>
      <c r="N221" s="42"/>
      <c r="O221" s="316">
        <f t="shared" si="86"/>
        <v>0</v>
      </c>
      <c r="P221" s="70"/>
      <c r="Q221" s="304">
        <f>'NLEP Abstract'!J32</f>
        <v>0</v>
      </c>
      <c r="R221" s="316">
        <f>'NLEP Abstract'!K32</f>
        <v>0</v>
      </c>
      <c r="S221" s="19"/>
      <c r="T221" s="19"/>
      <c r="U221" s="19"/>
      <c r="V221" s="19"/>
      <c r="W221" s="19"/>
      <c r="X221" s="19"/>
      <c r="Y221" s="19"/>
      <c r="Z221" s="19"/>
    </row>
    <row r="222" spans="1:26" ht="29.25" customHeight="1">
      <c r="A222" s="78" t="s">
        <v>3245</v>
      </c>
      <c r="B222" s="116"/>
      <c r="C222" s="117" t="s">
        <v>3246</v>
      </c>
      <c r="D222" s="119"/>
      <c r="E222" s="119"/>
      <c r="F222" s="117"/>
      <c r="G222" s="117"/>
      <c r="H222" s="117"/>
      <c r="I222" s="117"/>
      <c r="J222" s="117"/>
      <c r="K222" s="78"/>
      <c r="L222" s="117"/>
      <c r="M222" s="79"/>
      <c r="N222" s="117"/>
      <c r="O222" s="79">
        <f>SUM(O223:O225)</f>
        <v>18.5</v>
      </c>
      <c r="P222" s="78"/>
      <c r="Q222" s="78"/>
      <c r="R222" s="79">
        <f>SUM(R223:R225)</f>
        <v>0</v>
      </c>
      <c r="S222" s="19"/>
      <c r="T222" s="19"/>
      <c r="U222" s="19"/>
      <c r="V222" s="19"/>
      <c r="W222" s="19"/>
      <c r="X222" s="19"/>
      <c r="Y222" s="19"/>
      <c r="Z222" s="19"/>
    </row>
    <row r="223" spans="1:26" ht="15.75" customHeight="1">
      <c r="A223" s="42" t="s">
        <v>3253</v>
      </c>
      <c r="B223" s="70" t="s">
        <v>3254</v>
      </c>
      <c r="C223" s="70" t="s">
        <v>3255</v>
      </c>
      <c r="D223" s="127" t="s">
        <v>682</v>
      </c>
      <c r="E223" s="74" t="s">
        <v>128</v>
      </c>
      <c r="F223" s="4">
        <v>1</v>
      </c>
      <c r="G223" s="4">
        <v>1</v>
      </c>
      <c r="H223" s="332">
        <v>1350000</v>
      </c>
      <c r="I223" s="332">
        <v>555039</v>
      </c>
      <c r="J223" s="30">
        <v>0</v>
      </c>
      <c r="K223" s="42" t="s">
        <v>1224</v>
      </c>
      <c r="L223" s="42">
        <v>170000</v>
      </c>
      <c r="M223" s="316">
        <f t="shared" ref="M223:M225" si="87">L223/100000</f>
        <v>1.7</v>
      </c>
      <c r="N223" s="42">
        <v>10</v>
      </c>
      <c r="O223" s="316">
        <f t="shared" ref="O223:O225" si="88">N223*M223</f>
        <v>17</v>
      </c>
      <c r="P223" s="70" t="s">
        <v>3261</v>
      </c>
      <c r="Q223" s="304">
        <f>'RNTCP Abstract'!J42</f>
        <v>0</v>
      </c>
      <c r="R223" s="316">
        <f>'RNTCP Abstract'!K42</f>
        <v>0</v>
      </c>
      <c r="S223" s="19"/>
      <c r="T223" s="19"/>
      <c r="U223" s="19"/>
      <c r="V223" s="19"/>
      <c r="W223" s="19"/>
      <c r="X223" s="19"/>
      <c r="Y223" s="19"/>
      <c r="Z223" s="19"/>
    </row>
    <row r="224" spans="1:26" ht="15.75" customHeight="1">
      <c r="A224" s="42" t="s">
        <v>3264</v>
      </c>
      <c r="B224" s="70" t="s">
        <v>3265</v>
      </c>
      <c r="C224" s="70" t="s">
        <v>3266</v>
      </c>
      <c r="D224" s="127" t="s">
        <v>682</v>
      </c>
      <c r="E224" s="74" t="s">
        <v>128</v>
      </c>
      <c r="F224" s="4">
        <v>1</v>
      </c>
      <c r="G224" s="4">
        <v>0</v>
      </c>
      <c r="H224" s="332">
        <v>390000</v>
      </c>
      <c r="I224" s="332">
        <v>35104</v>
      </c>
      <c r="J224" s="4">
        <v>0</v>
      </c>
      <c r="K224" s="42" t="s">
        <v>3270</v>
      </c>
      <c r="L224" s="42">
        <v>150000</v>
      </c>
      <c r="M224" s="316">
        <f t="shared" si="87"/>
        <v>1.5</v>
      </c>
      <c r="N224" s="42">
        <v>1</v>
      </c>
      <c r="O224" s="316">
        <f t="shared" si="88"/>
        <v>1.5</v>
      </c>
      <c r="P224" s="70" t="s">
        <v>3272</v>
      </c>
      <c r="Q224" s="304">
        <f>'RNTCP Abstract'!J43</f>
        <v>0</v>
      </c>
      <c r="R224" s="316">
        <f>'RNTCP Abstract'!K43</f>
        <v>0</v>
      </c>
      <c r="S224" s="19"/>
      <c r="T224" s="19"/>
      <c r="U224" s="19"/>
      <c r="V224" s="19"/>
      <c r="W224" s="19"/>
      <c r="X224" s="19"/>
      <c r="Y224" s="19"/>
      <c r="Z224" s="19"/>
    </row>
    <row r="225" spans="1:26" ht="29.25" customHeight="1">
      <c r="A225" s="42" t="s">
        <v>3276</v>
      </c>
      <c r="B225" s="4"/>
      <c r="C225" s="4" t="s">
        <v>347</v>
      </c>
      <c r="D225" s="127" t="s">
        <v>682</v>
      </c>
      <c r="E225" s="74" t="s">
        <v>128</v>
      </c>
      <c r="F225" s="4"/>
      <c r="G225" s="4"/>
      <c r="H225" s="4"/>
      <c r="I225" s="4"/>
      <c r="J225" s="4"/>
      <c r="K225" s="42"/>
      <c r="L225" s="42"/>
      <c r="M225" s="316">
        <f t="shared" si="87"/>
        <v>0</v>
      </c>
      <c r="N225" s="42"/>
      <c r="O225" s="316">
        <f t="shared" si="88"/>
        <v>0</v>
      </c>
      <c r="P225" s="70"/>
      <c r="Q225" s="304">
        <f>'RNTCP Abstract'!J44</f>
        <v>0</v>
      </c>
      <c r="R225" s="316">
        <f>'RNTCP Abstract'!K44</f>
        <v>0</v>
      </c>
      <c r="S225" s="19"/>
      <c r="T225" s="19"/>
      <c r="U225" s="19"/>
      <c r="V225" s="19"/>
      <c r="W225" s="19"/>
      <c r="X225" s="19"/>
      <c r="Y225" s="19"/>
      <c r="Z225" s="19"/>
    </row>
    <row r="226" spans="1:26" ht="29.25" customHeight="1">
      <c r="A226" s="78" t="s">
        <v>3283</v>
      </c>
      <c r="B226" s="116" t="s">
        <v>3284</v>
      </c>
      <c r="C226" s="117" t="s">
        <v>3285</v>
      </c>
      <c r="D226" s="119"/>
      <c r="E226" s="119"/>
      <c r="F226" s="117"/>
      <c r="G226" s="117"/>
      <c r="H226" s="117"/>
      <c r="I226" s="117"/>
      <c r="J226" s="117"/>
      <c r="K226" s="78"/>
      <c r="L226" s="117"/>
      <c r="M226" s="79"/>
      <c r="N226" s="117"/>
      <c r="O226" s="79">
        <f>SUM(O227:O228)</f>
        <v>70</v>
      </c>
      <c r="P226" s="78"/>
      <c r="Q226" s="78"/>
      <c r="R226" s="79">
        <f>SUM(R227:R228)</f>
        <v>0</v>
      </c>
      <c r="S226" s="19"/>
      <c r="T226" s="19"/>
      <c r="U226" s="19"/>
      <c r="V226" s="19"/>
      <c r="W226" s="19"/>
      <c r="X226" s="19"/>
      <c r="Y226" s="19"/>
      <c r="Z226" s="19"/>
    </row>
    <row r="227" spans="1:26" ht="15.75" customHeight="1">
      <c r="A227" s="242" t="s">
        <v>3292</v>
      </c>
      <c r="B227" s="131" t="s">
        <v>3293</v>
      </c>
      <c r="C227" s="131" t="s">
        <v>3294</v>
      </c>
      <c r="D227" s="241" t="s">
        <v>609</v>
      </c>
      <c r="E227" s="132" t="s">
        <v>396</v>
      </c>
      <c r="F227" s="131">
        <v>5400</v>
      </c>
      <c r="G227" s="131">
        <v>6600</v>
      </c>
      <c r="H227" s="135">
        <v>5400000</v>
      </c>
      <c r="I227" s="135">
        <v>2697389</v>
      </c>
      <c r="J227" s="131"/>
      <c r="K227" s="131" t="s">
        <v>501</v>
      </c>
      <c r="L227" s="242">
        <v>1000</v>
      </c>
      <c r="M227" s="321">
        <f t="shared" ref="M227:M228" si="89">L227/100000</f>
        <v>0.01</v>
      </c>
      <c r="N227" s="242">
        <v>7000</v>
      </c>
      <c r="O227" s="321">
        <f t="shared" ref="O227:O228" si="90">N227*M227</f>
        <v>70</v>
      </c>
      <c r="P227" s="137" t="s">
        <v>3300</v>
      </c>
      <c r="Q227" s="240">
        <f>'NPCB Abstract'!J35</f>
        <v>0</v>
      </c>
      <c r="R227" s="321">
        <f>'NPCB Abstract'!K35</f>
        <v>0</v>
      </c>
      <c r="S227" s="323"/>
      <c r="T227" s="323"/>
      <c r="U227" s="323"/>
      <c r="V227" s="323"/>
      <c r="W227" s="323"/>
      <c r="X227" s="323"/>
      <c r="Y227" s="323"/>
      <c r="Z227" s="323"/>
    </row>
    <row r="228" spans="1:26" ht="29.25" customHeight="1">
      <c r="A228" s="42" t="s">
        <v>3304</v>
      </c>
      <c r="B228" s="4"/>
      <c r="C228" s="4" t="s">
        <v>347</v>
      </c>
      <c r="D228" s="127" t="s">
        <v>609</v>
      </c>
      <c r="E228" s="74" t="s">
        <v>396</v>
      </c>
      <c r="F228" s="4"/>
      <c r="G228" s="4"/>
      <c r="H228" s="4"/>
      <c r="I228" s="4"/>
      <c r="J228" s="4"/>
      <c r="K228" s="42"/>
      <c r="L228" s="42"/>
      <c r="M228" s="316">
        <f t="shared" si="89"/>
        <v>0</v>
      </c>
      <c r="N228" s="42"/>
      <c r="O228" s="316">
        <f t="shared" si="90"/>
        <v>0</v>
      </c>
      <c r="P228" s="70"/>
      <c r="Q228" s="304">
        <f>'NPCB Abstract'!J36</f>
        <v>0</v>
      </c>
      <c r="R228" s="316">
        <f>'NPCB Abstract'!K36</f>
        <v>0</v>
      </c>
      <c r="S228" s="19"/>
      <c r="T228" s="19"/>
      <c r="U228" s="19"/>
      <c r="V228" s="19"/>
      <c r="W228" s="19"/>
      <c r="X228" s="19"/>
      <c r="Y228" s="19"/>
      <c r="Z228" s="19"/>
    </row>
    <row r="229" spans="1:26" ht="29.25" customHeight="1">
      <c r="A229" s="78" t="s">
        <v>3311</v>
      </c>
      <c r="B229" s="116" t="s">
        <v>3312</v>
      </c>
      <c r="C229" s="117" t="s">
        <v>3313</v>
      </c>
      <c r="D229" s="119"/>
      <c r="E229" s="119"/>
      <c r="F229" s="117"/>
      <c r="G229" s="117"/>
      <c r="H229" s="117"/>
      <c r="I229" s="117"/>
      <c r="J229" s="117"/>
      <c r="K229" s="78"/>
      <c r="L229" s="117"/>
      <c r="M229" s="79"/>
      <c r="N229" s="117"/>
      <c r="O229" s="79">
        <f>SUM(O230:O231)</f>
        <v>8</v>
      </c>
      <c r="P229" s="78"/>
      <c r="Q229" s="78"/>
      <c r="R229" s="79">
        <f>SUM(R230:R231)</f>
        <v>0</v>
      </c>
      <c r="S229" s="19"/>
      <c r="T229" s="19"/>
      <c r="U229" s="19"/>
      <c r="V229" s="19"/>
      <c r="W229" s="19"/>
      <c r="X229" s="19"/>
      <c r="Y229" s="19"/>
      <c r="Z229" s="19"/>
    </row>
    <row r="230" spans="1:26" ht="15.75" customHeight="1">
      <c r="A230" s="42" t="s">
        <v>3320</v>
      </c>
      <c r="B230" s="4"/>
      <c r="C230" s="30" t="s">
        <v>3313</v>
      </c>
      <c r="D230" s="127" t="s">
        <v>609</v>
      </c>
      <c r="E230" s="74" t="s">
        <v>138</v>
      </c>
      <c r="F230" s="4"/>
      <c r="G230" s="4"/>
      <c r="H230" s="4">
        <v>600000</v>
      </c>
      <c r="I230" s="4"/>
      <c r="J230" s="4"/>
      <c r="K230" s="42" t="s">
        <v>1340</v>
      </c>
      <c r="L230" s="42">
        <v>400000</v>
      </c>
      <c r="M230" s="316">
        <f t="shared" ref="M230:M231" si="91">L230/100000</f>
        <v>4</v>
      </c>
      <c r="N230" s="42">
        <v>2</v>
      </c>
      <c r="O230" s="316">
        <f t="shared" ref="O230:O231" si="92">N230*M230</f>
        <v>8</v>
      </c>
      <c r="P230" s="70" t="s">
        <v>3325</v>
      </c>
      <c r="Q230" s="304">
        <f>'NMHP Abstract'!J24</f>
        <v>0</v>
      </c>
      <c r="R230" s="316">
        <f>'NMHP Abstract'!K24</f>
        <v>0</v>
      </c>
      <c r="S230" s="19"/>
      <c r="T230" s="19"/>
      <c r="U230" s="19"/>
      <c r="V230" s="19"/>
      <c r="W230" s="19"/>
      <c r="X230" s="19"/>
      <c r="Y230" s="19"/>
      <c r="Z230" s="19"/>
    </row>
    <row r="231" spans="1:26" ht="29.25" customHeight="1">
      <c r="A231" s="42" t="s">
        <v>3327</v>
      </c>
      <c r="B231" s="4"/>
      <c r="C231" s="30"/>
      <c r="D231" s="127" t="s">
        <v>609</v>
      </c>
      <c r="E231" s="74" t="s">
        <v>138</v>
      </c>
      <c r="F231" s="4"/>
      <c r="G231" s="4"/>
      <c r="H231" s="4"/>
      <c r="I231" s="4"/>
      <c r="J231" s="4"/>
      <c r="K231" s="42"/>
      <c r="L231" s="42"/>
      <c r="M231" s="316">
        <f t="shared" si="91"/>
        <v>0</v>
      </c>
      <c r="N231" s="42"/>
      <c r="O231" s="316">
        <f t="shared" si="92"/>
        <v>0</v>
      </c>
      <c r="P231" s="70"/>
      <c r="Q231" s="304">
        <f>'NMHP Abstract'!J25</f>
        <v>0</v>
      </c>
      <c r="R231" s="316">
        <f>'NMHP Abstract'!K25</f>
        <v>0</v>
      </c>
      <c r="S231" s="19"/>
      <c r="T231" s="19"/>
      <c r="U231" s="19"/>
      <c r="V231" s="19"/>
      <c r="W231" s="19"/>
      <c r="X231" s="19"/>
      <c r="Y231" s="19"/>
      <c r="Z231" s="19"/>
    </row>
    <row r="232" spans="1:26" ht="29.25" customHeight="1">
      <c r="A232" s="78" t="s">
        <v>3337</v>
      </c>
      <c r="B232" s="116" t="s">
        <v>3338</v>
      </c>
      <c r="C232" s="117" t="s">
        <v>3339</v>
      </c>
      <c r="D232" s="119"/>
      <c r="E232" s="119"/>
      <c r="F232" s="117"/>
      <c r="G232" s="117"/>
      <c r="H232" s="117"/>
      <c r="I232" s="117"/>
      <c r="J232" s="117"/>
      <c r="K232" s="78"/>
      <c r="L232" s="117"/>
      <c r="M232" s="79"/>
      <c r="N232" s="117"/>
      <c r="O232" s="79">
        <f>SUM(O233:O234)</f>
        <v>20</v>
      </c>
      <c r="P232" s="78"/>
      <c r="Q232" s="78"/>
      <c r="R232" s="79">
        <f>SUM(R233:R234)</f>
        <v>0</v>
      </c>
      <c r="S232" s="19"/>
      <c r="T232" s="19"/>
      <c r="U232" s="19"/>
      <c r="V232" s="19"/>
      <c r="W232" s="19"/>
      <c r="X232" s="19"/>
      <c r="Y232" s="19"/>
      <c r="Z232" s="19"/>
    </row>
    <row r="233" spans="1:26" ht="15.75" customHeight="1">
      <c r="A233" s="42" t="s">
        <v>3345</v>
      </c>
      <c r="B233" s="4"/>
      <c r="C233" s="30" t="s">
        <v>3339</v>
      </c>
      <c r="D233" s="127" t="s">
        <v>609</v>
      </c>
      <c r="E233" s="74" t="s">
        <v>140</v>
      </c>
      <c r="F233" s="4"/>
      <c r="G233" s="4"/>
      <c r="H233" s="4">
        <v>2000000</v>
      </c>
      <c r="I233" s="4">
        <v>1078848</v>
      </c>
      <c r="J233" s="4"/>
      <c r="K233" s="42" t="s">
        <v>1340</v>
      </c>
      <c r="L233" s="42">
        <v>1000000</v>
      </c>
      <c r="M233" s="316">
        <f t="shared" ref="M233:M234" si="93">L233/100000</f>
        <v>10</v>
      </c>
      <c r="N233" s="42">
        <v>2</v>
      </c>
      <c r="O233" s="316">
        <f t="shared" ref="O233:O234" si="94">N233*M233</f>
        <v>20</v>
      </c>
      <c r="P233" s="70" t="s">
        <v>3347</v>
      </c>
      <c r="Q233" s="304">
        <f>'NPHCE Abstract'!J28</f>
        <v>0</v>
      </c>
      <c r="R233" s="316">
        <f>'NPHCE Abstract'!K28</f>
        <v>0</v>
      </c>
      <c r="S233" s="19"/>
      <c r="T233" s="19"/>
      <c r="U233" s="19"/>
      <c r="V233" s="19"/>
      <c r="W233" s="19"/>
      <c r="X233" s="19"/>
      <c r="Y233" s="19"/>
      <c r="Z233" s="19"/>
    </row>
    <row r="234" spans="1:26" ht="29.25" customHeight="1">
      <c r="A234" s="42" t="s">
        <v>3352</v>
      </c>
      <c r="B234" s="4"/>
      <c r="C234" s="30"/>
      <c r="D234" s="127" t="s">
        <v>609</v>
      </c>
      <c r="E234" s="74" t="s">
        <v>140</v>
      </c>
      <c r="F234" s="4"/>
      <c r="G234" s="4"/>
      <c r="H234" s="4"/>
      <c r="I234" s="4"/>
      <c r="J234" s="4"/>
      <c r="K234" s="42"/>
      <c r="L234" s="42"/>
      <c r="M234" s="316">
        <f t="shared" si="93"/>
        <v>0</v>
      </c>
      <c r="N234" s="42"/>
      <c r="O234" s="316">
        <f t="shared" si="94"/>
        <v>0</v>
      </c>
      <c r="P234" s="70"/>
      <c r="Q234" s="304">
        <f>'NPHCE Abstract'!J29</f>
        <v>0</v>
      </c>
      <c r="R234" s="316">
        <f>'NPHCE Abstract'!K29</f>
        <v>0</v>
      </c>
      <c r="S234" s="19"/>
      <c r="T234" s="19"/>
      <c r="U234" s="19"/>
      <c r="V234" s="19"/>
      <c r="W234" s="19"/>
      <c r="X234" s="19"/>
      <c r="Y234" s="19"/>
      <c r="Z234" s="19"/>
    </row>
    <row r="235" spans="1:26" ht="29.25" customHeight="1">
      <c r="A235" s="78" t="s">
        <v>3355</v>
      </c>
      <c r="B235" s="116"/>
      <c r="C235" s="117" t="s">
        <v>3356</v>
      </c>
      <c r="D235" s="119"/>
      <c r="E235" s="119"/>
      <c r="F235" s="117"/>
      <c r="G235" s="117"/>
      <c r="H235" s="117"/>
      <c r="I235" s="117"/>
      <c r="J235" s="117"/>
      <c r="K235" s="78"/>
      <c r="L235" s="117"/>
      <c r="M235" s="79"/>
      <c r="N235" s="117"/>
      <c r="O235" s="79">
        <f>SUM(O236:O237)</f>
        <v>10</v>
      </c>
      <c r="P235" s="78"/>
      <c r="Q235" s="78"/>
      <c r="R235" s="79">
        <f>SUM(R236:R237)</f>
        <v>0</v>
      </c>
      <c r="S235" s="19"/>
      <c r="T235" s="19"/>
      <c r="U235" s="19"/>
      <c r="V235" s="19"/>
      <c r="W235" s="19"/>
      <c r="X235" s="19"/>
      <c r="Y235" s="19"/>
      <c r="Z235" s="19"/>
    </row>
    <row r="236" spans="1:26" ht="15.75" customHeight="1">
      <c r="A236" s="42" t="s">
        <v>3361</v>
      </c>
      <c r="B236" s="4" t="s">
        <v>3364</v>
      </c>
      <c r="C236" s="4" t="s">
        <v>3365</v>
      </c>
      <c r="D236" s="127" t="s">
        <v>609</v>
      </c>
      <c r="E236" s="74" t="s">
        <v>142</v>
      </c>
      <c r="F236" s="4"/>
      <c r="G236" s="4"/>
      <c r="H236" s="4">
        <v>200000</v>
      </c>
      <c r="I236" s="4">
        <v>84758</v>
      </c>
      <c r="J236" s="4"/>
      <c r="K236" s="4" t="s">
        <v>1340</v>
      </c>
      <c r="L236" s="42">
        <v>500000</v>
      </c>
      <c r="M236" s="316">
        <f t="shared" ref="M236:M237" si="95">L236/100000</f>
        <v>5</v>
      </c>
      <c r="N236" s="42">
        <v>2</v>
      </c>
      <c r="O236" s="316">
        <f t="shared" ref="O236:O237" si="96">N236*M236</f>
        <v>10</v>
      </c>
      <c r="P236" s="70" t="s">
        <v>3371</v>
      </c>
      <c r="Q236" s="304">
        <f>'NTCP Abstract'!J30</f>
        <v>0</v>
      </c>
      <c r="R236" s="316">
        <f>'NTCP Abstract'!K30</f>
        <v>0</v>
      </c>
      <c r="S236" s="19"/>
      <c r="T236" s="19"/>
      <c r="U236" s="19"/>
      <c r="V236" s="19"/>
      <c r="W236" s="19"/>
      <c r="X236" s="19"/>
      <c r="Y236" s="19"/>
      <c r="Z236" s="19"/>
    </row>
    <row r="237" spans="1:26" ht="29.25" customHeight="1">
      <c r="A237" s="42" t="s">
        <v>3375</v>
      </c>
      <c r="B237" s="4"/>
      <c r="C237" s="4" t="s">
        <v>347</v>
      </c>
      <c r="D237" s="127" t="s">
        <v>609</v>
      </c>
      <c r="E237" s="74" t="s">
        <v>142</v>
      </c>
      <c r="F237" s="4"/>
      <c r="G237" s="4"/>
      <c r="H237" s="4"/>
      <c r="I237" s="4"/>
      <c r="J237" s="4"/>
      <c r="K237" s="42"/>
      <c r="L237" s="42"/>
      <c r="M237" s="316">
        <f t="shared" si="95"/>
        <v>0</v>
      </c>
      <c r="N237" s="42"/>
      <c r="O237" s="316">
        <f t="shared" si="96"/>
        <v>0</v>
      </c>
      <c r="P237" s="70"/>
      <c r="Q237" s="304">
        <f>'NTCP Abstract'!J31</f>
        <v>0</v>
      </c>
      <c r="R237" s="316">
        <f>'NTCP Abstract'!K31</f>
        <v>0</v>
      </c>
      <c r="S237" s="19"/>
      <c r="T237" s="19"/>
      <c r="U237" s="19"/>
      <c r="V237" s="19"/>
      <c r="W237" s="19"/>
      <c r="X237" s="19"/>
      <c r="Y237" s="19"/>
      <c r="Z237" s="19"/>
    </row>
    <row r="238" spans="1:26" ht="29.25" customHeight="1">
      <c r="A238" s="78" t="s">
        <v>3380</v>
      </c>
      <c r="B238" s="116" t="s">
        <v>3383</v>
      </c>
      <c r="C238" s="117" t="s">
        <v>3384</v>
      </c>
      <c r="D238" s="119"/>
      <c r="E238" s="119"/>
      <c r="F238" s="117"/>
      <c r="G238" s="117"/>
      <c r="H238" s="117"/>
      <c r="I238" s="117"/>
      <c r="J238" s="117"/>
      <c r="K238" s="78"/>
      <c r="L238" s="117"/>
      <c r="M238" s="79"/>
      <c r="N238" s="117"/>
      <c r="O238" s="79">
        <f>SUM(O239:O244)</f>
        <v>170.67</v>
      </c>
      <c r="P238" s="78"/>
      <c r="Q238" s="78"/>
      <c r="R238" s="79">
        <f>SUM(R239:R244)</f>
        <v>0</v>
      </c>
      <c r="S238" s="19"/>
      <c r="T238" s="19"/>
      <c r="U238" s="19"/>
      <c r="V238" s="19"/>
      <c r="W238" s="19"/>
      <c r="X238" s="19"/>
      <c r="Y238" s="19"/>
      <c r="Z238" s="19"/>
    </row>
    <row r="239" spans="1:26" ht="15.75" customHeight="1">
      <c r="A239" s="42" t="s">
        <v>3389</v>
      </c>
      <c r="B239" s="4" t="s">
        <v>3390</v>
      </c>
      <c r="C239" s="4" t="s">
        <v>3391</v>
      </c>
      <c r="D239" s="127" t="s">
        <v>609</v>
      </c>
      <c r="E239" s="74" t="s">
        <v>144</v>
      </c>
      <c r="F239" s="4"/>
      <c r="G239" s="4"/>
      <c r="H239" s="4">
        <v>2400000</v>
      </c>
      <c r="I239" s="4">
        <v>7054336</v>
      </c>
      <c r="J239" s="4"/>
      <c r="K239" s="4" t="s">
        <v>1340</v>
      </c>
      <c r="L239" s="42">
        <v>1200000</v>
      </c>
      <c r="M239" s="316">
        <f t="shared" ref="M239:M244" si="97">L239/100000</f>
        <v>12</v>
      </c>
      <c r="N239" s="42">
        <v>2</v>
      </c>
      <c r="O239" s="316">
        <f t="shared" ref="O239:O244" si="98">N239*M239</f>
        <v>24</v>
      </c>
      <c r="P239" s="70" t="s">
        <v>3398</v>
      </c>
      <c r="Q239" s="304">
        <f>'NPCDCS Abstract'!J38</f>
        <v>0</v>
      </c>
      <c r="R239" s="316">
        <f>'NPCDCS Abstract'!K38</f>
        <v>0</v>
      </c>
      <c r="S239" s="19"/>
      <c r="T239" s="19"/>
      <c r="U239" s="19"/>
      <c r="V239" s="19"/>
      <c r="W239" s="19"/>
      <c r="X239" s="19"/>
      <c r="Y239" s="19"/>
      <c r="Z239" s="19"/>
    </row>
    <row r="240" spans="1:26" ht="15.75" customHeight="1">
      <c r="A240" s="42" t="s">
        <v>3400</v>
      </c>
      <c r="B240" s="4" t="s">
        <v>3401</v>
      </c>
      <c r="C240" s="4" t="s">
        <v>3403</v>
      </c>
      <c r="D240" s="127" t="s">
        <v>609</v>
      </c>
      <c r="E240" s="74" t="s">
        <v>144</v>
      </c>
      <c r="F240" s="4"/>
      <c r="G240" s="4"/>
      <c r="H240" s="4">
        <v>9024000</v>
      </c>
      <c r="I240" s="4"/>
      <c r="J240" s="4"/>
      <c r="K240" s="4" t="s">
        <v>2191</v>
      </c>
      <c r="L240" s="42">
        <v>740000</v>
      </c>
      <c r="M240" s="316">
        <f t="shared" si="97"/>
        <v>7.4</v>
      </c>
      <c r="N240" s="42">
        <v>15</v>
      </c>
      <c r="O240" s="316">
        <f t="shared" si="98"/>
        <v>111</v>
      </c>
      <c r="P240" s="70" t="s">
        <v>3407</v>
      </c>
      <c r="Q240" s="304">
        <f>'NPCDCS Abstract'!J39</f>
        <v>0</v>
      </c>
      <c r="R240" s="316">
        <f>'NPCDCS Abstract'!K39</f>
        <v>0</v>
      </c>
      <c r="S240" s="19"/>
      <c r="T240" s="19"/>
      <c r="U240" s="19"/>
      <c r="V240" s="19"/>
      <c r="W240" s="19"/>
      <c r="X240" s="19"/>
      <c r="Y240" s="19"/>
      <c r="Z240" s="19"/>
    </row>
    <row r="241" spans="1:26" ht="15.75" customHeight="1">
      <c r="A241" s="42" t="s">
        <v>3409</v>
      </c>
      <c r="B241" s="4" t="s">
        <v>3411</v>
      </c>
      <c r="C241" s="4" t="s">
        <v>3413</v>
      </c>
      <c r="D241" s="127" t="s">
        <v>609</v>
      </c>
      <c r="E241" s="74" t="s">
        <v>144</v>
      </c>
      <c r="F241" s="4"/>
      <c r="G241" s="4"/>
      <c r="H241" s="4">
        <v>400000</v>
      </c>
      <c r="I241" s="4"/>
      <c r="J241" s="4"/>
      <c r="K241" s="4" t="s">
        <v>1209</v>
      </c>
      <c r="L241" s="42">
        <v>100000</v>
      </c>
      <c r="M241" s="316">
        <f t="shared" si="97"/>
        <v>1</v>
      </c>
      <c r="N241" s="42">
        <v>4</v>
      </c>
      <c r="O241" s="316">
        <f t="shared" si="98"/>
        <v>4</v>
      </c>
      <c r="P241" s="70" t="s">
        <v>3418</v>
      </c>
      <c r="Q241" s="304">
        <f>'NPCDCS Abstract'!J40</f>
        <v>0</v>
      </c>
      <c r="R241" s="316">
        <f>'NPCDCS Abstract'!K40</f>
        <v>0</v>
      </c>
      <c r="S241" s="19"/>
      <c r="T241" s="19"/>
      <c r="U241" s="19"/>
      <c r="V241" s="19"/>
      <c r="W241" s="19"/>
      <c r="X241" s="19"/>
      <c r="Y241" s="19"/>
      <c r="Z241" s="19"/>
    </row>
    <row r="242" spans="1:26" ht="15.75" customHeight="1">
      <c r="A242" s="42" t="s">
        <v>3420</v>
      </c>
      <c r="B242" s="4" t="s">
        <v>3422</v>
      </c>
      <c r="C242" s="4" t="s">
        <v>3424</v>
      </c>
      <c r="D242" s="127" t="s">
        <v>609</v>
      </c>
      <c r="E242" s="74" t="s">
        <v>144</v>
      </c>
      <c r="F242" s="4"/>
      <c r="G242" s="4"/>
      <c r="H242" s="4">
        <v>725000</v>
      </c>
      <c r="I242" s="4"/>
      <c r="J242" s="4"/>
      <c r="K242" s="4" t="s">
        <v>1214</v>
      </c>
      <c r="L242" s="42">
        <v>25000</v>
      </c>
      <c r="M242" s="316">
        <f t="shared" si="97"/>
        <v>0.25</v>
      </c>
      <c r="N242" s="42">
        <v>29</v>
      </c>
      <c r="O242" s="316">
        <f t="shared" si="98"/>
        <v>7.25</v>
      </c>
      <c r="P242" s="70" t="s">
        <v>3425</v>
      </c>
      <c r="Q242" s="304">
        <f>'NPCDCS Abstract'!J41</f>
        <v>0</v>
      </c>
      <c r="R242" s="316">
        <f>'NPCDCS Abstract'!K41</f>
        <v>0</v>
      </c>
      <c r="S242" s="19"/>
      <c r="T242" s="19"/>
      <c r="U242" s="19"/>
      <c r="V242" s="19"/>
      <c r="W242" s="19"/>
      <c r="X242" s="19"/>
      <c r="Y242" s="19"/>
      <c r="Z242" s="19"/>
    </row>
    <row r="243" spans="1:26" ht="15.75" customHeight="1">
      <c r="A243" s="42" t="s">
        <v>3427</v>
      </c>
      <c r="B243" s="4" t="s">
        <v>3429</v>
      </c>
      <c r="C243" s="4" t="s">
        <v>3432</v>
      </c>
      <c r="D243" s="127" t="s">
        <v>609</v>
      </c>
      <c r="E243" s="74" t="s">
        <v>144</v>
      </c>
      <c r="F243" s="4"/>
      <c r="G243" s="4"/>
      <c r="H243" s="4">
        <v>1332000</v>
      </c>
      <c r="I243" s="4"/>
      <c r="J243" s="4"/>
      <c r="K243" s="4" t="s">
        <v>1419</v>
      </c>
      <c r="L243" s="42">
        <v>6000</v>
      </c>
      <c r="M243" s="316">
        <f t="shared" si="97"/>
        <v>0.06</v>
      </c>
      <c r="N243" s="42">
        <v>222</v>
      </c>
      <c r="O243" s="316">
        <f t="shared" si="98"/>
        <v>13.32</v>
      </c>
      <c r="P243" s="70" t="s">
        <v>3434</v>
      </c>
      <c r="Q243" s="304">
        <f>'NPCDCS Abstract'!J42</f>
        <v>0</v>
      </c>
      <c r="R243" s="316">
        <f>'NPCDCS Abstract'!K42</f>
        <v>0</v>
      </c>
      <c r="S243" s="19"/>
      <c r="T243" s="19"/>
      <c r="U243" s="19"/>
      <c r="V243" s="19"/>
      <c r="W243" s="19"/>
      <c r="X243" s="19"/>
      <c r="Y243" s="19"/>
      <c r="Z243" s="19"/>
    </row>
    <row r="244" spans="1:26" ht="15.75" customHeight="1">
      <c r="A244" s="42" t="s">
        <v>3436</v>
      </c>
      <c r="B244" s="4" t="s">
        <v>905</v>
      </c>
      <c r="C244" s="4" t="s">
        <v>3437</v>
      </c>
      <c r="D244" s="127" t="s">
        <v>609</v>
      </c>
      <c r="E244" s="74" t="s">
        <v>144</v>
      </c>
      <c r="F244" s="4"/>
      <c r="G244" s="4"/>
      <c r="H244" s="4">
        <v>1554000</v>
      </c>
      <c r="I244" s="4"/>
      <c r="J244" s="4"/>
      <c r="K244" s="4" t="s">
        <v>1419</v>
      </c>
      <c r="L244" s="42">
        <v>5000</v>
      </c>
      <c r="M244" s="316">
        <f t="shared" si="97"/>
        <v>0.05</v>
      </c>
      <c r="N244" s="42">
        <v>222</v>
      </c>
      <c r="O244" s="316">
        <f t="shared" si="98"/>
        <v>11.100000000000001</v>
      </c>
      <c r="P244" s="70" t="s">
        <v>3439</v>
      </c>
      <c r="Q244" s="304">
        <f>'NPCDCS Abstract'!J43</f>
        <v>0</v>
      </c>
      <c r="R244" s="316">
        <f>'NPCDCS Abstract'!K43</f>
        <v>0</v>
      </c>
      <c r="S244" s="19"/>
      <c r="T244" s="19"/>
      <c r="U244" s="19"/>
      <c r="V244" s="19"/>
      <c r="W244" s="19"/>
      <c r="X244" s="19"/>
      <c r="Y244" s="19"/>
      <c r="Z244" s="19"/>
    </row>
    <row r="245" spans="1:26" ht="29.25" customHeight="1">
      <c r="A245" s="78" t="s">
        <v>3446</v>
      </c>
      <c r="B245" s="116" t="s">
        <v>839</v>
      </c>
      <c r="C245" s="117" t="s">
        <v>3448</v>
      </c>
      <c r="D245" s="119"/>
      <c r="E245" s="119"/>
      <c r="F245" s="117"/>
      <c r="G245" s="117"/>
      <c r="H245" s="117"/>
      <c r="I245" s="117"/>
      <c r="J245" s="117"/>
      <c r="K245" s="78"/>
      <c r="L245" s="117"/>
      <c r="M245" s="79"/>
      <c r="N245" s="117"/>
      <c r="O245" s="79">
        <f>SUM(O246:O247)</f>
        <v>0</v>
      </c>
      <c r="P245" s="78"/>
      <c r="Q245" s="78"/>
      <c r="R245" s="79">
        <f>SUM(R246:R247)</f>
        <v>0</v>
      </c>
      <c r="S245" s="19"/>
      <c r="T245" s="19"/>
      <c r="U245" s="19"/>
      <c r="V245" s="19"/>
      <c r="W245" s="19"/>
      <c r="X245" s="19"/>
      <c r="Y245" s="19"/>
      <c r="Z245" s="19"/>
    </row>
    <row r="246" spans="1:26" ht="29.25" customHeight="1">
      <c r="A246" s="42" t="s">
        <v>3454</v>
      </c>
      <c r="B246" s="4"/>
      <c r="C246" s="4" t="s">
        <v>3457</v>
      </c>
      <c r="D246" s="127" t="s">
        <v>659</v>
      </c>
      <c r="E246" s="74" t="s">
        <v>2237</v>
      </c>
      <c r="F246" s="4"/>
      <c r="G246" s="4"/>
      <c r="H246" s="4"/>
      <c r="I246" s="4"/>
      <c r="J246" s="4"/>
      <c r="K246" s="42"/>
      <c r="L246" s="42"/>
      <c r="M246" s="316">
        <f t="shared" ref="M246:M247" si="99">L246/100000</f>
        <v>0</v>
      </c>
      <c r="N246" s="42"/>
      <c r="O246" s="316">
        <f t="shared" ref="O246:O247" si="100">N246*M246</f>
        <v>0</v>
      </c>
      <c r="P246" s="70"/>
      <c r="Q246" s="304">
        <f>'Dialysis Programme Abstract'!J21</f>
        <v>0</v>
      </c>
      <c r="R246" s="316">
        <f>'Dialysis Programme Abstract'!K21</f>
        <v>0</v>
      </c>
      <c r="S246" s="19"/>
      <c r="T246" s="19"/>
      <c r="U246" s="19"/>
      <c r="V246" s="19"/>
      <c r="W246" s="19"/>
      <c r="X246" s="19"/>
      <c r="Y246" s="19"/>
      <c r="Z246" s="19"/>
    </row>
    <row r="247" spans="1:26" ht="29.25" customHeight="1">
      <c r="A247" s="42" t="s">
        <v>3463</v>
      </c>
      <c r="B247" s="4"/>
      <c r="C247" s="4" t="s">
        <v>3464</v>
      </c>
      <c r="D247" s="127" t="s">
        <v>659</v>
      </c>
      <c r="E247" s="74" t="s">
        <v>2237</v>
      </c>
      <c r="F247" s="4"/>
      <c r="G247" s="4"/>
      <c r="H247" s="4"/>
      <c r="I247" s="4"/>
      <c r="J247" s="4"/>
      <c r="K247" s="42"/>
      <c r="L247" s="42"/>
      <c r="M247" s="316">
        <f t="shared" si="99"/>
        <v>0</v>
      </c>
      <c r="N247" s="42"/>
      <c r="O247" s="316">
        <f t="shared" si="100"/>
        <v>0</v>
      </c>
      <c r="P247" s="70"/>
      <c r="Q247" s="304">
        <f>'Dialysis Programme Abstract'!J22</f>
        <v>0</v>
      </c>
      <c r="R247" s="316">
        <f>'Dialysis Programme Abstract'!K22</f>
        <v>0</v>
      </c>
      <c r="S247" s="19"/>
      <c r="T247" s="19"/>
      <c r="U247" s="19"/>
      <c r="V247" s="19"/>
      <c r="W247" s="19"/>
      <c r="X247" s="19"/>
      <c r="Y247" s="19"/>
      <c r="Z247" s="19"/>
    </row>
    <row r="248" spans="1:26" ht="29.25" customHeight="1">
      <c r="A248" s="78" t="s">
        <v>3469</v>
      </c>
      <c r="B248" s="116" t="s">
        <v>3470</v>
      </c>
      <c r="C248" s="117" t="s">
        <v>3471</v>
      </c>
      <c r="D248" s="119"/>
      <c r="E248" s="119"/>
      <c r="F248" s="117"/>
      <c r="G248" s="117"/>
      <c r="H248" s="117"/>
      <c r="I248" s="117"/>
      <c r="J248" s="117"/>
      <c r="K248" s="78"/>
      <c r="L248" s="117"/>
      <c r="M248" s="79"/>
      <c r="N248" s="117"/>
      <c r="O248" s="79">
        <f>SUM(O249:O250)</f>
        <v>714.32</v>
      </c>
      <c r="P248" s="78"/>
      <c r="Q248" s="78"/>
      <c r="R248" s="79">
        <f>SUM(R249:R250)</f>
        <v>0</v>
      </c>
      <c r="S248" s="19"/>
      <c r="T248" s="19"/>
      <c r="U248" s="19"/>
      <c r="V248" s="19"/>
      <c r="W248" s="19"/>
      <c r="X248" s="19"/>
      <c r="Y248" s="19"/>
      <c r="Z248" s="19"/>
    </row>
    <row r="249" spans="1:26" ht="63.75">
      <c r="A249" s="42" t="s">
        <v>3476</v>
      </c>
      <c r="B249" s="4" t="s">
        <v>3477</v>
      </c>
      <c r="C249" s="4" t="s">
        <v>3478</v>
      </c>
      <c r="D249" s="127" t="s">
        <v>609</v>
      </c>
      <c r="E249" s="74" t="s">
        <v>609</v>
      </c>
      <c r="F249" s="4"/>
      <c r="G249" s="4"/>
      <c r="H249" s="332">
        <v>70000000</v>
      </c>
      <c r="I249" s="332">
        <v>8879449</v>
      </c>
      <c r="J249" s="4"/>
      <c r="K249" s="4"/>
      <c r="L249" s="42">
        <v>70732000</v>
      </c>
      <c r="M249" s="316">
        <f t="shared" ref="M249:M250" si="101">L249/100000</f>
        <v>707.32</v>
      </c>
      <c r="N249" s="42">
        <v>1</v>
      </c>
      <c r="O249" s="316">
        <f t="shared" ref="O249:O250" si="102">N249*M249</f>
        <v>707.32</v>
      </c>
      <c r="P249" s="70" t="s">
        <v>3481</v>
      </c>
      <c r="Q249" s="240"/>
      <c r="R249" s="321"/>
      <c r="S249" s="19"/>
      <c r="T249" s="19"/>
      <c r="U249" s="19"/>
      <c r="V249" s="19"/>
      <c r="W249" s="19"/>
      <c r="X249" s="19"/>
      <c r="Y249" s="19"/>
      <c r="Z249" s="19"/>
    </row>
    <row r="250" spans="1:26" ht="76.5">
      <c r="A250" s="42" t="s">
        <v>3482</v>
      </c>
      <c r="B250" s="4" t="s">
        <v>3483</v>
      </c>
      <c r="C250" s="4" t="s">
        <v>3484</v>
      </c>
      <c r="D250" s="127" t="s">
        <v>609</v>
      </c>
      <c r="E250" s="74" t="s">
        <v>609</v>
      </c>
      <c r="F250" s="4"/>
      <c r="G250" s="4"/>
      <c r="H250" s="332"/>
      <c r="I250" s="332"/>
      <c r="J250" s="4"/>
      <c r="K250" s="42"/>
      <c r="L250" s="242">
        <v>700000</v>
      </c>
      <c r="M250" s="321">
        <f t="shared" si="101"/>
        <v>7</v>
      </c>
      <c r="N250" s="242">
        <v>1</v>
      </c>
      <c r="O250" s="321">
        <f t="shared" si="102"/>
        <v>7</v>
      </c>
      <c r="P250" s="137" t="s">
        <v>3486</v>
      </c>
      <c r="Q250" s="240"/>
      <c r="R250" s="321"/>
      <c r="S250" s="19"/>
      <c r="T250" s="19"/>
      <c r="U250" s="19"/>
      <c r="V250" s="19"/>
      <c r="W250" s="19"/>
      <c r="X250" s="19"/>
      <c r="Y250" s="19"/>
      <c r="Z250" s="19"/>
    </row>
    <row r="251" spans="1:26" ht="29.25" customHeight="1">
      <c r="A251" s="78" t="s">
        <v>3491</v>
      </c>
      <c r="B251" s="117" t="s">
        <v>949</v>
      </c>
      <c r="C251" s="117" t="s">
        <v>3492</v>
      </c>
      <c r="D251" s="119"/>
      <c r="E251" s="119"/>
      <c r="F251" s="117"/>
      <c r="G251" s="117"/>
      <c r="H251" s="117"/>
      <c r="I251" s="117"/>
      <c r="J251" s="117"/>
      <c r="K251" s="78"/>
      <c r="L251" s="117"/>
      <c r="M251" s="79"/>
      <c r="N251" s="117"/>
      <c r="O251" s="79">
        <f>SUM(O252:O253)</f>
        <v>31.8</v>
      </c>
      <c r="P251" s="78"/>
      <c r="Q251" s="78"/>
      <c r="R251" s="79">
        <f>SUM(R252:R253)</f>
        <v>0</v>
      </c>
      <c r="S251" s="19"/>
      <c r="T251" s="19"/>
      <c r="U251" s="19"/>
      <c r="V251" s="19"/>
      <c r="W251" s="19"/>
      <c r="X251" s="19"/>
      <c r="Y251" s="19"/>
      <c r="Z251" s="19"/>
    </row>
    <row r="252" spans="1:26" ht="63.75">
      <c r="A252" s="42" t="s">
        <v>3495</v>
      </c>
      <c r="B252" s="4"/>
      <c r="C252" s="4" t="s">
        <v>3496</v>
      </c>
      <c r="D252" s="127" t="s">
        <v>609</v>
      </c>
      <c r="E252" s="74" t="s">
        <v>2409</v>
      </c>
      <c r="F252" s="4">
        <v>0</v>
      </c>
      <c r="G252" s="4">
        <v>0</v>
      </c>
      <c r="H252" s="4">
        <v>0</v>
      </c>
      <c r="I252" s="4">
        <v>0</v>
      </c>
      <c r="J252" s="4">
        <v>0</v>
      </c>
      <c r="K252" s="42" t="s">
        <v>1219</v>
      </c>
      <c r="L252" s="42">
        <v>50000</v>
      </c>
      <c r="M252" s="316">
        <f t="shared" ref="M252:M253" si="103">L252/100000</f>
        <v>0.5</v>
      </c>
      <c r="N252" s="42">
        <v>60</v>
      </c>
      <c r="O252" s="316">
        <f t="shared" ref="O252:O253" si="104">N252*M252</f>
        <v>30</v>
      </c>
      <c r="P252" s="622" t="s">
        <v>3498</v>
      </c>
      <c r="Q252" s="304">
        <f>'H&amp;WC Abstract'!J23</f>
        <v>0</v>
      </c>
      <c r="R252" s="316">
        <f>'H&amp;WC Abstract'!K23</f>
        <v>0</v>
      </c>
      <c r="S252" s="19"/>
      <c r="T252" s="19"/>
      <c r="U252" s="19"/>
      <c r="V252" s="19"/>
      <c r="W252" s="19"/>
      <c r="X252" s="19"/>
      <c r="Y252" s="19"/>
      <c r="Z252" s="19"/>
    </row>
    <row r="253" spans="1:26" ht="89.25">
      <c r="A253" s="42" t="s">
        <v>3501</v>
      </c>
      <c r="B253" s="4"/>
      <c r="C253" s="4"/>
      <c r="D253" s="127" t="s">
        <v>609</v>
      </c>
      <c r="E253" s="74" t="s">
        <v>2409</v>
      </c>
      <c r="F253" s="4">
        <v>0</v>
      </c>
      <c r="G253" s="4">
        <v>0</v>
      </c>
      <c r="H253" s="4">
        <v>0</v>
      </c>
      <c r="I253" s="4">
        <v>0</v>
      </c>
      <c r="J253" s="4">
        <v>0</v>
      </c>
      <c r="K253" s="42" t="s">
        <v>1219</v>
      </c>
      <c r="L253" s="42">
        <v>30000</v>
      </c>
      <c r="M253" s="316">
        <f t="shared" si="103"/>
        <v>0.3</v>
      </c>
      <c r="N253" s="42">
        <v>6</v>
      </c>
      <c r="O253" s="316">
        <f t="shared" si="104"/>
        <v>1.7999999999999998</v>
      </c>
      <c r="P253" s="623" t="s">
        <v>3504</v>
      </c>
      <c r="Q253" s="304">
        <f>'H&amp;WC Abstract'!J24</f>
        <v>0</v>
      </c>
      <c r="R253" s="316">
        <f>'H&amp;WC Abstract'!K24</f>
        <v>0</v>
      </c>
      <c r="S253" s="19"/>
      <c r="T253" s="19"/>
      <c r="U253" s="19"/>
      <c r="V253" s="19"/>
      <c r="W253" s="19"/>
      <c r="X253" s="19"/>
      <c r="Y253" s="19"/>
      <c r="Z253" s="19"/>
    </row>
    <row r="254" spans="1:26" ht="29.25" customHeight="1">
      <c r="A254" s="78" t="s">
        <v>3505</v>
      </c>
      <c r="B254" s="78"/>
      <c r="C254" s="78" t="s">
        <v>3506</v>
      </c>
      <c r="D254" s="118"/>
      <c r="E254" s="118"/>
      <c r="F254" s="78"/>
      <c r="G254" s="78"/>
      <c r="H254" s="78"/>
      <c r="I254" s="78"/>
      <c r="J254" s="78"/>
      <c r="K254" s="78"/>
      <c r="L254" s="78"/>
      <c r="M254" s="78"/>
      <c r="N254" s="78"/>
      <c r="O254" s="79">
        <f>SUM(O255:O258)</f>
        <v>118.46351000000001</v>
      </c>
      <c r="P254" s="78"/>
      <c r="Q254" s="78"/>
      <c r="R254" s="79">
        <f>SUM(R255:R258)</f>
        <v>0</v>
      </c>
      <c r="S254" s="19"/>
      <c r="T254" s="19"/>
      <c r="U254" s="19"/>
      <c r="V254" s="19"/>
      <c r="W254" s="19"/>
      <c r="X254" s="19"/>
      <c r="Y254" s="19"/>
      <c r="Z254" s="19"/>
    </row>
    <row r="255" spans="1:26" ht="15.75" customHeight="1">
      <c r="A255" s="242" t="s">
        <v>3510</v>
      </c>
      <c r="B255" s="131"/>
      <c r="C255" s="137" t="s">
        <v>3511</v>
      </c>
      <c r="D255" s="241" t="s">
        <v>682</v>
      </c>
      <c r="E255" s="132" t="s">
        <v>130</v>
      </c>
      <c r="F255" s="131"/>
      <c r="G255" s="131"/>
      <c r="H255" s="131"/>
      <c r="I255" s="131"/>
      <c r="J255" s="131"/>
      <c r="K255" s="242" t="s">
        <v>893</v>
      </c>
      <c r="L255" s="242">
        <v>4451785</v>
      </c>
      <c r="M255" s="321">
        <f t="shared" ref="M255:M258" si="105">L255/100000</f>
        <v>44.517850000000003</v>
      </c>
      <c r="N255" s="242">
        <v>1</v>
      </c>
      <c r="O255" s="321">
        <f t="shared" ref="O255:O258" si="106">N255*M255</f>
        <v>44.517850000000003</v>
      </c>
      <c r="P255" s="137" t="s">
        <v>3516</v>
      </c>
      <c r="Q255" s="240">
        <f>'NVHCP Abstract'!J25</f>
        <v>0</v>
      </c>
      <c r="R255" s="247">
        <f>'NVHCP Abstract'!K25</f>
        <v>0</v>
      </c>
      <c r="S255" s="323"/>
      <c r="T255" s="323"/>
      <c r="U255" s="323"/>
      <c r="V255" s="323"/>
      <c r="W255" s="323"/>
      <c r="X255" s="323"/>
      <c r="Y255" s="323"/>
      <c r="Z255" s="323"/>
    </row>
    <row r="256" spans="1:26" ht="15.75" customHeight="1">
      <c r="A256" s="242" t="s">
        <v>3517</v>
      </c>
      <c r="B256" s="131"/>
      <c r="C256" s="137" t="s">
        <v>3518</v>
      </c>
      <c r="D256" s="241" t="s">
        <v>682</v>
      </c>
      <c r="E256" s="132" t="s">
        <v>130</v>
      </c>
      <c r="F256" s="131"/>
      <c r="G256" s="131"/>
      <c r="H256" s="131"/>
      <c r="I256" s="131"/>
      <c r="J256" s="131"/>
      <c r="K256" s="242" t="s">
        <v>893</v>
      </c>
      <c r="L256" s="242">
        <v>6994566</v>
      </c>
      <c r="M256" s="321">
        <f t="shared" si="105"/>
        <v>69.945660000000004</v>
      </c>
      <c r="N256" s="242">
        <v>1</v>
      </c>
      <c r="O256" s="321">
        <f t="shared" si="106"/>
        <v>69.945660000000004</v>
      </c>
      <c r="P256" s="137" t="s">
        <v>3522</v>
      </c>
      <c r="Q256" s="240">
        <f>'NVHCP Abstract'!J26</f>
        <v>0</v>
      </c>
      <c r="R256" s="247">
        <f>'NVHCP Abstract'!K26</f>
        <v>0</v>
      </c>
      <c r="S256" s="323"/>
      <c r="T256" s="323"/>
      <c r="U256" s="323"/>
      <c r="V256" s="323"/>
      <c r="W256" s="323"/>
      <c r="X256" s="323"/>
      <c r="Y256" s="323"/>
      <c r="Z256" s="323"/>
    </row>
    <row r="257" spans="1:26" ht="15.75" customHeight="1">
      <c r="A257" s="242" t="s">
        <v>3524</v>
      </c>
      <c r="B257" s="131"/>
      <c r="C257" s="137" t="s">
        <v>3525</v>
      </c>
      <c r="D257" s="241" t="s">
        <v>682</v>
      </c>
      <c r="E257" s="132" t="s">
        <v>130</v>
      </c>
      <c r="F257" s="131"/>
      <c r="G257" s="131"/>
      <c r="H257" s="131"/>
      <c r="I257" s="131"/>
      <c r="J257" s="131"/>
      <c r="K257" s="242" t="s">
        <v>893</v>
      </c>
      <c r="L257" s="242">
        <v>200000</v>
      </c>
      <c r="M257" s="321">
        <f t="shared" si="105"/>
        <v>2</v>
      </c>
      <c r="N257" s="242">
        <v>1</v>
      </c>
      <c r="O257" s="321">
        <f t="shared" si="106"/>
        <v>2</v>
      </c>
      <c r="P257" s="137" t="s">
        <v>3526</v>
      </c>
      <c r="Q257" s="240">
        <f>'NVHCP Abstract'!J27</f>
        <v>0</v>
      </c>
      <c r="R257" s="247">
        <f>'NVHCP Abstract'!K27</f>
        <v>0</v>
      </c>
      <c r="S257" s="323"/>
      <c r="T257" s="323"/>
      <c r="U257" s="323"/>
      <c r="V257" s="323"/>
      <c r="W257" s="323"/>
      <c r="X257" s="323"/>
      <c r="Y257" s="323"/>
      <c r="Z257" s="323"/>
    </row>
    <row r="258" spans="1:26" ht="15.75" customHeight="1">
      <c r="A258" s="242" t="s">
        <v>3529</v>
      </c>
      <c r="B258" s="131"/>
      <c r="C258" s="137" t="s">
        <v>3530</v>
      </c>
      <c r="D258" s="241" t="s">
        <v>682</v>
      </c>
      <c r="E258" s="132" t="s">
        <v>130</v>
      </c>
      <c r="F258" s="131"/>
      <c r="G258" s="131"/>
      <c r="H258" s="131"/>
      <c r="I258" s="131"/>
      <c r="J258" s="131"/>
      <c r="K258" s="242" t="s">
        <v>893</v>
      </c>
      <c r="L258" s="242">
        <v>200000</v>
      </c>
      <c r="M258" s="321">
        <f t="shared" si="105"/>
        <v>2</v>
      </c>
      <c r="N258" s="242">
        <v>1</v>
      </c>
      <c r="O258" s="321">
        <f t="shared" si="106"/>
        <v>2</v>
      </c>
      <c r="P258" s="137" t="s">
        <v>3531</v>
      </c>
      <c r="Q258" s="240">
        <f>'NVHCP Abstract'!J28</f>
        <v>0</v>
      </c>
      <c r="R258" s="247">
        <f>'NVHCP Abstract'!K28</f>
        <v>0</v>
      </c>
      <c r="S258" s="323"/>
      <c r="T258" s="323"/>
      <c r="U258" s="323"/>
      <c r="V258" s="323"/>
      <c r="W258" s="323"/>
      <c r="X258" s="323"/>
      <c r="Y258" s="323"/>
      <c r="Z258" s="323"/>
    </row>
    <row r="259" spans="1:26" ht="29.25" customHeight="1">
      <c r="A259" s="67" t="s">
        <v>3535</v>
      </c>
      <c r="B259" s="110"/>
      <c r="C259" s="624" t="s">
        <v>3536</v>
      </c>
      <c r="D259" s="111"/>
      <c r="E259" s="111"/>
      <c r="F259" s="67"/>
      <c r="G259" s="67"/>
      <c r="H259" s="67"/>
      <c r="I259" s="67"/>
      <c r="J259" s="67"/>
      <c r="K259" s="67"/>
      <c r="L259" s="67"/>
      <c r="M259" s="68"/>
      <c r="N259" s="238"/>
      <c r="O259" s="68">
        <f>SUM(O260:O262)</f>
        <v>0</v>
      </c>
      <c r="P259" s="67"/>
      <c r="Q259" s="67"/>
      <c r="R259" s="68">
        <f>SUM(R260:R262)</f>
        <v>0</v>
      </c>
      <c r="S259" s="19"/>
      <c r="T259" s="19"/>
      <c r="U259" s="19"/>
      <c r="V259" s="19"/>
      <c r="W259" s="19"/>
      <c r="X259" s="19"/>
      <c r="Y259" s="19"/>
      <c r="Z259" s="19"/>
    </row>
    <row r="260" spans="1:26" ht="29.25" customHeight="1">
      <c r="A260" s="42" t="s">
        <v>3539</v>
      </c>
      <c r="B260" s="4"/>
      <c r="C260" s="4" t="s">
        <v>3540</v>
      </c>
      <c r="D260" s="127" t="s">
        <v>609</v>
      </c>
      <c r="E260" s="74" t="s">
        <v>1356</v>
      </c>
      <c r="F260" s="4"/>
      <c r="G260" s="4"/>
      <c r="H260" s="4"/>
      <c r="I260" s="4"/>
      <c r="J260" s="4"/>
      <c r="K260" s="42"/>
      <c r="L260" s="74"/>
      <c r="M260" s="316">
        <f t="shared" ref="M260:M262" si="107">L260/100000</f>
        <v>0</v>
      </c>
      <c r="N260" s="222"/>
      <c r="O260" s="316">
        <f t="shared" ref="O260:O262" si="108">N260*M260</f>
        <v>0</v>
      </c>
      <c r="P260" s="130"/>
      <c r="Q260" s="304">
        <f>'NRCP Abstract'!J13</f>
        <v>0</v>
      </c>
      <c r="R260" s="316">
        <f>'NRCP Abstract'!K13</f>
        <v>0</v>
      </c>
      <c r="S260" s="19"/>
      <c r="T260" s="19"/>
      <c r="U260" s="19"/>
      <c r="V260" s="19"/>
      <c r="W260" s="19"/>
      <c r="X260" s="19"/>
      <c r="Y260" s="19"/>
      <c r="Z260" s="19"/>
    </row>
    <row r="261" spans="1:26" ht="29.25" customHeight="1">
      <c r="A261" s="42" t="s">
        <v>3543</v>
      </c>
      <c r="B261" s="4"/>
      <c r="C261" s="4" t="s">
        <v>3544</v>
      </c>
      <c r="D261" s="127" t="s">
        <v>609</v>
      </c>
      <c r="E261" s="74" t="s">
        <v>3545</v>
      </c>
      <c r="F261" s="4"/>
      <c r="G261" s="4"/>
      <c r="H261" s="4"/>
      <c r="I261" s="4"/>
      <c r="J261" s="4"/>
      <c r="K261" s="42"/>
      <c r="L261" s="74"/>
      <c r="M261" s="316">
        <f t="shared" si="107"/>
        <v>0</v>
      </c>
      <c r="N261" s="222"/>
      <c r="O261" s="316">
        <f t="shared" si="108"/>
        <v>0</v>
      </c>
      <c r="P261" s="130"/>
      <c r="Q261" s="304">
        <f>'PPCL Abstract'!J9</f>
        <v>0</v>
      </c>
      <c r="R261" s="316">
        <f>'PPCL Abstract'!K9</f>
        <v>0</v>
      </c>
      <c r="S261" s="19"/>
      <c r="T261" s="19"/>
      <c r="U261" s="19"/>
      <c r="V261" s="19"/>
      <c r="W261" s="19"/>
      <c r="X261" s="19"/>
      <c r="Y261" s="19"/>
      <c r="Z261" s="19"/>
    </row>
    <row r="262" spans="1:26" ht="29.25" customHeight="1">
      <c r="A262" s="42" t="s">
        <v>3549</v>
      </c>
      <c r="B262" s="4"/>
      <c r="C262" s="4" t="s">
        <v>297</v>
      </c>
      <c r="D262" s="127"/>
      <c r="E262" s="74"/>
      <c r="F262" s="4"/>
      <c r="G262" s="4"/>
      <c r="H262" s="4"/>
      <c r="I262" s="4"/>
      <c r="J262" s="4"/>
      <c r="K262" s="42"/>
      <c r="L262" s="74"/>
      <c r="M262" s="316">
        <f t="shared" si="107"/>
        <v>0</v>
      </c>
      <c r="N262" s="222"/>
      <c r="O262" s="316">
        <f t="shared" si="108"/>
        <v>0</v>
      </c>
      <c r="P262" s="130"/>
      <c r="Q262" s="304"/>
      <c r="R262" s="316"/>
      <c r="S262" s="19"/>
      <c r="T262" s="19"/>
      <c r="U262" s="19"/>
      <c r="V262" s="19"/>
      <c r="W262" s="19"/>
      <c r="X262" s="19"/>
      <c r="Y262" s="19"/>
      <c r="Z262" s="19"/>
    </row>
    <row r="263" spans="1:26" ht="29.25" customHeight="1">
      <c r="A263" s="67">
        <v>6.3</v>
      </c>
      <c r="B263" s="110"/>
      <c r="C263" s="67" t="s">
        <v>3551</v>
      </c>
      <c r="D263" s="111"/>
      <c r="E263" s="111"/>
      <c r="F263" s="67"/>
      <c r="G263" s="67"/>
      <c r="H263" s="67"/>
      <c r="I263" s="67"/>
      <c r="J263" s="67"/>
      <c r="K263" s="67"/>
      <c r="L263" s="67"/>
      <c r="M263" s="68"/>
      <c r="N263" s="238"/>
      <c r="O263" s="68">
        <f>O264</f>
        <v>0</v>
      </c>
      <c r="P263" s="67"/>
      <c r="Q263" s="67"/>
      <c r="R263" s="68">
        <f>R264</f>
        <v>0</v>
      </c>
      <c r="S263" s="19"/>
      <c r="T263" s="19"/>
      <c r="U263" s="19"/>
      <c r="V263" s="19"/>
      <c r="W263" s="19"/>
      <c r="X263" s="19"/>
      <c r="Y263" s="19"/>
      <c r="Z263" s="19"/>
    </row>
    <row r="264" spans="1:26" ht="29.25" customHeight="1">
      <c r="A264" s="42" t="s">
        <v>3554</v>
      </c>
      <c r="B264" s="4"/>
      <c r="C264" s="4"/>
      <c r="D264" s="127" t="s">
        <v>609</v>
      </c>
      <c r="E264" s="74"/>
      <c r="F264" s="4"/>
      <c r="G264" s="4"/>
      <c r="H264" s="4"/>
      <c r="I264" s="4"/>
      <c r="J264" s="4"/>
      <c r="K264" s="42"/>
      <c r="L264" s="42"/>
      <c r="M264" s="316">
        <f>L264/100000</f>
        <v>0</v>
      </c>
      <c r="N264" s="42"/>
      <c r="O264" s="316">
        <f>N264*M264</f>
        <v>0</v>
      </c>
      <c r="P264" s="70"/>
      <c r="Q264" s="240"/>
      <c r="R264" s="321"/>
      <c r="S264" s="19"/>
      <c r="T264" s="19"/>
      <c r="U264" s="19"/>
      <c r="V264" s="19"/>
      <c r="W264" s="19"/>
      <c r="X264" s="19"/>
      <c r="Y264" s="19"/>
      <c r="Z264" s="19"/>
    </row>
    <row r="265" spans="1:26" ht="29.25" customHeight="1">
      <c r="A265" s="67">
        <v>6.4</v>
      </c>
      <c r="B265" s="110" t="s">
        <v>3558</v>
      </c>
      <c r="C265" s="67" t="s">
        <v>3559</v>
      </c>
      <c r="D265" s="111"/>
      <c r="E265" s="111"/>
      <c r="F265" s="67"/>
      <c r="G265" s="67"/>
      <c r="H265" s="67"/>
      <c r="I265" s="67"/>
      <c r="J265" s="67"/>
      <c r="K265" s="67"/>
      <c r="L265" s="67"/>
      <c r="M265" s="68"/>
      <c r="N265" s="238"/>
      <c r="O265" s="68">
        <f>SUM(O266:O270)</f>
        <v>18.21</v>
      </c>
      <c r="P265" s="67"/>
      <c r="Q265" s="67"/>
      <c r="R265" s="68">
        <f>SUM(R266:R270)</f>
        <v>0</v>
      </c>
      <c r="S265" s="19"/>
      <c r="T265" s="19"/>
      <c r="U265" s="19"/>
      <c r="V265" s="19"/>
      <c r="W265" s="19"/>
      <c r="X265" s="19"/>
      <c r="Y265" s="19"/>
      <c r="Z265" s="19"/>
    </row>
    <row r="266" spans="1:26" ht="29.25" customHeight="1">
      <c r="A266" s="42" t="s">
        <v>3561</v>
      </c>
      <c r="B266" s="4" t="s">
        <v>3562</v>
      </c>
      <c r="C266" s="4" t="s">
        <v>3563</v>
      </c>
      <c r="D266" s="127" t="s">
        <v>609</v>
      </c>
      <c r="E266" s="74" t="s">
        <v>3564</v>
      </c>
      <c r="F266" s="4"/>
      <c r="G266" s="4"/>
      <c r="H266" s="4"/>
      <c r="I266" s="4"/>
      <c r="J266" s="4"/>
      <c r="K266" s="42"/>
      <c r="L266" s="42"/>
      <c r="M266" s="316">
        <f t="shared" ref="M266:M270" si="109">L266/100000</f>
        <v>0</v>
      </c>
      <c r="N266" s="42"/>
      <c r="O266" s="316">
        <f t="shared" ref="O266:O270" si="110">N266*M266</f>
        <v>0</v>
      </c>
      <c r="P266" s="70"/>
      <c r="Q266" s="240"/>
      <c r="R266" s="321"/>
      <c r="S266" s="19"/>
      <c r="T266" s="19"/>
      <c r="U266" s="19"/>
      <c r="V266" s="19"/>
      <c r="W266" s="19"/>
      <c r="X266" s="19"/>
      <c r="Y266" s="19"/>
      <c r="Z266" s="19"/>
    </row>
    <row r="267" spans="1:26" ht="29.25" customHeight="1">
      <c r="A267" s="42" t="s">
        <v>3566</v>
      </c>
      <c r="B267" s="4" t="s">
        <v>3567</v>
      </c>
      <c r="C267" s="4" t="s">
        <v>3568</v>
      </c>
      <c r="D267" s="127" t="s">
        <v>609</v>
      </c>
      <c r="E267" s="74" t="s">
        <v>3564</v>
      </c>
      <c r="F267" s="4"/>
      <c r="G267" s="4"/>
      <c r="H267" s="4"/>
      <c r="I267" s="4"/>
      <c r="J267" s="4"/>
      <c r="K267" s="70"/>
      <c r="L267" s="42"/>
      <c r="M267" s="316">
        <f t="shared" si="109"/>
        <v>0</v>
      </c>
      <c r="N267" s="42"/>
      <c r="O267" s="316">
        <f t="shared" si="110"/>
        <v>0</v>
      </c>
      <c r="P267" s="70"/>
      <c r="Q267" s="240"/>
      <c r="R267" s="321"/>
      <c r="S267" s="19"/>
      <c r="T267" s="19"/>
      <c r="U267" s="19"/>
      <c r="V267" s="19"/>
      <c r="W267" s="19"/>
      <c r="X267" s="19"/>
      <c r="Y267" s="19"/>
      <c r="Z267" s="19"/>
    </row>
    <row r="268" spans="1:26" ht="15.75" customHeight="1">
      <c r="A268" s="42" t="s">
        <v>3571</v>
      </c>
      <c r="B268" s="4" t="s">
        <v>3572</v>
      </c>
      <c r="C268" s="4" t="s">
        <v>3573</v>
      </c>
      <c r="D268" s="127" t="s">
        <v>392</v>
      </c>
      <c r="E268" s="74" t="s">
        <v>476</v>
      </c>
      <c r="F268" s="74"/>
      <c r="G268" s="121"/>
      <c r="H268" s="4">
        <v>1200000</v>
      </c>
      <c r="I268" s="332">
        <v>860000</v>
      </c>
      <c r="J268" s="74"/>
      <c r="K268" s="74" t="s">
        <v>501</v>
      </c>
      <c r="L268" s="127">
        <v>1000</v>
      </c>
      <c r="M268" s="316">
        <f t="shared" si="109"/>
        <v>0.01</v>
      </c>
      <c r="N268" s="127">
        <v>1200</v>
      </c>
      <c r="O268" s="316">
        <f t="shared" si="110"/>
        <v>12</v>
      </c>
      <c r="P268" s="70" t="s">
        <v>3577</v>
      </c>
      <c r="Q268" s="240">
        <f>'RMNCH+A Abstract'!J130</f>
        <v>0</v>
      </c>
      <c r="R268" s="316">
        <f>'RMNCH+A Abstract'!K130</f>
        <v>0</v>
      </c>
      <c r="S268" s="19"/>
      <c r="T268" s="19"/>
      <c r="U268" s="19"/>
      <c r="V268" s="19"/>
      <c r="W268" s="19"/>
      <c r="X268" s="19"/>
      <c r="Y268" s="19"/>
      <c r="Z268" s="19"/>
    </row>
    <row r="269" spans="1:26" ht="15.75" customHeight="1">
      <c r="A269" s="42" t="s">
        <v>3579</v>
      </c>
      <c r="B269" s="4" t="s">
        <v>3580</v>
      </c>
      <c r="C269" s="4" t="s">
        <v>3581</v>
      </c>
      <c r="D269" s="127" t="s">
        <v>392</v>
      </c>
      <c r="E269" s="74" t="s">
        <v>1171</v>
      </c>
      <c r="F269" s="4"/>
      <c r="G269" s="121"/>
      <c r="H269" s="236">
        <v>315000</v>
      </c>
      <c r="I269" s="4">
        <v>318010</v>
      </c>
      <c r="J269" s="4"/>
      <c r="K269" s="4" t="s">
        <v>501</v>
      </c>
      <c r="L269" s="42">
        <v>200</v>
      </c>
      <c r="M269" s="316">
        <f t="shared" si="109"/>
        <v>2E-3</v>
      </c>
      <c r="N269" s="42">
        <v>3105</v>
      </c>
      <c r="O269" s="316">
        <f t="shared" si="110"/>
        <v>6.21</v>
      </c>
      <c r="P269" s="70" t="s">
        <v>3585</v>
      </c>
      <c r="Q269" s="240">
        <f>'RMNCH+A Abstract'!J131</f>
        <v>0</v>
      </c>
      <c r="R269" s="316">
        <f>'RMNCH+A Abstract'!K131</f>
        <v>0</v>
      </c>
      <c r="S269" s="19"/>
      <c r="T269" s="19"/>
      <c r="U269" s="19"/>
      <c r="V269" s="19"/>
      <c r="W269" s="19"/>
      <c r="X269" s="19"/>
      <c r="Y269" s="19"/>
      <c r="Z269" s="19"/>
    </row>
    <row r="270" spans="1:26" ht="29.25" customHeight="1">
      <c r="A270" s="42" t="s">
        <v>3586</v>
      </c>
      <c r="B270" s="4"/>
      <c r="C270" s="4" t="s">
        <v>297</v>
      </c>
      <c r="D270" s="127" t="s">
        <v>609</v>
      </c>
      <c r="E270" s="74"/>
      <c r="F270" s="127"/>
      <c r="G270" s="127"/>
      <c r="H270" s="189"/>
      <c r="I270" s="625"/>
      <c r="J270" s="127"/>
      <c r="K270" s="74"/>
      <c r="L270" s="127"/>
      <c r="M270" s="316">
        <f t="shared" si="109"/>
        <v>0</v>
      </c>
      <c r="N270" s="127"/>
      <c r="O270" s="316">
        <f t="shared" si="110"/>
        <v>0</v>
      </c>
      <c r="P270" s="70"/>
      <c r="Q270" s="240"/>
      <c r="R270" s="321"/>
      <c r="S270" s="19"/>
      <c r="T270" s="19"/>
      <c r="U270" s="19"/>
      <c r="V270" s="19"/>
      <c r="W270" s="19"/>
      <c r="X270" s="19"/>
      <c r="Y270" s="19"/>
      <c r="Z270" s="19"/>
    </row>
    <row r="271" spans="1:26" ht="29.25" customHeight="1">
      <c r="A271" s="67">
        <v>6.5</v>
      </c>
      <c r="B271" s="110"/>
      <c r="C271" s="67" t="s">
        <v>365</v>
      </c>
      <c r="D271" s="111"/>
      <c r="E271" s="111"/>
      <c r="F271" s="67"/>
      <c r="G271" s="67"/>
      <c r="H271" s="67"/>
      <c r="I271" s="67"/>
      <c r="J271" s="67"/>
      <c r="K271" s="67"/>
      <c r="L271" s="67"/>
      <c r="M271" s="68"/>
      <c r="N271" s="238"/>
      <c r="O271" s="68">
        <f>SUM(O272:O274)</f>
        <v>34.200000000000003</v>
      </c>
      <c r="P271" s="67"/>
      <c r="Q271" s="67"/>
      <c r="R271" s="68">
        <f>SUM(R272:R274)</f>
        <v>0</v>
      </c>
      <c r="S271" s="19"/>
      <c r="T271" s="19"/>
      <c r="U271" s="19"/>
      <c r="V271" s="19"/>
      <c r="W271" s="19"/>
      <c r="X271" s="19"/>
      <c r="Y271" s="19"/>
      <c r="Z271" s="19"/>
    </row>
    <row r="272" spans="1:26" ht="15.75" customHeight="1">
      <c r="A272" s="42" t="s">
        <v>3593</v>
      </c>
      <c r="B272" s="4" t="s">
        <v>3594</v>
      </c>
      <c r="C272" s="4" t="s">
        <v>3595</v>
      </c>
      <c r="D272" s="127" t="s">
        <v>682</v>
      </c>
      <c r="E272" s="74" t="s">
        <v>128</v>
      </c>
      <c r="F272" s="4">
        <v>0</v>
      </c>
      <c r="G272" s="4">
        <v>0</v>
      </c>
      <c r="H272" s="4">
        <v>0</v>
      </c>
      <c r="I272" s="4">
        <v>0</v>
      </c>
      <c r="J272" s="4">
        <v>0</v>
      </c>
      <c r="K272" s="42" t="s">
        <v>3596</v>
      </c>
      <c r="L272" s="42">
        <v>80000</v>
      </c>
      <c r="M272" s="316">
        <f t="shared" ref="M272:M274" si="111">L272/100000</f>
        <v>0.8</v>
      </c>
      <c r="N272" s="42">
        <v>15</v>
      </c>
      <c r="O272" s="316">
        <f t="shared" ref="O272:O274" si="112">N272*M272</f>
        <v>12</v>
      </c>
      <c r="P272" s="70" t="s">
        <v>3600</v>
      </c>
      <c r="Q272" s="304">
        <f>'RNTCP Abstract'!J46</f>
        <v>0</v>
      </c>
      <c r="R272" s="316">
        <f>'RNTCP Abstract'!K46</f>
        <v>0</v>
      </c>
      <c r="S272" s="19"/>
      <c r="T272" s="19"/>
      <c r="U272" s="19"/>
      <c r="V272" s="19"/>
      <c r="W272" s="19"/>
      <c r="X272" s="19"/>
      <c r="Y272" s="19"/>
      <c r="Z272" s="19"/>
    </row>
    <row r="273" spans="1:26" ht="15.75" customHeight="1">
      <c r="A273" s="42" t="s">
        <v>3601</v>
      </c>
      <c r="B273" s="4" t="s">
        <v>3602</v>
      </c>
      <c r="C273" s="4" t="s">
        <v>3603</v>
      </c>
      <c r="D273" s="127" t="s">
        <v>682</v>
      </c>
      <c r="E273" s="74" t="s">
        <v>128</v>
      </c>
      <c r="F273" s="4">
        <v>1</v>
      </c>
      <c r="G273" s="4">
        <v>0</v>
      </c>
      <c r="H273" s="332">
        <v>2392000</v>
      </c>
      <c r="I273" s="332">
        <v>14996</v>
      </c>
      <c r="J273" s="4">
        <v>0</v>
      </c>
      <c r="K273" s="42" t="s">
        <v>1224</v>
      </c>
      <c r="L273" s="42">
        <v>2220000</v>
      </c>
      <c r="M273" s="316">
        <f t="shared" si="111"/>
        <v>22.2</v>
      </c>
      <c r="N273" s="42">
        <v>1</v>
      </c>
      <c r="O273" s="316">
        <f t="shared" si="112"/>
        <v>22.2</v>
      </c>
      <c r="P273" s="70" t="s">
        <v>3607</v>
      </c>
      <c r="Q273" s="304">
        <f>'RNTCP Abstract'!J47</f>
        <v>0</v>
      </c>
      <c r="R273" s="316">
        <f>'RNTCP Abstract'!K47</f>
        <v>0</v>
      </c>
      <c r="S273" s="19"/>
      <c r="T273" s="19"/>
      <c r="U273" s="19"/>
      <c r="V273" s="19"/>
      <c r="W273" s="19"/>
      <c r="X273" s="19"/>
      <c r="Y273" s="19"/>
      <c r="Z273" s="19"/>
    </row>
    <row r="274" spans="1:26" ht="29.25" customHeight="1">
      <c r="A274" s="42" t="s">
        <v>3608</v>
      </c>
      <c r="B274" s="4"/>
      <c r="C274" s="4" t="s">
        <v>297</v>
      </c>
      <c r="D274" s="127" t="s">
        <v>682</v>
      </c>
      <c r="E274" s="74" t="s">
        <v>128</v>
      </c>
      <c r="F274" s="4"/>
      <c r="G274" s="4"/>
      <c r="H274" s="4"/>
      <c r="I274" s="4"/>
      <c r="J274" s="4"/>
      <c r="K274" s="42"/>
      <c r="L274" s="42"/>
      <c r="M274" s="316">
        <f t="shared" si="111"/>
        <v>0</v>
      </c>
      <c r="N274" s="42"/>
      <c r="O274" s="316">
        <f t="shared" si="112"/>
        <v>0</v>
      </c>
      <c r="P274" s="70"/>
      <c r="Q274" s="304">
        <f>'RNTCP Abstract'!J48</f>
        <v>0</v>
      </c>
      <c r="R274" s="316">
        <f>'RNTCP Abstract'!K48</f>
        <v>0</v>
      </c>
      <c r="S274" s="19"/>
      <c r="T274" s="19"/>
      <c r="U274" s="19"/>
      <c r="V274" s="19"/>
      <c r="W274" s="19"/>
      <c r="X274" s="19"/>
      <c r="Y274" s="19"/>
      <c r="Z274" s="19"/>
    </row>
    <row r="275" spans="1:26" ht="29.25" customHeight="1">
      <c r="A275" s="19"/>
      <c r="B275" s="19"/>
      <c r="C275" s="19"/>
      <c r="D275" s="336"/>
      <c r="E275" s="10"/>
      <c r="F275" s="19"/>
      <c r="G275" s="19"/>
      <c r="H275" s="19"/>
      <c r="I275" s="19"/>
      <c r="J275" s="19"/>
      <c r="K275" s="19"/>
      <c r="L275" s="19"/>
      <c r="M275" s="373"/>
      <c r="N275" s="19"/>
      <c r="O275" s="373"/>
      <c r="P275" s="372"/>
      <c r="Q275" s="372"/>
      <c r="R275" s="626"/>
      <c r="S275" s="19"/>
      <c r="T275" s="19"/>
      <c r="U275" s="19"/>
      <c r="V275" s="19"/>
      <c r="W275" s="19"/>
      <c r="X275" s="19"/>
      <c r="Y275" s="19"/>
      <c r="Z275" s="19"/>
    </row>
    <row r="276" spans="1:26" ht="29.25" customHeight="1">
      <c r="A276" s="19"/>
      <c r="B276" s="19"/>
      <c r="C276" s="19"/>
      <c r="D276" s="336"/>
      <c r="E276" s="10"/>
      <c r="F276" s="96"/>
      <c r="G276" s="96"/>
      <c r="H276" s="96"/>
      <c r="I276" s="96"/>
      <c r="J276" s="96"/>
      <c r="K276" s="19"/>
      <c r="L276" s="19"/>
      <c r="M276" s="626"/>
      <c r="N276" s="19"/>
      <c r="O276" s="626"/>
      <c r="P276" s="372"/>
      <c r="Q276" s="372"/>
      <c r="R276" s="626"/>
      <c r="S276" s="19"/>
      <c r="T276" s="19"/>
      <c r="U276" s="19"/>
      <c r="V276" s="19"/>
      <c r="W276" s="19"/>
      <c r="X276" s="19"/>
      <c r="Y276" s="19"/>
      <c r="Z276" s="19"/>
    </row>
    <row r="277" spans="1:26" ht="29.25" customHeight="1">
      <c r="A277" s="19"/>
      <c r="B277" s="19"/>
      <c r="C277" s="19"/>
      <c r="D277" s="336"/>
      <c r="E277" s="10"/>
      <c r="F277" s="96"/>
      <c r="G277" s="96"/>
      <c r="H277" s="96"/>
      <c r="I277" s="96"/>
      <c r="J277" s="96"/>
      <c r="K277" s="19"/>
      <c r="L277" s="19"/>
      <c r="M277" s="626"/>
      <c r="N277" s="19"/>
      <c r="O277" s="626"/>
      <c r="P277" s="372"/>
      <c r="Q277" s="372"/>
      <c r="R277" s="626"/>
      <c r="S277" s="19"/>
      <c r="T277" s="19"/>
      <c r="U277" s="19"/>
      <c r="V277" s="19"/>
      <c r="W277" s="19"/>
      <c r="X277" s="19"/>
      <c r="Y277" s="19"/>
      <c r="Z277" s="19"/>
    </row>
    <row r="278" spans="1:26" ht="29.25" customHeight="1">
      <c r="A278" s="19"/>
      <c r="B278" s="19"/>
      <c r="C278" s="19"/>
      <c r="D278" s="336"/>
      <c r="E278" s="10"/>
      <c r="F278" s="96"/>
      <c r="G278" s="96"/>
      <c r="H278" s="96"/>
      <c r="I278" s="96"/>
      <c r="J278" s="96"/>
      <c r="K278" s="19"/>
      <c r="L278" s="19"/>
      <c r="M278" s="626"/>
      <c r="N278" s="19"/>
      <c r="O278" s="626"/>
      <c r="P278" s="372"/>
      <c r="Q278" s="372"/>
      <c r="R278" s="626"/>
      <c r="S278" s="19"/>
      <c r="T278" s="19"/>
      <c r="U278" s="19"/>
      <c r="V278" s="19"/>
      <c r="W278" s="19"/>
      <c r="X278" s="19"/>
      <c r="Y278" s="19"/>
      <c r="Z278" s="19"/>
    </row>
    <row r="279" spans="1:26" ht="29.25" customHeight="1">
      <c r="A279" s="19"/>
      <c r="B279" s="19"/>
      <c r="C279" s="19"/>
      <c r="D279" s="336"/>
      <c r="E279" s="10"/>
      <c r="F279" s="96"/>
      <c r="G279" s="96"/>
      <c r="H279" s="96"/>
      <c r="I279" s="96"/>
      <c r="J279" s="96"/>
      <c r="K279" s="19"/>
      <c r="L279" s="19"/>
      <c r="M279" s="626"/>
      <c r="N279" s="19"/>
      <c r="O279" s="626"/>
      <c r="P279" s="372"/>
      <c r="Q279" s="372"/>
      <c r="R279" s="626"/>
      <c r="S279" s="19"/>
      <c r="T279" s="19"/>
      <c r="U279" s="19"/>
      <c r="V279" s="19"/>
      <c r="W279" s="19"/>
      <c r="X279" s="19"/>
      <c r="Y279" s="19"/>
      <c r="Z279" s="19"/>
    </row>
    <row r="280" spans="1:26" ht="29.25" customHeight="1">
      <c r="A280" s="19"/>
      <c r="B280" s="19"/>
      <c r="C280" s="19"/>
      <c r="D280" s="336"/>
      <c r="E280" s="10"/>
      <c r="F280" s="96"/>
      <c r="G280" s="96"/>
      <c r="H280" s="96"/>
      <c r="I280" s="96"/>
      <c r="J280" s="96"/>
      <c r="K280" s="19"/>
      <c r="L280" s="19"/>
      <c r="M280" s="626"/>
      <c r="N280" s="19"/>
      <c r="O280" s="626"/>
      <c r="P280" s="372"/>
      <c r="Q280" s="372"/>
      <c r="R280" s="626"/>
      <c r="S280" s="19"/>
      <c r="T280" s="19"/>
      <c r="U280" s="19"/>
      <c r="V280" s="19"/>
      <c r="W280" s="19"/>
      <c r="X280" s="19"/>
      <c r="Y280" s="19"/>
      <c r="Z280" s="19"/>
    </row>
    <row r="281" spans="1:26" ht="29.25" customHeight="1">
      <c r="A281" s="19"/>
      <c r="B281" s="19"/>
      <c r="C281" s="19"/>
      <c r="D281" s="336"/>
      <c r="E281" s="10"/>
      <c r="F281" s="96"/>
      <c r="G281" s="96"/>
      <c r="H281" s="96"/>
      <c r="I281" s="96"/>
      <c r="J281" s="96"/>
      <c r="K281" s="19"/>
      <c r="L281" s="19"/>
      <c r="M281" s="626"/>
      <c r="N281" s="19"/>
      <c r="O281" s="626"/>
      <c r="P281" s="372"/>
      <c r="Q281" s="372"/>
      <c r="R281" s="626"/>
      <c r="S281" s="19"/>
      <c r="T281" s="19"/>
      <c r="U281" s="19"/>
      <c r="V281" s="19"/>
      <c r="W281" s="19"/>
      <c r="X281" s="19"/>
      <c r="Y281" s="19"/>
      <c r="Z281" s="19"/>
    </row>
    <row r="282" spans="1:26" ht="29.25" customHeight="1">
      <c r="A282" s="19"/>
      <c r="B282" s="19"/>
      <c r="C282" s="19"/>
      <c r="D282" s="336"/>
      <c r="E282" s="10"/>
      <c r="F282" s="96"/>
      <c r="G282" s="96"/>
      <c r="H282" s="96"/>
      <c r="I282" s="96"/>
      <c r="J282" s="96"/>
      <c r="K282" s="19"/>
      <c r="L282" s="19"/>
      <c r="M282" s="626"/>
      <c r="N282" s="19"/>
      <c r="O282" s="626"/>
      <c r="P282" s="372"/>
      <c r="Q282" s="372"/>
      <c r="R282" s="626"/>
      <c r="S282" s="19"/>
      <c r="T282" s="19"/>
      <c r="U282" s="19"/>
      <c r="V282" s="19"/>
      <c r="W282" s="19"/>
      <c r="X282" s="19"/>
      <c r="Y282" s="19"/>
      <c r="Z282" s="19"/>
    </row>
    <row r="283" spans="1:26" ht="29.25" customHeight="1">
      <c r="A283" s="19"/>
      <c r="B283" s="19"/>
      <c r="C283" s="19"/>
      <c r="D283" s="336"/>
      <c r="E283" s="10"/>
      <c r="F283" s="96"/>
      <c r="G283" s="96"/>
      <c r="H283" s="96"/>
      <c r="I283" s="96"/>
      <c r="J283" s="96"/>
      <c r="K283" s="19"/>
      <c r="L283" s="19"/>
      <c r="M283" s="626"/>
      <c r="N283" s="19"/>
      <c r="O283" s="626"/>
      <c r="P283" s="372"/>
      <c r="Q283" s="372"/>
      <c r="R283" s="626"/>
      <c r="S283" s="19"/>
      <c r="T283" s="19"/>
      <c r="U283" s="19"/>
      <c r="V283" s="19"/>
      <c r="W283" s="19"/>
      <c r="X283" s="19"/>
      <c r="Y283" s="19"/>
      <c r="Z283" s="19"/>
    </row>
    <row r="284" spans="1:26" ht="29.25" customHeight="1">
      <c r="A284" s="19"/>
      <c r="B284" s="19"/>
      <c r="C284" s="19"/>
      <c r="D284" s="336"/>
      <c r="E284" s="10"/>
      <c r="F284" s="96"/>
      <c r="G284" s="96"/>
      <c r="H284" s="96"/>
      <c r="I284" s="96"/>
      <c r="J284" s="96"/>
      <c r="K284" s="19"/>
      <c r="L284" s="19"/>
      <c r="M284" s="626"/>
      <c r="N284" s="19"/>
      <c r="O284" s="626"/>
      <c r="P284" s="372"/>
      <c r="Q284" s="372"/>
      <c r="R284" s="626"/>
      <c r="S284" s="19"/>
      <c r="T284" s="19"/>
      <c r="U284" s="19"/>
      <c r="V284" s="19"/>
      <c r="W284" s="19"/>
      <c r="X284" s="19"/>
      <c r="Y284" s="19"/>
      <c r="Z284" s="19"/>
    </row>
    <row r="285" spans="1:26" ht="29.25" customHeight="1">
      <c r="A285" s="19"/>
      <c r="B285" s="19"/>
      <c r="C285" s="19"/>
      <c r="D285" s="336"/>
      <c r="E285" s="10"/>
      <c r="F285" s="96"/>
      <c r="G285" s="96"/>
      <c r="H285" s="96"/>
      <c r="I285" s="96"/>
      <c r="J285" s="96"/>
      <c r="K285" s="19"/>
      <c r="L285" s="19"/>
      <c r="M285" s="626"/>
      <c r="N285" s="19"/>
      <c r="O285" s="626"/>
      <c r="P285" s="372"/>
      <c r="Q285" s="372"/>
      <c r="R285" s="626"/>
      <c r="S285" s="19"/>
      <c r="T285" s="19"/>
      <c r="U285" s="19"/>
      <c r="V285" s="19"/>
      <c r="W285" s="19"/>
      <c r="X285" s="19"/>
      <c r="Y285" s="19"/>
      <c r="Z285" s="19"/>
    </row>
    <row r="286" spans="1:26" ht="29.25" customHeight="1">
      <c r="A286" s="19"/>
      <c r="B286" s="19"/>
      <c r="C286" s="19"/>
      <c r="D286" s="336"/>
      <c r="E286" s="10"/>
      <c r="F286" s="96"/>
      <c r="G286" s="96"/>
      <c r="H286" s="96"/>
      <c r="I286" s="96"/>
      <c r="J286" s="96"/>
      <c r="K286" s="19"/>
      <c r="L286" s="19"/>
      <c r="M286" s="626"/>
      <c r="N286" s="19"/>
      <c r="O286" s="626"/>
      <c r="P286" s="372"/>
      <c r="Q286" s="372"/>
      <c r="R286" s="626"/>
      <c r="S286" s="19"/>
      <c r="T286" s="19"/>
      <c r="U286" s="19"/>
      <c r="V286" s="19"/>
      <c r="W286" s="19"/>
      <c r="X286" s="19"/>
      <c r="Y286" s="19"/>
      <c r="Z286" s="19"/>
    </row>
    <row r="287" spans="1:26" ht="29.25" customHeight="1">
      <c r="A287" s="19"/>
      <c r="B287" s="19"/>
      <c r="C287" s="19"/>
      <c r="D287" s="336"/>
      <c r="E287" s="10"/>
      <c r="F287" s="96"/>
      <c r="G287" s="96"/>
      <c r="H287" s="96"/>
      <c r="I287" s="96"/>
      <c r="J287" s="96"/>
      <c r="K287" s="19"/>
      <c r="L287" s="19"/>
      <c r="M287" s="626"/>
      <c r="N287" s="19"/>
      <c r="O287" s="626"/>
      <c r="P287" s="372"/>
      <c r="Q287" s="372"/>
      <c r="R287" s="626"/>
      <c r="S287" s="19"/>
      <c r="T287" s="19"/>
      <c r="U287" s="19"/>
      <c r="V287" s="19"/>
      <c r="W287" s="19"/>
      <c r="X287" s="19"/>
      <c r="Y287" s="19"/>
      <c r="Z287" s="19"/>
    </row>
    <row r="288" spans="1:26" ht="29.25" customHeight="1">
      <c r="A288" s="19"/>
      <c r="B288" s="19"/>
      <c r="C288" s="19"/>
      <c r="D288" s="336"/>
      <c r="E288" s="10"/>
      <c r="F288" s="96"/>
      <c r="G288" s="96"/>
      <c r="H288" s="96"/>
      <c r="I288" s="96"/>
      <c r="J288" s="96"/>
      <c r="K288" s="19"/>
      <c r="L288" s="19"/>
      <c r="M288" s="626"/>
      <c r="N288" s="19"/>
      <c r="O288" s="626"/>
      <c r="P288" s="372"/>
      <c r="Q288" s="372"/>
      <c r="R288" s="626"/>
      <c r="S288" s="19"/>
      <c r="T288" s="19"/>
      <c r="U288" s="19"/>
      <c r="V288" s="19"/>
      <c r="W288" s="19"/>
      <c r="X288" s="19"/>
      <c r="Y288" s="19"/>
      <c r="Z288" s="19"/>
    </row>
    <row r="289" spans="1:26" ht="29.25" customHeight="1">
      <c r="A289" s="19"/>
      <c r="B289" s="19"/>
      <c r="C289" s="19"/>
      <c r="D289" s="336"/>
      <c r="E289" s="10"/>
      <c r="F289" s="96"/>
      <c r="G289" s="96"/>
      <c r="H289" s="96"/>
      <c r="I289" s="96"/>
      <c r="J289" s="96"/>
      <c r="K289" s="19"/>
      <c r="L289" s="19"/>
      <c r="M289" s="626"/>
      <c r="N289" s="19"/>
      <c r="O289" s="626"/>
      <c r="P289" s="372"/>
      <c r="Q289" s="372"/>
      <c r="R289" s="626"/>
      <c r="S289" s="19"/>
      <c r="T289" s="19"/>
      <c r="U289" s="19"/>
      <c r="V289" s="19"/>
      <c r="W289" s="19"/>
      <c r="X289" s="19"/>
      <c r="Y289" s="19"/>
      <c r="Z289" s="19"/>
    </row>
    <row r="290" spans="1:26" ht="29.25" customHeight="1">
      <c r="A290" s="19"/>
      <c r="B290" s="19"/>
      <c r="C290" s="19"/>
      <c r="D290" s="336"/>
      <c r="E290" s="10"/>
      <c r="F290" s="96"/>
      <c r="G290" s="96"/>
      <c r="H290" s="96"/>
      <c r="I290" s="96"/>
      <c r="J290" s="96"/>
      <c r="K290" s="19"/>
      <c r="L290" s="19"/>
      <c r="M290" s="626"/>
      <c r="N290" s="19"/>
      <c r="O290" s="626"/>
      <c r="P290" s="372"/>
      <c r="Q290" s="372"/>
      <c r="R290" s="626"/>
      <c r="S290" s="19"/>
      <c r="T290" s="19"/>
      <c r="U290" s="19"/>
      <c r="V290" s="19"/>
      <c r="W290" s="19"/>
      <c r="X290" s="19"/>
      <c r="Y290" s="19"/>
      <c r="Z290" s="19"/>
    </row>
    <row r="291" spans="1:26" ht="29.25" customHeight="1">
      <c r="A291" s="19"/>
      <c r="B291" s="19"/>
      <c r="C291" s="19"/>
      <c r="D291" s="336"/>
      <c r="E291" s="10"/>
      <c r="F291" s="96"/>
      <c r="G291" s="96"/>
      <c r="H291" s="96"/>
      <c r="I291" s="96"/>
      <c r="J291" s="96"/>
      <c r="K291" s="19"/>
      <c r="L291" s="19"/>
      <c r="M291" s="626"/>
      <c r="N291" s="19"/>
      <c r="O291" s="626"/>
      <c r="P291" s="372"/>
      <c r="Q291" s="372"/>
      <c r="R291" s="626"/>
      <c r="S291" s="19"/>
      <c r="T291" s="19"/>
      <c r="U291" s="19"/>
      <c r="V291" s="19"/>
      <c r="W291" s="19"/>
      <c r="X291" s="19"/>
      <c r="Y291" s="19"/>
      <c r="Z291" s="19"/>
    </row>
    <row r="292" spans="1:26" ht="29.25" customHeight="1">
      <c r="A292" s="19"/>
      <c r="B292" s="19"/>
      <c r="C292" s="19"/>
      <c r="D292" s="336"/>
      <c r="E292" s="10"/>
      <c r="F292" s="96"/>
      <c r="G292" s="96"/>
      <c r="H292" s="96"/>
      <c r="I292" s="96"/>
      <c r="J292" s="96"/>
      <c r="K292" s="19"/>
      <c r="L292" s="19"/>
      <c r="M292" s="626"/>
      <c r="N292" s="19"/>
      <c r="O292" s="626"/>
      <c r="P292" s="372"/>
      <c r="Q292" s="372"/>
      <c r="R292" s="626"/>
      <c r="S292" s="19"/>
      <c r="T292" s="19"/>
      <c r="U292" s="19"/>
      <c r="V292" s="19"/>
      <c r="W292" s="19"/>
      <c r="X292" s="19"/>
      <c r="Y292" s="19"/>
      <c r="Z292" s="19"/>
    </row>
    <row r="293" spans="1:26" ht="29.25" customHeight="1">
      <c r="A293" s="19"/>
      <c r="B293" s="19"/>
      <c r="C293" s="19"/>
      <c r="D293" s="336"/>
      <c r="E293" s="10"/>
      <c r="F293" s="96"/>
      <c r="G293" s="96"/>
      <c r="H293" s="96"/>
      <c r="I293" s="96"/>
      <c r="J293" s="96"/>
      <c r="K293" s="19"/>
      <c r="L293" s="19"/>
      <c r="M293" s="626"/>
      <c r="N293" s="19"/>
      <c r="O293" s="626"/>
      <c r="P293" s="372"/>
      <c r="Q293" s="372"/>
      <c r="R293" s="626"/>
      <c r="S293" s="19"/>
      <c r="T293" s="19"/>
      <c r="U293" s="19"/>
      <c r="V293" s="19"/>
      <c r="W293" s="19"/>
      <c r="X293" s="19"/>
      <c r="Y293" s="19"/>
      <c r="Z293" s="19"/>
    </row>
    <row r="294" spans="1:26" ht="29.25" customHeight="1">
      <c r="A294" s="19"/>
      <c r="B294" s="19"/>
      <c r="C294" s="19"/>
      <c r="D294" s="336"/>
      <c r="E294" s="10"/>
      <c r="F294" s="96"/>
      <c r="G294" s="96"/>
      <c r="H294" s="96"/>
      <c r="I294" s="96"/>
      <c r="J294" s="96"/>
      <c r="K294" s="19"/>
      <c r="L294" s="19"/>
      <c r="M294" s="626"/>
      <c r="N294" s="19"/>
      <c r="O294" s="626"/>
      <c r="P294" s="372"/>
      <c r="Q294" s="372"/>
      <c r="R294" s="626"/>
      <c r="S294" s="19"/>
      <c r="T294" s="19"/>
      <c r="U294" s="19"/>
      <c r="V294" s="19"/>
      <c r="W294" s="19"/>
      <c r="X294" s="19"/>
      <c r="Y294" s="19"/>
      <c r="Z294" s="19"/>
    </row>
    <row r="295" spans="1:26" ht="29.25" customHeight="1">
      <c r="A295" s="19"/>
      <c r="B295" s="19"/>
      <c r="C295" s="19"/>
      <c r="D295" s="336"/>
      <c r="E295" s="10"/>
      <c r="F295" s="96"/>
      <c r="G295" s="96"/>
      <c r="H295" s="96"/>
      <c r="I295" s="96"/>
      <c r="J295" s="96"/>
      <c r="K295" s="19"/>
      <c r="L295" s="19"/>
      <c r="M295" s="626"/>
      <c r="N295" s="19"/>
      <c r="O295" s="626"/>
      <c r="P295" s="372"/>
      <c r="Q295" s="372"/>
      <c r="R295" s="626"/>
      <c r="S295" s="19"/>
      <c r="T295" s="19"/>
      <c r="U295" s="19"/>
      <c r="V295" s="19"/>
      <c r="W295" s="19"/>
      <c r="X295" s="19"/>
      <c r="Y295" s="19"/>
      <c r="Z295" s="19"/>
    </row>
    <row r="296" spans="1:26" ht="29.25" customHeight="1">
      <c r="A296" s="19"/>
      <c r="B296" s="19"/>
      <c r="C296" s="19"/>
      <c r="D296" s="336"/>
      <c r="E296" s="10"/>
      <c r="F296" s="96"/>
      <c r="G296" s="96"/>
      <c r="H296" s="96"/>
      <c r="I296" s="96"/>
      <c r="J296" s="96"/>
      <c r="K296" s="19"/>
      <c r="L296" s="19"/>
      <c r="M296" s="626"/>
      <c r="N296" s="19"/>
      <c r="O296" s="626"/>
      <c r="P296" s="372"/>
      <c r="Q296" s="372"/>
      <c r="R296" s="626"/>
      <c r="S296" s="19"/>
      <c r="T296" s="19"/>
      <c r="U296" s="19"/>
      <c r="V296" s="19"/>
      <c r="W296" s="19"/>
      <c r="X296" s="19"/>
      <c r="Y296" s="19"/>
      <c r="Z296" s="19"/>
    </row>
    <row r="297" spans="1:26" ht="29.25" customHeight="1">
      <c r="A297" s="19"/>
      <c r="B297" s="19"/>
      <c r="C297" s="19"/>
      <c r="D297" s="336"/>
      <c r="E297" s="10"/>
      <c r="F297" s="96"/>
      <c r="G297" s="96"/>
      <c r="H297" s="96"/>
      <c r="I297" s="96"/>
      <c r="J297" s="96"/>
      <c r="K297" s="19"/>
      <c r="L297" s="19"/>
      <c r="M297" s="626"/>
      <c r="N297" s="19"/>
      <c r="O297" s="626"/>
      <c r="P297" s="372"/>
      <c r="Q297" s="372"/>
      <c r="R297" s="626"/>
      <c r="S297" s="19"/>
      <c r="T297" s="19"/>
      <c r="U297" s="19"/>
      <c r="V297" s="19"/>
      <c r="W297" s="19"/>
      <c r="X297" s="19"/>
      <c r="Y297" s="19"/>
      <c r="Z297" s="19"/>
    </row>
    <row r="298" spans="1:26" ht="29.25" customHeight="1">
      <c r="A298" s="19"/>
      <c r="B298" s="19"/>
      <c r="C298" s="19"/>
      <c r="D298" s="336"/>
      <c r="E298" s="10"/>
      <c r="F298" s="96"/>
      <c r="G298" s="96"/>
      <c r="H298" s="96"/>
      <c r="I298" s="96"/>
      <c r="J298" s="96"/>
      <c r="K298" s="19"/>
      <c r="L298" s="19"/>
      <c r="M298" s="626"/>
      <c r="N298" s="19"/>
      <c r="O298" s="626"/>
      <c r="P298" s="372"/>
      <c r="Q298" s="372"/>
      <c r="R298" s="626"/>
      <c r="S298" s="19"/>
      <c r="T298" s="19"/>
      <c r="U298" s="19"/>
      <c r="V298" s="19"/>
      <c r="W298" s="19"/>
      <c r="X298" s="19"/>
      <c r="Y298" s="19"/>
      <c r="Z298" s="19"/>
    </row>
    <row r="299" spans="1:26" ht="29.25" customHeight="1">
      <c r="A299" s="19"/>
      <c r="B299" s="19"/>
      <c r="C299" s="19"/>
      <c r="D299" s="336"/>
      <c r="E299" s="10"/>
      <c r="F299" s="96"/>
      <c r="G299" s="96"/>
      <c r="H299" s="96"/>
      <c r="I299" s="96"/>
      <c r="J299" s="96"/>
      <c r="K299" s="19"/>
      <c r="L299" s="19"/>
      <c r="M299" s="626"/>
      <c r="N299" s="19"/>
      <c r="O299" s="626"/>
      <c r="P299" s="372"/>
      <c r="Q299" s="372"/>
      <c r="R299" s="626"/>
      <c r="S299" s="19"/>
      <c r="T299" s="19"/>
      <c r="U299" s="19"/>
      <c r="V299" s="19"/>
      <c r="W299" s="19"/>
      <c r="X299" s="19"/>
      <c r="Y299" s="19"/>
      <c r="Z299" s="19"/>
    </row>
    <row r="300" spans="1:26" ht="29.25" customHeight="1">
      <c r="A300" s="19"/>
      <c r="B300" s="19"/>
      <c r="C300" s="19"/>
      <c r="D300" s="336"/>
      <c r="E300" s="10"/>
      <c r="F300" s="96"/>
      <c r="G300" s="96"/>
      <c r="H300" s="96"/>
      <c r="I300" s="96"/>
      <c r="J300" s="96"/>
      <c r="K300" s="19"/>
      <c r="L300" s="19"/>
      <c r="M300" s="626"/>
      <c r="N300" s="19"/>
      <c r="O300" s="626"/>
      <c r="P300" s="372"/>
      <c r="Q300" s="372"/>
      <c r="R300" s="626"/>
      <c r="S300" s="19"/>
      <c r="T300" s="19"/>
      <c r="U300" s="19"/>
      <c r="V300" s="19"/>
      <c r="W300" s="19"/>
      <c r="X300" s="19"/>
      <c r="Y300" s="19"/>
      <c r="Z300" s="19"/>
    </row>
    <row r="301" spans="1:26" ht="29.25" customHeight="1">
      <c r="A301" s="19"/>
      <c r="B301" s="19"/>
      <c r="C301" s="19"/>
      <c r="D301" s="336"/>
      <c r="E301" s="10"/>
      <c r="F301" s="96"/>
      <c r="G301" s="96"/>
      <c r="H301" s="96"/>
      <c r="I301" s="96"/>
      <c r="J301" s="96"/>
      <c r="K301" s="19"/>
      <c r="L301" s="19"/>
      <c r="M301" s="626"/>
      <c r="N301" s="19"/>
      <c r="O301" s="626"/>
      <c r="P301" s="372"/>
      <c r="Q301" s="372"/>
      <c r="R301" s="626"/>
      <c r="S301" s="19"/>
      <c r="T301" s="19"/>
      <c r="U301" s="19"/>
      <c r="V301" s="19"/>
      <c r="W301" s="19"/>
      <c r="X301" s="19"/>
      <c r="Y301" s="19"/>
      <c r="Z301" s="19"/>
    </row>
    <row r="302" spans="1:26" ht="29.25" customHeight="1">
      <c r="A302" s="19"/>
      <c r="B302" s="19"/>
      <c r="C302" s="19"/>
      <c r="D302" s="336"/>
      <c r="E302" s="10"/>
      <c r="F302" s="96"/>
      <c r="G302" s="96"/>
      <c r="H302" s="96"/>
      <c r="I302" s="96"/>
      <c r="J302" s="96"/>
      <c r="K302" s="19"/>
      <c r="L302" s="19"/>
      <c r="M302" s="626"/>
      <c r="N302" s="19"/>
      <c r="O302" s="626"/>
      <c r="P302" s="372"/>
      <c r="Q302" s="372"/>
      <c r="R302" s="626"/>
      <c r="S302" s="19"/>
      <c r="T302" s="19"/>
      <c r="U302" s="19"/>
      <c r="V302" s="19"/>
      <c r="W302" s="19"/>
      <c r="X302" s="19"/>
      <c r="Y302" s="19"/>
      <c r="Z302" s="19"/>
    </row>
    <row r="303" spans="1:26" ht="29.25" customHeight="1">
      <c r="A303" s="19"/>
      <c r="B303" s="19"/>
      <c r="C303" s="19"/>
      <c r="D303" s="336"/>
      <c r="E303" s="10"/>
      <c r="F303" s="96"/>
      <c r="G303" s="96"/>
      <c r="H303" s="96"/>
      <c r="I303" s="96"/>
      <c r="J303" s="96"/>
      <c r="K303" s="19"/>
      <c r="L303" s="19"/>
      <c r="M303" s="626"/>
      <c r="N303" s="19"/>
      <c r="O303" s="626"/>
      <c r="P303" s="372"/>
      <c r="Q303" s="372"/>
      <c r="R303" s="626"/>
      <c r="S303" s="19"/>
      <c r="T303" s="19"/>
      <c r="U303" s="19"/>
      <c r="V303" s="19"/>
      <c r="W303" s="19"/>
      <c r="X303" s="19"/>
      <c r="Y303" s="19"/>
      <c r="Z303" s="19"/>
    </row>
    <row r="304" spans="1:26" ht="29.25" customHeight="1">
      <c r="A304" s="19"/>
      <c r="B304" s="19"/>
      <c r="C304" s="19"/>
      <c r="D304" s="336"/>
      <c r="E304" s="10"/>
      <c r="F304" s="96"/>
      <c r="G304" s="96"/>
      <c r="H304" s="96"/>
      <c r="I304" s="96"/>
      <c r="J304" s="96"/>
      <c r="K304" s="19"/>
      <c r="L304" s="19"/>
      <c r="M304" s="626"/>
      <c r="N304" s="19"/>
      <c r="O304" s="626"/>
      <c r="P304" s="372"/>
      <c r="Q304" s="372"/>
      <c r="R304" s="626"/>
      <c r="S304" s="19"/>
      <c r="T304" s="19"/>
      <c r="U304" s="19"/>
      <c r="V304" s="19"/>
      <c r="W304" s="19"/>
      <c r="X304" s="19"/>
      <c r="Y304" s="19"/>
      <c r="Z304" s="19"/>
    </row>
    <row r="305" spans="1:26" ht="29.25" customHeight="1">
      <c r="A305" s="19"/>
      <c r="B305" s="19"/>
      <c r="C305" s="19"/>
      <c r="D305" s="336"/>
      <c r="E305" s="10"/>
      <c r="F305" s="96"/>
      <c r="G305" s="96"/>
      <c r="H305" s="96"/>
      <c r="I305" s="96"/>
      <c r="J305" s="96"/>
      <c r="K305" s="19"/>
      <c r="L305" s="19"/>
      <c r="M305" s="626"/>
      <c r="N305" s="19"/>
      <c r="O305" s="626"/>
      <c r="P305" s="372"/>
      <c r="Q305" s="372"/>
      <c r="R305" s="626"/>
      <c r="S305" s="19"/>
      <c r="T305" s="19"/>
      <c r="U305" s="19"/>
      <c r="V305" s="19"/>
      <c r="W305" s="19"/>
      <c r="X305" s="19"/>
      <c r="Y305" s="19"/>
      <c r="Z305" s="19"/>
    </row>
    <row r="306" spans="1:26" ht="29.25" customHeight="1">
      <c r="A306" s="19"/>
      <c r="B306" s="19"/>
      <c r="C306" s="19"/>
      <c r="D306" s="336"/>
      <c r="E306" s="10"/>
      <c r="F306" s="96"/>
      <c r="G306" s="96"/>
      <c r="H306" s="96"/>
      <c r="I306" s="96"/>
      <c r="J306" s="96"/>
      <c r="K306" s="19"/>
      <c r="L306" s="19"/>
      <c r="M306" s="626"/>
      <c r="N306" s="19"/>
      <c r="O306" s="626"/>
      <c r="P306" s="372"/>
      <c r="Q306" s="372"/>
      <c r="R306" s="626"/>
      <c r="S306" s="19"/>
      <c r="T306" s="19"/>
      <c r="U306" s="19"/>
      <c r="V306" s="19"/>
      <c r="W306" s="19"/>
      <c r="X306" s="19"/>
      <c r="Y306" s="19"/>
      <c r="Z306" s="19"/>
    </row>
    <row r="307" spans="1:26" ht="29.25" customHeight="1">
      <c r="A307" s="19"/>
      <c r="B307" s="19"/>
      <c r="C307" s="19"/>
      <c r="D307" s="336"/>
      <c r="E307" s="10"/>
      <c r="F307" s="96"/>
      <c r="G307" s="96"/>
      <c r="H307" s="96"/>
      <c r="I307" s="96"/>
      <c r="J307" s="96"/>
      <c r="K307" s="19"/>
      <c r="L307" s="19"/>
      <c r="M307" s="626"/>
      <c r="N307" s="19"/>
      <c r="O307" s="626"/>
      <c r="P307" s="372"/>
      <c r="Q307" s="372"/>
      <c r="R307" s="626"/>
      <c r="S307" s="19"/>
      <c r="T307" s="19"/>
      <c r="U307" s="19"/>
      <c r="V307" s="19"/>
      <c r="W307" s="19"/>
      <c r="X307" s="19"/>
      <c r="Y307" s="19"/>
      <c r="Z307" s="19"/>
    </row>
    <row r="308" spans="1:26" ht="29.25" customHeight="1">
      <c r="A308" s="19"/>
      <c r="B308" s="19"/>
      <c r="C308" s="19"/>
      <c r="D308" s="336"/>
      <c r="E308" s="10"/>
      <c r="F308" s="96"/>
      <c r="G308" s="96"/>
      <c r="H308" s="96"/>
      <c r="I308" s="96"/>
      <c r="J308" s="96"/>
      <c r="K308" s="19"/>
      <c r="L308" s="19"/>
      <c r="M308" s="626"/>
      <c r="N308" s="19"/>
      <c r="O308" s="626"/>
      <c r="P308" s="372"/>
      <c r="Q308" s="372"/>
      <c r="R308" s="626"/>
      <c r="S308" s="19"/>
      <c r="T308" s="19"/>
      <c r="U308" s="19"/>
      <c r="V308" s="19"/>
      <c r="W308" s="19"/>
      <c r="X308" s="19"/>
      <c r="Y308" s="19"/>
      <c r="Z308" s="19"/>
    </row>
    <row r="309" spans="1:26" ht="29.25" customHeight="1">
      <c r="A309" s="19"/>
      <c r="B309" s="19"/>
      <c r="C309" s="19"/>
      <c r="D309" s="336"/>
      <c r="E309" s="10"/>
      <c r="F309" s="96"/>
      <c r="G309" s="96"/>
      <c r="H309" s="96"/>
      <c r="I309" s="96"/>
      <c r="J309" s="96"/>
      <c r="K309" s="19"/>
      <c r="L309" s="19"/>
      <c r="M309" s="626"/>
      <c r="N309" s="19"/>
      <c r="O309" s="626"/>
      <c r="P309" s="372"/>
      <c r="Q309" s="372"/>
      <c r="R309" s="626"/>
      <c r="S309" s="19"/>
      <c r="T309" s="19"/>
      <c r="U309" s="19"/>
      <c r="V309" s="19"/>
      <c r="W309" s="19"/>
      <c r="X309" s="19"/>
      <c r="Y309" s="19"/>
      <c r="Z309" s="19"/>
    </row>
    <row r="310" spans="1:26" ht="29.25" customHeight="1">
      <c r="A310" s="19"/>
      <c r="B310" s="19"/>
      <c r="C310" s="19"/>
      <c r="D310" s="336"/>
      <c r="E310" s="10"/>
      <c r="F310" s="96"/>
      <c r="G310" s="96"/>
      <c r="H310" s="96"/>
      <c r="I310" s="96"/>
      <c r="J310" s="96"/>
      <c r="K310" s="19"/>
      <c r="L310" s="19"/>
      <c r="M310" s="626"/>
      <c r="N310" s="19"/>
      <c r="O310" s="626"/>
      <c r="P310" s="372"/>
      <c r="Q310" s="372"/>
      <c r="R310" s="626"/>
      <c r="S310" s="19"/>
      <c r="T310" s="19"/>
      <c r="U310" s="19"/>
      <c r="V310" s="19"/>
      <c r="W310" s="19"/>
      <c r="X310" s="19"/>
      <c r="Y310" s="19"/>
      <c r="Z310" s="19"/>
    </row>
    <row r="311" spans="1:26" ht="29.25" customHeight="1">
      <c r="A311" s="19"/>
      <c r="B311" s="19"/>
      <c r="C311" s="19"/>
      <c r="D311" s="336"/>
      <c r="E311" s="10"/>
      <c r="F311" s="96"/>
      <c r="G311" s="96"/>
      <c r="H311" s="96"/>
      <c r="I311" s="96"/>
      <c r="J311" s="96"/>
      <c r="K311" s="19"/>
      <c r="L311" s="19"/>
      <c r="M311" s="626"/>
      <c r="N311" s="19"/>
      <c r="O311" s="626"/>
      <c r="P311" s="372"/>
      <c r="Q311" s="372"/>
      <c r="R311" s="626"/>
      <c r="S311" s="19"/>
      <c r="T311" s="19"/>
      <c r="U311" s="19"/>
      <c r="V311" s="19"/>
      <c r="W311" s="19"/>
      <c r="X311" s="19"/>
      <c r="Y311" s="19"/>
      <c r="Z311" s="19"/>
    </row>
    <row r="312" spans="1:26" ht="29.25" customHeight="1">
      <c r="A312" s="19"/>
      <c r="B312" s="19"/>
      <c r="C312" s="19"/>
      <c r="D312" s="336"/>
      <c r="E312" s="10"/>
      <c r="F312" s="96"/>
      <c r="G312" s="96"/>
      <c r="H312" s="96"/>
      <c r="I312" s="96"/>
      <c r="J312" s="96"/>
      <c r="K312" s="19"/>
      <c r="L312" s="19"/>
      <c r="M312" s="626"/>
      <c r="N312" s="19"/>
      <c r="O312" s="626"/>
      <c r="P312" s="372"/>
      <c r="Q312" s="372"/>
      <c r="R312" s="626"/>
      <c r="S312" s="19"/>
      <c r="T312" s="19"/>
      <c r="U312" s="19"/>
      <c r="V312" s="19"/>
      <c r="W312" s="19"/>
      <c r="X312" s="19"/>
      <c r="Y312" s="19"/>
      <c r="Z312" s="19"/>
    </row>
    <row r="313" spans="1:26" ht="29.25" customHeight="1">
      <c r="A313" s="19"/>
      <c r="B313" s="19"/>
      <c r="C313" s="19"/>
      <c r="D313" s="336"/>
      <c r="E313" s="10"/>
      <c r="F313" s="96"/>
      <c r="G313" s="96"/>
      <c r="H313" s="96"/>
      <c r="I313" s="96"/>
      <c r="J313" s="96"/>
      <c r="K313" s="19"/>
      <c r="L313" s="19"/>
      <c r="M313" s="626"/>
      <c r="N313" s="19"/>
      <c r="O313" s="626"/>
      <c r="P313" s="372"/>
      <c r="Q313" s="372"/>
      <c r="R313" s="626"/>
      <c r="S313" s="19"/>
      <c r="T313" s="19"/>
      <c r="U313" s="19"/>
      <c r="V313" s="19"/>
      <c r="W313" s="19"/>
      <c r="X313" s="19"/>
      <c r="Y313" s="19"/>
      <c r="Z313" s="19"/>
    </row>
    <row r="314" spans="1:26" ht="29.25" customHeight="1">
      <c r="A314" s="19"/>
      <c r="B314" s="19"/>
      <c r="C314" s="19"/>
      <c r="D314" s="336"/>
      <c r="E314" s="10"/>
      <c r="F314" s="96"/>
      <c r="G314" s="96"/>
      <c r="H314" s="96"/>
      <c r="I314" s="96"/>
      <c r="J314" s="96"/>
      <c r="K314" s="19"/>
      <c r="L314" s="19"/>
      <c r="M314" s="626"/>
      <c r="N314" s="19"/>
      <c r="O314" s="626"/>
      <c r="P314" s="372"/>
      <c r="Q314" s="372"/>
      <c r="R314" s="626"/>
      <c r="S314" s="19"/>
      <c r="T314" s="19"/>
      <c r="U314" s="19"/>
      <c r="V314" s="19"/>
      <c r="W314" s="19"/>
      <c r="X314" s="19"/>
      <c r="Y314" s="19"/>
      <c r="Z314" s="19"/>
    </row>
    <row r="315" spans="1:26" ht="29.25" customHeight="1">
      <c r="A315" s="19"/>
      <c r="B315" s="19"/>
      <c r="C315" s="19"/>
      <c r="D315" s="336"/>
      <c r="E315" s="10"/>
      <c r="F315" s="96"/>
      <c r="G315" s="96"/>
      <c r="H315" s="96"/>
      <c r="I315" s="96"/>
      <c r="J315" s="96"/>
      <c r="K315" s="19"/>
      <c r="L315" s="19"/>
      <c r="M315" s="626"/>
      <c r="N315" s="19"/>
      <c r="O315" s="626"/>
      <c r="P315" s="372"/>
      <c r="Q315" s="372"/>
      <c r="R315" s="626"/>
      <c r="S315" s="19"/>
      <c r="T315" s="19"/>
      <c r="U315" s="19"/>
      <c r="V315" s="19"/>
      <c r="W315" s="19"/>
      <c r="X315" s="19"/>
      <c r="Y315" s="19"/>
      <c r="Z315" s="19"/>
    </row>
    <row r="316" spans="1:26" ht="29.25" customHeight="1">
      <c r="A316" s="19"/>
      <c r="B316" s="19"/>
      <c r="C316" s="19"/>
      <c r="D316" s="336"/>
      <c r="E316" s="10"/>
      <c r="F316" s="96"/>
      <c r="G316" s="96"/>
      <c r="H316" s="96"/>
      <c r="I316" s="96"/>
      <c r="J316" s="96"/>
      <c r="K316" s="19"/>
      <c r="L316" s="19"/>
      <c r="M316" s="626"/>
      <c r="N316" s="19"/>
      <c r="O316" s="626"/>
      <c r="P316" s="372"/>
      <c r="Q316" s="372"/>
      <c r="R316" s="626"/>
      <c r="S316" s="19"/>
      <c r="T316" s="19"/>
      <c r="U316" s="19"/>
      <c r="V316" s="19"/>
      <c r="W316" s="19"/>
      <c r="X316" s="19"/>
      <c r="Y316" s="19"/>
      <c r="Z316" s="19"/>
    </row>
    <row r="317" spans="1:26" ht="29.25" customHeight="1">
      <c r="A317" s="19"/>
      <c r="B317" s="19"/>
      <c r="C317" s="19"/>
      <c r="D317" s="336"/>
      <c r="E317" s="10"/>
      <c r="F317" s="96"/>
      <c r="G317" s="96"/>
      <c r="H317" s="96"/>
      <c r="I317" s="96"/>
      <c r="J317" s="96"/>
      <c r="K317" s="19"/>
      <c r="L317" s="19"/>
      <c r="M317" s="626"/>
      <c r="N317" s="19"/>
      <c r="O317" s="626"/>
      <c r="P317" s="372"/>
      <c r="Q317" s="372"/>
      <c r="R317" s="626"/>
      <c r="S317" s="19"/>
      <c r="T317" s="19"/>
      <c r="U317" s="19"/>
      <c r="V317" s="19"/>
      <c r="W317" s="19"/>
      <c r="X317" s="19"/>
      <c r="Y317" s="19"/>
      <c r="Z317" s="19"/>
    </row>
    <row r="318" spans="1:26" ht="29.25" customHeight="1">
      <c r="A318" s="19"/>
      <c r="B318" s="19"/>
      <c r="C318" s="19"/>
      <c r="D318" s="336"/>
      <c r="E318" s="10"/>
      <c r="F318" s="96"/>
      <c r="G318" s="96"/>
      <c r="H318" s="96"/>
      <c r="I318" s="96"/>
      <c r="J318" s="96"/>
      <c r="K318" s="19"/>
      <c r="L318" s="19"/>
      <c r="M318" s="626"/>
      <c r="N318" s="19"/>
      <c r="O318" s="626"/>
      <c r="P318" s="372"/>
      <c r="Q318" s="372"/>
      <c r="R318" s="626"/>
      <c r="S318" s="19"/>
      <c r="T318" s="19"/>
      <c r="U318" s="19"/>
      <c r="V318" s="19"/>
      <c r="W318" s="19"/>
      <c r="X318" s="19"/>
      <c r="Y318" s="19"/>
      <c r="Z318" s="19"/>
    </row>
    <row r="319" spans="1:26" ht="29.25" customHeight="1">
      <c r="A319" s="19"/>
      <c r="B319" s="19"/>
      <c r="C319" s="19"/>
      <c r="D319" s="336"/>
      <c r="E319" s="10"/>
      <c r="F319" s="96"/>
      <c r="G319" s="96"/>
      <c r="H319" s="96"/>
      <c r="I319" s="96"/>
      <c r="J319" s="96"/>
      <c r="K319" s="19"/>
      <c r="L319" s="19"/>
      <c r="M319" s="626"/>
      <c r="N319" s="19"/>
      <c r="O319" s="626"/>
      <c r="P319" s="372"/>
      <c r="Q319" s="372"/>
      <c r="R319" s="626"/>
      <c r="S319" s="19"/>
      <c r="T319" s="19"/>
      <c r="U319" s="19"/>
      <c r="V319" s="19"/>
      <c r="W319" s="19"/>
      <c r="X319" s="19"/>
      <c r="Y319" s="19"/>
      <c r="Z319" s="19"/>
    </row>
    <row r="320" spans="1:26" ht="29.25" customHeight="1">
      <c r="A320" s="19"/>
      <c r="B320" s="19"/>
      <c r="C320" s="19"/>
      <c r="D320" s="336"/>
      <c r="E320" s="10"/>
      <c r="F320" s="96"/>
      <c r="G320" s="96"/>
      <c r="H320" s="96"/>
      <c r="I320" s="96"/>
      <c r="J320" s="96"/>
      <c r="K320" s="19"/>
      <c r="L320" s="19"/>
      <c r="M320" s="626"/>
      <c r="N320" s="19"/>
      <c r="O320" s="626"/>
      <c r="P320" s="372"/>
      <c r="Q320" s="372"/>
      <c r="R320" s="626"/>
      <c r="S320" s="19"/>
      <c r="T320" s="19"/>
      <c r="U320" s="19"/>
      <c r="V320" s="19"/>
      <c r="W320" s="19"/>
      <c r="X320" s="19"/>
      <c r="Y320" s="19"/>
      <c r="Z320" s="19"/>
    </row>
    <row r="321" spans="1:26" ht="29.25" customHeight="1">
      <c r="A321" s="19"/>
      <c r="B321" s="19"/>
      <c r="C321" s="19"/>
      <c r="D321" s="336"/>
      <c r="E321" s="10"/>
      <c r="F321" s="96"/>
      <c r="G321" s="96"/>
      <c r="H321" s="96"/>
      <c r="I321" s="96"/>
      <c r="J321" s="96"/>
      <c r="K321" s="19"/>
      <c r="L321" s="19"/>
      <c r="M321" s="626"/>
      <c r="N321" s="19"/>
      <c r="O321" s="626"/>
      <c r="P321" s="372"/>
      <c r="Q321" s="372"/>
      <c r="R321" s="626"/>
      <c r="S321" s="19"/>
      <c r="T321" s="19"/>
      <c r="U321" s="19"/>
      <c r="V321" s="19"/>
      <c r="W321" s="19"/>
      <c r="X321" s="19"/>
      <c r="Y321" s="19"/>
      <c r="Z321" s="19"/>
    </row>
    <row r="322" spans="1:26" ht="29.25" customHeight="1">
      <c r="A322" s="19"/>
      <c r="B322" s="19"/>
      <c r="C322" s="19"/>
      <c r="D322" s="336"/>
      <c r="E322" s="10"/>
      <c r="F322" s="96"/>
      <c r="G322" s="96"/>
      <c r="H322" s="96"/>
      <c r="I322" s="96"/>
      <c r="J322" s="96"/>
      <c r="K322" s="19"/>
      <c r="L322" s="19"/>
      <c r="M322" s="626"/>
      <c r="N322" s="19"/>
      <c r="O322" s="626"/>
      <c r="P322" s="372"/>
      <c r="Q322" s="372"/>
      <c r="R322" s="626"/>
      <c r="S322" s="19"/>
      <c r="T322" s="19"/>
      <c r="U322" s="19"/>
      <c r="V322" s="19"/>
      <c r="W322" s="19"/>
      <c r="X322" s="19"/>
      <c r="Y322" s="19"/>
      <c r="Z322" s="19"/>
    </row>
    <row r="323" spans="1:26" ht="29.25" customHeight="1">
      <c r="A323" s="19"/>
      <c r="B323" s="19"/>
      <c r="C323" s="19"/>
      <c r="D323" s="336"/>
      <c r="E323" s="10"/>
      <c r="F323" s="96"/>
      <c r="G323" s="96"/>
      <c r="H323" s="96"/>
      <c r="I323" s="96"/>
      <c r="J323" s="96"/>
      <c r="K323" s="19"/>
      <c r="L323" s="19"/>
      <c r="M323" s="626"/>
      <c r="N323" s="19"/>
      <c r="O323" s="626"/>
      <c r="P323" s="372"/>
      <c r="Q323" s="372"/>
      <c r="R323" s="626"/>
      <c r="S323" s="19"/>
      <c r="T323" s="19"/>
      <c r="U323" s="19"/>
      <c r="V323" s="19"/>
      <c r="W323" s="19"/>
      <c r="X323" s="19"/>
      <c r="Y323" s="19"/>
      <c r="Z323" s="19"/>
    </row>
    <row r="324" spans="1:26" ht="29.25" customHeight="1">
      <c r="A324" s="19"/>
      <c r="B324" s="19"/>
      <c r="C324" s="19"/>
      <c r="D324" s="336"/>
      <c r="E324" s="10"/>
      <c r="F324" s="96"/>
      <c r="G324" s="96"/>
      <c r="H324" s="96"/>
      <c r="I324" s="96"/>
      <c r="J324" s="96"/>
      <c r="K324" s="19"/>
      <c r="L324" s="19"/>
      <c r="M324" s="626"/>
      <c r="N324" s="19"/>
      <c r="O324" s="626"/>
      <c r="P324" s="372"/>
      <c r="Q324" s="372"/>
      <c r="R324" s="626"/>
      <c r="S324" s="19"/>
      <c r="T324" s="19"/>
      <c r="U324" s="19"/>
      <c r="V324" s="19"/>
      <c r="W324" s="19"/>
      <c r="X324" s="19"/>
      <c r="Y324" s="19"/>
      <c r="Z324" s="19"/>
    </row>
    <row r="325" spans="1:26" ht="29.25" customHeight="1">
      <c r="A325" s="19"/>
      <c r="B325" s="19"/>
      <c r="C325" s="19"/>
      <c r="D325" s="336"/>
      <c r="E325" s="10"/>
      <c r="F325" s="96"/>
      <c r="G325" s="96"/>
      <c r="H325" s="96"/>
      <c r="I325" s="96"/>
      <c r="J325" s="96"/>
      <c r="K325" s="19"/>
      <c r="L325" s="19"/>
      <c r="M325" s="626"/>
      <c r="N325" s="19"/>
      <c r="O325" s="626"/>
      <c r="P325" s="372"/>
      <c r="Q325" s="372"/>
      <c r="R325" s="626"/>
      <c r="S325" s="19"/>
      <c r="T325" s="19"/>
      <c r="U325" s="19"/>
      <c r="V325" s="19"/>
      <c r="W325" s="19"/>
      <c r="X325" s="19"/>
      <c r="Y325" s="19"/>
      <c r="Z325" s="19"/>
    </row>
    <row r="326" spans="1:26" ht="29.25" customHeight="1">
      <c r="A326" s="19"/>
      <c r="B326" s="19"/>
      <c r="C326" s="19"/>
      <c r="D326" s="336"/>
      <c r="E326" s="10"/>
      <c r="F326" s="96"/>
      <c r="G326" s="96"/>
      <c r="H326" s="96"/>
      <c r="I326" s="96"/>
      <c r="J326" s="96"/>
      <c r="K326" s="19"/>
      <c r="L326" s="19"/>
      <c r="M326" s="626"/>
      <c r="N326" s="19"/>
      <c r="O326" s="626"/>
      <c r="P326" s="372"/>
      <c r="Q326" s="372"/>
      <c r="R326" s="626"/>
      <c r="S326" s="19"/>
      <c r="T326" s="19"/>
      <c r="U326" s="19"/>
      <c r="V326" s="19"/>
      <c r="W326" s="19"/>
      <c r="X326" s="19"/>
      <c r="Y326" s="19"/>
      <c r="Z326" s="19"/>
    </row>
    <row r="327" spans="1:26" ht="29.25" customHeight="1">
      <c r="A327" s="19"/>
      <c r="B327" s="19"/>
      <c r="C327" s="19"/>
      <c r="D327" s="336"/>
      <c r="E327" s="10"/>
      <c r="F327" s="96"/>
      <c r="G327" s="96"/>
      <c r="H327" s="96"/>
      <c r="I327" s="96"/>
      <c r="J327" s="96"/>
      <c r="K327" s="19"/>
      <c r="L327" s="19"/>
      <c r="M327" s="626"/>
      <c r="N327" s="19"/>
      <c r="O327" s="626"/>
      <c r="P327" s="372"/>
      <c r="Q327" s="372"/>
      <c r="R327" s="626"/>
      <c r="S327" s="19"/>
      <c r="T327" s="19"/>
      <c r="U327" s="19"/>
      <c r="V327" s="19"/>
      <c r="W327" s="19"/>
      <c r="X327" s="19"/>
      <c r="Y327" s="19"/>
      <c r="Z327" s="19"/>
    </row>
    <row r="328" spans="1:26" ht="29.25" customHeight="1">
      <c r="A328" s="19"/>
      <c r="B328" s="19"/>
      <c r="C328" s="19"/>
      <c r="D328" s="336"/>
      <c r="E328" s="10"/>
      <c r="F328" s="96"/>
      <c r="G328" s="96"/>
      <c r="H328" s="96"/>
      <c r="I328" s="96"/>
      <c r="J328" s="96"/>
      <c r="K328" s="19"/>
      <c r="L328" s="19"/>
      <c r="M328" s="626"/>
      <c r="N328" s="19"/>
      <c r="O328" s="626"/>
      <c r="P328" s="372"/>
      <c r="Q328" s="372"/>
      <c r="R328" s="626"/>
      <c r="S328" s="19"/>
      <c r="T328" s="19"/>
      <c r="U328" s="19"/>
      <c r="V328" s="19"/>
      <c r="W328" s="19"/>
      <c r="X328" s="19"/>
      <c r="Y328" s="19"/>
      <c r="Z328" s="19"/>
    </row>
    <row r="329" spans="1:26" ht="29.25" customHeight="1">
      <c r="A329" s="19"/>
      <c r="B329" s="19"/>
      <c r="C329" s="19"/>
      <c r="D329" s="336"/>
      <c r="E329" s="10"/>
      <c r="F329" s="96"/>
      <c r="G329" s="96"/>
      <c r="H329" s="96"/>
      <c r="I329" s="96"/>
      <c r="J329" s="96"/>
      <c r="K329" s="19"/>
      <c r="L329" s="19"/>
      <c r="M329" s="626"/>
      <c r="N329" s="19"/>
      <c r="O329" s="626"/>
      <c r="P329" s="372"/>
      <c r="Q329" s="372"/>
      <c r="R329" s="626"/>
      <c r="S329" s="19"/>
      <c r="T329" s="19"/>
      <c r="U329" s="19"/>
      <c r="V329" s="19"/>
      <c r="W329" s="19"/>
      <c r="X329" s="19"/>
      <c r="Y329" s="19"/>
      <c r="Z329" s="19"/>
    </row>
    <row r="330" spans="1:26" ht="29.25" customHeight="1">
      <c r="A330" s="19"/>
      <c r="B330" s="19"/>
      <c r="C330" s="19"/>
      <c r="D330" s="336"/>
      <c r="E330" s="10"/>
      <c r="F330" s="96"/>
      <c r="G330" s="96"/>
      <c r="H330" s="96"/>
      <c r="I330" s="96"/>
      <c r="J330" s="96"/>
      <c r="K330" s="19"/>
      <c r="L330" s="19"/>
      <c r="M330" s="626"/>
      <c r="N330" s="19"/>
      <c r="O330" s="626"/>
      <c r="P330" s="372"/>
      <c r="Q330" s="372"/>
      <c r="R330" s="626"/>
      <c r="S330" s="19"/>
      <c r="T330" s="19"/>
      <c r="U330" s="19"/>
      <c r="V330" s="19"/>
      <c r="W330" s="19"/>
      <c r="X330" s="19"/>
      <c r="Y330" s="19"/>
      <c r="Z330" s="19"/>
    </row>
    <row r="331" spans="1:26" ht="29.25" customHeight="1">
      <c r="A331" s="19"/>
      <c r="B331" s="19"/>
      <c r="C331" s="19"/>
      <c r="D331" s="336"/>
      <c r="E331" s="10"/>
      <c r="F331" s="96"/>
      <c r="G331" s="96"/>
      <c r="H331" s="96"/>
      <c r="I331" s="96"/>
      <c r="J331" s="96"/>
      <c r="K331" s="19"/>
      <c r="L331" s="19"/>
      <c r="M331" s="626"/>
      <c r="N331" s="19"/>
      <c r="O331" s="626"/>
      <c r="P331" s="372"/>
      <c r="Q331" s="372"/>
      <c r="R331" s="626"/>
      <c r="S331" s="19"/>
      <c r="T331" s="19"/>
      <c r="U331" s="19"/>
      <c r="V331" s="19"/>
      <c r="W331" s="19"/>
      <c r="X331" s="19"/>
      <c r="Y331" s="19"/>
      <c r="Z331" s="19"/>
    </row>
    <row r="332" spans="1:26" ht="29.25" customHeight="1">
      <c r="A332" s="19"/>
      <c r="B332" s="19"/>
      <c r="C332" s="19"/>
      <c r="D332" s="336"/>
      <c r="E332" s="10"/>
      <c r="F332" s="96"/>
      <c r="G332" s="96"/>
      <c r="H332" s="96"/>
      <c r="I332" s="96"/>
      <c r="J332" s="96"/>
      <c r="K332" s="19"/>
      <c r="L332" s="19"/>
      <c r="M332" s="626"/>
      <c r="N332" s="19"/>
      <c r="O332" s="626"/>
      <c r="P332" s="372"/>
      <c r="Q332" s="372"/>
      <c r="R332" s="626"/>
      <c r="S332" s="19"/>
      <c r="T332" s="19"/>
      <c r="U332" s="19"/>
      <c r="V332" s="19"/>
      <c r="W332" s="19"/>
      <c r="X332" s="19"/>
      <c r="Y332" s="19"/>
      <c r="Z332" s="19"/>
    </row>
    <row r="333" spans="1:26" ht="29.25" customHeight="1">
      <c r="A333" s="19"/>
      <c r="B333" s="19"/>
      <c r="C333" s="19"/>
      <c r="D333" s="336"/>
      <c r="E333" s="10"/>
      <c r="F333" s="96"/>
      <c r="G333" s="96"/>
      <c r="H333" s="96"/>
      <c r="I333" s="96"/>
      <c r="J333" s="96"/>
      <c r="K333" s="19"/>
      <c r="L333" s="19"/>
      <c r="M333" s="626"/>
      <c r="N333" s="19"/>
      <c r="O333" s="626"/>
      <c r="P333" s="372"/>
      <c r="Q333" s="372"/>
      <c r="R333" s="626"/>
      <c r="S333" s="19"/>
      <c r="T333" s="19"/>
      <c r="U333" s="19"/>
      <c r="V333" s="19"/>
      <c r="W333" s="19"/>
      <c r="X333" s="19"/>
      <c r="Y333" s="19"/>
      <c r="Z333" s="19"/>
    </row>
    <row r="334" spans="1:26" ht="29.25" customHeight="1">
      <c r="A334" s="19"/>
      <c r="B334" s="19"/>
      <c r="C334" s="19"/>
      <c r="D334" s="336"/>
      <c r="E334" s="10"/>
      <c r="F334" s="96"/>
      <c r="G334" s="96"/>
      <c r="H334" s="96"/>
      <c r="I334" s="96"/>
      <c r="J334" s="96"/>
      <c r="K334" s="19"/>
      <c r="L334" s="19"/>
      <c r="M334" s="626"/>
      <c r="N334" s="19"/>
      <c r="O334" s="626"/>
      <c r="P334" s="372"/>
      <c r="Q334" s="372"/>
      <c r="R334" s="626"/>
      <c r="S334" s="19"/>
      <c r="T334" s="19"/>
      <c r="U334" s="19"/>
      <c r="V334" s="19"/>
      <c r="W334" s="19"/>
      <c r="X334" s="19"/>
      <c r="Y334" s="19"/>
      <c r="Z334" s="19"/>
    </row>
    <row r="335" spans="1:26" ht="29.25" customHeight="1">
      <c r="A335" s="19"/>
      <c r="B335" s="19"/>
      <c r="C335" s="19"/>
      <c r="D335" s="336"/>
      <c r="E335" s="10"/>
      <c r="F335" s="96"/>
      <c r="G335" s="96"/>
      <c r="H335" s="96"/>
      <c r="I335" s="96"/>
      <c r="J335" s="96"/>
      <c r="K335" s="19"/>
      <c r="L335" s="19"/>
      <c r="M335" s="626"/>
      <c r="N335" s="19"/>
      <c r="O335" s="626"/>
      <c r="P335" s="372"/>
      <c r="Q335" s="372"/>
      <c r="R335" s="626"/>
      <c r="S335" s="19"/>
      <c r="T335" s="19"/>
      <c r="U335" s="19"/>
      <c r="V335" s="19"/>
      <c r="W335" s="19"/>
      <c r="X335" s="19"/>
      <c r="Y335" s="19"/>
      <c r="Z335" s="19"/>
    </row>
    <row r="336" spans="1:26" ht="29.25" customHeight="1">
      <c r="A336" s="19"/>
      <c r="B336" s="19"/>
      <c r="C336" s="19"/>
      <c r="D336" s="336"/>
      <c r="E336" s="10"/>
      <c r="F336" s="96"/>
      <c r="G336" s="96"/>
      <c r="H336" s="96"/>
      <c r="I336" s="96"/>
      <c r="J336" s="96"/>
      <c r="K336" s="19"/>
      <c r="L336" s="19"/>
      <c r="M336" s="626"/>
      <c r="N336" s="19"/>
      <c r="O336" s="626"/>
      <c r="P336" s="372"/>
      <c r="Q336" s="372"/>
      <c r="R336" s="626"/>
      <c r="S336" s="19"/>
      <c r="T336" s="19"/>
      <c r="U336" s="19"/>
      <c r="V336" s="19"/>
      <c r="W336" s="19"/>
      <c r="X336" s="19"/>
      <c r="Y336" s="19"/>
      <c r="Z336" s="19"/>
    </row>
    <row r="337" spans="1:26" ht="29.25" customHeight="1">
      <c r="A337" s="19"/>
      <c r="B337" s="19"/>
      <c r="C337" s="19"/>
      <c r="D337" s="336"/>
      <c r="E337" s="10"/>
      <c r="F337" s="96"/>
      <c r="G337" s="96"/>
      <c r="H337" s="96"/>
      <c r="I337" s="96"/>
      <c r="J337" s="96"/>
      <c r="K337" s="19"/>
      <c r="L337" s="19"/>
      <c r="M337" s="626"/>
      <c r="N337" s="19"/>
      <c r="O337" s="626"/>
      <c r="P337" s="372"/>
      <c r="Q337" s="372"/>
      <c r="R337" s="626"/>
      <c r="S337" s="19"/>
      <c r="T337" s="19"/>
      <c r="U337" s="19"/>
      <c r="V337" s="19"/>
      <c r="W337" s="19"/>
      <c r="X337" s="19"/>
      <c r="Y337" s="19"/>
      <c r="Z337" s="19"/>
    </row>
    <row r="338" spans="1:26" ht="29.25" customHeight="1">
      <c r="A338" s="19"/>
      <c r="B338" s="19"/>
      <c r="C338" s="19"/>
      <c r="D338" s="336"/>
      <c r="E338" s="10"/>
      <c r="F338" s="96"/>
      <c r="G338" s="96"/>
      <c r="H338" s="96"/>
      <c r="I338" s="96"/>
      <c r="J338" s="96"/>
      <c r="K338" s="19"/>
      <c r="L338" s="19"/>
      <c r="M338" s="626"/>
      <c r="N338" s="19"/>
      <c r="O338" s="626"/>
      <c r="P338" s="372"/>
      <c r="Q338" s="372"/>
      <c r="R338" s="626"/>
      <c r="S338" s="19"/>
      <c r="T338" s="19"/>
      <c r="U338" s="19"/>
      <c r="V338" s="19"/>
      <c r="W338" s="19"/>
      <c r="X338" s="19"/>
      <c r="Y338" s="19"/>
      <c r="Z338" s="19"/>
    </row>
    <row r="339" spans="1:26" ht="29.25" customHeight="1">
      <c r="A339" s="19"/>
      <c r="B339" s="19"/>
      <c r="C339" s="19"/>
      <c r="D339" s="336"/>
      <c r="E339" s="10"/>
      <c r="F339" s="96"/>
      <c r="G339" s="96"/>
      <c r="H339" s="96"/>
      <c r="I339" s="96"/>
      <c r="J339" s="96"/>
      <c r="K339" s="19"/>
      <c r="L339" s="19"/>
      <c r="M339" s="626"/>
      <c r="N339" s="19"/>
      <c r="O339" s="626"/>
      <c r="P339" s="372"/>
      <c r="Q339" s="372"/>
      <c r="R339" s="626"/>
      <c r="S339" s="19"/>
      <c r="T339" s="19"/>
      <c r="U339" s="19"/>
      <c r="V339" s="19"/>
      <c r="W339" s="19"/>
      <c r="X339" s="19"/>
      <c r="Y339" s="19"/>
      <c r="Z339" s="19"/>
    </row>
    <row r="340" spans="1:26" ht="29.25" customHeight="1">
      <c r="A340" s="19"/>
      <c r="B340" s="19"/>
      <c r="C340" s="19"/>
      <c r="D340" s="336"/>
      <c r="E340" s="10"/>
      <c r="F340" s="96"/>
      <c r="G340" s="96"/>
      <c r="H340" s="96"/>
      <c r="I340" s="96"/>
      <c r="J340" s="96"/>
      <c r="K340" s="19"/>
      <c r="L340" s="19"/>
      <c r="M340" s="626"/>
      <c r="N340" s="19"/>
      <c r="O340" s="626"/>
      <c r="P340" s="372"/>
      <c r="Q340" s="372"/>
      <c r="R340" s="626"/>
      <c r="S340" s="19"/>
      <c r="T340" s="19"/>
      <c r="U340" s="19"/>
      <c r="V340" s="19"/>
      <c r="W340" s="19"/>
      <c r="X340" s="19"/>
      <c r="Y340" s="19"/>
      <c r="Z340" s="19"/>
    </row>
    <row r="341" spans="1:26" ht="29.25" customHeight="1">
      <c r="A341" s="19"/>
      <c r="B341" s="19"/>
      <c r="C341" s="19"/>
      <c r="D341" s="336"/>
      <c r="E341" s="10"/>
      <c r="F341" s="96"/>
      <c r="G341" s="96"/>
      <c r="H341" s="96"/>
      <c r="I341" s="96"/>
      <c r="J341" s="96"/>
      <c r="K341" s="19"/>
      <c r="L341" s="19"/>
      <c r="M341" s="626"/>
      <c r="N341" s="19"/>
      <c r="O341" s="626"/>
      <c r="P341" s="372"/>
      <c r="Q341" s="372"/>
      <c r="R341" s="626"/>
      <c r="S341" s="19"/>
      <c r="T341" s="19"/>
      <c r="U341" s="19"/>
      <c r="V341" s="19"/>
      <c r="W341" s="19"/>
      <c r="X341" s="19"/>
      <c r="Y341" s="19"/>
      <c r="Z341" s="19"/>
    </row>
    <row r="342" spans="1:26" ht="29.25" customHeight="1">
      <c r="A342" s="19"/>
      <c r="B342" s="19"/>
      <c r="C342" s="19"/>
      <c r="D342" s="336"/>
      <c r="E342" s="10"/>
      <c r="F342" s="96"/>
      <c r="G342" s="96"/>
      <c r="H342" s="96"/>
      <c r="I342" s="96"/>
      <c r="J342" s="96"/>
      <c r="K342" s="19"/>
      <c r="L342" s="19"/>
      <c r="M342" s="626"/>
      <c r="N342" s="19"/>
      <c r="O342" s="626"/>
      <c r="P342" s="372"/>
      <c r="Q342" s="372"/>
      <c r="R342" s="626"/>
      <c r="S342" s="19"/>
      <c r="T342" s="19"/>
      <c r="U342" s="19"/>
      <c r="V342" s="19"/>
      <c r="W342" s="19"/>
      <c r="X342" s="19"/>
      <c r="Y342" s="19"/>
      <c r="Z342" s="19"/>
    </row>
    <row r="343" spans="1:26" ht="29.25" customHeight="1">
      <c r="A343" s="19"/>
      <c r="B343" s="19"/>
      <c r="C343" s="19"/>
      <c r="D343" s="336"/>
      <c r="E343" s="10"/>
      <c r="F343" s="96"/>
      <c r="G343" s="96"/>
      <c r="H343" s="96"/>
      <c r="I343" s="96"/>
      <c r="J343" s="96"/>
      <c r="K343" s="19"/>
      <c r="L343" s="19"/>
      <c r="M343" s="626"/>
      <c r="N343" s="19"/>
      <c r="O343" s="626"/>
      <c r="P343" s="372"/>
      <c r="Q343" s="372"/>
      <c r="R343" s="626"/>
      <c r="S343" s="19"/>
      <c r="T343" s="19"/>
      <c r="U343" s="19"/>
      <c r="V343" s="19"/>
      <c r="W343" s="19"/>
      <c r="X343" s="19"/>
      <c r="Y343" s="19"/>
      <c r="Z343" s="19"/>
    </row>
    <row r="344" spans="1:26" ht="29.25" customHeight="1">
      <c r="A344" s="19"/>
      <c r="B344" s="19"/>
      <c r="C344" s="19"/>
      <c r="D344" s="336"/>
      <c r="E344" s="10"/>
      <c r="F344" s="96"/>
      <c r="G344" s="96"/>
      <c r="H344" s="96"/>
      <c r="I344" s="96"/>
      <c r="J344" s="96"/>
      <c r="K344" s="19"/>
      <c r="L344" s="19"/>
      <c r="M344" s="626"/>
      <c r="N344" s="19"/>
      <c r="O344" s="626"/>
      <c r="P344" s="372"/>
      <c r="Q344" s="372"/>
      <c r="R344" s="626"/>
      <c r="S344" s="19"/>
      <c r="T344" s="19"/>
      <c r="U344" s="19"/>
      <c r="V344" s="19"/>
      <c r="W344" s="19"/>
      <c r="X344" s="19"/>
      <c r="Y344" s="19"/>
      <c r="Z344" s="19"/>
    </row>
    <row r="345" spans="1:26" ht="29.25" customHeight="1">
      <c r="A345" s="19"/>
      <c r="B345" s="19"/>
      <c r="C345" s="19"/>
      <c r="D345" s="336"/>
      <c r="E345" s="10"/>
      <c r="F345" s="96"/>
      <c r="G345" s="96"/>
      <c r="H345" s="96"/>
      <c r="I345" s="96"/>
      <c r="J345" s="96"/>
      <c r="K345" s="19"/>
      <c r="L345" s="19"/>
      <c r="M345" s="626"/>
      <c r="N345" s="19"/>
      <c r="O345" s="626"/>
      <c r="P345" s="372"/>
      <c r="Q345" s="372"/>
      <c r="R345" s="626"/>
      <c r="S345" s="19"/>
      <c r="T345" s="19"/>
      <c r="U345" s="19"/>
      <c r="V345" s="19"/>
      <c r="W345" s="19"/>
      <c r="X345" s="19"/>
      <c r="Y345" s="19"/>
      <c r="Z345" s="19"/>
    </row>
    <row r="346" spans="1:26" ht="29.25" customHeight="1">
      <c r="A346" s="19"/>
      <c r="B346" s="19"/>
      <c r="C346" s="19"/>
      <c r="D346" s="336"/>
      <c r="E346" s="10"/>
      <c r="F346" s="96"/>
      <c r="G346" s="96"/>
      <c r="H346" s="96"/>
      <c r="I346" s="96"/>
      <c r="J346" s="96"/>
      <c r="K346" s="19"/>
      <c r="L346" s="19"/>
      <c r="M346" s="626"/>
      <c r="N346" s="19"/>
      <c r="O346" s="626"/>
      <c r="P346" s="372"/>
      <c r="Q346" s="372"/>
      <c r="R346" s="626"/>
      <c r="S346" s="19"/>
      <c r="T346" s="19"/>
      <c r="U346" s="19"/>
      <c r="V346" s="19"/>
      <c r="W346" s="19"/>
      <c r="X346" s="19"/>
      <c r="Y346" s="19"/>
      <c r="Z346" s="19"/>
    </row>
    <row r="347" spans="1:26" ht="29.25" customHeight="1">
      <c r="A347" s="19"/>
      <c r="B347" s="19"/>
      <c r="C347" s="19"/>
      <c r="D347" s="336"/>
      <c r="E347" s="10"/>
      <c r="F347" s="96"/>
      <c r="G347" s="96"/>
      <c r="H347" s="96"/>
      <c r="I347" s="96"/>
      <c r="J347" s="96"/>
      <c r="K347" s="19"/>
      <c r="L347" s="19"/>
      <c r="M347" s="626"/>
      <c r="N347" s="19"/>
      <c r="O347" s="626"/>
      <c r="P347" s="372"/>
      <c r="Q347" s="372"/>
      <c r="R347" s="626"/>
      <c r="S347" s="19"/>
      <c r="T347" s="19"/>
      <c r="U347" s="19"/>
      <c r="V347" s="19"/>
      <c r="W347" s="19"/>
      <c r="X347" s="19"/>
      <c r="Y347" s="19"/>
      <c r="Z347" s="19"/>
    </row>
    <row r="348" spans="1:26" ht="29.25" customHeight="1">
      <c r="A348" s="19"/>
      <c r="B348" s="19"/>
      <c r="C348" s="19"/>
      <c r="D348" s="336"/>
      <c r="E348" s="10"/>
      <c r="F348" s="96"/>
      <c r="G348" s="96"/>
      <c r="H348" s="96"/>
      <c r="I348" s="96"/>
      <c r="J348" s="96"/>
      <c r="K348" s="19"/>
      <c r="L348" s="19"/>
      <c r="M348" s="626"/>
      <c r="N348" s="19"/>
      <c r="O348" s="626"/>
      <c r="P348" s="372"/>
      <c r="Q348" s="372"/>
      <c r="R348" s="626"/>
      <c r="S348" s="19"/>
      <c r="T348" s="19"/>
      <c r="U348" s="19"/>
      <c r="V348" s="19"/>
      <c r="W348" s="19"/>
      <c r="X348" s="19"/>
      <c r="Y348" s="19"/>
      <c r="Z348" s="19"/>
    </row>
    <row r="349" spans="1:26" ht="29.25" customHeight="1">
      <c r="A349" s="19"/>
      <c r="B349" s="19"/>
      <c r="C349" s="19"/>
      <c r="D349" s="336"/>
      <c r="E349" s="10"/>
      <c r="F349" s="96"/>
      <c r="G349" s="96"/>
      <c r="H349" s="96"/>
      <c r="I349" s="96"/>
      <c r="J349" s="96"/>
      <c r="K349" s="19"/>
      <c r="L349" s="19"/>
      <c r="M349" s="626"/>
      <c r="N349" s="19"/>
      <c r="O349" s="626"/>
      <c r="P349" s="372"/>
      <c r="Q349" s="372"/>
      <c r="R349" s="626"/>
      <c r="S349" s="19"/>
      <c r="T349" s="19"/>
      <c r="U349" s="19"/>
      <c r="V349" s="19"/>
      <c r="W349" s="19"/>
      <c r="X349" s="19"/>
      <c r="Y349" s="19"/>
      <c r="Z349" s="19"/>
    </row>
    <row r="350" spans="1:26" ht="29.25" customHeight="1">
      <c r="A350" s="19"/>
      <c r="B350" s="19"/>
      <c r="C350" s="19"/>
      <c r="D350" s="336"/>
      <c r="E350" s="10"/>
      <c r="F350" s="96"/>
      <c r="G350" s="96"/>
      <c r="H350" s="96"/>
      <c r="I350" s="96"/>
      <c r="J350" s="96"/>
      <c r="K350" s="19"/>
      <c r="L350" s="19"/>
      <c r="M350" s="626"/>
      <c r="N350" s="19"/>
      <c r="O350" s="626"/>
      <c r="P350" s="372"/>
      <c r="Q350" s="372"/>
      <c r="R350" s="626"/>
      <c r="S350" s="19"/>
      <c r="T350" s="19"/>
      <c r="U350" s="19"/>
      <c r="V350" s="19"/>
      <c r="W350" s="19"/>
      <c r="X350" s="19"/>
      <c r="Y350" s="19"/>
      <c r="Z350" s="19"/>
    </row>
    <row r="351" spans="1:26" ht="29.25" customHeight="1">
      <c r="A351" s="19"/>
      <c r="B351" s="19"/>
      <c r="C351" s="19"/>
      <c r="D351" s="336"/>
      <c r="E351" s="10"/>
      <c r="F351" s="96"/>
      <c r="G351" s="96"/>
      <c r="H351" s="96"/>
      <c r="I351" s="96"/>
      <c r="J351" s="96"/>
      <c r="K351" s="19"/>
      <c r="L351" s="19"/>
      <c r="M351" s="626"/>
      <c r="N351" s="19"/>
      <c r="O351" s="626"/>
      <c r="P351" s="372"/>
      <c r="Q351" s="372"/>
      <c r="R351" s="626"/>
      <c r="S351" s="19"/>
      <c r="T351" s="19"/>
      <c r="U351" s="19"/>
      <c r="V351" s="19"/>
      <c r="W351" s="19"/>
      <c r="X351" s="19"/>
      <c r="Y351" s="19"/>
      <c r="Z351" s="19"/>
    </row>
    <row r="352" spans="1:26" ht="29.25" customHeight="1">
      <c r="A352" s="19"/>
      <c r="B352" s="19"/>
      <c r="C352" s="19"/>
      <c r="D352" s="336"/>
      <c r="E352" s="10"/>
      <c r="F352" s="96"/>
      <c r="G352" s="96"/>
      <c r="H352" s="96"/>
      <c r="I352" s="96"/>
      <c r="J352" s="96"/>
      <c r="K352" s="19"/>
      <c r="L352" s="19"/>
      <c r="M352" s="626"/>
      <c r="N352" s="19"/>
      <c r="O352" s="626"/>
      <c r="P352" s="372"/>
      <c r="Q352" s="372"/>
      <c r="R352" s="626"/>
      <c r="S352" s="19"/>
      <c r="T352" s="19"/>
      <c r="U352" s="19"/>
      <c r="V352" s="19"/>
      <c r="W352" s="19"/>
      <c r="X352" s="19"/>
      <c r="Y352" s="19"/>
      <c r="Z352" s="19"/>
    </row>
    <row r="353" spans="1:26" ht="29.25" customHeight="1">
      <c r="A353" s="19"/>
      <c r="B353" s="19"/>
      <c r="C353" s="19"/>
      <c r="D353" s="336"/>
      <c r="E353" s="10"/>
      <c r="F353" s="96"/>
      <c r="G353" s="96"/>
      <c r="H353" s="96"/>
      <c r="I353" s="96"/>
      <c r="J353" s="96"/>
      <c r="K353" s="19"/>
      <c r="L353" s="19"/>
      <c r="M353" s="626"/>
      <c r="N353" s="19"/>
      <c r="O353" s="626"/>
      <c r="P353" s="372"/>
      <c r="Q353" s="372"/>
      <c r="R353" s="626"/>
      <c r="S353" s="19"/>
      <c r="T353" s="19"/>
      <c r="U353" s="19"/>
      <c r="V353" s="19"/>
      <c r="W353" s="19"/>
      <c r="X353" s="19"/>
      <c r="Y353" s="19"/>
      <c r="Z353" s="19"/>
    </row>
    <row r="354" spans="1:26" ht="29.25" customHeight="1">
      <c r="A354" s="19"/>
      <c r="B354" s="19"/>
      <c r="C354" s="19"/>
      <c r="D354" s="336"/>
      <c r="E354" s="10"/>
      <c r="F354" s="96"/>
      <c r="G354" s="96"/>
      <c r="H354" s="96"/>
      <c r="I354" s="96"/>
      <c r="J354" s="96"/>
      <c r="K354" s="19"/>
      <c r="L354" s="19"/>
      <c r="M354" s="626"/>
      <c r="N354" s="19"/>
      <c r="O354" s="626"/>
      <c r="P354" s="372"/>
      <c r="Q354" s="372"/>
      <c r="R354" s="626"/>
      <c r="S354" s="19"/>
      <c r="T354" s="19"/>
      <c r="U354" s="19"/>
      <c r="V354" s="19"/>
      <c r="W354" s="19"/>
      <c r="X354" s="19"/>
      <c r="Y354" s="19"/>
      <c r="Z354" s="19"/>
    </row>
    <row r="355" spans="1:26" ht="29.25" customHeight="1">
      <c r="A355" s="19"/>
      <c r="B355" s="19"/>
      <c r="C355" s="19"/>
      <c r="D355" s="336"/>
      <c r="E355" s="10"/>
      <c r="F355" s="96"/>
      <c r="G355" s="96"/>
      <c r="H355" s="96"/>
      <c r="I355" s="96"/>
      <c r="J355" s="96"/>
      <c r="K355" s="19"/>
      <c r="L355" s="19"/>
      <c r="M355" s="626"/>
      <c r="N355" s="19"/>
      <c r="O355" s="626"/>
      <c r="P355" s="372"/>
      <c r="Q355" s="372"/>
      <c r="R355" s="626"/>
      <c r="S355" s="19"/>
      <c r="T355" s="19"/>
      <c r="U355" s="19"/>
      <c r="V355" s="19"/>
      <c r="W355" s="19"/>
      <c r="X355" s="19"/>
      <c r="Y355" s="19"/>
      <c r="Z355" s="19"/>
    </row>
    <row r="356" spans="1:26" ht="29.25" customHeight="1">
      <c r="A356" s="19"/>
      <c r="B356" s="19"/>
      <c r="C356" s="19"/>
      <c r="D356" s="336"/>
      <c r="E356" s="10"/>
      <c r="F356" s="96"/>
      <c r="G356" s="96"/>
      <c r="H356" s="96"/>
      <c r="I356" s="96"/>
      <c r="J356" s="96"/>
      <c r="K356" s="19"/>
      <c r="L356" s="19"/>
      <c r="M356" s="626"/>
      <c r="N356" s="19"/>
      <c r="O356" s="626"/>
      <c r="P356" s="372"/>
      <c r="Q356" s="372"/>
      <c r="R356" s="626"/>
      <c r="S356" s="19"/>
      <c r="T356" s="19"/>
      <c r="U356" s="19"/>
      <c r="V356" s="19"/>
      <c r="W356" s="19"/>
      <c r="X356" s="19"/>
      <c r="Y356" s="19"/>
      <c r="Z356" s="19"/>
    </row>
    <row r="357" spans="1:26" ht="29.25" customHeight="1">
      <c r="A357" s="19"/>
      <c r="B357" s="19"/>
      <c r="C357" s="19"/>
      <c r="D357" s="336"/>
      <c r="E357" s="10"/>
      <c r="F357" s="96"/>
      <c r="G357" s="96"/>
      <c r="H357" s="96"/>
      <c r="I357" s="96"/>
      <c r="J357" s="96"/>
      <c r="K357" s="19"/>
      <c r="L357" s="19"/>
      <c r="M357" s="626"/>
      <c r="N357" s="19"/>
      <c r="O357" s="626"/>
      <c r="P357" s="372"/>
      <c r="Q357" s="372"/>
      <c r="R357" s="626"/>
      <c r="S357" s="19"/>
      <c r="T357" s="19"/>
      <c r="U357" s="19"/>
      <c r="V357" s="19"/>
      <c r="W357" s="19"/>
      <c r="X357" s="19"/>
      <c r="Y357" s="19"/>
      <c r="Z357" s="19"/>
    </row>
    <row r="358" spans="1:26" ht="29.25" customHeight="1">
      <c r="A358" s="19"/>
      <c r="B358" s="19"/>
      <c r="C358" s="19"/>
      <c r="D358" s="336"/>
      <c r="E358" s="10"/>
      <c r="F358" s="96"/>
      <c r="G358" s="96"/>
      <c r="H358" s="96"/>
      <c r="I358" s="96"/>
      <c r="J358" s="96"/>
      <c r="K358" s="19"/>
      <c r="L358" s="19"/>
      <c r="M358" s="626"/>
      <c r="N358" s="19"/>
      <c r="O358" s="626"/>
      <c r="P358" s="372"/>
      <c r="Q358" s="372"/>
      <c r="R358" s="626"/>
      <c r="S358" s="19"/>
      <c r="T358" s="19"/>
      <c r="U358" s="19"/>
      <c r="V358" s="19"/>
      <c r="W358" s="19"/>
      <c r="X358" s="19"/>
      <c r="Y358" s="19"/>
      <c r="Z358" s="19"/>
    </row>
    <row r="359" spans="1:26" ht="29.25" customHeight="1">
      <c r="A359" s="19"/>
      <c r="B359" s="19"/>
      <c r="C359" s="19"/>
      <c r="D359" s="336"/>
      <c r="E359" s="10"/>
      <c r="F359" s="96"/>
      <c r="G359" s="96"/>
      <c r="H359" s="96"/>
      <c r="I359" s="96"/>
      <c r="J359" s="96"/>
      <c r="K359" s="19"/>
      <c r="L359" s="19"/>
      <c r="M359" s="626"/>
      <c r="N359" s="19"/>
      <c r="O359" s="626"/>
      <c r="P359" s="372"/>
      <c r="Q359" s="372"/>
      <c r="R359" s="626"/>
      <c r="S359" s="19"/>
      <c r="T359" s="19"/>
      <c r="U359" s="19"/>
      <c r="V359" s="19"/>
      <c r="W359" s="19"/>
      <c r="X359" s="19"/>
      <c r="Y359" s="19"/>
      <c r="Z359" s="19"/>
    </row>
    <row r="360" spans="1:26" ht="29.25" customHeight="1">
      <c r="A360" s="19"/>
      <c r="B360" s="19"/>
      <c r="C360" s="19"/>
      <c r="D360" s="336"/>
      <c r="E360" s="10"/>
      <c r="F360" s="96"/>
      <c r="G360" s="96"/>
      <c r="H360" s="96"/>
      <c r="I360" s="96"/>
      <c r="J360" s="96"/>
      <c r="K360" s="19"/>
      <c r="L360" s="19"/>
      <c r="M360" s="626"/>
      <c r="N360" s="19"/>
      <c r="O360" s="626"/>
      <c r="P360" s="372"/>
      <c r="Q360" s="372"/>
      <c r="R360" s="626"/>
      <c r="S360" s="19"/>
      <c r="T360" s="19"/>
      <c r="U360" s="19"/>
      <c r="V360" s="19"/>
      <c r="W360" s="19"/>
      <c r="X360" s="19"/>
      <c r="Y360" s="19"/>
      <c r="Z360" s="19"/>
    </row>
    <row r="361" spans="1:26" ht="29.25" customHeight="1">
      <c r="A361" s="19"/>
      <c r="B361" s="19"/>
      <c r="C361" s="19"/>
      <c r="D361" s="336"/>
      <c r="E361" s="10"/>
      <c r="F361" s="96"/>
      <c r="G361" s="96"/>
      <c r="H361" s="96"/>
      <c r="I361" s="96"/>
      <c r="J361" s="96"/>
      <c r="K361" s="19"/>
      <c r="L361" s="19"/>
      <c r="M361" s="626"/>
      <c r="N361" s="19"/>
      <c r="O361" s="626"/>
      <c r="P361" s="372"/>
      <c r="Q361" s="372"/>
      <c r="R361" s="626"/>
      <c r="S361" s="19"/>
      <c r="T361" s="19"/>
      <c r="U361" s="19"/>
      <c r="V361" s="19"/>
      <c r="W361" s="19"/>
      <c r="X361" s="19"/>
      <c r="Y361" s="19"/>
      <c r="Z361" s="19"/>
    </row>
    <row r="362" spans="1:26" ht="29.25" customHeight="1">
      <c r="A362" s="19"/>
      <c r="B362" s="19"/>
      <c r="C362" s="19"/>
      <c r="D362" s="336"/>
      <c r="E362" s="10"/>
      <c r="F362" s="96"/>
      <c r="G362" s="96"/>
      <c r="H362" s="96"/>
      <c r="I362" s="96"/>
      <c r="J362" s="96"/>
      <c r="K362" s="19"/>
      <c r="L362" s="19"/>
      <c r="M362" s="626"/>
      <c r="N362" s="19"/>
      <c r="O362" s="626"/>
      <c r="P362" s="372"/>
      <c r="Q362" s="372"/>
      <c r="R362" s="626"/>
      <c r="S362" s="19"/>
      <c r="T362" s="19"/>
      <c r="U362" s="19"/>
      <c r="V362" s="19"/>
      <c r="W362" s="19"/>
      <c r="X362" s="19"/>
      <c r="Y362" s="19"/>
      <c r="Z362" s="19"/>
    </row>
    <row r="363" spans="1:26" ht="29.25" customHeight="1">
      <c r="A363" s="19"/>
      <c r="B363" s="19"/>
      <c r="C363" s="19"/>
      <c r="D363" s="336"/>
      <c r="E363" s="10"/>
      <c r="F363" s="96"/>
      <c r="G363" s="96"/>
      <c r="H363" s="96"/>
      <c r="I363" s="96"/>
      <c r="J363" s="96"/>
      <c r="K363" s="19"/>
      <c r="L363" s="19"/>
      <c r="M363" s="626"/>
      <c r="N363" s="19"/>
      <c r="O363" s="626"/>
      <c r="P363" s="372"/>
      <c r="Q363" s="372"/>
      <c r="R363" s="626"/>
      <c r="S363" s="19"/>
      <c r="T363" s="19"/>
      <c r="U363" s="19"/>
      <c r="V363" s="19"/>
      <c r="W363" s="19"/>
      <c r="X363" s="19"/>
      <c r="Y363" s="19"/>
      <c r="Z363" s="19"/>
    </row>
    <row r="364" spans="1:26" ht="29.25" customHeight="1">
      <c r="A364" s="19"/>
      <c r="B364" s="19"/>
      <c r="C364" s="19"/>
      <c r="D364" s="336"/>
      <c r="E364" s="10"/>
      <c r="F364" s="96"/>
      <c r="G364" s="96"/>
      <c r="H364" s="96"/>
      <c r="I364" s="96"/>
      <c r="J364" s="96"/>
      <c r="K364" s="19"/>
      <c r="L364" s="19"/>
      <c r="M364" s="626"/>
      <c r="N364" s="19"/>
      <c r="O364" s="626"/>
      <c r="P364" s="372"/>
      <c r="Q364" s="372"/>
      <c r="R364" s="626"/>
      <c r="S364" s="19"/>
      <c r="T364" s="19"/>
      <c r="U364" s="19"/>
      <c r="V364" s="19"/>
      <c r="W364" s="19"/>
      <c r="X364" s="19"/>
      <c r="Y364" s="19"/>
      <c r="Z364" s="19"/>
    </row>
    <row r="365" spans="1:26" ht="29.25" customHeight="1">
      <c r="A365" s="19"/>
      <c r="B365" s="19"/>
      <c r="C365" s="19"/>
      <c r="D365" s="336"/>
      <c r="E365" s="10"/>
      <c r="F365" s="96"/>
      <c r="G365" s="96"/>
      <c r="H365" s="96"/>
      <c r="I365" s="96"/>
      <c r="J365" s="96"/>
      <c r="K365" s="19"/>
      <c r="L365" s="19"/>
      <c r="M365" s="626"/>
      <c r="N365" s="19"/>
      <c r="O365" s="626"/>
      <c r="P365" s="372"/>
      <c r="Q365" s="372"/>
      <c r="R365" s="626"/>
      <c r="S365" s="19"/>
      <c r="T365" s="19"/>
      <c r="U365" s="19"/>
      <c r="V365" s="19"/>
      <c r="W365" s="19"/>
      <c r="X365" s="19"/>
      <c r="Y365" s="19"/>
      <c r="Z365" s="19"/>
    </row>
    <row r="366" spans="1:26" ht="29.25" customHeight="1">
      <c r="A366" s="19"/>
      <c r="B366" s="19"/>
      <c r="C366" s="19"/>
      <c r="D366" s="336"/>
      <c r="E366" s="10"/>
      <c r="F366" s="96"/>
      <c r="G366" s="96"/>
      <c r="H366" s="96"/>
      <c r="I366" s="96"/>
      <c r="J366" s="96"/>
      <c r="K366" s="19"/>
      <c r="L366" s="19"/>
      <c r="M366" s="626"/>
      <c r="N366" s="19"/>
      <c r="O366" s="626"/>
      <c r="P366" s="372"/>
      <c r="Q366" s="372"/>
      <c r="R366" s="626"/>
      <c r="S366" s="19"/>
      <c r="T366" s="19"/>
      <c r="U366" s="19"/>
      <c r="V366" s="19"/>
      <c r="W366" s="19"/>
      <c r="X366" s="19"/>
      <c r="Y366" s="19"/>
      <c r="Z366" s="19"/>
    </row>
    <row r="367" spans="1:26" ht="29.25" customHeight="1">
      <c r="A367" s="19"/>
      <c r="B367" s="19"/>
      <c r="C367" s="19"/>
      <c r="D367" s="336"/>
      <c r="E367" s="10"/>
      <c r="F367" s="96"/>
      <c r="G367" s="96"/>
      <c r="H367" s="96"/>
      <c r="I367" s="96"/>
      <c r="J367" s="96"/>
      <c r="K367" s="19"/>
      <c r="L367" s="19"/>
      <c r="M367" s="626"/>
      <c r="N367" s="19"/>
      <c r="O367" s="626"/>
      <c r="P367" s="372"/>
      <c r="Q367" s="372"/>
      <c r="R367" s="626"/>
      <c r="S367" s="19"/>
      <c r="T367" s="19"/>
      <c r="U367" s="19"/>
      <c r="V367" s="19"/>
      <c r="W367" s="19"/>
      <c r="X367" s="19"/>
      <c r="Y367" s="19"/>
      <c r="Z367" s="19"/>
    </row>
    <row r="368" spans="1:26" ht="29.25" customHeight="1">
      <c r="A368" s="19"/>
      <c r="B368" s="19"/>
      <c r="C368" s="19"/>
      <c r="D368" s="336"/>
      <c r="E368" s="10"/>
      <c r="F368" s="96"/>
      <c r="G368" s="96"/>
      <c r="H368" s="96"/>
      <c r="I368" s="96"/>
      <c r="J368" s="96"/>
      <c r="K368" s="19"/>
      <c r="L368" s="19"/>
      <c r="M368" s="626"/>
      <c r="N368" s="19"/>
      <c r="O368" s="626"/>
      <c r="P368" s="372"/>
      <c r="Q368" s="372"/>
      <c r="R368" s="626"/>
      <c r="S368" s="19"/>
      <c r="T368" s="19"/>
      <c r="U368" s="19"/>
      <c r="V368" s="19"/>
      <c r="W368" s="19"/>
      <c r="X368" s="19"/>
      <c r="Y368" s="19"/>
      <c r="Z368" s="19"/>
    </row>
    <row r="369" spans="1:26" ht="29.25" customHeight="1">
      <c r="A369" s="19"/>
      <c r="B369" s="19"/>
      <c r="C369" s="19"/>
      <c r="D369" s="336"/>
      <c r="E369" s="10"/>
      <c r="F369" s="96"/>
      <c r="G369" s="96"/>
      <c r="H369" s="96"/>
      <c r="I369" s="96"/>
      <c r="J369" s="96"/>
      <c r="K369" s="19"/>
      <c r="L369" s="19"/>
      <c r="M369" s="626"/>
      <c r="N369" s="19"/>
      <c r="O369" s="626"/>
      <c r="P369" s="372"/>
      <c r="Q369" s="372"/>
      <c r="R369" s="626"/>
      <c r="S369" s="19"/>
      <c r="T369" s="19"/>
      <c r="U369" s="19"/>
      <c r="V369" s="19"/>
      <c r="W369" s="19"/>
      <c r="X369" s="19"/>
      <c r="Y369" s="19"/>
      <c r="Z369" s="19"/>
    </row>
    <row r="370" spans="1:26" ht="29.25" customHeight="1">
      <c r="A370" s="19"/>
      <c r="B370" s="19"/>
      <c r="C370" s="19"/>
      <c r="D370" s="336"/>
      <c r="E370" s="10"/>
      <c r="F370" s="96"/>
      <c r="G370" s="96"/>
      <c r="H370" s="96"/>
      <c r="I370" s="96"/>
      <c r="J370" s="96"/>
      <c r="K370" s="19"/>
      <c r="L370" s="19"/>
      <c r="M370" s="626"/>
      <c r="N370" s="19"/>
      <c r="O370" s="626"/>
      <c r="P370" s="372"/>
      <c r="Q370" s="372"/>
      <c r="R370" s="626"/>
      <c r="S370" s="19"/>
      <c r="T370" s="19"/>
      <c r="U370" s="19"/>
      <c r="V370" s="19"/>
      <c r="W370" s="19"/>
      <c r="X370" s="19"/>
      <c r="Y370" s="19"/>
      <c r="Z370" s="19"/>
    </row>
    <row r="371" spans="1:26" ht="29.25" customHeight="1">
      <c r="A371" s="19"/>
      <c r="B371" s="19"/>
      <c r="C371" s="19"/>
      <c r="D371" s="336"/>
      <c r="E371" s="10"/>
      <c r="F371" s="96"/>
      <c r="G371" s="96"/>
      <c r="H371" s="96"/>
      <c r="I371" s="96"/>
      <c r="J371" s="96"/>
      <c r="K371" s="19"/>
      <c r="L371" s="19"/>
      <c r="M371" s="626"/>
      <c r="N371" s="19"/>
      <c r="O371" s="626"/>
      <c r="P371" s="372"/>
      <c r="Q371" s="372"/>
      <c r="R371" s="626"/>
      <c r="S371" s="19"/>
      <c r="T371" s="19"/>
      <c r="U371" s="19"/>
      <c r="V371" s="19"/>
      <c r="W371" s="19"/>
      <c r="X371" s="19"/>
      <c r="Y371" s="19"/>
      <c r="Z371" s="19"/>
    </row>
    <row r="372" spans="1:26" ht="29.25" customHeight="1">
      <c r="A372" s="19"/>
      <c r="B372" s="19"/>
      <c r="C372" s="19"/>
      <c r="D372" s="336"/>
      <c r="E372" s="10"/>
      <c r="F372" s="96"/>
      <c r="G372" s="96"/>
      <c r="H372" s="96"/>
      <c r="I372" s="96"/>
      <c r="J372" s="96"/>
      <c r="K372" s="19"/>
      <c r="L372" s="19"/>
      <c r="M372" s="626"/>
      <c r="N372" s="19"/>
      <c r="O372" s="626"/>
      <c r="P372" s="372"/>
      <c r="Q372" s="372"/>
      <c r="R372" s="626"/>
      <c r="S372" s="19"/>
      <c r="T372" s="19"/>
      <c r="U372" s="19"/>
      <c r="V372" s="19"/>
      <c r="W372" s="19"/>
      <c r="X372" s="19"/>
      <c r="Y372" s="19"/>
      <c r="Z372" s="19"/>
    </row>
    <row r="373" spans="1:26" ht="29.25" customHeight="1">
      <c r="A373" s="19"/>
      <c r="B373" s="19"/>
      <c r="C373" s="19"/>
      <c r="D373" s="336"/>
      <c r="E373" s="10"/>
      <c r="F373" s="96"/>
      <c r="G373" s="96"/>
      <c r="H373" s="96"/>
      <c r="I373" s="96"/>
      <c r="J373" s="96"/>
      <c r="K373" s="19"/>
      <c r="L373" s="19"/>
      <c r="M373" s="626"/>
      <c r="N373" s="19"/>
      <c r="O373" s="626"/>
      <c r="P373" s="372"/>
      <c r="Q373" s="372"/>
      <c r="R373" s="626"/>
      <c r="S373" s="19"/>
      <c r="T373" s="19"/>
      <c r="U373" s="19"/>
      <c r="V373" s="19"/>
      <c r="W373" s="19"/>
      <c r="X373" s="19"/>
      <c r="Y373" s="19"/>
      <c r="Z373" s="19"/>
    </row>
    <row r="374" spans="1:26" ht="29.25" customHeight="1">
      <c r="A374" s="19"/>
      <c r="B374" s="19"/>
      <c r="C374" s="19"/>
      <c r="D374" s="336"/>
      <c r="E374" s="10"/>
      <c r="F374" s="96"/>
      <c r="G374" s="96"/>
      <c r="H374" s="96"/>
      <c r="I374" s="96"/>
      <c r="J374" s="96"/>
      <c r="K374" s="19"/>
      <c r="L374" s="19"/>
      <c r="M374" s="626"/>
      <c r="N374" s="19"/>
      <c r="O374" s="626"/>
      <c r="P374" s="372"/>
      <c r="Q374" s="372"/>
      <c r="R374" s="626"/>
      <c r="S374" s="19"/>
      <c r="T374" s="19"/>
      <c r="U374" s="19"/>
      <c r="V374" s="19"/>
      <c r="W374" s="19"/>
      <c r="X374" s="19"/>
      <c r="Y374" s="19"/>
      <c r="Z374" s="19"/>
    </row>
    <row r="375" spans="1:26" ht="29.25" customHeight="1">
      <c r="A375" s="19"/>
      <c r="B375" s="19"/>
      <c r="C375" s="19"/>
      <c r="D375" s="336"/>
      <c r="E375" s="10"/>
      <c r="F375" s="96"/>
      <c r="G375" s="96"/>
      <c r="H375" s="96"/>
      <c r="I375" s="96"/>
      <c r="J375" s="96"/>
      <c r="K375" s="19"/>
      <c r="L375" s="19"/>
      <c r="M375" s="626"/>
      <c r="N375" s="19"/>
      <c r="O375" s="626"/>
      <c r="P375" s="372"/>
      <c r="Q375" s="372"/>
      <c r="R375" s="626"/>
      <c r="S375" s="19"/>
      <c r="T375" s="19"/>
      <c r="U375" s="19"/>
      <c r="V375" s="19"/>
      <c r="W375" s="19"/>
      <c r="X375" s="19"/>
      <c r="Y375" s="19"/>
      <c r="Z375" s="19"/>
    </row>
    <row r="376" spans="1:26" ht="29.25" customHeight="1">
      <c r="A376" s="19"/>
      <c r="B376" s="19"/>
      <c r="C376" s="19"/>
      <c r="D376" s="336"/>
      <c r="E376" s="10"/>
      <c r="F376" s="96"/>
      <c r="G376" s="96"/>
      <c r="H376" s="96"/>
      <c r="I376" s="96"/>
      <c r="J376" s="96"/>
      <c r="K376" s="19"/>
      <c r="L376" s="19"/>
      <c r="M376" s="626"/>
      <c r="N376" s="19"/>
      <c r="O376" s="626"/>
      <c r="P376" s="372"/>
      <c r="Q376" s="372"/>
      <c r="R376" s="626"/>
      <c r="S376" s="19"/>
      <c r="T376" s="19"/>
      <c r="U376" s="19"/>
      <c r="V376" s="19"/>
      <c r="W376" s="19"/>
      <c r="X376" s="19"/>
      <c r="Y376" s="19"/>
      <c r="Z376" s="19"/>
    </row>
    <row r="377" spans="1:26" ht="29.25" customHeight="1">
      <c r="A377" s="19"/>
      <c r="B377" s="19"/>
      <c r="C377" s="19"/>
      <c r="D377" s="336"/>
      <c r="E377" s="10"/>
      <c r="F377" s="96"/>
      <c r="G377" s="96"/>
      <c r="H377" s="96"/>
      <c r="I377" s="96"/>
      <c r="J377" s="96"/>
      <c r="K377" s="19"/>
      <c r="L377" s="19"/>
      <c r="M377" s="626"/>
      <c r="N377" s="19"/>
      <c r="O377" s="626"/>
      <c r="P377" s="372"/>
      <c r="Q377" s="372"/>
      <c r="R377" s="626"/>
      <c r="S377" s="19"/>
      <c r="T377" s="19"/>
      <c r="U377" s="19"/>
      <c r="V377" s="19"/>
      <c r="W377" s="19"/>
      <c r="X377" s="19"/>
      <c r="Y377" s="19"/>
      <c r="Z377" s="19"/>
    </row>
    <row r="378" spans="1:26" ht="29.25" customHeight="1">
      <c r="A378" s="19"/>
      <c r="B378" s="19"/>
      <c r="C378" s="19"/>
      <c r="D378" s="336"/>
      <c r="E378" s="10"/>
      <c r="F378" s="96"/>
      <c r="G378" s="96"/>
      <c r="H378" s="96"/>
      <c r="I378" s="96"/>
      <c r="J378" s="96"/>
      <c r="K378" s="19"/>
      <c r="L378" s="19"/>
      <c r="M378" s="626"/>
      <c r="N378" s="19"/>
      <c r="O378" s="626"/>
      <c r="P378" s="372"/>
      <c r="Q378" s="372"/>
      <c r="R378" s="626"/>
      <c r="S378" s="19"/>
      <c r="T378" s="19"/>
      <c r="U378" s="19"/>
      <c r="V378" s="19"/>
      <c r="W378" s="19"/>
      <c r="X378" s="19"/>
      <c r="Y378" s="19"/>
      <c r="Z378" s="19"/>
    </row>
    <row r="379" spans="1:26" ht="29.25" customHeight="1">
      <c r="A379" s="19"/>
      <c r="B379" s="19"/>
      <c r="C379" s="19"/>
      <c r="D379" s="336"/>
      <c r="E379" s="10"/>
      <c r="F379" s="96"/>
      <c r="G379" s="96"/>
      <c r="H379" s="96"/>
      <c r="I379" s="96"/>
      <c r="J379" s="96"/>
      <c r="K379" s="19"/>
      <c r="L379" s="19"/>
      <c r="M379" s="626"/>
      <c r="N379" s="19"/>
      <c r="O379" s="626"/>
      <c r="P379" s="372"/>
      <c r="Q379" s="372"/>
      <c r="R379" s="626"/>
      <c r="S379" s="19"/>
      <c r="T379" s="19"/>
      <c r="U379" s="19"/>
      <c r="V379" s="19"/>
      <c r="W379" s="19"/>
      <c r="X379" s="19"/>
      <c r="Y379" s="19"/>
      <c r="Z379" s="19"/>
    </row>
    <row r="380" spans="1:26" ht="29.25" customHeight="1">
      <c r="A380" s="19"/>
      <c r="B380" s="19"/>
      <c r="C380" s="19"/>
      <c r="D380" s="336"/>
      <c r="E380" s="10"/>
      <c r="F380" s="96"/>
      <c r="G380" s="96"/>
      <c r="H380" s="96"/>
      <c r="I380" s="96"/>
      <c r="J380" s="96"/>
      <c r="K380" s="19"/>
      <c r="L380" s="19"/>
      <c r="M380" s="626"/>
      <c r="N380" s="19"/>
      <c r="O380" s="626"/>
      <c r="P380" s="372"/>
      <c r="Q380" s="372"/>
      <c r="R380" s="626"/>
      <c r="S380" s="19"/>
      <c r="T380" s="19"/>
      <c r="U380" s="19"/>
      <c r="V380" s="19"/>
      <c r="W380" s="19"/>
      <c r="X380" s="19"/>
      <c r="Y380" s="19"/>
      <c r="Z380" s="19"/>
    </row>
    <row r="381" spans="1:26" ht="29.25" customHeight="1">
      <c r="A381" s="19"/>
      <c r="B381" s="19"/>
      <c r="C381" s="19"/>
      <c r="D381" s="336"/>
      <c r="E381" s="10"/>
      <c r="F381" s="96"/>
      <c r="G381" s="96"/>
      <c r="H381" s="96"/>
      <c r="I381" s="96"/>
      <c r="J381" s="96"/>
      <c r="K381" s="19"/>
      <c r="L381" s="19"/>
      <c r="M381" s="626"/>
      <c r="N381" s="19"/>
      <c r="O381" s="626"/>
      <c r="P381" s="372"/>
      <c r="Q381" s="372"/>
      <c r="R381" s="626"/>
      <c r="S381" s="19"/>
      <c r="T381" s="19"/>
      <c r="U381" s="19"/>
      <c r="V381" s="19"/>
      <c r="W381" s="19"/>
      <c r="X381" s="19"/>
      <c r="Y381" s="19"/>
      <c r="Z381" s="19"/>
    </row>
    <row r="382" spans="1:26" ht="29.25" customHeight="1">
      <c r="A382" s="19"/>
      <c r="B382" s="19"/>
      <c r="C382" s="19"/>
      <c r="D382" s="336"/>
      <c r="E382" s="10"/>
      <c r="F382" s="96"/>
      <c r="G382" s="96"/>
      <c r="H382" s="96"/>
      <c r="I382" s="96"/>
      <c r="J382" s="96"/>
      <c r="K382" s="19"/>
      <c r="L382" s="19"/>
      <c r="M382" s="626"/>
      <c r="N382" s="19"/>
      <c r="O382" s="626"/>
      <c r="P382" s="372"/>
      <c r="Q382" s="372"/>
      <c r="R382" s="626"/>
      <c r="S382" s="19"/>
      <c r="T382" s="19"/>
      <c r="U382" s="19"/>
      <c r="V382" s="19"/>
      <c r="W382" s="19"/>
      <c r="X382" s="19"/>
      <c r="Y382" s="19"/>
      <c r="Z382" s="19"/>
    </row>
    <row r="383" spans="1:26" ht="29.25" customHeight="1">
      <c r="A383" s="19"/>
      <c r="B383" s="19"/>
      <c r="C383" s="19"/>
      <c r="D383" s="336"/>
      <c r="E383" s="10"/>
      <c r="F383" s="96"/>
      <c r="G383" s="96"/>
      <c r="H383" s="96"/>
      <c r="I383" s="96"/>
      <c r="J383" s="96"/>
      <c r="K383" s="19"/>
      <c r="L383" s="19"/>
      <c r="M383" s="626"/>
      <c r="N383" s="19"/>
      <c r="O383" s="626"/>
      <c r="P383" s="372"/>
      <c r="Q383" s="372"/>
      <c r="R383" s="626"/>
      <c r="S383" s="19"/>
      <c r="T383" s="19"/>
      <c r="U383" s="19"/>
      <c r="V383" s="19"/>
      <c r="W383" s="19"/>
      <c r="X383" s="19"/>
      <c r="Y383" s="19"/>
      <c r="Z383" s="19"/>
    </row>
    <row r="384" spans="1:26" ht="29.25" customHeight="1">
      <c r="A384" s="19"/>
      <c r="B384" s="19"/>
      <c r="C384" s="19"/>
      <c r="D384" s="336"/>
      <c r="E384" s="10"/>
      <c r="F384" s="96"/>
      <c r="G384" s="96"/>
      <c r="H384" s="96"/>
      <c r="I384" s="96"/>
      <c r="J384" s="96"/>
      <c r="K384" s="19"/>
      <c r="L384" s="19"/>
      <c r="M384" s="626"/>
      <c r="N384" s="19"/>
      <c r="O384" s="626"/>
      <c r="P384" s="372"/>
      <c r="Q384" s="372"/>
      <c r="R384" s="626"/>
      <c r="S384" s="19"/>
      <c r="T384" s="19"/>
      <c r="U384" s="19"/>
      <c r="V384" s="19"/>
      <c r="W384" s="19"/>
      <c r="X384" s="19"/>
      <c r="Y384" s="19"/>
      <c r="Z384" s="19"/>
    </row>
    <row r="385" spans="1:26" ht="29.25" customHeight="1">
      <c r="A385" s="19"/>
      <c r="B385" s="19"/>
      <c r="C385" s="19"/>
      <c r="D385" s="336"/>
      <c r="E385" s="10"/>
      <c r="F385" s="96"/>
      <c r="G385" s="96"/>
      <c r="H385" s="96"/>
      <c r="I385" s="96"/>
      <c r="J385" s="96"/>
      <c r="K385" s="19"/>
      <c r="L385" s="19"/>
      <c r="M385" s="626"/>
      <c r="N385" s="19"/>
      <c r="O385" s="626"/>
      <c r="P385" s="372"/>
      <c r="Q385" s="372"/>
      <c r="R385" s="626"/>
      <c r="S385" s="19"/>
      <c r="T385" s="19"/>
      <c r="U385" s="19"/>
      <c r="V385" s="19"/>
      <c r="W385" s="19"/>
      <c r="X385" s="19"/>
      <c r="Y385" s="19"/>
      <c r="Z385" s="19"/>
    </row>
    <row r="386" spans="1:26" ht="29.25" customHeight="1">
      <c r="A386" s="19"/>
      <c r="B386" s="19"/>
      <c r="C386" s="19"/>
      <c r="D386" s="336"/>
      <c r="E386" s="10"/>
      <c r="F386" s="96"/>
      <c r="G386" s="96"/>
      <c r="H386" s="96"/>
      <c r="I386" s="96"/>
      <c r="J386" s="96"/>
      <c r="K386" s="19"/>
      <c r="L386" s="19"/>
      <c r="M386" s="626"/>
      <c r="N386" s="19"/>
      <c r="O386" s="626"/>
      <c r="P386" s="372"/>
      <c r="Q386" s="372"/>
      <c r="R386" s="626"/>
      <c r="S386" s="19"/>
      <c r="T386" s="19"/>
      <c r="U386" s="19"/>
      <c r="V386" s="19"/>
      <c r="W386" s="19"/>
      <c r="X386" s="19"/>
      <c r="Y386" s="19"/>
      <c r="Z386" s="19"/>
    </row>
    <row r="387" spans="1:26" ht="29.25" customHeight="1">
      <c r="A387" s="19"/>
      <c r="B387" s="19"/>
      <c r="C387" s="19"/>
      <c r="D387" s="336"/>
      <c r="E387" s="10"/>
      <c r="F387" s="96"/>
      <c r="G387" s="96"/>
      <c r="H387" s="96"/>
      <c r="I387" s="96"/>
      <c r="J387" s="96"/>
      <c r="K387" s="19"/>
      <c r="L387" s="19"/>
      <c r="M387" s="626"/>
      <c r="N387" s="19"/>
      <c r="O387" s="626"/>
      <c r="P387" s="372"/>
      <c r="Q387" s="372"/>
      <c r="R387" s="626"/>
      <c r="S387" s="19"/>
      <c r="T387" s="19"/>
      <c r="U387" s="19"/>
      <c r="V387" s="19"/>
      <c r="W387" s="19"/>
      <c r="X387" s="19"/>
      <c r="Y387" s="19"/>
      <c r="Z387" s="19"/>
    </row>
    <row r="388" spans="1:26" ht="29.25" customHeight="1">
      <c r="A388" s="19"/>
      <c r="B388" s="19"/>
      <c r="C388" s="19"/>
      <c r="D388" s="336"/>
      <c r="E388" s="10"/>
      <c r="F388" s="96"/>
      <c r="G388" s="96"/>
      <c r="H388" s="96"/>
      <c r="I388" s="96"/>
      <c r="J388" s="96"/>
      <c r="K388" s="19"/>
      <c r="L388" s="19"/>
      <c r="M388" s="626"/>
      <c r="N388" s="19"/>
      <c r="O388" s="626"/>
      <c r="P388" s="372"/>
      <c r="Q388" s="372"/>
      <c r="R388" s="626"/>
      <c r="S388" s="19"/>
      <c r="T388" s="19"/>
      <c r="U388" s="19"/>
      <c r="V388" s="19"/>
      <c r="W388" s="19"/>
      <c r="X388" s="19"/>
      <c r="Y388" s="19"/>
      <c r="Z388" s="19"/>
    </row>
    <row r="389" spans="1:26" ht="29.25" customHeight="1">
      <c r="A389" s="19"/>
      <c r="B389" s="19"/>
      <c r="C389" s="19"/>
      <c r="D389" s="336"/>
      <c r="E389" s="10"/>
      <c r="F389" s="96"/>
      <c r="G389" s="96"/>
      <c r="H389" s="96"/>
      <c r="I389" s="96"/>
      <c r="J389" s="96"/>
      <c r="K389" s="19"/>
      <c r="L389" s="19"/>
      <c r="M389" s="626"/>
      <c r="N389" s="19"/>
      <c r="O389" s="626"/>
      <c r="P389" s="372"/>
      <c r="Q389" s="372"/>
      <c r="R389" s="626"/>
      <c r="S389" s="19"/>
      <c r="T389" s="19"/>
      <c r="U389" s="19"/>
      <c r="V389" s="19"/>
      <c r="W389" s="19"/>
      <c r="X389" s="19"/>
      <c r="Y389" s="19"/>
      <c r="Z389" s="19"/>
    </row>
    <row r="390" spans="1:26" ht="29.25" customHeight="1">
      <c r="A390" s="19"/>
      <c r="B390" s="19"/>
      <c r="C390" s="19"/>
      <c r="D390" s="336"/>
      <c r="E390" s="10"/>
      <c r="F390" s="96"/>
      <c r="G390" s="96"/>
      <c r="H390" s="96"/>
      <c r="I390" s="96"/>
      <c r="J390" s="96"/>
      <c r="K390" s="19"/>
      <c r="L390" s="19"/>
      <c r="M390" s="626"/>
      <c r="N390" s="19"/>
      <c r="O390" s="626"/>
      <c r="P390" s="372"/>
      <c r="Q390" s="372"/>
      <c r="R390" s="626"/>
      <c r="S390" s="19"/>
      <c r="T390" s="19"/>
      <c r="U390" s="19"/>
      <c r="V390" s="19"/>
      <c r="W390" s="19"/>
      <c r="X390" s="19"/>
      <c r="Y390" s="19"/>
      <c r="Z390" s="19"/>
    </row>
    <row r="391" spans="1:26" ht="29.25" customHeight="1">
      <c r="A391" s="19"/>
      <c r="B391" s="19"/>
      <c r="C391" s="19"/>
      <c r="D391" s="336"/>
      <c r="E391" s="10"/>
      <c r="F391" s="96"/>
      <c r="G391" s="96"/>
      <c r="H391" s="96"/>
      <c r="I391" s="96"/>
      <c r="J391" s="96"/>
      <c r="K391" s="19"/>
      <c r="L391" s="19"/>
      <c r="M391" s="626"/>
      <c r="N391" s="19"/>
      <c r="O391" s="626"/>
      <c r="P391" s="372"/>
      <c r="Q391" s="372"/>
      <c r="R391" s="626"/>
      <c r="S391" s="19"/>
      <c r="T391" s="19"/>
      <c r="U391" s="19"/>
      <c r="V391" s="19"/>
      <c r="W391" s="19"/>
      <c r="X391" s="19"/>
      <c r="Y391" s="19"/>
      <c r="Z391" s="19"/>
    </row>
    <row r="392" spans="1:26" ht="29.25" customHeight="1">
      <c r="A392" s="19"/>
      <c r="B392" s="19"/>
      <c r="C392" s="19"/>
      <c r="D392" s="336"/>
      <c r="E392" s="10"/>
      <c r="F392" s="96"/>
      <c r="G392" s="96"/>
      <c r="H392" s="96"/>
      <c r="I392" s="96"/>
      <c r="J392" s="96"/>
      <c r="K392" s="19"/>
      <c r="L392" s="19"/>
      <c r="M392" s="626"/>
      <c r="N392" s="19"/>
      <c r="O392" s="626"/>
      <c r="P392" s="372"/>
      <c r="Q392" s="372"/>
      <c r="R392" s="626"/>
      <c r="S392" s="19"/>
      <c r="T392" s="19"/>
      <c r="U392" s="19"/>
      <c r="V392" s="19"/>
      <c r="W392" s="19"/>
      <c r="X392" s="19"/>
      <c r="Y392" s="19"/>
      <c r="Z392" s="19"/>
    </row>
    <row r="393" spans="1:26" ht="29.25" customHeight="1">
      <c r="A393" s="19"/>
      <c r="B393" s="19"/>
      <c r="C393" s="19"/>
      <c r="D393" s="336"/>
      <c r="E393" s="10"/>
      <c r="F393" s="96"/>
      <c r="G393" s="96"/>
      <c r="H393" s="96"/>
      <c r="I393" s="96"/>
      <c r="J393" s="96"/>
      <c r="K393" s="19"/>
      <c r="L393" s="19"/>
      <c r="M393" s="626"/>
      <c r="N393" s="19"/>
      <c r="O393" s="626"/>
      <c r="P393" s="372"/>
      <c r="Q393" s="372"/>
      <c r="R393" s="626"/>
      <c r="S393" s="19"/>
      <c r="T393" s="19"/>
      <c r="U393" s="19"/>
      <c r="V393" s="19"/>
      <c r="W393" s="19"/>
      <c r="X393" s="19"/>
      <c r="Y393" s="19"/>
      <c r="Z393" s="19"/>
    </row>
    <row r="394" spans="1:26" ht="29.25" customHeight="1">
      <c r="A394" s="19"/>
      <c r="B394" s="19"/>
      <c r="C394" s="19"/>
      <c r="D394" s="336"/>
      <c r="E394" s="10"/>
      <c r="F394" s="96"/>
      <c r="G394" s="96"/>
      <c r="H394" s="96"/>
      <c r="I394" s="96"/>
      <c r="J394" s="96"/>
      <c r="K394" s="19"/>
      <c r="L394" s="19"/>
      <c r="M394" s="626"/>
      <c r="N394" s="19"/>
      <c r="O394" s="626"/>
      <c r="P394" s="372"/>
      <c r="Q394" s="372"/>
      <c r="R394" s="626"/>
      <c r="S394" s="19"/>
      <c r="T394" s="19"/>
      <c r="U394" s="19"/>
      <c r="V394" s="19"/>
      <c r="W394" s="19"/>
      <c r="X394" s="19"/>
      <c r="Y394" s="19"/>
      <c r="Z394" s="19"/>
    </row>
    <row r="395" spans="1:26" ht="29.25" customHeight="1">
      <c r="A395" s="19"/>
      <c r="B395" s="19"/>
      <c r="C395" s="19"/>
      <c r="D395" s="336"/>
      <c r="E395" s="10"/>
      <c r="F395" s="96"/>
      <c r="G395" s="96"/>
      <c r="H395" s="96"/>
      <c r="I395" s="96"/>
      <c r="J395" s="96"/>
      <c r="K395" s="19"/>
      <c r="L395" s="19"/>
      <c r="M395" s="626"/>
      <c r="N395" s="19"/>
      <c r="O395" s="626"/>
      <c r="P395" s="372"/>
      <c r="Q395" s="372"/>
      <c r="R395" s="626"/>
      <c r="S395" s="19"/>
      <c r="T395" s="19"/>
      <c r="U395" s="19"/>
      <c r="V395" s="19"/>
      <c r="W395" s="19"/>
      <c r="X395" s="19"/>
      <c r="Y395" s="19"/>
      <c r="Z395" s="19"/>
    </row>
    <row r="396" spans="1:26" ht="29.25" customHeight="1">
      <c r="A396" s="19"/>
      <c r="B396" s="19"/>
      <c r="C396" s="19"/>
      <c r="D396" s="336"/>
      <c r="E396" s="10"/>
      <c r="F396" s="96"/>
      <c r="G396" s="96"/>
      <c r="H396" s="96"/>
      <c r="I396" s="96"/>
      <c r="J396" s="96"/>
      <c r="K396" s="19"/>
      <c r="L396" s="19"/>
      <c r="M396" s="626"/>
      <c r="N396" s="19"/>
      <c r="O396" s="626"/>
      <c r="P396" s="372"/>
      <c r="Q396" s="372"/>
      <c r="R396" s="626"/>
      <c r="S396" s="19"/>
      <c r="T396" s="19"/>
      <c r="U396" s="19"/>
      <c r="V396" s="19"/>
      <c r="W396" s="19"/>
      <c r="X396" s="19"/>
      <c r="Y396" s="19"/>
      <c r="Z396" s="19"/>
    </row>
    <row r="397" spans="1:26" ht="29.25" customHeight="1">
      <c r="A397" s="19"/>
      <c r="B397" s="19"/>
      <c r="C397" s="19"/>
      <c r="D397" s="336"/>
      <c r="E397" s="10"/>
      <c r="F397" s="96"/>
      <c r="G397" s="96"/>
      <c r="H397" s="96"/>
      <c r="I397" s="96"/>
      <c r="J397" s="96"/>
      <c r="K397" s="19"/>
      <c r="L397" s="19"/>
      <c r="M397" s="626"/>
      <c r="N397" s="19"/>
      <c r="O397" s="626"/>
      <c r="P397" s="372"/>
      <c r="Q397" s="372"/>
      <c r="R397" s="626"/>
      <c r="S397" s="19"/>
      <c r="T397" s="19"/>
      <c r="U397" s="19"/>
      <c r="V397" s="19"/>
      <c r="W397" s="19"/>
      <c r="X397" s="19"/>
      <c r="Y397" s="19"/>
      <c r="Z397" s="19"/>
    </row>
    <row r="398" spans="1:26" ht="29.25" customHeight="1">
      <c r="A398" s="19"/>
      <c r="B398" s="19"/>
      <c r="C398" s="19"/>
      <c r="D398" s="336"/>
      <c r="E398" s="10"/>
      <c r="F398" s="96"/>
      <c r="G398" s="96"/>
      <c r="H398" s="96"/>
      <c r="I398" s="96"/>
      <c r="J398" s="96"/>
      <c r="K398" s="19"/>
      <c r="L398" s="19"/>
      <c r="M398" s="626"/>
      <c r="N398" s="19"/>
      <c r="O398" s="626"/>
      <c r="P398" s="372"/>
      <c r="Q398" s="372"/>
      <c r="R398" s="626"/>
      <c r="S398" s="19"/>
      <c r="T398" s="19"/>
      <c r="U398" s="19"/>
      <c r="V398" s="19"/>
      <c r="W398" s="19"/>
      <c r="X398" s="19"/>
      <c r="Y398" s="19"/>
      <c r="Z398" s="19"/>
    </row>
    <row r="399" spans="1:26" ht="29.25" customHeight="1">
      <c r="A399" s="19"/>
      <c r="B399" s="19"/>
      <c r="C399" s="19"/>
      <c r="D399" s="336"/>
      <c r="E399" s="10"/>
      <c r="F399" s="96"/>
      <c r="G399" s="96"/>
      <c r="H399" s="96"/>
      <c r="I399" s="96"/>
      <c r="J399" s="96"/>
      <c r="K399" s="19"/>
      <c r="L399" s="19"/>
      <c r="M399" s="626"/>
      <c r="N399" s="19"/>
      <c r="O399" s="626"/>
      <c r="P399" s="372"/>
      <c r="Q399" s="372"/>
      <c r="R399" s="626"/>
      <c r="S399" s="19"/>
      <c r="T399" s="19"/>
      <c r="U399" s="19"/>
      <c r="V399" s="19"/>
      <c r="W399" s="19"/>
      <c r="X399" s="19"/>
      <c r="Y399" s="19"/>
      <c r="Z399" s="19"/>
    </row>
    <row r="400" spans="1:26" ht="29.25" customHeight="1">
      <c r="A400" s="19"/>
      <c r="B400" s="19"/>
      <c r="C400" s="19"/>
      <c r="D400" s="336"/>
      <c r="E400" s="10"/>
      <c r="F400" s="96"/>
      <c r="G400" s="96"/>
      <c r="H400" s="96"/>
      <c r="I400" s="96"/>
      <c r="J400" s="96"/>
      <c r="K400" s="19"/>
      <c r="L400" s="19"/>
      <c r="M400" s="626"/>
      <c r="N400" s="19"/>
      <c r="O400" s="626"/>
      <c r="P400" s="372"/>
      <c r="Q400" s="372"/>
      <c r="R400" s="626"/>
      <c r="S400" s="19"/>
      <c r="T400" s="19"/>
      <c r="U400" s="19"/>
      <c r="V400" s="19"/>
      <c r="W400" s="19"/>
      <c r="X400" s="19"/>
      <c r="Y400" s="19"/>
      <c r="Z400" s="19"/>
    </row>
    <row r="401" spans="1:26" ht="29.25" customHeight="1">
      <c r="A401" s="19"/>
      <c r="B401" s="19"/>
      <c r="C401" s="19"/>
      <c r="D401" s="336"/>
      <c r="E401" s="10"/>
      <c r="F401" s="96"/>
      <c r="G401" s="96"/>
      <c r="H401" s="96"/>
      <c r="I401" s="96"/>
      <c r="J401" s="96"/>
      <c r="K401" s="19"/>
      <c r="L401" s="19"/>
      <c r="M401" s="626"/>
      <c r="N401" s="19"/>
      <c r="O401" s="626"/>
      <c r="P401" s="372"/>
      <c r="Q401" s="372"/>
      <c r="R401" s="626"/>
      <c r="S401" s="19"/>
      <c r="T401" s="19"/>
      <c r="U401" s="19"/>
      <c r="V401" s="19"/>
      <c r="W401" s="19"/>
      <c r="X401" s="19"/>
      <c r="Y401" s="19"/>
      <c r="Z401" s="19"/>
    </row>
    <row r="402" spans="1:26" ht="29.25" customHeight="1">
      <c r="A402" s="19"/>
      <c r="B402" s="19"/>
      <c r="C402" s="19"/>
      <c r="D402" s="336"/>
      <c r="E402" s="10"/>
      <c r="F402" s="96"/>
      <c r="G402" s="96"/>
      <c r="H402" s="96"/>
      <c r="I402" s="96"/>
      <c r="J402" s="96"/>
      <c r="K402" s="19"/>
      <c r="L402" s="19"/>
      <c r="M402" s="626"/>
      <c r="N402" s="19"/>
      <c r="O402" s="626"/>
      <c r="P402" s="372"/>
      <c r="Q402" s="372"/>
      <c r="R402" s="626"/>
      <c r="S402" s="19"/>
      <c r="T402" s="19"/>
      <c r="U402" s="19"/>
      <c r="V402" s="19"/>
      <c r="W402" s="19"/>
      <c r="X402" s="19"/>
      <c r="Y402" s="19"/>
      <c r="Z402" s="19"/>
    </row>
    <row r="403" spans="1:26" ht="29.25" customHeight="1">
      <c r="A403" s="19"/>
      <c r="B403" s="19"/>
      <c r="C403" s="19"/>
      <c r="D403" s="336"/>
      <c r="E403" s="10"/>
      <c r="F403" s="96"/>
      <c r="G403" s="96"/>
      <c r="H403" s="96"/>
      <c r="I403" s="96"/>
      <c r="J403" s="96"/>
      <c r="K403" s="19"/>
      <c r="L403" s="19"/>
      <c r="M403" s="626"/>
      <c r="N403" s="19"/>
      <c r="O403" s="626"/>
      <c r="P403" s="372"/>
      <c r="Q403" s="372"/>
      <c r="R403" s="626"/>
      <c r="S403" s="19"/>
      <c r="T403" s="19"/>
      <c r="U403" s="19"/>
      <c r="V403" s="19"/>
      <c r="W403" s="19"/>
      <c r="X403" s="19"/>
      <c r="Y403" s="19"/>
      <c r="Z403" s="19"/>
    </row>
    <row r="404" spans="1:26" ht="29.25" customHeight="1">
      <c r="A404" s="19"/>
      <c r="B404" s="19"/>
      <c r="C404" s="19"/>
      <c r="D404" s="336"/>
      <c r="E404" s="10"/>
      <c r="F404" s="96"/>
      <c r="G404" s="96"/>
      <c r="H404" s="96"/>
      <c r="I404" s="96"/>
      <c r="J404" s="96"/>
      <c r="K404" s="19"/>
      <c r="L404" s="19"/>
      <c r="M404" s="626"/>
      <c r="N404" s="19"/>
      <c r="O404" s="626"/>
      <c r="P404" s="372"/>
      <c r="Q404" s="372"/>
      <c r="R404" s="626"/>
      <c r="S404" s="19"/>
      <c r="T404" s="19"/>
      <c r="U404" s="19"/>
      <c r="V404" s="19"/>
      <c r="W404" s="19"/>
      <c r="X404" s="19"/>
      <c r="Y404" s="19"/>
      <c r="Z404" s="19"/>
    </row>
    <row r="405" spans="1:26" ht="29.25" customHeight="1">
      <c r="A405" s="19"/>
      <c r="B405" s="19"/>
      <c r="C405" s="19"/>
      <c r="D405" s="336"/>
      <c r="E405" s="10"/>
      <c r="F405" s="96"/>
      <c r="G405" s="96"/>
      <c r="H405" s="96"/>
      <c r="I405" s="96"/>
      <c r="J405" s="96"/>
      <c r="K405" s="19"/>
      <c r="L405" s="19"/>
      <c r="M405" s="626"/>
      <c r="N405" s="19"/>
      <c r="O405" s="626"/>
      <c r="P405" s="372"/>
      <c r="Q405" s="372"/>
      <c r="R405" s="626"/>
      <c r="S405" s="19"/>
      <c r="T405" s="19"/>
      <c r="U405" s="19"/>
      <c r="V405" s="19"/>
      <c r="W405" s="19"/>
      <c r="X405" s="19"/>
      <c r="Y405" s="19"/>
      <c r="Z405" s="19"/>
    </row>
    <row r="406" spans="1:26" ht="29.25" customHeight="1">
      <c r="A406" s="19"/>
      <c r="B406" s="19"/>
      <c r="C406" s="19"/>
      <c r="D406" s="336"/>
      <c r="E406" s="10"/>
      <c r="F406" s="96"/>
      <c r="G406" s="96"/>
      <c r="H406" s="96"/>
      <c r="I406" s="96"/>
      <c r="J406" s="96"/>
      <c r="K406" s="19"/>
      <c r="L406" s="19"/>
      <c r="M406" s="626"/>
      <c r="N406" s="19"/>
      <c r="O406" s="626"/>
      <c r="P406" s="372"/>
      <c r="Q406" s="372"/>
      <c r="R406" s="626"/>
      <c r="S406" s="19"/>
      <c r="T406" s="19"/>
      <c r="U406" s="19"/>
      <c r="V406" s="19"/>
      <c r="W406" s="19"/>
      <c r="X406" s="19"/>
      <c r="Y406" s="19"/>
      <c r="Z406" s="19"/>
    </row>
    <row r="407" spans="1:26" ht="29.25" customHeight="1">
      <c r="A407" s="19"/>
      <c r="B407" s="19"/>
      <c r="C407" s="19"/>
      <c r="D407" s="336"/>
      <c r="E407" s="10"/>
      <c r="F407" s="96"/>
      <c r="G407" s="96"/>
      <c r="H407" s="96"/>
      <c r="I407" s="96"/>
      <c r="J407" s="96"/>
      <c r="K407" s="19"/>
      <c r="L407" s="19"/>
      <c r="M407" s="626"/>
      <c r="N407" s="19"/>
      <c r="O407" s="626"/>
      <c r="P407" s="372"/>
      <c r="Q407" s="372"/>
      <c r="R407" s="626"/>
      <c r="S407" s="19"/>
      <c r="T407" s="19"/>
      <c r="U407" s="19"/>
      <c r="V407" s="19"/>
      <c r="W407" s="19"/>
      <c r="X407" s="19"/>
      <c r="Y407" s="19"/>
      <c r="Z407" s="19"/>
    </row>
    <row r="408" spans="1:26" ht="29.25" customHeight="1">
      <c r="A408" s="19"/>
      <c r="B408" s="19"/>
      <c r="C408" s="19"/>
      <c r="D408" s="336"/>
      <c r="E408" s="10"/>
      <c r="F408" s="96"/>
      <c r="G408" s="96"/>
      <c r="H408" s="96"/>
      <c r="I408" s="96"/>
      <c r="J408" s="96"/>
      <c r="K408" s="19"/>
      <c r="L408" s="19"/>
      <c r="M408" s="626"/>
      <c r="N408" s="19"/>
      <c r="O408" s="626"/>
      <c r="P408" s="372"/>
      <c r="Q408" s="372"/>
      <c r="R408" s="626"/>
      <c r="S408" s="19"/>
      <c r="T408" s="19"/>
      <c r="U408" s="19"/>
      <c r="V408" s="19"/>
      <c r="W408" s="19"/>
      <c r="X408" s="19"/>
      <c r="Y408" s="19"/>
      <c r="Z408" s="19"/>
    </row>
    <row r="409" spans="1:26" ht="29.25" customHeight="1">
      <c r="A409" s="19"/>
      <c r="B409" s="19"/>
      <c r="C409" s="19"/>
      <c r="D409" s="336"/>
      <c r="E409" s="10"/>
      <c r="F409" s="96"/>
      <c r="G409" s="96"/>
      <c r="H409" s="96"/>
      <c r="I409" s="96"/>
      <c r="J409" s="96"/>
      <c r="K409" s="19"/>
      <c r="L409" s="19"/>
      <c r="M409" s="626"/>
      <c r="N409" s="19"/>
      <c r="O409" s="626"/>
      <c r="P409" s="372"/>
      <c r="Q409" s="372"/>
      <c r="R409" s="626"/>
      <c r="S409" s="19"/>
      <c r="T409" s="19"/>
      <c r="U409" s="19"/>
      <c r="V409" s="19"/>
      <c r="W409" s="19"/>
      <c r="X409" s="19"/>
      <c r="Y409" s="19"/>
      <c r="Z409" s="19"/>
    </row>
    <row r="410" spans="1:26" ht="29.25" customHeight="1">
      <c r="A410" s="19"/>
      <c r="B410" s="19"/>
      <c r="C410" s="19"/>
      <c r="D410" s="336"/>
      <c r="E410" s="10"/>
      <c r="F410" s="96"/>
      <c r="G410" s="96"/>
      <c r="H410" s="96"/>
      <c r="I410" s="96"/>
      <c r="J410" s="96"/>
      <c r="K410" s="19"/>
      <c r="L410" s="19"/>
      <c r="M410" s="626"/>
      <c r="N410" s="19"/>
      <c r="O410" s="626"/>
      <c r="P410" s="372"/>
      <c r="Q410" s="372"/>
      <c r="R410" s="626"/>
      <c r="S410" s="19"/>
      <c r="T410" s="19"/>
      <c r="U410" s="19"/>
      <c r="V410" s="19"/>
      <c r="W410" s="19"/>
      <c r="X410" s="19"/>
      <c r="Y410" s="19"/>
      <c r="Z410" s="19"/>
    </row>
    <row r="411" spans="1:26" ht="29.25" customHeight="1">
      <c r="A411" s="19"/>
      <c r="B411" s="19"/>
      <c r="C411" s="19"/>
      <c r="D411" s="336"/>
      <c r="E411" s="10"/>
      <c r="F411" s="96"/>
      <c r="G411" s="96"/>
      <c r="H411" s="96"/>
      <c r="I411" s="96"/>
      <c r="J411" s="96"/>
      <c r="K411" s="19"/>
      <c r="L411" s="19"/>
      <c r="M411" s="626"/>
      <c r="N411" s="19"/>
      <c r="O411" s="626"/>
      <c r="P411" s="372"/>
      <c r="Q411" s="372"/>
      <c r="R411" s="626"/>
      <c r="S411" s="19"/>
      <c r="T411" s="19"/>
      <c r="U411" s="19"/>
      <c r="V411" s="19"/>
      <c r="W411" s="19"/>
      <c r="X411" s="19"/>
      <c r="Y411" s="19"/>
      <c r="Z411" s="19"/>
    </row>
    <row r="412" spans="1:26" ht="29.25" customHeight="1">
      <c r="A412" s="19"/>
      <c r="B412" s="19"/>
      <c r="C412" s="19"/>
      <c r="D412" s="336"/>
      <c r="E412" s="10"/>
      <c r="F412" s="96"/>
      <c r="G412" s="96"/>
      <c r="H412" s="96"/>
      <c r="I412" s="96"/>
      <c r="J412" s="96"/>
      <c r="K412" s="19"/>
      <c r="L412" s="19"/>
      <c r="M412" s="626"/>
      <c r="N412" s="19"/>
      <c r="O412" s="626"/>
      <c r="P412" s="372"/>
      <c r="Q412" s="372"/>
      <c r="R412" s="626"/>
      <c r="S412" s="19"/>
      <c r="T412" s="19"/>
      <c r="U412" s="19"/>
      <c r="V412" s="19"/>
      <c r="W412" s="19"/>
      <c r="X412" s="19"/>
      <c r="Y412" s="19"/>
      <c r="Z412" s="19"/>
    </row>
    <row r="413" spans="1:26" ht="29.25" customHeight="1">
      <c r="A413" s="19"/>
      <c r="B413" s="19"/>
      <c r="C413" s="19"/>
      <c r="D413" s="336"/>
      <c r="E413" s="10"/>
      <c r="F413" s="96"/>
      <c r="G413" s="96"/>
      <c r="H413" s="96"/>
      <c r="I413" s="96"/>
      <c r="J413" s="96"/>
      <c r="K413" s="19"/>
      <c r="L413" s="19"/>
      <c r="M413" s="626"/>
      <c r="N413" s="19"/>
      <c r="O413" s="626"/>
      <c r="P413" s="372"/>
      <c r="Q413" s="372"/>
      <c r="R413" s="626"/>
      <c r="S413" s="19"/>
      <c r="T413" s="19"/>
      <c r="U413" s="19"/>
      <c r="V413" s="19"/>
      <c r="W413" s="19"/>
      <c r="X413" s="19"/>
      <c r="Y413" s="19"/>
      <c r="Z413" s="19"/>
    </row>
    <row r="414" spans="1:26" ht="29.25" customHeight="1">
      <c r="A414" s="19"/>
      <c r="B414" s="19"/>
      <c r="C414" s="19"/>
      <c r="D414" s="336"/>
      <c r="E414" s="10"/>
      <c r="F414" s="96"/>
      <c r="G414" s="96"/>
      <c r="H414" s="96"/>
      <c r="I414" s="96"/>
      <c r="J414" s="96"/>
      <c r="K414" s="19"/>
      <c r="L414" s="19"/>
      <c r="M414" s="626"/>
      <c r="N414" s="19"/>
      <c r="O414" s="626"/>
      <c r="P414" s="372"/>
      <c r="Q414" s="372"/>
      <c r="R414" s="626"/>
      <c r="S414" s="19"/>
      <c r="T414" s="19"/>
      <c r="U414" s="19"/>
      <c r="V414" s="19"/>
      <c r="W414" s="19"/>
      <c r="X414" s="19"/>
      <c r="Y414" s="19"/>
      <c r="Z414" s="19"/>
    </row>
    <row r="415" spans="1:26" ht="29.25" customHeight="1">
      <c r="A415" s="19"/>
      <c r="B415" s="19"/>
      <c r="C415" s="19"/>
      <c r="D415" s="336"/>
      <c r="E415" s="10"/>
      <c r="F415" s="96"/>
      <c r="G415" s="96"/>
      <c r="H415" s="96"/>
      <c r="I415" s="96"/>
      <c r="J415" s="96"/>
      <c r="K415" s="19"/>
      <c r="L415" s="19"/>
      <c r="M415" s="626"/>
      <c r="N415" s="19"/>
      <c r="O415" s="626"/>
      <c r="P415" s="372"/>
      <c r="Q415" s="372"/>
      <c r="R415" s="626"/>
      <c r="S415" s="19"/>
      <c r="T415" s="19"/>
      <c r="U415" s="19"/>
      <c r="V415" s="19"/>
      <c r="W415" s="19"/>
      <c r="X415" s="19"/>
      <c r="Y415" s="19"/>
      <c r="Z415" s="19"/>
    </row>
    <row r="416" spans="1:26" ht="29.25" customHeight="1">
      <c r="A416" s="19"/>
      <c r="B416" s="19"/>
      <c r="C416" s="19"/>
      <c r="D416" s="336"/>
      <c r="E416" s="10"/>
      <c r="F416" s="96"/>
      <c r="G416" s="96"/>
      <c r="H416" s="96"/>
      <c r="I416" s="96"/>
      <c r="J416" s="96"/>
      <c r="K416" s="19"/>
      <c r="L416" s="19"/>
      <c r="M416" s="626"/>
      <c r="N416" s="19"/>
      <c r="O416" s="626"/>
      <c r="P416" s="372"/>
      <c r="Q416" s="372"/>
      <c r="R416" s="626"/>
      <c r="S416" s="19"/>
      <c r="T416" s="19"/>
      <c r="U416" s="19"/>
      <c r="V416" s="19"/>
      <c r="W416" s="19"/>
      <c r="X416" s="19"/>
      <c r="Y416" s="19"/>
      <c r="Z416" s="19"/>
    </row>
    <row r="417" spans="1:26" ht="29.25" customHeight="1">
      <c r="A417" s="19"/>
      <c r="B417" s="19"/>
      <c r="C417" s="19"/>
      <c r="D417" s="336"/>
      <c r="E417" s="10"/>
      <c r="F417" s="96"/>
      <c r="G417" s="96"/>
      <c r="H417" s="96"/>
      <c r="I417" s="96"/>
      <c r="J417" s="96"/>
      <c r="K417" s="19"/>
      <c r="L417" s="19"/>
      <c r="M417" s="626"/>
      <c r="N417" s="19"/>
      <c r="O417" s="626"/>
      <c r="P417" s="372"/>
      <c r="Q417" s="372"/>
      <c r="R417" s="626"/>
      <c r="S417" s="19"/>
      <c r="T417" s="19"/>
      <c r="U417" s="19"/>
      <c r="V417" s="19"/>
      <c r="W417" s="19"/>
      <c r="X417" s="19"/>
      <c r="Y417" s="19"/>
      <c r="Z417" s="19"/>
    </row>
    <row r="418" spans="1:26" ht="29.25" customHeight="1">
      <c r="A418" s="19"/>
      <c r="B418" s="19"/>
      <c r="C418" s="19"/>
      <c r="D418" s="336"/>
      <c r="E418" s="10"/>
      <c r="F418" s="96"/>
      <c r="G418" s="96"/>
      <c r="H418" s="96"/>
      <c r="I418" s="96"/>
      <c r="J418" s="96"/>
      <c r="K418" s="19"/>
      <c r="L418" s="19"/>
      <c r="M418" s="626"/>
      <c r="N418" s="19"/>
      <c r="O418" s="626"/>
      <c r="P418" s="372"/>
      <c r="Q418" s="372"/>
      <c r="R418" s="626"/>
      <c r="S418" s="19"/>
      <c r="T418" s="19"/>
      <c r="U418" s="19"/>
      <c r="V418" s="19"/>
      <c r="W418" s="19"/>
      <c r="X418" s="19"/>
      <c r="Y418" s="19"/>
      <c r="Z418" s="19"/>
    </row>
    <row r="419" spans="1:26" ht="29.25" customHeight="1">
      <c r="A419" s="19"/>
      <c r="B419" s="19"/>
      <c r="C419" s="19"/>
      <c r="D419" s="336"/>
      <c r="E419" s="10"/>
      <c r="F419" s="96"/>
      <c r="G419" s="96"/>
      <c r="H419" s="96"/>
      <c r="I419" s="96"/>
      <c r="J419" s="96"/>
      <c r="K419" s="19"/>
      <c r="L419" s="19"/>
      <c r="M419" s="626"/>
      <c r="N419" s="19"/>
      <c r="O419" s="626"/>
      <c r="P419" s="372"/>
      <c r="Q419" s="372"/>
      <c r="R419" s="626"/>
      <c r="S419" s="19"/>
      <c r="T419" s="19"/>
      <c r="U419" s="19"/>
      <c r="V419" s="19"/>
      <c r="W419" s="19"/>
      <c r="X419" s="19"/>
      <c r="Y419" s="19"/>
      <c r="Z419" s="19"/>
    </row>
    <row r="420" spans="1:26" ht="29.25" customHeight="1">
      <c r="A420" s="19"/>
      <c r="B420" s="19"/>
      <c r="C420" s="19"/>
      <c r="D420" s="336"/>
      <c r="E420" s="10"/>
      <c r="F420" s="96"/>
      <c r="G420" s="96"/>
      <c r="H420" s="96"/>
      <c r="I420" s="96"/>
      <c r="J420" s="96"/>
      <c r="K420" s="19"/>
      <c r="L420" s="19"/>
      <c r="M420" s="626"/>
      <c r="N420" s="19"/>
      <c r="O420" s="626"/>
      <c r="P420" s="372"/>
      <c r="Q420" s="372"/>
      <c r="R420" s="626"/>
      <c r="S420" s="19"/>
      <c r="T420" s="19"/>
      <c r="U420" s="19"/>
      <c r="V420" s="19"/>
      <c r="W420" s="19"/>
      <c r="X420" s="19"/>
      <c r="Y420" s="19"/>
      <c r="Z420" s="19"/>
    </row>
    <row r="421" spans="1:26" ht="29.25" customHeight="1">
      <c r="A421" s="19"/>
      <c r="B421" s="19"/>
      <c r="C421" s="19"/>
      <c r="D421" s="336"/>
      <c r="E421" s="10"/>
      <c r="F421" s="96"/>
      <c r="G421" s="96"/>
      <c r="H421" s="96"/>
      <c r="I421" s="96"/>
      <c r="J421" s="96"/>
      <c r="K421" s="19"/>
      <c r="L421" s="19"/>
      <c r="M421" s="626"/>
      <c r="N421" s="19"/>
      <c r="O421" s="626"/>
      <c r="P421" s="372"/>
      <c r="Q421" s="372"/>
      <c r="R421" s="626"/>
      <c r="S421" s="19"/>
      <c r="T421" s="19"/>
      <c r="U421" s="19"/>
      <c r="V421" s="19"/>
      <c r="W421" s="19"/>
      <c r="X421" s="19"/>
      <c r="Y421" s="19"/>
      <c r="Z421" s="19"/>
    </row>
    <row r="422" spans="1:26" ht="29.25" customHeight="1">
      <c r="A422" s="19"/>
      <c r="B422" s="19"/>
      <c r="C422" s="19"/>
      <c r="D422" s="336"/>
      <c r="E422" s="10"/>
      <c r="F422" s="96"/>
      <c r="G422" s="96"/>
      <c r="H422" s="96"/>
      <c r="I422" s="96"/>
      <c r="J422" s="96"/>
      <c r="K422" s="19"/>
      <c r="L422" s="19"/>
      <c r="M422" s="626"/>
      <c r="N422" s="19"/>
      <c r="O422" s="626"/>
      <c r="P422" s="372"/>
      <c r="Q422" s="372"/>
      <c r="R422" s="626"/>
      <c r="S422" s="19"/>
      <c r="T422" s="19"/>
      <c r="U422" s="19"/>
      <c r="V422" s="19"/>
      <c r="W422" s="19"/>
      <c r="X422" s="19"/>
      <c r="Y422" s="19"/>
      <c r="Z422" s="19"/>
    </row>
    <row r="423" spans="1:26" ht="29.25" customHeight="1">
      <c r="A423" s="19"/>
      <c r="B423" s="19"/>
      <c r="C423" s="19"/>
      <c r="D423" s="336"/>
      <c r="E423" s="10"/>
      <c r="F423" s="96"/>
      <c r="G423" s="96"/>
      <c r="H423" s="96"/>
      <c r="I423" s="96"/>
      <c r="J423" s="96"/>
      <c r="K423" s="19"/>
      <c r="L423" s="19"/>
      <c r="M423" s="626"/>
      <c r="N423" s="19"/>
      <c r="O423" s="626"/>
      <c r="P423" s="372"/>
      <c r="Q423" s="372"/>
      <c r="R423" s="626"/>
      <c r="S423" s="19"/>
      <c r="T423" s="19"/>
      <c r="U423" s="19"/>
      <c r="V423" s="19"/>
      <c r="W423" s="19"/>
      <c r="X423" s="19"/>
      <c r="Y423" s="19"/>
      <c r="Z423" s="19"/>
    </row>
    <row r="424" spans="1:26" ht="29.25" customHeight="1">
      <c r="A424" s="19"/>
      <c r="B424" s="19"/>
      <c r="C424" s="19"/>
      <c r="D424" s="336"/>
      <c r="E424" s="10"/>
      <c r="F424" s="96"/>
      <c r="G424" s="96"/>
      <c r="H424" s="96"/>
      <c r="I424" s="96"/>
      <c r="J424" s="96"/>
      <c r="K424" s="19"/>
      <c r="L424" s="19"/>
      <c r="M424" s="626"/>
      <c r="N424" s="19"/>
      <c r="O424" s="626"/>
      <c r="P424" s="372"/>
      <c r="Q424" s="372"/>
      <c r="R424" s="626"/>
      <c r="S424" s="19"/>
      <c r="T424" s="19"/>
      <c r="U424" s="19"/>
      <c r="V424" s="19"/>
      <c r="W424" s="19"/>
      <c r="X424" s="19"/>
      <c r="Y424" s="19"/>
      <c r="Z424" s="19"/>
    </row>
    <row r="425" spans="1:26" ht="29.25" customHeight="1">
      <c r="A425" s="19"/>
      <c r="B425" s="19"/>
      <c r="C425" s="19"/>
      <c r="D425" s="336"/>
      <c r="E425" s="10"/>
      <c r="F425" s="96"/>
      <c r="G425" s="96"/>
      <c r="H425" s="96"/>
      <c r="I425" s="96"/>
      <c r="J425" s="96"/>
      <c r="K425" s="19"/>
      <c r="L425" s="19"/>
      <c r="M425" s="626"/>
      <c r="N425" s="19"/>
      <c r="O425" s="626"/>
      <c r="P425" s="372"/>
      <c r="Q425" s="372"/>
      <c r="R425" s="626"/>
      <c r="S425" s="19"/>
      <c r="T425" s="19"/>
      <c r="U425" s="19"/>
      <c r="V425" s="19"/>
      <c r="W425" s="19"/>
      <c r="X425" s="19"/>
      <c r="Y425" s="19"/>
      <c r="Z425" s="19"/>
    </row>
    <row r="426" spans="1:26" ht="29.25" customHeight="1">
      <c r="A426" s="19"/>
      <c r="B426" s="19"/>
      <c r="C426" s="19"/>
      <c r="D426" s="336"/>
      <c r="E426" s="10"/>
      <c r="F426" s="96"/>
      <c r="G426" s="96"/>
      <c r="H426" s="96"/>
      <c r="I426" s="96"/>
      <c r="J426" s="96"/>
      <c r="K426" s="19"/>
      <c r="L426" s="19"/>
      <c r="M426" s="626"/>
      <c r="N426" s="19"/>
      <c r="O426" s="626"/>
      <c r="P426" s="372"/>
      <c r="Q426" s="372"/>
      <c r="R426" s="626"/>
      <c r="S426" s="19"/>
      <c r="T426" s="19"/>
      <c r="U426" s="19"/>
      <c r="V426" s="19"/>
      <c r="W426" s="19"/>
      <c r="X426" s="19"/>
      <c r="Y426" s="19"/>
      <c r="Z426" s="19"/>
    </row>
    <row r="427" spans="1:26" ht="29.25" customHeight="1">
      <c r="A427" s="19"/>
      <c r="B427" s="19"/>
      <c r="C427" s="19"/>
      <c r="D427" s="336"/>
      <c r="E427" s="10"/>
      <c r="F427" s="96"/>
      <c r="G427" s="96"/>
      <c r="H427" s="96"/>
      <c r="I427" s="96"/>
      <c r="J427" s="96"/>
      <c r="K427" s="19"/>
      <c r="L427" s="19"/>
      <c r="M427" s="626"/>
      <c r="N427" s="19"/>
      <c r="O427" s="626"/>
      <c r="P427" s="372"/>
      <c r="Q427" s="372"/>
      <c r="R427" s="626"/>
      <c r="S427" s="19"/>
      <c r="T427" s="19"/>
      <c r="U427" s="19"/>
      <c r="V427" s="19"/>
      <c r="W427" s="19"/>
      <c r="X427" s="19"/>
      <c r="Y427" s="19"/>
      <c r="Z427" s="19"/>
    </row>
    <row r="428" spans="1:26" ht="29.25" customHeight="1">
      <c r="A428" s="19"/>
      <c r="B428" s="19"/>
      <c r="C428" s="19"/>
      <c r="D428" s="336"/>
      <c r="E428" s="10"/>
      <c r="F428" s="96"/>
      <c r="G428" s="96"/>
      <c r="H428" s="96"/>
      <c r="I428" s="96"/>
      <c r="J428" s="96"/>
      <c r="K428" s="19"/>
      <c r="L428" s="19"/>
      <c r="M428" s="626"/>
      <c r="N428" s="19"/>
      <c r="O428" s="626"/>
      <c r="P428" s="372"/>
      <c r="Q428" s="372"/>
      <c r="R428" s="626"/>
      <c r="S428" s="19"/>
      <c r="T428" s="19"/>
      <c r="U428" s="19"/>
      <c r="V428" s="19"/>
      <c r="W428" s="19"/>
      <c r="X428" s="19"/>
      <c r="Y428" s="19"/>
      <c r="Z428" s="19"/>
    </row>
    <row r="429" spans="1:26" ht="29.25" customHeight="1">
      <c r="A429" s="19"/>
      <c r="B429" s="19"/>
      <c r="C429" s="19"/>
      <c r="D429" s="336"/>
      <c r="E429" s="10"/>
      <c r="F429" s="96"/>
      <c r="G429" s="96"/>
      <c r="H429" s="96"/>
      <c r="I429" s="96"/>
      <c r="J429" s="96"/>
      <c r="K429" s="19"/>
      <c r="L429" s="19"/>
      <c r="M429" s="626"/>
      <c r="N429" s="19"/>
      <c r="O429" s="626"/>
      <c r="P429" s="372"/>
      <c r="Q429" s="372"/>
      <c r="R429" s="626"/>
      <c r="S429" s="19"/>
      <c r="T429" s="19"/>
      <c r="U429" s="19"/>
      <c r="V429" s="19"/>
      <c r="W429" s="19"/>
      <c r="X429" s="19"/>
      <c r="Y429" s="19"/>
      <c r="Z429" s="19"/>
    </row>
    <row r="430" spans="1:26" ht="29.25" customHeight="1">
      <c r="A430" s="19"/>
      <c r="B430" s="19"/>
      <c r="C430" s="19"/>
      <c r="D430" s="336"/>
      <c r="E430" s="10"/>
      <c r="F430" s="96"/>
      <c r="G430" s="96"/>
      <c r="H430" s="96"/>
      <c r="I430" s="96"/>
      <c r="J430" s="96"/>
      <c r="K430" s="19"/>
      <c r="L430" s="19"/>
      <c r="M430" s="626"/>
      <c r="N430" s="19"/>
      <c r="O430" s="626"/>
      <c r="P430" s="372"/>
      <c r="Q430" s="372"/>
      <c r="R430" s="626"/>
      <c r="S430" s="19"/>
      <c r="T430" s="19"/>
      <c r="U430" s="19"/>
      <c r="V430" s="19"/>
      <c r="W430" s="19"/>
      <c r="X430" s="19"/>
      <c r="Y430" s="19"/>
      <c r="Z430" s="19"/>
    </row>
    <row r="431" spans="1:26" ht="29.25" customHeight="1">
      <c r="A431" s="19"/>
      <c r="B431" s="19"/>
      <c r="C431" s="19"/>
      <c r="D431" s="336"/>
      <c r="E431" s="10"/>
      <c r="F431" s="96"/>
      <c r="G431" s="96"/>
      <c r="H431" s="96"/>
      <c r="I431" s="96"/>
      <c r="J431" s="96"/>
      <c r="K431" s="19"/>
      <c r="L431" s="19"/>
      <c r="M431" s="626"/>
      <c r="N431" s="19"/>
      <c r="O431" s="626"/>
      <c r="P431" s="372"/>
      <c r="Q431" s="372"/>
      <c r="R431" s="626"/>
      <c r="S431" s="19"/>
      <c r="T431" s="19"/>
      <c r="U431" s="19"/>
      <c r="V431" s="19"/>
      <c r="W431" s="19"/>
      <c r="X431" s="19"/>
      <c r="Y431" s="19"/>
      <c r="Z431" s="19"/>
    </row>
    <row r="432" spans="1:26" ht="29.25" customHeight="1">
      <c r="A432" s="19"/>
      <c r="B432" s="19"/>
      <c r="C432" s="19"/>
      <c r="D432" s="336"/>
      <c r="E432" s="10"/>
      <c r="F432" s="96"/>
      <c r="G432" s="96"/>
      <c r="H432" s="96"/>
      <c r="I432" s="96"/>
      <c r="J432" s="96"/>
      <c r="K432" s="19"/>
      <c r="L432" s="19"/>
      <c r="M432" s="626"/>
      <c r="N432" s="19"/>
      <c r="O432" s="626"/>
      <c r="P432" s="372"/>
      <c r="Q432" s="372"/>
      <c r="R432" s="626"/>
      <c r="S432" s="19"/>
      <c r="T432" s="19"/>
      <c r="U432" s="19"/>
      <c r="V432" s="19"/>
      <c r="W432" s="19"/>
      <c r="X432" s="19"/>
      <c r="Y432" s="19"/>
      <c r="Z432" s="19"/>
    </row>
    <row r="433" spans="1:26" ht="29.25" customHeight="1">
      <c r="A433" s="19"/>
      <c r="B433" s="19"/>
      <c r="C433" s="19"/>
      <c r="D433" s="336"/>
      <c r="E433" s="10"/>
      <c r="F433" s="96"/>
      <c r="G433" s="96"/>
      <c r="H433" s="96"/>
      <c r="I433" s="96"/>
      <c r="J433" s="96"/>
      <c r="K433" s="19"/>
      <c r="L433" s="19"/>
      <c r="M433" s="626"/>
      <c r="N433" s="19"/>
      <c r="O433" s="626"/>
      <c r="P433" s="372"/>
      <c r="Q433" s="372"/>
      <c r="R433" s="626"/>
      <c r="S433" s="19"/>
      <c r="T433" s="19"/>
      <c r="U433" s="19"/>
      <c r="V433" s="19"/>
      <c r="W433" s="19"/>
      <c r="X433" s="19"/>
      <c r="Y433" s="19"/>
      <c r="Z433" s="19"/>
    </row>
    <row r="434" spans="1:26" ht="29.25" customHeight="1">
      <c r="A434" s="19"/>
      <c r="B434" s="19"/>
      <c r="C434" s="19"/>
      <c r="D434" s="336"/>
      <c r="E434" s="10"/>
      <c r="F434" s="96"/>
      <c r="G434" s="96"/>
      <c r="H434" s="96"/>
      <c r="I434" s="96"/>
      <c r="J434" s="96"/>
      <c r="K434" s="19"/>
      <c r="L434" s="19"/>
      <c r="M434" s="626"/>
      <c r="N434" s="19"/>
      <c r="O434" s="626"/>
      <c r="P434" s="372"/>
      <c r="Q434" s="372"/>
      <c r="R434" s="626"/>
      <c r="S434" s="19"/>
      <c r="T434" s="19"/>
      <c r="U434" s="19"/>
      <c r="V434" s="19"/>
      <c r="W434" s="19"/>
      <c r="X434" s="19"/>
      <c r="Y434" s="19"/>
      <c r="Z434" s="19"/>
    </row>
    <row r="435" spans="1:26" ht="29.25" customHeight="1">
      <c r="A435" s="19"/>
      <c r="B435" s="19"/>
      <c r="C435" s="19"/>
      <c r="D435" s="336"/>
      <c r="E435" s="10"/>
      <c r="F435" s="96"/>
      <c r="G435" s="96"/>
      <c r="H435" s="96"/>
      <c r="I435" s="96"/>
      <c r="J435" s="96"/>
      <c r="K435" s="19"/>
      <c r="L435" s="19"/>
      <c r="M435" s="626"/>
      <c r="N435" s="19"/>
      <c r="O435" s="626"/>
      <c r="P435" s="372"/>
      <c r="Q435" s="372"/>
      <c r="R435" s="626"/>
      <c r="S435" s="19"/>
      <c r="T435" s="19"/>
      <c r="U435" s="19"/>
      <c r="V435" s="19"/>
      <c r="W435" s="19"/>
      <c r="X435" s="19"/>
      <c r="Y435" s="19"/>
      <c r="Z435" s="19"/>
    </row>
    <row r="436" spans="1:26" ht="29.25" customHeight="1">
      <c r="A436" s="19"/>
      <c r="B436" s="19"/>
      <c r="C436" s="19"/>
      <c r="D436" s="336"/>
      <c r="E436" s="10"/>
      <c r="F436" s="96"/>
      <c r="G436" s="96"/>
      <c r="H436" s="96"/>
      <c r="I436" s="96"/>
      <c r="J436" s="96"/>
      <c r="K436" s="19"/>
      <c r="L436" s="19"/>
      <c r="M436" s="626"/>
      <c r="N436" s="19"/>
      <c r="O436" s="626"/>
      <c r="P436" s="372"/>
      <c r="Q436" s="372"/>
      <c r="R436" s="626"/>
      <c r="S436" s="19"/>
      <c r="T436" s="19"/>
      <c r="U436" s="19"/>
      <c r="V436" s="19"/>
      <c r="W436" s="19"/>
      <c r="X436" s="19"/>
      <c r="Y436" s="19"/>
      <c r="Z436" s="19"/>
    </row>
    <row r="437" spans="1:26" ht="29.25" customHeight="1">
      <c r="A437" s="19"/>
      <c r="B437" s="19"/>
      <c r="C437" s="19"/>
      <c r="D437" s="336"/>
      <c r="E437" s="10"/>
      <c r="F437" s="96"/>
      <c r="G437" s="96"/>
      <c r="H437" s="96"/>
      <c r="I437" s="96"/>
      <c r="J437" s="96"/>
      <c r="K437" s="19"/>
      <c r="L437" s="19"/>
      <c r="M437" s="626"/>
      <c r="N437" s="19"/>
      <c r="O437" s="626"/>
      <c r="P437" s="372"/>
      <c r="Q437" s="372"/>
      <c r="R437" s="626"/>
      <c r="S437" s="19"/>
      <c r="T437" s="19"/>
      <c r="U437" s="19"/>
      <c r="V437" s="19"/>
      <c r="W437" s="19"/>
      <c r="X437" s="19"/>
      <c r="Y437" s="19"/>
      <c r="Z437" s="19"/>
    </row>
    <row r="438" spans="1:26" ht="29.25" customHeight="1">
      <c r="A438" s="19"/>
      <c r="B438" s="19"/>
      <c r="C438" s="19"/>
      <c r="D438" s="336"/>
      <c r="E438" s="10"/>
      <c r="F438" s="96"/>
      <c r="G438" s="96"/>
      <c r="H438" s="96"/>
      <c r="I438" s="96"/>
      <c r="J438" s="96"/>
      <c r="K438" s="19"/>
      <c r="L438" s="19"/>
      <c r="M438" s="626"/>
      <c r="N438" s="19"/>
      <c r="O438" s="626"/>
      <c r="P438" s="372"/>
      <c r="Q438" s="372"/>
      <c r="R438" s="626"/>
      <c r="S438" s="19"/>
      <c r="T438" s="19"/>
      <c r="U438" s="19"/>
      <c r="V438" s="19"/>
      <c r="W438" s="19"/>
      <c r="X438" s="19"/>
      <c r="Y438" s="19"/>
      <c r="Z438" s="19"/>
    </row>
    <row r="439" spans="1:26" ht="29.25" customHeight="1">
      <c r="A439" s="19"/>
      <c r="B439" s="19"/>
      <c r="C439" s="19"/>
      <c r="D439" s="336"/>
      <c r="E439" s="10"/>
      <c r="F439" s="96"/>
      <c r="G439" s="96"/>
      <c r="H439" s="96"/>
      <c r="I439" s="96"/>
      <c r="J439" s="96"/>
      <c r="K439" s="19"/>
      <c r="L439" s="19"/>
      <c r="M439" s="626"/>
      <c r="N439" s="19"/>
      <c r="O439" s="626"/>
      <c r="P439" s="372"/>
      <c r="Q439" s="372"/>
      <c r="R439" s="626"/>
      <c r="S439" s="19"/>
      <c r="T439" s="19"/>
      <c r="U439" s="19"/>
      <c r="V439" s="19"/>
      <c r="W439" s="19"/>
      <c r="X439" s="19"/>
      <c r="Y439" s="19"/>
      <c r="Z439" s="19"/>
    </row>
    <row r="440" spans="1:26" ht="29.25" customHeight="1">
      <c r="A440" s="19"/>
      <c r="B440" s="19"/>
      <c r="C440" s="19"/>
      <c r="D440" s="336"/>
      <c r="E440" s="10"/>
      <c r="F440" s="96"/>
      <c r="G440" s="96"/>
      <c r="H440" s="96"/>
      <c r="I440" s="96"/>
      <c r="J440" s="96"/>
      <c r="K440" s="19"/>
      <c r="L440" s="19"/>
      <c r="M440" s="626"/>
      <c r="N440" s="19"/>
      <c r="O440" s="626"/>
      <c r="P440" s="372"/>
      <c r="Q440" s="372"/>
      <c r="R440" s="626"/>
      <c r="S440" s="19"/>
      <c r="T440" s="19"/>
      <c r="U440" s="19"/>
      <c r="V440" s="19"/>
      <c r="W440" s="19"/>
      <c r="X440" s="19"/>
      <c r="Y440" s="19"/>
      <c r="Z440" s="19"/>
    </row>
    <row r="441" spans="1:26" ht="29.25" customHeight="1">
      <c r="A441" s="19"/>
      <c r="B441" s="19"/>
      <c r="C441" s="19"/>
      <c r="D441" s="336"/>
      <c r="E441" s="10"/>
      <c r="F441" s="96"/>
      <c r="G441" s="96"/>
      <c r="H441" s="96"/>
      <c r="I441" s="96"/>
      <c r="J441" s="96"/>
      <c r="K441" s="19"/>
      <c r="L441" s="19"/>
      <c r="M441" s="626"/>
      <c r="N441" s="19"/>
      <c r="O441" s="626"/>
      <c r="P441" s="372"/>
      <c r="Q441" s="372"/>
      <c r="R441" s="626"/>
      <c r="S441" s="19"/>
      <c r="T441" s="19"/>
      <c r="U441" s="19"/>
      <c r="V441" s="19"/>
      <c r="W441" s="19"/>
      <c r="X441" s="19"/>
      <c r="Y441" s="19"/>
      <c r="Z441" s="19"/>
    </row>
    <row r="442" spans="1:26" ht="29.25" customHeight="1">
      <c r="A442" s="19"/>
      <c r="B442" s="19"/>
      <c r="C442" s="19"/>
      <c r="D442" s="336"/>
      <c r="E442" s="10"/>
      <c r="F442" s="96"/>
      <c r="G442" s="96"/>
      <c r="H442" s="96"/>
      <c r="I442" s="96"/>
      <c r="J442" s="96"/>
      <c r="K442" s="19"/>
      <c r="L442" s="19"/>
      <c r="M442" s="626"/>
      <c r="N442" s="19"/>
      <c r="O442" s="626"/>
      <c r="P442" s="372"/>
      <c r="Q442" s="372"/>
      <c r="R442" s="626"/>
      <c r="S442" s="19"/>
      <c r="T442" s="19"/>
      <c r="U442" s="19"/>
      <c r="V442" s="19"/>
      <c r="W442" s="19"/>
      <c r="X442" s="19"/>
      <c r="Y442" s="19"/>
      <c r="Z442" s="19"/>
    </row>
    <row r="443" spans="1:26" ht="29.25" customHeight="1">
      <c r="A443" s="19"/>
      <c r="B443" s="19"/>
      <c r="C443" s="19"/>
      <c r="D443" s="336"/>
      <c r="E443" s="10"/>
      <c r="F443" s="96"/>
      <c r="G443" s="96"/>
      <c r="H443" s="96"/>
      <c r="I443" s="96"/>
      <c r="J443" s="96"/>
      <c r="K443" s="19"/>
      <c r="L443" s="19"/>
      <c r="M443" s="626"/>
      <c r="N443" s="19"/>
      <c r="O443" s="626"/>
      <c r="P443" s="372"/>
      <c r="Q443" s="372"/>
      <c r="R443" s="626"/>
      <c r="S443" s="19"/>
      <c r="T443" s="19"/>
      <c r="U443" s="19"/>
      <c r="V443" s="19"/>
      <c r="W443" s="19"/>
      <c r="X443" s="19"/>
      <c r="Y443" s="19"/>
      <c r="Z443" s="19"/>
    </row>
    <row r="444" spans="1:26" ht="29.25" customHeight="1">
      <c r="A444" s="19"/>
      <c r="B444" s="19"/>
      <c r="C444" s="19"/>
      <c r="D444" s="336"/>
      <c r="E444" s="10"/>
      <c r="F444" s="96"/>
      <c r="G444" s="96"/>
      <c r="H444" s="96"/>
      <c r="I444" s="96"/>
      <c r="J444" s="96"/>
      <c r="K444" s="19"/>
      <c r="L444" s="19"/>
      <c r="M444" s="626"/>
      <c r="N444" s="19"/>
      <c r="O444" s="626"/>
      <c r="P444" s="372"/>
      <c r="Q444" s="372"/>
      <c r="R444" s="626"/>
      <c r="S444" s="19"/>
      <c r="T444" s="19"/>
      <c r="U444" s="19"/>
      <c r="V444" s="19"/>
      <c r="W444" s="19"/>
      <c r="X444" s="19"/>
      <c r="Y444" s="19"/>
      <c r="Z444" s="19"/>
    </row>
    <row r="445" spans="1:26" ht="29.25" customHeight="1">
      <c r="A445" s="19"/>
      <c r="B445" s="19"/>
      <c r="C445" s="19"/>
      <c r="D445" s="336"/>
      <c r="E445" s="10"/>
      <c r="F445" s="96"/>
      <c r="G445" s="96"/>
      <c r="H445" s="96"/>
      <c r="I445" s="96"/>
      <c r="J445" s="96"/>
      <c r="K445" s="19"/>
      <c r="L445" s="19"/>
      <c r="M445" s="626"/>
      <c r="N445" s="19"/>
      <c r="O445" s="626"/>
      <c r="P445" s="372"/>
      <c r="Q445" s="372"/>
      <c r="R445" s="626"/>
      <c r="S445" s="19"/>
      <c r="T445" s="19"/>
      <c r="U445" s="19"/>
      <c r="V445" s="19"/>
      <c r="W445" s="19"/>
      <c r="X445" s="19"/>
      <c r="Y445" s="19"/>
      <c r="Z445" s="19"/>
    </row>
    <row r="446" spans="1:26" ht="29.25" customHeight="1">
      <c r="A446" s="19"/>
      <c r="B446" s="19"/>
      <c r="C446" s="19"/>
      <c r="D446" s="336"/>
      <c r="E446" s="10"/>
      <c r="F446" s="96"/>
      <c r="G446" s="96"/>
      <c r="H446" s="96"/>
      <c r="I446" s="96"/>
      <c r="J446" s="96"/>
      <c r="K446" s="19"/>
      <c r="L446" s="19"/>
      <c r="M446" s="626"/>
      <c r="N446" s="19"/>
      <c r="O446" s="626"/>
      <c r="P446" s="372"/>
      <c r="Q446" s="372"/>
      <c r="R446" s="626"/>
      <c r="S446" s="19"/>
      <c r="T446" s="19"/>
      <c r="U446" s="19"/>
      <c r="V446" s="19"/>
      <c r="W446" s="19"/>
      <c r="X446" s="19"/>
      <c r="Y446" s="19"/>
      <c r="Z446" s="19"/>
    </row>
    <row r="447" spans="1:26" ht="29.25" customHeight="1">
      <c r="A447" s="19"/>
      <c r="B447" s="19"/>
      <c r="C447" s="19"/>
      <c r="D447" s="336"/>
      <c r="E447" s="10"/>
      <c r="F447" s="96"/>
      <c r="G447" s="96"/>
      <c r="H447" s="96"/>
      <c r="I447" s="96"/>
      <c r="J447" s="96"/>
      <c r="K447" s="19"/>
      <c r="L447" s="19"/>
      <c r="M447" s="626"/>
      <c r="N447" s="19"/>
      <c r="O447" s="626"/>
      <c r="P447" s="372"/>
      <c r="Q447" s="372"/>
      <c r="R447" s="626"/>
      <c r="S447" s="19"/>
      <c r="T447" s="19"/>
      <c r="U447" s="19"/>
      <c r="V447" s="19"/>
      <c r="W447" s="19"/>
      <c r="X447" s="19"/>
      <c r="Y447" s="19"/>
      <c r="Z447" s="19"/>
    </row>
    <row r="448" spans="1:26" ht="29.25" customHeight="1">
      <c r="A448" s="19"/>
      <c r="B448" s="19"/>
      <c r="C448" s="19"/>
      <c r="D448" s="336"/>
      <c r="E448" s="10"/>
      <c r="F448" s="96"/>
      <c r="G448" s="96"/>
      <c r="H448" s="96"/>
      <c r="I448" s="96"/>
      <c r="J448" s="96"/>
      <c r="K448" s="19"/>
      <c r="L448" s="19"/>
      <c r="M448" s="626"/>
      <c r="N448" s="19"/>
      <c r="O448" s="626"/>
      <c r="P448" s="372"/>
      <c r="Q448" s="372"/>
      <c r="R448" s="626"/>
      <c r="S448" s="19"/>
      <c r="T448" s="19"/>
      <c r="U448" s="19"/>
      <c r="V448" s="19"/>
      <c r="W448" s="19"/>
      <c r="X448" s="19"/>
      <c r="Y448" s="19"/>
      <c r="Z448" s="19"/>
    </row>
    <row r="449" spans="1:26" ht="29.25" customHeight="1">
      <c r="A449" s="19"/>
      <c r="B449" s="19"/>
      <c r="C449" s="19"/>
      <c r="D449" s="336"/>
      <c r="E449" s="10"/>
      <c r="F449" s="96"/>
      <c r="G449" s="96"/>
      <c r="H449" s="96"/>
      <c r="I449" s="96"/>
      <c r="J449" s="96"/>
      <c r="K449" s="19"/>
      <c r="L449" s="19"/>
      <c r="M449" s="626"/>
      <c r="N449" s="19"/>
      <c r="O449" s="626"/>
      <c r="P449" s="372"/>
      <c r="Q449" s="372"/>
      <c r="R449" s="626"/>
      <c r="S449" s="19"/>
      <c r="T449" s="19"/>
      <c r="U449" s="19"/>
      <c r="V449" s="19"/>
      <c r="W449" s="19"/>
      <c r="X449" s="19"/>
      <c r="Y449" s="19"/>
      <c r="Z449" s="19"/>
    </row>
    <row r="450" spans="1:26" ht="29.25" customHeight="1">
      <c r="A450" s="19"/>
      <c r="B450" s="19"/>
      <c r="C450" s="19"/>
      <c r="D450" s="336"/>
      <c r="E450" s="10"/>
      <c r="F450" s="96"/>
      <c r="G450" s="96"/>
      <c r="H450" s="96"/>
      <c r="I450" s="96"/>
      <c r="J450" s="96"/>
      <c r="K450" s="19"/>
      <c r="L450" s="19"/>
      <c r="M450" s="626"/>
      <c r="N450" s="19"/>
      <c r="O450" s="626"/>
      <c r="P450" s="372"/>
      <c r="Q450" s="372"/>
      <c r="R450" s="626"/>
      <c r="S450" s="19"/>
      <c r="T450" s="19"/>
      <c r="U450" s="19"/>
      <c r="V450" s="19"/>
      <c r="W450" s="19"/>
      <c r="X450" s="19"/>
      <c r="Y450" s="19"/>
      <c r="Z450" s="19"/>
    </row>
    <row r="451" spans="1:26" ht="29.25" customHeight="1">
      <c r="A451" s="19"/>
      <c r="B451" s="19"/>
      <c r="C451" s="19"/>
      <c r="D451" s="336"/>
      <c r="E451" s="10"/>
      <c r="F451" s="96"/>
      <c r="G451" s="96"/>
      <c r="H451" s="96"/>
      <c r="I451" s="96"/>
      <c r="J451" s="96"/>
      <c r="K451" s="19"/>
      <c r="L451" s="19"/>
      <c r="M451" s="626"/>
      <c r="N451" s="19"/>
      <c r="O451" s="626"/>
      <c r="P451" s="372"/>
      <c r="Q451" s="372"/>
      <c r="R451" s="626"/>
      <c r="S451" s="19"/>
      <c r="T451" s="19"/>
      <c r="U451" s="19"/>
      <c r="V451" s="19"/>
      <c r="W451" s="19"/>
      <c r="X451" s="19"/>
      <c r="Y451" s="19"/>
      <c r="Z451" s="19"/>
    </row>
    <row r="452" spans="1:26" ht="29.25" customHeight="1">
      <c r="A452" s="19"/>
      <c r="B452" s="19"/>
      <c r="C452" s="19"/>
      <c r="D452" s="336"/>
      <c r="E452" s="10"/>
      <c r="F452" s="96"/>
      <c r="G452" s="96"/>
      <c r="H452" s="96"/>
      <c r="I452" s="96"/>
      <c r="J452" s="96"/>
      <c r="K452" s="19"/>
      <c r="L452" s="19"/>
      <c r="M452" s="626"/>
      <c r="N452" s="19"/>
      <c r="O452" s="626"/>
      <c r="P452" s="372"/>
      <c r="Q452" s="372"/>
      <c r="R452" s="626"/>
      <c r="S452" s="19"/>
      <c r="T452" s="19"/>
      <c r="U452" s="19"/>
      <c r="V452" s="19"/>
      <c r="W452" s="19"/>
      <c r="X452" s="19"/>
      <c r="Y452" s="19"/>
      <c r="Z452" s="19"/>
    </row>
    <row r="453" spans="1:26" ht="29.25" customHeight="1">
      <c r="A453" s="19"/>
      <c r="B453" s="19"/>
      <c r="C453" s="19"/>
      <c r="D453" s="336"/>
      <c r="E453" s="10"/>
      <c r="F453" s="96"/>
      <c r="G453" s="96"/>
      <c r="H453" s="96"/>
      <c r="I453" s="96"/>
      <c r="J453" s="96"/>
      <c r="K453" s="19"/>
      <c r="L453" s="19"/>
      <c r="M453" s="626"/>
      <c r="N453" s="19"/>
      <c r="O453" s="626"/>
      <c r="P453" s="372"/>
      <c r="Q453" s="372"/>
      <c r="R453" s="626"/>
      <c r="S453" s="19"/>
      <c r="T453" s="19"/>
      <c r="U453" s="19"/>
      <c r="V453" s="19"/>
      <c r="W453" s="19"/>
      <c r="X453" s="19"/>
      <c r="Y453" s="19"/>
      <c r="Z453" s="19"/>
    </row>
    <row r="454" spans="1:26" ht="29.25" customHeight="1">
      <c r="A454" s="19"/>
      <c r="B454" s="19"/>
      <c r="C454" s="19"/>
      <c r="D454" s="336"/>
      <c r="E454" s="10"/>
      <c r="F454" s="96"/>
      <c r="G454" s="96"/>
      <c r="H454" s="96"/>
      <c r="I454" s="96"/>
      <c r="J454" s="96"/>
      <c r="K454" s="19"/>
      <c r="L454" s="19"/>
      <c r="M454" s="626"/>
      <c r="N454" s="19"/>
      <c r="O454" s="626"/>
      <c r="P454" s="372"/>
      <c r="Q454" s="372"/>
      <c r="R454" s="626"/>
      <c r="S454" s="19"/>
      <c r="T454" s="19"/>
      <c r="U454" s="19"/>
      <c r="V454" s="19"/>
      <c r="W454" s="19"/>
      <c r="X454" s="19"/>
      <c r="Y454" s="19"/>
      <c r="Z454" s="19"/>
    </row>
    <row r="455" spans="1:26" ht="29.25" customHeight="1">
      <c r="A455" s="19"/>
      <c r="B455" s="19"/>
      <c r="C455" s="19"/>
      <c r="D455" s="336"/>
      <c r="E455" s="10"/>
      <c r="F455" s="96"/>
      <c r="G455" s="96"/>
      <c r="H455" s="96"/>
      <c r="I455" s="96"/>
      <c r="J455" s="96"/>
      <c r="K455" s="19"/>
      <c r="L455" s="19"/>
      <c r="M455" s="626"/>
      <c r="N455" s="19"/>
      <c r="O455" s="626"/>
      <c r="P455" s="372"/>
      <c r="Q455" s="372"/>
      <c r="R455" s="626"/>
      <c r="S455" s="19"/>
      <c r="T455" s="19"/>
      <c r="U455" s="19"/>
      <c r="V455" s="19"/>
      <c r="W455" s="19"/>
      <c r="X455" s="19"/>
      <c r="Y455" s="19"/>
      <c r="Z455" s="19"/>
    </row>
    <row r="456" spans="1:26" ht="29.25" customHeight="1">
      <c r="A456" s="19"/>
      <c r="B456" s="19"/>
      <c r="C456" s="19"/>
      <c r="D456" s="336"/>
      <c r="E456" s="10"/>
      <c r="F456" s="96"/>
      <c r="G456" s="96"/>
      <c r="H456" s="96"/>
      <c r="I456" s="96"/>
      <c r="J456" s="96"/>
      <c r="K456" s="19"/>
      <c r="L456" s="19"/>
      <c r="M456" s="626"/>
      <c r="N456" s="19"/>
      <c r="O456" s="626"/>
      <c r="P456" s="372"/>
      <c r="Q456" s="372"/>
      <c r="R456" s="626"/>
      <c r="S456" s="19"/>
      <c r="T456" s="19"/>
      <c r="U456" s="19"/>
      <c r="V456" s="19"/>
      <c r="W456" s="19"/>
      <c r="X456" s="19"/>
      <c r="Y456" s="19"/>
      <c r="Z456" s="19"/>
    </row>
    <row r="457" spans="1:26" ht="29.25" customHeight="1">
      <c r="A457" s="19"/>
      <c r="B457" s="19"/>
      <c r="C457" s="19"/>
      <c r="D457" s="336"/>
      <c r="E457" s="10"/>
      <c r="F457" s="96"/>
      <c r="G457" s="96"/>
      <c r="H457" s="96"/>
      <c r="I457" s="96"/>
      <c r="J457" s="96"/>
      <c r="K457" s="19"/>
      <c r="L457" s="19"/>
      <c r="M457" s="626"/>
      <c r="N457" s="19"/>
      <c r="O457" s="626"/>
      <c r="P457" s="372"/>
      <c r="Q457" s="372"/>
      <c r="R457" s="626"/>
      <c r="S457" s="19"/>
      <c r="T457" s="19"/>
      <c r="U457" s="19"/>
      <c r="V457" s="19"/>
      <c r="W457" s="19"/>
      <c r="X457" s="19"/>
      <c r="Y457" s="19"/>
      <c r="Z457" s="19"/>
    </row>
    <row r="458" spans="1:26" ht="29.25" customHeight="1">
      <c r="A458" s="19"/>
      <c r="B458" s="19"/>
      <c r="C458" s="19"/>
      <c r="D458" s="336"/>
      <c r="E458" s="10"/>
      <c r="F458" s="96"/>
      <c r="G458" s="96"/>
      <c r="H458" s="96"/>
      <c r="I458" s="96"/>
      <c r="J458" s="96"/>
      <c r="K458" s="19"/>
      <c r="L458" s="19"/>
      <c r="M458" s="626"/>
      <c r="N458" s="19"/>
      <c r="O458" s="626"/>
      <c r="P458" s="372"/>
      <c r="Q458" s="372"/>
      <c r="R458" s="626"/>
      <c r="S458" s="19"/>
      <c r="T458" s="19"/>
      <c r="U458" s="19"/>
      <c r="V458" s="19"/>
      <c r="W458" s="19"/>
      <c r="X458" s="19"/>
      <c r="Y458" s="19"/>
      <c r="Z458" s="19"/>
    </row>
    <row r="459" spans="1:26" ht="29.25" customHeight="1">
      <c r="A459" s="19"/>
      <c r="B459" s="19"/>
      <c r="C459" s="19"/>
      <c r="D459" s="336"/>
      <c r="E459" s="10"/>
      <c r="F459" s="96"/>
      <c r="G459" s="96"/>
      <c r="H459" s="96"/>
      <c r="I459" s="96"/>
      <c r="J459" s="96"/>
      <c r="K459" s="19"/>
      <c r="L459" s="19"/>
      <c r="M459" s="626"/>
      <c r="N459" s="19"/>
      <c r="O459" s="626"/>
      <c r="P459" s="372"/>
      <c r="Q459" s="372"/>
      <c r="R459" s="626"/>
      <c r="S459" s="19"/>
      <c r="T459" s="19"/>
      <c r="U459" s="19"/>
      <c r="V459" s="19"/>
      <c r="W459" s="19"/>
      <c r="X459" s="19"/>
      <c r="Y459" s="19"/>
      <c r="Z459" s="19"/>
    </row>
    <row r="460" spans="1:26" ht="29.25" customHeight="1">
      <c r="A460" s="19"/>
      <c r="B460" s="19"/>
      <c r="C460" s="19"/>
      <c r="D460" s="336"/>
      <c r="E460" s="10"/>
      <c r="F460" s="96"/>
      <c r="G460" s="96"/>
      <c r="H460" s="96"/>
      <c r="I460" s="96"/>
      <c r="J460" s="96"/>
      <c r="K460" s="19"/>
      <c r="L460" s="19"/>
      <c r="M460" s="626"/>
      <c r="N460" s="19"/>
      <c r="O460" s="626"/>
      <c r="P460" s="372"/>
      <c r="Q460" s="372"/>
      <c r="R460" s="626"/>
      <c r="S460" s="19"/>
      <c r="T460" s="19"/>
      <c r="U460" s="19"/>
      <c r="V460" s="19"/>
      <c r="W460" s="19"/>
      <c r="X460" s="19"/>
      <c r="Y460" s="19"/>
      <c r="Z460" s="19"/>
    </row>
    <row r="461" spans="1:26" ht="29.25" customHeight="1">
      <c r="A461" s="19"/>
      <c r="B461" s="19"/>
      <c r="C461" s="19"/>
      <c r="D461" s="336"/>
      <c r="E461" s="10"/>
      <c r="F461" s="96"/>
      <c r="G461" s="96"/>
      <c r="H461" s="96"/>
      <c r="I461" s="96"/>
      <c r="J461" s="96"/>
      <c r="K461" s="19"/>
      <c r="L461" s="19"/>
      <c r="M461" s="626"/>
      <c r="N461" s="19"/>
      <c r="O461" s="626"/>
      <c r="P461" s="372"/>
      <c r="Q461" s="372"/>
      <c r="R461" s="626"/>
      <c r="S461" s="19"/>
      <c r="T461" s="19"/>
      <c r="U461" s="19"/>
      <c r="V461" s="19"/>
      <c r="W461" s="19"/>
      <c r="X461" s="19"/>
      <c r="Y461" s="19"/>
      <c r="Z461" s="19"/>
    </row>
    <row r="462" spans="1:26" ht="29.25" customHeight="1">
      <c r="A462" s="19"/>
      <c r="B462" s="19"/>
      <c r="C462" s="19"/>
      <c r="D462" s="336"/>
      <c r="E462" s="10"/>
      <c r="F462" s="96"/>
      <c r="G462" s="96"/>
      <c r="H462" s="96"/>
      <c r="I462" s="96"/>
      <c r="J462" s="96"/>
      <c r="K462" s="19"/>
      <c r="L462" s="19"/>
      <c r="M462" s="626"/>
      <c r="N462" s="19"/>
      <c r="O462" s="626"/>
      <c r="P462" s="372"/>
      <c r="Q462" s="372"/>
      <c r="R462" s="626"/>
      <c r="S462" s="19"/>
      <c r="T462" s="19"/>
      <c r="U462" s="19"/>
      <c r="V462" s="19"/>
      <c r="W462" s="19"/>
      <c r="X462" s="19"/>
      <c r="Y462" s="19"/>
      <c r="Z462" s="19"/>
    </row>
    <row r="463" spans="1:26" ht="29.25" customHeight="1">
      <c r="A463" s="19"/>
      <c r="B463" s="19"/>
      <c r="C463" s="19"/>
      <c r="D463" s="336"/>
      <c r="E463" s="10"/>
      <c r="F463" s="96"/>
      <c r="G463" s="96"/>
      <c r="H463" s="96"/>
      <c r="I463" s="96"/>
      <c r="J463" s="96"/>
      <c r="K463" s="19"/>
      <c r="L463" s="19"/>
      <c r="M463" s="626"/>
      <c r="N463" s="19"/>
      <c r="O463" s="626"/>
      <c r="P463" s="372"/>
      <c r="Q463" s="372"/>
      <c r="R463" s="626"/>
      <c r="S463" s="19"/>
      <c r="T463" s="19"/>
      <c r="U463" s="19"/>
      <c r="V463" s="19"/>
      <c r="W463" s="19"/>
      <c r="X463" s="19"/>
      <c r="Y463" s="19"/>
      <c r="Z463" s="19"/>
    </row>
    <row r="464" spans="1:26" ht="29.25" customHeight="1">
      <c r="A464" s="19"/>
      <c r="B464" s="19"/>
      <c r="C464" s="19"/>
      <c r="D464" s="336"/>
      <c r="E464" s="10"/>
      <c r="F464" s="96"/>
      <c r="G464" s="96"/>
      <c r="H464" s="96"/>
      <c r="I464" s="96"/>
      <c r="J464" s="96"/>
      <c r="K464" s="19"/>
      <c r="L464" s="19"/>
      <c r="M464" s="626"/>
      <c r="N464" s="19"/>
      <c r="O464" s="626"/>
      <c r="P464" s="372"/>
      <c r="Q464" s="372"/>
      <c r="R464" s="626"/>
      <c r="S464" s="19"/>
      <c r="T464" s="19"/>
      <c r="U464" s="19"/>
      <c r="V464" s="19"/>
      <c r="W464" s="19"/>
      <c r="X464" s="19"/>
      <c r="Y464" s="19"/>
      <c r="Z464" s="19"/>
    </row>
    <row r="465" spans="1:26" ht="29.25" customHeight="1">
      <c r="A465" s="19"/>
      <c r="B465" s="19"/>
      <c r="C465" s="19"/>
      <c r="D465" s="336"/>
      <c r="E465" s="10"/>
      <c r="F465" s="96"/>
      <c r="G465" s="96"/>
      <c r="H465" s="96"/>
      <c r="I465" s="96"/>
      <c r="J465" s="96"/>
      <c r="K465" s="19"/>
      <c r="L465" s="19"/>
      <c r="M465" s="626"/>
      <c r="N465" s="19"/>
      <c r="O465" s="626"/>
      <c r="P465" s="372"/>
      <c r="Q465" s="372"/>
      <c r="R465" s="626"/>
      <c r="S465" s="19"/>
      <c r="T465" s="19"/>
      <c r="U465" s="19"/>
      <c r="V465" s="19"/>
      <c r="W465" s="19"/>
      <c r="X465" s="19"/>
      <c r="Y465" s="19"/>
      <c r="Z465" s="19"/>
    </row>
    <row r="466" spans="1:26" ht="29.25" customHeight="1">
      <c r="A466" s="19"/>
      <c r="B466" s="19"/>
      <c r="C466" s="19"/>
      <c r="D466" s="336"/>
      <c r="E466" s="10"/>
      <c r="F466" s="96"/>
      <c r="G466" s="96"/>
      <c r="H466" s="96"/>
      <c r="I466" s="96"/>
      <c r="J466" s="96"/>
      <c r="K466" s="19"/>
      <c r="L466" s="19"/>
      <c r="M466" s="626"/>
      <c r="N466" s="19"/>
      <c r="O466" s="626"/>
      <c r="P466" s="372"/>
      <c r="Q466" s="372"/>
      <c r="R466" s="626"/>
      <c r="S466" s="19"/>
      <c r="T466" s="19"/>
      <c r="U466" s="19"/>
      <c r="V466" s="19"/>
      <c r="W466" s="19"/>
      <c r="X466" s="19"/>
      <c r="Y466" s="19"/>
      <c r="Z466" s="19"/>
    </row>
    <row r="467" spans="1:26" ht="29.25" customHeight="1">
      <c r="A467" s="19"/>
      <c r="B467" s="19"/>
      <c r="C467" s="19"/>
      <c r="D467" s="336"/>
      <c r="E467" s="10"/>
      <c r="F467" s="96"/>
      <c r="G467" s="96"/>
      <c r="H467" s="96"/>
      <c r="I467" s="96"/>
      <c r="J467" s="96"/>
      <c r="K467" s="19"/>
      <c r="L467" s="19"/>
      <c r="M467" s="626"/>
      <c r="N467" s="19"/>
      <c r="O467" s="626"/>
      <c r="P467" s="372"/>
      <c r="Q467" s="372"/>
      <c r="R467" s="626"/>
      <c r="S467" s="19"/>
      <c r="T467" s="19"/>
      <c r="U467" s="19"/>
      <c r="V467" s="19"/>
      <c r="W467" s="19"/>
      <c r="X467" s="19"/>
      <c r="Y467" s="19"/>
      <c r="Z467" s="19"/>
    </row>
    <row r="468" spans="1:26" ht="29.25" customHeight="1">
      <c r="A468" s="19"/>
      <c r="B468" s="19"/>
      <c r="C468" s="19"/>
      <c r="D468" s="336"/>
      <c r="E468" s="10"/>
      <c r="F468" s="96"/>
      <c r="G468" s="96"/>
      <c r="H468" s="96"/>
      <c r="I468" s="96"/>
      <c r="J468" s="96"/>
      <c r="K468" s="19"/>
      <c r="L468" s="19"/>
      <c r="M468" s="626"/>
      <c r="N468" s="19"/>
      <c r="O468" s="626"/>
      <c r="P468" s="372"/>
      <c r="Q468" s="372"/>
      <c r="R468" s="626"/>
      <c r="S468" s="19"/>
      <c r="T468" s="19"/>
      <c r="U468" s="19"/>
      <c r="V468" s="19"/>
      <c r="W468" s="19"/>
      <c r="X468" s="19"/>
      <c r="Y468" s="19"/>
      <c r="Z468" s="19"/>
    </row>
    <row r="469" spans="1:26" ht="29.25" customHeight="1">
      <c r="A469" s="19"/>
      <c r="B469" s="19"/>
      <c r="C469" s="19"/>
      <c r="D469" s="336"/>
      <c r="E469" s="10"/>
      <c r="F469" s="96"/>
      <c r="G469" s="96"/>
      <c r="H469" s="96"/>
      <c r="I469" s="96"/>
      <c r="J469" s="96"/>
      <c r="K469" s="19"/>
      <c r="L469" s="19"/>
      <c r="M469" s="626"/>
      <c r="N469" s="19"/>
      <c r="O469" s="626"/>
      <c r="P469" s="372"/>
      <c r="Q469" s="372"/>
      <c r="R469" s="626"/>
      <c r="S469" s="19"/>
      <c r="T469" s="19"/>
      <c r="U469" s="19"/>
      <c r="V469" s="19"/>
      <c r="W469" s="19"/>
      <c r="X469" s="19"/>
      <c r="Y469" s="19"/>
      <c r="Z469" s="19"/>
    </row>
    <row r="470" spans="1:26" ht="29.25" customHeight="1">
      <c r="A470" s="19"/>
      <c r="B470" s="19"/>
      <c r="C470" s="19"/>
      <c r="D470" s="336"/>
      <c r="E470" s="10"/>
      <c r="F470" s="96"/>
      <c r="G470" s="96"/>
      <c r="H470" s="96"/>
      <c r="I470" s="96"/>
      <c r="J470" s="96"/>
      <c r="K470" s="19"/>
      <c r="L470" s="19"/>
      <c r="M470" s="626"/>
      <c r="N470" s="19"/>
      <c r="O470" s="626"/>
      <c r="P470" s="372"/>
      <c r="Q470" s="372"/>
      <c r="R470" s="626"/>
      <c r="S470" s="19"/>
      <c r="T470" s="19"/>
      <c r="U470" s="19"/>
      <c r="V470" s="19"/>
      <c r="W470" s="19"/>
      <c r="X470" s="19"/>
      <c r="Y470" s="19"/>
      <c r="Z470" s="19"/>
    </row>
    <row r="471" spans="1:26" ht="29.25" customHeight="1">
      <c r="A471" s="19"/>
      <c r="B471" s="19"/>
      <c r="C471" s="19"/>
      <c r="D471" s="336"/>
      <c r="E471" s="10"/>
      <c r="F471" s="96"/>
      <c r="G471" s="96"/>
      <c r="H471" s="96"/>
      <c r="I471" s="96"/>
      <c r="J471" s="96"/>
      <c r="K471" s="19"/>
      <c r="L471" s="19"/>
      <c r="M471" s="626"/>
      <c r="N471" s="19"/>
      <c r="O471" s="626"/>
      <c r="P471" s="372"/>
      <c r="Q471" s="372"/>
      <c r="R471" s="626"/>
      <c r="S471" s="19"/>
      <c r="T471" s="19"/>
      <c r="U471" s="19"/>
      <c r="V471" s="19"/>
      <c r="W471" s="19"/>
      <c r="X471" s="19"/>
      <c r="Y471" s="19"/>
      <c r="Z471" s="19"/>
    </row>
    <row r="472" spans="1:26" ht="29.25" customHeight="1">
      <c r="A472" s="19"/>
      <c r="B472" s="19"/>
      <c r="C472" s="19"/>
      <c r="D472" s="336"/>
      <c r="E472" s="10"/>
      <c r="F472" s="96"/>
      <c r="G472" s="96"/>
      <c r="H472" s="96"/>
      <c r="I472" s="96"/>
      <c r="J472" s="96"/>
      <c r="K472" s="19"/>
      <c r="L472" s="19"/>
      <c r="M472" s="626"/>
      <c r="N472" s="19"/>
      <c r="O472" s="626"/>
      <c r="P472" s="372"/>
      <c r="Q472" s="372"/>
      <c r="R472" s="626"/>
      <c r="S472" s="19"/>
      <c r="T472" s="19"/>
      <c r="U472" s="19"/>
      <c r="V472" s="19"/>
      <c r="W472" s="19"/>
      <c r="X472" s="19"/>
      <c r="Y472" s="19"/>
      <c r="Z472" s="19"/>
    </row>
    <row r="473" spans="1:26" ht="29.25" customHeight="1">
      <c r="A473" s="19"/>
      <c r="B473" s="19"/>
      <c r="C473" s="19"/>
      <c r="D473" s="336"/>
      <c r="E473" s="10"/>
      <c r="F473" s="96"/>
      <c r="G473" s="96"/>
      <c r="H473" s="96"/>
      <c r="I473" s="96"/>
      <c r="J473" s="96"/>
      <c r="K473" s="19"/>
      <c r="L473" s="19"/>
      <c r="M473" s="626"/>
      <c r="N473" s="19"/>
      <c r="O473" s="626"/>
      <c r="P473" s="372"/>
      <c r="Q473" s="372"/>
      <c r="R473" s="626"/>
      <c r="S473" s="19"/>
      <c r="T473" s="19"/>
      <c r="U473" s="19"/>
      <c r="V473" s="19"/>
      <c r="W473" s="19"/>
      <c r="X473" s="19"/>
      <c r="Y473" s="19"/>
      <c r="Z473" s="19"/>
    </row>
    <row r="474" spans="1:26" ht="29.25" customHeight="1">
      <c r="A474" s="19"/>
      <c r="B474" s="19"/>
      <c r="C474" s="19"/>
      <c r="D474" s="336"/>
      <c r="E474" s="10"/>
      <c r="F474" s="96"/>
      <c r="G474" s="96"/>
      <c r="H474" s="96"/>
      <c r="I474" s="96"/>
      <c r="J474" s="96"/>
      <c r="K474" s="19"/>
      <c r="L474" s="19"/>
      <c r="M474" s="626"/>
      <c r="N474" s="19"/>
      <c r="O474" s="626"/>
      <c r="P474" s="372"/>
      <c r="Q474" s="372"/>
      <c r="R474" s="626"/>
      <c r="S474" s="19"/>
      <c r="T474" s="19"/>
      <c r="U474" s="19"/>
      <c r="V474" s="19"/>
      <c r="W474" s="19"/>
      <c r="X474" s="19"/>
      <c r="Y474" s="19"/>
      <c r="Z474" s="19"/>
    </row>
    <row r="475" spans="1:26" ht="15.75" customHeight="1"/>
    <row r="476" spans="1:26" ht="15.75" customHeight="1"/>
    <row r="477" spans="1:26" ht="15.75" customHeight="1"/>
    <row r="478" spans="1:26" ht="15.75" customHeight="1"/>
    <row r="479" spans="1:26" ht="15.75" customHeight="1"/>
    <row r="480" spans="1:26"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C1"/>
    <mergeCell ref="F4:J4"/>
    <mergeCell ref="L4:O4"/>
  </mergeCells>
  <pageMargins left="0.7" right="0.7" top="0.75" bottom="0.75" header="0" footer="0"/>
  <pageSetup scale="70" orientation="landscape" r:id="rId1"/>
</worksheet>
</file>

<file path=xl/worksheets/sheet11.xml><?xml version="1.0" encoding="utf-8"?>
<worksheet xmlns="http://schemas.openxmlformats.org/spreadsheetml/2006/main" xmlns:r="http://schemas.openxmlformats.org/officeDocument/2006/relationships">
  <dimension ref="A1:Z1000"/>
  <sheetViews>
    <sheetView workbookViewId="0">
      <pane xSplit="3" ySplit="6" topLeftCell="L7" activePane="bottomRight" state="frozen"/>
      <selection pane="topRight" activeCell="D1" sqref="D1"/>
      <selection pane="bottomLeft" activeCell="A7" sqref="A7"/>
      <selection pane="bottomRight" activeCell="M15" sqref="M15"/>
    </sheetView>
  </sheetViews>
  <sheetFormatPr defaultColWidth="14.42578125" defaultRowHeight="15" customHeight="1"/>
  <cols>
    <col min="1" max="1" width="10.5703125" customWidth="1"/>
    <col min="2" max="2" width="13.85546875" customWidth="1"/>
    <col min="3" max="3" width="51.140625" customWidth="1"/>
    <col min="4" max="4" width="8.42578125" customWidth="1"/>
    <col min="5" max="5" width="13" customWidth="1"/>
    <col min="6" max="6" width="14.140625" customWidth="1"/>
    <col min="7" max="7" width="20" customWidth="1"/>
    <col min="8" max="10" width="14.140625" customWidth="1"/>
    <col min="11" max="11" width="12.42578125" customWidth="1"/>
    <col min="12" max="12" width="10.5703125" customWidth="1"/>
    <col min="13" max="13" width="13" customWidth="1"/>
    <col min="14" max="14" width="12.42578125" customWidth="1"/>
    <col min="15" max="15" width="12.140625" customWidth="1"/>
    <col min="16" max="16" width="42.5703125" customWidth="1"/>
    <col min="17" max="17" width="39.42578125" customWidth="1"/>
    <col min="18" max="18" width="14.140625" customWidth="1"/>
    <col min="19" max="19" width="14" customWidth="1"/>
    <col min="20" max="26" width="8.7109375" customWidth="1"/>
  </cols>
  <sheetData>
    <row r="1" spans="1:26" ht="12" customHeight="1">
      <c r="A1" s="1178" t="s">
        <v>1891</v>
      </c>
      <c r="B1" s="1160"/>
      <c r="C1" s="1158"/>
      <c r="D1" s="138"/>
      <c r="E1" s="138"/>
      <c r="F1" s="328" t="s">
        <v>392</v>
      </c>
      <c r="G1" s="328" t="s">
        <v>559</v>
      </c>
      <c r="H1" s="328" t="s">
        <v>560</v>
      </c>
      <c r="I1" s="328" t="s">
        <v>122</v>
      </c>
      <c r="J1" s="328" t="s">
        <v>124</v>
      </c>
      <c r="K1" s="328" t="s">
        <v>126</v>
      </c>
      <c r="L1" s="328" t="s">
        <v>128</v>
      </c>
      <c r="M1" s="328" t="s">
        <v>130</v>
      </c>
      <c r="N1" s="329" t="s">
        <v>1356</v>
      </c>
      <c r="O1" s="328" t="s">
        <v>396</v>
      </c>
      <c r="P1" s="330" t="s">
        <v>144</v>
      </c>
      <c r="Q1" s="330" t="s">
        <v>138</v>
      </c>
      <c r="R1" s="330"/>
      <c r="S1" s="19"/>
      <c r="T1" s="19"/>
      <c r="U1" s="19"/>
      <c r="V1" s="19"/>
      <c r="W1" s="19"/>
      <c r="X1" s="19"/>
      <c r="Y1" s="19"/>
      <c r="Z1" s="19"/>
    </row>
    <row r="2" spans="1:26" ht="11.25" customHeight="1">
      <c r="A2" s="97" t="str">
        <f>HYPERLINK("#Index!B9", "Index Pg")</f>
        <v>Index Pg</v>
      </c>
      <c r="B2" s="96"/>
      <c r="C2" s="60" t="str">
        <f>HYPERLINK("#'Budget Summary II'!A3:B5", "Budget Summary II")</f>
        <v>Budget Summary II</v>
      </c>
      <c r="D2" s="101"/>
      <c r="E2" s="140" t="s">
        <v>42</v>
      </c>
      <c r="F2" s="102">
        <f t="shared" ref="F2:G2" si="0">R7+R8</f>
        <v>0</v>
      </c>
      <c r="G2" s="102">
        <f t="shared" si="0"/>
        <v>0</v>
      </c>
      <c r="H2" s="102"/>
      <c r="I2" s="102"/>
      <c r="J2" s="102"/>
      <c r="K2" s="102"/>
      <c r="L2" s="102">
        <f>R22+R23</f>
        <v>0</v>
      </c>
      <c r="M2" s="102"/>
      <c r="N2" s="331"/>
      <c r="O2" s="102"/>
      <c r="P2" s="262">
        <f>R25+R26</f>
        <v>0</v>
      </c>
      <c r="Q2" s="262">
        <f>R27</f>
        <v>0</v>
      </c>
      <c r="R2" s="333"/>
      <c r="S2" s="19"/>
      <c r="T2" s="19"/>
      <c r="U2" s="19"/>
      <c r="V2" s="19"/>
      <c r="W2" s="19"/>
      <c r="X2" s="19"/>
      <c r="Y2" s="19"/>
      <c r="Z2" s="19"/>
    </row>
    <row r="3" spans="1:26" ht="11.25" customHeight="1">
      <c r="A3" s="97"/>
      <c r="B3" s="96"/>
      <c r="C3" s="60"/>
      <c r="D3" s="101"/>
      <c r="E3" s="140" t="s">
        <v>39</v>
      </c>
      <c r="F3" s="102">
        <f>O7+O8</f>
        <v>15.5</v>
      </c>
      <c r="G3" s="334">
        <f>O14+O15+O19</f>
        <v>240</v>
      </c>
      <c r="H3" s="102"/>
      <c r="I3" s="102"/>
      <c r="J3" s="102"/>
      <c r="K3" s="102"/>
      <c r="L3" s="102">
        <f>O23+O24</f>
        <v>3.0001000000000002</v>
      </c>
      <c r="M3" s="102"/>
      <c r="N3" s="331"/>
      <c r="O3" s="102"/>
      <c r="P3" s="262">
        <f>O25+O26</f>
        <v>0</v>
      </c>
      <c r="Q3" s="262">
        <f>O27</f>
        <v>1</v>
      </c>
      <c r="R3" s="333"/>
      <c r="S3" s="19"/>
      <c r="T3" s="19"/>
      <c r="U3" s="19"/>
      <c r="V3" s="19"/>
      <c r="W3" s="19"/>
      <c r="X3" s="19"/>
      <c r="Y3" s="19"/>
      <c r="Z3" s="19"/>
    </row>
    <row r="4" spans="1:26" ht="12.75" customHeight="1">
      <c r="A4" s="63" t="s">
        <v>150</v>
      </c>
      <c r="B4" s="63" t="s">
        <v>151</v>
      </c>
      <c r="C4" s="63" t="s">
        <v>12</v>
      </c>
      <c r="D4" s="63" t="s">
        <v>426</v>
      </c>
      <c r="E4" s="63" t="s">
        <v>427</v>
      </c>
      <c r="F4" s="1173" t="s">
        <v>428</v>
      </c>
      <c r="G4" s="1160"/>
      <c r="H4" s="1160"/>
      <c r="I4" s="1160"/>
      <c r="J4" s="1158"/>
      <c r="K4" s="63" t="s">
        <v>431</v>
      </c>
      <c r="L4" s="1174" t="s">
        <v>432</v>
      </c>
      <c r="M4" s="1160"/>
      <c r="N4" s="1160"/>
      <c r="O4" s="1158"/>
      <c r="P4" s="63" t="s">
        <v>433</v>
      </c>
      <c r="Q4" s="63" t="s">
        <v>435</v>
      </c>
      <c r="R4" s="106" t="s">
        <v>434</v>
      </c>
      <c r="S4" s="336"/>
      <c r="T4" s="336"/>
      <c r="U4" s="336"/>
      <c r="V4" s="336"/>
      <c r="W4" s="336"/>
      <c r="X4" s="336"/>
      <c r="Y4" s="336"/>
      <c r="Z4" s="336"/>
    </row>
    <row r="5" spans="1:26" ht="11.25" customHeight="1">
      <c r="A5" s="63"/>
      <c r="B5" s="63"/>
      <c r="C5" s="63"/>
      <c r="D5" s="63"/>
      <c r="E5" s="63"/>
      <c r="F5" s="93" t="s">
        <v>439</v>
      </c>
      <c r="G5" s="93" t="s">
        <v>394</v>
      </c>
      <c r="H5" s="93" t="s">
        <v>395</v>
      </c>
      <c r="I5" s="93" t="s">
        <v>440</v>
      </c>
      <c r="J5" s="93" t="s">
        <v>441</v>
      </c>
      <c r="K5" s="63"/>
      <c r="L5" s="63" t="s">
        <v>442</v>
      </c>
      <c r="M5" s="106" t="s">
        <v>443</v>
      </c>
      <c r="N5" s="63" t="s">
        <v>444</v>
      </c>
      <c r="O5" s="106" t="s">
        <v>445</v>
      </c>
      <c r="P5" s="63"/>
      <c r="Q5" s="63"/>
      <c r="R5" s="106"/>
      <c r="S5" s="336"/>
      <c r="T5" s="336"/>
      <c r="U5" s="336"/>
      <c r="V5" s="336"/>
      <c r="W5" s="336"/>
      <c r="X5" s="336"/>
      <c r="Y5" s="336"/>
      <c r="Z5" s="336"/>
    </row>
    <row r="6" spans="1:26" ht="11.25" customHeight="1">
      <c r="A6" s="64">
        <v>7</v>
      </c>
      <c r="B6" s="107"/>
      <c r="C6" s="64" t="s">
        <v>22</v>
      </c>
      <c r="D6" s="64"/>
      <c r="E6" s="64"/>
      <c r="F6" s="64"/>
      <c r="G6" s="64"/>
      <c r="H6" s="64"/>
      <c r="I6" s="64"/>
      <c r="J6" s="64"/>
      <c r="K6" s="64"/>
      <c r="L6" s="64"/>
      <c r="M6" s="64"/>
      <c r="N6" s="64"/>
      <c r="O6" s="65">
        <f>O7+O8+O9+O10+O21+O24+O27+O28</f>
        <v>259.50009999999997</v>
      </c>
      <c r="P6" s="64"/>
      <c r="Q6" s="64"/>
      <c r="R6" s="65">
        <f>R7+R8+R9+R10+R21+R24+R27+R28</f>
        <v>0</v>
      </c>
      <c r="S6" s="19"/>
      <c r="T6" s="19"/>
      <c r="U6" s="19"/>
      <c r="V6" s="19"/>
      <c r="W6" s="19"/>
      <c r="X6" s="19"/>
      <c r="Y6" s="19"/>
      <c r="Z6" s="19"/>
    </row>
    <row r="7" spans="1:26" ht="25.5">
      <c r="A7" s="337">
        <v>7.1</v>
      </c>
      <c r="B7" s="131" t="s">
        <v>1913</v>
      </c>
      <c r="C7" s="131" t="s">
        <v>1914</v>
      </c>
      <c r="D7" s="132" t="s">
        <v>392</v>
      </c>
      <c r="E7" s="132" t="s">
        <v>1915</v>
      </c>
      <c r="F7" s="171"/>
      <c r="G7" s="171"/>
      <c r="H7" s="132">
        <v>2880000</v>
      </c>
      <c r="I7" s="171"/>
      <c r="J7" s="171"/>
      <c r="K7" s="137" t="s">
        <v>1916</v>
      </c>
      <c r="L7" s="132">
        <v>250</v>
      </c>
      <c r="M7" s="338">
        <f t="shared" ref="M7:M9" si="1">L7/100000</f>
        <v>2.5000000000000001E-3</v>
      </c>
      <c r="N7" s="188">
        <v>5000</v>
      </c>
      <c r="O7" s="136">
        <f t="shared" ref="O7:O9" si="2">M7*N7</f>
        <v>12.5</v>
      </c>
      <c r="P7" s="137" t="s">
        <v>1917</v>
      </c>
      <c r="Q7" s="137">
        <f>'RMNCH+A Abstract'!J133</f>
        <v>0</v>
      </c>
      <c r="R7" s="289">
        <f>'RMNCH+A Abstract'!K133</f>
        <v>0</v>
      </c>
      <c r="S7" s="323"/>
      <c r="T7" s="323"/>
      <c r="U7" s="323"/>
      <c r="V7" s="323"/>
      <c r="W7" s="323"/>
      <c r="X7" s="323"/>
      <c r="Y7" s="323"/>
      <c r="Z7" s="323"/>
    </row>
    <row r="8" spans="1:26" ht="25.5">
      <c r="A8" s="337">
        <v>7.2</v>
      </c>
      <c r="B8" s="131" t="s">
        <v>1920</v>
      </c>
      <c r="C8" s="131" t="s">
        <v>1921</v>
      </c>
      <c r="D8" s="132" t="s">
        <v>392</v>
      </c>
      <c r="E8" s="132" t="s">
        <v>1922</v>
      </c>
      <c r="F8" s="171"/>
      <c r="G8" s="171"/>
      <c r="H8" s="132">
        <v>50000</v>
      </c>
      <c r="I8" s="171"/>
      <c r="J8" s="303"/>
      <c r="K8" s="131" t="s">
        <v>1916</v>
      </c>
      <c r="L8" s="131">
        <v>500</v>
      </c>
      <c r="M8" s="136">
        <f t="shared" si="1"/>
        <v>5.0000000000000001E-3</v>
      </c>
      <c r="N8" s="188">
        <v>600</v>
      </c>
      <c r="O8" s="136">
        <f t="shared" si="2"/>
        <v>3</v>
      </c>
      <c r="P8" s="137" t="s">
        <v>1923</v>
      </c>
      <c r="Q8" s="137">
        <f>'RMNCH+A Abstract'!J134</f>
        <v>0</v>
      </c>
      <c r="R8" s="289">
        <f>'RMNCH+A Abstract'!K134</f>
        <v>0</v>
      </c>
      <c r="S8" s="323"/>
      <c r="T8" s="323"/>
      <c r="U8" s="323"/>
      <c r="V8" s="323"/>
      <c r="W8" s="323"/>
      <c r="X8" s="323"/>
      <c r="Y8" s="323"/>
      <c r="Z8" s="323"/>
    </row>
    <row r="9" spans="1:26" ht="11.25" customHeight="1">
      <c r="A9" s="67">
        <v>7.3</v>
      </c>
      <c r="B9" s="110" t="s">
        <v>1927</v>
      </c>
      <c r="C9" s="67" t="s">
        <v>1928</v>
      </c>
      <c r="D9" s="111" t="s">
        <v>609</v>
      </c>
      <c r="E9" s="111" t="s">
        <v>588</v>
      </c>
      <c r="F9" s="67"/>
      <c r="G9" s="67"/>
      <c r="H9" s="339">
        <v>125000</v>
      </c>
      <c r="I9" s="67"/>
      <c r="J9" s="67"/>
      <c r="K9" s="67"/>
      <c r="L9" s="67"/>
      <c r="M9" s="114">
        <f t="shared" si="1"/>
        <v>0</v>
      </c>
      <c r="N9" s="238"/>
      <c r="O9" s="68">
        <f t="shared" si="2"/>
        <v>0</v>
      </c>
      <c r="P9" s="67"/>
      <c r="Q9" s="110">
        <f>'RMNCH+A Abstract'!J302</f>
        <v>0</v>
      </c>
      <c r="R9" s="68">
        <f>'RMNCH+A Abstract'!K302</f>
        <v>0</v>
      </c>
      <c r="S9" s="19"/>
      <c r="T9" s="19"/>
      <c r="U9" s="19"/>
      <c r="V9" s="19"/>
      <c r="W9" s="19"/>
      <c r="X9" s="19"/>
      <c r="Y9" s="19"/>
      <c r="Z9" s="19"/>
    </row>
    <row r="10" spans="1:26" ht="11.25" customHeight="1">
      <c r="A10" s="67">
        <v>7.4</v>
      </c>
      <c r="B10" s="113" t="s">
        <v>1932</v>
      </c>
      <c r="C10" s="115" t="s">
        <v>1933</v>
      </c>
      <c r="D10" s="111"/>
      <c r="E10" s="111"/>
      <c r="F10" s="113"/>
      <c r="G10" s="113"/>
      <c r="H10" s="113"/>
      <c r="I10" s="113"/>
      <c r="J10" s="113"/>
      <c r="K10" s="113"/>
      <c r="L10" s="113"/>
      <c r="M10" s="114"/>
      <c r="N10" s="238"/>
      <c r="O10" s="68">
        <f>O11+O18+O20</f>
        <v>240</v>
      </c>
      <c r="P10" s="110"/>
      <c r="Q10" s="110"/>
      <c r="R10" s="68">
        <f>R11+R18</f>
        <v>0</v>
      </c>
      <c r="S10" s="19"/>
      <c r="T10" s="19"/>
      <c r="U10" s="19"/>
      <c r="V10" s="19"/>
      <c r="W10" s="19"/>
      <c r="X10" s="19"/>
      <c r="Y10" s="19"/>
      <c r="Z10" s="19"/>
    </row>
    <row r="11" spans="1:26" ht="11.25" customHeight="1">
      <c r="A11" s="340" t="s">
        <v>1936</v>
      </c>
      <c r="B11" s="341"/>
      <c r="C11" s="342" t="s">
        <v>1937</v>
      </c>
      <c r="D11" s="343"/>
      <c r="E11" s="343"/>
      <c r="F11" s="344"/>
      <c r="G11" s="344"/>
      <c r="H11" s="344"/>
      <c r="I11" s="344"/>
      <c r="J11" s="344"/>
      <c r="K11" s="344"/>
      <c r="L11" s="344"/>
      <c r="M11" s="345">
        <f t="shared" ref="M11:M17" si="3">L11/100000</f>
        <v>0</v>
      </c>
      <c r="N11" s="346"/>
      <c r="O11" s="347">
        <f>O12+O13+O16+O17</f>
        <v>240</v>
      </c>
      <c r="P11" s="344"/>
      <c r="Q11" s="344"/>
      <c r="R11" s="345">
        <f>R12+R13+R16+R17</f>
        <v>0</v>
      </c>
      <c r="S11" s="19"/>
      <c r="T11" s="19"/>
      <c r="U11" s="19"/>
      <c r="V11" s="19"/>
      <c r="W11" s="19"/>
      <c r="X11" s="19"/>
      <c r="Y11" s="19"/>
      <c r="Z11" s="19"/>
    </row>
    <row r="12" spans="1:26" ht="11.25" customHeight="1">
      <c r="A12" s="304" t="s">
        <v>1944</v>
      </c>
      <c r="B12" s="4"/>
      <c r="C12" s="4" t="s">
        <v>1945</v>
      </c>
      <c r="D12" s="127" t="s">
        <v>609</v>
      </c>
      <c r="E12" s="127" t="s">
        <v>609</v>
      </c>
      <c r="F12" s="70"/>
      <c r="G12" s="70"/>
      <c r="H12" s="70"/>
      <c r="I12" s="70"/>
      <c r="J12" s="70"/>
      <c r="K12" s="70"/>
      <c r="L12" s="70"/>
      <c r="M12" s="71">
        <f t="shared" si="3"/>
        <v>0</v>
      </c>
      <c r="N12" s="193"/>
      <c r="O12" s="71">
        <f>M12*N12</f>
        <v>0</v>
      </c>
      <c r="P12" s="70"/>
      <c r="Q12" s="137"/>
      <c r="R12" s="136"/>
      <c r="S12" s="19"/>
      <c r="T12" s="19"/>
      <c r="U12" s="19"/>
      <c r="V12" s="19"/>
      <c r="W12" s="19"/>
      <c r="X12" s="19"/>
      <c r="Y12" s="19"/>
      <c r="Z12" s="19"/>
    </row>
    <row r="13" spans="1:26" ht="11.25" customHeight="1">
      <c r="A13" s="349" t="s">
        <v>1948</v>
      </c>
      <c r="B13" s="350"/>
      <c r="C13" s="350" t="s">
        <v>1952</v>
      </c>
      <c r="D13" s="351" t="s">
        <v>609</v>
      </c>
      <c r="E13" s="351" t="s">
        <v>609</v>
      </c>
      <c r="F13" s="353"/>
      <c r="G13" s="353"/>
      <c r="H13" s="353"/>
      <c r="I13" s="353"/>
      <c r="J13" s="353"/>
      <c r="K13" s="353"/>
      <c r="L13" s="353"/>
      <c r="M13" s="355">
        <f t="shared" si="3"/>
        <v>0</v>
      </c>
      <c r="N13" s="356"/>
      <c r="O13" s="355">
        <f>O14+O15</f>
        <v>240</v>
      </c>
      <c r="P13" s="353"/>
      <c r="Q13" s="278"/>
      <c r="R13" s="282">
        <f>R14+R15</f>
        <v>0</v>
      </c>
      <c r="S13" s="19"/>
      <c r="T13" s="19"/>
      <c r="U13" s="19"/>
      <c r="V13" s="19"/>
      <c r="W13" s="19"/>
      <c r="X13" s="19"/>
      <c r="Y13" s="19"/>
      <c r="Z13" s="19"/>
    </row>
    <row r="14" spans="1:26" ht="25.5">
      <c r="A14" s="240" t="s">
        <v>1957</v>
      </c>
      <c r="B14" s="131"/>
      <c r="C14" s="131" t="s">
        <v>1958</v>
      </c>
      <c r="D14" s="241" t="s">
        <v>609</v>
      </c>
      <c r="E14" s="241" t="s">
        <v>609</v>
      </c>
      <c r="F14" s="357"/>
      <c r="G14" s="171"/>
      <c r="H14" s="358"/>
      <c r="I14" s="358"/>
      <c r="J14" s="357"/>
      <c r="K14" s="137"/>
      <c r="L14" s="137"/>
      <c r="M14" s="136">
        <f t="shared" si="3"/>
        <v>0</v>
      </c>
      <c r="N14" s="188"/>
      <c r="O14" s="136">
        <f t="shared" ref="O14:O17" si="4">M14*N14</f>
        <v>0</v>
      </c>
      <c r="P14" s="137"/>
      <c r="Q14" s="137"/>
      <c r="R14" s="136"/>
      <c r="S14" s="323"/>
      <c r="T14" s="323"/>
      <c r="U14" s="323"/>
      <c r="V14" s="323"/>
      <c r="W14" s="323"/>
      <c r="X14" s="323"/>
      <c r="Y14" s="323"/>
      <c r="Z14" s="323"/>
    </row>
    <row r="15" spans="1:26" ht="89.25">
      <c r="A15" s="240" t="s">
        <v>1961</v>
      </c>
      <c r="B15" s="131"/>
      <c r="C15" s="131" t="s">
        <v>1962</v>
      </c>
      <c r="D15" s="241" t="s">
        <v>609</v>
      </c>
      <c r="E15" s="241" t="s">
        <v>609</v>
      </c>
      <c r="F15" s="357"/>
      <c r="G15" s="171"/>
      <c r="H15" s="359">
        <v>18000000</v>
      </c>
      <c r="I15" s="359">
        <v>10000000</v>
      </c>
      <c r="J15" s="357"/>
      <c r="K15" s="137" t="s">
        <v>1965</v>
      </c>
      <c r="L15" s="137">
        <v>2000000</v>
      </c>
      <c r="M15" s="136">
        <f t="shared" si="3"/>
        <v>20</v>
      </c>
      <c r="N15" s="188">
        <v>12</v>
      </c>
      <c r="O15" s="136">
        <f t="shared" si="4"/>
        <v>240</v>
      </c>
      <c r="P15" s="137" t="s">
        <v>1966</v>
      </c>
      <c r="Q15" s="137"/>
      <c r="R15" s="136"/>
      <c r="S15" s="323"/>
      <c r="T15" s="323"/>
      <c r="U15" s="323"/>
      <c r="V15" s="323"/>
      <c r="W15" s="323"/>
      <c r="X15" s="323"/>
      <c r="Y15" s="323"/>
      <c r="Z15" s="323"/>
    </row>
    <row r="16" spans="1:26" ht="11.25" customHeight="1">
      <c r="A16" s="304" t="s">
        <v>1967</v>
      </c>
      <c r="B16" s="4"/>
      <c r="C16" s="4" t="s">
        <v>1968</v>
      </c>
      <c r="D16" s="127"/>
      <c r="E16" s="127"/>
      <c r="F16" s="141"/>
      <c r="G16" s="150"/>
      <c r="H16" s="360"/>
      <c r="I16" s="360"/>
      <c r="J16" s="141"/>
      <c r="K16" s="141"/>
      <c r="L16" s="141"/>
      <c r="M16" s="71">
        <f t="shared" si="3"/>
        <v>0</v>
      </c>
      <c r="N16" s="193"/>
      <c r="O16" s="71">
        <f t="shared" si="4"/>
        <v>0</v>
      </c>
      <c r="P16" s="141"/>
      <c r="Q16" s="137"/>
      <c r="R16" s="136"/>
      <c r="S16" s="19"/>
      <c r="T16" s="19"/>
      <c r="U16" s="19"/>
      <c r="V16" s="19"/>
      <c r="W16" s="19"/>
      <c r="X16" s="19"/>
      <c r="Y16" s="19"/>
      <c r="Z16" s="19"/>
    </row>
    <row r="17" spans="1:26" ht="11.25" customHeight="1">
      <c r="A17" s="304" t="s">
        <v>1972</v>
      </c>
      <c r="B17" s="4"/>
      <c r="C17" s="4" t="s">
        <v>1974</v>
      </c>
      <c r="D17" s="127"/>
      <c r="E17" s="127"/>
      <c r="F17" s="141"/>
      <c r="G17" s="150"/>
      <c r="H17" s="360"/>
      <c r="I17" s="360"/>
      <c r="J17" s="141"/>
      <c r="K17" s="141"/>
      <c r="L17" s="141"/>
      <c r="M17" s="71">
        <f t="shared" si="3"/>
        <v>0</v>
      </c>
      <c r="N17" s="193"/>
      <c r="O17" s="71">
        <f t="shared" si="4"/>
        <v>0</v>
      </c>
      <c r="P17" s="141"/>
      <c r="Q17" s="137"/>
      <c r="R17" s="136"/>
      <c r="S17" s="19"/>
      <c r="T17" s="19"/>
      <c r="U17" s="19"/>
      <c r="V17" s="19"/>
      <c r="W17" s="19"/>
      <c r="X17" s="19"/>
      <c r="Y17" s="19"/>
      <c r="Z17" s="19"/>
    </row>
    <row r="18" spans="1:26" ht="11.25" customHeight="1">
      <c r="A18" s="340" t="s">
        <v>1975</v>
      </c>
      <c r="B18" s="342"/>
      <c r="C18" s="342" t="s">
        <v>1978</v>
      </c>
      <c r="D18" s="361"/>
      <c r="E18" s="361"/>
      <c r="F18" s="362"/>
      <c r="G18" s="363"/>
      <c r="H18" s="364"/>
      <c r="I18" s="364"/>
      <c r="J18" s="362"/>
      <c r="K18" s="362"/>
      <c r="L18" s="362"/>
      <c r="M18" s="347"/>
      <c r="N18" s="365"/>
      <c r="O18" s="347">
        <f>O19</f>
        <v>0</v>
      </c>
      <c r="P18" s="362"/>
      <c r="Q18" s="365"/>
      <c r="R18" s="347">
        <f>R19</f>
        <v>0</v>
      </c>
      <c r="S18" s="366"/>
      <c r="T18" s="366"/>
      <c r="U18" s="366"/>
      <c r="V18" s="366"/>
      <c r="W18" s="366"/>
      <c r="X18" s="366"/>
      <c r="Y18" s="366"/>
      <c r="Z18" s="366"/>
    </row>
    <row r="19" spans="1:26" ht="25.5">
      <c r="A19" s="240" t="s">
        <v>1986</v>
      </c>
      <c r="B19" s="131"/>
      <c r="C19" s="131" t="s">
        <v>1987</v>
      </c>
      <c r="D19" s="241" t="s">
        <v>609</v>
      </c>
      <c r="E19" s="241" t="s">
        <v>609</v>
      </c>
      <c r="F19" s="137"/>
      <c r="G19" s="137"/>
      <c r="H19" s="137"/>
      <c r="I19" s="137"/>
      <c r="J19" s="137"/>
      <c r="K19" s="137"/>
      <c r="L19" s="137"/>
      <c r="M19" s="136">
        <f t="shared" ref="M19:M20" si="5">L19/100000</f>
        <v>0</v>
      </c>
      <c r="N19" s="188"/>
      <c r="O19" s="136">
        <f t="shared" ref="O19:O20" si="6">M19*N19</f>
        <v>0</v>
      </c>
      <c r="P19" s="137"/>
      <c r="Q19" s="137"/>
      <c r="R19" s="136"/>
      <c r="S19" s="323"/>
      <c r="T19" s="323"/>
      <c r="U19" s="323"/>
      <c r="V19" s="323"/>
      <c r="W19" s="323"/>
      <c r="X19" s="323"/>
      <c r="Y19" s="323"/>
      <c r="Z19" s="323"/>
    </row>
    <row r="20" spans="1:26" ht="11.25" customHeight="1">
      <c r="A20" s="340" t="s">
        <v>1991</v>
      </c>
      <c r="B20" s="341"/>
      <c r="C20" s="341" t="s">
        <v>1992</v>
      </c>
      <c r="D20" s="343" t="s">
        <v>609</v>
      </c>
      <c r="E20" s="343" t="s">
        <v>609</v>
      </c>
      <c r="F20" s="344"/>
      <c r="G20" s="344"/>
      <c r="H20" s="344"/>
      <c r="I20" s="344"/>
      <c r="J20" s="344"/>
      <c r="K20" s="344"/>
      <c r="L20" s="344"/>
      <c r="M20" s="345">
        <f t="shared" si="5"/>
        <v>0</v>
      </c>
      <c r="N20" s="346"/>
      <c r="O20" s="345">
        <f t="shared" si="6"/>
        <v>0</v>
      </c>
      <c r="P20" s="344"/>
      <c r="Q20" s="344"/>
      <c r="R20" s="345"/>
      <c r="S20" s="19"/>
      <c r="T20" s="19"/>
      <c r="U20" s="19"/>
      <c r="V20" s="19"/>
      <c r="W20" s="19"/>
      <c r="X20" s="19"/>
      <c r="Y20" s="19"/>
      <c r="Z20" s="19"/>
    </row>
    <row r="21" spans="1:26" ht="11.25" customHeight="1">
      <c r="A21" s="67">
        <v>7.5</v>
      </c>
      <c r="B21" s="113" t="s">
        <v>1994</v>
      </c>
      <c r="C21" s="115" t="s">
        <v>1995</v>
      </c>
      <c r="D21" s="111" t="s">
        <v>682</v>
      </c>
      <c r="E21" s="111" t="s">
        <v>128</v>
      </c>
      <c r="F21" s="113"/>
      <c r="G21" s="113"/>
      <c r="H21" s="113"/>
      <c r="I21" s="113"/>
      <c r="J21" s="113"/>
      <c r="K21" s="113"/>
      <c r="L21" s="113"/>
      <c r="M21" s="114"/>
      <c r="N21" s="367"/>
      <c r="O21" s="68">
        <f>SUM(O22:O23)</f>
        <v>3.0001000000000002</v>
      </c>
      <c r="P21" s="67"/>
      <c r="Q21" s="110"/>
      <c r="R21" s="68">
        <f>SUM(R22:R23)</f>
        <v>0</v>
      </c>
      <c r="S21" s="19"/>
      <c r="T21" s="19"/>
      <c r="U21" s="19"/>
      <c r="V21" s="19"/>
      <c r="W21" s="19"/>
      <c r="X21" s="19"/>
      <c r="Y21" s="19"/>
      <c r="Z21" s="19"/>
    </row>
    <row r="22" spans="1:26" ht="15.75" customHeight="1">
      <c r="A22" s="137" t="s">
        <v>1998</v>
      </c>
      <c r="B22" s="131" t="s">
        <v>1999</v>
      </c>
      <c r="C22" s="368" t="s">
        <v>2001</v>
      </c>
      <c r="D22" s="241" t="s">
        <v>682</v>
      </c>
      <c r="E22" s="132" t="s">
        <v>128</v>
      </c>
      <c r="F22" s="131">
        <v>0</v>
      </c>
      <c r="G22" s="131">
        <v>0</v>
      </c>
      <c r="H22" s="131">
        <v>0</v>
      </c>
      <c r="I22" s="131">
        <v>0</v>
      </c>
      <c r="J22" s="131"/>
      <c r="K22" s="131"/>
      <c r="L22" s="131">
        <v>0</v>
      </c>
      <c r="M22" s="136">
        <f t="shared" ref="M22:M23" si="7">L22/100000</f>
        <v>0</v>
      </c>
      <c r="N22" s="188">
        <v>0</v>
      </c>
      <c r="O22" s="136">
        <f t="shared" ref="O22:O23" si="8">M22*N22</f>
        <v>0</v>
      </c>
      <c r="P22" s="137"/>
      <c r="Q22" s="137">
        <f>'RNTCP Abstract'!J51</f>
        <v>0</v>
      </c>
      <c r="R22" s="136">
        <f>'RNTCP Abstract'!K51</f>
        <v>0</v>
      </c>
      <c r="S22" s="323"/>
      <c r="T22" s="323"/>
      <c r="U22" s="323"/>
      <c r="V22" s="323"/>
      <c r="W22" s="323"/>
      <c r="X22" s="323"/>
      <c r="Y22" s="323"/>
      <c r="Z22" s="323"/>
    </row>
    <row r="23" spans="1:26" ht="51">
      <c r="A23" s="70" t="s">
        <v>2004</v>
      </c>
      <c r="B23" s="4"/>
      <c r="C23" s="4" t="s">
        <v>1565</v>
      </c>
      <c r="D23" s="127" t="s">
        <v>682</v>
      </c>
      <c r="E23" s="74" t="s">
        <v>128</v>
      </c>
      <c r="F23" s="4">
        <v>38</v>
      </c>
      <c r="G23" s="4">
        <v>0</v>
      </c>
      <c r="H23" s="4">
        <v>228000</v>
      </c>
      <c r="I23" s="4">
        <v>4500</v>
      </c>
      <c r="J23" s="4"/>
      <c r="K23" s="4" t="s">
        <v>1224</v>
      </c>
      <c r="L23" s="4">
        <v>7895</v>
      </c>
      <c r="M23" s="71">
        <f t="shared" si="7"/>
        <v>7.8950000000000006E-2</v>
      </c>
      <c r="N23" s="193">
        <v>38</v>
      </c>
      <c r="O23" s="71">
        <f t="shared" si="8"/>
        <v>3.0001000000000002</v>
      </c>
      <c r="P23" s="70" t="s">
        <v>2005</v>
      </c>
      <c r="Q23" s="70">
        <f>'RNTCP Abstract'!J52</f>
        <v>0</v>
      </c>
      <c r="R23" s="71">
        <f>'RNTCP Abstract'!K52</f>
        <v>0</v>
      </c>
      <c r="S23" s="19"/>
      <c r="T23" s="19"/>
      <c r="U23" s="19"/>
      <c r="V23" s="19"/>
      <c r="W23" s="19"/>
      <c r="X23" s="19"/>
      <c r="Y23" s="19"/>
      <c r="Z23" s="19"/>
    </row>
    <row r="24" spans="1:26" ht="11.25" customHeight="1">
      <c r="A24" s="67">
        <v>7.6</v>
      </c>
      <c r="B24" s="113" t="s">
        <v>2006</v>
      </c>
      <c r="C24" s="115" t="s">
        <v>2007</v>
      </c>
      <c r="D24" s="111"/>
      <c r="E24" s="111"/>
      <c r="F24" s="113"/>
      <c r="G24" s="113"/>
      <c r="H24" s="113"/>
      <c r="I24" s="113"/>
      <c r="J24" s="113"/>
      <c r="K24" s="113"/>
      <c r="L24" s="113"/>
      <c r="M24" s="114"/>
      <c r="N24" s="238"/>
      <c r="O24" s="68">
        <f>SUM(O25:O26)</f>
        <v>0</v>
      </c>
      <c r="P24" s="110"/>
      <c r="Q24" s="110"/>
      <c r="R24" s="68">
        <f>R25+R26</f>
        <v>0</v>
      </c>
      <c r="S24" s="19"/>
      <c r="T24" s="19"/>
      <c r="U24" s="19"/>
      <c r="V24" s="19"/>
      <c r="W24" s="19"/>
      <c r="X24" s="19"/>
      <c r="Y24" s="19"/>
      <c r="Z24" s="19"/>
    </row>
    <row r="25" spans="1:26" ht="11.25" customHeight="1">
      <c r="A25" s="304" t="s">
        <v>2009</v>
      </c>
      <c r="B25" s="304" t="s">
        <v>2010</v>
      </c>
      <c r="C25" s="70" t="s">
        <v>2011</v>
      </c>
      <c r="D25" s="127" t="s">
        <v>659</v>
      </c>
      <c r="E25" s="127" t="s">
        <v>144</v>
      </c>
      <c r="F25" s="70">
        <v>0</v>
      </c>
      <c r="G25" s="70">
        <v>0</v>
      </c>
      <c r="H25" s="70">
        <v>50000</v>
      </c>
      <c r="I25" s="70">
        <v>0</v>
      </c>
      <c r="J25" s="70"/>
      <c r="K25" s="70"/>
      <c r="L25" s="70"/>
      <c r="M25" s="71">
        <f t="shared" ref="M25:M28" si="9">L25/100000</f>
        <v>0</v>
      </c>
      <c r="N25" s="193"/>
      <c r="O25" s="71">
        <f t="shared" ref="O25:O28" si="10">M25*N25</f>
        <v>0</v>
      </c>
      <c r="P25" s="70"/>
      <c r="Q25" s="70">
        <f>'NPCDCS Abstract'!J46</f>
        <v>0</v>
      </c>
      <c r="R25" s="71">
        <f>'NPCDCS Abstract'!K46</f>
        <v>0</v>
      </c>
      <c r="S25" s="19"/>
      <c r="T25" s="19"/>
      <c r="U25" s="19"/>
      <c r="V25" s="19"/>
      <c r="W25" s="19"/>
      <c r="X25" s="19"/>
      <c r="Y25" s="19"/>
      <c r="Z25" s="19"/>
    </row>
    <row r="26" spans="1:26" ht="11.25" customHeight="1">
      <c r="A26" s="304" t="s">
        <v>2015</v>
      </c>
      <c r="B26" s="304" t="s">
        <v>2016</v>
      </c>
      <c r="C26" s="70" t="s">
        <v>2018</v>
      </c>
      <c r="D26" s="127" t="s">
        <v>659</v>
      </c>
      <c r="E26" s="127" t="s">
        <v>144</v>
      </c>
      <c r="F26" s="70"/>
      <c r="G26" s="70"/>
      <c r="H26" s="70"/>
      <c r="I26" s="70"/>
      <c r="J26" s="70"/>
      <c r="K26" s="70"/>
      <c r="L26" s="70"/>
      <c r="M26" s="71">
        <f t="shared" si="9"/>
        <v>0</v>
      </c>
      <c r="N26" s="193"/>
      <c r="O26" s="71">
        <f t="shared" si="10"/>
        <v>0</v>
      </c>
      <c r="P26" s="70"/>
      <c r="Q26" s="70">
        <f>'NPCDCS Abstract'!J47</f>
        <v>0</v>
      </c>
      <c r="R26" s="71">
        <f>'NPCDCS Abstract'!K47</f>
        <v>0</v>
      </c>
      <c r="S26" s="19"/>
      <c r="T26" s="19"/>
      <c r="U26" s="19"/>
      <c r="V26" s="19"/>
      <c r="W26" s="19"/>
      <c r="X26" s="19"/>
      <c r="Y26" s="19"/>
      <c r="Z26" s="19"/>
    </row>
    <row r="27" spans="1:26" ht="39" customHeight="1">
      <c r="A27" s="337">
        <v>7.7</v>
      </c>
      <c r="B27" s="131" t="s">
        <v>2021</v>
      </c>
      <c r="C27" s="135" t="s">
        <v>2022</v>
      </c>
      <c r="D27" s="132" t="s">
        <v>659</v>
      </c>
      <c r="E27" s="132" t="s">
        <v>138</v>
      </c>
      <c r="F27" s="131">
        <v>2</v>
      </c>
      <c r="G27" s="131">
        <v>1</v>
      </c>
      <c r="H27" s="131">
        <v>300000</v>
      </c>
      <c r="I27" s="131">
        <v>113154</v>
      </c>
      <c r="J27" s="131"/>
      <c r="K27" s="131" t="s">
        <v>2023</v>
      </c>
      <c r="L27" s="131">
        <v>50000</v>
      </c>
      <c r="M27" s="136">
        <f t="shared" si="9"/>
        <v>0.5</v>
      </c>
      <c r="N27" s="188">
        <v>2</v>
      </c>
      <c r="O27" s="136">
        <f t="shared" si="10"/>
        <v>1</v>
      </c>
      <c r="P27" s="137" t="s">
        <v>2024</v>
      </c>
      <c r="Q27" s="137">
        <f>'NMHP Abstract'!J27</f>
        <v>0</v>
      </c>
      <c r="R27" s="289">
        <f>'NMHP Abstract'!K27</f>
        <v>0</v>
      </c>
      <c r="S27" s="323"/>
      <c r="T27" s="323"/>
      <c r="U27" s="323"/>
      <c r="V27" s="323"/>
      <c r="W27" s="323"/>
      <c r="X27" s="323"/>
      <c r="Y27" s="323"/>
      <c r="Z27" s="323"/>
    </row>
    <row r="28" spans="1:26" ht="11.25" customHeight="1">
      <c r="A28" s="67">
        <v>7.8</v>
      </c>
      <c r="B28" s="113"/>
      <c r="C28" s="115" t="s">
        <v>2026</v>
      </c>
      <c r="D28" s="111" t="s">
        <v>609</v>
      </c>
      <c r="E28" s="111"/>
      <c r="F28" s="113"/>
      <c r="G28" s="113"/>
      <c r="H28" s="113"/>
      <c r="I28" s="113"/>
      <c r="J28" s="113"/>
      <c r="K28" s="113"/>
      <c r="L28" s="113"/>
      <c r="M28" s="114">
        <f t="shared" si="9"/>
        <v>0</v>
      </c>
      <c r="N28" s="238"/>
      <c r="O28" s="68">
        <f t="shared" si="10"/>
        <v>0</v>
      </c>
      <c r="P28" s="110"/>
      <c r="Q28" s="110"/>
      <c r="R28" s="203"/>
      <c r="S28" s="19"/>
      <c r="T28" s="19"/>
      <c r="U28" s="19"/>
      <c r="V28" s="19"/>
      <c r="W28" s="19"/>
      <c r="X28" s="19"/>
      <c r="Y28" s="19"/>
      <c r="Z28" s="19"/>
    </row>
    <row r="29" spans="1:26" ht="11.25" customHeight="1">
      <c r="A29" s="372"/>
      <c r="B29" s="19"/>
      <c r="C29" s="96"/>
      <c r="D29" s="336"/>
      <c r="E29" s="336"/>
      <c r="F29" s="190"/>
      <c r="G29" s="190"/>
      <c r="H29" s="190"/>
      <c r="I29" s="190"/>
      <c r="J29" s="190"/>
      <c r="K29" s="19"/>
      <c r="L29" s="19"/>
      <c r="M29" s="373"/>
      <c r="N29" s="373"/>
      <c r="O29" s="373"/>
      <c r="P29" s="372"/>
      <c r="Q29" s="372"/>
      <c r="R29" s="19"/>
      <c r="S29" s="19"/>
      <c r="T29" s="19"/>
      <c r="U29" s="19"/>
      <c r="V29" s="19"/>
      <c r="W29" s="19"/>
      <c r="X29" s="19"/>
      <c r="Y29" s="19"/>
      <c r="Z29" s="19"/>
    </row>
    <row r="30" spans="1:26" ht="11.25" customHeight="1">
      <c r="A30" s="372"/>
      <c r="B30" s="19"/>
      <c r="C30" s="96"/>
      <c r="D30" s="336"/>
      <c r="E30" s="336"/>
      <c r="F30" s="190"/>
      <c r="G30" s="190"/>
      <c r="H30" s="190"/>
      <c r="I30" s="190"/>
      <c r="J30" s="190"/>
      <c r="K30" s="19"/>
      <c r="L30" s="19"/>
      <c r="M30" s="19"/>
      <c r="N30" s="19"/>
      <c r="O30" s="19"/>
      <c r="P30" s="372"/>
      <c r="Q30" s="372"/>
      <c r="R30" s="19"/>
      <c r="S30" s="19"/>
      <c r="T30" s="19"/>
      <c r="U30" s="19"/>
      <c r="V30" s="19"/>
      <c r="W30" s="19"/>
      <c r="X30" s="19"/>
      <c r="Y30" s="19"/>
      <c r="Z30" s="19"/>
    </row>
    <row r="31" spans="1:26" ht="11.25" customHeight="1">
      <c r="A31" s="372"/>
      <c r="B31" s="19"/>
      <c r="C31" s="96"/>
      <c r="D31" s="336"/>
      <c r="E31" s="336"/>
      <c r="F31" s="190"/>
      <c r="G31" s="190"/>
      <c r="H31" s="190"/>
      <c r="I31" s="190"/>
      <c r="J31" s="190"/>
      <c r="K31" s="19"/>
      <c r="L31" s="19"/>
      <c r="M31" s="19"/>
      <c r="N31" s="19"/>
      <c r="O31" s="19"/>
      <c r="P31" s="372"/>
      <c r="Q31" s="372"/>
      <c r="R31" s="19"/>
      <c r="S31" s="19"/>
      <c r="T31" s="19"/>
      <c r="U31" s="19"/>
      <c r="V31" s="19"/>
      <c r="W31" s="19"/>
      <c r="X31" s="19"/>
      <c r="Y31" s="19"/>
      <c r="Z31" s="19"/>
    </row>
    <row r="32" spans="1:26" ht="11.25" customHeight="1">
      <c r="A32" s="372"/>
      <c r="B32" s="19"/>
      <c r="C32" s="96"/>
      <c r="D32" s="336"/>
      <c r="E32" s="336"/>
      <c r="F32" s="190"/>
      <c r="G32" s="190"/>
      <c r="H32" s="190"/>
      <c r="I32" s="190"/>
      <c r="J32" s="190"/>
      <c r="K32" s="19"/>
      <c r="L32" s="19"/>
      <c r="M32" s="19"/>
      <c r="N32" s="19"/>
      <c r="O32" s="19"/>
      <c r="P32" s="372"/>
      <c r="Q32" s="372"/>
      <c r="R32" s="19"/>
      <c r="S32" s="19"/>
      <c r="T32" s="19"/>
      <c r="U32" s="19"/>
      <c r="V32" s="19"/>
      <c r="W32" s="19"/>
      <c r="X32" s="19"/>
      <c r="Y32" s="19"/>
      <c r="Z32" s="19"/>
    </row>
    <row r="33" spans="1:26" ht="11.25" customHeight="1">
      <c r="A33" s="372"/>
      <c r="B33" s="19"/>
      <c r="C33" s="96"/>
      <c r="D33" s="336"/>
      <c r="E33" s="336"/>
      <c r="F33" s="190"/>
      <c r="G33" s="190"/>
      <c r="H33" s="190"/>
      <c r="I33" s="190"/>
      <c r="J33" s="190"/>
      <c r="K33" s="19"/>
      <c r="L33" s="19"/>
      <c r="M33" s="19"/>
      <c r="N33" s="19"/>
      <c r="O33" s="19"/>
      <c r="P33" s="372"/>
      <c r="Q33" s="372"/>
      <c r="R33" s="19"/>
      <c r="S33" s="19"/>
      <c r="T33" s="19"/>
      <c r="U33" s="19"/>
      <c r="V33" s="19"/>
      <c r="W33" s="19"/>
      <c r="X33" s="19"/>
      <c r="Y33" s="19"/>
      <c r="Z33" s="19"/>
    </row>
    <row r="34" spans="1:26" ht="11.25" customHeight="1">
      <c r="A34" s="372"/>
      <c r="B34" s="19"/>
      <c r="C34" s="96"/>
      <c r="D34" s="336"/>
      <c r="E34" s="336"/>
      <c r="F34" s="190"/>
      <c r="G34" s="190"/>
      <c r="H34" s="190"/>
      <c r="I34" s="190"/>
      <c r="J34" s="190"/>
      <c r="K34" s="19"/>
      <c r="L34" s="19"/>
      <c r="M34" s="19"/>
      <c r="N34" s="19"/>
      <c r="O34" s="19"/>
      <c r="P34" s="372"/>
      <c r="Q34" s="372"/>
      <c r="R34" s="19"/>
      <c r="S34" s="19"/>
      <c r="T34" s="19"/>
      <c r="U34" s="19"/>
      <c r="V34" s="19"/>
      <c r="W34" s="19"/>
      <c r="X34" s="19"/>
      <c r="Y34" s="19"/>
      <c r="Z34" s="19"/>
    </row>
    <row r="35" spans="1:26" ht="11.25" customHeight="1">
      <c r="A35" s="372"/>
      <c r="B35" s="19"/>
      <c r="C35" s="96"/>
      <c r="D35" s="336"/>
      <c r="E35" s="336"/>
      <c r="F35" s="190"/>
      <c r="G35" s="190"/>
      <c r="H35" s="190"/>
      <c r="I35" s="190"/>
      <c r="J35" s="190"/>
      <c r="K35" s="19"/>
      <c r="L35" s="19"/>
      <c r="M35" s="19"/>
      <c r="N35" s="19"/>
      <c r="O35" s="19"/>
      <c r="P35" s="372"/>
      <c r="Q35" s="372"/>
      <c r="R35" s="19"/>
      <c r="S35" s="19"/>
      <c r="T35" s="19"/>
      <c r="U35" s="19"/>
      <c r="V35" s="19"/>
      <c r="W35" s="19"/>
      <c r="X35" s="19"/>
      <c r="Y35" s="19"/>
      <c r="Z35" s="19"/>
    </row>
    <row r="36" spans="1:26" ht="11.25" customHeight="1">
      <c r="A36" s="372"/>
      <c r="B36" s="19"/>
      <c r="C36" s="96"/>
      <c r="D36" s="336"/>
      <c r="E36" s="336"/>
      <c r="F36" s="190"/>
      <c r="G36" s="190"/>
      <c r="H36" s="190"/>
      <c r="I36" s="190"/>
      <c r="J36" s="190"/>
      <c r="K36" s="19"/>
      <c r="L36" s="19"/>
      <c r="M36" s="19"/>
      <c r="N36" s="19"/>
      <c r="O36" s="19"/>
      <c r="P36" s="372"/>
      <c r="Q36" s="372"/>
      <c r="R36" s="19"/>
      <c r="S36" s="19"/>
      <c r="T36" s="19"/>
      <c r="U36" s="19"/>
      <c r="V36" s="19"/>
      <c r="W36" s="19"/>
      <c r="X36" s="19"/>
      <c r="Y36" s="19"/>
      <c r="Z36" s="19"/>
    </row>
    <row r="37" spans="1:26" ht="11.25" customHeight="1">
      <c r="A37" s="372"/>
      <c r="B37" s="19"/>
      <c r="C37" s="96"/>
      <c r="D37" s="336"/>
      <c r="E37" s="336"/>
      <c r="F37" s="190"/>
      <c r="G37" s="190"/>
      <c r="H37" s="190"/>
      <c r="I37" s="190"/>
      <c r="J37" s="190"/>
      <c r="K37" s="19"/>
      <c r="L37" s="19"/>
      <c r="M37" s="19"/>
      <c r="N37" s="19"/>
      <c r="O37" s="19"/>
      <c r="P37" s="372"/>
      <c r="Q37" s="372"/>
      <c r="R37" s="19"/>
      <c r="S37" s="19"/>
      <c r="T37" s="19"/>
      <c r="U37" s="19"/>
      <c r="V37" s="19"/>
      <c r="W37" s="19"/>
      <c r="X37" s="19"/>
      <c r="Y37" s="19"/>
      <c r="Z37" s="19"/>
    </row>
    <row r="38" spans="1:26" ht="11.25" customHeight="1">
      <c r="A38" s="372"/>
      <c r="B38" s="19"/>
      <c r="C38" s="96"/>
      <c r="D38" s="336"/>
      <c r="E38" s="336"/>
      <c r="F38" s="190"/>
      <c r="G38" s="190"/>
      <c r="H38" s="190"/>
      <c r="I38" s="190"/>
      <c r="J38" s="190"/>
      <c r="K38" s="19"/>
      <c r="L38" s="19"/>
      <c r="M38" s="19"/>
      <c r="N38" s="19"/>
      <c r="O38" s="19"/>
      <c r="P38" s="372"/>
      <c r="Q38" s="372"/>
      <c r="R38" s="19"/>
      <c r="S38" s="19"/>
      <c r="T38" s="19"/>
      <c r="U38" s="19"/>
      <c r="V38" s="19"/>
      <c r="W38" s="19"/>
      <c r="X38" s="19"/>
      <c r="Y38" s="19"/>
      <c r="Z38" s="19"/>
    </row>
    <row r="39" spans="1:26" ht="11.25" customHeight="1">
      <c r="A39" s="372"/>
      <c r="B39" s="19"/>
      <c r="C39" s="96"/>
      <c r="D39" s="336"/>
      <c r="E39" s="336"/>
      <c r="F39" s="190"/>
      <c r="G39" s="190"/>
      <c r="H39" s="190"/>
      <c r="I39" s="190"/>
      <c r="J39" s="190"/>
      <c r="K39" s="19"/>
      <c r="L39" s="19"/>
      <c r="M39" s="19"/>
      <c r="N39" s="19"/>
      <c r="O39" s="19"/>
      <c r="P39" s="372"/>
      <c r="Q39" s="372"/>
      <c r="R39" s="19"/>
      <c r="S39" s="19"/>
      <c r="T39" s="19"/>
      <c r="U39" s="19"/>
      <c r="V39" s="19"/>
      <c r="W39" s="19"/>
      <c r="X39" s="19"/>
      <c r="Y39" s="19"/>
      <c r="Z39" s="19"/>
    </row>
    <row r="40" spans="1:26" ht="11.25" customHeight="1">
      <c r="A40" s="372"/>
      <c r="B40" s="19"/>
      <c r="C40" s="96"/>
      <c r="D40" s="336"/>
      <c r="E40" s="336"/>
      <c r="F40" s="190"/>
      <c r="G40" s="190"/>
      <c r="H40" s="190"/>
      <c r="I40" s="190"/>
      <c r="J40" s="190"/>
      <c r="K40" s="19"/>
      <c r="L40" s="19"/>
      <c r="M40" s="19"/>
      <c r="N40" s="19"/>
      <c r="O40" s="19"/>
      <c r="P40" s="372"/>
      <c r="Q40" s="372"/>
      <c r="R40" s="19"/>
      <c r="S40" s="19"/>
      <c r="T40" s="19"/>
      <c r="U40" s="19"/>
      <c r="V40" s="19"/>
      <c r="W40" s="19"/>
      <c r="X40" s="19"/>
      <c r="Y40" s="19"/>
      <c r="Z40" s="19"/>
    </row>
    <row r="41" spans="1:26" ht="11.25" customHeight="1">
      <c r="A41" s="372"/>
      <c r="B41" s="19"/>
      <c r="C41" s="96"/>
      <c r="D41" s="336"/>
      <c r="E41" s="336"/>
      <c r="F41" s="190"/>
      <c r="G41" s="190"/>
      <c r="H41" s="190"/>
      <c r="I41" s="190"/>
      <c r="J41" s="190"/>
      <c r="K41" s="19"/>
      <c r="L41" s="19"/>
      <c r="M41" s="19"/>
      <c r="N41" s="19"/>
      <c r="O41" s="19"/>
      <c r="P41" s="372"/>
      <c r="Q41" s="372"/>
      <c r="R41" s="19"/>
      <c r="S41" s="19"/>
      <c r="T41" s="19"/>
      <c r="U41" s="19"/>
      <c r="V41" s="19"/>
      <c r="W41" s="19"/>
      <c r="X41" s="19"/>
      <c r="Y41" s="19"/>
      <c r="Z41" s="19"/>
    </row>
    <row r="42" spans="1:26" ht="11.25" customHeight="1">
      <c r="A42" s="372"/>
      <c r="B42" s="19"/>
      <c r="C42" s="96"/>
      <c r="D42" s="336"/>
      <c r="E42" s="336"/>
      <c r="F42" s="190"/>
      <c r="G42" s="190"/>
      <c r="H42" s="190"/>
      <c r="I42" s="190"/>
      <c r="J42" s="190"/>
      <c r="K42" s="19"/>
      <c r="L42" s="19"/>
      <c r="M42" s="19"/>
      <c r="N42" s="19"/>
      <c r="O42" s="19"/>
      <c r="P42" s="372"/>
      <c r="Q42" s="372"/>
      <c r="R42" s="19"/>
      <c r="S42" s="19"/>
      <c r="T42" s="19"/>
      <c r="U42" s="19"/>
      <c r="V42" s="19"/>
      <c r="W42" s="19"/>
      <c r="X42" s="19"/>
      <c r="Y42" s="19"/>
      <c r="Z42" s="19"/>
    </row>
    <row r="43" spans="1:26" ht="11.25" customHeight="1">
      <c r="A43" s="372"/>
      <c r="B43" s="19"/>
      <c r="C43" s="96"/>
      <c r="D43" s="336"/>
      <c r="E43" s="336"/>
      <c r="F43" s="190"/>
      <c r="G43" s="190"/>
      <c r="H43" s="190"/>
      <c r="I43" s="190"/>
      <c r="J43" s="190"/>
      <c r="K43" s="19"/>
      <c r="L43" s="19"/>
      <c r="M43" s="19"/>
      <c r="N43" s="19"/>
      <c r="O43" s="19"/>
      <c r="P43" s="372"/>
      <c r="Q43" s="372"/>
      <c r="R43" s="19"/>
      <c r="S43" s="19"/>
      <c r="T43" s="19"/>
      <c r="U43" s="19"/>
      <c r="V43" s="19"/>
      <c r="W43" s="19"/>
      <c r="X43" s="19"/>
      <c r="Y43" s="19"/>
      <c r="Z43" s="19"/>
    </row>
    <row r="44" spans="1:26" ht="11.25" customHeight="1">
      <c r="A44" s="372"/>
      <c r="B44" s="19"/>
      <c r="C44" s="96"/>
      <c r="D44" s="336"/>
      <c r="E44" s="336"/>
      <c r="F44" s="190"/>
      <c r="G44" s="190"/>
      <c r="H44" s="190"/>
      <c r="I44" s="190"/>
      <c r="J44" s="190"/>
      <c r="K44" s="19"/>
      <c r="L44" s="19"/>
      <c r="M44" s="19"/>
      <c r="N44" s="19"/>
      <c r="O44" s="19"/>
      <c r="P44" s="372"/>
      <c r="Q44" s="372"/>
      <c r="R44" s="19"/>
      <c r="S44" s="19"/>
      <c r="T44" s="19"/>
      <c r="U44" s="19"/>
      <c r="V44" s="19"/>
      <c r="W44" s="19"/>
      <c r="X44" s="19"/>
      <c r="Y44" s="19"/>
      <c r="Z44" s="19"/>
    </row>
    <row r="45" spans="1:26" ht="11.25" customHeight="1">
      <c r="A45" s="372"/>
      <c r="B45" s="19"/>
      <c r="C45" s="96"/>
      <c r="D45" s="336"/>
      <c r="E45" s="336"/>
      <c r="F45" s="190"/>
      <c r="G45" s="190"/>
      <c r="H45" s="190"/>
      <c r="I45" s="190"/>
      <c r="J45" s="190"/>
      <c r="K45" s="19"/>
      <c r="L45" s="19"/>
      <c r="M45" s="19"/>
      <c r="N45" s="19"/>
      <c r="O45" s="19"/>
      <c r="P45" s="372"/>
      <c r="Q45" s="372"/>
      <c r="R45" s="19"/>
      <c r="S45" s="19"/>
      <c r="T45" s="19"/>
      <c r="U45" s="19"/>
      <c r="V45" s="19"/>
      <c r="W45" s="19"/>
      <c r="X45" s="19"/>
      <c r="Y45" s="19"/>
      <c r="Z45" s="19"/>
    </row>
    <row r="46" spans="1:26" ht="11.25" customHeight="1">
      <c r="A46" s="372"/>
      <c r="B46" s="19"/>
      <c r="C46" s="96"/>
      <c r="D46" s="336"/>
      <c r="E46" s="336"/>
      <c r="F46" s="190"/>
      <c r="G46" s="190"/>
      <c r="H46" s="190"/>
      <c r="I46" s="190"/>
      <c r="J46" s="190"/>
      <c r="K46" s="19"/>
      <c r="L46" s="19"/>
      <c r="M46" s="19"/>
      <c r="N46" s="19"/>
      <c r="O46" s="19"/>
      <c r="P46" s="372"/>
      <c r="Q46" s="372"/>
      <c r="R46" s="19"/>
      <c r="S46" s="19"/>
      <c r="T46" s="19"/>
      <c r="U46" s="19"/>
      <c r="V46" s="19"/>
      <c r="W46" s="19"/>
      <c r="X46" s="19"/>
      <c r="Y46" s="19"/>
      <c r="Z46" s="19"/>
    </row>
    <row r="47" spans="1:26" ht="11.25" customHeight="1">
      <c r="A47" s="372"/>
      <c r="B47" s="19"/>
      <c r="C47" s="96"/>
      <c r="D47" s="336"/>
      <c r="E47" s="336"/>
      <c r="F47" s="190"/>
      <c r="G47" s="190"/>
      <c r="H47" s="190"/>
      <c r="I47" s="190"/>
      <c r="J47" s="190"/>
      <c r="K47" s="19"/>
      <c r="L47" s="19"/>
      <c r="M47" s="19"/>
      <c r="N47" s="19"/>
      <c r="O47" s="19"/>
      <c r="P47" s="372"/>
      <c r="Q47" s="372"/>
      <c r="R47" s="19"/>
      <c r="S47" s="19"/>
      <c r="T47" s="19"/>
      <c r="U47" s="19"/>
      <c r="V47" s="19"/>
      <c r="W47" s="19"/>
      <c r="X47" s="19"/>
      <c r="Y47" s="19"/>
      <c r="Z47" s="19"/>
    </row>
    <row r="48" spans="1:26" ht="11.25" customHeight="1">
      <c r="A48" s="372"/>
      <c r="B48" s="19"/>
      <c r="C48" s="96"/>
      <c r="D48" s="336"/>
      <c r="E48" s="336"/>
      <c r="F48" s="190"/>
      <c r="G48" s="190"/>
      <c r="H48" s="190"/>
      <c r="I48" s="190"/>
      <c r="J48" s="190"/>
      <c r="K48" s="19"/>
      <c r="L48" s="19"/>
      <c r="M48" s="19"/>
      <c r="N48" s="19"/>
      <c r="O48" s="19"/>
      <c r="P48" s="372"/>
      <c r="Q48" s="372"/>
      <c r="R48" s="19"/>
      <c r="S48" s="19"/>
      <c r="T48" s="19"/>
      <c r="U48" s="19"/>
      <c r="V48" s="19"/>
      <c r="W48" s="19"/>
      <c r="X48" s="19"/>
      <c r="Y48" s="19"/>
      <c r="Z48" s="19"/>
    </row>
    <row r="49" spans="1:26" ht="11.25" customHeight="1">
      <c r="A49" s="372"/>
      <c r="B49" s="19"/>
      <c r="C49" s="96"/>
      <c r="D49" s="336"/>
      <c r="E49" s="336"/>
      <c r="F49" s="190"/>
      <c r="G49" s="190"/>
      <c r="H49" s="190"/>
      <c r="I49" s="190"/>
      <c r="J49" s="190"/>
      <c r="K49" s="19"/>
      <c r="L49" s="19"/>
      <c r="M49" s="19"/>
      <c r="N49" s="19"/>
      <c r="O49" s="19"/>
      <c r="P49" s="372"/>
      <c r="Q49" s="372"/>
      <c r="R49" s="19"/>
      <c r="S49" s="19"/>
      <c r="T49" s="19"/>
      <c r="U49" s="19"/>
      <c r="V49" s="19"/>
      <c r="W49" s="19"/>
      <c r="X49" s="19"/>
      <c r="Y49" s="19"/>
      <c r="Z49" s="19"/>
    </row>
    <row r="50" spans="1:26" ht="11.25" customHeight="1">
      <c r="A50" s="372"/>
      <c r="B50" s="19"/>
      <c r="C50" s="96"/>
      <c r="D50" s="336"/>
      <c r="E50" s="336"/>
      <c r="F50" s="190"/>
      <c r="G50" s="190"/>
      <c r="H50" s="190"/>
      <c r="I50" s="190"/>
      <c r="J50" s="190"/>
      <c r="K50" s="19"/>
      <c r="L50" s="19"/>
      <c r="M50" s="19"/>
      <c r="N50" s="19"/>
      <c r="O50" s="19"/>
      <c r="P50" s="372"/>
      <c r="Q50" s="372"/>
      <c r="R50" s="19"/>
      <c r="S50" s="19"/>
      <c r="T50" s="19"/>
      <c r="U50" s="19"/>
      <c r="V50" s="19"/>
      <c r="W50" s="19"/>
      <c r="X50" s="19"/>
      <c r="Y50" s="19"/>
      <c r="Z50" s="19"/>
    </row>
    <row r="51" spans="1:26" ht="11.25" customHeight="1">
      <c r="A51" s="372"/>
      <c r="B51" s="19"/>
      <c r="C51" s="96"/>
      <c r="D51" s="336"/>
      <c r="E51" s="336"/>
      <c r="F51" s="190"/>
      <c r="G51" s="190"/>
      <c r="H51" s="190"/>
      <c r="I51" s="190"/>
      <c r="J51" s="190"/>
      <c r="K51" s="19"/>
      <c r="L51" s="19"/>
      <c r="M51" s="19"/>
      <c r="N51" s="19"/>
      <c r="O51" s="19"/>
      <c r="P51" s="372"/>
      <c r="Q51" s="372"/>
      <c r="R51" s="19"/>
      <c r="S51" s="19"/>
      <c r="T51" s="19"/>
      <c r="U51" s="19"/>
      <c r="V51" s="19"/>
      <c r="W51" s="19"/>
      <c r="X51" s="19"/>
      <c r="Y51" s="19"/>
      <c r="Z51" s="19"/>
    </row>
    <row r="52" spans="1:26" ht="11.25" customHeight="1">
      <c r="A52" s="372"/>
      <c r="B52" s="19"/>
      <c r="C52" s="96"/>
      <c r="D52" s="336"/>
      <c r="E52" s="336"/>
      <c r="F52" s="190"/>
      <c r="G52" s="190"/>
      <c r="H52" s="190"/>
      <c r="I52" s="190"/>
      <c r="J52" s="190"/>
      <c r="K52" s="19"/>
      <c r="L52" s="19"/>
      <c r="M52" s="19"/>
      <c r="N52" s="19"/>
      <c r="O52" s="19"/>
      <c r="P52" s="372"/>
      <c r="Q52" s="372"/>
      <c r="R52" s="19"/>
      <c r="S52" s="19"/>
      <c r="T52" s="19"/>
      <c r="U52" s="19"/>
      <c r="V52" s="19"/>
      <c r="W52" s="19"/>
      <c r="X52" s="19"/>
      <c r="Y52" s="19"/>
      <c r="Z52" s="19"/>
    </row>
    <row r="53" spans="1:26" ht="11.25" customHeight="1">
      <c r="A53" s="372"/>
      <c r="B53" s="19"/>
      <c r="C53" s="96"/>
      <c r="D53" s="336"/>
      <c r="E53" s="336"/>
      <c r="F53" s="190"/>
      <c r="G53" s="190"/>
      <c r="H53" s="190"/>
      <c r="I53" s="190"/>
      <c r="J53" s="190"/>
      <c r="K53" s="19"/>
      <c r="L53" s="19"/>
      <c r="M53" s="19"/>
      <c r="N53" s="19"/>
      <c r="O53" s="19"/>
      <c r="P53" s="372"/>
      <c r="Q53" s="372"/>
      <c r="R53" s="19"/>
      <c r="S53" s="19"/>
      <c r="T53" s="19"/>
      <c r="U53" s="19"/>
      <c r="V53" s="19"/>
      <c r="W53" s="19"/>
      <c r="X53" s="19"/>
      <c r="Y53" s="19"/>
      <c r="Z53" s="19"/>
    </row>
    <row r="54" spans="1:26" ht="11.25" customHeight="1">
      <c r="A54" s="372"/>
      <c r="B54" s="19"/>
      <c r="C54" s="96"/>
      <c r="D54" s="336"/>
      <c r="E54" s="336"/>
      <c r="F54" s="190"/>
      <c r="G54" s="190"/>
      <c r="H54" s="190"/>
      <c r="I54" s="190"/>
      <c r="J54" s="190"/>
      <c r="K54" s="19"/>
      <c r="L54" s="19"/>
      <c r="M54" s="19"/>
      <c r="N54" s="19"/>
      <c r="O54" s="19"/>
      <c r="P54" s="372"/>
      <c r="Q54" s="372"/>
      <c r="R54" s="19"/>
      <c r="S54" s="19"/>
      <c r="T54" s="19"/>
      <c r="U54" s="19"/>
      <c r="V54" s="19"/>
      <c r="W54" s="19"/>
      <c r="X54" s="19"/>
      <c r="Y54" s="19"/>
      <c r="Z54" s="19"/>
    </row>
    <row r="55" spans="1:26" ht="11.25" customHeight="1">
      <c r="A55" s="372"/>
      <c r="B55" s="19"/>
      <c r="C55" s="96"/>
      <c r="D55" s="336"/>
      <c r="E55" s="336"/>
      <c r="F55" s="190"/>
      <c r="G55" s="190"/>
      <c r="H55" s="190"/>
      <c r="I55" s="190"/>
      <c r="J55" s="190"/>
      <c r="K55" s="19"/>
      <c r="L55" s="19"/>
      <c r="M55" s="19"/>
      <c r="N55" s="19"/>
      <c r="O55" s="19"/>
      <c r="P55" s="372"/>
      <c r="Q55" s="372"/>
      <c r="R55" s="19"/>
      <c r="S55" s="19"/>
      <c r="T55" s="19"/>
      <c r="U55" s="19"/>
      <c r="V55" s="19"/>
      <c r="W55" s="19"/>
      <c r="X55" s="19"/>
      <c r="Y55" s="19"/>
      <c r="Z55" s="19"/>
    </row>
    <row r="56" spans="1:26" ht="11.25" customHeight="1">
      <c r="A56" s="372"/>
      <c r="B56" s="19"/>
      <c r="C56" s="96"/>
      <c r="D56" s="336"/>
      <c r="E56" s="336"/>
      <c r="F56" s="190"/>
      <c r="G56" s="190"/>
      <c r="H56" s="190"/>
      <c r="I56" s="190"/>
      <c r="J56" s="190"/>
      <c r="K56" s="19"/>
      <c r="L56" s="19"/>
      <c r="M56" s="19"/>
      <c r="N56" s="19"/>
      <c r="O56" s="19"/>
      <c r="P56" s="372"/>
      <c r="Q56" s="372"/>
      <c r="R56" s="19"/>
      <c r="S56" s="19"/>
      <c r="T56" s="19"/>
      <c r="U56" s="19"/>
      <c r="V56" s="19"/>
      <c r="W56" s="19"/>
      <c r="X56" s="19"/>
      <c r="Y56" s="19"/>
      <c r="Z56" s="19"/>
    </row>
    <row r="57" spans="1:26" ht="11.25" customHeight="1">
      <c r="A57" s="372"/>
      <c r="B57" s="19"/>
      <c r="C57" s="96"/>
      <c r="D57" s="336"/>
      <c r="E57" s="336"/>
      <c r="F57" s="190"/>
      <c r="G57" s="190"/>
      <c r="H57" s="190"/>
      <c r="I57" s="190"/>
      <c r="J57" s="190"/>
      <c r="K57" s="19"/>
      <c r="L57" s="19"/>
      <c r="M57" s="19"/>
      <c r="N57" s="19"/>
      <c r="O57" s="19"/>
      <c r="P57" s="372"/>
      <c r="Q57" s="372"/>
      <c r="R57" s="19"/>
      <c r="S57" s="19"/>
      <c r="T57" s="19"/>
      <c r="U57" s="19"/>
      <c r="V57" s="19"/>
      <c r="W57" s="19"/>
      <c r="X57" s="19"/>
      <c r="Y57" s="19"/>
      <c r="Z57" s="19"/>
    </row>
    <row r="58" spans="1:26" ht="11.25" customHeight="1">
      <c r="A58" s="372"/>
      <c r="B58" s="19"/>
      <c r="C58" s="96"/>
      <c r="D58" s="336"/>
      <c r="E58" s="336"/>
      <c r="F58" s="190"/>
      <c r="G58" s="190"/>
      <c r="H58" s="190"/>
      <c r="I58" s="190"/>
      <c r="J58" s="190"/>
      <c r="K58" s="19"/>
      <c r="L58" s="19"/>
      <c r="M58" s="19"/>
      <c r="N58" s="19"/>
      <c r="O58" s="19"/>
      <c r="P58" s="372"/>
      <c r="Q58" s="372"/>
      <c r="R58" s="19"/>
      <c r="S58" s="19"/>
      <c r="T58" s="19"/>
      <c r="U58" s="19"/>
      <c r="V58" s="19"/>
      <c r="W58" s="19"/>
      <c r="X58" s="19"/>
      <c r="Y58" s="19"/>
      <c r="Z58" s="19"/>
    </row>
    <row r="59" spans="1:26" ht="11.25" customHeight="1">
      <c r="A59" s="372"/>
      <c r="B59" s="19"/>
      <c r="C59" s="96"/>
      <c r="D59" s="336"/>
      <c r="E59" s="336"/>
      <c r="F59" s="190"/>
      <c r="G59" s="190"/>
      <c r="H59" s="190"/>
      <c r="I59" s="190"/>
      <c r="J59" s="190"/>
      <c r="K59" s="19"/>
      <c r="L59" s="19"/>
      <c r="M59" s="19"/>
      <c r="N59" s="19"/>
      <c r="O59" s="19"/>
      <c r="P59" s="372"/>
      <c r="Q59" s="372"/>
      <c r="R59" s="19"/>
      <c r="S59" s="19"/>
      <c r="T59" s="19"/>
      <c r="U59" s="19"/>
      <c r="V59" s="19"/>
      <c r="W59" s="19"/>
      <c r="X59" s="19"/>
      <c r="Y59" s="19"/>
      <c r="Z59" s="19"/>
    </row>
    <row r="60" spans="1:26" ht="11.25" customHeight="1">
      <c r="A60" s="372"/>
      <c r="B60" s="19"/>
      <c r="C60" s="96"/>
      <c r="D60" s="336"/>
      <c r="E60" s="336"/>
      <c r="F60" s="190"/>
      <c r="G60" s="190"/>
      <c r="H60" s="190"/>
      <c r="I60" s="190"/>
      <c r="J60" s="190"/>
      <c r="K60" s="19"/>
      <c r="L60" s="19"/>
      <c r="M60" s="19"/>
      <c r="N60" s="19"/>
      <c r="O60" s="19"/>
      <c r="P60" s="372"/>
      <c r="Q60" s="372"/>
      <c r="R60" s="19"/>
      <c r="S60" s="19"/>
      <c r="T60" s="19"/>
      <c r="U60" s="19"/>
      <c r="V60" s="19"/>
      <c r="W60" s="19"/>
      <c r="X60" s="19"/>
      <c r="Y60" s="19"/>
      <c r="Z60" s="19"/>
    </row>
    <row r="61" spans="1:26" ht="11.25" customHeight="1">
      <c r="A61" s="372"/>
      <c r="B61" s="19"/>
      <c r="C61" s="96"/>
      <c r="D61" s="336"/>
      <c r="E61" s="336"/>
      <c r="F61" s="190"/>
      <c r="G61" s="190"/>
      <c r="H61" s="190"/>
      <c r="I61" s="190"/>
      <c r="J61" s="190"/>
      <c r="K61" s="19"/>
      <c r="L61" s="19"/>
      <c r="M61" s="19"/>
      <c r="N61" s="19"/>
      <c r="O61" s="19"/>
      <c r="P61" s="372"/>
      <c r="Q61" s="372"/>
      <c r="R61" s="19"/>
      <c r="S61" s="19"/>
      <c r="T61" s="19"/>
      <c r="U61" s="19"/>
      <c r="V61" s="19"/>
      <c r="W61" s="19"/>
      <c r="X61" s="19"/>
      <c r="Y61" s="19"/>
      <c r="Z61" s="19"/>
    </row>
    <row r="62" spans="1:26" ht="11.25" customHeight="1">
      <c r="A62" s="372"/>
      <c r="B62" s="19"/>
      <c r="C62" s="96"/>
      <c r="D62" s="336"/>
      <c r="E62" s="336"/>
      <c r="F62" s="190"/>
      <c r="G62" s="190"/>
      <c r="H62" s="190"/>
      <c r="I62" s="190"/>
      <c r="J62" s="190"/>
      <c r="K62" s="19"/>
      <c r="L62" s="19"/>
      <c r="M62" s="19"/>
      <c r="N62" s="19"/>
      <c r="O62" s="19"/>
      <c r="P62" s="372"/>
      <c r="Q62" s="372"/>
      <c r="R62" s="19"/>
      <c r="S62" s="19"/>
      <c r="T62" s="19"/>
      <c r="U62" s="19"/>
      <c r="V62" s="19"/>
      <c r="W62" s="19"/>
      <c r="X62" s="19"/>
      <c r="Y62" s="19"/>
      <c r="Z62" s="19"/>
    </row>
    <row r="63" spans="1:26" ht="11.25" customHeight="1">
      <c r="A63" s="372"/>
      <c r="B63" s="19"/>
      <c r="C63" s="96"/>
      <c r="D63" s="336"/>
      <c r="E63" s="336"/>
      <c r="F63" s="190"/>
      <c r="G63" s="190"/>
      <c r="H63" s="190"/>
      <c r="I63" s="190"/>
      <c r="J63" s="190"/>
      <c r="K63" s="19"/>
      <c r="L63" s="19"/>
      <c r="M63" s="19"/>
      <c r="N63" s="19"/>
      <c r="O63" s="19"/>
      <c r="P63" s="372"/>
      <c r="Q63" s="372"/>
      <c r="R63" s="19"/>
      <c r="S63" s="19"/>
      <c r="T63" s="19"/>
      <c r="U63" s="19"/>
      <c r="V63" s="19"/>
      <c r="W63" s="19"/>
      <c r="X63" s="19"/>
      <c r="Y63" s="19"/>
      <c r="Z63" s="19"/>
    </row>
    <row r="64" spans="1:26" ht="11.25" customHeight="1">
      <c r="A64" s="372"/>
      <c r="B64" s="19"/>
      <c r="C64" s="96"/>
      <c r="D64" s="336"/>
      <c r="E64" s="336"/>
      <c r="F64" s="190"/>
      <c r="G64" s="190"/>
      <c r="H64" s="190"/>
      <c r="I64" s="190"/>
      <c r="J64" s="190"/>
      <c r="K64" s="19"/>
      <c r="L64" s="19"/>
      <c r="M64" s="19"/>
      <c r="N64" s="19"/>
      <c r="O64" s="19"/>
      <c r="P64" s="372"/>
      <c r="Q64" s="372"/>
      <c r="R64" s="19"/>
      <c r="S64" s="19"/>
      <c r="T64" s="19"/>
      <c r="U64" s="19"/>
      <c r="V64" s="19"/>
      <c r="W64" s="19"/>
      <c r="X64" s="19"/>
      <c r="Y64" s="19"/>
      <c r="Z64" s="19"/>
    </row>
    <row r="65" spans="1:26" ht="11.25" customHeight="1">
      <c r="A65" s="372"/>
      <c r="B65" s="19"/>
      <c r="C65" s="96"/>
      <c r="D65" s="336"/>
      <c r="E65" s="336"/>
      <c r="F65" s="190"/>
      <c r="G65" s="190"/>
      <c r="H65" s="190"/>
      <c r="I65" s="190"/>
      <c r="J65" s="190"/>
      <c r="K65" s="19"/>
      <c r="L65" s="19"/>
      <c r="M65" s="19"/>
      <c r="N65" s="19"/>
      <c r="O65" s="19"/>
      <c r="P65" s="372"/>
      <c r="Q65" s="372"/>
      <c r="R65" s="19"/>
      <c r="S65" s="19"/>
      <c r="T65" s="19"/>
      <c r="U65" s="19"/>
      <c r="V65" s="19"/>
      <c r="W65" s="19"/>
      <c r="X65" s="19"/>
      <c r="Y65" s="19"/>
      <c r="Z65" s="19"/>
    </row>
    <row r="66" spans="1:26" ht="11.25" customHeight="1">
      <c r="A66" s="372"/>
      <c r="B66" s="19"/>
      <c r="C66" s="96"/>
      <c r="D66" s="336"/>
      <c r="E66" s="336"/>
      <c r="F66" s="190"/>
      <c r="G66" s="190"/>
      <c r="H66" s="190"/>
      <c r="I66" s="190"/>
      <c r="J66" s="190"/>
      <c r="K66" s="19"/>
      <c r="L66" s="19"/>
      <c r="M66" s="19"/>
      <c r="N66" s="19"/>
      <c r="O66" s="19"/>
      <c r="P66" s="372"/>
      <c r="Q66" s="372"/>
      <c r="R66" s="19"/>
      <c r="S66" s="19"/>
      <c r="T66" s="19"/>
      <c r="U66" s="19"/>
      <c r="V66" s="19"/>
      <c r="W66" s="19"/>
      <c r="X66" s="19"/>
      <c r="Y66" s="19"/>
      <c r="Z66" s="19"/>
    </row>
    <row r="67" spans="1:26" ht="11.25" customHeight="1">
      <c r="A67" s="372"/>
      <c r="B67" s="19"/>
      <c r="C67" s="96"/>
      <c r="D67" s="336"/>
      <c r="E67" s="336"/>
      <c r="F67" s="190"/>
      <c r="G67" s="190"/>
      <c r="H67" s="190"/>
      <c r="I67" s="190"/>
      <c r="J67" s="190"/>
      <c r="K67" s="19"/>
      <c r="L67" s="19"/>
      <c r="M67" s="19"/>
      <c r="N67" s="19"/>
      <c r="O67" s="19"/>
      <c r="P67" s="372"/>
      <c r="Q67" s="372"/>
      <c r="R67" s="19"/>
      <c r="S67" s="19"/>
      <c r="T67" s="19"/>
      <c r="U67" s="19"/>
      <c r="V67" s="19"/>
      <c r="W67" s="19"/>
      <c r="X67" s="19"/>
      <c r="Y67" s="19"/>
      <c r="Z67" s="19"/>
    </row>
    <row r="68" spans="1:26" ht="11.25" customHeight="1">
      <c r="A68" s="372"/>
      <c r="B68" s="19"/>
      <c r="C68" s="96"/>
      <c r="D68" s="336"/>
      <c r="E68" s="336"/>
      <c r="F68" s="190"/>
      <c r="G68" s="190"/>
      <c r="H68" s="190"/>
      <c r="I68" s="190"/>
      <c r="J68" s="190"/>
      <c r="K68" s="19"/>
      <c r="L68" s="19"/>
      <c r="M68" s="19"/>
      <c r="N68" s="19"/>
      <c r="O68" s="19"/>
      <c r="P68" s="372"/>
      <c r="Q68" s="372"/>
      <c r="R68" s="19"/>
      <c r="S68" s="19"/>
      <c r="T68" s="19"/>
      <c r="U68" s="19"/>
      <c r="V68" s="19"/>
      <c r="W68" s="19"/>
      <c r="X68" s="19"/>
      <c r="Y68" s="19"/>
      <c r="Z68" s="19"/>
    </row>
    <row r="69" spans="1:26" ht="11.25" customHeight="1">
      <c r="A69" s="372"/>
      <c r="B69" s="19"/>
      <c r="C69" s="96"/>
      <c r="D69" s="336"/>
      <c r="E69" s="336"/>
      <c r="F69" s="190"/>
      <c r="G69" s="190"/>
      <c r="H69" s="190"/>
      <c r="I69" s="190"/>
      <c r="J69" s="190"/>
      <c r="K69" s="19"/>
      <c r="L69" s="19"/>
      <c r="M69" s="19"/>
      <c r="N69" s="19"/>
      <c r="O69" s="19"/>
      <c r="P69" s="372"/>
      <c r="Q69" s="372"/>
      <c r="R69" s="19"/>
      <c r="S69" s="19"/>
      <c r="T69" s="19"/>
      <c r="U69" s="19"/>
      <c r="V69" s="19"/>
      <c r="W69" s="19"/>
      <c r="X69" s="19"/>
      <c r="Y69" s="19"/>
      <c r="Z69" s="19"/>
    </row>
    <row r="70" spans="1:26" ht="11.25" customHeight="1">
      <c r="A70" s="372"/>
      <c r="B70" s="19"/>
      <c r="C70" s="96"/>
      <c r="D70" s="336"/>
      <c r="E70" s="336"/>
      <c r="F70" s="190"/>
      <c r="G70" s="190"/>
      <c r="H70" s="190"/>
      <c r="I70" s="190"/>
      <c r="J70" s="190"/>
      <c r="K70" s="19"/>
      <c r="L70" s="19"/>
      <c r="M70" s="19"/>
      <c r="N70" s="19"/>
      <c r="O70" s="19"/>
      <c r="P70" s="372"/>
      <c r="Q70" s="372"/>
      <c r="R70" s="19"/>
      <c r="S70" s="19"/>
      <c r="T70" s="19"/>
      <c r="U70" s="19"/>
      <c r="V70" s="19"/>
      <c r="W70" s="19"/>
      <c r="X70" s="19"/>
      <c r="Y70" s="19"/>
      <c r="Z70" s="19"/>
    </row>
    <row r="71" spans="1:26" ht="11.25" customHeight="1">
      <c r="A71" s="372"/>
      <c r="B71" s="19"/>
      <c r="C71" s="96"/>
      <c r="D71" s="336"/>
      <c r="E71" s="336"/>
      <c r="F71" s="190"/>
      <c r="G71" s="190"/>
      <c r="H71" s="190"/>
      <c r="I71" s="190"/>
      <c r="J71" s="190"/>
      <c r="K71" s="19"/>
      <c r="L71" s="19"/>
      <c r="M71" s="19"/>
      <c r="N71" s="19"/>
      <c r="O71" s="19"/>
      <c r="P71" s="372"/>
      <c r="Q71" s="372"/>
      <c r="R71" s="19"/>
      <c r="S71" s="19"/>
      <c r="T71" s="19"/>
      <c r="U71" s="19"/>
      <c r="V71" s="19"/>
      <c r="W71" s="19"/>
      <c r="X71" s="19"/>
      <c r="Y71" s="19"/>
      <c r="Z71" s="19"/>
    </row>
    <row r="72" spans="1:26" ht="11.25" customHeight="1">
      <c r="A72" s="372"/>
      <c r="B72" s="19"/>
      <c r="C72" s="96"/>
      <c r="D72" s="336"/>
      <c r="E72" s="336"/>
      <c r="F72" s="190"/>
      <c r="G72" s="190"/>
      <c r="H72" s="190"/>
      <c r="I72" s="190"/>
      <c r="J72" s="190"/>
      <c r="K72" s="19"/>
      <c r="L72" s="19"/>
      <c r="M72" s="19"/>
      <c r="N72" s="19"/>
      <c r="O72" s="19"/>
      <c r="P72" s="372"/>
      <c r="Q72" s="372"/>
      <c r="R72" s="19"/>
      <c r="S72" s="19"/>
      <c r="T72" s="19"/>
      <c r="U72" s="19"/>
      <c r="V72" s="19"/>
      <c r="W72" s="19"/>
      <c r="X72" s="19"/>
      <c r="Y72" s="19"/>
      <c r="Z72" s="19"/>
    </row>
    <row r="73" spans="1:26" ht="11.25" customHeight="1">
      <c r="A73" s="372"/>
      <c r="B73" s="19"/>
      <c r="C73" s="96"/>
      <c r="D73" s="336"/>
      <c r="E73" s="336"/>
      <c r="F73" s="190"/>
      <c r="G73" s="190"/>
      <c r="H73" s="190"/>
      <c r="I73" s="190"/>
      <c r="J73" s="190"/>
      <c r="K73" s="19"/>
      <c r="L73" s="19"/>
      <c r="M73" s="19"/>
      <c r="N73" s="19"/>
      <c r="O73" s="19"/>
      <c r="P73" s="372"/>
      <c r="Q73" s="372"/>
      <c r="R73" s="19"/>
      <c r="S73" s="19"/>
      <c r="T73" s="19"/>
      <c r="U73" s="19"/>
      <c r="V73" s="19"/>
      <c r="W73" s="19"/>
      <c r="X73" s="19"/>
      <c r="Y73" s="19"/>
      <c r="Z73" s="19"/>
    </row>
    <row r="74" spans="1:26" ht="11.25" customHeight="1">
      <c r="A74" s="372"/>
      <c r="B74" s="19"/>
      <c r="C74" s="96"/>
      <c r="D74" s="336"/>
      <c r="E74" s="336"/>
      <c r="F74" s="190"/>
      <c r="G74" s="190"/>
      <c r="H74" s="190"/>
      <c r="I74" s="190"/>
      <c r="J74" s="190"/>
      <c r="K74" s="19"/>
      <c r="L74" s="19"/>
      <c r="M74" s="19"/>
      <c r="N74" s="19"/>
      <c r="O74" s="19"/>
      <c r="P74" s="372"/>
      <c r="Q74" s="372"/>
      <c r="R74" s="19"/>
      <c r="S74" s="19"/>
      <c r="T74" s="19"/>
      <c r="U74" s="19"/>
      <c r="V74" s="19"/>
      <c r="W74" s="19"/>
      <c r="X74" s="19"/>
      <c r="Y74" s="19"/>
      <c r="Z74" s="19"/>
    </row>
    <row r="75" spans="1:26" ht="11.25" customHeight="1">
      <c r="A75" s="372"/>
      <c r="B75" s="19"/>
      <c r="C75" s="96"/>
      <c r="D75" s="336"/>
      <c r="E75" s="336"/>
      <c r="F75" s="190"/>
      <c r="G75" s="190"/>
      <c r="H75" s="190"/>
      <c r="I75" s="190"/>
      <c r="J75" s="190"/>
      <c r="K75" s="19"/>
      <c r="L75" s="19"/>
      <c r="M75" s="19"/>
      <c r="N75" s="19"/>
      <c r="O75" s="19"/>
      <c r="P75" s="372"/>
      <c r="Q75" s="372"/>
      <c r="R75" s="19"/>
      <c r="S75" s="19"/>
      <c r="T75" s="19"/>
      <c r="U75" s="19"/>
      <c r="V75" s="19"/>
      <c r="W75" s="19"/>
      <c r="X75" s="19"/>
      <c r="Y75" s="19"/>
      <c r="Z75" s="19"/>
    </row>
    <row r="76" spans="1:26" ht="11.25" customHeight="1">
      <c r="A76" s="372"/>
      <c r="B76" s="19"/>
      <c r="C76" s="96"/>
      <c r="D76" s="336"/>
      <c r="E76" s="336"/>
      <c r="F76" s="190"/>
      <c r="G76" s="190"/>
      <c r="H76" s="190"/>
      <c r="I76" s="190"/>
      <c r="J76" s="190"/>
      <c r="K76" s="19"/>
      <c r="L76" s="19"/>
      <c r="M76" s="19"/>
      <c r="N76" s="19"/>
      <c r="O76" s="19"/>
      <c r="P76" s="372"/>
      <c r="Q76" s="372"/>
      <c r="R76" s="19"/>
      <c r="S76" s="19"/>
      <c r="T76" s="19"/>
      <c r="U76" s="19"/>
      <c r="V76" s="19"/>
      <c r="W76" s="19"/>
      <c r="X76" s="19"/>
      <c r="Y76" s="19"/>
      <c r="Z76" s="19"/>
    </row>
    <row r="77" spans="1:26" ht="11.25" customHeight="1">
      <c r="A77" s="372"/>
      <c r="B77" s="19"/>
      <c r="C77" s="96"/>
      <c r="D77" s="336"/>
      <c r="E77" s="336"/>
      <c r="F77" s="190"/>
      <c r="G77" s="190"/>
      <c r="H77" s="190"/>
      <c r="I77" s="190"/>
      <c r="J77" s="190"/>
      <c r="K77" s="19"/>
      <c r="L77" s="19"/>
      <c r="M77" s="19"/>
      <c r="N77" s="19"/>
      <c r="O77" s="19"/>
      <c r="P77" s="372"/>
      <c r="Q77" s="372"/>
      <c r="R77" s="19"/>
      <c r="S77" s="19"/>
      <c r="T77" s="19"/>
      <c r="U77" s="19"/>
      <c r="V77" s="19"/>
      <c r="W77" s="19"/>
      <c r="X77" s="19"/>
      <c r="Y77" s="19"/>
      <c r="Z77" s="19"/>
    </row>
    <row r="78" spans="1:26" ht="11.25" customHeight="1">
      <c r="A78" s="372"/>
      <c r="B78" s="19"/>
      <c r="C78" s="96"/>
      <c r="D78" s="336"/>
      <c r="E78" s="336"/>
      <c r="F78" s="190"/>
      <c r="G78" s="190"/>
      <c r="H78" s="190"/>
      <c r="I78" s="190"/>
      <c r="J78" s="190"/>
      <c r="K78" s="19"/>
      <c r="L78" s="19"/>
      <c r="M78" s="19"/>
      <c r="N78" s="19"/>
      <c r="O78" s="19"/>
      <c r="P78" s="372"/>
      <c r="Q78" s="372"/>
      <c r="R78" s="19"/>
      <c r="S78" s="19"/>
      <c r="T78" s="19"/>
      <c r="U78" s="19"/>
      <c r="V78" s="19"/>
      <c r="W78" s="19"/>
      <c r="X78" s="19"/>
      <c r="Y78" s="19"/>
      <c r="Z78" s="19"/>
    </row>
    <row r="79" spans="1:26" ht="11.25" customHeight="1">
      <c r="A79" s="372"/>
      <c r="B79" s="19"/>
      <c r="C79" s="96"/>
      <c r="D79" s="336"/>
      <c r="E79" s="336"/>
      <c r="F79" s="190"/>
      <c r="G79" s="190"/>
      <c r="H79" s="190"/>
      <c r="I79" s="190"/>
      <c r="J79" s="190"/>
      <c r="K79" s="19"/>
      <c r="L79" s="19"/>
      <c r="M79" s="19"/>
      <c r="N79" s="19"/>
      <c r="O79" s="19"/>
      <c r="P79" s="372"/>
      <c r="Q79" s="372"/>
      <c r="R79" s="19"/>
      <c r="S79" s="19"/>
      <c r="T79" s="19"/>
      <c r="U79" s="19"/>
      <c r="V79" s="19"/>
      <c r="W79" s="19"/>
      <c r="X79" s="19"/>
      <c r="Y79" s="19"/>
      <c r="Z79" s="19"/>
    </row>
    <row r="80" spans="1:26" ht="11.25" customHeight="1">
      <c r="A80" s="372"/>
      <c r="B80" s="19"/>
      <c r="C80" s="96"/>
      <c r="D80" s="336"/>
      <c r="E80" s="336"/>
      <c r="F80" s="190"/>
      <c r="G80" s="190"/>
      <c r="H80" s="190"/>
      <c r="I80" s="190"/>
      <c r="J80" s="190"/>
      <c r="K80" s="19"/>
      <c r="L80" s="19"/>
      <c r="M80" s="19"/>
      <c r="N80" s="19"/>
      <c r="O80" s="19"/>
      <c r="P80" s="372"/>
      <c r="Q80" s="372"/>
      <c r="R80" s="19"/>
      <c r="S80" s="19"/>
      <c r="T80" s="19"/>
      <c r="U80" s="19"/>
      <c r="V80" s="19"/>
      <c r="W80" s="19"/>
      <c r="X80" s="19"/>
      <c r="Y80" s="19"/>
      <c r="Z80" s="19"/>
    </row>
    <row r="81" spans="1:26" ht="11.25" customHeight="1">
      <c r="A81" s="372"/>
      <c r="B81" s="19"/>
      <c r="C81" s="96"/>
      <c r="D81" s="336"/>
      <c r="E81" s="336"/>
      <c r="F81" s="190"/>
      <c r="G81" s="190"/>
      <c r="H81" s="190"/>
      <c r="I81" s="190"/>
      <c r="J81" s="190"/>
      <c r="K81" s="19"/>
      <c r="L81" s="19"/>
      <c r="M81" s="19"/>
      <c r="N81" s="19"/>
      <c r="O81" s="19"/>
      <c r="P81" s="372"/>
      <c r="Q81" s="372"/>
      <c r="R81" s="19"/>
      <c r="S81" s="19"/>
      <c r="T81" s="19"/>
      <c r="U81" s="19"/>
      <c r="V81" s="19"/>
      <c r="W81" s="19"/>
      <c r="X81" s="19"/>
      <c r="Y81" s="19"/>
      <c r="Z81" s="19"/>
    </row>
    <row r="82" spans="1:26" ht="11.25" customHeight="1">
      <c r="A82" s="372"/>
      <c r="B82" s="19"/>
      <c r="C82" s="96"/>
      <c r="D82" s="336"/>
      <c r="E82" s="336"/>
      <c r="F82" s="190"/>
      <c r="G82" s="190"/>
      <c r="H82" s="190"/>
      <c r="I82" s="190"/>
      <c r="J82" s="190"/>
      <c r="K82" s="19"/>
      <c r="L82" s="19"/>
      <c r="M82" s="19"/>
      <c r="N82" s="19"/>
      <c r="O82" s="19"/>
      <c r="P82" s="372"/>
      <c r="Q82" s="372"/>
      <c r="R82" s="19"/>
      <c r="S82" s="19"/>
      <c r="T82" s="19"/>
      <c r="U82" s="19"/>
      <c r="V82" s="19"/>
      <c r="W82" s="19"/>
      <c r="X82" s="19"/>
      <c r="Y82" s="19"/>
      <c r="Z82" s="19"/>
    </row>
    <row r="83" spans="1:26" ht="11.25" customHeight="1">
      <c r="A83" s="372"/>
      <c r="B83" s="19"/>
      <c r="C83" s="96"/>
      <c r="D83" s="336"/>
      <c r="E83" s="336"/>
      <c r="F83" s="190"/>
      <c r="G83" s="190"/>
      <c r="H83" s="190"/>
      <c r="I83" s="190"/>
      <c r="J83" s="190"/>
      <c r="K83" s="19"/>
      <c r="L83" s="19"/>
      <c r="M83" s="19"/>
      <c r="N83" s="19"/>
      <c r="O83" s="19"/>
      <c r="P83" s="372"/>
      <c r="Q83" s="372"/>
      <c r="R83" s="19"/>
      <c r="S83" s="19"/>
      <c r="T83" s="19"/>
      <c r="U83" s="19"/>
      <c r="V83" s="19"/>
      <c r="W83" s="19"/>
      <c r="X83" s="19"/>
      <c r="Y83" s="19"/>
      <c r="Z83" s="19"/>
    </row>
    <row r="84" spans="1:26" ht="11.25" customHeight="1">
      <c r="A84" s="372"/>
      <c r="B84" s="19"/>
      <c r="C84" s="96"/>
      <c r="D84" s="336"/>
      <c r="E84" s="336"/>
      <c r="F84" s="190"/>
      <c r="G84" s="190"/>
      <c r="H84" s="190"/>
      <c r="I84" s="190"/>
      <c r="J84" s="190"/>
      <c r="K84" s="19"/>
      <c r="L84" s="19"/>
      <c r="M84" s="19"/>
      <c r="N84" s="19"/>
      <c r="O84" s="19"/>
      <c r="P84" s="372"/>
      <c r="Q84" s="372"/>
      <c r="R84" s="19"/>
      <c r="S84" s="19"/>
      <c r="T84" s="19"/>
      <c r="U84" s="19"/>
      <c r="V84" s="19"/>
      <c r="W84" s="19"/>
      <c r="X84" s="19"/>
      <c r="Y84" s="19"/>
      <c r="Z84" s="19"/>
    </row>
    <row r="85" spans="1:26" ht="11.25" customHeight="1">
      <c r="A85" s="372"/>
      <c r="B85" s="19"/>
      <c r="C85" s="96"/>
      <c r="D85" s="336"/>
      <c r="E85" s="336"/>
      <c r="F85" s="190"/>
      <c r="G85" s="190"/>
      <c r="H85" s="190"/>
      <c r="I85" s="190"/>
      <c r="J85" s="190"/>
      <c r="K85" s="19"/>
      <c r="L85" s="19"/>
      <c r="M85" s="19"/>
      <c r="N85" s="19"/>
      <c r="O85" s="19"/>
      <c r="P85" s="372"/>
      <c r="Q85" s="372"/>
      <c r="R85" s="19"/>
      <c r="S85" s="19"/>
      <c r="T85" s="19"/>
      <c r="U85" s="19"/>
      <c r="V85" s="19"/>
      <c r="W85" s="19"/>
      <c r="X85" s="19"/>
      <c r="Y85" s="19"/>
      <c r="Z85" s="19"/>
    </row>
    <row r="86" spans="1:26" ht="11.25" customHeight="1">
      <c r="A86" s="372"/>
      <c r="B86" s="19"/>
      <c r="C86" s="96"/>
      <c r="D86" s="336"/>
      <c r="E86" s="336"/>
      <c r="F86" s="190"/>
      <c r="G86" s="190"/>
      <c r="H86" s="190"/>
      <c r="I86" s="190"/>
      <c r="J86" s="190"/>
      <c r="K86" s="19"/>
      <c r="L86" s="19"/>
      <c r="M86" s="19"/>
      <c r="N86" s="19"/>
      <c r="O86" s="19"/>
      <c r="P86" s="372"/>
      <c r="Q86" s="372"/>
      <c r="R86" s="19"/>
      <c r="S86" s="19"/>
      <c r="T86" s="19"/>
      <c r="U86" s="19"/>
      <c r="V86" s="19"/>
      <c r="W86" s="19"/>
      <c r="X86" s="19"/>
      <c r="Y86" s="19"/>
      <c r="Z86" s="19"/>
    </row>
    <row r="87" spans="1:26" ht="11.25" customHeight="1">
      <c r="A87" s="372"/>
      <c r="B87" s="19"/>
      <c r="C87" s="96"/>
      <c r="D87" s="336"/>
      <c r="E87" s="336"/>
      <c r="F87" s="190"/>
      <c r="G87" s="190"/>
      <c r="H87" s="190"/>
      <c r="I87" s="190"/>
      <c r="J87" s="190"/>
      <c r="K87" s="19"/>
      <c r="L87" s="19"/>
      <c r="M87" s="19"/>
      <c r="N87" s="19"/>
      <c r="O87" s="19"/>
      <c r="P87" s="372"/>
      <c r="Q87" s="372"/>
      <c r="R87" s="19"/>
      <c r="S87" s="19"/>
      <c r="T87" s="19"/>
      <c r="U87" s="19"/>
      <c r="V87" s="19"/>
      <c r="W87" s="19"/>
      <c r="X87" s="19"/>
      <c r="Y87" s="19"/>
      <c r="Z87" s="19"/>
    </row>
    <row r="88" spans="1:26" ht="11.25" customHeight="1">
      <c r="A88" s="372"/>
      <c r="B88" s="19"/>
      <c r="C88" s="96"/>
      <c r="D88" s="336"/>
      <c r="E88" s="336"/>
      <c r="F88" s="190"/>
      <c r="G88" s="190"/>
      <c r="H88" s="190"/>
      <c r="I88" s="190"/>
      <c r="J88" s="190"/>
      <c r="K88" s="19"/>
      <c r="L88" s="19"/>
      <c r="M88" s="19"/>
      <c r="N88" s="19"/>
      <c r="O88" s="19"/>
      <c r="P88" s="372"/>
      <c r="Q88" s="372"/>
      <c r="R88" s="19"/>
      <c r="S88" s="19"/>
      <c r="T88" s="19"/>
      <c r="U88" s="19"/>
      <c r="V88" s="19"/>
      <c r="W88" s="19"/>
      <c r="X88" s="19"/>
      <c r="Y88" s="19"/>
      <c r="Z88" s="19"/>
    </row>
    <row r="89" spans="1:26" ht="11.25" customHeight="1">
      <c r="A89" s="372"/>
      <c r="B89" s="19"/>
      <c r="C89" s="96"/>
      <c r="D89" s="336"/>
      <c r="E89" s="336"/>
      <c r="F89" s="190"/>
      <c r="G89" s="190"/>
      <c r="H89" s="190"/>
      <c r="I89" s="190"/>
      <c r="J89" s="190"/>
      <c r="K89" s="19"/>
      <c r="L89" s="19"/>
      <c r="M89" s="19"/>
      <c r="N89" s="19"/>
      <c r="O89" s="19"/>
      <c r="P89" s="372"/>
      <c r="Q89" s="372"/>
      <c r="R89" s="19"/>
      <c r="S89" s="19"/>
      <c r="T89" s="19"/>
      <c r="U89" s="19"/>
      <c r="V89" s="19"/>
      <c r="W89" s="19"/>
      <c r="X89" s="19"/>
      <c r="Y89" s="19"/>
      <c r="Z89" s="19"/>
    </row>
    <row r="90" spans="1:26" ht="11.25" customHeight="1">
      <c r="A90" s="372"/>
      <c r="B90" s="19"/>
      <c r="C90" s="96"/>
      <c r="D90" s="336"/>
      <c r="E90" s="336"/>
      <c r="F90" s="190"/>
      <c r="G90" s="190"/>
      <c r="H90" s="190"/>
      <c r="I90" s="190"/>
      <c r="J90" s="190"/>
      <c r="K90" s="19"/>
      <c r="L90" s="19"/>
      <c r="M90" s="19"/>
      <c r="N90" s="19"/>
      <c r="O90" s="19"/>
      <c r="P90" s="372"/>
      <c r="Q90" s="372"/>
      <c r="R90" s="19"/>
      <c r="S90" s="19"/>
      <c r="T90" s="19"/>
      <c r="U90" s="19"/>
      <c r="V90" s="19"/>
      <c r="W90" s="19"/>
      <c r="X90" s="19"/>
      <c r="Y90" s="19"/>
      <c r="Z90" s="19"/>
    </row>
    <row r="91" spans="1:26" ht="11.25" customHeight="1">
      <c r="A91" s="372"/>
      <c r="B91" s="19"/>
      <c r="C91" s="96"/>
      <c r="D91" s="336"/>
      <c r="E91" s="336"/>
      <c r="F91" s="190"/>
      <c r="G91" s="190"/>
      <c r="H91" s="190"/>
      <c r="I91" s="190"/>
      <c r="J91" s="190"/>
      <c r="K91" s="19"/>
      <c r="L91" s="19"/>
      <c r="M91" s="19"/>
      <c r="N91" s="19"/>
      <c r="O91" s="19"/>
      <c r="P91" s="372"/>
      <c r="Q91" s="372"/>
      <c r="R91" s="19"/>
      <c r="S91" s="19"/>
      <c r="T91" s="19"/>
      <c r="U91" s="19"/>
      <c r="V91" s="19"/>
      <c r="W91" s="19"/>
      <c r="X91" s="19"/>
      <c r="Y91" s="19"/>
      <c r="Z91" s="19"/>
    </row>
    <row r="92" spans="1:26" ht="11.25" customHeight="1">
      <c r="A92" s="372"/>
      <c r="B92" s="19"/>
      <c r="C92" s="96"/>
      <c r="D92" s="336"/>
      <c r="E92" s="336"/>
      <c r="F92" s="190"/>
      <c r="G92" s="190"/>
      <c r="H92" s="190"/>
      <c r="I92" s="190"/>
      <c r="J92" s="190"/>
      <c r="K92" s="19"/>
      <c r="L92" s="19"/>
      <c r="M92" s="19"/>
      <c r="N92" s="19"/>
      <c r="O92" s="19"/>
      <c r="P92" s="372"/>
      <c r="Q92" s="372"/>
      <c r="R92" s="19"/>
      <c r="S92" s="19"/>
      <c r="T92" s="19"/>
      <c r="U92" s="19"/>
      <c r="V92" s="19"/>
      <c r="W92" s="19"/>
      <c r="X92" s="19"/>
      <c r="Y92" s="19"/>
      <c r="Z92" s="19"/>
    </row>
    <row r="93" spans="1:26" ht="11.25" customHeight="1">
      <c r="A93" s="372"/>
      <c r="B93" s="19"/>
      <c r="C93" s="96"/>
      <c r="D93" s="336"/>
      <c r="E93" s="336"/>
      <c r="F93" s="190"/>
      <c r="G93" s="190"/>
      <c r="H93" s="190"/>
      <c r="I93" s="190"/>
      <c r="J93" s="190"/>
      <c r="K93" s="19"/>
      <c r="L93" s="19"/>
      <c r="M93" s="19"/>
      <c r="N93" s="19"/>
      <c r="O93" s="19"/>
      <c r="P93" s="372"/>
      <c r="Q93" s="372"/>
      <c r="R93" s="19"/>
      <c r="S93" s="19"/>
      <c r="T93" s="19"/>
      <c r="U93" s="19"/>
      <c r="V93" s="19"/>
      <c r="W93" s="19"/>
      <c r="X93" s="19"/>
      <c r="Y93" s="19"/>
      <c r="Z93" s="19"/>
    </row>
    <row r="94" spans="1:26" ht="11.25" customHeight="1">
      <c r="A94" s="372"/>
      <c r="B94" s="19"/>
      <c r="C94" s="96"/>
      <c r="D94" s="336"/>
      <c r="E94" s="336"/>
      <c r="F94" s="190"/>
      <c r="G94" s="190"/>
      <c r="H94" s="190"/>
      <c r="I94" s="190"/>
      <c r="J94" s="190"/>
      <c r="K94" s="19"/>
      <c r="L94" s="19"/>
      <c r="M94" s="19"/>
      <c r="N94" s="19"/>
      <c r="O94" s="19"/>
      <c r="P94" s="372"/>
      <c r="Q94" s="372"/>
      <c r="R94" s="19"/>
      <c r="S94" s="19"/>
      <c r="T94" s="19"/>
      <c r="U94" s="19"/>
      <c r="V94" s="19"/>
      <c r="W94" s="19"/>
      <c r="X94" s="19"/>
      <c r="Y94" s="19"/>
      <c r="Z94" s="19"/>
    </row>
    <row r="95" spans="1:26" ht="11.25" customHeight="1">
      <c r="A95" s="372"/>
      <c r="B95" s="19"/>
      <c r="C95" s="96"/>
      <c r="D95" s="336"/>
      <c r="E95" s="336"/>
      <c r="F95" s="190"/>
      <c r="G95" s="190"/>
      <c r="H95" s="190"/>
      <c r="I95" s="190"/>
      <c r="J95" s="190"/>
      <c r="K95" s="19"/>
      <c r="L95" s="19"/>
      <c r="M95" s="19"/>
      <c r="N95" s="19"/>
      <c r="O95" s="19"/>
      <c r="P95" s="372"/>
      <c r="Q95" s="372"/>
      <c r="R95" s="19"/>
      <c r="S95" s="19"/>
      <c r="T95" s="19"/>
      <c r="U95" s="19"/>
      <c r="V95" s="19"/>
      <c r="W95" s="19"/>
      <c r="X95" s="19"/>
      <c r="Y95" s="19"/>
      <c r="Z95" s="19"/>
    </row>
    <row r="96" spans="1:26" ht="11.25" customHeight="1">
      <c r="A96" s="372"/>
      <c r="B96" s="19"/>
      <c r="C96" s="96"/>
      <c r="D96" s="336"/>
      <c r="E96" s="336"/>
      <c r="F96" s="190"/>
      <c r="G96" s="190"/>
      <c r="H96" s="190"/>
      <c r="I96" s="190"/>
      <c r="J96" s="190"/>
      <c r="K96" s="19"/>
      <c r="L96" s="19"/>
      <c r="M96" s="19"/>
      <c r="N96" s="19"/>
      <c r="O96" s="19"/>
      <c r="P96" s="372"/>
      <c r="Q96" s="372"/>
      <c r="R96" s="19"/>
      <c r="S96" s="19"/>
      <c r="T96" s="19"/>
      <c r="U96" s="19"/>
      <c r="V96" s="19"/>
      <c r="W96" s="19"/>
      <c r="X96" s="19"/>
      <c r="Y96" s="19"/>
      <c r="Z96" s="19"/>
    </row>
    <row r="97" spans="1:26" ht="11.25" customHeight="1">
      <c r="A97" s="372"/>
      <c r="B97" s="19"/>
      <c r="C97" s="96"/>
      <c r="D97" s="336"/>
      <c r="E97" s="336"/>
      <c r="F97" s="190"/>
      <c r="G97" s="190"/>
      <c r="H97" s="190"/>
      <c r="I97" s="190"/>
      <c r="J97" s="190"/>
      <c r="K97" s="19"/>
      <c r="L97" s="19"/>
      <c r="M97" s="19"/>
      <c r="N97" s="19"/>
      <c r="O97" s="19"/>
      <c r="P97" s="372"/>
      <c r="Q97" s="372"/>
      <c r="R97" s="19"/>
      <c r="S97" s="19"/>
      <c r="T97" s="19"/>
      <c r="U97" s="19"/>
      <c r="V97" s="19"/>
      <c r="W97" s="19"/>
      <c r="X97" s="19"/>
      <c r="Y97" s="19"/>
      <c r="Z97" s="19"/>
    </row>
    <row r="98" spans="1:26" ht="11.25" customHeight="1">
      <c r="A98" s="372"/>
      <c r="B98" s="19"/>
      <c r="C98" s="96"/>
      <c r="D98" s="336"/>
      <c r="E98" s="336"/>
      <c r="F98" s="190"/>
      <c r="G98" s="190"/>
      <c r="H98" s="190"/>
      <c r="I98" s="190"/>
      <c r="J98" s="190"/>
      <c r="K98" s="19"/>
      <c r="L98" s="19"/>
      <c r="M98" s="19"/>
      <c r="N98" s="19"/>
      <c r="O98" s="19"/>
      <c r="P98" s="372"/>
      <c r="Q98" s="372"/>
      <c r="R98" s="19"/>
      <c r="S98" s="19"/>
      <c r="T98" s="19"/>
      <c r="U98" s="19"/>
      <c r="V98" s="19"/>
      <c r="W98" s="19"/>
      <c r="X98" s="19"/>
      <c r="Y98" s="19"/>
      <c r="Z98" s="19"/>
    </row>
    <row r="99" spans="1:26" ht="11.25" customHeight="1">
      <c r="A99" s="372"/>
      <c r="B99" s="19"/>
      <c r="C99" s="96"/>
      <c r="D99" s="336"/>
      <c r="E99" s="336"/>
      <c r="F99" s="190"/>
      <c r="G99" s="190"/>
      <c r="H99" s="190"/>
      <c r="I99" s="190"/>
      <c r="J99" s="190"/>
      <c r="K99" s="19"/>
      <c r="L99" s="19"/>
      <c r="M99" s="19"/>
      <c r="N99" s="19"/>
      <c r="O99" s="19"/>
      <c r="P99" s="372"/>
      <c r="Q99" s="372"/>
      <c r="R99" s="19"/>
      <c r="S99" s="19"/>
      <c r="T99" s="19"/>
      <c r="U99" s="19"/>
      <c r="V99" s="19"/>
      <c r="W99" s="19"/>
      <c r="X99" s="19"/>
      <c r="Y99" s="19"/>
      <c r="Z99" s="19"/>
    </row>
    <row r="100" spans="1:26" ht="11.25" customHeight="1">
      <c r="A100" s="372"/>
      <c r="B100" s="19"/>
      <c r="C100" s="96"/>
      <c r="D100" s="336"/>
      <c r="E100" s="336"/>
      <c r="F100" s="190"/>
      <c r="G100" s="190"/>
      <c r="H100" s="190"/>
      <c r="I100" s="190"/>
      <c r="J100" s="190"/>
      <c r="K100" s="19"/>
      <c r="L100" s="19"/>
      <c r="M100" s="19"/>
      <c r="N100" s="19"/>
      <c r="O100" s="19"/>
      <c r="P100" s="372"/>
      <c r="Q100" s="372"/>
      <c r="R100" s="19"/>
      <c r="S100" s="19"/>
      <c r="T100" s="19"/>
      <c r="U100" s="19"/>
      <c r="V100" s="19"/>
      <c r="W100" s="19"/>
      <c r="X100" s="19"/>
      <c r="Y100" s="19"/>
      <c r="Z100" s="19"/>
    </row>
    <row r="101" spans="1:26" ht="11.25" customHeight="1">
      <c r="A101" s="372"/>
      <c r="B101" s="19"/>
      <c r="C101" s="96"/>
      <c r="D101" s="336"/>
      <c r="E101" s="336"/>
      <c r="F101" s="190"/>
      <c r="G101" s="190"/>
      <c r="H101" s="190"/>
      <c r="I101" s="190"/>
      <c r="J101" s="190"/>
      <c r="K101" s="19"/>
      <c r="L101" s="19"/>
      <c r="M101" s="19"/>
      <c r="N101" s="19"/>
      <c r="O101" s="19"/>
      <c r="P101" s="372"/>
      <c r="Q101" s="372"/>
      <c r="R101" s="19"/>
      <c r="S101" s="19"/>
      <c r="T101" s="19"/>
      <c r="U101" s="19"/>
      <c r="V101" s="19"/>
      <c r="W101" s="19"/>
      <c r="X101" s="19"/>
      <c r="Y101" s="19"/>
      <c r="Z101" s="19"/>
    </row>
    <row r="102" spans="1:26" ht="11.25" customHeight="1">
      <c r="A102" s="372"/>
      <c r="B102" s="19"/>
      <c r="C102" s="96"/>
      <c r="D102" s="336"/>
      <c r="E102" s="336"/>
      <c r="F102" s="190"/>
      <c r="G102" s="190"/>
      <c r="H102" s="190"/>
      <c r="I102" s="190"/>
      <c r="J102" s="190"/>
      <c r="K102" s="19"/>
      <c r="L102" s="19"/>
      <c r="M102" s="19"/>
      <c r="N102" s="19"/>
      <c r="O102" s="19"/>
      <c r="P102" s="372"/>
      <c r="Q102" s="372"/>
      <c r="R102" s="19"/>
      <c r="S102" s="19"/>
      <c r="T102" s="19"/>
      <c r="U102" s="19"/>
      <c r="V102" s="19"/>
      <c r="W102" s="19"/>
      <c r="X102" s="19"/>
      <c r="Y102" s="19"/>
      <c r="Z102" s="19"/>
    </row>
    <row r="103" spans="1:26" ht="11.25" customHeight="1">
      <c r="A103" s="372"/>
      <c r="B103" s="19"/>
      <c r="C103" s="96"/>
      <c r="D103" s="336"/>
      <c r="E103" s="336"/>
      <c r="F103" s="190"/>
      <c r="G103" s="190"/>
      <c r="H103" s="190"/>
      <c r="I103" s="190"/>
      <c r="J103" s="190"/>
      <c r="K103" s="19"/>
      <c r="L103" s="19"/>
      <c r="M103" s="19"/>
      <c r="N103" s="19"/>
      <c r="O103" s="19"/>
      <c r="P103" s="372"/>
      <c r="Q103" s="372"/>
      <c r="R103" s="19"/>
      <c r="S103" s="19"/>
      <c r="T103" s="19"/>
      <c r="U103" s="19"/>
      <c r="V103" s="19"/>
      <c r="W103" s="19"/>
      <c r="X103" s="19"/>
      <c r="Y103" s="19"/>
      <c r="Z103" s="19"/>
    </row>
    <row r="104" spans="1:26" ht="11.25" customHeight="1">
      <c r="A104" s="372"/>
      <c r="B104" s="19"/>
      <c r="C104" s="96"/>
      <c r="D104" s="336"/>
      <c r="E104" s="336"/>
      <c r="F104" s="190"/>
      <c r="G104" s="190"/>
      <c r="H104" s="190"/>
      <c r="I104" s="190"/>
      <c r="J104" s="190"/>
      <c r="K104" s="19"/>
      <c r="L104" s="19"/>
      <c r="M104" s="19"/>
      <c r="N104" s="19"/>
      <c r="O104" s="19"/>
      <c r="P104" s="372"/>
      <c r="Q104" s="372"/>
      <c r="R104" s="19"/>
      <c r="S104" s="19"/>
      <c r="T104" s="19"/>
      <c r="U104" s="19"/>
      <c r="V104" s="19"/>
      <c r="W104" s="19"/>
      <c r="X104" s="19"/>
      <c r="Y104" s="19"/>
      <c r="Z104" s="19"/>
    </row>
    <row r="105" spans="1:26" ht="11.25" customHeight="1">
      <c r="A105" s="372"/>
      <c r="B105" s="19"/>
      <c r="C105" s="96"/>
      <c r="D105" s="336"/>
      <c r="E105" s="336"/>
      <c r="F105" s="190"/>
      <c r="G105" s="190"/>
      <c r="H105" s="190"/>
      <c r="I105" s="190"/>
      <c r="J105" s="190"/>
      <c r="K105" s="19"/>
      <c r="L105" s="19"/>
      <c r="M105" s="19"/>
      <c r="N105" s="19"/>
      <c r="O105" s="19"/>
      <c r="P105" s="372"/>
      <c r="Q105" s="372"/>
      <c r="R105" s="19"/>
      <c r="S105" s="19"/>
      <c r="T105" s="19"/>
      <c r="U105" s="19"/>
      <c r="V105" s="19"/>
      <c r="W105" s="19"/>
      <c r="X105" s="19"/>
      <c r="Y105" s="19"/>
      <c r="Z105" s="19"/>
    </row>
    <row r="106" spans="1:26" ht="11.25" customHeight="1">
      <c r="A106" s="372"/>
      <c r="B106" s="19"/>
      <c r="C106" s="96"/>
      <c r="D106" s="336"/>
      <c r="E106" s="336"/>
      <c r="F106" s="190"/>
      <c r="G106" s="190"/>
      <c r="H106" s="190"/>
      <c r="I106" s="190"/>
      <c r="J106" s="190"/>
      <c r="K106" s="19"/>
      <c r="L106" s="19"/>
      <c r="M106" s="19"/>
      <c r="N106" s="19"/>
      <c r="O106" s="19"/>
      <c r="P106" s="372"/>
      <c r="Q106" s="372"/>
      <c r="R106" s="19"/>
      <c r="S106" s="19"/>
      <c r="T106" s="19"/>
      <c r="U106" s="19"/>
      <c r="V106" s="19"/>
      <c r="W106" s="19"/>
      <c r="X106" s="19"/>
      <c r="Y106" s="19"/>
      <c r="Z106" s="19"/>
    </row>
    <row r="107" spans="1:26" ht="11.25" customHeight="1">
      <c r="A107" s="372"/>
      <c r="B107" s="19"/>
      <c r="C107" s="96"/>
      <c r="D107" s="336"/>
      <c r="E107" s="336"/>
      <c r="F107" s="190"/>
      <c r="G107" s="190"/>
      <c r="H107" s="190"/>
      <c r="I107" s="190"/>
      <c r="J107" s="190"/>
      <c r="K107" s="19"/>
      <c r="L107" s="19"/>
      <c r="M107" s="19"/>
      <c r="N107" s="19"/>
      <c r="O107" s="19"/>
      <c r="P107" s="372"/>
      <c r="Q107" s="372"/>
      <c r="R107" s="19"/>
      <c r="S107" s="19"/>
      <c r="T107" s="19"/>
      <c r="U107" s="19"/>
      <c r="V107" s="19"/>
      <c r="W107" s="19"/>
      <c r="X107" s="19"/>
      <c r="Y107" s="19"/>
      <c r="Z107" s="19"/>
    </row>
    <row r="108" spans="1:26" ht="11.25" customHeight="1">
      <c r="A108" s="372"/>
      <c r="B108" s="19"/>
      <c r="C108" s="96"/>
      <c r="D108" s="336"/>
      <c r="E108" s="336"/>
      <c r="F108" s="190"/>
      <c r="G108" s="190"/>
      <c r="H108" s="190"/>
      <c r="I108" s="190"/>
      <c r="J108" s="190"/>
      <c r="K108" s="19"/>
      <c r="L108" s="19"/>
      <c r="M108" s="19"/>
      <c r="N108" s="19"/>
      <c r="O108" s="19"/>
      <c r="P108" s="372"/>
      <c r="Q108" s="372"/>
      <c r="R108" s="19"/>
      <c r="S108" s="19"/>
      <c r="T108" s="19"/>
      <c r="U108" s="19"/>
      <c r="V108" s="19"/>
      <c r="W108" s="19"/>
      <c r="X108" s="19"/>
      <c r="Y108" s="19"/>
      <c r="Z108" s="19"/>
    </row>
    <row r="109" spans="1:26" ht="11.25" customHeight="1">
      <c r="A109" s="372"/>
      <c r="B109" s="19"/>
      <c r="C109" s="96"/>
      <c r="D109" s="336"/>
      <c r="E109" s="336"/>
      <c r="F109" s="190"/>
      <c r="G109" s="190"/>
      <c r="H109" s="190"/>
      <c r="I109" s="190"/>
      <c r="J109" s="190"/>
      <c r="K109" s="19"/>
      <c r="L109" s="19"/>
      <c r="M109" s="19"/>
      <c r="N109" s="19"/>
      <c r="O109" s="19"/>
      <c r="P109" s="372"/>
      <c r="Q109" s="372"/>
      <c r="R109" s="19"/>
      <c r="S109" s="19"/>
      <c r="T109" s="19"/>
      <c r="U109" s="19"/>
      <c r="V109" s="19"/>
      <c r="W109" s="19"/>
      <c r="X109" s="19"/>
      <c r="Y109" s="19"/>
      <c r="Z109" s="19"/>
    </row>
    <row r="110" spans="1:26" ht="11.25" customHeight="1">
      <c r="A110" s="372"/>
      <c r="B110" s="19"/>
      <c r="C110" s="96"/>
      <c r="D110" s="336"/>
      <c r="E110" s="336"/>
      <c r="F110" s="190"/>
      <c r="G110" s="190"/>
      <c r="H110" s="190"/>
      <c r="I110" s="190"/>
      <c r="J110" s="190"/>
      <c r="K110" s="19"/>
      <c r="L110" s="19"/>
      <c r="M110" s="19"/>
      <c r="N110" s="19"/>
      <c r="O110" s="19"/>
      <c r="P110" s="372"/>
      <c r="Q110" s="372"/>
      <c r="R110" s="19"/>
      <c r="S110" s="19"/>
      <c r="T110" s="19"/>
      <c r="U110" s="19"/>
      <c r="V110" s="19"/>
      <c r="W110" s="19"/>
      <c r="X110" s="19"/>
      <c r="Y110" s="19"/>
      <c r="Z110" s="19"/>
    </row>
    <row r="111" spans="1:26" ht="11.25" customHeight="1">
      <c r="A111" s="372"/>
      <c r="B111" s="19"/>
      <c r="C111" s="96"/>
      <c r="D111" s="336"/>
      <c r="E111" s="336"/>
      <c r="F111" s="190"/>
      <c r="G111" s="190"/>
      <c r="H111" s="190"/>
      <c r="I111" s="190"/>
      <c r="J111" s="190"/>
      <c r="K111" s="19"/>
      <c r="L111" s="19"/>
      <c r="M111" s="19"/>
      <c r="N111" s="19"/>
      <c r="O111" s="19"/>
      <c r="P111" s="372"/>
      <c r="Q111" s="372"/>
      <c r="R111" s="19"/>
      <c r="S111" s="19"/>
      <c r="T111" s="19"/>
      <c r="U111" s="19"/>
      <c r="V111" s="19"/>
      <c r="W111" s="19"/>
      <c r="X111" s="19"/>
      <c r="Y111" s="19"/>
      <c r="Z111" s="19"/>
    </row>
    <row r="112" spans="1:26" ht="11.25" customHeight="1">
      <c r="A112" s="372"/>
      <c r="B112" s="19"/>
      <c r="C112" s="96"/>
      <c r="D112" s="336"/>
      <c r="E112" s="336"/>
      <c r="F112" s="190"/>
      <c r="G112" s="190"/>
      <c r="H112" s="190"/>
      <c r="I112" s="190"/>
      <c r="J112" s="190"/>
      <c r="K112" s="19"/>
      <c r="L112" s="19"/>
      <c r="M112" s="19"/>
      <c r="N112" s="19"/>
      <c r="O112" s="19"/>
      <c r="P112" s="372"/>
      <c r="Q112" s="372"/>
      <c r="R112" s="19"/>
      <c r="S112" s="19"/>
      <c r="T112" s="19"/>
      <c r="U112" s="19"/>
      <c r="V112" s="19"/>
      <c r="W112" s="19"/>
      <c r="X112" s="19"/>
      <c r="Y112" s="19"/>
      <c r="Z112" s="19"/>
    </row>
    <row r="113" spans="1:26" ht="11.25" customHeight="1">
      <c r="A113" s="372"/>
      <c r="B113" s="19"/>
      <c r="C113" s="96"/>
      <c r="D113" s="336"/>
      <c r="E113" s="336"/>
      <c r="F113" s="190"/>
      <c r="G113" s="190"/>
      <c r="H113" s="190"/>
      <c r="I113" s="190"/>
      <c r="J113" s="190"/>
      <c r="K113" s="19"/>
      <c r="L113" s="19"/>
      <c r="M113" s="19"/>
      <c r="N113" s="19"/>
      <c r="O113" s="19"/>
      <c r="P113" s="372"/>
      <c r="Q113" s="372"/>
      <c r="R113" s="19"/>
      <c r="S113" s="19"/>
      <c r="T113" s="19"/>
      <c r="U113" s="19"/>
      <c r="V113" s="19"/>
      <c r="W113" s="19"/>
      <c r="X113" s="19"/>
      <c r="Y113" s="19"/>
      <c r="Z113" s="19"/>
    </row>
    <row r="114" spans="1:26" ht="11.25" customHeight="1">
      <c r="A114" s="372"/>
      <c r="B114" s="19"/>
      <c r="C114" s="96"/>
      <c r="D114" s="336"/>
      <c r="E114" s="336"/>
      <c r="F114" s="190"/>
      <c r="G114" s="190"/>
      <c r="H114" s="190"/>
      <c r="I114" s="190"/>
      <c r="J114" s="190"/>
      <c r="K114" s="19"/>
      <c r="L114" s="19"/>
      <c r="M114" s="19"/>
      <c r="N114" s="19"/>
      <c r="O114" s="19"/>
      <c r="P114" s="372"/>
      <c r="Q114" s="372"/>
      <c r="R114" s="19"/>
      <c r="S114" s="19"/>
      <c r="T114" s="19"/>
      <c r="U114" s="19"/>
      <c r="V114" s="19"/>
      <c r="W114" s="19"/>
      <c r="X114" s="19"/>
      <c r="Y114" s="19"/>
      <c r="Z114" s="19"/>
    </row>
    <row r="115" spans="1:26" ht="11.25" customHeight="1">
      <c r="A115" s="372"/>
      <c r="B115" s="19"/>
      <c r="C115" s="96"/>
      <c r="D115" s="336"/>
      <c r="E115" s="336"/>
      <c r="F115" s="190"/>
      <c r="G115" s="190"/>
      <c r="H115" s="190"/>
      <c r="I115" s="190"/>
      <c r="J115" s="190"/>
      <c r="K115" s="19"/>
      <c r="L115" s="19"/>
      <c r="M115" s="19"/>
      <c r="N115" s="19"/>
      <c r="O115" s="19"/>
      <c r="P115" s="372"/>
      <c r="Q115" s="372"/>
      <c r="R115" s="19"/>
      <c r="S115" s="19"/>
      <c r="T115" s="19"/>
      <c r="U115" s="19"/>
      <c r="V115" s="19"/>
      <c r="W115" s="19"/>
      <c r="X115" s="19"/>
      <c r="Y115" s="19"/>
      <c r="Z115" s="19"/>
    </row>
    <row r="116" spans="1:26" ht="11.25" customHeight="1">
      <c r="A116" s="372"/>
      <c r="B116" s="19"/>
      <c r="C116" s="96"/>
      <c r="D116" s="336"/>
      <c r="E116" s="336"/>
      <c r="F116" s="190"/>
      <c r="G116" s="190"/>
      <c r="H116" s="190"/>
      <c r="I116" s="190"/>
      <c r="J116" s="190"/>
      <c r="K116" s="19"/>
      <c r="L116" s="19"/>
      <c r="M116" s="19"/>
      <c r="N116" s="19"/>
      <c r="O116" s="19"/>
      <c r="P116" s="372"/>
      <c r="Q116" s="372"/>
      <c r="R116" s="19"/>
      <c r="S116" s="19"/>
      <c r="T116" s="19"/>
      <c r="U116" s="19"/>
      <c r="V116" s="19"/>
      <c r="W116" s="19"/>
      <c r="X116" s="19"/>
      <c r="Y116" s="19"/>
      <c r="Z116" s="19"/>
    </row>
    <row r="117" spans="1:26" ht="11.25" customHeight="1">
      <c r="A117" s="372"/>
      <c r="B117" s="19"/>
      <c r="C117" s="96"/>
      <c r="D117" s="336"/>
      <c r="E117" s="336"/>
      <c r="F117" s="190"/>
      <c r="G117" s="190"/>
      <c r="H117" s="190"/>
      <c r="I117" s="190"/>
      <c r="J117" s="190"/>
      <c r="K117" s="19"/>
      <c r="L117" s="19"/>
      <c r="M117" s="19"/>
      <c r="N117" s="19"/>
      <c r="O117" s="19"/>
      <c r="P117" s="372"/>
      <c r="Q117" s="372"/>
      <c r="R117" s="19"/>
      <c r="S117" s="19"/>
      <c r="T117" s="19"/>
      <c r="U117" s="19"/>
      <c r="V117" s="19"/>
      <c r="W117" s="19"/>
      <c r="X117" s="19"/>
      <c r="Y117" s="19"/>
      <c r="Z117" s="19"/>
    </row>
    <row r="118" spans="1:26" ht="11.25" customHeight="1">
      <c r="A118" s="372"/>
      <c r="B118" s="19"/>
      <c r="C118" s="96"/>
      <c r="D118" s="336"/>
      <c r="E118" s="336"/>
      <c r="F118" s="190"/>
      <c r="G118" s="190"/>
      <c r="H118" s="190"/>
      <c r="I118" s="190"/>
      <c r="J118" s="190"/>
      <c r="K118" s="19"/>
      <c r="L118" s="19"/>
      <c r="M118" s="19"/>
      <c r="N118" s="19"/>
      <c r="O118" s="19"/>
      <c r="P118" s="372"/>
      <c r="Q118" s="372"/>
      <c r="R118" s="19"/>
      <c r="S118" s="19"/>
      <c r="T118" s="19"/>
      <c r="U118" s="19"/>
      <c r="V118" s="19"/>
      <c r="W118" s="19"/>
      <c r="X118" s="19"/>
      <c r="Y118" s="19"/>
      <c r="Z118" s="19"/>
    </row>
    <row r="119" spans="1:26" ht="11.25" customHeight="1">
      <c r="A119" s="372"/>
      <c r="B119" s="19"/>
      <c r="C119" s="96"/>
      <c r="D119" s="336"/>
      <c r="E119" s="336"/>
      <c r="F119" s="190"/>
      <c r="G119" s="190"/>
      <c r="H119" s="190"/>
      <c r="I119" s="190"/>
      <c r="J119" s="190"/>
      <c r="K119" s="19"/>
      <c r="L119" s="19"/>
      <c r="M119" s="19"/>
      <c r="N119" s="19"/>
      <c r="O119" s="19"/>
      <c r="P119" s="372"/>
      <c r="Q119" s="372"/>
      <c r="R119" s="19"/>
      <c r="S119" s="19"/>
      <c r="T119" s="19"/>
      <c r="U119" s="19"/>
      <c r="V119" s="19"/>
      <c r="W119" s="19"/>
      <c r="X119" s="19"/>
      <c r="Y119" s="19"/>
      <c r="Z119" s="19"/>
    </row>
    <row r="120" spans="1:26" ht="11.25" customHeight="1">
      <c r="A120" s="372"/>
      <c r="B120" s="19"/>
      <c r="C120" s="96"/>
      <c r="D120" s="336"/>
      <c r="E120" s="336"/>
      <c r="F120" s="190"/>
      <c r="G120" s="190"/>
      <c r="H120" s="190"/>
      <c r="I120" s="190"/>
      <c r="J120" s="190"/>
      <c r="K120" s="19"/>
      <c r="L120" s="19"/>
      <c r="M120" s="19"/>
      <c r="N120" s="19"/>
      <c r="O120" s="19"/>
      <c r="P120" s="372"/>
      <c r="Q120" s="372"/>
      <c r="R120" s="19"/>
      <c r="S120" s="19"/>
      <c r="T120" s="19"/>
      <c r="U120" s="19"/>
      <c r="V120" s="19"/>
      <c r="W120" s="19"/>
      <c r="X120" s="19"/>
      <c r="Y120" s="19"/>
      <c r="Z120" s="19"/>
    </row>
    <row r="121" spans="1:26" ht="11.25" customHeight="1">
      <c r="A121" s="372"/>
      <c r="B121" s="19"/>
      <c r="C121" s="96"/>
      <c r="D121" s="336"/>
      <c r="E121" s="336"/>
      <c r="F121" s="190"/>
      <c r="G121" s="190"/>
      <c r="H121" s="190"/>
      <c r="I121" s="190"/>
      <c r="J121" s="190"/>
      <c r="K121" s="19"/>
      <c r="L121" s="19"/>
      <c r="M121" s="19"/>
      <c r="N121" s="19"/>
      <c r="O121" s="19"/>
      <c r="P121" s="372"/>
      <c r="Q121" s="372"/>
      <c r="R121" s="19"/>
      <c r="S121" s="19"/>
      <c r="T121" s="19"/>
      <c r="U121" s="19"/>
      <c r="V121" s="19"/>
      <c r="W121" s="19"/>
      <c r="X121" s="19"/>
      <c r="Y121" s="19"/>
      <c r="Z121" s="19"/>
    </row>
    <row r="122" spans="1:26" ht="11.25" customHeight="1">
      <c r="A122" s="372"/>
      <c r="B122" s="19"/>
      <c r="C122" s="96"/>
      <c r="D122" s="336"/>
      <c r="E122" s="336"/>
      <c r="F122" s="190"/>
      <c r="G122" s="190"/>
      <c r="H122" s="190"/>
      <c r="I122" s="190"/>
      <c r="J122" s="190"/>
      <c r="K122" s="19"/>
      <c r="L122" s="19"/>
      <c r="M122" s="19"/>
      <c r="N122" s="19"/>
      <c r="O122" s="19"/>
      <c r="P122" s="372"/>
      <c r="Q122" s="372"/>
      <c r="R122" s="19"/>
      <c r="S122" s="19"/>
      <c r="T122" s="19"/>
      <c r="U122" s="19"/>
      <c r="V122" s="19"/>
      <c r="W122" s="19"/>
      <c r="X122" s="19"/>
      <c r="Y122" s="19"/>
      <c r="Z122" s="19"/>
    </row>
    <row r="123" spans="1:26" ht="11.25" customHeight="1">
      <c r="A123" s="372"/>
      <c r="B123" s="19"/>
      <c r="C123" s="96"/>
      <c r="D123" s="336"/>
      <c r="E123" s="336"/>
      <c r="F123" s="190"/>
      <c r="G123" s="190"/>
      <c r="H123" s="190"/>
      <c r="I123" s="190"/>
      <c r="J123" s="190"/>
      <c r="K123" s="19"/>
      <c r="L123" s="19"/>
      <c r="M123" s="19"/>
      <c r="N123" s="19"/>
      <c r="O123" s="19"/>
      <c r="P123" s="372"/>
      <c r="Q123" s="372"/>
      <c r="R123" s="19"/>
      <c r="S123" s="19"/>
      <c r="T123" s="19"/>
      <c r="U123" s="19"/>
      <c r="V123" s="19"/>
      <c r="W123" s="19"/>
      <c r="X123" s="19"/>
      <c r="Y123" s="19"/>
      <c r="Z123" s="19"/>
    </row>
    <row r="124" spans="1:26" ht="11.25" customHeight="1">
      <c r="A124" s="372"/>
      <c r="B124" s="19"/>
      <c r="C124" s="96"/>
      <c r="D124" s="336"/>
      <c r="E124" s="336"/>
      <c r="F124" s="190"/>
      <c r="G124" s="190"/>
      <c r="H124" s="190"/>
      <c r="I124" s="190"/>
      <c r="J124" s="190"/>
      <c r="K124" s="19"/>
      <c r="L124" s="19"/>
      <c r="M124" s="19"/>
      <c r="N124" s="19"/>
      <c r="O124" s="19"/>
      <c r="P124" s="372"/>
      <c r="Q124" s="372"/>
      <c r="R124" s="19"/>
      <c r="S124" s="19"/>
      <c r="T124" s="19"/>
      <c r="U124" s="19"/>
      <c r="V124" s="19"/>
      <c r="W124" s="19"/>
      <c r="X124" s="19"/>
      <c r="Y124" s="19"/>
      <c r="Z124" s="19"/>
    </row>
    <row r="125" spans="1:26" ht="11.25" customHeight="1">
      <c r="A125" s="372"/>
      <c r="B125" s="19"/>
      <c r="C125" s="96"/>
      <c r="D125" s="336"/>
      <c r="E125" s="336"/>
      <c r="F125" s="190"/>
      <c r="G125" s="190"/>
      <c r="H125" s="190"/>
      <c r="I125" s="190"/>
      <c r="J125" s="190"/>
      <c r="K125" s="19"/>
      <c r="L125" s="19"/>
      <c r="M125" s="19"/>
      <c r="N125" s="19"/>
      <c r="O125" s="19"/>
      <c r="P125" s="372"/>
      <c r="Q125" s="372"/>
      <c r="R125" s="19"/>
      <c r="S125" s="19"/>
      <c r="T125" s="19"/>
      <c r="U125" s="19"/>
      <c r="V125" s="19"/>
      <c r="W125" s="19"/>
      <c r="X125" s="19"/>
      <c r="Y125" s="19"/>
      <c r="Z125" s="19"/>
    </row>
    <row r="126" spans="1:26" ht="11.25" customHeight="1">
      <c r="A126" s="372"/>
      <c r="B126" s="19"/>
      <c r="C126" s="96"/>
      <c r="D126" s="336"/>
      <c r="E126" s="336"/>
      <c r="F126" s="190"/>
      <c r="G126" s="190"/>
      <c r="H126" s="190"/>
      <c r="I126" s="190"/>
      <c r="J126" s="190"/>
      <c r="K126" s="19"/>
      <c r="L126" s="19"/>
      <c r="M126" s="19"/>
      <c r="N126" s="19"/>
      <c r="O126" s="19"/>
      <c r="P126" s="372"/>
      <c r="Q126" s="372"/>
      <c r="R126" s="19"/>
      <c r="S126" s="19"/>
      <c r="T126" s="19"/>
      <c r="U126" s="19"/>
      <c r="V126" s="19"/>
      <c r="W126" s="19"/>
      <c r="X126" s="19"/>
      <c r="Y126" s="19"/>
      <c r="Z126" s="19"/>
    </row>
    <row r="127" spans="1:26" ht="11.25" customHeight="1">
      <c r="A127" s="372"/>
      <c r="B127" s="19"/>
      <c r="C127" s="96"/>
      <c r="D127" s="336"/>
      <c r="E127" s="336"/>
      <c r="F127" s="190"/>
      <c r="G127" s="190"/>
      <c r="H127" s="190"/>
      <c r="I127" s="190"/>
      <c r="J127" s="190"/>
      <c r="K127" s="19"/>
      <c r="L127" s="19"/>
      <c r="M127" s="19"/>
      <c r="N127" s="19"/>
      <c r="O127" s="19"/>
      <c r="P127" s="372"/>
      <c r="Q127" s="372"/>
      <c r="R127" s="19"/>
      <c r="S127" s="19"/>
      <c r="T127" s="19"/>
      <c r="U127" s="19"/>
      <c r="V127" s="19"/>
      <c r="W127" s="19"/>
      <c r="X127" s="19"/>
      <c r="Y127" s="19"/>
      <c r="Z127" s="19"/>
    </row>
    <row r="128" spans="1:26" ht="11.25" customHeight="1">
      <c r="A128" s="372"/>
      <c r="B128" s="19"/>
      <c r="C128" s="96"/>
      <c r="D128" s="336"/>
      <c r="E128" s="336"/>
      <c r="F128" s="190"/>
      <c r="G128" s="190"/>
      <c r="H128" s="190"/>
      <c r="I128" s="190"/>
      <c r="J128" s="190"/>
      <c r="K128" s="19"/>
      <c r="L128" s="19"/>
      <c r="M128" s="19"/>
      <c r="N128" s="19"/>
      <c r="O128" s="19"/>
      <c r="P128" s="372"/>
      <c r="Q128" s="372"/>
      <c r="R128" s="19"/>
      <c r="S128" s="19"/>
      <c r="T128" s="19"/>
      <c r="U128" s="19"/>
      <c r="V128" s="19"/>
      <c r="W128" s="19"/>
      <c r="X128" s="19"/>
      <c r="Y128" s="19"/>
      <c r="Z128" s="19"/>
    </row>
    <row r="129" spans="1:26" ht="11.25" customHeight="1">
      <c r="A129" s="372"/>
      <c r="B129" s="19"/>
      <c r="C129" s="96"/>
      <c r="D129" s="336"/>
      <c r="E129" s="336"/>
      <c r="F129" s="190"/>
      <c r="G129" s="190"/>
      <c r="H129" s="190"/>
      <c r="I129" s="190"/>
      <c r="J129" s="190"/>
      <c r="K129" s="19"/>
      <c r="L129" s="19"/>
      <c r="M129" s="19"/>
      <c r="N129" s="19"/>
      <c r="O129" s="19"/>
      <c r="P129" s="372"/>
      <c r="Q129" s="372"/>
      <c r="R129" s="19"/>
      <c r="S129" s="19"/>
      <c r="T129" s="19"/>
      <c r="U129" s="19"/>
      <c r="V129" s="19"/>
      <c r="W129" s="19"/>
      <c r="X129" s="19"/>
      <c r="Y129" s="19"/>
      <c r="Z129" s="19"/>
    </row>
    <row r="130" spans="1:26" ht="11.25" customHeight="1">
      <c r="A130" s="372"/>
      <c r="B130" s="19"/>
      <c r="C130" s="96"/>
      <c r="D130" s="336"/>
      <c r="E130" s="336"/>
      <c r="F130" s="190"/>
      <c r="G130" s="190"/>
      <c r="H130" s="190"/>
      <c r="I130" s="190"/>
      <c r="J130" s="190"/>
      <c r="K130" s="19"/>
      <c r="L130" s="19"/>
      <c r="M130" s="19"/>
      <c r="N130" s="19"/>
      <c r="O130" s="19"/>
      <c r="P130" s="372"/>
      <c r="Q130" s="372"/>
      <c r="R130" s="19"/>
      <c r="S130" s="19"/>
      <c r="T130" s="19"/>
      <c r="U130" s="19"/>
      <c r="V130" s="19"/>
      <c r="W130" s="19"/>
      <c r="X130" s="19"/>
      <c r="Y130" s="19"/>
      <c r="Z130" s="19"/>
    </row>
    <row r="131" spans="1:26" ht="11.25" customHeight="1">
      <c r="A131" s="372"/>
      <c r="B131" s="19"/>
      <c r="C131" s="96"/>
      <c r="D131" s="336"/>
      <c r="E131" s="336"/>
      <c r="F131" s="190"/>
      <c r="G131" s="190"/>
      <c r="H131" s="190"/>
      <c r="I131" s="190"/>
      <c r="J131" s="190"/>
      <c r="K131" s="19"/>
      <c r="L131" s="19"/>
      <c r="M131" s="19"/>
      <c r="N131" s="19"/>
      <c r="O131" s="19"/>
      <c r="P131" s="372"/>
      <c r="Q131" s="372"/>
      <c r="R131" s="19"/>
      <c r="S131" s="19"/>
      <c r="T131" s="19"/>
      <c r="U131" s="19"/>
      <c r="V131" s="19"/>
      <c r="W131" s="19"/>
      <c r="X131" s="19"/>
      <c r="Y131" s="19"/>
      <c r="Z131" s="19"/>
    </row>
    <row r="132" spans="1:26" ht="11.25" customHeight="1">
      <c r="A132" s="372"/>
      <c r="B132" s="19"/>
      <c r="C132" s="96"/>
      <c r="D132" s="336"/>
      <c r="E132" s="336"/>
      <c r="F132" s="190"/>
      <c r="G132" s="190"/>
      <c r="H132" s="190"/>
      <c r="I132" s="190"/>
      <c r="J132" s="190"/>
      <c r="K132" s="19"/>
      <c r="L132" s="19"/>
      <c r="M132" s="19"/>
      <c r="N132" s="19"/>
      <c r="O132" s="19"/>
      <c r="P132" s="372"/>
      <c r="Q132" s="372"/>
      <c r="R132" s="19"/>
      <c r="S132" s="19"/>
      <c r="T132" s="19"/>
      <c r="U132" s="19"/>
      <c r="V132" s="19"/>
      <c r="W132" s="19"/>
      <c r="X132" s="19"/>
      <c r="Y132" s="19"/>
      <c r="Z132" s="19"/>
    </row>
    <row r="133" spans="1:26" ht="11.25" customHeight="1">
      <c r="A133" s="372"/>
      <c r="B133" s="19"/>
      <c r="C133" s="96"/>
      <c r="D133" s="336"/>
      <c r="E133" s="336"/>
      <c r="F133" s="190"/>
      <c r="G133" s="190"/>
      <c r="H133" s="190"/>
      <c r="I133" s="190"/>
      <c r="J133" s="190"/>
      <c r="K133" s="19"/>
      <c r="L133" s="19"/>
      <c r="M133" s="19"/>
      <c r="N133" s="19"/>
      <c r="O133" s="19"/>
      <c r="P133" s="372"/>
      <c r="Q133" s="372"/>
      <c r="R133" s="19"/>
      <c r="S133" s="19"/>
      <c r="T133" s="19"/>
      <c r="U133" s="19"/>
      <c r="V133" s="19"/>
      <c r="W133" s="19"/>
      <c r="X133" s="19"/>
      <c r="Y133" s="19"/>
      <c r="Z133" s="19"/>
    </row>
    <row r="134" spans="1:26" ht="11.25" customHeight="1">
      <c r="A134" s="372"/>
      <c r="B134" s="19"/>
      <c r="C134" s="96"/>
      <c r="D134" s="336"/>
      <c r="E134" s="336"/>
      <c r="F134" s="190"/>
      <c r="G134" s="190"/>
      <c r="H134" s="190"/>
      <c r="I134" s="190"/>
      <c r="J134" s="190"/>
      <c r="K134" s="19"/>
      <c r="L134" s="19"/>
      <c r="M134" s="19"/>
      <c r="N134" s="19"/>
      <c r="O134" s="19"/>
      <c r="P134" s="372"/>
      <c r="Q134" s="372"/>
      <c r="R134" s="19"/>
      <c r="S134" s="19"/>
      <c r="T134" s="19"/>
      <c r="U134" s="19"/>
      <c r="V134" s="19"/>
      <c r="W134" s="19"/>
      <c r="X134" s="19"/>
      <c r="Y134" s="19"/>
      <c r="Z134" s="19"/>
    </row>
    <row r="135" spans="1:26" ht="11.25" customHeight="1">
      <c r="A135" s="372"/>
      <c r="B135" s="19"/>
      <c r="C135" s="96"/>
      <c r="D135" s="336"/>
      <c r="E135" s="336"/>
      <c r="F135" s="190"/>
      <c r="G135" s="190"/>
      <c r="H135" s="190"/>
      <c r="I135" s="190"/>
      <c r="J135" s="190"/>
      <c r="K135" s="19"/>
      <c r="L135" s="19"/>
      <c r="M135" s="19"/>
      <c r="N135" s="19"/>
      <c r="O135" s="19"/>
      <c r="P135" s="372"/>
      <c r="Q135" s="372"/>
      <c r="R135" s="19"/>
      <c r="S135" s="19"/>
      <c r="T135" s="19"/>
      <c r="U135" s="19"/>
      <c r="V135" s="19"/>
      <c r="W135" s="19"/>
      <c r="X135" s="19"/>
      <c r="Y135" s="19"/>
      <c r="Z135" s="19"/>
    </row>
    <row r="136" spans="1:26" ht="11.25" customHeight="1">
      <c r="A136" s="372"/>
      <c r="B136" s="19"/>
      <c r="C136" s="96"/>
      <c r="D136" s="336"/>
      <c r="E136" s="336"/>
      <c r="F136" s="190"/>
      <c r="G136" s="190"/>
      <c r="H136" s="190"/>
      <c r="I136" s="190"/>
      <c r="J136" s="190"/>
      <c r="K136" s="19"/>
      <c r="L136" s="19"/>
      <c r="M136" s="19"/>
      <c r="N136" s="19"/>
      <c r="O136" s="19"/>
      <c r="P136" s="372"/>
      <c r="Q136" s="372"/>
      <c r="R136" s="19"/>
      <c r="S136" s="19"/>
      <c r="T136" s="19"/>
      <c r="U136" s="19"/>
      <c r="V136" s="19"/>
      <c r="W136" s="19"/>
      <c r="X136" s="19"/>
      <c r="Y136" s="19"/>
      <c r="Z136" s="19"/>
    </row>
    <row r="137" spans="1:26" ht="11.25" customHeight="1">
      <c r="A137" s="372"/>
      <c r="B137" s="19"/>
      <c r="C137" s="96"/>
      <c r="D137" s="336"/>
      <c r="E137" s="336"/>
      <c r="F137" s="190"/>
      <c r="G137" s="190"/>
      <c r="H137" s="190"/>
      <c r="I137" s="190"/>
      <c r="J137" s="190"/>
      <c r="K137" s="19"/>
      <c r="L137" s="19"/>
      <c r="M137" s="19"/>
      <c r="N137" s="19"/>
      <c r="O137" s="19"/>
      <c r="P137" s="372"/>
      <c r="Q137" s="372"/>
      <c r="R137" s="19"/>
      <c r="S137" s="19"/>
      <c r="T137" s="19"/>
      <c r="U137" s="19"/>
      <c r="V137" s="19"/>
      <c r="W137" s="19"/>
      <c r="X137" s="19"/>
      <c r="Y137" s="19"/>
      <c r="Z137" s="19"/>
    </row>
    <row r="138" spans="1:26" ht="11.25" customHeight="1">
      <c r="A138" s="372"/>
      <c r="B138" s="19"/>
      <c r="C138" s="96"/>
      <c r="D138" s="336"/>
      <c r="E138" s="336"/>
      <c r="F138" s="190"/>
      <c r="G138" s="190"/>
      <c r="H138" s="190"/>
      <c r="I138" s="190"/>
      <c r="J138" s="190"/>
      <c r="K138" s="19"/>
      <c r="L138" s="19"/>
      <c r="M138" s="19"/>
      <c r="N138" s="19"/>
      <c r="O138" s="19"/>
      <c r="P138" s="372"/>
      <c r="Q138" s="372"/>
      <c r="R138" s="19"/>
      <c r="S138" s="19"/>
      <c r="T138" s="19"/>
      <c r="U138" s="19"/>
      <c r="V138" s="19"/>
      <c r="W138" s="19"/>
      <c r="X138" s="19"/>
      <c r="Y138" s="19"/>
      <c r="Z138" s="19"/>
    </row>
    <row r="139" spans="1:26" ht="11.25" customHeight="1">
      <c r="A139" s="372"/>
      <c r="B139" s="19"/>
      <c r="C139" s="96"/>
      <c r="D139" s="336"/>
      <c r="E139" s="336"/>
      <c r="F139" s="190"/>
      <c r="G139" s="190"/>
      <c r="H139" s="190"/>
      <c r="I139" s="190"/>
      <c r="J139" s="190"/>
      <c r="K139" s="19"/>
      <c r="L139" s="19"/>
      <c r="M139" s="19"/>
      <c r="N139" s="19"/>
      <c r="O139" s="19"/>
      <c r="P139" s="372"/>
      <c r="Q139" s="372"/>
      <c r="R139" s="19"/>
      <c r="S139" s="19"/>
      <c r="T139" s="19"/>
      <c r="U139" s="19"/>
      <c r="V139" s="19"/>
      <c r="W139" s="19"/>
      <c r="X139" s="19"/>
      <c r="Y139" s="19"/>
      <c r="Z139" s="19"/>
    </row>
    <row r="140" spans="1:26" ht="11.25" customHeight="1">
      <c r="A140" s="372"/>
      <c r="B140" s="19"/>
      <c r="C140" s="96"/>
      <c r="D140" s="336"/>
      <c r="E140" s="336"/>
      <c r="F140" s="190"/>
      <c r="G140" s="190"/>
      <c r="H140" s="190"/>
      <c r="I140" s="190"/>
      <c r="J140" s="190"/>
      <c r="K140" s="19"/>
      <c r="L140" s="19"/>
      <c r="M140" s="19"/>
      <c r="N140" s="19"/>
      <c r="O140" s="19"/>
      <c r="P140" s="372"/>
      <c r="Q140" s="372"/>
      <c r="R140" s="19"/>
      <c r="S140" s="19"/>
      <c r="T140" s="19"/>
      <c r="U140" s="19"/>
      <c r="V140" s="19"/>
      <c r="W140" s="19"/>
      <c r="X140" s="19"/>
      <c r="Y140" s="19"/>
      <c r="Z140" s="19"/>
    </row>
    <row r="141" spans="1:26" ht="11.25" customHeight="1">
      <c r="A141" s="372"/>
      <c r="B141" s="19"/>
      <c r="C141" s="96"/>
      <c r="D141" s="336"/>
      <c r="E141" s="336"/>
      <c r="F141" s="190"/>
      <c r="G141" s="190"/>
      <c r="H141" s="190"/>
      <c r="I141" s="190"/>
      <c r="J141" s="190"/>
      <c r="K141" s="19"/>
      <c r="L141" s="19"/>
      <c r="M141" s="19"/>
      <c r="N141" s="19"/>
      <c r="O141" s="19"/>
      <c r="P141" s="372"/>
      <c r="Q141" s="372"/>
      <c r="R141" s="19"/>
      <c r="S141" s="19"/>
      <c r="T141" s="19"/>
      <c r="U141" s="19"/>
      <c r="V141" s="19"/>
      <c r="W141" s="19"/>
      <c r="X141" s="19"/>
      <c r="Y141" s="19"/>
      <c r="Z141" s="19"/>
    </row>
    <row r="142" spans="1:26" ht="11.25" customHeight="1">
      <c r="A142" s="372"/>
      <c r="B142" s="19"/>
      <c r="C142" s="96"/>
      <c r="D142" s="336"/>
      <c r="E142" s="336"/>
      <c r="F142" s="190"/>
      <c r="G142" s="190"/>
      <c r="H142" s="190"/>
      <c r="I142" s="190"/>
      <c r="J142" s="190"/>
      <c r="K142" s="19"/>
      <c r="L142" s="19"/>
      <c r="M142" s="19"/>
      <c r="N142" s="19"/>
      <c r="O142" s="19"/>
      <c r="P142" s="372"/>
      <c r="Q142" s="372"/>
      <c r="R142" s="19"/>
      <c r="S142" s="19"/>
      <c r="T142" s="19"/>
      <c r="U142" s="19"/>
      <c r="V142" s="19"/>
      <c r="W142" s="19"/>
      <c r="X142" s="19"/>
      <c r="Y142" s="19"/>
      <c r="Z142" s="19"/>
    </row>
    <row r="143" spans="1:26" ht="11.25" customHeight="1">
      <c r="A143" s="372"/>
      <c r="B143" s="19"/>
      <c r="C143" s="96"/>
      <c r="D143" s="336"/>
      <c r="E143" s="336"/>
      <c r="F143" s="190"/>
      <c r="G143" s="190"/>
      <c r="H143" s="190"/>
      <c r="I143" s="190"/>
      <c r="J143" s="190"/>
      <c r="K143" s="19"/>
      <c r="L143" s="19"/>
      <c r="M143" s="19"/>
      <c r="N143" s="19"/>
      <c r="O143" s="19"/>
      <c r="P143" s="372"/>
      <c r="Q143" s="372"/>
      <c r="R143" s="19"/>
      <c r="S143" s="19"/>
      <c r="T143" s="19"/>
      <c r="U143" s="19"/>
      <c r="V143" s="19"/>
      <c r="W143" s="19"/>
      <c r="X143" s="19"/>
      <c r="Y143" s="19"/>
      <c r="Z143" s="19"/>
    </row>
    <row r="144" spans="1:26" ht="11.25" customHeight="1">
      <c r="A144" s="372"/>
      <c r="B144" s="19"/>
      <c r="C144" s="96"/>
      <c r="D144" s="336"/>
      <c r="E144" s="336"/>
      <c r="F144" s="190"/>
      <c r="G144" s="190"/>
      <c r="H144" s="190"/>
      <c r="I144" s="190"/>
      <c r="J144" s="190"/>
      <c r="K144" s="19"/>
      <c r="L144" s="19"/>
      <c r="M144" s="19"/>
      <c r="N144" s="19"/>
      <c r="O144" s="19"/>
      <c r="P144" s="372"/>
      <c r="Q144" s="372"/>
      <c r="R144" s="19"/>
      <c r="S144" s="19"/>
      <c r="T144" s="19"/>
      <c r="U144" s="19"/>
      <c r="V144" s="19"/>
      <c r="W144" s="19"/>
      <c r="X144" s="19"/>
      <c r="Y144" s="19"/>
      <c r="Z144" s="19"/>
    </row>
    <row r="145" spans="1:26" ht="11.25" customHeight="1">
      <c r="A145" s="372"/>
      <c r="B145" s="19"/>
      <c r="C145" s="96"/>
      <c r="D145" s="336"/>
      <c r="E145" s="336"/>
      <c r="F145" s="190"/>
      <c r="G145" s="190"/>
      <c r="H145" s="190"/>
      <c r="I145" s="190"/>
      <c r="J145" s="190"/>
      <c r="K145" s="19"/>
      <c r="L145" s="19"/>
      <c r="M145" s="19"/>
      <c r="N145" s="19"/>
      <c r="O145" s="19"/>
      <c r="P145" s="372"/>
      <c r="Q145" s="372"/>
      <c r="R145" s="19"/>
      <c r="S145" s="19"/>
      <c r="T145" s="19"/>
      <c r="U145" s="19"/>
      <c r="V145" s="19"/>
      <c r="W145" s="19"/>
      <c r="X145" s="19"/>
      <c r="Y145" s="19"/>
      <c r="Z145" s="19"/>
    </row>
    <row r="146" spans="1:26" ht="11.25" customHeight="1">
      <c r="A146" s="372"/>
      <c r="B146" s="19"/>
      <c r="C146" s="96"/>
      <c r="D146" s="336"/>
      <c r="E146" s="336"/>
      <c r="F146" s="190"/>
      <c r="G146" s="190"/>
      <c r="H146" s="190"/>
      <c r="I146" s="190"/>
      <c r="J146" s="190"/>
      <c r="K146" s="19"/>
      <c r="L146" s="19"/>
      <c r="M146" s="19"/>
      <c r="N146" s="19"/>
      <c r="O146" s="19"/>
      <c r="P146" s="372"/>
      <c r="Q146" s="372"/>
      <c r="R146" s="19"/>
      <c r="S146" s="19"/>
      <c r="T146" s="19"/>
      <c r="U146" s="19"/>
      <c r="V146" s="19"/>
      <c r="W146" s="19"/>
      <c r="X146" s="19"/>
      <c r="Y146" s="19"/>
      <c r="Z146" s="19"/>
    </row>
    <row r="147" spans="1:26" ht="11.25" customHeight="1">
      <c r="A147" s="372"/>
      <c r="B147" s="19"/>
      <c r="C147" s="96"/>
      <c r="D147" s="336"/>
      <c r="E147" s="336"/>
      <c r="F147" s="190"/>
      <c r="G147" s="190"/>
      <c r="H147" s="190"/>
      <c r="I147" s="190"/>
      <c r="J147" s="190"/>
      <c r="K147" s="19"/>
      <c r="L147" s="19"/>
      <c r="M147" s="19"/>
      <c r="N147" s="19"/>
      <c r="O147" s="19"/>
      <c r="P147" s="372"/>
      <c r="Q147" s="372"/>
      <c r="R147" s="19"/>
      <c r="S147" s="19"/>
      <c r="T147" s="19"/>
      <c r="U147" s="19"/>
      <c r="V147" s="19"/>
      <c r="W147" s="19"/>
      <c r="X147" s="19"/>
      <c r="Y147" s="19"/>
      <c r="Z147" s="19"/>
    </row>
    <row r="148" spans="1:26" ht="11.25" customHeight="1">
      <c r="A148" s="372"/>
      <c r="B148" s="19"/>
      <c r="C148" s="96"/>
      <c r="D148" s="336"/>
      <c r="E148" s="336"/>
      <c r="F148" s="190"/>
      <c r="G148" s="190"/>
      <c r="H148" s="190"/>
      <c r="I148" s="190"/>
      <c r="J148" s="190"/>
      <c r="K148" s="19"/>
      <c r="L148" s="19"/>
      <c r="M148" s="19"/>
      <c r="N148" s="19"/>
      <c r="O148" s="19"/>
      <c r="P148" s="372"/>
      <c r="Q148" s="372"/>
      <c r="R148" s="19"/>
      <c r="S148" s="19"/>
      <c r="T148" s="19"/>
      <c r="U148" s="19"/>
      <c r="V148" s="19"/>
      <c r="W148" s="19"/>
      <c r="X148" s="19"/>
      <c r="Y148" s="19"/>
      <c r="Z148" s="19"/>
    </row>
    <row r="149" spans="1:26" ht="11.25" customHeight="1">
      <c r="A149" s="372"/>
      <c r="B149" s="19"/>
      <c r="C149" s="96"/>
      <c r="D149" s="336"/>
      <c r="E149" s="336"/>
      <c r="F149" s="190"/>
      <c r="G149" s="190"/>
      <c r="H149" s="190"/>
      <c r="I149" s="190"/>
      <c r="J149" s="190"/>
      <c r="K149" s="19"/>
      <c r="L149" s="19"/>
      <c r="M149" s="19"/>
      <c r="N149" s="19"/>
      <c r="O149" s="19"/>
      <c r="P149" s="372"/>
      <c r="Q149" s="372"/>
      <c r="R149" s="19"/>
      <c r="S149" s="19"/>
      <c r="T149" s="19"/>
      <c r="U149" s="19"/>
      <c r="V149" s="19"/>
      <c r="W149" s="19"/>
      <c r="X149" s="19"/>
      <c r="Y149" s="19"/>
      <c r="Z149" s="19"/>
    </row>
    <row r="150" spans="1:26" ht="11.25" customHeight="1">
      <c r="A150" s="372"/>
      <c r="B150" s="19"/>
      <c r="C150" s="96"/>
      <c r="D150" s="336"/>
      <c r="E150" s="336"/>
      <c r="F150" s="190"/>
      <c r="G150" s="190"/>
      <c r="H150" s="190"/>
      <c r="I150" s="190"/>
      <c r="J150" s="190"/>
      <c r="K150" s="19"/>
      <c r="L150" s="19"/>
      <c r="M150" s="19"/>
      <c r="N150" s="19"/>
      <c r="O150" s="19"/>
      <c r="P150" s="372"/>
      <c r="Q150" s="372"/>
      <c r="R150" s="19"/>
      <c r="S150" s="19"/>
      <c r="T150" s="19"/>
      <c r="U150" s="19"/>
      <c r="V150" s="19"/>
      <c r="W150" s="19"/>
      <c r="X150" s="19"/>
      <c r="Y150" s="19"/>
      <c r="Z150" s="19"/>
    </row>
    <row r="151" spans="1:26" ht="11.25" customHeight="1">
      <c r="A151" s="372"/>
      <c r="B151" s="19"/>
      <c r="C151" s="96"/>
      <c r="D151" s="336"/>
      <c r="E151" s="336"/>
      <c r="F151" s="190"/>
      <c r="G151" s="190"/>
      <c r="H151" s="190"/>
      <c r="I151" s="190"/>
      <c r="J151" s="190"/>
      <c r="K151" s="19"/>
      <c r="L151" s="19"/>
      <c r="M151" s="19"/>
      <c r="N151" s="19"/>
      <c r="O151" s="19"/>
      <c r="P151" s="372"/>
      <c r="Q151" s="372"/>
      <c r="R151" s="19"/>
      <c r="S151" s="19"/>
      <c r="T151" s="19"/>
      <c r="U151" s="19"/>
      <c r="V151" s="19"/>
      <c r="W151" s="19"/>
      <c r="X151" s="19"/>
      <c r="Y151" s="19"/>
      <c r="Z151" s="19"/>
    </row>
    <row r="152" spans="1:26" ht="11.25" customHeight="1">
      <c r="A152" s="372"/>
      <c r="B152" s="19"/>
      <c r="C152" s="96"/>
      <c r="D152" s="336"/>
      <c r="E152" s="336"/>
      <c r="F152" s="190"/>
      <c r="G152" s="190"/>
      <c r="H152" s="190"/>
      <c r="I152" s="190"/>
      <c r="J152" s="190"/>
      <c r="K152" s="19"/>
      <c r="L152" s="19"/>
      <c r="M152" s="19"/>
      <c r="N152" s="19"/>
      <c r="O152" s="19"/>
      <c r="P152" s="372"/>
      <c r="Q152" s="372"/>
      <c r="R152" s="19"/>
      <c r="S152" s="19"/>
      <c r="T152" s="19"/>
      <c r="U152" s="19"/>
      <c r="V152" s="19"/>
      <c r="W152" s="19"/>
      <c r="X152" s="19"/>
      <c r="Y152" s="19"/>
      <c r="Z152" s="19"/>
    </row>
    <row r="153" spans="1:26" ht="11.25" customHeight="1">
      <c r="A153" s="372"/>
      <c r="B153" s="19"/>
      <c r="C153" s="96"/>
      <c r="D153" s="336"/>
      <c r="E153" s="336"/>
      <c r="F153" s="190"/>
      <c r="G153" s="190"/>
      <c r="H153" s="190"/>
      <c r="I153" s="190"/>
      <c r="J153" s="190"/>
      <c r="K153" s="19"/>
      <c r="L153" s="19"/>
      <c r="M153" s="19"/>
      <c r="N153" s="19"/>
      <c r="O153" s="19"/>
      <c r="P153" s="372"/>
      <c r="Q153" s="372"/>
      <c r="R153" s="19"/>
      <c r="S153" s="19"/>
      <c r="T153" s="19"/>
      <c r="U153" s="19"/>
      <c r="V153" s="19"/>
      <c r="W153" s="19"/>
      <c r="X153" s="19"/>
      <c r="Y153" s="19"/>
      <c r="Z153" s="19"/>
    </row>
    <row r="154" spans="1:26" ht="11.25" customHeight="1">
      <c r="A154" s="372"/>
      <c r="B154" s="19"/>
      <c r="C154" s="96"/>
      <c r="D154" s="336"/>
      <c r="E154" s="336"/>
      <c r="F154" s="190"/>
      <c r="G154" s="190"/>
      <c r="H154" s="190"/>
      <c r="I154" s="190"/>
      <c r="J154" s="190"/>
      <c r="K154" s="19"/>
      <c r="L154" s="19"/>
      <c r="M154" s="19"/>
      <c r="N154" s="19"/>
      <c r="O154" s="19"/>
      <c r="P154" s="372"/>
      <c r="Q154" s="372"/>
      <c r="R154" s="19"/>
      <c r="S154" s="19"/>
      <c r="T154" s="19"/>
      <c r="U154" s="19"/>
      <c r="V154" s="19"/>
      <c r="W154" s="19"/>
      <c r="X154" s="19"/>
      <c r="Y154" s="19"/>
      <c r="Z154" s="19"/>
    </row>
    <row r="155" spans="1:26" ht="11.25" customHeight="1">
      <c r="A155" s="372"/>
      <c r="B155" s="19"/>
      <c r="C155" s="96"/>
      <c r="D155" s="336"/>
      <c r="E155" s="336"/>
      <c r="F155" s="190"/>
      <c r="G155" s="190"/>
      <c r="H155" s="190"/>
      <c r="I155" s="190"/>
      <c r="J155" s="190"/>
      <c r="K155" s="19"/>
      <c r="L155" s="19"/>
      <c r="M155" s="19"/>
      <c r="N155" s="19"/>
      <c r="O155" s="19"/>
      <c r="P155" s="372"/>
      <c r="Q155" s="372"/>
      <c r="R155" s="19"/>
      <c r="S155" s="19"/>
      <c r="T155" s="19"/>
      <c r="U155" s="19"/>
      <c r="V155" s="19"/>
      <c r="W155" s="19"/>
      <c r="X155" s="19"/>
      <c r="Y155" s="19"/>
      <c r="Z155" s="19"/>
    </row>
    <row r="156" spans="1:26" ht="11.25" customHeight="1">
      <c r="A156" s="372"/>
      <c r="B156" s="19"/>
      <c r="C156" s="96"/>
      <c r="D156" s="336"/>
      <c r="E156" s="336"/>
      <c r="F156" s="190"/>
      <c r="G156" s="190"/>
      <c r="H156" s="190"/>
      <c r="I156" s="190"/>
      <c r="J156" s="190"/>
      <c r="K156" s="19"/>
      <c r="L156" s="19"/>
      <c r="M156" s="19"/>
      <c r="N156" s="19"/>
      <c r="O156" s="19"/>
      <c r="P156" s="372"/>
      <c r="Q156" s="372"/>
      <c r="R156" s="19"/>
      <c r="S156" s="19"/>
      <c r="T156" s="19"/>
      <c r="U156" s="19"/>
      <c r="V156" s="19"/>
      <c r="W156" s="19"/>
      <c r="X156" s="19"/>
      <c r="Y156" s="19"/>
      <c r="Z156" s="19"/>
    </row>
    <row r="157" spans="1:26" ht="11.25" customHeight="1">
      <c r="A157" s="372"/>
      <c r="B157" s="19"/>
      <c r="C157" s="96"/>
      <c r="D157" s="336"/>
      <c r="E157" s="336"/>
      <c r="F157" s="190"/>
      <c r="G157" s="190"/>
      <c r="H157" s="190"/>
      <c r="I157" s="190"/>
      <c r="J157" s="190"/>
      <c r="K157" s="19"/>
      <c r="L157" s="19"/>
      <c r="M157" s="19"/>
      <c r="N157" s="19"/>
      <c r="O157" s="19"/>
      <c r="P157" s="372"/>
      <c r="Q157" s="372"/>
      <c r="R157" s="19"/>
      <c r="S157" s="19"/>
      <c r="T157" s="19"/>
      <c r="U157" s="19"/>
      <c r="V157" s="19"/>
      <c r="W157" s="19"/>
      <c r="X157" s="19"/>
      <c r="Y157" s="19"/>
      <c r="Z157" s="19"/>
    </row>
    <row r="158" spans="1:26" ht="11.25" customHeight="1">
      <c r="A158" s="372"/>
      <c r="B158" s="19"/>
      <c r="C158" s="96"/>
      <c r="D158" s="336"/>
      <c r="E158" s="336"/>
      <c r="F158" s="190"/>
      <c r="G158" s="190"/>
      <c r="H158" s="190"/>
      <c r="I158" s="190"/>
      <c r="J158" s="190"/>
      <c r="K158" s="19"/>
      <c r="L158" s="19"/>
      <c r="M158" s="19"/>
      <c r="N158" s="19"/>
      <c r="O158" s="19"/>
      <c r="P158" s="372"/>
      <c r="Q158" s="372"/>
      <c r="R158" s="19"/>
      <c r="S158" s="19"/>
      <c r="T158" s="19"/>
      <c r="U158" s="19"/>
      <c r="V158" s="19"/>
      <c r="W158" s="19"/>
      <c r="X158" s="19"/>
      <c r="Y158" s="19"/>
      <c r="Z158" s="19"/>
    </row>
    <row r="159" spans="1:26" ht="11.25" customHeight="1">
      <c r="A159" s="372"/>
      <c r="B159" s="19"/>
      <c r="C159" s="96"/>
      <c r="D159" s="336"/>
      <c r="E159" s="336"/>
      <c r="F159" s="190"/>
      <c r="G159" s="190"/>
      <c r="H159" s="190"/>
      <c r="I159" s="190"/>
      <c r="J159" s="190"/>
      <c r="K159" s="19"/>
      <c r="L159" s="19"/>
      <c r="M159" s="19"/>
      <c r="N159" s="19"/>
      <c r="O159" s="19"/>
      <c r="P159" s="372"/>
      <c r="Q159" s="372"/>
      <c r="R159" s="19"/>
      <c r="S159" s="19"/>
      <c r="T159" s="19"/>
      <c r="U159" s="19"/>
      <c r="V159" s="19"/>
      <c r="W159" s="19"/>
      <c r="X159" s="19"/>
      <c r="Y159" s="19"/>
      <c r="Z159" s="19"/>
    </row>
    <row r="160" spans="1:26" ht="11.25" customHeight="1">
      <c r="A160" s="372"/>
      <c r="B160" s="19"/>
      <c r="C160" s="96"/>
      <c r="D160" s="336"/>
      <c r="E160" s="336"/>
      <c r="F160" s="190"/>
      <c r="G160" s="190"/>
      <c r="H160" s="190"/>
      <c r="I160" s="190"/>
      <c r="J160" s="190"/>
      <c r="K160" s="19"/>
      <c r="L160" s="19"/>
      <c r="M160" s="19"/>
      <c r="N160" s="19"/>
      <c r="O160" s="19"/>
      <c r="P160" s="372"/>
      <c r="Q160" s="372"/>
      <c r="R160" s="19"/>
      <c r="S160" s="19"/>
      <c r="T160" s="19"/>
      <c r="U160" s="19"/>
      <c r="V160" s="19"/>
      <c r="W160" s="19"/>
      <c r="X160" s="19"/>
      <c r="Y160" s="19"/>
      <c r="Z160" s="19"/>
    </row>
    <row r="161" spans="1:26" ht="11.25" customHeight="1">
      <c r="A161" s="372"/>
      <c r="B161" s="19"/>
      <c r="C161" s="96"/>
      <c r="D161" s="336"/>
      <c r="E161" s="336"/>
      <c r="F161" s="190"/>
      <c r="G161" s="190"/>
      <c r="H161" s="190"/>
      <c r="I161" s="190"/>
      <c r="J161" s="190"/>
      <c r="K161" s="19"/>
      <c r="L161" s="19"/>
      <c r="M161" s="19"/>
      <c r="N161" s="19"/>
      <c r="O161" s="19"/>
      <c r="P161" s="372"/>
      <c r="Q161" s="372"/>
      <c r="R161" s="19"/>
      <c r="S161" s="19"/>
      <c r="T161" s="19"/>
      <c r="U161" s="19"/>
      <c r="V161" s="19"/>
      <c r="W161" s="19"/>
      <c r="X161" s="19"/>
      <c r="Y161" s="19"/>
      <c r="Z161" s="19"/>
    </row>
    <row r="162" spans="1:26" ht="11.25" customHeight="1">
      <c r="A162" s="372"/>
      <c r="B162" s="19"/>
      <c r="C162" s="96"/>
      <c r="D162" s="336"/>
      <c r="E162" s="336"/>
      <c r="F162" s="190"/>
      <c r="G162" s="190"/>
      <c r="H162" s="190"/>
      <c r="I162" s="190"/>
      <c r="J162" s="190"/>
      <c r="K162" s="19"/>
      <c r="L162" s="19"/>
      <c r="M162" s="19"/>
      <c r="N162" s="19"/>
      <c r="O162" s="19"/>
      <c r="P162" s="372"/>
      <c r="Q162" s="372"/>
      <c r="R162" s="19"/>
      <c r="S162" s="19"/>
      <c r="T162" s="19"/>
      <c r="U162" s="19"/>
      <c r="V162" s="19"/>
      <c r="W162" s="19"/>
      <c r="X162" s="19"/>
      <c r="Y162" s="19"/>
      <c r="Z162" s="19"/>
    </row>
    <row r="163" spans="1:26" ht="11.25" customHeight="1">
      <c r="A163" s="372"/>
      <c r="B163" s="19"/>
      <c r="C163" s="96"/>
      <c r="D163" s="336"/>
      <c r="E163" s="336"/>
      <c r="F163" s="190"/>
      <c r="G163" s="190"/>
      <c r="H163" s="190"/>
      <c r="I163" s="190"/>
      <c r="J163" s="190"/>
      <c r="K163" s="19"/>
      <c r="L163" s="19"/>
      <c r="M163" s="19"/>
      <c r="N163" s="19"/>
      <c r="O163" s="19"/>
      <c r="P163" s="372"/>
      <c r="Q163" s="372"/>
      <c r="R163" s="19"/>
      <c r="S163" s="19"/>
      <c r="T163" s="19"/>
      <c r="U163" s="19"/>
      <c r="V163" s="19"/>
      <c r="W163" s="19"/>
      <c r="X163" s="19"/>
      <c r="Y163" s="19"/>
      <c r="Z163" s="19"/>
    </row>
    <row r="164" spans="1:26" ht="11.25" customHeight="1">
      <c r="A164" s="372"/>
      <c r="B164" s="19"/>
      <c r="C164" s="96"/>
      <c r="D164" s="336"/>
      <c r="E164" s="336"/>
      <c r="F164" s="190"/>
      <c r="G164" s="190"/>
      <c r="H164" s="190"/>
      <c r="I164" s="190"/>
      <c r="J164" s="190"/>
      <c r="K164" s="19"/>
      <c r="L164" s="19"/>
      <c r="M164" s="19"/>
      <c r="N164" s="19"/>
      <c r="O164" s="19"/>
      <c r="P164" s="372"/>
      <c r="Q164" s="372"/>
      <c r="R164" s="19"/>
      <c r="S164" s="19"/>
      <c r="T164" s="19"/>
      <c r="U164" s="19"/>
      <c r="V164" s="19"/>
      <c r="W164" s="19"/>
      <c r="X164" s="19"/>
      <c r="Y164" s="19"/>
      <c r="Z164" s="19"/>
    </row>
    <row r="165" spans="1:26" ht="11.25" customHeight="1">
      <c r="A165" s="372"/>
      <c r="B165" s="19"/>
      <c r="C165" s="96"/>
      <c r="D165" s="336"/>
      <c r="E165" s="336"/>
      <c r="F165" s="190"/>
      <c r="G165" s="190"/>
      <c r="H165" s="190"/>
      <c r="I165" s="190"/>
      <c r="J165" s="190"/>
      <c r="K165" s="19"/>
      <c r="L165" s="19"/>
      <c r="M165" s="19"/>
      <c r="N165" s="19"/>
      <c r="O165" s="19"/>
      <c r="P165" s="372"/>
      <c r="Q165" s="372"/>
      <c r="R165" s="19"/>
      <c r="S165" s="19"/>
      <c r="T165" s="19"/>
      <c r="U165" s="19"/>
      <c r="V165" s="19"/>
      <c r="W165" s="19"/>
      <c r="X165" s="19"/>
      <c r="Y165" s="19"/>
      <c r="Z165" s="19"/>
    </row>
    <row r="166" spans="1:26" ht="11.25" customHeight="1">
      <c r="A166" s="372"/>
      <c r="B166" s="19"/>
      <c r="C166" s="96"/>
      <c r="D166" s="336"/>
      <c r="E166" s="336"/>
      <c r="F166" s="190"/>
      <c r="G166" s="190"/>
      <c r="H166" s="190"/>
      <c r="I166" s="190"/>
      <c r="J166" s="190"/>
      <c r="K166" s="19"/>
      <c r="L166" s="19"/>
      <c r="M166" s="19"/>
      <c r="N166" s="19"/>
      <c r="O166" s="19"/>
      <c r="P166" s="372"/>
      <c r="Q166" s="372"/>
      <c r="R166" s="19"/>
      <c r="S166" s="19"/>
      <c r="T166" s="19"/>
      <c r="U166" s="19"/>
      <c r="V166" s="19"/>
      <c r="W166" s="19"/>
      <c r="X166" s="19"/>
      <c r="Y166" s="19"/>
      <c r="Z166" s="19"/>
    </row>
    <row r="167" spans="1:26" ht="11.25" customHeight="1">
      <c r="A167" s="372"/>
      <c r="B167" s="19"/>
      <c r="C167" s="96"/>
      <c r="D167" s="336"/>
      <c r="E167" s="336"/>
      <c r="F167" s="190"/>
      <c r="G167" s="190"/>
      <c r="H167" s="190"/>
      <c r="I167" s="190"/>
      <c r="J167" s="190"/>
      <c r="K167" s="19"/>
      <c r="L167" s="19"/>
      <c r="M167" s="19"/>
      <c r="N167" s="19"/>
      <c r="O167" s="19"/>
      <c r="P167" s="372"/>
      <c r="Q167" s="372"/>
      <c r="R167" s="19"/>
      <c r="S167" s="19"/>
      <c r="T167" s="19"/>
      <c r="U167" s="19"/>
      <c r="V167" s="19"/>
      <c r="W167" s="19"/>
      <c r="X167" s="19"/>
      <c r="Y167" s="19"/>
      <c r="Z167" s="19"/>
    </row>
    <row r="168" spans="1:26" ht="11.25" customHeight="1">
      <c r="A168" s="372"/>
      <c r="B168" s="19"/>
      <c r="C168" s="96"/>
      <c r="D168" s="336"/>
      <c r="E168" s="336"/>
      <c r="F168" s="190"/>
      <c r="G168" s="190"/>
      <c r="H168" s="190"/>
      <c r="I168" s="190"/>
      <c r="J168" s="190"/>
      <c r="K168" s="19"/>
      <c r="L168" s="19"/>
      <c r="M168" s="19"/>
      <c r="N168" s="19"/>
      <c r="O168" s="19"/>
      <c r="P168" s="372"/>
      <c r="Q168" s="372"/>
      <c r="R168" s="19"/>
      <c r="S168" s="19"/>
      <c r="T168" s="19"/>
      <c r="U168" s="19"/>
      <c r="V168" s="19"/>
      <c r="W168" s="19"/>
      <c r="X168" s="19"/>
      <c r="Y168" s="19"/>
      <c r="Z168" s="19"/>
    </row>
    <row r="169" spans="1:26" ht="11.25" customHeight="1">
      <c r="A169" s="372"/>
      <c r="B169" s="19"/>
      <c r="C169" s="96"/>
      <c r="D169" s="336"/>
      <c r="E169" s="336"/>
      <c r="F169" s="190"/>
      <c r="G169" s="190"/>
      <c r="H169" s="190"/>
      <c r="I169" s="190"/>
      <c r="J169" s="190"/>
      <c r="K169" s="19"/>
      <c r="L169" s="19"/>
      <c r="M169" s="19"/>
      <c r="N169" s="19"/>
      <c r="O169" s="19"/>
      <c r="P169" s="372"/>
      <c r="Q169" s="372"/>
      <c r="R169" s="19"/>
      <c r="S169" s="19"/>
      <c r="T169" s="19"/>
      <c r="U169" s="19"/>
      <c r="V169" s="19"/>
      <c r="W169" s="19"/>
      <c r="X169" s="19"/>
      <c r="Y169" s="19"/>
      <c r="Z169" s="19"/>
    </row>
    <row r="170" spans="1:26" ht="11.25" customHeight="1">
      <c r="A170" s="372"/>
      <c r="B170" s="19"/>
      <c r="C170" s="96"/>
      <c r="D170" s="336"/>
      <c r="E170" s="336"/>
      <c r="F170" s="190"/>
      <c r="G170" s="190"/>
      <c r="H170" s="190"/>
      <c r="I170" s="190"/>
      <c r="J170" s="190"/>
      <c r="K170" s="19"/>
      <c r="L170" s="19"/>
      <c r="M170" s="19"/>
      <c r="N170" s="19"/>
      <c r="O170" s="19"/>
      <c r="P170" s="372"/>
      <c r="Q170" s="372"/>
      <c r="R170" s="19"/>
      <c r="S170" s="19"/>
      <c r="T170" s="19"/>
      <c r="U170" s="19"/>
      <c r="V170" s="19"/>
      <c r="W170" s="19"/>
      <c r="X170" s="19"/>
      <c r="Y170" s="19"/>
      <c r="Z170" s="19"/>
    </row>
    <row r="171" spans="1:26" ht="11.25" customHeight="1">
      <c r="A171" s="372"/>
      <c r="B171" s="19"/>
      <c r="C171" s="96"/>
      <c r="D171" s="336"/>
      <c r="E171" s="336"/>
      <c r="F171" s="190"/>
      <c r="G171" s="190"/>
      <c r="H171" s="190"/>
      <c r="I171" s="190"/>
      <c r="J171" s="190"/>
      <c r="K171" s="19"/>
      <c r="L171" s="19"/>
      <c r="M171" s="19"/>
      <c r="N171" s="19"/>
      <c r="O171" s="19"/>
      <c r="P171" s="372"/>
      <c r="Q171" s="372"/>
      <c r="R171" s="19"/>
      <c r="S171" s="19"/>
      <c r="T171" s="19"/>
      <c r="U171" s="19"/>
      <c r="V171" s="19"/>
      <c r="W171" s="19"/>
      <c r="X171" s="19"/>
      <c r="Y171" s="19"/>
      <c r="Z171" s="19"/>
    </row>
    <row r="172" spans="1:26" ht="11.25" customHeight="1">
      <c r="A172" s="372"/>
      <c r="B172" s="19"/>
      <c r="C172" s="96"/>
      <c r="D172" s="336"/>
      <c r="E172" s="336"/>
      <c r="F172" s="190"/>
      <c r="G172" s="190"/>
      <c r="H172" s="190"/>
      <c r="I172" s="190"/>
      <c r="J172" s="190"/>
      <c r="K172" s="19"/>
      <c r="L172" s="19"/>
      <c r="M172" s="19"/>
      <c r="N172" s="19"/>
      <c r="O172" s="19"/>
      <c r="P172" s="372"/>
      <c r="Q172" s="372"/>
      <c r="R172" s="19"/>
      <c r="S172" s="19"/>
      <c r="T172" s="19"/>
      <c r="U172" s="19"/>
      <c r="V172" s="19"/>
      <c r="W172" s="19"/>
      <c r="X172" s="19"/>
      <c r="Y172" s="19"/>
      <c r="Z172" s="19"/>
    </row>
    <row r="173" spans="1:26" ht="11.25" customHeight="1">
      <c r="A173" s="372"/>
      <c r="B173" s="19"/>
      <c r="C173" s="96"/>
      <c r="D173" s="336"/>
      <c r="E173" s="336"/>
      <c r="F173" s="190"/>
      <c r="G173" s="190"/>
      <c r="H173" s="190"/>
      <c r="I173" s="190"/>
      <c r="J173" s="190"/>
      <c r="K173" s="19"/>
      <c r="L173" s="19"/>
      <c r="M173" s="19"/>
      <c r="N173" s="19"/>
      <c r="O173" s="19"/>
      <c r="P173" s="372"/>
      <c r="Q173" s="372"/>
      <c r="R173" s="19"/>
      <c r="S173" s="19"/>
      <c r="T173" s="19"/>
      <c r="U173" s="19"/>
      <c r="V173" s="19"/>
      <c r="W173" s="19"/>
      <c r="X173" s="19"/>
      <c r="Y173" s="19"/>
      <c r="Z173" s="19"/>
    </row>
    <row r="174" spans="1:26" ht="11.25" customHeight="1">
      <c r="A174" s="372"/>
      <c r="B174" s="19"/>
      <c r="C174" s="96"/>
      <c r="D174" s="336"/>
      <c r="E174" s="336"/>
      <c r="F174" s="190"/>
      <c r="G174" s="190"/>
      <c r="H174" s="190"/>
      <c r="I174" s="190"/>
      <c r="J174" s="190"/>
      <c r="K174" s="19"/>
      <c r="L174" s="19"/>
      <c r="M174" s="19"/>
      <c r="N174" s="19"/>
      <c r="O174" s="19"/>
      <c r="P174" s="372"/>
      <c r="Q174" s="372"/>
      <c r="R174" s="19"/>
      <c r="S174" s="19"/>
      <c r="T174" s="19"/>
      <c r="U174" s="19"/>
      <c r="V174" s="19"/>
      <c r="W174" s="19"/>
      <c r="X174" s="19"/>
      <c r="Y174" s="19"/>
      <c r="Z174" s="19"/>
    </row>
    <row r="175" spans="1:26" ht="11.25" customHeight="1">
      <c r="A175" s="372"/>
      <c r="B175" s="19"/>
      <c r="C175" s="96"/>
      <c r="D175" s="336"/>
      <c r="E175" s="336"/>
      <c r="F175" s="190"/>
      <c r="G175" s="190"/>
      <c r="H175" s="190"/>
      <c r="I175" s="190"/>
      <c r="J175" s="190"/>
      <c r="K175" s="19"/>
      <c r="L175" s="19"/>
      <c r="M175" s="19"/>
      <c r="N175" s="19"/>
      <c r="O175" s="19"/>
      <c r="P175" s="372"/>
      <c r="Q175" s="372"/>
      <c r="R175" s="19"/>
      <c r="S175" s="19"/>
      <c r="T175" s="19"/>
      <c r="U175" s="19"/>
      <c r="V175" s="19"/>
      <c r="W175" s="19"/>
      <c r="X175" s="19"/>
      <c r="Y175" s="19"/>
      <c r="Z175" s="19"/>
    </row>
    <row r="176" spans="1:26" ht="11.25" customHeight="1">
      <c r="A176" s="372"/>
      <c r="B176" s="19"/>
      <c r="C176" s="96"/>
      <c r="D176" s="336"/>
      <c r="E176" s="336"/>
      <c r="F176" s="190"/>
      <c r="G176" s="190"/>
      <c r="H176" s="190"/>
      <c r="I176" s="190"/>
      <c r="J176" s="190"/>
      <c r="K176" s="19"/>
      <c r="L176" s="19"/>
      <c r="M176" s="19"/>
      <c r="N176" s="19"/>
      <c r="O176" s="19"/>
      <c r="P176" s="372"/>
      <c r="Q176" s="372"/>
      <c r="R176" s="19"/>
      <c r="S176" s="19"/>
      <c r="T176" s="19"/>
      <c r="U176" s="19"/>
      <c r="V176" s="19"/>
      <c r="W176" s="19"/>
      <c r="X176" s="19"/>
      <c r="Y176" s="19"/>
      <c r="Z176" s="19"/>
    </row>
    <row r="177" spans="1:26" ht="11.25" customHeight="1">
      <c r="A177" s="372"/>
      <c r="B177" s="19"/>
      <c r="C177" s="96"/>
      <c r="D177" s="336"/>
      <c r="E177" s="336"/>
      <c r="F177" s="190"/>
      <c r="G177" s="190"/>
      <c r="H177" s="190"/>
      <c r="I177" s="190"/>
      <c r="J177" s="190"/>
      <c r="K177" s="19"/>
      <c r="L177" s="19"/>
      <c r="M177" s="19"/>
      <c r="N177" s="19"/>
      <c r="O177" s="19"/>
      <c r="P177" s="372"/>
      <c r="Q177" s="372"/>
      <c r="R177" s="19"/>
      <c r="S177" s="19"/>
      <c r="T177" s="19"/>
      <c r="U177" s="19"/>
      <c r="V177" s="19"/>
      <c r="W177" s="19"/>
      <c r="X177" s="19"/>
      <c r="Y177" s="19"/>
      <c r="Z177" s="19"/>
    </row>
    <row r="178" spans="1:26" ht="11.25" customHeight="1">
      <c r="A178" s="372"/>
      <c r="B178" s="19"/>
      <c r="C178" s="96"/>
      <c r="D178" s="336"/>
      <c r="E178" s="336"/>
      <c r="F178" s="190"/>
      <c r="G178" s="190"/>
      <c r="H178" s="190"/>
      <c r="I178" s="190"/>
      <c r="J178" s="190"/>
      <c r="K178" s="19"/>
      <c r="L178" s="19"/>
      <c r="M178" s="19"/>
      <c r="N178" s="19"/>
      <c r="O178" s="19"/>
      <c r="P178" s="372"/>
      <c r="Q178" s="372"/>
      <c r="R178" s="19"/>
      <c r="S178" s="19"/>
      <c r="T178" s="19"/>
      <c r="U178" s="19"/>
      <c r="V178" s="19"/>
      <c r="W178" s="19"/>
      <c r="X178" s="19"/>
      <c r="Y178" s="19"/>
      <c r="Z178" s="19"/>
    </row>
    <row r="179" spans="1:26" ht="11.25" customHeight="1">
      <c r="A179" s="372"/>
      <c r="B179" s="19"/>
      <c r="C179" s="96"/>
      <c r="D179" s="336"/>
      <c r="E179" s="336"/>
      <c r="F179" s="190"/>
      <c r="G179" s="190"/>
      <c r="H179" s="190"/>
      <c r="I179" s="190"/>
      <c r="J179" s="190"/>
      <c r="K179" s="19"/>
      <c r="L179" s="19"/>
      <c r="M179" s="19"/>
      <c r="N179" s="19"/>
      <c r="O179" s="19"/>
      <c r="P179" s="372"/>
      <c r="Q179" s="372"/>
      <c r="R179" s="19"/>
      <c r="S179" s="19"/>
      <c r="T179" s="19"/>
      <c r="U179" s="19"/>
      <c r="V179" s="19"/>
      <c r="W179" s="19"/>
      <c r="X179" s="19"/>
      <c r="Y179" s="19"/>
      <c r="Z179" s="19"/>
    </row>
    <row r="180" spans="1:26" ht="11.25" customHeight="1">
      <c r="A180" s="372"/>
      <c r="B180" s="19"/>
      <c r="C180" s="96"/>
      <c r="D180" s="336"/>
      <c r="E180" s="336"/>
      <c r="F180" s="190"/>
      <c r="G180" s="190"/>
      <c r="H180" s="190"/>
      <c r="I180" s="190"/>
      <c r="J180" s="190"/>
      <c r="K180" s="19"/>
      <c r="L180" s="19"/>
      <c r="M180" s="19"/>
      <c r="N180" s="19"/>
      <c r="O180" s="19"/>
      <c r="P180" s="372"/>
      <c r="Q180" s="372"/>
      <c r="R180" s="19"/>
      <c r="S180" s="19"/>
      <c r="T180" s="19"/>
      <c r="U180" s="19"/>
      <c r="V180" s="19"/>
      <c r="W180" s="19"/>
      <c r="X180" s="19"/>
      <c r="Y180" s="19"/>
      <c r="Z180" s="19"/>
    </row>
    <row r="181" spans="1:26" ht="11.25" customHeight="1">
      <c r="A181" s="372"/>
      <c r="B181" s="19"/>
      <c r="C181" s="96"/>
      <c r="D181" s="336"/>
      <c r="E181" s="336"/>
      <c r="F181" s="190"/>
      <c r="G181" s="190"/>
      <c r="H181" s="190"/>
      <c r="I181" s="190"/>
      <c r="J181" s="190"/>
      <c r="K181" s="19"/>
      <c r="L181" s="19"/>
      <c r="M181" s="19"/>
      <c r="N181" s="19"/>
      <c r="O181" s="19"/>
      <c r="P181" s="372"/>
      <c r="Q181" s="372"/>
      <c r="R181" s="19"/>
      <c r="S181" s="19"/>
      <c r="T181" s="19"/>
      <c r="U181" s="19"/>
      <c r="V181" s="19"/>
      <c r="W181" s="19"/>
      <c r="X181" s="19"/>
      <c r="Y181" s="19"/>
      <c r="Z181" s="19"/>
    </row>
    <row r="182" spans="1:26" ht="11.25" customHeight="1">
      <c r="A182" s="372"/>
      <c r="B182" s="19"/>
      <c r="C182" s="96"/>
      <c r="D182" s="336"/>
      <c r="E182" s="336"/>
      <c r="F182" s="190"/>
      <c r="G182" s="190"/>
      <c r="H182" s="190"/>
      <c r="I182" s="190"/>
      <c r="J182" s="190"/>
      <c r="K182" s="19"/>
      <c r="L182" s="19"/>
      <c r="M182" s="19"/>
      <c r="N182" s="19"/>
      <c r="O182" s="19"/>
      <c r="P182" s="372"/>
      <c r="Q182" s="372"/>
      <c r="R182" s="19"/>
      <c r="S182" s="19"/>
      <c r="T182" s="19"/>
      <c r="U182" s="19"/>
      <c r="V182" s="19"/>
      <c r="W182" s="19"/>
      <c r="X182" s="19"/>
      <c r="Y182" s="19"/>
      <c r="Z182" s="19"/>
    </row>
    <row r="183" spans="1:26" ht="11.25" customHeight="1">
      <c r="A183" s="372"/>
      <c r="B183" s="19"/>
      <c r="C183" s="96"/>
      <c r="D183" s="336"/>
      <c r="E183" s="336"/>
      <c r="F183" s="190"/>
      <c r="G183" s="190"/>
      <c r="H183" s="190"/>
      <c r="I183" s="190"/>
      <c r="J183" s="190"/>
      <c r="K183" s="19"/>
      <c r="L183" s="19"/>
      <c r="M183" s="19"/>
      <c r="N183" s="19"/>
      <c r="O183" s="19"/>
      <c r="P183" s="372"/>
      <c r="Q183" s="372"/>
      <c r="R183" s="19"/>
      <c r="S183" s="19"/>
      <c r="T183" s="19"/>
      <c r="U183" s="19"/>
      <c r="V183" s="19"/>
      <c r="W183" s="19"/>
      <c r="X183" s="19"/>
      <c r="Y183" s="19"/>
      <c r="Z183" s="19"/>
    </row>
    <row r="184" spans="1:26" ht="11.25" customHeight="1">
      <c r="A184" s="372"/>
      <c r="B184" s="19"/>
      <c r="C184" s="96"/>
      <c r="D184" s="336"/>
      <c r="E184" s="336"/>
      <c r="F184" s="190"/>
      <c r="G184" s="190"/>
      <c r="H184" s="190"/>
      <c r="I184" s="190"/>
      <c r="J184" s="190"/>
      <c r="K184" s="19"/>
      <c r="L184" s="19"/>
      <c r="M184" s="19"/>
      <c r="N184" s="19"/>
      <c r="O184" s="19"/>
      <c r="P184" s="372"/>
      <c r="Q184" s="372"/>
      <c r="R184" s="19"/>
      <c r="S184" s="19"/>
      <c r="T184" s="19"/>
      <c r="U184" s="19"/>
      <c r="V184" s="19"/>
      <c r="W184" s="19"/>
      <c r="X184" s="19"/>
      <c r="Y184" s="19"/>
      <c r="Z184" s="19"/>
    </row>
    <row r="185" spans="1:26" ht="11.25" customHeight="1">
      <c r="A185" s="372"/>
      <c r="B185" s="19"/>
      <c r="C185" s="96"/>
      <c r="D185" s="336"/>
      <c r="E185" s="336"/>
      <c r="F185" s="190"/>
      <c r="G185" s="190"/>
      <c r="H185" s="190"/>
      <c r="I185" s="190"/>
      <c r="J185" s="190"/>
      <c r="K185" s="19"/>
      <c r="L185" s="19"/>
      <c r="M185" s="19"/>
      <c r="N185" s="19"/>
      <c r="O185" s="19"/>
      <c r="P185" s="372"/>
      <c r="Q185" s="372"/>
      <c r="R185" s="19"/>
      <c r="S185" s="19"/>
      <c r="T185" s="19"/>
      <c r="U185" s="19"/>
      <c r="V185" s="19"/>
      <c r="W185" s="19"/>
      <c r="X185" s="19"/>
      <c r="Y185" s="19"/>
      <c r="Z185" s="19"/>
    </row>
    <row r="186" spans="1:26" ht="11.25" customHeight="1">
      <c r="A186" s="372"/>
      <c r="B186" s="19"/>
      <c r="C186" s="96"/>
      <c r="D186" s="336"/>
      <c r="E186" s="336"/>
      <c r="F186" s="190"/>
      <c r="G186" s="190"/>
      <c r="H186" s="190"/>
      <c r="I186" s="190"/>
      <c r="J186" s="190"/>
      <c r="K186" s="19"/>
      <c r="L186" s="19"/>
      <c r="M186" s="19"/>
      <c r="N186" s="19"/>
      <c r="O186" s="19"/>
      <c r="P186" s="372"/>
      <c r="Q186" s="372"/>
      <c r="R186" s="19"/>
      <c r="S186" s="19"/>
      <c r="T186" s="19"/>
      <c r="U186" s="19"/>
      <c r="V186" s="19"/>
      <c r="W186" s="19"/>
      <c r="X186" s="19"/>
      <c r="Y186" s="19"/>
      <c r="Z186" s="19"/>
    </row>
    <row r="187" spans="1:26" ht="11.25" customHeight="1">
      <c r="A187" s="372"/>
      <c r="B187" s="19"/>
      <c r="C187" s="96"/>
      <c r="D187" s="336"/>
      <c r="E187" s="336"/>
      <c r="F187" s="190"/>
      <c r="G187" s="190"/>
      <c r="H187" s="190"/>
      <c r="I187" s="190"/>
      <c r="J187" s="190"/>
      <c r="K187" s="19"/>
      <c r="L187" s="19"/>
      <c r="M187" s="19"/>
      <c r="N187" s="19"/>
      <c r="O187" s="19"/>
      <c r="P187" s="372"/>
      <c r="Q187" s="372"/>
      <c r="R187" s="19"/>
      <c r="S187" s="19"/>
      <c r="T187" s="19"/>
      <c r="U187" s="19"/>
      <c r="V187" s="19"/>
      <c r="W187" s="19"/>
      <c r="X187" s="19"/>
      <c r="Y187" s="19"/>
      <c r="Z187" s="19"/>
    </row>
    <row r="188" spans="1:26" ht="11.25" customHeight="1">
      <c r="A188" s="372"/>
      <c r="B188" s="19"/>
      <c r="C188" s="96"/>
      <c r="D188" s="336"/>
      <c r="E188" s="336"/>
      <c r="F188" s="190"/>
      <c r="G188" s="190"/>
      <c r="H188" s="190"/>
      <c r="I188" s="190"/>
      <c r="J188" s="190"/>
      <c r="K188" s="19"/>
      <c r="L188" s="19"/>
      <c r="M188" s="19"/>
      <c r="N188" s="19"/>
      <c r="O188" s="19"/>
      <c r="P188" s="372"/>
      <c r="Q188" s="372"/>
      <c r="R188" s="19"/>
      <c r="S188" s="19"/>
      <c r="T188" s="19"/>
      <c r="U188" s="19"/>
      <c r="V188" s="19"/>
      <c r="W188" s="19"/>
      <c r="X188" s="19"/>
      <c r="Y188" s="19"/>
      <c r="Z188" s="19"/>
    </row>
    <row r="189" spans="1:26" ht="11.25" customHeight="1">
      <c r="A189" s="372"/>
      <c r="B189" s="19"/>
      <c r="C189" s="96"/>
      <c r="D189" s="336"/>
      <c r="E189" s="336"/>
      <c r="F189" s="190"/>
      <c r="G189" s="190"/>
      <c r="H189" s="190"/>
      <c r="I189" s="190"/>
      <c r="J189" s="190"/>
      <c r="K189" s="19"/>
      <c r="L189" s="19"/>
      <c r="M189" s="19"/>
      <c r="N189" s="19"/>
      <c r="O189" s="19"/>
      <c r="P189" s="372"/>
      <c r="Q189" s="372"/>
      <c r="R189" s="19"/>
      <c r="S189" s="19"/>
      <c r="T189" s="19"/>
      <c r="U189" s="19"/>
      <c r="V189" s="19"/>
      <c r="W189" s="19"/>
      <c r="X189" s="19"/>
      <c r="Y189" s="19"/>
      <c r="Z189" s="19"/>
    </row>
    <row r="190" spans="1:26" ht="11.25" customHeight="1">
      <c r="A190" s="372"/>
      <c r="B190" s="19"/>
      <c r="C190" s="96"/>
      <c r="D190" s="336"/>
      <c r="E190" s="336"/>
      <c r="F190" s="190"/>
      <c r="G190" s="190"/>
      <c r="H190" s="190"/>
      <c r="I190" s="190"/>
      <c r="J190" s="190"/>
      <c r="K190" s="19"/>
      <c r="L190" s="19"/>
      <c r="M190" s="19"/>
      <c r="N190" s="19"/>
      <c r="O190" s="19"/>
      <c r="P190" s="372"/>
      <c r="Q190" s="372"/>
      <c r="R190" s="19"/>
      <c r="S190" s="19"/>
      <c r="T190" s="19"/>
      <c r="U190" s="19"/>
      <c r="V190" s="19"/>
      <c r="W190" s="19"/>
      <c r="X190" s="19"/>
      <c r="Y190" s="19"/>
      <c r="Z190" s="19"/>
    </row>
    <row r="191" spans="1:26" ht="11.25" customHeight="1">
      <c r="A191" s="372"/>
      <c r="B191" s="19"/>
      <c r="C191" s="96"/>
      <c r="D191" s="336"/>
      <c r="E191" s="336"/>
      <c r="F191" s="190"/>
      <c r="G191" s="190"/>
      <c r="H191" s="190"/>
      <c r="I191" s="190"/>
      <c r="J191" s="190"/>
      <c r="K191" s="19"/>
      <c r="L191" s="19"/>
      <c r="M191" s="19"/>
      <c r="N191" s="19"/>
      <c r="O191" s="19"/>
      <c r="P191" s="372"/>
      <c r="Q191" s="372"/>
      <c r="R191" s="19"/>
      <c r="S191" s="19"/>
      <c r="T191" s="19"/>
      <c r="U191" s="19"/>
      <c r="V191" s="19"/>
      <c r="W191" s="19"/>
      <c r="X191" s="19"/>
      <c r="Y191" s="19"/>
      <c r="Z191" s="19"/>
    </row>
    <row r="192" spans="1:26" ht="11.25" customHeight="1">
      <c r="A192" s="372"/>
      <c r="B192" s="19"/>
      <c r="C192" s="96"/>
      <c r="D192" s="336"/>
      <c r="E192" s="336"/>
      <c r="F192" s="190"/>
      <c r="G192" s="190"/>
      <c r="H192" s="190"/>
      <c r="I192" s="190"/>
      <c r="J192" s="190"/>
      <c r="K192" s="19"/>
      <c r="L192" s="19"/>
      <c r="M192" s="19"/>
      <c r="N192" s="19"/>
      <c r="O192" s="19"/>
      <c r="P192" s="372"/>
      <c r="Q192" s="372"/>
      <c r="R192" s="19"/>
      <c r="S192" s="19"/>
      <c r="T192" s="19"/>
      <c r="U192" s="19"/>
      <c r="V192" s="19"/>
      <c r="W192" s="19"/>
      <c r="X192" s="19"/>
      <c r="Y192" s="19"/>
      <c r="Z192" s="19"/>
    </row>
    <row r="193" spans="1:26" ht="11.25" customHeight="1">
      <c r="A193" s="372"/>
      <c r="B193" s="19"/>
      <c r="C193" s="96"/>
      <c r="D193" s="336"/>
      <c r="E193" s="336"/>
      <c r="F193" s="190"/>
      <c r="G193" s="190"/>
      <c r="H193" s="190"/>
      <c r="I193" s="190"/>
      <c r="J193" s="190"/>
      <c r="K193" s="19"/>
      <c r="L193" s="19"/>
      <c r="M193" s="19"/>
      <c r="N193" s="19"/>
      <c r="O193" s="19"/>
      <c r="P193" s="372"/>
      <c r="Q193" s="372"/>
      <c r="R193" s="19"/>
      <c r="S193" s="19"/>
      <c r="T193" s="19"/>
      <c r="U193" s="19"/>
      <c r="V193" s="19"/>
      <c r="W193" s="19"/>
      <c r="X193" s="19"/>
      <c r="Y193" s="19"/>
      <c r="Z193" s="19"/>
    </row>
    <row r="194" spans="1:26" ht="11.25" customHeight="1">
      <c r="A194" s="372"/>
      <c r="B194" s="19"/>
      <c r="C194" s="96"/>
      <c r="D194" s="336"/>
      <c r="E194" s="336"/>
      <c r="F194" s="190"/>
      <c r="G194" s="190"/>
      <c r="H194" s="190"/>
      <c r="I194" s="190"/>
      <c r="J194" s="190"/>
      <c r="K194" s="19"/>
      <c r="L194" s="19"/>
      <c r="M194" s="19"/>
      <c r="N194" s="19"/>
      <c r="O194" s="19"/>
      <c r="P194" s="372"/>
      <c r="Q194" s="372"/>
      <c r="R194" s="19"/>
      <c r="S194" s="19"/>
      <c r="T194" s="19"/>
      <c r="U194" s="19"/>
      <c r="V194" s="19"/>
      <c r="W194" s="19"/>
      <c r="X194" s="19"/>
      <c r="Y194" s="19"/>
      <c r="Z194" s="19"/>
    </row>
    <row r="195" spans="1:26" ht="11.25" customHeight="1">
      <c r="A195" s="372"/>
      <c r="B195" s="19"/>
      <c r="C195" s="96"/>
      <c r="D195" s="336"/>
      <c r="E195" s="336"/>
      <c r="F195" s="190"/>
      <c r="G195" s="190"/>
      <c r="H195" s="190"/>
      <c r="I195" s="190"/>
      <c r="J195" s="190"/>
      <c r="K195" s="19"/>
      <c r="L195" s="19"/>
      <c r="M195" s="19"/>
      <c r="N195" s="19"/>
      <c r="O195" s="19"/>
      <c r="P195" s="372"/>
      <c r="Q195" s="372"/>
      <c r="R195" s="19"/>
      <c r="S195" s="19"/>
      <c r="T195" s="19"/>
      <c r="U195" s="19"/>
      <c r="V195" s="19"/>
      <c r="W195" s="19"/>
      <c r="X195" s="19"/>
      <c r="Y195" s="19"/>
      <c r="Z195" s="19"/>
    </row>
    <row r="196" spans="1:26" ht="11.25" customHeight="1">
      <c r="A196" s="372"/>
      <c r="B196" s="19"/>
      <c r="C196" s="96"/>
      <c r="D196" s="336"/>
      <c r="E196" s="336"/>
      <c r="F196" s="190"/>
      <c r="G196" s="190"/>
      <c r="H196" s="190"/>
      <c r="I196" s="190"/>
      <c r="J196" s="190"/>
      <c r="K196" s="19"/>
      <c r="L196" s="19"/>
      <c r="M196" s="19"/>
      <c r="N196" s="19"/>
      <c r="O196" s="19"/>
      <c r="P196" s="372"/>
      <c r="Q196" s="372"/>
      <c r="R196" s="19"/>
      <c r="S196" s="19"/>
      <c r="T196" s="19"/>
      <c r="U196" s="19"/>
      <c r="V196" s="19"/>
      <c r="W196" s="19"/>
      <c r="X196" s="19"/>
      <c r="Y196" s="19"/>
      <c r="Z196" s="19"/>
    </row>
    <row r="197" spans="1:26" ht="11.25" customHeight="1">
      <c r="A197" s="372"/>
      <c r="B197" s="19"/>
      <c r="C197" s="96"/>
      <c r="D197" s="336"/>
      <c r="E197" s="336"/>
      <c r="F197" s="190"/>
      <c r="G197" s="190"/>
      <c r="H197" s="190"/>
      <c r="I197" s="190"/>
      <c r="J197" s="190"/>
      <c r="K197" s="19"/>
      <c r="L197" s="19"/>
      <c r="M197" s="19"/>
      <c r="N197" s="19"/>
      <c r="O197" s="19"/>
      <c r="P197" s="372"/>
      <c r="Q197" s="372"/>
      <c r="R197" s="19"/>
      <c r="S197" s="19"/>
      <c r="T197" s="19"/>
      <c r="U197" s="19"/>
      <c r="V197" s="19"/>
      <c r="W197" s="19"/>
      <c r="X197" s="19"/>
      <c r="Y197" s="19"/>
      <c r="Z197" s="19"/>
    </row>
    <row r="198" spans="1:26" ht="11.25" customHeight="1">
      <c r="A198" s="372"/>
      <c r="B198" s="19"/>
      <c r="C198" s="96"/>
      <c r="D198" s="336"/>
      <c r="E198" s="336"/>
      <c r="F198" s="190"/>
      <c r="G198" s="190"/>
      <c r="H198" s="190"/>
      <c r="I198" s="190"/>
      <c r="J198" s="190"/>
      <c r="K198" s="19"/>
      <c r="L198" s="19"/>
      <c r="M198" s="19"/>
      <c r="N198" s="19"/>
      <c r="O198" s="19"/>
      <c r="P198" s="372"/>
      <c r="Q198" s="372"/>
      <c r="R198" s="19"/>
      <c r="S198" s="19"/>
      <c r="T198" s="19"/>
      <c r="U198" s="19"/>
      <c r="V198" s="19"/>
      <c r="W198" s="19"/>
      <c r="X198" s="19"/>
      <c r="Y198" s="19"/>
      <c r="Z198" s="19"/>
    </row>
    <row r="199" spans="1:26" ht="11.25" customHeight="1">
      <c r="A199" s="372"/>
      <c r="B199" s="19"/>
      <c r="C199" s="96"/>
      <c r="D199" s="336"/>
      <c r="E199" s="336"/>
      <c r="F199" s="190"/>
      <c r="G199" s="190"/>
      <c r="H199" s="190"/>
      <c r="I199" s="190"/>
      <c r="J199" s="190"/>
      <c r="K199" s="19"/>
      <c r="L199" s="19"/>
      <c r="M199" s="19"/>
      <c r="N199" s="19"/>
      <c r="O199" s="19"/>
      <c r="P199" s="372"/>
      <c r="Q199" s="372"/>
      <c r="R199" s="19"/>
      <c r="S199" s="19"/>
      <c r="T199" s="19"/>
      <c r="U199" s="19"/>
      <c r="V199" s="19"/>
      <c r="W199" s="19"/>
      <c r="X199" s="19"/>
      <c r="Y199" s="19"/>
      <c r="Z199" s="19"/>
    </row>
    <row r="200" spans="1:26" ht="11.25" customHeight="1">
      <c r="A200" s="372"/>
      <c r="B200" s="19"/>
      <c r="C200" s="96"/>
      <c r="D200" s="336"/>
      <c r="E200" s="336"/>
      <c r="F200" s="190"/>
      <c r="G200" s="190"/>
      <c r="H200" s="190"/>
      <c r="I200" s="190"/>
      <c r="J200" s="190"/>
      <c r="K200" s="19"/>
      <c r="L200" s="19"/>
      <c r="M200" s="19"/>
      <c r="N200" s="19"/>
      <c r="O200" s="19"/>
      <c r="P200" s="372"/>
      <c r="Q200" s="372"/>
      <c r="R200" s="19"/>
      <c r="S200" s="19"/>
      <c r="T200" s="19"/>
      <c r="U200" s="19"/>
      <c r="V200" s="19"/>
      <c r="W200" s="19"/>
      <c r="X200" s="19"/>
      <c r="Y200" s="19"/>
      <c r="Z200" s="19"/>
    </row>
    <row r="201" spans="1:26" ht="11.25" customHeight="1">
      <c r="A201" s="372"/>
      <c r="B201" s="19"/>
      <c r="C201" s="96"/>
      <c r="D201" s="336"/>
      <c r="E201" s="336"/>
      <c r="F201" s="190"/>
      <c r="G201" s="190"/>
      <c r="H201" s="190"/>
      <c r="I201" s="190"/>
      <c r="J201" s="190"/>
      <c r="K201" s="19"/>
      <c r="L201" s="19"/>
      <c r="M201" s="19"/>
      <c r="N201" s="19"/>
      <c r="O201" s="19"/>
      <c r="P201" s="372"/>
      <c r="Q201" s="372"/>
      <c r="R201" s="19"/>
      <c r="S201" s="19"/>
      <c r="T201" s="19"/>
      <c r="U201" s="19"/>
      <c r="V201" s="19"/>
      <c r="W201" s="19"/>
      <c r="X201" s="19"/>
      <c r="Y201" s="19"/>
      <c r="Z201" s="19"/>
    </row>
    <row r="202" spans="1:26" ht="11.25" customHeight="1">
      <c r="A202" s="372"/>
      <c r="B202" s="19"/>
      <c r="C202" s="96"/>
      <c r="D202" s="336"/>
      <c r="E202" s="336"/>
      <c r="F202" s="190"/>
      <c r="G202" s="190"/>
      <c r="H202" s="190"/>
      <c r="I202" s="190"/>
      <c r="J202" s="190"/>
      <c r="K202" s="19"/>
      <c r="L202" s="19"/>
      <c r="M202" s="19"/>
      <c r="N202" s="19"/>
      <c r="O202" s="19"/>
      <c r="P202" s="372"/>
      <c r="Q202" s="372"/>
      <c r="R202" s="19"/>
      <c r="S202" s="19"/>
      <c r="T202" s="19"/>
      <c r="U202" s="19"/>
      <c r="V202" s="19"/>
      <c r="W202" s="19"/>
      <c r="X202" s="19"/>
      <c r="Y202" s="19"/>
      <c r="Z202" s="19"/>
    </row>
    <row r="203" spans="1:26" ht="11.25" customHeight="1">
      <c r="A203" s="372"/>
      <c r="B203" s="19"/>
      <c r="C203" s="96"/>
      <c r="D203" s="336"/>
      <c r="E203" s="336"/>
      <c r="F203" s="190"/>
      <c r="G203" s="190"/>
      <c r="H203" s="190"/>
      <c r="I203" s="190"/>
      <c r="J203" s="190"/>
      <c r="K203" s="19"/>
      <c r="L203" s="19"/>
      <c r="M203" s="19"/>
      <c r="N203" s="19"/>
      <c r="O203" s="19"/>
      <c r="P203" s="372"/>
      <c r="Q203" s="372"/>
      <c r="R203" s="19"/>
      <c r="S203" s="19"/>
      <c r="T203" s="19"/>
      <c r="U203" s="19"/>
      <c r="V203" s="19"/>
      <c r="W203" s="19"/>
      <c r="X203" s="19"/>
      <c r="Y203" s="19"/>
      <c r="Z203" s="19"/>
    </row>
    <row r="204" spans="1:26" ht="11.25" customHeight="1">
      <c r="A204" s="372"/>
      <c r="B204" s="19"/>
      <c r="C204" s="96"/>
      <c r="D204" s="336"/>
      <c r="E204" s="336"/>
      <c r="F204" s="190"/>
      <c r="G204" s="190"/>
      <c r="H204" s="190"/>
      <c r="I204" s="190"/>
      <c r="J204" s="190"/>
      <c r="K204" s="19"/>
      <c r="L204" s="19"/>
      <c r="M204" s="19"/>
      <c r="N204" s="19"/>
      <c r="O204" s="19"/>
      <c r="P204" s="372"/>
      <c r="Q204" s="372"/>
      <c r="R204" s="19"/>
      <c r="S204" s="19"/>
      <c r="T204" s="19"/>
      <c r="U204" s="19"/>
      <c r="V204" s="19"/>
      <c r="W204" s="19"/>
      <c r="X204" s="19"/>
      <c r="Y204" s="19"/>
      <c r="Z204" s="19"/>
    </row>
    <row r="205" spans="1:26" ht="11.25" customHeight="1">
      <c r="A205" s="372"/>
      <c r="B205" s="19"/>
      <c r="C205" s="96"/>
      <c r="D205" s="336"/>
      <c r="E205" s="336"/>
      <c r="F205" s="190"/>
      <c r="G205" s="190"/>
      <c r="H205" s="190"/>
      <c r="I205" s="190"/>
      <c r="J205" s="190"/>
      <c r="K205" s="19"/>
      <c r="L205" s="19"/>
      <c r="M205" s="19"/>
      <c r="N205" s="19"/>
      <c r="O205" s="19"/>
      <c r="P205" s="372"/>
      <c r="Q205" s="372"/>
      <c r="R205" s="19"/>
      <c r="S205" s="19"/>
      <c r="T205" s="19"/>
      <c r="U205" s="19"/>
      <c r="V205" s="19"/>
      <c r="W205" s="19"/>
      <c r="X205" s="19"/>
      <c r="Y205" s="19"/>
      <c r="Z205" s="19"/>
    </row>
    <row r="206" spans="1:26" ht="11.25" customHeight="1">
      <c r="A206" s="372"/>
      <c r="B206" s="19"/>
      <c r="C206" s="96"/>
      <c r="D206" s="336"/>
      <c r="E206" s="336"/>
      <c r="F206" s="190"/>
      <c r="G206" s="190"/>
      <c r="H206" s="190"/>
      <c r="I206" s="190"/>
      <c r="J206" s="190"/>
      <c r="K206" s="19"/>
      <c r="L206" s="19"/>
      <c r="M206" s="19"/>
      <c r="N206" s="19"/>
      <c r="O206" s="19"/>
      <c r="P206" s="372"/>
      <c r="Q206" s="372"/>
      <c r="R206" s="19"/>
      <c r="S206" s="19"/>
      <c r="T206" s="19"/>
      <c r="U206" s="19"/>
      <c r="V206" s="19"/>
      <c r="W206" s="19"/>
      <c r="X206" s="19"/>
      <c r="Y206" s="19"/>
      <c r="Z206" s="19"/>
    </row>
    <row r="207" spans="1:26" ht="11.25" customHeight="1">
      <c r="A207" s="372"/>
      <c r="B207" s="19"/>
      <c r="C207" s="96"/>
      <c r="D207" s="336"/>
      <c r="E207" s="336"/>
      <c r="F207" s="190"/>
      <c r="G207" s="190"/>
      <c r="H207" s="190"/>
      <c r="I207" s="190"/>
      <c r="J207" s="190"/>
      <c r="K207" s="19"/>
      <c r="L207" s="19"/>
      <c r="M207" s="19"/>
      <c r="N207" s="19"/>
      <c r="O207" s="19"/>
      <c r="P207" s="372"/>
      <c r="Q207" s="372"/>
      <c r="R207" s="19"/>
      <c r="S207" s="19"/>
      <c r="T207" s="19"/>
      <c r="U207" s="19"/>
      <c r="V207" s="19"/>
      <c r="W207" s="19"/>
      <c r="X207" s="19"/>
      <c r="Y207" s="19"/>
      <c r="Z207" s="19"/>
    </row>
    <row r="208" spans="1:26" ht="11.25" customHeight="1">
      <c r="A208" s="372"/>
      <c r="B208" s="19"/>
      <c r="C208" s="96"/>
      <c r="D208" s="336"/>
      <c r="E208" s="336"/>
      <c r="F208" s="190"/>
      <c r="G208" s="190"/>
      <c r="H208" s="190"/>
      <c r="I208" s="190"/>
      <c r="J208" s="190"/>
      <c r="K208" s="19"/>
      <c r="L208" s="19"/>
      <c r="M208" s="19"/>
      <c r="N208" s="19"/>
      <c r="O208" s="19"/>
      <c r="P208" s="372"/>
      <c r="Q208" s="372"/>
      <c r="R208" s="19"/>
      <c r="S208" s="19"/>
      <c r="T208" s="19"/>
      <c r="U208" s="19"/>
      <c r="V208" s="19"/>
      <c r="W208" s="19"/>
      <c r="X208" s="19"/>
      <c r="Y208" s="19"/>
      <c r="Z208" s="19"/>
    </row>
    <row r="209" spans="1:26" ht="11.25" customHeight="1">
      <c r="A209" s="372"/>
      <c r="B209" s="19"/>
      <c r="C209" s="96"/>
      <c r="D209" s="336"/>
      <c r="E209" s="336"/>
      <c r="F209" s="190"/>
      <c r="G209" s="190"/>
      <c r="H209" s="190"/>
      <c r="I209" s="190"/>
      <c r="J209" s="190"/>
      <c r="K209" s="19"/>
      <c r="L209" s="19"/>
      <c r="M209" s="19"/>
      <c r="N209" s="19"/>
      <c r="O209" s="19"/>
      <c r="P209" s="372"/>
      <c r="Q209" s="372"/>
      <c r="R209" s="19"/>
      <c r="S209" s="19"/>
      <c r="T209" s="19"/>
      <c r="U209" s="19"/>
      <c r="V209" s="19"/>
      <c r="W209" s="19"/>
      <c r="X209" s="19"/>
      <c r="Y209" s="19"/>
      <c r="Z209" s="19"/>
    </row>
    <row r="210" spans="1:26" ht="11.25" customHeight="1">
      <c r="A210" s="372"/>
      <c r="B210" s="19"/>
      <c r="C210" s="96"/>
      <c r="D210" s="336"/>
      <c r="E210" s="336"/>
      <c r="F210" s="190"/>
      <c r="G210" s="190"/>
      <c r="H210" s="190"/>
      <c r="I210" s="190"/>
      <c r="J210" s="190"/>
      <c r="K210" s="19"/>
      <c r="L210" s="19"/>
      <c r="M210" s="19"/>
      <c r="N210" s="19"/>
      <c r="O210" s="19"/>
      <c r="P210" s="372"/>
      <c r="Q210" s="372"/>
      <c r="R210" s="19"/>
      <c r="S210" s="19"/>
      <c r="T210" s="19"/>
      <c r="U210" s="19"/>
      <c r="V210" s="19"/>
      <c r="W210" s="19"/>
      <c r="X210" s="19"/>
      <c r="Y210" s="19"/>
      <c r="Z210" s="19"/>
    </row>
    <row r="211" spans="1:26" ht="11.25" customHeight="1">
      <c r="A211" s="372"/>
      <c r="B211" s="19"/>
      <c r="C211" s="96"/>
      <c r="D211" s="336"/>
      <c r="E211" s="336"/>
      <c r="F211" s="190"/>
      <c r="G211" s="190"/>
      <c r="H211" s="190"/>
      <c r="I211" s="190"/>
      <c r="J211" s="190"/>
      <c r="K211" s="19"/>
      <c r="L211" s="19"/>
      <c r="M211" s="19"/>
      <c r="N211" s="19"/>
      <c r="O211" s="19"/>
      <c r="P211" s="372"/>
      <c r="Q211" s="372"/>
      <c r="R211" s="19"/>
      <c r="S211" s="19"/>
      <c r="T211" s="19"/>
      <c r="U211" s="19"/>
      <c r="V211" s="19"/>
      <c r="W211" s="19"/>
      <c r="X211" s="19"/>
      <c r="Y211" s="19"/>
      <c r="Z211" s="19"/>
    </row>
    <row r="212" spans="1:26" ht="11.25" customHeight="1">
      <c r="A212" s="372"/>
      <c r="B212" s="19"/>
      <c r="C212" s="96"/>
      <c r="D212" s="336"/>
      <c r="E212" s="336"/>
      <c r="F212" s="190"/>
      <c r="G212" s="190"/>
      <c r="H212" s="190"/>
      <c r="I212" s="190"/>
      <c r="J212" s="190"/>
      <c r="K212" s="19"/>
      <c r="L212" s="19"/>
      <c r="M212" s="19"/>
      <c r="N212" s="19"/>
      <c r="O212" s="19"/>
      <c r="P212" s="372"/>
      <c r="Q212" s="372"/>
      <c r="R212" s="19"/>
      <c r="S212" s="19"/>
      <c r="T212" s="19"/>
      <c r="U212" s="19"/>
      <c r="V212" s="19"/>
      <c r="W212" s="19"/>
      <c r="X212" s="19"/>
      <c r="Y212" s="19"/>
      <c r="Z212" s="19"/>
    </row>
    <row r="213" spans="1:26" ht="11.25" customHeight="1">
      <c r="A213" s="372"/>
      <c r="B213" s="19"/>
      <c r="C213" s="96"/>
      <c r="D213" s="336"/>
      <c r="E213" s="336"/>
      <c r="F213" s="190"/>
      <c r="G213" s="190"/>
      <c r="H213" s="190"/>
      <c r="I213" s="190"/>
      <c r="J213" s="190"/>
      <c r="K213" s="19"/>
      <c r="L213" s="19"/>
      <c r="M213" s="19"/>
      <c r="N213" s="19"/>
      <c r="O213" s="19"/>
      <c r="P213" s="372"/>
      <c r="Q213" s="372"/>
      <c r="R213" s="19"/>
      <c r="S213" s="19"/>
      <c r="T213" s="19"/>
      <c r="U213" s="19"/>
      <c r="V213" s="19"/>
      <c r="W213" s="19"/>
      <c r="X213" s="19"/>
      <c r="Y213" s="19"/>
      <c r="Z213" s="19"/>
    </row>
    <row r="214" spans="1:26" ht="11.25" customHeight="1">
      <c r="A214" s="372"/>
      <c r="B214" s="19"/>
      <c r="C214" s="96"/>
      <c r="D214" s="336"/>
      <c r="E214" s="336"/>
      <c r="F214" s="190"/>
      <c r="G214" s="190"/>
      <c r="H214" s="190"/>
      <c r="I214" s="190"/>
      <c r="J214" s="190"/>
      <c r="K214" s="19"/>
      <c r="L214" s="19"/>
      <c r="M214" s="19"/>
      <c r="N214" s="19"/>
      <c r="O214" s="19"/>
      <c r="P214" s="372"/>
      <c r="Q214" s="372"/>
      <c r="R214" s="19"/>
      <c r="S214" s="19"/>
      <c r="T214" s="19"/>
      <c r="U214" s="19"/>
      <c r="V214" s="19"/>
      <c r="W214" s="19"/>
      <c r="X214" s="19"/>
      <c r="Y214" s="19"/>
      <c r="Z214" s="19"/>
    </row>
    <row r="215" spans="1:26" ht="11.25" customHeight="1">
      <c r="A215" s="372"/>
      <c r="B215" s="19"/>
      <c r="C215" s="96"/>
      <c r="D215" s="336"/>
      <c r="E215" s="336"/>
      <c r="F215" s="190"/>
      <c r="G215" s="190"/>
      <c r="H215" s="190"/>
      <c r="I215" s="190"/>
      <c r="J215" s="190"/>
      <c r="K215" s="19"/>
      <c r="L215" s="19"/>
      <c r="M215" s="19"/>
      <c r="N215" s="19"/>
      <c r="O215" s="19"/>
      <c r="P215" s="372"/>
      <c r="Q215" s="372"/>
      <c r="R215" s="19"/>
      <c r="S215" s="19"/>
      <c r="T215" s="19"/>
      <c r="U215" s="19"/>
      <c r="V215" s="19"/>
      <c r="W215" s="19"/>
      <c r="X215" s="19"/>
      <c r="Y215" s="19"/>
      <c r="Z215" s="19"/>
    </row>
    <row r="216" spans="1:26" ht="11.25" customHeight="1">
      <c r="A216" s="372"/>
      <c r="B216" s="19"/>
      <c r="C216" s="96"/>
      <c r="D216" s="336"/>
      <c r="E216" s="336"/>
      <c r="F216" s="190"/>
      <c r="G216" s="190"/>
      <c r="H216" s="190"/>
      <c r="I216" s="190"/>
      <c r="J216" s="190"/>
      <c r="K216" s="19"/>
      <c r="L216" s="19"/>
      <c r="M216" s="19"/>
      <c r="N216" s="19"/>
      <c r="O216" s="19"/>
      <c r="P216" s="372"/>
      <c r="Q216" s="372"/>
      <c r="R216" s="19"/>
      <c r="S216" s="19"/>
      <c r="T216" s="19"/>
      <c r="U216" s="19"/>
      <c r="V216" s="19"/>
      <c r="W216" s="19"/>
      <c r="X216" s="19"/>
      <c r="Y216" s="19"/>
      <c r="Z216" s="19"/>
    </row>
    <row r="217" spans="1:26" ht="11.25" customHeight="1">
      <c r="A217" s="372"/>
      <c r="B217" s="19"/>
      <c r="C217" s="96"/>
      <c r="D217" s="336"/>
      <c r="E217" s="336"/>
      <c r="F217" s="190"/>
      <c r="G217" s="190"/>
      <c r="H217" s="190"/>
      <c r="I217" s="190"/>
      <c r="J217" s="190"/>
      <c r="K217" s="19"/>
      <c r="L217" s="19"/>
      <c r="M217" s="19"/>
      <c r="N217" s="19"/>
      <c r="O217" s="19"/>
      <c r="P217" s="372"/>
      <c r="Q217" s="372"/>
      <c r="R217" s="19"/>
      <c r="S217" s="19"/>
      <c r="T217" s="19"/>
      <c r="U217" s="19"/>
      <c r="V217" s="19"/>
      <c r="W217" s="19"/>
      <c r="X217" s="19"/>
      <c r="Y217" s="19"/>
      <c r="Z217" s="19"/>
    </row>
    <row r="218" spans="1:26" ht="11.25" customHeight="1">
      <c r="A218" s="372"/>
      <c r="B218" s="19"/>
      <c r="C218" s="96"/>
      <c r="D218" s="336"/>
      <c r="E218" s="336"/>
      <c r="F218" s="190"/>
      <c r="G218" s="190"/>
      <c r="H218" s="190"/>
      <c r="I218" s="190"/>
      <c r="J218" s="190"/>
      <c r="K218" s="19"/>
      <c r="L218" s="19"/>
      <c r="M218" s="19"/>
      <c r="N218" s="19"/>
      <c r="O218" s="19"/>
      <c r="P218" s="372"/>
      <c r="Q218" s="372"/>
      <c r="R218" s="19"/>
      <c r="S218" s="19"/>
      <c r="T218" s="19"/>
      <c r="U218" s="19"/>
      <c r="V218" s="19"/>
      <c r="W218" s="19"/>
      <c r="X218" s="19"/>
      <c r="Y218" s="19"/>
      <c r="Z218" s="19"/>
    </row>
    <row r="219" spans="1:26" ht="11.25" customHeight="1">
      <c r="A219" s="372"/>
      <c r="B219" s="19"/>
      <c r="C219" s="96"/>
      <c r="D219" s="336"/>
      <c r="E219" s="336"/>
      <c r="F219" s="190"/>
      <c r="G219" s="190"/>
      <c r="H219" s="190"/>
      <c r="I219" s="190"/>
      <c r="J219" s="190"/>
      <c r="K219" s="19"/>
      <c r="L219" s="19"/>
      <c r="M219" s="19"/>
      <c r="N219" s="19"/>
      <c r="O219" s="19"/>
      <c r="P219" s="372"/>
      <c r="Q219" s="372"/>
      <c r="R219" s="19"/>
      <c r="S219" s="19"/>
      <c r="T219" s="19"/>
      <c r="U219" s="19"/>
      <c r="V219" s="19"/>
      <c r="W219" s="19"/>
      <c r="X219" s="19"/>
      <c r="Y219" s="19"/>
      <c r="Z219" s="19"/>
    </row>
    <row r="220" spans="1:26" ht="11.25" customHeight="1">
      <c r="A220" s="372"/>
      <c r="B220" s="19"/>
      <c r="C220" s="96"/>
      <c r="D220" s="336"/>
      <c r="E220" s="336"/>
      <c r="F220" s="190"/>
      <c r="G220" s="190"/>
      <c r="H220" s="190"/>
      <c r="I220" s="190"/>
      <c r="J220" s="190"/>
      <c r="K220" s="19"/>
      <c r="L220" s="19"/>
      <c r="M220" s="19"/>
      <c r="N220" s="19"/>
      <c r="O220" s="19"/>
      <c r="P220" s="372"/>
      <c r="Q220" s="372"/>
      <c r="R220" s="19"/>
      <c r="S220" s="19"/>
      <c r="T220" s="19"/>
      <c r="U220" s="19"/>
      <c r="V220" s="19"/>
      <c r="W220" s="19"/>
      <c r="X220" s="19"/>
      <c r="Y220" s="19"/>
      <c r="Z220" s="19"/>
    </row>
    <row r="221" spans="1:26" ht="11.25" customHeight="1">
      <c r="A221" s="372"/>
      <c r="B221" s="19"/>
      <c r="C221" s="96"/>
      <c r="D221" s="336"/>
      <c r="E221" s="336"/>
      <c r="F221" s="190"/>
      <c r="G221" s="190"/>
      <c r="H221" s="190"/>
      <c r="I221" s="190"/>
      <c r="J221" s="190"/>
      <c r="K221" s="19"/>
      <c r="L221" s="19"/>
      <c r="M221" s="19"/>
      <c r="N221" s="19"/>
      <c r="O221" s="19"/>
      <c r="P221" s="372"/>
      <c r="Q221" s="372"/>
      <c r="R221" s="19"/>
      <c r="S221" s="19"/>
      <c r="T221" s="19"/>
      <c r="U221" s="19"/>
      <c r="V221" s="19"/>
      <c r="W221" s="19"/>
      <c r="X221" s="19"/>
      <c r="Y221" s="19"/>
      <c r="Z221" s="19"/>
    </row>
    <row r="222" spans="1:26" ht="11.25" customHeight="1">
      <c r="A222" s="372"/>
      <c r="B222" s="19"/>
      <c r="C222" s="96"/>
      <c r="D222" s="336"/>
      <c r="E222" s="336"/>
      <c r="F222" s="190"/>
      <c r="G222" s="190"/>
      <c r="H222" s="190"/>
      <c r="I222" s="190"/>
      <c r="J222" s="190"/>
      <c r="K222" s="19"/>
      <c r="L222" s="19"/>
      <c r="M222" s="19"/>
      <c r="N222" s="19"/>
      <c r="O222" s="19"/>
      <c r="P222" s="372"/>
      <c r="Q222" s="372"/>
      <c r="R222" s="19"/>
      <c r="S222" s="19"/>
      <c r="T222" s="19"/>
      <c r="U222" s="19"/>
      <c r="V222" s="19"/>
      <c r="W222" s="19"/>
      <c r="X222" s="19"/>
      <c r="Y222" s="19"/>
      <c r="Z222" s="19"/>
    </row>
    <row r="223" spans="1:26" ht="11.25" customHeight="1">
      <c r="A223" s="372"/>
      <c r="B223" s="19"/>
      <c r="C223" s="96"/>
      <c r="D223" s="336"/>
      <c r="E223" s="336"/>
      <c r="F223" s="190"/>
      <c r="G223" s="190"/>
      <c r="H223" s="190"/>
      <c r="I223" s="190"/>
      <c r="J223" s="190"/>
      <c r="K223" s="19"/>
      <c r="L223" s="19"/>
      <c r="M223" s="19"/>
      <c r="N223" s="19"/>
      <c r="O223" s="19"/>
      <c r="P223" s="372"/>
      <c r="Q223" s="372"/>
      <c r="R223" s="19"/>
      <c r="S223" s="19"/>
      <c r="T223" s="19"/>
      <c r="U223" s="19"/>
      <c r="V223" s="19"/>
      <c r="W223" s="19"/>
      <c r="X223" s="19"/>
      <c r="Y223" s="19"/>
      <c r="Z223" s="19"/>
    </row>
    <row r="224" spans="1:26" ht="11.25" customHeight="1">
      <c r="A224" s="372"/>
      <c r="B224" s="19"/>
      <c r="C224" s="96"/>
      <c r="D224" s="336"/>
      <c r="E224" s="336"/>
      <c r="F224" s="190"/>
      <c r="G224" s="190"/>
      <c r="H224" s="190"/>
      <c r="I224" s="190"/>
      <c r="J224" s="190"/>
      <c r="K224" s="19"/>
      <c r="L224" s="19"/>
      <c r="M224" s="19"/>
      <c r="N224" s="19"/>
      <c r="O224" s="19"/>
      <c r="P224" s="372"/>
      <c r="Q224" s="372"/>
      <c r="R224" s="19"/>
      <c r="S224" s="19"/>
      <c r="T224" s="19"/>
      <c r="U224" s="19"/>
      <c r="V224" s="19"/>
      <c r="W224" s="19"/>
      <c r="X224" s="19"/>
      <c r="Y224" s="19"/>
      <c r="Z224" s="19"/>
    </row>
    <row r="225" spans="1:26" ht="11.25" customHeight="1">
      <c r="A225" s="372"/>
      <c r="B225" s="19"/>
      <c r="C225" s="96"/>
      <c r="D225" s="336"/>
      <c r="E225" s="336"/>
      <c r="F225" s="190"/>
      <c r="G225" s="190"/>
      <c r="H225" s="190"/>
      <c r="I225" s="190"/>
      <c r="J225" s="190"/>
      <c r="K225" s="19"/>
      <c r="L225" s="19"/>
      <c r="M225" s="19"/>
      <c r="N225" s="19"/>
      <c r="O225" s="19"/>
      <c r="P225" s="372"/>
      <c r="Q225" s="372"/>
      <c r="R225" s="19"/>
      <c r="S225" s="19"/>
      <c r="T225" s="19"/>
      <c r="U225" s="19"/>
      <c r="V225" s="19"/>
      <c r="W225" s="19"/>
      <c r="X225" s="19"/>
      <c r="Y225" s="19"/>
      <c r="Z225" s="19"/>
    </row>
    <row r="226" spans="1:26" ht="11.25" customHeight="1">
      <c r="A226" s="372"/>
      <c r="B226" s="19"/>
      <c r="C226" s="96"/>
      <c r="D226" s="336"/>
      <c r="E226" s="336"/>
      <c r="F226" s="190"/>
      <c r="G226" s="190"/>
      <c r="H226" s="190"/>
      <c r="I226" s="190"/>
      <c r="J226" s="190"/>
      <c r="K226" s="19"/>
      <c r="L226" s="19"/>
      <c r="M226" s="19"/>
      <c r="N226" s="19"/>
      <c r="O226" s="19"/>
      <c r="P226" s="372"/>
      <c r="Q226" s="372"/>
      <c r="R226" s="19"/>
      <c r="S226" s="19"/>
      <c r="T226" s="19"/>
      <c r="U226" s="19"/>
      <c r="V226" s="19"/>
      <c r="W226" s="19"/>
      <c r="X226" s="19"/>
      <c r="Y226" s="19"/>
      <c r="Z226" s="19"/>
    </row>
    <row r="227" spans="1:26" ht="11.25" customHeight="1">
      <c r="A227" s="372"/>
      <c r="B227" s="19"/>
      <c r="C227" s="96"/>
      <c r="D227" s="336"/>
      <c r="E227" s="336"/>
      <c r="F227" s="190"/>
      <c r="G227" s="190"/>
      <c r="H227" s="190"/>
      <c r="I227" s="190"/>
      <c r="J227" s="190"/>
      <c r="K227" s="19"/>
      <c r="L227" s="19"/>
      <c r="M227" s="19"/>
      <c r="N227" s="19"/>
      <c r="O227" s="19"/>
      <c r="P227" s="372"/>
      <c r="Q227" s="372"/>
      <c r="R227" s="19"/>
      <c r="S227" s="19"/>
      <c r="T227" s="19"/>
      <c r="U227" s="19"/>
      <c r="V227" s="19"/>
      <c r="W227" s="19"/>
      <c r="X227" s="19"/>
      <c r="Y227" s="19"/>
      <c r="Z227" s="19"/>
    </row>
    <row r="228" spans="1:26" ht="11.25" customHeight="1">
      <c r="A228" s="372"/>
      <c r="B228" s="19"/>
      <c r="C228" s="96"/>
      <c r="D228" s="336"/>
      <c r="E228" s="336"/>
      <c r="F228" s="190"/>
      <c r="G228" s="190"/>
      <c r="H228" s="190"/>
      <c r="I228" s="190"/>
      <c r="J228" s="190"/>
      <c r="K228" s="19"/>
      <c r="L228" s="19"/>
      <c r="M228" s="19"/>
      <c r="N228" s="19"/>
      <c r="O228" s="19"/>
      <c r="P228" s="372"/>
      <c r="Q228" s="372"/>
      <c r="R228" s="19"/>
      <c r="S228" s="19"/>
      <c r="T228" s="19"/>
      <c r="U228" s="19"/>
      <c r="V228" s="19"/>
      <c r="W228" s="19"/>
      <c r="X228" s="19"/>
      <c r="Y228" s="19"/>
      <c r="Z228" s="19"/>
    </row>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5:S28"/>
  <mergeCells count="3">
    <mergeCell ref="A1:C1"/>
    <mergeCell ref="F4:J4"/>
    <mergeCell ref="L4:O4"/>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dimension ref="A1:Z1000"/>
  <sheetViews>
    <sheetView workbookViewId="0">
      <selection sqref="A1:C1"/>
    </sheetView>
  </sheetViews>
  <sheetFormatPr defaultColWidth="14.42578125" defaultRowHeight="15" customHeight="1"/>
  <cols>
    <col min="1" max="1" width="17.85546875" customWidth="1"/>
    <col min="2" max="2" width="12.42578125" customWidth="1"/>
    <col min="3" max="3" width="35.42578125" customWidth="1"/>
    <col min="4" max="4" width="7.42578125" customWidth="1"/>
    <col min="5" max="5" width="12.42578125" customWidth="1"/>
    <col min="6" max="6" width="13.42578125" customWidth="1"/>
    <col min="7" max="7" width="11.85546875" customWidth="1"/>
    <col min="8" max="9" width="13.42578125" customWidth="1"/>
    <col min="10" max="10" width="8.5703125" customWidth="1"/>
    <col min="11" max="11" width="9.140625" customWidth="1"/>
    <col min="12" max="12" width="14.5703125" customWidth="1"/>
    <col min="13" max="13" width="12.140625" customWidth="1"/>
    <col min="14" max="14" width="12.5703125" customWidth="1"/>
    <col min="15" max="15" width="12.42578125" customWidth="1"/>
    <col min="16" max="16" width="77.28515625" customWidth="1"/>
    <col min="17" max="17" width="42.42578125" customWidth="1"/>
    <col min="18" max="18" width="20.7109375" customWidth="1"/>
    <col min="19" max="20" width="9.140625" customWidth="1"/>
    <col min="21" max="26" width="8.7109375" customWidth="1"/>
  </cols>
  <sheetData>
    <row r="1" spans="1:26" ht="15" customHeight="1">
      <c r="A1" s="1179" t="s">
        <v>2084</v>
      </c>
      <c r="B1" s="1160"/>
      <c r="C1" s="1158"/>
      <c r="D1" s="375"/>
      <c r="E1" s="375"/>
      <c r="F1" s="376" t="s">
        <v>392</v>
      </c>
      <c r="G1" s="376" t="s">
        <v>559</v>
      </c>
      <c r="H1" s="376" t="s">
        <v>560</v>
      </c>
      <c r="I1" s="376" t="s">
        <v>122</v>
      </c>
      <c r="J1" s="376" t="s">
        <v>124</v>
      </c>
      <c r="K1" s="376" t="s">
        <v>126</v>
      </c>
      <c r="L1" s="376" t="s">
        <v>128</v>
      </c>
      <c r="M1" s="376" t="s">
        <v>130</v>
      </c>
      <c r="N1" s="376" t="s">
        <v>396</v>
      </c>
      <c r="O1" s="376" t="s">
        <v>138</v>
      </c>
      <c r="P1" s="376" t="s">
        <v>140</v>
      </c>
      <c r="Q1" s="376" t="s">
        <v>142</v>
      </c>
      <c r="R1" s="376" t="s">
        <v>144</v>
      </c>
      <c r="S1" s="376" t="s">
        <v>149</v>
      </c>
      <c r="T1" s="376" t="s">
        <v>164</v>
      </c>
      <c r="U1" s="377"/>
      <c r="V1" s="377"/>
      <c r="W1" s="377"/>
      <c r="X1" s="377"/>
      <c r="Y1" s="377"/>
      <c r="Z1" s="377"/>
    </row>
    <row r="2" spans="1:26" ht="15" customHeight="1">
      <c r="A2" s="378" t="str">
        <f>HYPERLINK("#Index!B10", "Index Pg")</f>
        <v>Index Pg</v>
      </c>
      <c r="B2" s="377"/>
      <c r="C2" s="379" t="str">
        <f>HYPERLINK("#'Budget Summary II'!A3:B5", "Budget Summary II")</f>
        <v>Budget Summary II</v>
      </c>
      <c r="D2" s="380"/>
      <c r="E2" s="381" t="s">
        <v>42</v>
      </c>
      <c r="F2" s="382">
        <f>R165+R166+R167+R168</f>
        <v>0</v>
      </c>
      <c r="G2" s="382">
        <f>R6-(F2+H2+L2)</f>
        <v>0</v>
      </c>
      <c r="H2" s="382">
        <f>R103+R104+R169+R170</f>
        <v>0</v>
      </c>
      <c r="I2" s="382"/>
      <c r="J2" s="382"/>
      <c r="K2" s="382"/>
      <c r="L2" s="382">
        <f>R115</f>
        <v>0</v>
      </c>
      <c r="M2" s="382"/>
      <c r="N2" s="380"/>
      <c r="O2" s="382"/>
      <c r="P2" s="383"/>
      <c r="Q2" s="384"/>
      <c r="R2" s="384"/>
      <c r="S2" s="377"/>
      <c r="T2" s="377"/>
      <c r="U2" s="377"/>
      <c r="V2" s="377"/>
      <c r="W2" s="377"/>
      <c r="X2" s="377"/>
      <c r="Y2" s="377"/>
      <c r="Z2" s="377"/>
    </row>
    <row r="3" spans="1:26" ht="15" customHeight="1">
      <c r="A3" s="378"/>
      <c r="B3" s="377"/>
      <c r="C3" s="379"/>
      <c r="D3" s="380"/>
      <c r="E3" s="381" t="s">
        <v>39</v>
      </c>
      <c r="F3" s="382">
        <f>O165+O166+O167+O168</f>
        <v>0.32500000000000001</v>
      </c>
      <c r="G3" s="382">
        <f>O6-(F3+H3+L3)</f>
        <v>1964.0818885714286</v>
      </c>
      <c r="H3" s="382">
        <f>O103+O104+O169+O170</f>
        <v>0</v>
      </c>
      <c r="I3" s="382"/>
      <c r="J3" s="382"/>
      <c r="K3" s="382"/>
      <c r="L3" s="382">
        <f>O115</f>
        <v>14.545500000000001</v>
      </c>
      <c r="M3" s="382"/>
      <c r="N3" s="380"/>
      <c r="O3" s="382"/>
      <c r="P3" s="383"/>
      <c r="Q3" s="384"/>
      <c r="R3" s="384"/>
      <c r="S3" s="377"/>
      <c r="T3" s="377"/>
      <c r="U3" s="377"/>
      <c r="V3" s="377"/>
      <c r="W3" s="377"/>
      <c r="X3" s="377"/>
      <c r="Y3" s="377"/>
      <c r="Z3" s="377"/>
    </row>
    <row r="4" spans="1:26" ht="15" customHeight="1">
      <c r="A4" s="385" t="s">
        <v>150</v>
      </c>
      <c r="B4" s="385" t="s">
        <v>151</v>
      </c>
      <c r="C4" s="385" t="s">
        <v>12</v>
      </c>
      <c r="D4" s="385" t="s">
        <v>426</v>
      </c>
      <c r="E4" s="385" t="s">
        <v>427</v>
      </c>
      <c r="F4" s="1180" t="s">
        <v>428</v>
      </c>
      <c r="G4" s="1160"/>
      <c r="H4" s="1160"/>
      <c r="I4" s="1160"/>
      <c r="J4" s="1158"/>
      <c r="K4" s="385" t="s">
        <v>431</v>
      </c>
      <c r="L4" s="1181" t="s">
        <v>432</v>
      </c>
      <c r="M4" s="1160"/>
      <c r="N4" s="1160"/>
      <c r="O4" s="1158"/>
      <c r="P4" s="385" t="s">
        <v>433</v>
      </c>
      <c r="Q4" s="385" t="s">
        <v>435</v>
      </c>
      <c r="R4" s="386" t="s">
        <v>434</v>
      </c>
      <c r="S4" s="387"/>
      <c r="T4" s="387"/>
      <c r="U4" s="387"/>
      <c r="V4" s="387"/>
      <c r="W4" s="387"/>
      <c r="X4" s="387"/>
      <c r="Y4" s="387"/>
      <c r="Z4" s="387"/>
    </row>
    <row r="5" spans="1:26" ht="15" customHeight="1">
      <c r="A5" s="385"/>
      <c r="B5" s="385"/>
      <c r="C5" s="385"/>
      <c r="D5" s="385"/>
      <c r="E5" s="385"/>
      <c r="F5" s="388" t="s">
        <v>439</v>
      </c>
      <c r="G5" s="388" t="s">
        <v>394</v>
      </c>
      <c r="H5" s="388" t="s">
        <v>395</v>
      </c>
      <c r="I5" s="388" t="s">
        <v>440</v>
      </c>
      <c r="J5" s="388" t="s">
        <v>441</v>
      </c>
      <c r="K5" s="385"/>
      <c r="L5" s="385" t="s">
        <v>442</v>
      </c>
      <c r="M5" s="386" t="s">
        <v>443</v>
      </c>
      <c r="N5" s="385" t="s">
        <v>444</v>
      </c>
      <c r="O5" s="386" t="s">
        <v>445</v>
      </c>
      <c r="P5" s="385"/>
      <c r="Q5" s="385"/>
      <c r="R5" s="386"/>
      <c r="S5" s="387"/>
      <c r="T5" s="387"/>
      <c r="U5" s="387"/>
      <c r="V5" s="387"/>
      <c r="W5" s="387"/>
      <c r="X5" s="387"/>
      <c r="Y5" s="387"/>
      <c r="Z5" s="387"/>
    </row>
    <row r="6" spans="1:26" ht="15" customHeight="1">
      <c r="A6" s="389">
        <v>8</v>
      </c>
      <c r="B6" s="390"/>
      <c r="C6" s="391" t="s">
        <v>375</v>
      </c>
      <c r="D6" s="391"/>
      <c r="E6" s="391"/>
      <c r="F6" s="391"/>
      <c r="G6" s="391"/>
      <c r="H6" s="391"/>
      <c r="I6" s="391"/>
      <c r="J6" s="391"/>
      <c r="K6" s="391"/>
      <c r="L6" s="391"/>
      <c r="M6" s="391"/>
      <c r="N6" s="391"/>
      <c r="O6" s="392">
        <f>O7+O158+O159+O160</f>
        <v>1978.9523885714286</v>
      </c>
      <c r="P6" s="393"/>
      <c r="Q6" s="389"/>
      <c r="R6" s="392">
        <f>R7+R158+R159+R160</f>
        <v>0</v>
      </c>
      <c r="S6" s="377"/>
      <c r="T6" s="377"/>
      <c r="U6" s="377"/>
      <c r="V6" s="377"/>
      <c r="W6" s="377"/>
      <c r="X6" s="377"/>
      <c r="Y6" s="377"/>
      <c r="Z6" s="377"/>
    </row>
    <row r="7" spans="1:26" ht="15" customHeight="1">
      <c r="A7" s="394">
        <v>8.1</v>
      </c>
      <c r="B7" s="395"/>
      <c r="C7" s="396" t="s">
        <v>375</v>
      </c>
      <c r="D7" s="397" t="s">
        <v>609</v>
      </c>
      <c r="E7" s="397" t="s">
        <v>2118</v>
      </c>
      <c r="F7" s="395"/>
      <c r="G7" s="395"/>
      <c r="H7" s="395"/>
      <c r="I7" s="395"/>
      <c r="J7" s="395"/>
      <c r="K7" s="395"/>
      <c r="L7" s="395"/>
      <c r="M7" s="395"/>
      <c r="N7" s="396"/>
      <c r="O7" s="398">
        <f>O8+O24+O31+O42+O50+O53+O57+O77+O84+O91+O96+O105+O128+O134+O150+O102</f>
        <v>1965.4473885714287</v>
      </c>
      <c r="P7" s="395"/>
      <c r="Q7" s="399"/>
      <c r="R7" s="398">
        <f>R8+R24+R31+R42+R50+R53+R57+R77+R84+R91+R96+R105+R128+R134+R150+R102</f>
        <v>0</v>
      </c>
      <c r="S7" s="377"/>
      <c r="T7" s="377"/>
      <c r="U7" s="377"/>
      <c r="V7" s="377"/>
      <c r="W7" s="377"/>
      <c r="X7" s="377"/>
      <c r="Y7" s="377"/>
      <c r="Z7" s="377"/>
    </row>
    <row r="8" spans="1:26" ht="15" customHeight="1">
      <c r="A8" s="400" t="s">
        <v>2123</v>
      </c>
      <c r="B8" s="401" t="s">
        <v>2125</v>
      </c>
      <c r="C8" s="402" t="s">
        <v>2126</v>
      </c>
      <c r="D8" s="403" t="s">
        <v>609</v>
      </c>
      <c r="E8" s="403" t="s">
        <v>2118</v>
      </c>
      <c r="F8" s="401"/>
      <c r="G8" s="401"/>
      <c r="H8" s="401"/>
      <c r="I8" s="401"/>
      <c r="J8" s="401"/>
      <c r="K8" s="401"/>
      <c r="L8" s="401"/>
      <c r="M8" s="401"/>
      <c r="N8" s="402"/>
      <c r="O8" s="404">
        <f>SUM(O9:O11)+SUM(O15:O23)</f>
        <v>621.7239942857143</v>
      </c>
      <c r="P8" s="405"/>
      <c r="Q8" s="405"/>
      <c r="R8" s="404">
        <f>SUM(R9:R11)+SUM(R15:R23)</f>
        <v>0</v>
      </c>
      <c r="S8" s="377"/>
      <c r="T8" s="377"/>
      <c r="U8" s="377"/>
      <c r="V8" s="377"/>
      <c r="W8" s="377"/>
      <c r="X8" s="377"/>
      <c r="Y8" s="377"/>
      <c r="Z8" s="377"/>
    </row>
    <row r="9" spans="1:26" ht="15" customHeight="1">
      <c r="A9" s="406" t="s">
        <v>2134</v>
      </c>
      <c r="B9" s="407" t="s">
        <v>2135</v>
      </c>
      <c r="C9" s="407" t="s">
        <v>2137</v>
      </c>
      <c r="D9" s="408" t="s">
        <v>609</v>
      </c>
      <c r="E9" s="408" t="s">
        <v>2118</v>
      </c>
      <c r="F9" s="407">
        <v>71</v>
      </c>
      <c r="G9" s="407"/>
      <c r="H9" s="407">
        <v>11353000</v>
      </c>
      <c r="I9" s="407">
        <v>3682797</v>
      </c>
      <c r="J9" s="407"/>
      <c r="K9" s="407" t="s">
        <v>744</v>
      </c>
      <c r="L9" s="409">
        <f>AVERAGE(11025,11576,12155,13313,13979,14678,17801,18573,10000,10500)*12</f>
        <v>160320</v>
      </c>
      <c r="M9" s="410">
        <f t="shared" ref="M9:M10" si="0">L9/100000</f>
        <v>1.6032</v>
      </c>
      <c r="N9" s="407">
        <v>82</v>
      </c>
      <c r="O9" s="411">
        <f t="shared" ref="O9:O10" si="1">M9*N9</f>
        <v>131.4624</v>
      </c>
      <c r="P9" s="412" t="s">
        <v>2145</v>
      </c>
      <c r="Q9" s="406"/>
      <c r="R9" s="410"/>
      <c r="S9" s="407"/>
      <c r="T9" s="407"/>
      <c r="U9" s="407"/>
      <c r="V9" s="407"/>
      <c r="W9" s="407"/>
      <c r="X9" s="407"/>
      <c r="Y9" s="407"/>
      <c r="Z9" s="407"/>
    </row>
    <row r="10" spans="1:26" ht="15" customHeight="1">
      <c r="A10" s="406" t="s">
        <v>2147</v>
      </c>
      <c r="B10" s="407" t="s">
        <v>2148</v>
      </c>
      <c r="C10" s="407" t="s">
        <v>2149</v>
      </c>
      <c r="D10" s="408" t="s">
        <v>609</v>
      </c>
      <c r="E10" s="408" t="s">
        <v>2118</v>
      </c>
      <c r="F10" s="407">
        <v>84</v>
      </c>
      <c r="G10" s="407"/>
      <c r="H10" s="407">
        <v>18270000</v>
      </c>
      <c r="I10" s="407">
        <v>4922385</v>
      </c>
      <c r="J10" s="407"/>
      <c r="K10" s="407" t="s">
        <v>744</v>
      </c>
      <c r="L10" s="409">
        <f>AVERAGE(15750,17364,18536,19570,19969,20969,22603,15000, 27557,23963,18900,18000,22050,21000)*12</f>
        <v>241055.14285714287</v>
      </c>
      <c r="M10" s="410">
        <f t="shared" si="0"/>
        <v>2.4105514285714289</v>
      </c>
      <c r="N10" s="407">
        <f>68+2+16+15</f>
        <v>101</v>
      </c>
      <c r="O10" s="411">
        <f t="shared" si="1"/>
        <v>243.46569428571431</v>
      </c>
      <c r="P10" s="412" t="s">
        <v>2153</v>
      </c>
      <c r="Q10" s="406"/>
      <c r="R10" s="410"/>
      <c r="S10" s="407"/>
      <c r="T10" s="407"/>
      <c r="U10" s="407"/>
      <c r="V10" s="407"/>
      <c r="W10" s="407"/>
      <c r="X10" s="407"/>
      <c r="Y10" s="407"/>
      <c r="Z10" s="407"/>
    </row>
    <row r="11" spans="1:26" ht="15" customHeight="1">
      <c r="A11" s="413" t="s">
        <v>2154</v>
      </c>
      <c r="B11" s="414"/>
      <c r="C11" s="414" t="s">
        <v>2158</v>
      </c>
      <c r="D11" s="415" t="s">
        <v>609</v>
      </c>
      <c r="E11" s="415" t="s">
        <v>2118</v>
      </c>
      <c r="F11" s="414"/>
      <c r="G11" s="414"/>
      <c r="H11" s="414"/>
      <c r="I11" s="414"/>
      <c r="J11" s="414"/>
      <c r="K11" s="414"/>
      <c r="L11" s="414"/>
      <c r="M11" s="417"/>
      <c r="N11" s="414"/>
      <c r="O11" s="417">
        <f>SUM(O12:O14)</f>
        <v>17.527560000000001</v>
      </c>
      <c r="P11" s="414"/>
      <c r="Q11" s="413"/>
      <c r="R11" s="417">
        <f>SUM(R12:R14)</f>
        <v>0</v>
      </c>
      <c r="S11" s="380"/>
      <c r="T11" s="380"/>
      <c r="U11" s="380"/>
      <c r="V11" s="380"/>
      <c r="W11" s="380"/>
      <c r="X11" s="380"/>
      <c r="Y11" s="380"/>
      <c r="Z11" s="380"/>
    </row>
    <row r="12" spans="1:26" ht="15" customHeight="1">
      <c r="A12" s="422" t="s">
        <v>2160</v>
      </c>
      <c r="B12" s="377"/>
      <c r="C12" s="377" t="s">
        <v>2162</v>
      </c>
      <c r="D12" s="387" t="s">
        <v>609</v>
      </c>
      <c r="E12" s="387" t="s">
        <v>2118</v>
      </c>
      <c r="F12" s="377">
        <v>4</v>
      </c>
      <c r="G12" s="377"/>
      <c r="H12" s="377">
        <v>1260000</v>
      </c>
      <c r="I12" s="377"/>
      <c r="J12" s="377"/>
      <c r="K12" s="377" t="s">
        <v>744</v>
      </c>
      <c r="L12" s="377">
        <v>307500</v>
      </c>
      <c r="M12" s="425">
        <f t="shared" ref="M12:M23" si="2">L12/100000</f>
        <v>3.0750000000000002</v>
      </c>
      <c r="N12" s="377">
        <v>2</v>
      </c>
      <c r="O12" s="382">
        <f t="shared" ref="O12:O23" si="3">M12*N12</f>
        <v>6.15</v>
      </c>
      <c r="P12" s="426" t="s">
        <v>2165</v>
      </c>
      <c r="Q12" s="422"/>
      <c r="R12" s="425"/>
      <c r="S12" s="377"/>
      <c r="T12" s="377"/>
      <c r="U12" s="377"/>
      <c r="V12" s="377"/>
      <c r="W12" s="377"/>
      <c r="X12" s="377"/>
      <c r="Y12" s="377"/>
      <c r="Z12" s="377"/>
    </row>
    <row r="13" spans="1:26" ht="15" customHeight="1">
      <c r="A13" s="422" t="s">
        <v>2166</v>
      </c>
      <c r="B13" s="377"/>
      <c r="C13" s="377" t="s">
        <v>2167</v>
      </c>
      <c r="D13" s="387" t="s">
        <v>609</v>
      </c>
      <c r="E13" s="387" t="s">
        <v>2118</v>
      </c>
      <c r="F13" s="377">
        <v>2</v>
      </c>
      <c r="G13" s="377"/>
      <c r="H13" s="377">
        <v>480000</v>
      </c>
      <c r="I13" s="377">
        <v>34667</v>
      </c>
      <c r="J13" s="377"/>
      <c r="K13" s="377" t="s">
        <v>744</v>
      </c>
      <c r="L13" s="377">
        <v>246000</v>
      </c>
      <c r="M13" s="425">
        <f t="shared" si="2"/>
        <v>2.46</v>
      </c>
      <c r="N13" s="377">
        <v>2</v>
      </c>
      <c r="O13" s="382">
        <f t="shared" si="3"/>
        <v>4.92</v>
      </c>
      <c r="P13" s="377" t="s">
        <v>2171</v>
      </c>
      <c r="Q13" s="422"/>
      <c r="R13" s="425"/>
      <c r="S13" s="377"/>
      <c r="T13" s="377"/>
      <c r="U13" s="377"/>
      <c r="V13" s="377"/>
      <c r="W13" s="377"/>
      <c r="X13" s="377"/>
      <c r="Y13" s="377"/>
      <c r="Z13" s="377"/>
    </row>
    <row r="14" spans="1:26" ht="15" customHeight="1">
      <c r="A14" s="422" t="s">
        <v>2173</v>
      </c>
      <c r="B14" s="377"/>
      <c r="C14" s="377" t="s">
        <v>2174</v>
      </c>
      <c r="D14" s="387" t="s">
        <v>609</v>
      </c>
      <c r="E14" s="387" t="s">
        <v>2118</v>
      </c>
      <c r="F14" s="377"/>
      <c r="G14" s="377"/>
      <c r="H14" s="377">
        <v>1008000</v>
      </c>
      <c r="I14" s="377">
        <v>431435</v>
      </c>
      <c r="J14" s="377"/>
      <c r="K14" s="377" t="s">
        <v>744</v>
      </c>
      <c r="L14" s="377">
        <v>322878</v>
      </c>
      <c r="M14" s="425">
        <f t="shared" si="2"/>
        <v>3.22878</v>
      </c>
      <c r="N14" s="377">
        <v>2</v>
      </c>
      <c r="O14" s="382">
        <f t="shared" si="3"/>
        <v>6.45756</v>
      </c>
      <c r="P14" s="380" t="s">
        <v>2178</v>
      </c>
      <c r="Q14" s="422"/>
      <c r="R14" s="425"/>
      <c r="S14" s="377"/>
      <c r="T14" s="377"/>
      <c r="U14" s="377"/>
      <c r="V14" s="377"/>
      <c r="W14" s="377"/>
      <c r="X14" s="377"/>
      <c r="Y14" s="377"/>
      <c r="Z14" s="377"/>
    </row>
    <row r="15" spans="1:26" ht="15" customHeight="1">
      <c r="A15" s="406" t="s">
        <v>2179</v>
      </c>
      <c r="B15" s="407" t="s">
        <v>2180</v>
      </c>
      <c r="C15" s="407" t="s">
        <v>2182</v>
      </c>
      <c r="D15" s="408" t="s">
        <v>609</v>
      </c>
      <c r="E15" s="408" t="s">
        <v>2118</v>
      </c>
      <c r="F15" s="407">
        <v>5</v>
      </c>
      <c r="G15" s="407"/>
      <c r="H15" s="407"/>
      <c r="I15" s="407"/>
      <c r="J15" s="407"/>
      <c r="K15" s="408" t="s">
        <v>744</v>
      </c>
      <c r="L15" s="408">
        <f>AVERAGE(16000,17640)*12</f>
        <v>201840</v>
      </c>
      <c r="M15" s="427">
        <f t="shared" si="2"/>
        <v>2.0184000000000002</v>
      </c>
      <c r="N15" s="408">
        <v>5</v>
      </c>
      <c r="O15" s="428">
        <f t="shared" si="3"/>
        <v>10.092000000000001</v>
      </c>
      <c r="P15" s="407" t="s">
        <v>2185</v>
      </c>
      <c r="Q15" s="406"/>
      <c r="R15" s="410"/>
      <c r="S15" s="407"/>
      <c r="T15" s="407"/>
      <c r="U15" s="407"/>
      <c r="V15" s="407"/>
      <c r="W15" s="407"/>
      <c r="X15" s="407"/>
      <c r="Y15" s="407"/>
      <c r="Z15" s="407"/>
    </row>
    <row r="16" spans="1:26" ht="15" customHeight="1">
      <c r="A16" s="406" t="s">
        <v>2186</v>
      </c>
      <c r="B16" s="407" t="s">
        <v>2187</v>
      </c>
      <c r="C16" s="407" t="s">
        <v>2188</v>
      </c>
      <c r="D16" s="408" t="s">
        <v>609</v>
      </c>
      <c r="E16" s="408" t="s">
        <v>2118</v>
      </c>
      <c r="F16" s="407">
        <v>46</v>
      </c>
      <c r="G16" s="407">
        <v>4</v>
      </c>
      <c r="H16" s="407">
        <v>8705000</v>
      </c>
      <c r="I16" s="407">
        <f>4434086+427575</f>
        <v>4861661</v>
      </c>
      <c r="J16" s="407"/>
      <c r="K16" s="407" t="s">
        <v>744</v>
      </c>
      <c r="L16" s="429">
        <v>209569</v>
      </c>
      <c r="M16" s="410">
        <f t="shared" si="2"/>
        <v>2.0956899999999998</v>
      </c>
      <c r="N16" s="407">
        <v>74</v>
      </c>
      <c r="O16" s="411">
        <f t="shared" si="3"/>
        <v>155.08105999999998</v>
      </c>
      <c r="P16" s="430" t="s">
        <v>2192</v>
      </c>
      <c r="Q16" s="406"/>
      <c r="R16" s="410"/>
      <c r="S16" s="407"/>
      <c r="T16" s="407"/>
      <c r="U16" s="407"/>
      <c r="V16" s="407"/>
      <c r="W16" s="407"/>
      <c r="X16" s="407"/>
      <c r="Y16" s="407"/>
      <c r="Z16" s="407"/>
    </row>
    <row r="17" spans="1:26" ht="15" customHeight="1">
      <c r="A17" s="422" t="s">
        <v>2194</v>
      </c>
      <c r="B17" s="377" t="s">
        <v>2196</v>
      </c>
      <c r="C17" s="377" t="s">
        <v>2198</v>
      </c>
      <c r="D17" s="387" t="s">
        <v>609</v>
      </c>
      <c r="E17" s="387" t="s">
        <v>2118</v>
      </c>
      <c r="F17" s="377"/>
      <c r="G17" s="377"/>
      <c r="H17" s="377"/>
      <c r="I17" s="377"/>
      <c r="J17" s="377"/>
      <c r="K17" s="377"/>
      <c r="L17" s="377"/>
      <c r="M17" s="425">
        <f t="shared" si="2"/>
        <v>0</v>
      </c>
      <c r="N17" s="377"/>
      <c r="O17" s="382">
        <f t="shared" si="3"/>
        <v>0</v>
      </c>
      <c r="P17" s="377"/>
      <c r="Q17" s="422"/>
      <c r="R17" s="425"/>
      <c r="S17" s="377"/>
      <c r="T17" s="377"/>
      <c r="U17" s="377"/>
      <c r="V17" s="377"/>
      <c r="W17" s="377"/>
      <c r="X17" s="377"/>
      <c r="Y17" s="377"/>
      <c r="Z17" s="377"/>
    </row>
    <row r="18" spans="1:26" ht="15" customHeight="1">
      <c r="A18" s="406" t="s">
        <v>2200</v>
      </c>
      <c r="B18" s="407" t="s">
        <v>2201</v>
      </c>
      <c r="C18" s="407" t="s">
        <v>2202</v>
      </c>
      <c r="D18" s="408" t="s">
        <v>609</v>
      </c>
      <c r="E18" s="408" t="s">
        <v>2118</v>
      </c>
      <c r="F18" s="407">
        <v>1</v>
      </c>
      <c r="G18" s="407"/>
      <c r="H18" s="407">
        <v>300000</v>
      </c>
      <c r="I18" s="407">
        <v>75000</v>
      </c>
      <c r="J18" s="407"/>
      <c r="K18" s="408" t="s">
        <v>744</v>
      </c>
      <c r="L18" s="408">
        <f>26250*12</f>
        <v>315000</v>
      </c>
      <c r="M18" s="427">
        <f t="shared" si="2"/>
        <v>3.15</v>
      </c>
      <c r="N18" s="408">
        <v>1</v>
      </c>
      <c r="O18" s="428">
        <f t="shared" si="3"/>
        <v>3.15</v>
      </c>
      <c r="P18" s="431" t="s">
        <v>2205</v>
      </c>
      <c r="Q18" s="406"/>
      <c r="R18" s="410"/>
      <c r="S18" s="407"/>
      <c r="T18" s="407"/>
      <c r="U18" s="407"/>
      <c r="V18" s="407"/>
      <c r="W18" s="407"/>
      <c r="X18" s="407"/>
      <c r="Y18" s="407"/>
      <c r="Z18" s="407"/>
    </row>
    <row r="19" spans="1:26" ht="15" customHeight="1">
      <c r="A19" s="422" t="s">
        <v>2207</v>
      </c>
      <c r="B19" s="377" t="s">
        <v>2208</v>
      </c>
      <c r="C19" s="377" t="s">
        <v>2209</v>
      </c>
      <c r="D19" s="387" t="s">
        <v>609</v>
      </c>
      <c r="E19" s="387" t="s">
        <v>2118</v>
      </c>
      <c r="F19" s="377"/>
      <c r="G19" s="377"/>
      <c r="H19" s="377"/>
      <c r="I19" s="377"/>
      <c r="J19" s="377"/>
      <c r="K19" s="377"/>
      <c r="L19" s="377"/>
      <c r="M19" s="425">
        <f t="shared" si="2"/>
        <v>0</v>
      </c>
      <c r="N19" s="377"/>
      <c r="O19" s="382">
        <f t="shared" si="3"/>
        <v>0</v>
      </c>
      <c r="P19" s="377"/>
      <c r="Q19" s="422"/>
      <c r="R19" s="425"/>
      <c r="S19" s="377"/>
      <c r="T19" s="377"/>
      <c r="U19" s="377"/>
      <c r="V19" s="377"/>
      <c r="W19" s="377"/>
      <c r="X19" s="377"/>
      <c r="Y19" s="377"/>
      <c r="Z19" s="377"/>
    </row>
    <row r="20" spans="1:26" ht="15" customHeight="1">
      <c r="A20" s="406" t="s">
        <v>2214</v>
      </c>
      <c r="B20" s="407" t="s">
        <v>2215</v>
      </c>
      <c r="C20" s="407" t="s">
        <v>2216</v>
      </c>
      <c r="D20" s="408" t="s">
        <v>609</v>
      </c>
      <c r="E20" s="408" t="s">
        <v>2118</v>
      </c>
      <c r="F20" s="407">
        <v>12</v>
      </c>
      <c r="G20" s="407"/>
      <c r="H20" s="407">
        <v>1990000</v>
      </c>
      <c r="I20" s="407">
        <v>1045879</v>
      </c>
      <c r="J20" s="407"/>
      <c r="K20" s="408" t="s">
        <v>744</v>
      </c>
      <c r="L20" s="408">
        <f>AVERAGE(12128,15376,17683)*12</f>
        <v>180748</v>
      </c>
      <c r="M20" s="427">
        <f t="shared" si="2"/>
        <v>1.80748</v>
      </c>
      <c r="N20" s="408">
        <v>12</v>
      </c>
      <c r="O20" s="428">
        <f t="shared" si="3"/>
        <v>21.68976</v>
      </c>
      <c r="P20" s="431" t="s">
        <v>2217</v>
      </c>
      <c r="Q20" s="406"/>
      <c r="R20" s="410"/>
      <c r="S20" s="407"/>
      <c r="T20" s="407"/>
      <c r="U20" s="407"/>
      <c r="V20" s="407"/>
      <c r="W20" s="407"/>
      <c r="X20" s="407"/>
      <c r="Y20" s="407"/>
      <c r="Z20" s="407"/>
    </row>
    <row r="21" spans="1:26" ht="15" customHeight="1">
      <c r="A21" s="422" t="s">
        <v>2219</v>
      </c>
      <c r="B21" s="377" t="s">
        <v>2220</v>
      </c>
      <c r="C21" s="377" t="s">
        <v>2221</v>
      </c>
      <c r="D21" s="387" t="s">
        <v>609</v>
      </c>
      <c r="E21" s="387" t="s">
        <v>2118</v>
      </c>
      <c r="F21" s="377">
        <v>4</v>
      </c>
      <c r="G21" s="377"/>
      <c r="H21" s="377">
        <v>1034000</v>
      </c>
      <c r="I21" s="377">
        <v>561247</v>
      </c>
      <c r="J21" s="377"/>
      <c r="K21" s="377" t="s">
        <v>744</v>
      </c>
      <c r="L21" s="377">
        <v>283164</v>
      </c>
      <c r="M21" s="425">
        <f t="shared" si="2"/>
        <v>2.8316400000000002</v>
      </c>
      <c r="N21" s="377">
        <v>4</v>
      </c>
      <c r="O21" s="382">
        <f t="shared" si="3"/>
        <v>11.326560000000001</v>
      </c>
      <c r="P21" s="377" t="s">
        <v>2224</v>
      </c>
      <c r="Q21" s="422"/>
      <c r="R21" s="425"/>
      <c r="S21" s="377"/>
      <c r="T21" s="377"/>
      <c r="U21" s="377"/>
      <c r="V21" s="377"/>
      <c r="W21" s="377"/>
      <c r="X21" s="377"/>
      <c r="Y21" s="377"/>
      <c r="Z21" s="377"/>
    </row>
    <row r="22" spans="1:26" ht="15" customHeight="1">
      <c r="A22" s="406" t="s">
        <v>2225</v>
      </c>
      <c r="B22" s="407" t="s">
        <v>2226</v>
      </c>
      <c r="C22" s="407" t="s">
        <v>2227</v>
      </c>
      <c r="D22" s="408" t="s">
        <v>609</v>
      </c>
      <c r="E22" s="408" t="s">
        <v>2118</v>
      </c>
      <c r="F22" s="407">
        <v>4</v>
      </c>
      <c r="G22" s="407"/>
      <c r="H22" s="407">
        <v>906000</v>
      </c>
      <c r="I22" s="407">
        <v>367526</v>
      </c>
      <c r="J22" s="407"/>
      <c r="K22" s="408" t="s">
        <v>744</v>
      </c>
      <c r="L22" s="408">
        <v>248224</v>
      </c>
      <c r="M22" s="427">
        <f t="shared" si="2"/>
        <v>2.48224</v>
      </c>
      <c r="N22" s="408">
        <v>4</v>
      </c>
      <c r="O22" s="428">
        <f t="shared" si="3"/>
        <v>9.92896</v>
      </c>
      <c r="P22" s="441" t="s">
        <v>2230</v>
      </c>
      <c r="Q22" s="406"/>
      <c r="R22" s="410"/>
      <c r="S22" s="407"/>
      <c r="T22" s="407"/>
      <c r="U22" s="407"/>
      <c r="V22" s="407"/>
      <c r="W22" s="407"/>
      <c r="X22" s="407"/>
      <c r="Y22" s="407"/>
      <c r="Z22" s="407"/>
    </row>
    <row r="23" spans="1:26" ht="15" customHeight="1">
      <c r="A23" s="406" t="s">
        <v>2231</v>
      </c>
      <c r="B23" s="407" t="s">
        <v>2232</v>
      </c>
      <c r="C23" s="407" t="s">
        <v>2233</v>
      </c>
      <c r="D23" s="408" t="s">
        <v>609</v>
      </c>
      <c r="E23" s="408" t="s">
        <v>2118</v>
      </c>
      <c r="F23" s="407"/>
      <c r="G23" s="407"/>
      <c r="H23" s="407">
        <v>1800000</v>
      </c>
      <c r="I23" s="407">
        <v>0</v>
      </c>
      <c r="J23" s="407"/>
      <c r="K23" s="408" t="s">
        <v>744</v>
      </c>
      <c r="L23" s="408">
        <v>300000</v>
      </c>
      <c r="M23" s="427">
        <f t="shared" si="2"/>
        <v>3</v>
      </c>
      <c r="N23" s="408">
        <v>6</v>
      </c>
      <c r="O23" s="428">
        <f t="shared" si="3"/>
        <v>18</v>
      </c>
      <c r="P23" s="441" t="s">
        <v>2235</v>
      </c>
      <c r="Q23" s="406"/>
      <c r="R23" s="410"/>
      <c r="S23" s="407"/>
      <c r="T23" s="407"/>
      <c r="U23" s="407"/>
      <c r="V23" s="407"/>
      <c r="W23" s="407"/>
      <c r="X23" s="407"/>
      <c r="Y23" s="407"/>
      <c r="Z23" s="407"/>
    </row>
    <row r="24" spans="1:26" ht="15" customHeight="1">
      <c r="A24" s="400" t="s">
        <v>2238</v>
      </c>
      <c r="B24" s="401" t="s">
        <v>2239</v>
      </c>
      <c r="C24" s="402" t="s">
        <v>2240</v>
      </c>
      <c r="D24" s="403" t="s">
        <v>609</v>
      </c>
      <c r="E24" s="403" t="s">
        <v>2118</v>
      </c>
      <c r="F24" s="401"/>
      <c r="G24" s="401"/>
      <c r="H24" s="401"/>
      <c r="I24" s="401"/>
      <c r="J24" s="401"/>
      <c r="K24" s="401"/>
      <c r="L24" s="401"/>
      <c r="M24" s="443"/>
      <c r="N24" s="402"/>
      <c r="O24" s="404">
        <f>SUM(O25:O30)</f>
        <v>219.3</v>
      </c>
      <c r="P24" s="401"/>
      <c r="Q24" s="405"/>
      <c r="R24" s="404">
        <f>SUM(R25:R30)</f>
        <v>0</v>
      </c>
      <c r="S24" s="377"/>
      <c r="T24" s="377"/>
      <c r="U24" s="377"/>
      <c r="V24" s="377"/>
      <c r="W24" s="377"/>
      <c r="X24" s="377"/>
      <c r="Y24" s="377"/>
      <c r="Z24" s="377"/>
    </row>
    <row r="25" spans="1:26" ht="15" customHeight="1">
      <c r="A25" s="406" t="s">
        <v>2242</v>
      </c>
      <c r="B25" s="407" t="s">
        <v>2243</v>
      </c>
      <c r="C25" s="407" t="s">
        <v>2244</v>
      </c>
      <c r="D25" s="408" t="s">
        <v>609</v>
      </c>
      <c r="E25" s="408" t="s">
        <v>2118</v>
      </c>
      <c r="F25" s="407">
        <v>4</v>
      </c>
      <c r="G25" s="407"/>
      <c r="H25" s="407">
        <v>4080000</v>
      </c>
      <c r="I25" s="407"/>
      <c r="J25" s="407"/>
      <c r="K25" s="408" t="s">
        <v>744</v>
      </c>
      <c r="L25" s="408">
        <f t="shared" ref="L25:L27" si="4">89250*12</f>
        <v>1071000</v>
      </c>
      <c r="M25" s="427">
        <f t="shared" ref="M25:M30" si="5">L25/100000</f>
        <v>10.71</v>
      </c>
      <c r="N25" s="408">
        <v>4</v>
      </c>
      <c r="O25" s="428">
        <f t="shared" ref="O25:O30" si="6">M25*N25</f>
        <v>42.84</v>
      </c>
      <c r="P25" s="441" t="s">
        <v>2247</v>
      </c>
      <c r="Q25" s="406"/>
      <c r="R25" s="410"/>
      <c r="S25" s="407"/>
      <c r="T25" s="407"/>
      <c r="U25" s="407"/>
      <c r="V25" s="407"/>
      <c r="W25" s="407"/>
      <c r="X25" s="407"/>
      <c r="Y25" s="407"/>
      <c r="Z25" s="407"/>
    </row>
    <row r="26" spans="1:26" ht="15" customHeight="1">
      <c r="A26" s="406" t="s">
        <v>2248</v>
      </c>
      <c r="B26" s="407" t="s">
        <v>2249</v>
      </c>
      <c r="C26" s="407" t="s">
        <v>2250</v>
      </c>
      <c r="D26" s="408" t="s">
        <v>609</v>
      </c>
      <c r="E26" s="408" t="s">
        <v>2118</v>
      </c>
      <c r="F26" s="407">
        <v>4</v>
      </c>
      <c r="G26" s="407"/>
      <c r="H26" s="407">
        <v>4080000</v>
      </c>
      <c r="I26" s="407"/>
      <c r="J26" s="407"/>
      <c r="K26" s="408" t="s">
        <v>744</v>
      </c>
      <c r="L26" s="408">
        <f t="shared" si="4"/>
        <v>1071000</v>
      </c>
      <c r="M26" s="427">
        <f t="shared" si="5"/>
        <v>10.71</v>
      </c>
      <c r="N26" s="408">
        <v>4</v>
      </c>
      <c r="O26" s="428">
        <f t="shared" si="6"/>
        <v>42.84</v>
      </c>
      <c r="P26" s="446" t="s">
        <v>2251</v>
      </c>
      <c r="Q26" s="406"/>
      <c r="R26" s="410"/>
      <c r="S26" s="407"/>
      <c r="T26" s="407"/>
      <c r="U26" s="407"/>
      <c r="V26" s="407"/>
      <c r="W26" s="407"/>
      <c r="X26" s="407"/>
      <c r="Y26" s="407"/>
      <c r="Z26" s="407"/>
    </row>
    <row r="27" spans="1:26" ht="15" customHeight="1">
      <c r="A27" s="406" t="s">
        <v>2255</v>
      </c>
      <c r="B27" s="407" t="s">
        <v>2256</v>
      </c>
      <c r="C27" s="407" t="s">
        <v>2257</v>
      </c>
      <c r="D27" s="408" t="s">
        <v>609</v>
      </c>
      <c r="E27" s="408" t="s">
        <v>2118</v>
      </c>
      <c r="F27" s="407">
        <v>2</v>
      </c>
      <c r="G27" s="407"/>
      <c r="H27" s="407">
        <v>2040000</v>
      </c>
      <c r="I27" s="407"/>
      <c r="J27" s="407"/>
      <c r="K27" s="408" t="s">
        <v>744</v>
      </c>
      <c r="L27" s="408">
        <f t="shared" si="4"/>
        <v>1071000</v>
      </c>
      <c r="M27" s="427">
        <f t="shared" si="5"/>
        <v>10.71</v>
      </c>
      <c r="N27" s="408">
        <v>2</v>
      </c>
      <c r="O27" s="428">
        <f t="shared" si="6"/>
        <v>21.42</v>
      </c>
      <c r="P27" s="441" t="s">
        <v>2259</v>
      </c>
      <c r="Q27" s="406"/>
      <c r="R27" s="410"/>
      <c r="S27" s="407"/>
      <c r="T27" s="407"/>
      <c r="U27" s="407"/>
      <c r="V27" s="407"/>
      <c r="W27" s="407"/>
      <c r="X27" s="407"/>
      <c r="Y27" s="407"/>
      <c r="Z27" s="407"/>
    </row>
    <row r="28" spans="1:26" ht="15" customHeight="1">
      <c r="A28" s="406" t="s">
        <v>2261</v>
      </c>
      <c r="B28" s="407" t="s">
        <v>2262</v>
      </c>
      <c r="C28" s="407" t="s">
        <v>2263</v>
      </c>
      <c r="D28" s="408" t="s">
        <v>609</v>
      </c>
      <c r="E28" s="408" t="s">
        <v>2118</v>
      </c>
      <c r="F28" s="407">
        <v>6</v>
      </c>
      <c r="G28" s="407">
        <v>6</v>
      </c>
      <c r="H28" s="407">
        <v>6120000</v>
      </c>
      <c r="I28" s="407">
        <v>3168590</v>
      </c>
      <c r="J28" s="407"/>
      <c r="K28" s="408" t="s">
        <v>744</v>
      </c>
      <c r="L28" s="408">
        <v>1020000</v>
      </c>
      <c r="M28" s="427">
        <f t="shared" si="5"/>
        <v>10.199999999999999</v>
      </c>
      <c r="N28" s="408">
        <v>6</v>
      </c>
      <c r="O28" s="428">
        <f t="shared" si="6"/>
        <v>61.199999999999996</v>
      </c>
      <c r="P28" s="441" t="s">
        <v>2265</v>
      </c>
      <c r="Q28" s="406"/>
      <c r="R28" s="410"/>
      <c r="S28" s="407"/>
      <c r="T28" s="407"/>
      <c r="U28" s="407"/>
      <c r="V28" s="407"/>
      <c r="W28" s="407"/>
      <c r="X28" s="407"/>
      <c r="Y28" s="407"/>
      <c r="Z28" s="407"/>
    </row>
    <row r="29" spans="1:26" ht="15" customHeight="1">
      <c r="A29" s="406" t="s">
        <v>2267</v>
      </c>
      <c r="B29" s="407" t="s">
        <v>2268</v>
      </c>
      <c r="C29" s="407" t="s">
        <v>2269</v>
      </c>
      <c r="D29" s="408" t="s">
        <v>609</v>
      </c>
      <c r="E29" s="408" t="s">
        <v>2118</v>
      </c>
      <c r="F29" s="407">
        <v>2</v>
      </c>
      <c r="G29" s="407"/>
      <c r="H29" s="407">
        <v>2040000</v>
      </c>
      <c r="I29" s="407"/>
      <c r="J29" s="407"/>
      <c r="K29" s="408" t="s">
        <v>744</v>
      </c>
      <c r="L29" s="408">
        <f t="shared" ref="L29:L30" si="7">85000*12</f>
        <v>1020000</v>
      </c>
      <c r="M29" s="427">
        <f t="shared" si="5"/>
        <v>10.199999999999999</v>
      </c>
      <c r="N29" s="408">
        <v>4</v>
      </c>
      <c r="O29" s="428">
        <f t="shared" si="6"/>
        <v>40.799999999999997</v>
      </c>
      <c r="P29" s="441" t="s">
        <v>2272</v>
      </c>
      <c r="Q29" s="406"/>
      <c r="R29" s="410"/>
      <c r="S29" s="407"/>
      <c r="T29" s="407"/>
      <c r="U29" s="407"/>
      <c r="V29" s="407"/>
      <c r="W29" s="407"/>
      <c r="X29" s="407"/>
      <c r="Y29" s="407"/>
      <c r="Z29" s="407"/>
    </row>
    <row r="30" spans="1:26" ht="15" customHeight="1">
      <c r="A30" s="406" t="s">
        <v>2273</v>
      </c>
      <c r="B30" s="407" t="s">
        <v>2274</v>
      </c>
      <c r="C30" s="407" t="s">
        <v>2275</v>
      </c>
      <c r="D30" s="408" t="s">
        <v>609</v>
      </c>
      <c r="E30" s="408" t="s">
        <v>2118</v>
      </c>
      <c r="F30" s="407">
        <v>1</v>
      </c>
      <c r="G30" s="407"/>
      <c r="H30" s="407">
        <v>2040000</v>
      </c>
      <c r="I30" s="407"/>
      <c r="J30" s="407"/>
      <c r="K30" s="408" t="s">
        <v>744</v>
      </c>
      <c r="L30" s="408">
        <f t="shared" si="7"/>
        <v>1020000</v>
      </c>
      <c r="M30" s="427">
        <f t="shared" si="5"/>
        <v>10.199999999999999</v>
      </c>
      <c r="N30" s="408">
        <v>1</v>
      </c>
      <c r="O30" s="428">
        <f t="shared" si="6"/>
        <v>10.199999999999999</v>
      </c>
      <c r="P30" s="431" t="s">
        <v>2278</v>
      </c>
      <c r="Q30" s="406"/>
      <c r="R30" s="410"/>
      <c r="S30" s="407"/>
      <c r="T30" s="407"/>
      <c r="U30" s="407"/>
      <c r="V30" s="407"/>
      <c r="W30" s="407"/>
      <c r="X30" s="407"/>
      <c r="Y30" s="407"/>
      <c r="Z30" s="407"/>
    </row>
    <row r="31" spans="1:26" ht="15" customHeight="1">
      <c r="A31" s="400" t="s">
        <v>2279</v>
      </c>
      <c r="B31" s="401" t="s">
        <v>2280</v>
      </c>
      <c r="C31" s="402" t="s">
        <v>467</v>
      </c>
      <c r="D31" s="403" t="s">
        <v>609</v>
      </c>
      <c r="E31" s="403" t="s">
        <v>2118</v>
      </c>
      <c r="F31" s="401"/>
      <c r="G31" s="401"/>
      <c r="H31" s="401"/>
      <c r="I31" s="401"/>
      <c r="J31" s="401"/>
      <c r="K31" s="401"/>
      <c r="L31" s="401"/>
      <c r="M31" s="443"/>
      <c r="N31" s="402"/>
      <c r="O31" s="404">
        <f>SUM(O32:O41)</f>
        <v>184.44</v>
      </c>
      <c r="P31" s="401"/>
      <c r="Q31" s="405"/>
      <c r="R31" s="404">
        <f>SUM(R32:R41)</f>
        <v>0</v>
      </c>
      <c r="S31" s="377"/>
      <c r="T31" s="377"/>
      <c r="U31" s="377"/>
      <c r="V31" s="377"/>
      <c r="W31" s="377"/>
      <c r="X31" s="377"/>
      <c r="Y31" s="377"/>
      <c r="Z31" s="377"/>
    </row>
    <row r="32" spans="1:26" ht="15" customHeight="1">
      <c r="A32" s="422" t="s">
        <v>2283</v>
      </c>
      <c r="B32" s="377" t="s">
        <v>2284</v>
      </c>
      <c r="C32" s="377" t="s">
        <v>2285</v>
      </c>
      <c r="D32" s="387" t="s">
        <v>609</v>
      </c>
      <c r="E32" s="387" t="s">
        <v>2118</v>
      </c>
      <c r="F32" s="377">
        <v>6</v>
      </c>
      <c r="G32" s="377"/>
      <c r="H32" s="377">
        <v>6180000</v>
      </c>
      <c r="I32" s="377">
        <v>1056667</v>
      </c>
      <c r="J32" s="377"/>
      <c r="K32" s="377" t="s">
        <v>744</v>
      </c>
      <c r="L32" s="377">
        <v>1160000</v>
      </c>
      <c r="M32" s="425">
        <f t="shared" ref="M32:M41" si="8">L32/100000</f>
        <v>11.6</v>
      </c>
      <c r="N32" s="377">
        <v>6</v>
      </c>
      <c r="O32" s="382">
        <f t="shared" ref="O32:O41" si="9">M32*N32</f>
        <v>69.599999999999994</v>
      </c>
      <c r="P32" s="377" t="s">
        <v>2289</v>
      </c>
      <c r="Q32" s="422"/>
      <c r="R32" s="425"/>
      <c r="S32" s="377"/>
      <c r="T32" s="377"/>
      <c r="U32" s="377"/>
      <c r="V32" s="377"/>
      <c r="W32" s="377"/>
      <c r="X32" s="377"/>
      <c r="Y32" s="377"/>
      <c r="Z32" s="377"/>
    </row>
    <row r="33" spans="1:26" ht="15" customHeight="1">
      <c r="A33" s="422" t="s">
        <v>2293</v>
      </c>
      <c r="B33" s="377" t="s">
        <v>2294</v>
      </c>
      <c r="C33" s="377" t="s">
        <v>2296</v>
      </c>
      <c r="D33" s="387" t="s">
        <v>609</v>
      </c>
      <c r="E33" s="387" t="s">
        <v>2118</v>
      </c>
      <c r="F33" s="377">
        <v>3</v>
      </c>
      <c r="G33" s="377"/>
      <c r="H33" s="377">
        <v>3060000</v>
      </c>
      <c r="I33" s="377">
        <v>718951</v>
      </c>
      <c r="J33" s="377"/>
      <c r="K33" s="377" t="s">
        <v>744</v>
      </c>
      <c r="L33" s="377">
        <v>1020000</v>
      </c>
      <c r="M33" s="425">
        <f t="shared" si="8"/>
        <v>10.199999999999999</v>
      </c>
      <c r="N33" s="377">
        <v>3</v>
      </c>
      <c r="O33" s="382">
        <f t="shared" si="9"/>
        <v>30.599999999999998</v>
      </c>
      <c r="P33" s="377" t="s">
        <v>2297</v>
      </c>
      <c r="Q33" s="422"/>
      <c r="R33" s="425"/>
      <c r="S33" s="377"/>
      <c r="T33" s="377"/>
      <c r="U33" s="377"/>
      <c r="V33" s="377"/>
      <c r="W33" s="377"/>
      <c r="X33" s="377"/>
      <c r="Y33" s="377"/>
      <c r="Z33" s="377"/>
    </row>
    <row r="34" spans="1:26" ht="15" customHeight="1">
      <c r="A34" s="422" t="s">
        <v>2299</v>
      </c>
      <c r="B34" s="377" t="s">
        <v>2300</v>
      </c>
      <c r="C34" s="377" t="s">
        <v>2301</v>
      </c>
      <c r="D34" s="387" t="s">
        <v>609</v>
      </c>
      <c r="E34" s="387" t="s">
        <v>2118</v>
      </c>
      <c r="F34" s="377">
        <v>2</v>
      </c>
      <c r="G34" s="377"/>
      <c r="H34" s="377"/>
      <c r="I34" s="377"/>
      <c r="J34" s="377"/>
      <c r="K34" s="377"/>
      <c r="L34" s="377"/>
      <c r="M34" s="425">
        <f t="shared" si="8"/>
        <v>0</v>
      </c>
      <c r="N34" s="377"/>
      <c r="O34" s="382">
        <f t="shared" si="9"/>
        <v>0</v>
      </c>
      <c r="P34" s="377"/>
      <c r="Q34" s="422"/>
      <c r="R34" s="425"/>
      <c r="S34" s="377"/>
      <c r="T34" s="377"/>
      <c r="U34" s="377"/>
      <c r="V34" s="377"/>
      <c r="W34" s="377"/>
      <c r="X34" s="377"/>
      <c r="Y34" s="377"/>
      <c r="Z34" s="377"/>
    </row>
    <row r="35" spans="1:26" ht="15" customHeight="1">
      <c r="A35" s="422" t="s">
        <v>2307</v>
      </c>
      <c r="B35" s="377" t="s">
        <v>2308</v>
      </c>
      <c r="C35" s="377" t="s">
        <v>2309</v>
      </c>
      <c r="D35" s="387" t="s">
        <v>609</v>
      </c>
      <c r="E35" s="387" t="s">
        <v>2118</v>
      </c>
      <c r="F35" s="377"/>
      <c r="G35" s="377"/>
      <c r="H35" s="377">
        <v>2040000</v>
      </c>
      <c r="I35" s="377">
        <v>756361</v>
      </c>
      <c r="J35" s="377"/>
      <c r="K35" s="377" t="s">
        <v>2310</v>
      </c>
      <c r="L35" s="377">
        <v>1020000</v>
      </c>
      <c r="M35" s="425">
        <f t="shared" si="8"/>
        <v>10.199999999999999</v>
      </c>
      <c r="N35" s="377">
        <v>2</v>
      </c>
      <c r="O35" s="382">
        <f t="shared" si="9"/>
        <v>20.399999999999999</v>
      </c>
      <c r="P35" s="377" t="s">
        <v>2315</v>
      </c>
      <c r="Q35" s="422"/>
      <c r="R35" s="425"/>
      <c r="S35" s="377"/>
      <c r="T35" s="377"/>
      <c r="U35" s="377"/>
      <c r="V35" s="377"/>
      <c r="W35" s="377"/>
      <c r="X35" s="377"/>
      <c r="Y35" s="377"/>
      <c r="Z35" s="377"/>
    </row>
    <row r="36" spans="1:26" ht="15" customHeight="1">
      <c r="A36" s="422" t="s">
        <v>2319</v>
      </c>
      <c r="B36" s="377" t="s">
        <v>2320</v>
      </c>
      <c r="C36" s="377" t="s">
        <v>2321</v>
      </c>
      <c r="D36" s="387" t="s">
        <v>609</v>
      </c>
      <c r="E36" s="387" t="s">
        <v>2118</v>
      </c>
      <c r="F36" s="377"/>
      <c r="G36" s="377"/>
      <c r="H36" s="377"/>
      <c r="I36" s="377"/>
      <c r="J36" s="377"/>
      <c r="K36" s="377"/>
      <c r="L36" s="377"/>
      <c r="M36" s="425">
        <f t="shared" si="8"/>
        <v>0</v>
      </c>
      <c r="N36" s="377"/>
      <c r="O36" s="382">
        <f t="shared" si="9"/>
        <v>0</v>
      </c>
      <c r="P36" s="377"/>
      <c r="Q36" s="422"/>
      <c r="R36" s="425"/>
      <c r="S36" s="377"/>
      <c r="T36" s="377"/>
      <c r="U36" s="377"/>
      <c r="V36" s="377"/>
      <c r="W36" s="377"/>
      <c r="X36" s="377"/>
      <c r="Y36" s="377"/>
      <c r="Z36" s="377"/>
    </row>
    <row r="37" spans="1:26" ht="15" customHeight="1">
      <c r="A37" s="422" t="s">
        <v>2328</v>
      </c>
      <c r="B37" s="377" t="s">
        <v>2330</v>
      </c>
      <c r="C37" s="377" t="s">
        <v>2331</v>
      </c>
      <c r="D37" s="387" t="s">
        <v>609</v>
      </c>
      <c r="E37" s="387" t="s">
        <v>2118</v>
      </c>
      <c r="F37" s="377"/>
      <c r="G37" s="377"/>
      <c r="H37" s="377"/>
      <c r="I37" s="377"/>
      <c r="J37" s="377"/>
      <c r="K37" s="377"/>
      <c r="L37" s="377"/>
      <c r="M37" s="425">
        <f t="shared" si="8"/>
        <v>0</v>
      </c>
      <c r="N37" s="377"/>
      <c r="O37" s="382">
        <f t="shared" si="9"/>
        <v>0</v>
      </c>
      <c r="P37" s="377"/>
      <c r="Q37" s="422"/>
      <c r="R37" s="425"/>
      <c r="S37" s="377"/>
      <c r="T37" s="377"/>
      <c r="U37" s="377"/>
      <c r="V37" s="377"/>
      <c r="W37" s="377"/>
      <c r="X37" s="377"/>
      <c r="Y37" s="377"/>
      <c r="Z37" s="377"/>
    </row>
    <row r="38" spans="1:26" ht="15" customHeight="1">
      <c r="A38" s="422" t="s">
        <v>2335</v>
      </c>
      <c r="B38" s="377" t="s">
        <v>2337</v>
      </c>
      <c r="C38" s="377" t="s">
        <v>2339</v>
      </c>
      <c r="D38" s="387" t="s">
        <v>609</v>
      </c>
      <c r="E38" s="387" t="s">
        <v>2118</v>
      </c>
      <c r="F38" s="377"/>
      <c r="G38" s="377"/>
      <c r="H38" s="377"/>
      <c r="I38" s="377"/>
      <c r="J38" s="377"/>
      <c r="K38" s="377"/>
      <c r="L38" s="377"/>
      <c r="M38" s="425">
        <f t="shared" si="8"/>
        <v>0</v>
      </c>
      <c r="N38" s="377"/>
      <c r="O38" s="382">
        <f t="shared" si="9"/>
        <v>0</v>
      </c>
      <c r="P38" s="377"/>
      <c r="Q38" s="422"/>
      <c r="R38" s="425"/>
      <c r="S38" s="377"/>
      <c r="T38" s="377"/>
      <c r="U38" s="377"/>
      <c r="V38" s="377"/>
      <c r="W38" s="377"/>
      <c r="X38" s="377"/>
      <c r="Y38" s="377"/>
      <c r="Z38" s="377"/>
    </row>
    <row r="39" spans="1:26" ht="15" customHeight="1">
      <c r="A39" s="422" t="s">
        <v>2341</v>
      </c>
      <c r="B39" s="377" t="s">
        <v>2342</v>
      </c>
      <c r="C39" s="377" t="s">
        <v>2343</v>
      </c>
      <c r="D39" s="387" t="s">
        <v>609</v>
      </c>
      <c r="E39" s="387" t="s">
        <v>2118</v>
      </c>
      <c r="F39" s="377">
        <v>2</v>
      </c>
      <c r="G39" s="377">
        <v>2</v>
      </c>
      <c r="H39" s="377">
        <v>2040000</v>
      </c>
      <c r="I39" s="377">
        <v>751376</v>
      </c>
      <c r="J39" s="377"/>
      <c r="K39" s="377" t="s">
        <v>2346</v>
      </c>
      <c r="L39" s="377">
        <v>1032000</v>
      </c>
      <c r="M39" s="425">
        <f t="shared" si="8"/>
        <v>10.32</v>
      </c>
      <c r="N39" s="377">
        <v>2</v>
      </c>
      <c r="O39" s="382">
        <f t="shared" si="9"/>
        <v>20.64</v>
      </c>
      <c r="P39" s="380" t="s">
        <v>2350</v>
      </c>
      <c r="Q39" s="422"/>
      <c r="R39" s="425"/>
      <c r="S39" s="377"/>
      <c r="T39" s="377"/>
      <c r="U39" s="377"/>
      <c r="V39" s="377"/>
      <c r="W39" s="377"/>
      <c r="X39" s="377"/>
      <c r="Y39" s="377"/>
      <c r="Z39" s="377"/>
    </row>
    <row r="40" spans="1:26" ht="15" customHeight="1">
      <c r="A40" s="422" t="s">
        <v>2352</v>
      </c>
      <c r="B40" s="377" t="s">
        <v>2353</v>
      </c>
      <c r="C40" s="377" t="s">
        <v>2354</v>
      </c>
      <c r="D40" s="387" t="s">
        <v>609</v>
      </c>
      <c r="E40" s="387" t="s">
        <v>2118</v>
      </c>
      <c r="F40" s="377"/>
      <c r="G40" s="377"/>
      <c r="H40" s="377"/>
      <c r="I40" s="377"/>
      <c r="J40" s="377"/>
      <c r="K40" s="377"/>
      <c r="L40" s="377"/>
      <c r="M40" s="425">
        <f t="shared" si="8"/>
        <v>0</v>
      </c>
      <c r="N40" s="377"/>
      <c r="O40" s="382">
        <f t="shared" si="9"/>
        <v>0</v>
      </c>
      <c r="P40" s="377"/>
      <c r="Q40" s="422"/>
      <c r="R40" s="425"/>
      <c r="S40" s="377"/>
      <c r="T40" s="377"/>
      <c r="U40" s="377"/>
      <c r="V40" s="377"/>
      <c r="W40" s="377"/>
      <c r="X40" s="377"/>
      <c r="Y40" s="377"/>
      <c r="Z40" s="377"/>
    </row>
    <row r="41" spans="1:26" ht="15" customHeight="1">
      <c r="A41" s="422" t="s">
        <v>2356</v>
      </c>
      <c r="B41" s="377" t="s">
        <v>2357</v>
      </c>
      <c r="C41" s="377" t="s">
        <v>171</v>
      </c>
      <c r="D41" s="387" t="s">
        <v>609</v>
      </c>
      <c r="E41" s="387" t="s">
        <v>2118</v>
      </c>
      <c r="F41" s="377">
        <v>3</v>
      </c>
      <c r="G41" s="377"/>
      <c r="H41" s="377">
        <v>3280000</v>
      </c>
      <c r="I41" s="377">
        <v>1260000</v>
      </c>
      <c r="J41" s="377"/>
      <c r="K41" s="377" t="s">
        <v>744</v>
      </c>
      <c r="L41" s="377">
        <v>1440000</v>
      </c>
      <c r="M41" s="425">
        <f t="shared" si="8"/>
        <v>14.4</v>
      </c>
      <c r="N41" s="377">
        <v>3</v>
      </c>
      <c r="O41" s="382">
        <f t="shared" si="9"/>
        <v>43.2</v>
      </c>
      <c r="P41" s="377" t="s">
        <v>2361</v>
      </c>
      <c r="Q41" s="422"/>
      <c r="R41" s="425"/>
      <c r="S41" s="377"/>
      <c r="T41" s="377"/>
      <c r="U41" s="377"/>
      <c r="V41" s="377"/>
      <c r="W41" s="377"/>
      <c r="X41" s="377"/>
      <c r="Y41" s="377"/>
      <c r="Z41" s="377"/>
    </row>
    <row r="42" spans="1:26" ht="15" customHeight="1">
      <c r="A42" s="400" t="s">
        <v>2364</v>
      </c>
      <c r="B42" s="401" t="s">
        <v>2365</v>
      </c>
      <c r="C42" s="402" t="s">
        <v>470</v>
      </c>
      <c r="D42" s="403" t="s">
        <v>609</v>
      </c>
      <c r="E42" s="403" t="s">
        <v>2118</v>
      </c>
      <c r="F42" s="401"/>
      <c r="G42" s="401"/>
      <c r="H42" s="401"/>
      <c r="I42" s="401"/>
      <c r="J42" s="401"/>
      <c r="K42" s="401"/>
      <c r="L42" s="401"/>
      <c r="M42" s="443"/>
      <c r="N42" s="402"/>
      <c r="O42" s="404">
        <f>SUM(O43:O45)</f>
        <v>141.60471999999999</v>
      </c>
      <c r="P42" s="401"/>
      <c r="Q42" s="405"/>
      <c r="R42" s="404">
        <f>SUM(R43:R45)</f>
        <v>0</v>
      </c>
      <c r="S42" s="377"/>
      <c r="T42" s="377"/>
      <c r="U42" s="377"/>
      <c r="V42" s="377"/>
      <c r="W42" s="377"/>
      <c r="X42" s="377"/>
      <c r="Y42" s="377"/>
      <c r="Z42" s="377"/>
    </row>
    <row r="43" spans="1:26" ht="15" customHeight="1">
      <c r="A43" s="406" t="s">
        <v>2370</v>
      </c>
      <c r="B43" s="407" t="s">
        <v>2371</v>
      </c>
      <c r="C43" s="407" t="s">
        <v>2372</v>
      </c>
      <c r="D43" s="408" t="s">
        <v>609</v>
      </c>
      <c r="E43" s="408" t="s">
        <v>2118</v>
      </c>
      <c r="F43" s="407">
        <v>1</v>
      </c>
      <c r="G43" s="407"/>
      <c r="H43" s="407">
        <v>4902000</v>
      </c>
      <c r="I43" s="407">
        <v>294000</v>
      </c>
      <c r="J43" s="407"/>
      <c r="K43" s="408" t="s">
        <v>744</v>
      </c>
      <c r="L43" s="477">
        <f>AVERAGE(58322,30000,80000)*12</f>
        <v>673288</v>
      </c>
      <c r="M43" s="427">
        <f t="shared" ref="M43:M44" si="10">L43/100000</f>
        <v>6.7328799999999998</v>
      </c>
      <c r="N43" s="408">
        <f>1+12+6</f>
        <v>19</v>
      </c>
      <c r="O43" s="428">
        <f t="shared" ref="O43:O44" si="11">M43*N43</f>
        <v>127.92471999999999</v>
      </c>
      <c r="P43" s="479" t="s">
        <v>2381</v>
      </c>
      <c r="Q43" s="406"/>
      <c r="R43" s="410"/>
      <c r="S43" s="407"/>
      <c r="T43" s="407"/>
      <c r="U43" s="407"/>
      <c r="V43" s="407"/>
      <c r="W43" s="407"/>
      <c r="X43" s="407"/>
      <c r="Y43" s="407"/>
      <c r="Z43" s="407"/>
    </row>
    <row r="44" spans="1:26" ht="15" customHeight="1">
      <c r="A44" s="422" t="s">
        <v>2386</v>
      </c>
      <c r="B44" s="377" t="s">
        <v>2387</v>
      </c>
      <c r="C44" s="377" t="s">
        <v>2388</v>
      </c>
      <c r="D44" s="387" t="s">
        <v>609</v>
      </c>
      <c r="E44" s="387" t="s">
        <v>2118</v>
      </c>
      <c r="F44" s="377"/>
      <c r="G44" s="377"/>
      <c r="H44" s="377"/>
      <c r="I44" s="377"/>
      <c r="J44" s="377"/>
      <c r="K44" s="377"/>
      <c r="L44" s="377"/>
      <c r="M44" s="425">
        <f t="shared" si="10"/>
        <v>0</v>
      </c>
      <c r="N44" s="377"/>
      <c r="O44" s="382">
        <f t="shared" si="11"/>
        <v>0</v>
      </c>
      <c r="P44" s="377"/>
      <c r="Q44" s="422"/>
      <c r="R44" s="425"/>
      <c r="S44" s="377"/>
      <c r="T44" s="377"/>
      <c r="U44" s="377"/>
      <c r="V44" s="377"/>
      <c r="W44" s="377"/>
      <c r="X44" s="377"/>
      <c r="Y44" s="377"/>
      <c r="Z44" s="377"/>
    </row>
    <row r="45" spans="1:26" ht="15" customHeight="1">
      <c r="A45" s="481" t="s">
        <v>2391</v>
      </c>
      <c r="B45" s="481" t="s">
        <v>2392</v>
      </c>
      <c r="C45" s="481" t="s">
        <v>2393</v>
      </c>
      <c r="D45" s="485" t="s">
        <v>609</v>
      </c>
      <c r="E45" s="485" t="s">
        <v>2118</v>
      </c>
      <c r="F45" s="481"/>
      <c r="G45" s="481"/>
      <c r="H45" s="481"/>
      <c r="I45" s="481"/>
      <c r="J45" s="481"/>
      <c r="K45" s="481"/>
      <c r="L45" s="481"/>
      <c r="M45" s="487"/>
      <c r="N45" s="488"/>
      <c r="O45" s="487">
        <f>SUM(O46:O49)</f>
        <v>13.68</v>
      </c>
      <c r="P45" s="490"/>
      <c r="Q45" s="481"/>
      <c r="R45" s="487">
        <f>SUM(R46:R49)</f>
        <v>0</v>
      </c>
      <c r="S45" s="377"/>
      <c r="T45" s="377"/>
      <c r="U45" s="377"/>
      <c r="V45" s="377"/>
      <c r="W45" s="377"/>
      <c r="X45" s="377"/>
      <c r="Y45" s="377"/>
      <c r="Z45" s="377"/>
    </row>
    <row r="46" spans="1:26" ht="15" customHeight="1">
      <c r="A46" s="422" t="s">
        <v>2402</v>
      </c>
      <c r="B46" s="377" t="s">
        <v>2403</v>
      </c>
      <c r="C46" s="377" t="s">
        <v>2405</v>
      </c>
      <c r="D46" s="387" t="s">
        <v>609</v>
      </c>
      <c r="E46" s="387" t="s">
        <v>2118</v>
      </c>
      <c r="F46" s="377"/>
      <c r="G46" s="377"/>
      <c r="H46" s="377"/>
      <c r="I46" s="377"/>
      <c r="J46" s="377"/>
      <c r="K46" s="377"/>
      <c r="L46" s="377"/>
      <c r="M46" s="425">
        <f t="shared" ref="M46:M49" si="12">L46/100000</f>
        <v>0</v>
      </c>
      <c r="N46" s="377"/>
      <c r="O46" s="382">
        <f t="shared" ref="O46:O49" si="13">M46*N46</f>
        <v>0</v>
      </c>
      <c r="P46" s="494"/>
      <c r="Q46" s="422"/>
      <c r="R46" s="425"/>
      <c r="S46" s="377"/>
      <c r="T46" s="377"/>
      <c r="U46" s="377"/>
      <c r="V46" s="377"/>
      <c r="W46" s="377"/>
      <c r="X46" s="377"/>
      <c r="Y46" s="377"/>
      <c r="Z46" s="377"/>
    </row>
    <row r="47" spans="1:26" ht="15" customHeight="1">
      <c r="A47" s="422" t="s">
        <v>2413</v>
      </c>
      <c r="B47" s="377" t="s">
        <v>2415</v>
      </c>
      <c r="C47" s="377" t="s">
        <v>2417</v>
      </c>
      <c r="D47" s="387" t="s">
        <v>609</v>
      </c>
      <c r="E47" s="387" t="s">
        <v>2118</v>
      </c>
      <c r="F47" s="377"/>
      <c r="G47" s="377"/>
      <c r="H47" s="377"/>
      <c r="I47" s="377"/>
      <c r="J47" s="377"/>
      <c r="K47" s="377"/>
      <c r="L47" s="377"/>
      <c r="M47" s="425">
        <f t="shared" si="12"/>
        <v>0</v>
      </c>
      <c r="N47" s="377"/>
      <c r="O47" s="382">
        <f t="shared" si="13"/>
        <v>0</v>
      </c>
      <c r="P47" s="377"/>
      <c r="Q47" s="422"/>
      <c r="R47" s="425"/>
      <c r="S47" s="377"/>
      <c r="T47" s="377"/>
      <c r="U47" s="377"/>
      <c r="V47" s="377"/>
      <c r="W47" s="377"/>
      <c r="X47" s="377"/>
      <c r="Y47" s="377"/>
      <c r="Z47" s="377"/>
    </row>
    <row r="48" spans="1:26" ht="15" customHeight="1">
      <c r="A48" s="406" t="s">
        <v>2422</v>
      </c>
      <c r="B48" s="407" t="s">
        <v>2423</v>
      </c>
      <c r="C48" s="407" t="s">
        <v>2424</v>
      </c>
      <c r="D48" s="408" t="s">
        <v>609</v>
      </c>
      <c r="E48" s="408" t="s">
        <v>2118</v>
      </c>
      <c r="F48" s="407">
        <v>12</v>
      </c>
      <c r="G48" s="407"/>
      <c r="H48" s="407">
        <v>1248000</v>
      </c>
      <c r="I48" s="407"/>
      <c r="J48" s="407"/>
      <c r="K48" s="408" t="s">
        <v>744</v>
      </c>
      <c r="L48" s="408">
        <f>8000*12</f>
        <v>96000</v>
      </c>
      <c r="M48" s="427">
        <f t="shared" si="12"/>
        <v>0.96</v>
      </c>
      <c r="N48" s="408">
        <v>13</v>
      </c>
      <c r="O48" s="428">
        <f t="shared" si="13"/>
        <v>12.48</v>
      </c>
      <c r="P48" s="431" t="s">
        <v>2435</v>
      </c>
      <c r="Q48" s="406"/>
      <c r="R48" s="410"/>
      <c r="S48" s="407"/>
      <c r="T48" s="407"/>
      <c r="U48" s="407"/>
      <c r="V48" s="407"/>
      <c r="W48" s="407"/>
      <c r="X48" s="407"/>
      <c r="Y48" s="407"/>
      <c r="Z48" s="407"/>
    </row>
    <row r="49" spans="1:26" ht="15" customHeight="1">
      <c r="A49" s="406" t="s">
        <v>2437</v>
      </c>
      <c r="B49" s="407" t="s">
        <v>2438</v>
      </c>
      <c r="C49" s="407" t="s">
        <v>171</v>
      </c>
      <c r="D49" s="408" t="s">
        <v>609</v>
      </c>
      <c r="E49" s="408" t="s">
        <v>2118</v>
      </c>
      <c r="F49" s="407"/>
      <c r="G49" s="407"/>
      <c r="H49" s="407"/>
      <c r="I49" s="407"/>
      <c r="J49" s="407"/>
      <c r="K49" s="407" t="s">
        <v>744</v>
      </c>
      <c r="L49" s="407">
        <f>10000*12</f>
        <v>120000</v>
      </c>
      <c r="M49" s="410">
        <f t="shared" si="12"/>
        <v>1.2</v>
      </c>
      <c r="N49" s="407">
        <v>1</v>
      </c>
      <c r="O49" s="411">
        <f t="shared" si="13"/>
        <v>1.2</v>
      </c>
      <c r="P49" s="407" t="s">
        <v>2439</v>
      </c>
      <c r="Q49" s="406"/>
      <c r="R49" s="410"/>
      <c r="S49" s="407"/>
      <c r="T49" s="407"/>
      <c r="U49" s="407"/>
      <c r="V49" s="407"/>
      <c r="W49" s="407"/>
      <c r="X49" s="407"/>
      <c r="Y49" s="407"/>
      <c r="Z49" s="407"/>
    </row>
    <row r="50" spans="1:26" ht="15" customHeight="1">
      <c r="A50" s="400" t="s">
        <v>2444</v>
      </c>
      <c r="B50" s="401" t="s">
        <v>2445</v>
      </c>
      <c r="C50" s="402" t="s">
        <v>479</v>
      </c>
      <c r="D50" s="403" t="s">
        <v>609</v>
      </c>
      <c r="E50" s="403" t="s">
        <v>2118</v>
      </c>
      <c r="F50" s="401"/>
      <c r="G50" s="401"/>
      <c r="H50" s="401"/>
      <c r="I50" s="401"/>
      <c r="J50" s="401"/>
      <c r="K50" s="401"/>
      <c r="L50" s="401"/>
      <c r="M50" s="404"/>
      <c r="N50" s="402"/>
      <c r="O50" s="404">
        <f>SUM(O51:O52)</f>
        <v>47.58</v>
      </c>
      <c r="P50" s="401"/>
      <c r="Q50" s="405"/>
      <c r="R50" s="404">
        <f>SUM(R51:R52)</f>
        <v>0</v>
      </c>
      <c r="S50" s="377"/>
      <c r="T50" s="377"/>
      <c r="U50" s="377"/>
      <c r="V50" s="377"/>
      <c r="W50" s="377"/>
      <c r="X50" s="377"/>
      <c r="Y50" s="377"/>
      <c r="Z50" s="377"/>
    </row>
    <row r="51" spans="1:26" ht="15" customHeight="1">
      <c r="A51" s="422" t="s">
        <v>2448</v>
      </c>
      <c r="B51" s="377"/>
      <c r="C51" s="377" t="s">
        <v>2449</v>
      </c>
      <c r="D51" s="387" t="s">
        <v>609</v>
      </c>
      <c r="E51" s="387" t="s">
        <v>2118</v>
      </c>
      <c r="F51" s="377">
        <v>6</v>
      </c>
      <c r="G51" s="377"/>
      <c r="H51" s="377">
        <v>4638000</v>
      </c>
      <c r="I51" s="377">
        <v>335613</v>
      </c>
      <c r="J51" s="377"/>
      <c r="K51" s="377" t="s">
        <v>784</v>
      </c>
      <c r="L51" s="426">
        <v>793000</v>
      </c>
      <c r="M51" s="425">
        <f t="shared" ref="M51:M52" si="14">L51/100000</f>
        <v>7.93</v>
      </c>
      <c r="N51" s="377">
        <v>6</v>
      </c>
      <c r="O51" s="382">
        <f t="shared" ref="O51:O52" si="15">M51*N51</f>
        <v>47.58</v>
      </c>
      <c r="P51" s="426" t="s">
        <v>2453</v>
      </c>
      <c r="Q51" s="422"/>
      <c r="R51" s="425"/>
      <c r="S51" s="377"/>
      <c r="T51" s="377"/>
      <c r="U51" s="377"/>
      <c r="V51" s="377"/>
      <c r="W51" s="377"/>
      <c r="X51" s="377"/>
      <c r="Y51" s="377"/>
      <c r="Z51" s="377"/>
    </row>
    <row r="52" spans="1:26" ht="15" customHeight="1">
      <c r="A52" s="422" t="s">
        <v>2457</v>
      </c>
      <c r="B52" s="377"/>
      <c r="C52" s="377" t="s">
        <v>2458</v>
      </c>
      <c r="D52" s="387" t="s">
        <v>609</v>
      </c>
      <c r="E52" s="387" t="s">
        <v>2118</v>
      </c>
      <c r="F52" s="377"/>
      <c r="G52" s="377"/>
      <c r="H52" s="377"/>
      <c r="I52" s="377"/>
      <c r="J52" s="377"/>
      <c r="K52" s="377"/>
      <c r="L52" s="377"/>
      <c r="M52" s="425">
        <f t="shared" si="14"/>
        <v>0</v>
      </c>
      <c r="N52" s="377"/>
      <c r="O52" s="382">
        <f t="shared" si="15"/>
        <v>0</v>
      </c>
      <c r="P52" s="377"/>
      <c r="Q52" s="422"/>
      <c r="R52" s="425"/>
      <c r="S52" s="377"/>
      <c r="T52" s="377"/>
      <c r="U52" s="377"/>
      <c r="V52" s="377"/>
      <c r="W52" s="377"/>
      <c r="X52" s="377"/>
      <c r="Y52" s="377"/>
      <c r="Z52" s="377"/>
    </row>
    <row r="53" spans="1:26" ht="15" customHeight="1">
      <c r="A53" s="400" t="s">
        <v>2464</v>
      </c>
      <c r="B53" s="401" t="s">
        <v>2465</v>
      </c>
      <c r="C53" s="402" t="s">
        <v>2466</v>
      </c>
      <c r="D53" s="403" t="s">
        <v>609</v>
      </c>
      <c r="E53" s="403" t="s">
        <v>2118</v>
      </c>
      <c r="F53" s="401"/>
      <c r="G53" s="401"/>
      <c r="H53" s="401"/>
      <c r="I53" s="401"/>
      <c r="J53" s="401"/>
      <c r="K53" s="401"/>
      <c r="L53" s="401"/>
      <c r="M53" s="404"/>
      <c r="N53" s="402"/>
      <c r="O53" s="404">
        <f>SUM(O54:O56)</f>
        <v>187.27096</v>
      </c>
      <c r="P53" s="401"/>
      <c r="Q53" s="405"/>
      <c r="R53" s="404">
        <f>SUM(R54:R56)</f>
        <v>0</v>
      </c>
      <c r="S53" s="377"/>
      <c r="T53" s="377"/>
      <c r="U53" s="377"/>
      <c r="V53" s="377"/>
      <c r="W53" s="377"/>
      <c r="X53" s="377"/>
      <c r="Y53" s="377"/>
      <c r="Z53" s="377"/>
    </row>
    <row r="54" spans="1:26" ht="15" customHeight="1">
      <c r="A54" s="510" t="s">
        <v>2470</v>
      </c>
      <c r="B54" s="512" t="s">
        <v>2472</v>
      </c>
      <c r="C54" s="407" t="s">
        <v>2476</v>
      </c>
      <c r="D54" s="408" t="s">
        <v>609</v>
      </c>
      <c r="E54" s="408" t="s">
        <v>609</v>
      </c>
      <c r="F54" s="407">
        <v>52</v>
      </c>
      <c r="G54" s="407"/>
      <c r="H54" s="407">
        <v>13104000</v>
      </c>
      <c r="I54" s="407">
        <v>5935967</v>
      </c>
      <c r="J54" s="407"/>
      <c r="K54" s="408" t="s">
        <v>744</v>
      </c>
      <c r="L54" s="408">
        <f>AVERAGE(23153,22050,20000)*12</f>
        <v>260812</v>
      </c>
      <c r="M54" s="427">
        <f t="shared" ref="M54:M56" si="16">L54/100000</f>
        <v>2.60812</v>
      </c>
      <c r="N54" s="408">
        <v>52</v>
      </c>
      <c r="O54" s="428">
        <f t="shared" ref="O54:O56" si="17">M54*N54</f>
        <v>135.62224000000001</v>
      </c>
      <c r="P54" s="516" t="s">
        <v>2480</v>
      </c>
      <c r="Q54" s="406"/>
      <c r="R54" s="410"/>
      <c r="S54" s="512"/>
      <c r="T54" s="512"/>
      <c r="U54" s="512"/>
      <c r="V54" s="512"/>
      <c r="W54" s="512"/>
      <c r="X54" s="512"/>
      <c r="Y54" s="512"/>
      <c r="Z54" s="512"/>
    </row>
    <row r="55" spans="1:26" ht="15" customHeight="1">
      <c r="A55" s="510" t="s">
        <v>2484</v>
      </c>
      <c r="B55" s="512" t="s">
        <v>2486</v>
      </c>
      <c r="C55" s="407" t="s">
        <v>2489</v>
      </c>
      <c r="D55" s="408" t="s">
        <v>609</v>
      </c>
      <c r="E55" s="408" t="s">
        <v>609</v>
      </c>
      <c r="F55" s="407">
        <v>28</v>
      </c>
      <c r="G55" s="407"/>
      <c r="H55" s="407">
        <v>5606000</v>
      </c>
      <c r="I55" s="407">
        <v>3078245</v>
      </c>
      <c r="J55" s="407"/>
      <c r="K55" s="408" t="s">
        <v>744</v>
      </c>
      <c r="L55" s="518">
        <f>AVERAGE(11000,12734,13947,14644,18604,19457,11000)*12</f>
        <v>173804.57142857142</v>
      </c>
      <c r="M55" s="427">
        <f t="shared" si="16"/>
        <v>1.7380457142857142</v>
      </c>
      <c r="N55" s="408">
        <v>28</v>
      </c>
      <c r="O55" s="428">
        <f t="shared" si="17"/>
        <v>48.665279999999996</v>
      </c>
      <c r="P55" s="441" t="s">
        <v>2493</v>
      </c>
      <c r="Q55" s="406"/>
      <c r="R55" s="410"/>
      <c r="S55" s="512"/>
      <c r="T55" s="512"/>
      <c r="U55" s="512"/>
      <c r="V55" s="512"/>
      <c r="W55" s="512"/>
      <c r="X55" s="512"/>
      <c r="Y55" s="512"/>
      <c r="Z55" s="512"/>
    </row>
    <row r="56" spans="1:26" ht="15" customHeight="1">
      <c r="A56" s="510" t="s">
        <v>2497</v>
      </c>
      <c r="B56" s="512" t="s">
        <v>2498</v>
      </c>
      <c r="C56" s="407" t="s">
        <v>171</v>
      </c>
      <c r="D56" s="408" t="s">
        <v>609</v>
      </c>
      <c r="E56" s="408" t="s">
        <v>609</v>
      </c>
      <c r="F56" s="407">
        <v>2</v>
      </c>
      <c r="G56" s="407"/>
      <c r="H56" s="407">
        <v>288000</v>
      </c>
      <c r="I56" s="407">
        <v>150901</v>
      </c>
      <c r="J56" s="407"/>
      <c r="K56" s="408" t="s">
        <v>744</v>
      </c>
      <c r="L56" s="408">
        <f>AVERAGE(12734,12128)*12</f>
        <v>149172</v>
      </c>
      <c r="M56" s="427">
        <f t="shared" si="16"/>
        <v>1.4917199999999999</v>
      </c>
      <c r="N56" s="408">
        <v>2</v>
      </c>
      <c r="O56" s="428">
        <f t="shared" si="17"/>
        <v>2.9834399999999999</v>
      </c>
      <c r="P56" s="441" t="s">
        <v>2502</v>
      </c>
      <c r="Q56" s="406"/>
      <c r="R56" s="410"/>
      <c r="S56" s="512"/>
      <c r="T56" s="512"/>
      <c r="U56" s="512"/>
      <c r="V56" s="512"/>
      <c r="W56" s="512"/>
      <c r="X56" s="512"/>
      <c r="Y56" s="512"/>
      <c r="Z56" s="512"/>
    </row>
    <row r="57" spans="1:26" ht="15" customHeight="1">
      <c r="A57" s="400" t="s">
        <v>2505</v>
      </c>
      <c r="B57" s="401" t="s">
        <v>2506</v>
      </c>
      <c r="C57" s="402" t="s">
        <v>2507</v>
      </c>
      <c r="D57" s="403" t="s">
        <v>609</v>
      </c>
      <c r="E57" s="403" t="s">
        <v>2118</v>
      </c>
      <c r="F57" s="401"/>
      <c r="G57" s="401"/>
      <c r="H57" s="401"/>
      <c r="I57" s="401"/>
      <c r="J57" s="401"/>
      <c r="K57" s="401"/>
      <c r="L57" s="401"/>
      <c r="M57" s="404"/>
      <c r="N57" s="402"/>
      <c r="O57" s="404">
        <f>O58+O64</f>
        <v>276.2865142857143</v>
      </c>
      <c r="P57" s="401"/>
      <c r="Q57" s="405"/>
      <c r="R57" s="404">
        <f>R58+R64</f>
        <v>0</v>
      </c>
      <c r="S57" s="377"/>
      <c r="T57" s="377"/>
      <c r="U57" s="377"/>
      <c r="V57" s="377"/>
      <c r="W57" s="377"/>
      <c r="X57" s="377"/>
      <c r="Y57" s="377"/>
      <c r="Z57" s="377"/>
    </row>
    <row r="58" spans="1:26" ht="15" customHeight="1">
      <c r="A58" s="481" t="s">
        <v>2515</v>
      </c>
      <c r="B58" s="525" t="s">
        <v>2516</v>
      </c>
      <c r="C58" s="490" t="s">
        <v>2518</v>
      </c>
      <c r="D58" s="485" t="s">
        <v>609</v>
      </c>
      <c r="E58" s="485" t="s">
        <v>68</v>
      </c>
      <c r="F58" s="490"/>
      <c r="G58" s="490"/>
      <c r="H58" s="490"/>
      <c r="I58" s="490"/>
      <c r="J58" s="490"/>
      <c r="K58" s="490"/>
      <c r="L58" s="490"/>
      <c r="M58" s="526"/>
      <c r="N58" s="490"/>
      <c r="O58" s="526">
        <f>SUM(O59:O63)</f>
        <v>174.39531428571431</v>
      </c>
      <c r="P58" s="525"/>
      <c r="Q58" s="527"/>
      <c r="R58" s="526">
        <f>SUM(R59:R63)</f>
        <v>0</v>
      </c>
      <c r="S58" s="377"/>
      <c r="T58" s="377"/>
      <c r="U58" s="377"/>
      <c r="V58" s="377"/>
      <c r="W58" s="377"/>
      <c r="X58" s="377"/>
      <c r="Y58" s="377"/>
      <c r="Z58" s="377"/>
    </row>
    <row r="59" spans="1:26" ht="15" customHeight="1">
      <c r="A59" s="406" t="s">
        <v>2530</v>
      </c>
      <c r="B59" s="407" t="s">
        <v>2531</v>
      </c>
      <c r="C59" s="407" t="s">
        <v>2532</v>
      </c>
      <c r="D59" s="408" t="s">
        <v>609</v>
      </c>
      <c r="E59" s="408" t="s">
        <v>68</v>
      </c>
      <c r="F59" s="407">
        <v>30</v>
      </c>
      <c r="G59" s="407"/>
      <c r="H59" s="407">
        <v>11181000</v>
      </c>
      <c r="I59" s="407">
        <v>5348437</v>
      </c>
      <c r="J59" s="407"/>
      <c r="K59" s="408" t="s">
        <v>744</v>
      </c>
      <c r="L59" s="408">
        <f>AVERAGE(31500,32290,32430,33075,34052,35378,35600)*12</f>
        <v>401700</v>
      </c>
      <c r="M59" s="427">
        <f t="shared" ref="M59:M63" si="18">L59/100000</f>
        <v>4.0170000000000003</v>
      </c>
      <c r="N59" s="408">
        <v>30</v>
      </c>
      <c r="O59" s="428">
        <f t="shared" ref="O59:O63" si="19">M59*N59</f>
        <v>120.51</v>
      </c>
      <c r="P59" s="441" t="s">
        <v>2537</v>
      </c>
      <c r="Q59" s="406"/>
      <c r="R59" s="410"/>
      <c r="S59" s="407"/>
      <c r="T59" s="407"/>
      <c r="U59" s="407"/>
      <c r="V59" s="407"/>
      <c r="W59" s="407"/>
      <c r="X59" s="407"/>
      <c r="Y59" s="407"/>
      <c r="Z59" s="407"/>
    </row>
    <row r="60" spans="1:26" ht="15" customHeight="1">
      <c r="A60" s="422" t="s">
        <v>2539</v>
      </c>
      <c r="B60" s="377" t="s">
        <v>2540</v>
      </c>
      <c r="C60" s="377" t="s">
        <v>2541</v>
      </c>
      <c r="D60" s="387" t="s">
        <v>609</v>
      </c>
      <c r="E60" s="387" t="s">
        <v>68</v>
      </c>
      <c r="F60" s="377"/>
      <c r="G60" s="377"/>
      <c r="H60" s="377"/>
      <c r="I60" s="377"/>
      <c r="J60" s="377"/>
      <c r="K60" s="377"/>
      <c r="L60" s="377"/>
      <c r="M60" s="425">
        <f t="shared" si="18"/>
        <v>0</v>
      </c>
      <c r="N60" s="377"/>
      <c r="O60" s="382">
        <f t="shared" si="19"/>
        <v>0</v>
      </c>
      <c r="P60" s="377"/>
      <c r="Q60" s="422"/>
      <c r="R60" s="425"/>
      <c r="S60" s="377"/>
      <c r="T60" s="377"/>
      <c r="U60" s="377"/>
      <c r="V60" s="377"/>
      <c r="W60" s="377"/>
      <c r="X60" s="377"/>
      <c r="Y60" s="377"/>
      <c r="Z60" s="377"/>
    </row>
    <row r="61" spans="1:26" ht="15" customHeight="1">
      <c r="A61" s="422" t="s">
        <v>2542</v>
      </c>
      <c r="B61" s="377" t="s">
        <v>2543</v>
      </c>
      <c r="C61" s="377" t="s">
        <v>2544</v>
      </c>
      <c r="D61" s="387" t="s">
        <v>609</v>
      </c>
      <c r="E61" s="387" t="s">
        <v>68</v>
      </c>
      <c r="F61" s="377"/>
      <c r="G61" s="377"/>
      <c r="H61" s="377"/>
      <c r="I61" s="377"/>
      <c r="J61" s="377"/>
      <c r="K61" s="377"/>
      <c r="L61" s="377"/>
      <c r="M61" s="425">
        <f t="shared" si="18"/>
        <v>0</v>
      </c>
      <c r="N61" s="377"/>
      <c r="O61" s="382">
        <f t="shared" si="19"/>
        <v>0</v>
      </c>
      <c r="P61" s="377"/>
      <c r="Q61" s="422"/>
      <c r="R61" s="425"/>
      <c r="S61" s="377"/>
      <c r="T61" s="377"/>
      <c r="U61" s="377"/>
      <c r="V61" s="377"/>
      <c r="W61" s="377"/>
      <c r="X61" s="377"/>
      <c r="Y61" s="377"/>
      <c r="Z61" s="377"/>
    </row>
    <row r="62" spans="1:26" ht="15" customHeight="1">
      <c r="A62" s="406" t="s">
        <v>2551</v>
      </c>
      <c r="B62" s="407" t="s">
        <v>2552</v>
      </c>
      <c r="C62" s="407" t="s">
        <v>2553</v>
      </c>
      <c r="D62" s="408" t="s">
        <v>609</v>
      </c>
      <c r="E62" s="408" t="s">
        <v>68</v>
      </c>
      <c r="F62" s="407">
        <v>15</v>
      </c>
      <c r="G62" s="407"/>
      <c r="H62" s="407">
        <v>1975000</v>
      </c>
      <c r="I62" s="407">
        <v>844458</v>
      </c>
      <c r="J62" s="407"/>
      <c r="K62" s="408" t="s">
        <v>744</v>
      </c>
      <c r="L62" s="408">
        <f>AVERAGE(11576,17761,10500)*12</f>
        <v>159348</v>
      </c>
      <c r="M62" s="427">
        <f t="shared" si="18"/>
        <v>1.59348</v>
      </c>
      <c r="N62" s="408">
        <v>15</v>
      </c>
      <c r="O62" s="428">
        <f t="shared" si="19"/>
        <v>23.902200000000001</v>
      </c>
      <c r="P62" s="441" t="s">
        <v>2557</v>
      </c>
      <c r="Q62" s="406"/>
      <c r="R62" s="410"/>
      <c r="S62" s="407"/>
      <c r="T62" s="407"/>
      <c r="U62" s="407"/>
      <c r="V62" s="407"/>
      <c r="W62" s="407"/>
      <c r="X62" s="407"/>
      <c r="Y62" s="407"/>
      <c r="Z62" s="407"/>
    </row>
    <row r="63" spans="1:26" ht="15" customHeight="1">
      <c r="A63" s="406" t="s">
        <v>2561</v>
      </c>
      <c r="B63" s="407" t="s">
        <v>2562</v>
      </c>
      <c r="C63" s="407" t="s">
        <v>410</v>
      </c>
      <c r="D63" s="408" t="s">
        <v>609</v>
      </c>
      <c r="E63" s="408" t="s">
        <v>68</v>
      </c>
      <c r="F63" s="407">
        <v>15</v>
      </c>
      <c r="G63" s="407"/>
      <c r="H63" s="407">
        <v>2944000</v>
      </c>
      <c r="I63" s="407">
        <v>1483147</v>
      </c>
      <c r="J63" s="407"/>
      <c r="K63" s="408" t="s">
        <v>744</v>
      </c>
      <c r="L63" s="518">
        <f>AVERAGE(12100,12705,15342,16913,18604,19535,21402)*12</f>
        <v>199887.42857142858</v>
      </c>
      <c r="M63" s="427">
        <f t="shared" si="18"/>
        <v>1.9988742857142858</v>
      </c>
      <c r="N63" s="408">
        <v>15</v>
      </c>
      <c r="O63" s="428">
        <f t="shared" si="19"/>
        <v>29.983114285714286</v>
      </c>
      <c r="P63" s="441" t="s">
        <v>2568</v>
      </c>
      <c r="Q63" s="406"/>
      <c r="R63" s="410"/>
      <c r="S63" s="407"/>
      <c r="T63" s="407"/>
      <c r="U63" s="407"/>
      <c r="V63" s="407"/>
      <c r="W63" s="407"/>
      <c r="X63" s="407"/>
      <c r="Y63" s="407"/>
      <c r="Z63" s="407"/>
    </row>
    <row r="64" spans="1:26" ht="15" customHeight="1">
      <c r="A64" s="490" t="s">
        <v>2570</v>
      </c>
      <c r="B64" s="525" t="s">
        <v>2571</v>
      </c>
      <c r="C64" s="490" t="s">
        <v>2572</v>
      </c>
      <c r="D64" s="485" t="s">
        <v>609</v>
      </c>
      <c r="E64" s="485" t="s">
        <v>68</v>
      </c>
      <c r="F64" s="490"/>
      <c r="G64" s="490"/>
      <c r="H64" s="490"/>
      <c r="I64" s="490"/>
      <c r="J64" s="490"/>
      <c r="K64" s="490"/>
      <c r="L64" s="490"/>
      <c r="M64" s="526"/>
      <c r="N64" s="490"/>
      <c r="O64" s="526">
        <f>SUM(O65:O76)</f>
        <v>101.8912</v>
      </c>
      <c r="P64" s="525"/>
      <c r="Q64" s="527"/>
      <c r="R64" s="526">
        <f>SUM(R65:R76)</f>
        <v>0</v>
      </c>
      <c r="S64" s="377"/>
      <c r="T64" s="377"/>
      <c r="U64" s="377"/>
      <c r="V64" s="377"/>
      <c r="W64" s="377"/>
      <c r="X64" s="377"/>
      <c r="Y64" s="377"/>
      <c r="Z64" s="377"/>
    </row>
    <row r="65" spans="1:26" ht="15" customHeight="1">
      <c r="A65" s="406" t="s">
        <v>2579</v>
      </c>
      <c r="B65" s="407" t="s">
        <v>2580</v>
      </c>
      <c r="C65" s="407" t="s">
        <v>451</v>
      </c>
      <c r="D65" s="408" t="s">
        <v>609</v>
      </c>
      <c r="E65" s="408" t="s">
        <v>68</v>
      </c>
      <c r="F65" s="407">
        <v>2</v>
      </c>
      <c r="G65" s="407"/>
      <c r="H65" s="407">
        <v>2280000</v>
      </c>
      <c r="I65" s="407"/>
      <c r="J65" s="407"/>
      <c r="K65" s="408" t="s">
        <v>744</v>
      </c>
      <c r="L65" s="408">
        <f>85000*12</f>
        <v>1020000</v>
      </c>
      <c r="M65" s="427">
        <f t="shared" ref="M65:M76" si="20">L65/100000</f>
        <v>10.199999999999999</v>
      </c>
      <c r="N65" s="408">
        <v>2</v>
      </c>
      <c r="O65" s="428">
        <f t="shared" ref="O65:O76" si="21">M65*N65</f>
        <v>20.399999999999999</v>
      </c>
      <c r="P65" s="536" t="s">
        <v>2585</v>
      </c>
      <c r="Q65" s="406"/>
      <c r="R65" s="410"/>
      <c r="S65" s="407"/>
      <c r="T65" s="407"/>
      <c r="U65" s="407"/>
      <c r="V65" s="407"/>
      <c r="W65" s="407"/>
      <c r="X65" s="407"/>
      <c r="Y65" s="407"/>
      <c r="Z65" s="407"/>
    </row>
    <row r="66" spans="1:26" ht="15" customHeight="1">
      <c r="A66" s="406" t="s">
        <v>2588</v>
      </c>
      <c r="B66" s="407" t="s">
        <v>2589</v>
      </c>
      <c r="C66" s="407" t="s">
        <v>2590</v>
      </c>
      <c r="D66" s="408" t="s">
        <v>609</v>
      </c>
      <c r="E66" s="408" t="s">
        <v>68</v>
      </c>
      <c r="F66" s="407">
        <v>2</v>
      </c>
      <c r="G66" s="407"/>
      <c r="H66" s="407">
        <v>1200000</v>
      </c>
      <c r="I66" s="407">
        <v>229983</v>
      </c>
      <c r="J66" s="407"/>
      <c r="K66" s="408" t="s">
        <v>744</v>
      </c>
      <c r="L66" s="408">
        <f>65000*12</f>
        <v>780000</v>
      </c>
      <c r="M66" s="427">
        <f t="shared" si="20"/>
        <v>7.8</v>
      </c>
      <c r="N66" s="408">
        <v>2</v>
      </c>
      <c r="O66" s="428">
        <f t="shared" si="21"/>
        <v>15.6</v>
      </c>
      <c r="P66" s="407" t="s">
        <v>2597</v>
      </c>
      <c r="Q66" s="406"/>
      <c r="R66" s="410"/>
      <c r="S66" s="407"/>
      <c r="T66" s="407"/>
      <c r="U66" s="407"/>
      <c r="V66" s="407"/>
      <c r="W66" s="407"/>
      <c r="X66" s="407"/>
      <c r="Y66" s="407"/>
      <c r="Z66" s="407"/>
    </row>
    <row r="67" spans="1:26" ht="15" customHeight="1">
      <c r="A67" s="406" t="s">
        <v>2598</v>
      </c>
      <c r="B67" s="407" t="s">
        <v>2599</v>
      </c>
      <c r="C67" s="407" t="s">
        <v>2600</v>
      </c>
      <c r="D67" s="408" t="s">
        <v>609</v>
      </c>
      <c r="E67" s="408" t="s">
        <v>68</v>
      </c>
      <c r="F67" s="407">
        <v>2</v>
      </c>
      <c r="G67" s="407"/>
      <c r="H67" s="407">
        <v>749000</v>
      </c>
      <c r="I67" s="407">
        <v>280404</v>
      </c>
      <c r="J67" s="407"/>
      <c r="K67" s="408" t="s">
        <v>744</v>
      </c>
      <c r="L67" s="408">
        <f>AVERAGE(46619,34613)*12</f>
        <v>487392</v>
      </c>
      <c r="M67" s="427">
        <f t="shared" si="20"/>
        <v>4.87392</v>
      </c>
      <c r="N67" s="408">
        <v>2</v>
      </c>
      <c r="O67" s="428">
        <f t="shared" si="21"/>
        <v>9.7478400000000001</v>
      </c>
      <c r="P67" s="537" t="s">
        <v>2606</v>
      </c>
      <c r="Q67" s="406"/>
      <c r="R67" s="410"/>
      <c r="S67" s="407"/>
      <c r="T67" s="407"/>
      <c r="U67" s="407"/>
      <c r="V67" s="407"/>
      <c r="W67" s="407"/>
      <c r="X67" s="407"/>
      <c r="Y67" s="407"/>
      <c r="Z67" s="407"/>
    </row>
    <row r="68" spans="1:26" ht="15" customHeight="1">
      <c r="A68" s="406" t="s">
        <v>2607</v>
      </c>
      <c r="B68" s="407" t="s">
        <v>2608</v>
      </c>
      <c r="C68" s="407" t="s">
        <v>2544</v>
      </c>
      <c r="D68" s="408" t="s">
        <v>609</v>
      </c>
      <c r="E68" s="408" t="s">
        <v>68</v>
      </c>
      <c r="F68" s="407">
        <v>2</v>
      </c>
      <c r="G68" s="407"/>
      <c r="H68" s="407">
        <v>387000</v>
      </c>
      <c r="I68" s="407">
        <v>106190</v>
      </c>
      <c r="J68" s="407"/>
      <c r="K68" s="408" t="s">
        <v>744</v>
      </c>
      <c r="L68" s="408">
        <v>209813</v>
      </c>
      <c r="M68" s="427">
        <f t="shared" si="20"/>
        <v>2.0981299999999998</v>
      </c>
      <c r="N68" s="408">
        <v>2</v>
      </c>
      <c r="O68" s="428">
        <f t="shared" si="21"/>
        <v>4.1962599999999997</v>
      </c>
      <c r="P68" s="407" t="s">
        <v>2611</v>
      </c>
      <c r="Q68" s="406"/>
      <c r="R68" s="410"/>
      <c r="S68" s="407"/>
      <c r="T68" s="407"/>
      <c r="U68" s="407"/>
      <c r="V68" s="407"/>
      <c r="W68" s="407"/>
      <c r="X68" s="407"/>
      <c r="Y68" s="407"/>
      <c r="Z68" s="407"/>
    </row>
    <row r="69" spans="1:26" ht="15" customHeight="1">
      <c r="A69" s="406" t="s">
        <v>2615</v>
      </c>
      <c r="B69" s="407" t="s">
        <v>2616</v>
      </c>
      <c r="C69" s="407" t="s">
        <v>2617</v>
      </c>
      <c r="D69" s="408" t="s">
        <v>609</v>
      </c>
      <c r="E69" s="408" t="s">
        <v>68</v>
      </c>
      <c r="F69" s="407">
        <v>2</v>
      </c>
      <c r="G69" s="407"/>
      <c r="H69" s="407">
        <v>560000</v>
      </c>
      <c r="I69" s="407">
        <v>287586</v>
      </c>
      <c r="J69" s="407"/>
      <c r="K69" s="408" t="s">
        <v>744</v>
      </c>
      <c r="L69" s="408">
        <v>308424</v>
      </c>
      <c r="M69" s="427">
        <f t="shared" si="20"/>
        <v>3.0842399999999999</v>
      </c>
      <c r="N69" s="408">
        <v>2</v>
      </c>
      <c r="O69" s="428">
        <f t="shared" si="21"/>
        <v>6.1684799999999997</v>
      </c>
      <c r="P69" s="407" t="s">
        <v>2620</v>
      </c>
      <c r="Q69" s="406"/>
      <c r="R69" s="410"/>
      <c r="S69" s="407"/>
      <c r="T69" s="407"/>
      <c r="U69" s="407"/>
      <c r="V69" s="407"/>
      <c r="W69" s="407"/>
      <c r="X69" s="407"/>
      <c r="Y69" s="407"/>
      <c r="Z69" s="407"/>
    </row>
    <row r="70" spans="1:26" ht="15" customHeight="1">
      <c r="A70" s="406" t="s">
        <v>2621</v>
      </c>
      <c r="B70" s="407" t="s">
        <v>2622</v>
      </c>
      <c r="C70" s="407" t="s">
        <v>2623</v>
      </c>
      <c r="D70" s="408" t="s">
        <v>609</v>
      </c>
      <c r="E70" s="408" t="s">
        <v>68</v>
      </c>
      <c r="F70" s="407">
        <v>2</v>
      </c>
      <c r="G70" s="407"/>
      <c r="H70" s="407">
        <v>840000</v>
      </c>
      <c r="I70" s="407"/>
      <c r="J70" s="407"/>
      <c r="K70" s="408" t="s">
        <v>744</v>
      </c>
      <c r="L70" s="408">
        <f>40000*12</f>
        <v>480000</v>
      </c>
      <c r="M70" s="427">
        <f t="shared" si="20"/>
        <v>4.8</v>
      </c>
      <c r="N70" s="408">
        <v>2</v>
      </c>
      <c r="O70" s="428">
        <f t="shared" si="21"/>
        <v>9.6</v>
      </c>
      <c r="P70" s="542" t="s">
        <v>2631</v>
      </c>
      <c r="Q70" s="406"/>
      <c r="R70" s="410"/>
      <c r="S70" s="407"/>
      <c r="T70" s="407"/>
      <c r="U70" s="407"/>
      <c r="V70" s="407"/>
      <c r="W70" s="407"/>
      <c r="X70" s="407"/>
      <c r="Y70" s="407"/>
      <c r="Z70" s="407"/>
    </row>
    <row r="71" spans="1:26" ht="15" customHeight="1">
      <c r="A71" s="406" t="s">
        <v>2636</v>
      </c>
      <c r="B71" s="407" t="s">
        <v>2637</v>
      </c>
      <c r="C71" s="407" t="s">
        <v>2638</v>
      </c>
      <c r="D71" s="408" t="s">
        <v>609</v>
      </c>
      <c r="E71" s="408" t="s">
        <v>68</v>
      </c>
      <c r="F71" s="407">
        <v>2</v>
      </c>
      <c r="G71" s="407"/>
      <c r="H71" s="407">
        <v>875000</v>
      </c>
      <c r="I71" s="407">
        <v>556066</v>
      </c>
      <c r="J71" s="407"/>
      <c r="K71" s="408" t="s">
        <v>744</v>
      </c>
      <c r="L71" s="408">
        <v>564452</v>
      </c>
      <c r="M71" s="427">
        <f t="shared" si="20"/>
        <v>5.64452</v>
      </c>
      <c r="N71" s="408">
        <v>2</v>
      </c>
      <c r="O71" s="428">
        <f t="shared" si="21"/>
        <v>11.28904</v>
      </c>
      <c r="P71" s="407" t="s">
        <v>2642</v>
      </c>
      <c r="Q71" s="406"/>
      <c r="R71" s="410"/>
      <c r="S71" s="407"/>
      <c r="T71" s="407"/>
      <c r="U71" s="407"/>
      <c r="V71" s="407"/>
      <c r="W71" s="407"/>
      <c r="X71" s="407"/>
      <c r="Y71" s="407"/>
      <c r="Z71" s="407"/>
    </row>
    <row r="72" spans="1:26" ht="15" customHeight="1">
      <c r="A72" s="406" t="s">
        <v>2645</v>
      </c>
      <c r="B72" s="407" t="s">
        <v>2646</v>
      </c>
      <c r="C72" s="407" t="s">
        <v>2647</v>
      </c>
      <c r="D72" s="408" t="s">
        <v>609</v>
      </c>
      <c r="E72" s="408" t="s">
        <v>68</v>
      </c>
      <c r="F72" s="407">
        <v>2</v>
      </c>
      <c r="G72" s="407"/>
      <c r="H72" s="407">
        <v>517000</v>
      </c>
      <c r="I72" s="407">
        <v>302993</v>
      </c>
      <c r="J72" s="407"/>
      <c r="K72" s="408" t="s">
        <v>744</v>
      </c>
      <c r="L72" s="408">
        <v>278810</v>
      </c>
      <c r="M72" s="427">
        <f t="shared" si="20"/>
        <v>2.7881</v>
      </c>
      <c r="N72" s="408">
        <v>2</v>
      </c>
      <c r="O72" s="428">
        <f t="shared" si="21"/>
        <v>5.5762</v>
      </c>
      <c r="P72" s="407" t="s">
        <v>2651</v>
      </c>
      <c r="Q72" s="406"/>
      <c r="R72" s="410"/>
      <c r="S72" s="407"/>
      <c r="T72" s="407"/>
      <c r="U72" s="407"/>
      <c r="V72" s="407"/>
      <c r="W72" s="407"/>
      <c r="X72" s="407"/>
      <c r="Y72" s="407"/>
      <c r="Z72" s="407"/>
    </row>
    <row r="73" spans="1:26" ht="15" customHeight="1">
      <c r="A73" s="406" t="s">
        <v>2652</v>
      </c>
      <c r="B73" s="407" t="s">
        <v>2653</v>
      </c>
      <c r="C73" s="407" t="s">
        <v>2654</v>
      </c>
      <c r="D73" s="408" t="s">
        <v>609</v>
      </c>
      <c r="E73" s="408" t="s">
        <v>68</v>
      </c>
      <c r="F73" s="407">
        <v>2</v>
      </c>
      <c r="G73" s="407"/>
      <c r="H73" s="407">
        <v>600000</v>
      </c>
      <c r="I73" s="407"/>
      <c r="J73" s="407"/>
      <c r="K73" s="408" t="s">
        <v>744</v>
      </c>
      <c r="L73" s="408">
        <v>300000</v>
      </c>
      <c r="M73" s="427">
        <f t="shared" si="20"/>
        <v>3</v>
      </c>
      <c r="N73" s="408">
        <v>2</v>
      </c>
      <c r="O73" s="428">
        <f t="shared" si="21"/>
        <v>6</v>
      </c>
      <c r="P73" s="407" t="s">
        <v>2660</v>
      </c>
      <c r="Q73" s="406"/>
      <c r="R73" s="410"/>
      <c r="S73" s="407"/>
      <c r="T73" s="407"/>
      <c r="U73" s="407"/>
      <c r="V73" s="407"/>
      <c r="W73" s="407"/>
      <c r="X73" s="407"/>
      <c r="Y73" s="407"/>
      <c r="Z73" s="407"/>
    </row>
    <row r="74" spans="1:26" ht="15" customHeight="1">
      <c r="A74" s="406" t="s">
        <v>2661</v>
      </c>
      <c r="B74" s="407" t="s">
        <v>2663</v>
      </c>
      <c r="C74" s="407" t="s">
        <v>2665</v>
      </c>
      <c r="D74" s="408" t="s">
        <v>609</v>
      </c>
      <c r="E74" s="408" t="s">
        <v>68</v>
      </c>
      <c r="F74" s="407">
        <v>2</v>
      </c>
      <c r="G74" s="407"/>
      <c r="H74" s="407">
        <v>611000</v>
      </c>
      <c r="I74" s="407">
        <v>341373</v>
      </c>
      <c r="J74" s="407"/>
      <c r="K74" s="408" t="s">
        <v>744</v>
      </c>
      <c r="L74" s="408">
        <f>AVERAGE(35519,27957)*12</f>
        <v>380856</v>
      </c>
      <c r="M74" s="427">
        <f t="shared" si="20"/>
        <v>3.8085599999999999</v>
      </c>
      <c r="N74" s="408">
        <v>2</v>
      </c>
      <c r="O74" s="428">
        <f t="shared" si="21"/>
        <v>7.6171199999999999</v>
      </c>
      <c r="P74" s="407" t="s">
        <v>2670</v>
      </c>
      <c r="Q74" s="406"/>
      <c r="R74" s="410"/>
      <c r="S74" s="407"/>
      <c r="T74" s="407"/>
      <c r="U74" s="407"/>
      <c r="V74" s="407"/>
      <c r="W74" s="407"/>
      <c r="X74" s="407"/>
      <c r="Y74" s="407"/>
      <c r="Z74" s="407"/>
    </row>
    <row r="75" spans="1:26" ht="15" customHeight="1">
      <c r="A75" s="406" t="s">
        <v>2671</v>
      </c>
      <c r="B75" s="407" t="s">
        <v>2672</v>
      </c>
      <c r="C75" s="407" t="s">
        <v>2673</v>
      </c>
      <c r="D75" s="408" t="s">
        <v>609</v>
      </c>
      <c r="E75" s="408" t="s">
        <v>68</v>
      </c>
      <c r="F75" s="407">
        <v>2</v>
      </c>
      <c r="G75" s="407"/>
      <c r="H75" s="407">
        <v>319000</v>
      </c>
      <c r="I75" s="407">
        <v>161150</v>
      </c>
      <c r="J75" s="407"/>
      <c r="K75" s="408" t="s">
        <v>744</v>
      </c>
      <c r="L75" s="408">
        <v>152813</v>
      </c>
      <c r="M75" s="427">
        <f t="shared" si="20"/>
        <v>1.52813</v>
      </c>
      <c r="N75" s="408">
        <v>2</v>
      </c>
      <c r="O75" s="428">
        <f t="shared" si="21"/>
        <v>3.05626</v>
      </c>
      <c r="P75" s="407" t="s">
        <v>2675</v>
      </c>
      <c r="Q75" s="406"/>
      <c r="R75" s="410"/>
      <c r="S75" s="407"/>
      <c r="T75" s="407"/>
      <c r="U75" s="407"/>
      <c r="V75" s="407"/>
      <c r="W75" s="407"/>
      <c r="X75" s="407"/>
      <c r="Y75" s="407"/>
      <c r="Z75" s="407"/>
    </row>
    <row r="76" spans="1:26" ht="15" customHeight="1">
      <c r="A76" s="406" t="s">
        <v>2681</v>
      </c>
      <c r="B76" s="407" t="s">
        <v>2683</v>
      </c>
      <c r="C76" s="407" t="s">
        <v>2684</v>
      </c>
      <c r="D76" s="408" t="s">
        <v>609</v>
      </c>
      <c r="E76" s="408" t="s">
        <v>68</v>
      </c>
      <c r="F76" s="407">
        <v>2</v>
      </c>
      <c r="G76" s="407"/>
      <c r="H76" s="407">
        <v>299000</v>
      </c>
      <c r="I76" s="407"/>
      <c r="J76" s="407"/>
      <c r="K76" s="408" t="s">
        <v>744</v>
      </c>
      <c r="L76" s="408">
        <v>132000</v>
      </c>
      <c r="M76" s="427">
        <f t="shared" si="20"/>
        <v>1.32</v>
      </c>
      <c r="N76" s="408">
        <v>2</v>
      </c>
      <c r="O76" s="428">
        <f t="shared" si="21"/>
        <v>2.64</v>
      </c>
      <c r="P76" s="407" t="s">
        <v>2686</v>
      </c>
      <c r="Q76" s="406"/>
      <c r="R76" s="410"/>
      <c r="S76" s="407"/>
      <c r="T76" s="407"/>
      <c r="U76" s="407"/>
      <c r="V76" s="407"/>
      <c r="W76" s="407"/>
      <c r="X76" s="407"/>
      <c r="Y76" s="407"/>
      <c r="Z76" s="407"/>
    </row>
    <row r="77" spans="1:26" ht="15" customHeight="1">
      <c r="A77" s="400" t="s">
        <v>2694</v>
      </c>
      <c r="B77" s="401" t="s">
        <v>2695</v>
      </c>
      <c r="C77" s="402" t="s">
        <v>2696</v>
      </c>
      <c r="D77" s="403" t="s">
        <v>609</v>
      </c>
      <c r="E77" s="403" t="s">
        <v>2118</v>
      </c>
      <c r="F77" s="401"/>
      <c r="G77" s="401"/>
      <c r="H77" s="401"/>
      <c r="I77" s="401"/>
      <c r="J77" s="401"/>
      <c r="K77" s="401"/>
      <c r="L77" s="401"/>
      <c r="M77" s="404"/>
      <c r="N77" s="402"/>
      <c r="O77" s="404">
        <f>SUM(O78:O83)</f>
        <v>6.5519999999999996</v>
      </c>
      <c r="P77" s="401"/>
      <c r="Q77" s="405"/>
      <c r="R77" s="404">
        <f>SUM(R78:R83)</f>
        <v>0</v>
      </c>
      <c r="S77" s="377"/>
      <c r="T77" s="377"/>
      <c r="U77" s="377"/>
      <c r="V77" s="377"/>
      <c r="W77" s="377"/>
      <c r="X77" s="377"/>
      <c r="Y77" s="377"/>
      <c r="Z77" s="377"/>
    </row>
    <row r="78" spans="1:26" ht="15" customHeight="1">
      <c r="A78" s="422" t="s">
        <v>2701</v>
      </c>
      <c r="B78" s="377" t="s">
        <v>2702</v>
      </c>
      <c r="C78" s="377" t="s">
        <v>479</v>
      </c>
      <c r="D78" s="387" t="s">
        <v>609</v>
      </c>
      <c r="E78" s="387" t="s">
        <v>2118</v>
      </c>
      <c r="F78" s="377"/>
      <c r="G78" s="377"/>
      <c r="H78" s="377"/>
      <c r="I78" s="377"/>
      <c r="J78" s="377"/>
      <c r="K78" s="377"/>
      <c r="L78" s="377"/>
      <c r="M78" s="425">
        <f t="shared" ref="M78:M80" si="22">L78/100000</f>
        <v>0</v>
      </c>
      <c r="N78" s="377"/>
      <c r="O78" s="382">
        <f t="shared" ref="O78:O80" si="23">M78*N78</f>
        <v>0</v>
      </c>
      <c r="P78" s="377"/>
      <c r="Q78" s="422"/>
      <c r="R78" s="425"/>
      <c r="S78" s="377"/>
      <c r="T78" s="377"/>
      <c r="U78" s="377"/>
      <c r="V78" s="377"/>
      <c r="W78" s="377"/>
      <c r="X78" s="377"/>
      <c r="Y78" s="377"/>
      <c r="Z78" s="377"/>
    </row>
    <row r="79" spans="1:26" ht="15" customHeight="1">
      <c r="A79" s="422" t="s">
        <v>2710</v>
      </c>
      <c r="B79" s="377" t="s">
        <v>2711</v>
      </c>
      <c r="C79" s="377" t="s">
        <v>2544</v>
      </c>
      <c r="D79" s="387" t="s">
        <v>609</v>
      </c>
      <c r="E79" s="387" t="s">
        <v>2118</v>
      </c>
      <c r="F79" s="377"/>
      <c r="G79" s="377"/>
      <c r="H79" s="377"/>
      <c r="I79" s="377"/>
      <c r="J79" s="377"/>
      <c r="K79" s="377"/>
      <c r="L79" s="377"/>
      <c r="M79" s="425">
        <f t="shared" si="22"/>
        <v>0</v>
      </c>
      <c r="N79" s="377"/>
      <c r="O79" s="382">
        <f t="shared" si="23"/>
        <v>0</v>
      </c>
      <c r="P79" s="377"/>
      <c r="Q79" s="422"/>
      <c r="R79" s="425"/>
      <c r="S79" s="377"/>
      <c r="T79" s="377"/>
      <c r="U79" s="377"/>
      <c r="V79" s="377"/>
      <c r="W79" s="377"/>
      <c r="X79" s="377"/>
      <c r="Y79" s="377"/>
      <c r="Z79" s="377"/>
    </row>
    <row r="80" spans="1:26" ht="15" customHeight="1">
      <c r="A80" s="422" t="s">
        <v>2714</v>
      </c>
      <c r="B80" s="377" t="s">
        <v>2716</v>
      </c>
      <c r="C80" s="377" t="s">
        <v>2718</v>
      </c>
      <c r="D80" s="387" t="s">
        <v>609</v>
      </c>
      <c r="E80" s="387" t="s">
        <v>2118</v>
      </c>
      <c r="F80" s="377"/>
      <c r="G80" s="377"/>
      <c r="H80" s="377"/>
      <c r="I80" s="377"/>
      <c r="J80" s="377"/>
      <c r="K80" s="377"/>
      <c r="L80" s="377"/>
      <c r="M80" s="425">
        <f t="shared" si="22"/>
        <v>0</v>
      </c>
      <c r="N80" s="377"/>
      <c r="O80" s="382">
        <f t="shared" si="23"/>
        <v>0</v>
      </c>
      <c r="P80" s="377"/>
      <c r="Q80" s="422"/>
      <c r="R80" s="425"/>
      <c r="S80" s="377"/>
      <c r="T80" s="377"/>
      <c r="U80" s="377"/>
      <c r="V80" s="377"/>
      <c r="W80" s="377"/>
      <c r="X80" s="377"/>
      <c r="Y80" s="377"/>
      <c r="Z80" s="377"/>
    </row>
    <row r="81" spans="1:26" ht="15" customHeight="1">
      <c r="A81" s="555" t="s">
        <v>2726</v>
      </c>
      <c r="B81" s="556" t="s">
        <v>2727</v>
      </c>
      <c r="C81" s="556" t="s">
        <v>2732</v>
      </c>
      <c r="D81" s="557" t="s">
        <v>609</v>
      </c>
      <c r="E81" s="557" t="s">
        <v>2118</v>
      </c>
      <c r="F81" s="556"/>
      <c r="G81" s="556"/>
      <c r="H81" s="556"/>
      <c r="I81" s="556"/>
      <c r="J81" s="556"/>
      <c r="K81" s="558"/>
      <c r="L81" s="558"/>
      <c r="M81" s="559"/>
      <c r="N81" s="558"/>
      <c r="O81" s="561"/>
      <c r="P81" s="556" t="s">
        <v>2738</v>
      </c>
      <c r="Q81" s="562"/>
      <c r="R81" s="559"/>
      <c r="S81" s="377"/>
      <c r="T81" s="377"/>
      <c r="U81" s="377"/>
      <c r="V81" s="377"/>
      <c r="W81" s="377"/>
      <c r="X81" s="377"/>
      <c r="Y81" s="377"/>
      <c r="Z81" s="377"/>
    </row>
    <row r="82" spans="1:26" ht="15" customHeight="1">
      <c r="A82" s="422" t="s">
        <v>2742</v>
      </c>
      <c r="B82" s="377" t="s">
        <v>2743</v>
      </c>
      <c r="C82" s="377" t="s">
        <v>2744</v>
      </c>
      <c r="D82" s="387" t="s">
        <v>609</v>
      </c>
      <c r="E82" s="387" t="s">
        <v>2118</v>
      </c>
      <c r="F82" s="377"/>
      <c r="G82" s="377"/>
      <c r="H82" s="377"/>
      <c r="I82" s="377"/>
      <c r="J82" s="377"/>
      <c r="K82" s="377"/>
      <c r="L82" s="377"/>
      <c r="M82" s="425">
        <f t="shared" ref="M82:M83" si="24">L82/100000</f>
        <v>0</v>
      </c>
      <c r="N82" s="377"/>
      <c r="O82" s="382">
        <f t="shared" ref="O82:O83" si="25">M82*N82</f>
        <v>0</v>
      </c>
      <c r="P82" s="563"/>
      <c r="Q82" s="422"/>
      <c r="R82" s="425"/>
      <c r="S82" s="377"/>
      <c r="T82" s="377"/>
      <c r="U82" s="377"/>
      <c r="V82" s="377"/>
      <c r="W82" s="377"/>
      <c r="X82" s="377"/>
      <c r="Y82" s="377"/>
      <c r="Z82" s="377"/>
    </row>
    <row r="83" spans="1:26" ht="15" customHeight="1">
      <c r="A83" s="406" t="s">
        <v>2750</v>
      </c>
      <c r="B83" s="407" t="s">
        <v>2751</v>
      </c>
      <c r="C83" s="407" t="s">
        <v>171</v>
      </c>
      <c r="D83" s="408" t="s">
        <v>609</v>
      </c>
      <c r="E83" s="408" t="s">
        <v>2118</v>
      </c>
      <c r="F83" s="407">
        <v>4</v>
      </c>
      <c r="G83" s="407"/>
      <c r="H83" s="407">
        <v>624000</v>
      </c>
      <c r="I83" s="407">
        <v>210142</v>
      </c>
      <c r="J83" s="407"/>
      <c r="K83" s="408" t="s">
        <v>744</v>
      </c>
      <c r="L83" s="408">
        <f>13650*12</f>
        <v>163800</v>
      </c>
      <c r="M83" s="427">
        <f t="shared" si="24"/>
        <v>1.6379999999999999</v>
      </c>
      <c r="N83" s="408">
        <v>4</v>
      </c>
      <c r="O83" s="428">
        <f t="shared" si="25"/>
        <v>6.5519999999999996</v>
      </c>
      <c r="P83" s="564" t="s">
        <v>2755</v>
      </c>
      <c r="Q83" s="406"/>
      <c r="R83" s="410"/>
      <c r="S83" s="407"/>
      <c r="T83" s="407"/>
      <c r="U83" s="407"/>
      <c r="V83" s="407"/>
      <c r="W83" s="407"/>
      <c r="X83" s="407"/>
      <c r="Y83" s="407"/>
      <c r="Z83" s="407"/>
    </row>
    <row r="84" spans="1:26" ht="15" customHeight="1">
      <c r="A84" s="400" t="s">
        <v>2760</v>
      </c>
      <c r="B84" s="401" t="s">
        <v>2761</v>
      </c>
      <c r="C84" s="402" t="s">
        <v>2762</v>
      </c>
      <c r="D84" s="403" t="s">
        <v>609</v>
      </c>
      <c r="E84" s="403" t="s">
        <v>2118</v>
      </c>
      <c r="F84" s="401"/>
      <c r="G84" s="401"/>
      <c r="H84" s="401"/>
      <c r="I84" s="401"/>
      <c r="J84" s="401"/>
      <c r="K84" s="401"/>
      <c r="L84" s="401"/>
      <c r="M84" s="404"/>
      <c r="N84" s="402"/>
      <c r="O84" s="404">
        <f>SUM(O85:O90)</f>
        <v>36.364260000000002</v>
      </c>
      <c r="P84" s="401"/>
      <c r="Q84" s="405"/>
      <c r="R84" s="404">
        <f>SUM(R85:R90)</f>
        <v>0</v>
      </c>
      <c r="S84" s="377"/>
      <c r="T84" s="377"/>
      <c r="U84" s="377"/>
      <c r="V84" s="377"/>
      <c r="W84" s="377"/>
      <c r="X84" s="377"/>
      <c r="Y84" s="377"/>
      <c r="Z84" s="377"/>
    </row>
    <row r="85" spans="1:26" ht="15" customHeight="1">
      <c r="A85" s="422" t="s">
        <v>2767</v>
      </c>
      <c r="B85" s="377" t="s">
        <v>2768</v>
      </c>
      <c r="C85" s="377" t="s">
        <v>451</v>
      </c>
      <c r="D85" s="387" t="s">
        <v>609</v>
      </c>
      <c r="E85" s="387" t="s">
        <v>2118</v>
      </c>
      <c r="F85" s="377"/>
      <c r="G85" s="377"/>
      <c r="H85" s="377"/>
      <c r="I85" s="377"/>
      <c r="J85" s="377"/>
      <c r="K85" s="377"/>
      <c r="L85" s="377"/>
      <c r="M85" s="425">
        <f t="shared" ref="M85:M90" si="26">L85/100000</f>
        <v>0</v>
      </c>
      <c r="N85" s="377"/>
      <c r="O85" s="382">
        <f t="shared" ref="O85:O90" si="27">M85*N85</f>
        <v>0</v>
      </c>
      <c r="P85" s="377"/>
      <c r="Q85" s="422"/>
      <c r="R85" s="425"/>
      <c r="S85" s="377"/>
      <c r="T85" s="377"/>
      <c r="U85" s="377"/>
      <c r="V85" s="377"/>
      <c r="W85" s="377"/>
      <c r="X85" s="377"/>
      <c r="Y85" s="377"/>
      <c r="Z85" s="377"/>
    </row>
    <row r="86" spans="1:26" ht="15" customHeight="1">
      <c r="A86" s="406" t="s">
        <v>2773</v>
      </c>
      <c r="B86" s="407" t="s">
        <v>2774</v>
      </c>
      <c r="C86" s="407" t="s">
        <v>479</v>
      </c>
      <c r="D86" s="408" t="s">
        <v>609</v>
      </c>
      <c r="E86" s="408" t="s">
        <v>2118</v>
      </c>
      <c r="F86" s="407">
        <v>4</v>
      </c>
      <c r="G86" s="407"/>
      <c r="H86" s="407">
        <v>2400000</v>
      </c>
      <c r="I86" s="407">
        <v>170968</v>
      </c>
      <c r="J86" s="407"/>
      <c r="K86" s="408" t="s">
        <v>744</v>
      </c>
      <c r="L86" s="408">
        <f>65000*12</f>
        <v>780000</v>
      </c>
      <c r="M86" s="427">
        <f t="shared" si="26"/>
        <v>7.8</v>
      </c>
      <c r="N86" s="408">
        <v>4</v>
      </c>
      <c r="O86" s="428">
        <f t="shared" si="27"/>
        <v>31.2</v>
      </c>
      <c r="P86" s="564" t="s">
        <v>2778</v>
      </c>
      <c r="Q86" s="406"/>
      <c r="R86" s="410"/>
      <c r="S86" s="407"/>
      <c r="T86" s="407"/>
      <c r="U86" s="407"/>
      <c r="V86" s="407"/>
      <c r="W86" s="407"/>
      <c r="X86" s="407"/>
      <c r="Y86" s="407"/>
      <c r="Z86" s="407"/>
    </row>
    <row r="87" spans="1:26" ht="15" customHeight="1">
      <c r="A87" s="422" t="s">
        <v>2779</v>
      </c>
      <c r="B87" s="377" t="s">
        <v>2780</v>
      </c>
      <c r="C87" s="377" t="s">
        <v>2544</v>
      </c>
      <c r="D87" s="387" t="s">
        <v>609</v>
      </c>
      <c r="E87" s="387" t="s">
        <v>2118</v>
      </c>
      <c r="F87" s="377"/>
      <c r="G87" s="377"/>
      <c r="H87" s="377"/>
      <c r="I87" s="377"/>
      <c r="J87" s="377"/>
      <c r="K87" s="377"/>
      <c r="L87" s="377"/>
      <c r="M87" s="425">
        <f t="shared" si="26"/>
        <v>0</v>
      </c>
      <c r="N87" s="377"/>
      <c r="O87" s="382">
        <f t="shared" si="27"/>
        <v>0</v>
      </c>
      <c r="P87" s="377"/>
      <c r="Q87" s="422"/>
      <c r="R87" s="425"/>
      <c r="S87" s="377"/>
      <c r="T87" s="377"/>
      <c r="U87" s="377"/>
      <c r="V87" s="377"/>
      <c r="W87" s="377"/>
      <c r="X87" s="377"/>
      <c r="Y87" s="377"/>
      <c r="Z87" s="377"/>
    </row>
    <row r="88" spans="1:26" ht="15" customHeight="1">
      <c r="A88" s="422" t="s">
        <v>2783</v>
      </c>
      <c r="B88" s="377"/>
      <c r="C88" s="377" t="s">
        <v>2784</v>
      </c>
      <c r="D88" s="387" t="s">
        <v>609</v>
      </c>
      <c r="E88" s="387" t="s">
        <v>2785</v>
      </c>
      <c r="F88" s="377"/>
      <c r="G88" s="377"/>
      <c r="H88" s="377"/>
      <c r="I88" s="377"/>
      <c r="J88" s="377"/>
      <c r="K88" s="377"/>
      <c r="L88" s="377"/>
      <c r="M88" s="425">
        <f t="shared" si="26"/>
        <v>0</v>
      </c>
      <c r="N88" s="377"/>
      <c r="O88" s="382">
        <f t="shared" si="27"/>
        <v>0</v>
      </c>
      <c r="P88" s="377"/>
      <c r="Q88" s="422"/>
      <c r="R88" s="425"/>
      <c r="S88" s="377"/>
      <c r="T88" s="377"/>
      <c r="U88" s="377"/>
      <c r="V88" s="377"/>
      <c r="W88" s="377"/>
      <c r="X88" s="377"/>
      <c r="Y88" s="377"/>
      <c r="Z88" s="377"/>
    </row>
    <row r="89" spans="1:26" ht="15" customHeight="1">
      <c r="A89" s="422" t="s">
        <v>2788</v>
      </c>
      <c r="B89" s="377"/>
      <c r="C89" s="377" t="s">
        <v>2790</v>
      </c>
      <c r="D89" s="387" t="s">
        <v>609</v>
      </c>
      <c r="E89" s="387" t="s">
        <v>2785</v>
      </c>
      <c r="F89" s="377"/>
      <c r="G89" s="377"/>
      <c r="H89" s="377"/>
      <c r="I89" s="377"/>
      <c r="J89" s="377"/>
      <c r="K89" s="377"/>
      <c r="L89" s="377"/>
      <c r="M89" s="425">
        <f t="shared" si="26"/>
        <v>0</v>
      </c>
      <c r="N89" s="377"/>
      <c r="O89" s="382">
        <f t="shared" si="27"/>
        <v>0</v>
      </c>
      <c r="P89" s="377"/>
      <c r="Q89" s="422"/>
      <c r="R89" s="425"/>
      <c r="S89" s="377"/>
      <c r="T89" s="377"/>
      <c r="U89" s="377"/>
      <c r="V89" s="377"/>
      <c r="W89" s="377"/>
      <c r="X89" s="377"/>
      <c r="Y89" s="377"/>
      <c r="Z89" s="377"/>
    </row>
    <row r="90" spans="1:26" ht="15" customHeight="1">
      <c r="A90" s="406" t="s">
        <v>2793</v>
      </c>
      <c r="B90" s="407" t="s">
        <v>2794</v>
      </c>
      <c r="C90" s="407" t="s">
        <v>565</v>
      </c>
      <c r="D90" s="408" t="s">
        <v>609</v>
      </c>
      <c r="E90" s="408" t="s">
        <v>2118</v>
      </c>
      <c r="F90" s="407">
        <v>3</v>
      </c>
      <c r="G90" s="407"/>
      <c r="H90" s="407">
        <v>508000</v>
      </c>
      <c r="I90" s="407">
        <v>235030</v>
      </c>
      <c r="J90" s="407"/>
      <c r="K90" s="408" t="s">
        <v>744</v>
      </c>
      <c r="L90" s="408">
        <v>172142</v>
      </c>
      <c r="M90" s="427">
        <f t="shared" si="26"/>
        <v>1.72142</v>
      </c>
      <c r="N90" s="408">
        <v>3</v>
      </c>
      <c r="O90" s="428">
        <f t="shared" si="27"/>
        <v>5.1642599999999996</v>
      </c>
      <c r="P90" s="564" t="s">
        <v>2800</v>
      </c>
      <c r="Q90" s="406"/>
      <c r="R90" s="410"/>
      <c r="S90" s="407"/>
      <c r="T90" s="407"/>
      <c r="U90" s="407"/>
      <c r="V90" s="407"/>
      <c r="W90" s="407"/>
      <c r="X90" s="407"/>
      <c r="Y90" s="407"/>
      <c r="Z90" s="407"/>
    </row>
    <row r="91" spans="1:26" ht="15" customHeight="1">
      <c r="A91" s="400" t="s">
        <v>2801</v>
      </c>
      <c r="B91" s="401"/>
      <c r="C91" s="402" t="s">
        <v>2802</v>
      </c>
      <c r="D91" s="403" t="s">
        <v>609</v>
      </c>
      <c r="E91" s="403" t="s">
        <v>2118</v>
      </c>
      <c r="F91" s="401"/>
      <c r="G91" s="401"/>
      <c r="H91" s="401"/>
      <c r="I91" s="401"/>
      <c r="J91" s="401"/>
      <c r="K91" s="401"/>
      <c r="L91" s="401"/>
      <c r="M91" s="404"/>
      <c r="N91" s="402"/>
      <c r="O91" s="404">
        <f>SUM(O92:O95)</f>
        <v>0</v>
      </c>
      <c r="P91" s="401"/>
      <c r="Q91" s="405"/>
      <c r="R91" s="404">
        <f>SUM(R92:R95)</f>
        <v>0</v>
      </c>
      <c r="S91" s="377"/>
      <c r="T91" s="377"/>
      <c r="U91" s="377"/>
      <c r="V91" s="377"/>
      <c r="W91" s="377"/>
      <c r="X91" s="377"/>
      <c r="Y91" s="377"/>
      <c r="Z91" s="377"/>
    </row>
    <row r="92" spans="1:26" ht="15" customHeight="1">
      <c r="A92" s="422" t="s">
        <v>2806</v>
      </c>
      <c r="B92" s="377"/>
      <c r="C92" s="377" t="s">
        <v>2257</v>
      </c>
      <c r="D92" s="387" t="s">
        <v>609</v>
      </c>
      <c r="E92" s="387" t="s">
        <v>2118</v>
      </c>
      <c r="F92" s="377"/>
      <c r="G92" s="377"/>
      <c r="H92" s="377"/>
      <c r="I92" s="377"/>
      <c r="J92" s="377"/>
      <c r="K92" s="377"/>
      <c r="L92" s="377"/>
      <c r="M92" s="425">
        <f t="shared" ref="M92:M95" si="28">L92/100000</f>
        <v>0</v>
      </c>
      <c r="N92" s="377"/>
      <c r="O92" s="382">
        <f t="shared" ref="O92:O95" si="29">M92*N92</f>
        <v>0</v>
      </c>
      <c r="P92" s="377"/>
      <c r="Q92" s="422"/>
      <c r="R92" s="425"/>
      <c r="S92" s="377"/>
      <c r="T92" s="377"/>
      <c r="U92" s="377"/>
      <c r="V92" s="377"/>
      <c r="W92" s="377"/>
      <c r="X92" s="377"/>
      <c r="Y92" s="377"/>
      <c r="Z92" s="377"/>
    </row>
    <row r="93" spans="1:26" ht="15" customHeight="1">
      <c r="A93" s="422" t="s">
        <v>2814</v>
      </c>
      <c r="B93" s="377"/>
      <c r="C93" s="377" t="s">
        <v>479</v>
      </c>
      <c r="D93" s="387" t="s">
        <v>609</v>
      </c>
      <c r="E93" s="387" t="s">
        <v>2118</v>
      </c>
      <c r="F93" s="377"/>
      <c r="G93" s="377"/>
      <c r="H93" s="377"/>
      <c r="I93" s="377"/>
      <c r="J93" s="377"/>
      <c r="K93" s="377"/>
      <c r="L93" s="377"/>
      <c r="M93" s="425">
        <f t="shared" si="28"/>
        <v>0</v>
      </c>
      <c r="N93" s="377"/>
      <c r="O93" s="382">
        <f t="shared" si="29"/>
        <v>0</v>
      </c>
      <c r="P93" s="377"/>
      <c r="Q93" s="422"/>
      <c r="R93" s="425"/>
      <c r="S93" s="377"/>
      <c r="T93" s="377"/>
      <c r="U93" s="377"/>
      <c r="V93" s="377"/>
      <c r="W93" s="377"/>
      <c r="X93" s="377"/>
      <c r="Y93" s="377"/>
      <c r="Z93" s="377"/>
    </row>
    <row r="94" spans="1:26" ht="15" customHeight="1">
      <c r="A94" s="422" t="s">
        <v>2816</v>
      </c>
      <c r="B94" s="377"/>
      <c r="C94" s="377" t="s">
        <v>2149</v>
      </c>
      <c r="D94" s="387" t="s">
        <v>609</v>
      </c>
      <c r="E94" s="387" t="s">
        <v>2118</v>
      </c>
      <c r="F94" s="377"/>
      <c r="G94" s="377"/>
      <c r="H94" s="377"/>
      <c r="I94" s="377"/>
      <c r="J94" s="377"/>
      <c r="K94" s="377"/>
      <c r="L94" s="377"/>
      <c r="M94" s="425">
        <f t="shared" si="28"/>
        <v>0</v>
      </c>
      <c r="N94" s="377"/>
      <c r="O94" s="382">
        <f t="shared" si="29"/>
        <v>0</v>
      </c>
      <c r="P94" s="377"/>
      <c r="Q94" s="422"/>
      <c r="R94" s="425"/>
      <c r="S94" s="377"/>
      <c r="T94" s="377"/>
      <c r="U94" s="377"/>
      <c r="V94" s="377"/>
      <c r="W94" s="377"/>
      <c r="X94" s="377"/>
      <c r="Y94" s="377"/>
      <c r="Z94" s="377"/>
    </row>
    <row r="95" spans="1:26" ht="15" customHeight="1">
      <c r="A95" s="422" t="s">
        <v>2821</v>
      </c>
      <c r="B95" s="377"/>
      <c r="C95" s="377" t="s">
        <v>171</v>
      </c>
      <c r="D95" s="387" t="s">
        <v>609</v>
      </c>
      <c r="E95" s="387" t="s">
        <v>2118</v>
      </c>
      <c r="F95" s="377"/>
      <c r="G95" s="377"/>
      <c r="H95" s="377"/>
      <c r="I95" s="377"/>
      <c r="J95" s="377"/>
      <c r="K95" s="377"/>
      <c r="L95" s="377"/>
      <c r="M95" s="425">
        <f t="shared" si="28"/>
        <v>0</v>
      </c>
      <c r="N95" s="377"/>
      <c r="O95" s="382">
        <f t="shared" si="29"/>
        <v>0</v>
      </c>
      <c r="P95" s="377"/>
      <c r="Q95" s="422"/>
      <c r="R95" s="425"/>
      <c r="S95" s="377"/>
      <c r="T95" s="377"/>
      <c r="U95" s="377"/>
      <c r="V95" s="377"/>
      <c r="W95" s="377"/>
      <c r="X95" s="377"/>
      <c r="Y95" s="377"/>
      <c r="Z95" s="377"/>
    </row>
    <row r="96" spans="1:26" ht="15" customHeight="1">
      <c r="A96" s="402" t="s">
        <v>2824</v>
      </c>
      <c r="B96" s="401" t="s">
        <v>2825</v>
      </c>
      <c r="C96" s="402" t="s">
        <v>2826</v>
      </c>
      <c r="D96" s="403" t="s">
        <v>609</v>
      </c>
      <c r="E96" s="403" t="s">
        <v>2118</v>
      </c>
      <c r="F96" s="401"/>
      <c r="G96" s="401"/>
      <c r="H96" s="401"/>
      <c r="I96" s="401"/>
      <c r="J96" s="401"/>
      <c r="K96" s="401"/>
      <c r="L96" s="401"/>
      <c r="M96" s="404"/>
      <c r="N96" s="402"/>
      <c r="O96" s="404">
        <f>SUM(O97:O101)</f>
        <v>0</v>
      </c>
      <c r="P96" s="401"/>
      <c r="Q96" s="405"/>
      <c r="R96" s="404">
        <f>SUM(R97:R101)</f>
        <v>0</v>
      </c>
      <c r="S96" s="377"/>
      <c r="T96" s="377"/>
      <c r="U96" s="377"/>
      <c r="V96" s="377"/>
      <c r="W96" s="377"/>
      <c r="X96" s="377"/>
      <c r="Y96" s="377"/>
      <c r="Z96" s="377"/>
    </row>
    <row r="97" spans="1:26" ht="15" customHeight="1">
      <c r="A97" s="422" t="s">
        <v>2831</v>
      </c>
      <c r="B97" s="377" t="s">
        <v>2833</v>
      </c>
      <c r="C97" s="377" t="s">
        <v>479</v>
      </c>
      <c r="D97" s="387" t="s">
        <v>609</v>
      </c>
      <c r="E97" s="387" t="s">
        <v>2118</v>
      </c>
      <c r="F97" s="377"/>
      <c r="G97" s="377"/>
      <c r="H97" s="377"/>
      <c r="I97" s="377"/>
      <c r="J97" s="377"/>
      <c r="K97" s="377"/>
      <c r="L97" s="377"/>
      <c r="M97" s="425">
        <f t="shared" ref="M97:M101" si="30">L97/100000</f>
        <v>0</v>
      </c>
      <c r="N97" s="377"/>
      <c r="O97" s="382">
        <f t="shared" ref="O97:O101" si="31">M97*N97</f>
        <v>0</v>
      </c>
      <c r="P97" s="377"/>
      <c r="Q97" s="422"/>
      <c r="R97" s="425"/>
      <c r="S97" s="377"/>
      <c r="T97" s="377"/>
      <c r="U97" s="377"/>
      <c r="V97" s="377"/>
      <c r="W97" s="377"/>
      <c r="X97" s="377"/>
      <c r="Y97" s="377"/>
      <c r="Z97" s="377"/>
    </row>
    <row r="98" spans="1:26" ht="15" customHeight="1">
      <c r="A98" s="422" t="s">
        <v>2838</v>
      </c>
      <c r="B98" s="377" t="s">
        <v>2839</v>
      </c>
      <c r="C98" s="377" t="s">
        <v>2841</v>
      </c>
      <c r="D98" s="387" t="s">
        <v>609</v>
      </c>
      <c r="E98" s="387" t="s">
        <v>2118</v>
      </c>
      <c r="F98" s="377"/>
      <c r="G98" s="377"/>
      <c r="H98" s="377"/>
      <c r="I98" s="377"/>
      <c r="J98" s="377"/>
      <c r="K98" s="377"/>
      <c r="L98" s="377"/>
      <c r="M98" s="425">
        <f t="shared" si="30"/>
        <v>0</v>
      </c>
      <c r="N98" s="377"/>
      <c r="O98" s="382">
        <f t="shared" si="31"/>
        <v>0</v>
      </c>
      <c r="P98" s="377"/>
      <c r="Q98" s="422"/>
      <c r="R98" s="425"/>
      <c r="S98" s="377"/>
      <c r="T98" s="377"/>
      <c r="U98" s="377"/>
      <c r="V98" s="377"/>
      <c r="W98" s="377"/>
      <c r="X98" s="377"/>
      <c r="Y98" s="377"/>
      <c r="Z98" s="377"/>
    </row>
    <row r="99" spans="1:26" ht="15" customHeight="1">
      <c r="A99" s="422" t="s">
        <v>2847</v>
      </c>
      <c r="B99" s="377" t="s">
        <v>2848</v>
      </c>
      <c r="C99" s="377" t="s">
        <v>2209</v>
      </c>
      <c r="D99" s="387" t="s">
        <v>609</v>
      </c>
      <c r="E99" s="387" t="s">
        <v>2118</v>
      </c>
      <c r="F99" s="377"/>
      <c r="G99" s="377"/>
      <c r="H99" s="377"/>
      <c r="I99" s="377"/>
      <c r="J99" s="377"/>
      <c r="K99" s="377"/>
      <c r="L99" s="377"/>
      <c r="M99" s="425">
        <f t="shared" si="30"/>
        <v>0</v>
      </c>
      <c r="N99" s="377"/>
      <c r="O99" s="382">
        <f t="shared" si="31"/>
        <v>0</v>
      </c>
      <c r="P99" s="377"/>
      <c r="Q99" s="422"/>
      <c r="R99" s="425"/>
      <c r="S99" s="377"/>
      <c r="T99" s="377"/>
      <c r="U99" s="377"/>
      <c r="V99" s="377"/>
      <c r="W99" s="377"/>
      <c r="X99" s="377"/>
      <c r="Y99" s="377"/>
      <c r="Z99" s="377"/>
    </row>
    <row r="100" spans="1:26" ht="15" customHeight="1">
      <c r="A100" s="422" t="s">
        <v>2854</v>
      </c>
      <c r="B100" s="377" t="s">
        <v>2855</v>
      </c>
      <c r="C100" s="377" t="s">
        <v>2673</v>
      </c>
      <c r="D100" s="387" t="s">
        <v>609</v>
      </c>
      <c r="E100" s="387" t="s">
        <v>2118</v>
      </c>
      <c r="F100" s="377"/>
      <c r="G100" s="377"/>
      <c r="H100" s="377"/>
      <c r="I100" s="377"/>
      <c r="J100" s="377"/>
      <c r="K100" s="377"/>
      <c r="L100" s="377"/>
      <c r="M100" s="425">
        <f t="shared" si="30"/>
        <v>0</v>
      </c>
      <c r="N100" s="377"/>
      <c r="O100" s="382">
        <f t="shared" si="31"/>
        <v>0</v>
      </c>
      <c r="P100" s="377"/>
      <c r="Q100" s="422"/>
      <c r="R100" s="425"/>
      <c r="S100" s="377"/>
      <c r="T100" s="377"/>
      <c r="U100" s="377"/>
      <c r="V100" s="377"/>
      <c r="W100" s="377"/>
      <c r="X100" s="377"/>
      <c r="Y100" s="377"/>
      <c r="Z100" s="377"/>
    </row>
    <row r="101" spans="1:26" ht="15" customHeight="1">
      <c r="A101" s="422" t="s">
        <v>2861</v>
      </c>
      <c r="B101" s="377" t="s">
        <v>2862</v>
      </c>
      <c r="C101" s="377" t="s">
        <v>171</v>
      </c>
      <c r="D101" s="387" t="s">
        <v>609</v>
      </c>
      <c r="E101" s="387" t="s">
        <v>2118</v>
      </c>
      <c r="F101" s="377"/>
      <c r="G101" s="377"/>
      <c r="H101" s="377"/>
      <c r="I101" s="377"/>
      <c r="J101" s="377"/>
      <c r="K101" s="377"/>
      <c r="L101" s="377"/>
      <c r="M101" s="425">
        <f t="shared" si="30"/>
        <v>0</v>
      </c>
      <c r="N101" s="377"/>
      <c r="O101" s="382">
        <f t="shared" si="31"/>
        <v>0</v>
      </c>
      <c r="P101" s="377"/>
      <c r="Q101" s="422"/>
      <c r="R101" s="425"/>
      <c r="S101" s="377"/>
      <c r="T101" s="377"/>
      <c r="U101" s="377"/>
      <c r="V101" s="377"/>
      <c r="W101" s="377"/>
      <c r="X101" s="377"/>
      <c r="Y101" s="377"/>
      <c r="Z101" s="377"/>
    </row>
    <row r="102" spans="1:26" ht="15" customHeight="1">
      <c r="A102" s="400" t="s">
        <v>2869</v>
      </c>
      <c r="B102" s="401" t="s">
        <v>2825</v>
      </c>
      <c r="C102" s="402" t="s">
        <v>2870</v>
      </c>
      <c r="D102" s="403" t="s">
        <v>609</v>
      </c>
      <c r="E102" s="403" t="s">
        <v>2118</v>
      </c>
      <c r="F102" s="401"/>
      <c r="G102" s="401"/>
      <c r="H102" s="401"/>
      <c r="I102" s="401"/>
      <c r="J102" s="401"/>
      <c r="K102" s="401"/>
      <c r="L102" s="401"/>
      <c r="M102" s="404"/>
      <c r="N102" s="402"/>
      <c r="O102" s="404">
        <f>SUM(O103:O104)</f>
        <v>0</v>
      </c>
      <c r="P102" s="401"/>
      <c r="Q102" s="405"/>
      <c r="R102" s="404">
        <f>SUM(R103:R104)</f>
        <v>0</v>
      </c>
      <c r="S102" s="377"/>
      <c r="T102" s="377"/>
      <c r="U102" s="377"/>
      <c r="V102" s="377"/>
      <c r="W102" s="377"/>
      <c r="X102" s="377"/>
      <c r="Y102" s="377"/>
      <c r="Z102" s="377"/>
    </row>
    <row r="103" spans="1:26" ht="15" customHeight="1">
      <c r="A103" s="422" t="s">
        <v>2874</v>
      </c>
      <c r="B103" s="377"/>
      <c r="C103" s="377" t="s">
        <v>2876</v>
      </c>
      <c r="D103" s="387" t="s">
        <v>609</v>
      </c>
      <c r="E103" s="387" t="s">
        <v>1455</v>
      </c>
      <c r="F103" s="377"/>
      <c r="G103" s="377"/>
      <c r="H103" s="377"/>
      <c r="I103" s="377"/>
      <c r="J103" s="377"/>
      <c r="K103" s="377"/>
      <c r="L103" s="377"/>
      <c r="M103" s="425">
        <f t="shared" ref="M103:M104" si="32">L103/100000</f>
        <v>0</v>
      </c>
      <c r="N103" s="377"/>
      <c r="O103" s="382">
        <f t="shared" ref="O103:O104" si="33">M103*N103</f>
        <v>0</v>
      </c>
      <c r="P103" s="377"/>
      <c r="Q103" s="422"/>
      <c r="R103" s="425"/>
      <c r="S103" s="377"/>
      <c r="T103" s="377"/>
      <c r="U103" s="377"/>
      <c r="V103" s="377"/>
      <c r="W103" s="377"/>
      <c r="X103" s="377"/>
      <c r="Y103" s="377"/>
      <c r="Z103" s="377"/>
    </row>
    <row r="104" spans="1:26" ht="15" customHeight="1">
      <c r="A104" s="422" t="s">
        <v>2880</v>
      </c>
      <c r="B104" s="377"/>
      <c r="C104" s="377" t="s">
        <v>2881</v>
      </c>
      <c r="D104" s="387" t="s">
        <v>609</v>
      </c>
      <c r="E104" s="387" t="s">
        <v>1455</v>
      </c>
      <c r="F104" s="377"/>
      <c r="G104" s="377"/>
      <c r="H104" s="377"/>
      <c r="I104" s="377"/>
      <c r="J104" s="377"/>
      <c r="K104" s="377"/>
      <c r="L104" s="377"/>
      <c r="M104" s="425">
        <f t="shared" si="32"/>
        <v>0</v>
      </c>
      <c r="N104" s="377"/>
      <c r="O104" s="382">
        <f t="shared" si="33"/>
        <v>0</v>
      </c>
      <c r="P104" s="377"/>
      <c r="Q104" s="422"/>
      <c r="R104" s="425"/>
      <c r="S104" s="377"/>
      <c r="T104" s="377"/>
      <c r="U104" s="377"/>
      <c r="V104" s="377"/>
      <c r="W104" s="377"/>
      <c r="X104" s="377"/>
      <c r="Y104" s="377"/>
      <c r="Z104" s="377"/>
    </row>
    <row r="105" spans="1:26" ht="15" customHeight="1">
      <c r="A105" s="400" t="s">
        <v>2888</v>
      </c>
      <c r="B105" s="401" t="s">
        <v>2889</v>
      </c>
      <c r="C105" s="402" t="s">
        <v>2890</v>
      </c>
      <c r="D105" s="403" t="s">
        <v>609</v>
      </c>
      <c r="E105" s="403" t="s">
        <v>2118</v>
      </c>
      <c r="F105" s="401"/>
      <c r="G105" s="401"/>
      <c r="H105" s="401"/>
      <c r="I105" s="401"/>
      <c r="J105" s="401"/>
      <c r="K105" s="401"/>
      <c r="L105" s="401"/>
      <c r="M105" s="443"/>
      <c r="N105" s="402"/>
      <c r="O105" s="404">
        <f>SUM(O106:O127)</f>
        <v>222.08581999999998</v>
      </c>
      <c r="P105" s="401"/>
      <c r="Q105" s="405"/>
      <c r="R105" s="404">
        <f>SUM(R106:R127)</f>
        <v>0</v>
      </c>
      <c r="S105" s="377"/>
      <c r="T105" s="377"/>
      <c r="U105" s="377"/>
      <c r="V105" s="377"/>
      <c r="W105" s="377"/>
      <c r="X105" s="377"/>
      <c r="Y105" s="377"/>
      <c r="Z105" s="377"/>
    </row>
    <row r="106" spans="1:26" ht="15" customHeight="1">
      <c r="A106" s="580" t="s">
        <v>2895</v>
      </c>
      <c r="B106" s="581" t="s">
        <v>2897</v>
      </c>
      <c r="C106" s="581" t="s">
        <v>2900</v>
      </c>
      <c r="D106" s="582" t="s">
        <v>609</v>
      </c>
      <c r="E106" s="582" t="s">
        <v>2118</v>
      </c>
      <c r="F106" s="581">
        <v>32</v>
      </c>
      <c r="G106" s="581"/>
      <c r="H106" s="581">
        <v>6380000</v>
      </c>
      <c r="I106" s="581">
        <v>3617916</v>
      </c>
      <c r="J106" s="581"/>
      <c r="K106" s="581" t="s">
        <v>784</v>
      </c>
      <c r="L106" s="583">
        <v>178230</v>
      </c>
      <c r="M106" s="584">
        <f t="shared" ref="M106:M127" si="34">L106/100000</f>
        <v>1.7823</v>
      </c>
      <c r="N106" s="583">
        <v>39</v>
      </c>
      <c r="O106" s="584">
        <f t="shared" ref="O106:O127" si="35">M106*N106</f>
        <v>69.509699999999995</v>
      </c>
      <c r="P106" s="583" t="s">
        <v>2905</v>
      </c>
      <c r="Q106" s="580"/>
      <c r="R106" s="584"/>
      <c r="S106" s="581"/>
      <c r="T106" s="581"/>
      <c r="U106" s="581"/>
      <c r="V106" s="581"/>
      <c r="W106" s="581"/>
      <c r="X106" s="581"/>
      <c r="Y106" s="581"/>
      <c r="Z106" s="581"/>
    </row>
    <row r="107" spans="1:26" ht="15" customHeight="1">
      <c r="A107" s="422" t="s">
        <v>2908</v>
      </c>
      <c r="B107" s="377" t="s">
        <v>2909</v>
      </c>
      <c r="C107" s="377" t="s">
        <v>2638</v>
      </c>
      <c r="D107" s="387" t="s">
        <v>609</v>
      </c>
      <c r="E107" s="387" t="s">
        <v>2118</v>
      </c>
      <c r="F107" s="377">
        <v>3</v>
      </c>
      <c r="G107" s="377"/>
      <c r="H107" s="377">
        <v>130000</v>
      </c>
      <c r="I107" s="377">
        <v>555756</v>
      </c>
      <c r="J107" s="377"/>
      <c r="K107" s="377" t="s">
        <v>744</v>
      </c>
      <c r="L107" s="377">
        <v>300075</v>
      </c>
      <c r="M107" s="425">
        <f t="shared" si="34"/>
        <v>3.00075</v>
      </c>
      <c r="N107" s="377">
        <v>4</v>
      </c>
      <c r="O107" s="425">
        <f t="shared" si="35"/>
        <v>12.003</v>
      </c>
      <c r="P107" s="377" t="s">
        <v>2913</v>
      </c>
      <c r="Q107" s="422"/>
      <c r="R107" s="425"/>
      <c r="S107" s="377"/>
      <c r="T107" s="377"/>
      <c r="U107" s="377"/>
      <c r="V107" s="377"/>
      <c r="W107" s="377"/>
      <c r="X107" s="377"/>
      <c r="Y107" s="377"/>
      <c r="Z107" s="377"/>
    </row>
    <row r="108" spans="1:26" ht="15" customHeight="1">
      <c r="A108" s="422" t="s">
        <v>2917</v>
      </c>
      <c r="B108" s="377" t="s">
        <v>2918</v>
      </c>
      <c r="C108" s="377" t="s">
        <v>2919</v>
      </c>
      <c r="D108" s="387" t="s">
        <v>609</v>
      </c>
      <c r="E108" s="387" t="s">
        <v>2118</v>
      </c>
      <c r="F108" s="377"/>
      <c r="G108" s="377"/>
      <c r="H108" s="377"/>
      <c r="I108" s="377"/>
      <c r="J108" s="377"/>
      <c r="K108" s="377"/>
      <c r="L108" s="377"/>
      <c r="M108" s="425">
        <f t="shared" si="34"/>
        <v>0</v>
      </c>
      <c r="N108" s="377"/>
      <c r="O108" s="425">
        <f t="shared" si="35"/>
        <v>0</v>
      </c>
      <c r="P108" s="377"/>
      <c r="Q108" s="422"/>
      <c r="R108" s="425"/>
      <c r="S108" s="377"/>
      <c r="T108" s="377"/>
      <c r="U108" s="377"/>
      <c r="V108" s="377"/>
      <c r="W108" s="377"/>
      <c r="X108" s="377"/>
      <c r="Y108" s="377"/>
      <c r="Z108" s="377"/>
    </row>
    <row r="109" spans="1:26" ht="15" customHeight="1">
      <c r="A109" s="422" t="s">
        <v>2929</v>
      </c>
      <c r="B109" s="377" t="s">
        <v>2342</v>
      </c>
      <c r="C109" s="377" t="s">
        <v>2932</v>
      </c>
      <c r="D109" s="387" t="s">
        <v>609</v>
      </c>
      <c r="E109" s="387" t="s">
        <v>2118</v>
      </c>
      <c r="F109" s="377">
        <v>2</v>
      </c>
      <c r="G109" s="377"/>
      <c r="H109" s="377">
        <v>2040000</v>
      </c>
      <c r="I109" s="377">
        <v>458719</v>
      </c>
      <c r="J109" s="377"/>
      <c r="K109" s="377" t="s">
        <v>784</v>
      </c>
      <c r="L109" s="377">
        <v>1057800</v>
      </c>
      <c r="M109" s="425">
        <f t="shared" si="34"/>
        <v>10.577999999999999</v>
      </c>
      <c r="N109" s="377">
        <v>2</v>
      </c>
      <c r="O109" s="425">
        <f t="shared" si="35"/>
        <v>21.155999999999999</v>
      </c>
      <c r="P109" s="377" t="s">
        <v>2940</v>
      </c>
      <c r="Q109" s="422"/>
      <c r="R109" s="425"/>
      <c r="S109" s="377"/>
      <c r="T109" s="377"/>
      <c r="U109" s="377"/>
      <c r="V109" s="377"/>
      <c r="W109" s="377"/>
      <c r="X109" s="377"/>
      <c r="Y109" s="377"/>
      <c r="Z109" s="377"/>
    </row>
    <row r="110" spans="1:26" ht="15" customHeight="1">
      <c r="A110" s="422" t="s">
        <v>2942</v>
      </c>
      <c r="B110" s="377" t="s">
        <v>2943</v>
      </c>
      <c r="C110" s="377" t="s">
        <v>2944</v>
      </c>
      <c r="D110" s="387" t="s">
        <v>609</v>
      </c>
      <c r="E110" s="387" t="s">
        <v>2118</v>
      </c>
      <c r="F110" s="377">
        <v>2</v>
      </c>
      <c r="G110" s="377"/>
      <c r="H110" s="377">
        <v>840000</v>
      </c>
      <c r="I110" s="377">
        <v>393924</v>
      </c>
      <c r="J110" s="377"/>
      <c r="K110" s="377" t="s">
        <v>744</v>
      </c>
      <c r="L110" s="426">
        <v>480000</v>
      </c>
      <c r="M110" s="425">
        <f t="shared" si="34"/>
        <v>4.8</v>
      </c>
      <c r="N110" s="377">
        <v>2</v>
      </c>
      <c r="O110" s="425">
        <f t="shared" si="35"/>
        <v>9.6</v>
      </c>
      <c r="P110" s="426" t="s">
        <v>2949</v>
      </c>
      <c r="Q110" s="422"/>
      <c r="R110" s="425"/>
      <c r="S110" s="377"/>
      <c r="T110" s="377"/>
      <c r="U110" s="377"/>
      <c r="V110" s="377"/>
      <c r="W110" s="377"/>
      <c r="X110" s="377"/>
      <c r="Y110" s="377"/>
      <c r="Z110" s="377"/>
    </row>
    <row r="111" spans="1:26" ht="15" customHeight="1">
      <c r="A111" s="422" t="s">
        <v>2953</v>
      </c>
      <c r="B111" s="377" t="s">
        <v>2954</v>
      </c>
      <c r="C111" s="377" t="s">
        <v>2955</v>
      </c>
      <c r="D111" s="387" t="s">
        <v>609</v>
      </c>
      <c r="E111" s="387" t="s">
        <v>2118</v>
      </c>
      <c r="F111" s="377">
        <v>4</v>
      </c>
      <c r="G111" s="377"/>
      <c r="H111" s="377">
        <v>960000</v>
      </c>
      <c r="I111" s="377">
        <v>274048</v>
      </c>
      <c r="J111" s="377"/>
      <c r="K111" s="377" t="s">
        <v>744</v>
      </c>
      <c r="L111" s="377">
        <v>242400</v>
      </c>
      <c r="M111" s="425">
        <f t="shared" si="34"/>
        <v>2.4239999999999999</v>
      </c>
      <c r="N111" s="377">
        <v>10</v>
      </c>
      <c r="O111" s="425">
        <f t="shared" si="35"/>
        <v>24.24</v>
      </c>
      <c r="P111" s="377" t="s">
        <v>2961</v>
      </c>
      <c r="Q111" s="422"/>
      <c r="R111" s="425"/>
      <c r="S111" s="377"/>
      <c r="T111" s="377"/>
      <c r="U111" s="377"/>
      <c r="V111" s="377"/>
      <c r="W111" s="377"/>
      <c r="X111" s="377"/>
      <c r="Y111" s="377"/>
      <c r="Z111" s="377"/>
    </row>
    <row r="112" spans="1:26" ht="15" customHeight="1">
      <c r="A112" s="422" t="s">
        <v>2962</v>
      </c>
      <c r="B112" s="377" t="s">
        <v>2964</v>
      </c>
      <c r="C112" s="377" t="s">
        <v>2967</v>
      </c>
      <c r="D112" s="387" t="s">
        <v>609</v>
      </c>
      <c r="E112" s="387" t="s">
        <v>2118</v>
      </c>
      <c r="F112" s="377">
        <v>3</v>
      </c>
      <c r="G112" s="377"/>
      <c r="H112" s="377"/>
      <c r="I112" s="377"/>
      <c r="J112" s="377"/>
      <c r="K112" s="377"/>
      <c r="L112" s="377"/>
      <c r="M112" s="425">
        <f t="shared" si="34"/>
        <v>0</v>
      </c>
      <c r="N112" s="377">
        <v>0</v>
      </c>
      <c r="O112" s="425">
        <f t="shared" si="35"/>
        <v>0</v>
      </c>
      <c r="P112" s="377"/>
      <c r="Q112" s="422"/>
      <c r="R112" s="425"/>
      <c r="S112" s="377"/>
      <c r="T112" s="377"/>
      <c r="U112" s="377"/>
      <c r="V112" s="377"/>
      <c r="W112" s="377"/>
      <c r="X112" s="377"/>
      <c r="Y112" s="377"/>
      <c r="Z112" s="377"/>
    </row>
    <row r="113" spans="1:26" ht="15" customHeight="1">
      <c r="A113" s="422" t="s">
        <v>2973</v>
      </c>
      <c r="B113" s="377" t="s">
        <v>2974</v>
      </c>
      <c r="C113" s="377" t="s">
        <v>2975</v>
      </c>
      <c r="D113" s="387" t="s">
        <v>609</v>
      </c>
      <c r="E113" s="387" t="s">
        <v>2118</v>
      </c>
      <c r="F113" s="377"/>
      <c r="G113" s="377"/>
      <c r="H113" s="377">
        <v>1044000</v>
      </c>
      <c r="I113" s="377">
        <v>499554</v>
      </c>
      <c r="J113" s="377"/>
      <c r="K113" s="377" t="s">
        <v>744</v>
      </c>
      <c r="L113" s="377">
        <v>259038</v>
      </c>
      <c r="M113" s="425">
        <f t="shared" si="34"/>
        <v>2.5903800000000001</v>
      </c>
      <c r="N113" s="377">
        <v>4</v>
      </c>
      <c r="O113" s="425">
        <f t="shared" si="35"/>
        <v>10.361520000000001</v>
      </c>
      <c r="P113" s="380" t="s">
        <v>2977</v>
      </c>
      <c r="Q113" s="422"/>
      <c r="R113" s="425"/>
      <c r="S113" s="377"/>
      <c r="T113" s="377"/>
      <c r="U113" s="377"/>
      <c r="V113" s="377"/>
      <c r="W113" s="377"/>
      <c r="X113" s="377"/>
      <c r="Y113" s="377"/>
      <c r="Z113" s="377"/>
    </row>
    <row r="114" spans="1:26" ht="15" customHeight="1">
      <c r="A114" s="422" t="s">
        <v>2980</v>
      </c>
      <c r="B114" s="377" t="s">
        <v>2981</v>
      </c>
      <c r="C114" s="377" t="s">
        <v>2982</v>
      </c>
      <c r="D114" s="387" t="s">
        <v>609</v>
      </c>
      <c r="E114" s="387" t="s">
        <v>2118</v>
      </c>
      <c r="F114" s="377"/>
      <c r="G114" s="377"/>
      <c r="H114" s="377"/>
      <c r="I114" s="377"/>
      <c r="J114" s="377"/>
      <c r="K114" s="377"/>
      <c r="L114" s="377"/>
      <c r="M114" s="425">
        <f t="shared" si="34"/>
        <v>0</v>
      </c>
      <c r="N114" s="377"/>
      <c r="O114" s="425">
        <f t="shared" si="35"/>
        <v>0</v>
      </c>
      <c r="P114" s="377"/>
      <c r="Q114" s="422"/>
      <c r="R114" s="425"/>
      <c r="S114" s="377"/>
      <c r="T114" s="377"/>
      <c r="U114" s="377"/>
      <c r="V114" s="377"/>
      <c r="W114" s="377"/>
      <c r="X114" s="377"/>
      <c r="Y114" s="377"/>
      <c r="Z114" s="377"/>
    </row>
    <row r="115" spans="1:26" ht="15" customHeight="1">
      <c r="A115" s="422" t="s">
        <v>2988</v>
      </c>
      <c r="B115" s="377" t="s">
        <v>2990</v>
      </c>
      <c r="C115" s="377" t="s">
        <v>2991</v>
      </c>
      <c r="D115" s="387" t="s">
        <v>682</v>
      </c>
      <c r="E115" s="387" t="s">
        <v>128</v>
      </c>
      <c r="F115" s="426">
        <v>10</v>
      </c>
      <c r="G115" s="377">
        <v>7</v>
      </c>
      <c r="H115" s="377">
        <v>1054000</v>
      </c>
      <c r="I115" s="377">
        <v>680661</v>
      </c>
      <c r="J115" s="377"/>
      <c r="K115" s="377" t="s">
        <v>784</v>
      </c>
      <c r="L115" s="426">
        <v>145455</v>
      </c>
      <c r="M115" s="425">
        <f t="shared" si="34"/>
        <v>1.45455</v>
      </c>
      <c r="N115" s="377">
        <v>10</v>
      </c>
      <c r="O115" s="425">
        <f t="shared" si="35"/>
        <v>14.545500000000001</v>
      </c>
      <c r="P115" s="426" t="s">
        <v>2994</v>
      </c>
      <c r="Q115" s="422"/>
      <c r="R115" s="425"/>
      <c r="S115" s="377"/>
      <c r="T115" s="377"/>
      <c r="U115" s="377"/>
      <c r="V115" s="377"/>
      <c r="W115" s="377"/>
      <c r="X115" s="377"/>
      <c r="Y115" s="377"/>
      <c r="Z115" s="377"/>
    </row>
    <row r="116" spans="1:26" ht="15" customHeight="1">
      <c r="A116" s="422" t="s">
        <v>2997</v>
      </c>
      <c r="B116" s="377" t="s">
        <v>2998</v>
      </c>
      <c r="C116" s="377" t="s">
        <v>2999</v>
      </c>
      <c r="D116" s="387" t="s">
        <v>609</v>
      </c>
      <c r="E116" s="387" t="s">
        <v>2118</v>
      </c>
      <c r="F116" s="377">
        <f>1+1</f>
        <v>2</v>
      </c>
      <c r="G116" s="377">
        <f>1+0</f>
        <v>1</v>
      </c>
      <c r="H116" s="377">
        <v>125000</v>
      </c>
      <c r="I116" s="377">
        <f>6785+353082</f>
        <v>359867</v>
      </c>
      <c r="J116" s="377"/>
      <c r="K116" s="377" t="s">
        <v>2346</v>
      </c>
      <c r="L116" s="426">
        <v>324000</v>
      </c>
      <c r="M116" s="425">
        <f t="shared" si="34"/>
        <v>3.24</v>
      </c>
      <c r="N116" s="426">
        <v>3</v>
      </c>
      <c r="O116" s="425">
        <f t="shared" si="35"/>
        <v>9.7200000000000006</v>
      </c>
      <c r="P116" s="592" t="s">
        <v>3004</v>
      </c>
      <c r="Q116" s="422"/>
      <c r="R116" s="425"/>
      <c r="S116" s="377"/>
      <c r="T116" s="377"/>
      <c r="U116" s="377"/>
      <c r="V116" s="377"/>
      <c r="W116" s="377"/>
      <c r="X116" s="377"/>
      <c r="Y116" s="377"/>
      <c r="Z116" s="377"/>
    </row>
    <row r="117" spans="1:26" ht="15" customHeight="1">
      <c r="A117" s="422" t="s">
        <v>3009</v>
      </c>
      <c r="B117" s="377" t="s">
        <v>3010</v>
      </c>
      <c r="C117" s="377" t="s">
        <v>425</v>
      </c>
      <c r="D117" s="387" t="s">
        <v>609</v>
      </c>
      <c r="E117" s="387" t="s">
        <v>2118</v>
      </c>
      <c r="F117" s="377"/>
      <c r="G117" s="377"/>
      <c r="H117" s="377"/>
      <c r="I117" s="377"/>
      <c r="J117" s="377"/>
      <c r="K117" s="377"/>
      <c r="L117" s="377"/>
      <c r="M117" s="425">
        <f t="shared" si="34"/>
        <v>0</v>
      </c>
      <c r="N117" s="377"/>
      <c r="O117" s="425">
        <f t="shared" si="35"/>
        <v>0</v>
      </c>
      <c r="P117" s="377"/>
      <c r="Q117" s="422"/>
      <c r="R117" s="425"/>
      <c r="S117" s="377"/>
      <c r="T117" s="377"/>
      <c r="U117" s="377"/>
      <c r="V117" s="377"/>
      <c r="W117" s="377"/>
      <c r="X117" s="377"/>
      <c r="Y117" s="377"/>
      <c r="Z117" s="377"/>
    </row>
    <row r="118" spans="1:26" ht="15" customHeight="1">
      <c r="A118" s="422" t="s">
        <v>3012</v>
      </c>
      <c r="B118" s="377" t="s">
        <v>3013</v>
      </c>
      <c r="C118" s="377" t="s">
        <v>3015</v>
      </c>
      <c r="D118" s="387" t="s">
        <v>609</v>
      </c>
      <c r="E118" s="387" t="s">
        <v>2118</v>
      </c>
      <c r="F118" s="377"/>
      <c r="G118" s="377"/>
      <c r="H118" s="377"/>
      <c r="I118" s="377"/>
      <c r="J118" s="377"/>
      <c r="K118" s="377"/>
      <c r="L118" s="377"/>
      <c r="M118" s="425">
        <f t="shared" si="34"/>
        <v>0</v>
      </c>
      <c r="N118" s="377"/>
      <c r="O118" s="425">
        <f t="shared" si="35"/>
        <v>0</v>
      </c>
      <c r="P118" s="377"/>
      <c r="Q118" s="422"/>
      <c r="R118" s="425"/>
      <c r="S118" s="377"/>
      <c r="T118" s="377"/>
      <c r="U118" s="377"/>
      <c r="V118" s="377"/>
      <c r="W118" s="377"/>
      <c r="X118" s="377"/>
      <c r="Y118" s="377"/>
      <c r="Z118" s="377"/>
    </row>
    <row r="119" spans="1:26" ht="15" customHeight="1">
      <c r="A119" s="422" t="s">
        <v>3019</v>
      </c>
      <c r="B119" s="377" t="s">
        <v>3020</v>
      </c>
      <c r="C119" s="377" t="s">
        <v>3021</v>
      </c>
      <c r="D119" s="387" t="s">
        <v>609</v>
      </c>
      <c r="E119" s="387" t="s">
        <v>2118</v>
      </c>
      <c r="F119" s="377"/>
      <c r="G119" s="377"/>
      <c r="H119" s="377"/>
      <c r="I119" s="377"/>
      <c r="J119" s="377"/>
      <c r="K119" s="377"/>
      <c r="L119" s="377"/>
      <c r="M119" s="425">
        <f t="shared" si="34"/>
        <v>0</v>
      </c>
      <c r="N119" s="377"/>
      <c r="O119" s="425">
        <f t="shared" si="35"/>
        <v>0</v>
      </c>
      <c r="P119" s="377"/>
      <c r="Q119" s="422"/>
      <c r="R119" s="425"/>
      <c r="S119" s="377"/>
      <c r="T119" s="377"/>
      <c r="U119" s="377"/>
      <c r="V119" s="377"/>
      <c r="W119" s="377"/>
      <c r="X119" s="377"/>
      <c r="Y119" s="377"/>
      <c r="Z119" s="377"/>
    </row>
    <row r="120" spans="1:26" ht="15" customHeight="1">
      <c r="A120" s="406" t="s">
        <v>3027</v>
      </c>
      <c r="B120" s="407" t="s">
        <v>3029</v>
      </c>
      <c r="C120" s="407" t="s">
        <v>3030</v>
      </c>
      <c r="D120" s="408" t="s">
        <v>609</v>
      </c>
      <c r="E120" s="408" t="s">
        <v>2118</v>
      </c>
      <c r="F120" s="407"/>
      <c r="G120" s="407"/>
      <c r="H120" s="407">
        <v>88000</v>
      </c>
      <c r="I120" s="407"/>
      <c r="J120" s="407"/>
      <c r="K120" s="407" t="s">
        <v>744</v>
      </c>
      <c r="L120" s="407">
        <v>22000</v>
      </c>
      <c r="M120" s="410">
        <f t="shared" si="34"/>
        <v>0.22</v>
      </c>
      <c r="N120" s="407">
        <v>12</v>
      </c>
      <c r="O120" s="410">
        <f t="shared" si="35"/>
        <v>2.64</v>
      </c>
      <c r="P120" s="407" t="s">
        <v>3036</v>
      </c>
      <c r="Q120" s="406"/>
      <c r="R120" s="410"/>
      <c r="S120" s="407"/>
      <c r="T120" s="407"/>
      <c r="U120" s="407"/>
      <c r="V120" s="407"/>
      <c r="W120" s="407"/>
      <c r="X120" s="407"/>
      <c r="Y120" s="407"/>
      <c r="Z120" s="407"/>
    </row>
    <row r="121" spans="1:26" ht="15" customHeight="1">
      <c r="A121" s="406" t="s">
        <v>3037</v>
      </c>
      <c r="B121" s="407" t="s">
        <v>3038</v>
      </c>
      <c r="C121" s="407" t="s">
        <v>3039</v>
      </c>
      <c r="D121" s="408" t="s">
        <v>609</v>
      </c>
      <c r="E121" s="408" t="s">
        <v>2118</v>
      </c>
      <c r="F121" s="407">
        <v>5</v>
      </c>
      <c r="G121" s="407">
        <v>5</v>
      </c>
      <c r="H121" s="407">
        <v>890000</v>
      </c>
      <c r="I121" s="407">
        <v>486594</v>
      </c>
      <c r="J121" s="407"/>
      <c r="K121" s="407" t="s">
        <v>744</v>
      </c>
      <c r="L121" s="407">
        <v>240000</v>
      </c>
      <c r="M121" s="410">
        <f t="shared" si="34"/>
        <v>2.4</v>
      </c>
      <c r="N121" s="407">
        <v>9</v>
      </c>
      <c r="O121" s="410">
        <f t="shared" si="35"/>
        <v>21.599999999999998</v>
      </c>
      <c r="P121" s="536" t="s">
        <v>3044</v>
      </c>
      <c r="Q121" s="406"/>
      <c r="R121" s="410"/>
      <c r="S121" s="407"/>
      <c r="T121" s="407"/>
      <c r="U121" s="407"/>
      <c r="V121" s="407"/>
      <c r="W121" s="407"/>
      <c r="X121" s="407"/>
      <c r="Y121" s="407"/>
      <c r="Z121" s="407"/>
    </row>
    <row r="122" spans="1:26" ht="15" customHeight="1">
      <c r="A122" s="406" t="s">
        <v>3047</v>
      </c>
      <c r="B122" s="407" t="s">
        <v>3048</v>
      </c>
      <c r="C122" s="407" t="s">
        <v>3049</v>
      </c>
      <c r="D122" s="408" t="s">
        <v>609</v>
      </c>
      <c r="E122" s="408" t="s">
        <v>2118</v>
      </c>
      <c r="F122" s="407">
        <v>2</v>
      </c>
      <c r="G122" s="407"/>
      <c r="H122" s="407">
        <v>302000</v>
      </c>
      <c r="I122" s="407"/>
      <c r="J122" s="407"/>
      <c r="K122" s="408" t="s">
        <v>744</v>
      </c>
      <c r="L122" s="408">
        <v>144000</v>
      </c>
      <c r="M122" s="427">
        <f t="shared" si="34"/>
        <v>1.44</v>
      </c>
      <c r="N122" s="408">
        <v>1</v>
      </c>
      <c r="O122" s="428">
        <f t="shared" si="35"/>
        <v>1.44</v>
      </c>
      <c r="P122" s="564" t="s">
        <v>3053</v>
      </c>
      <c r="Q122" s="406"/>
      <c r="R122" s="410"/>
      <c r="S122" s="407"/>
      <c r="T122" s="407"/>
      <c r="U122" s="407"/>
      <c r="V122" s="407"/>
      <c r="W122" s="407"/>
      <c r="X122" s="407"/>
      <c r="Y122" s="407"/>
      <c r="Z122" s="407"/>
    </row>
    <row r="123" spans="1:26" ht="15" customHeight="1">
      <c r="A123" s="406" t="s">
        <v>3058</v>
      </c>
      <c r="B123" s="407" t="s">
        <v>3059</v>
      </c>
      <c r="C123" s="407" t="s">
        <v>3060</v>
      </c>
      <c r="D123" s="408" t="s">
        <v>609</v>
      </c>
      <c r="E123" s="408" t="s">
        <v>2118</v>
      </c>
      <c r="F123" s="407">
        <v>2</v>
      </c>
      <c r="G123" s="407"/>
      <c r="H123" s="407">
        <v>378000</v>
      </c>
      <c r="I123" s="407">
        <v>114750</v>
      </c>
      <c r="J123" s="407"/>
      <c r="K123" s="407" t="s">
        <v>744</v>
      </c>
      <c r="L123" s="407">
        <v>184500</v>
      </c>
      <c r="M123" s="410">
        <f t="shared" si="34"/>
        <v>1.845</v>
      </c>
      <c r="N123" s="407">
        <v>2</v>
      </c>
      <c r="O123" s="410">
        <f t="shared" si="35"/>
        <v>3.69</v>
      </c>
      <c r="P123" s="441" t="s">
        <v>3061</v>
      </c>
      <c r="Q123" s="406"/>
      <c r="R123" s="410"/>
      <c r="S123" s="407"/>
      <c r="T123" s="407"/>
      <c r="U123" s="407"/>
      <c r="V123" s="407"/>
      <c r="W123" s="407"/>
      <c r="X123" s="407"/>
      <c r="Y123" s="407"/>
      <c r="Z123" s="407"/>
    </row>
    <row r="124" spans="1:26" ht="15" customHeight="1">
      <c r="A124" s="406" t="s">
        <v>3065</v>
      </c>
      <c r="B124" s="407" t="s">
        <v>3059</v>
      </c>
      <c r="C124" s="407" t="s">
        <v>3066</v>
      </c>
      <c r="D124" s="408" t="s">
        <v>609</v>
      </c>
      <c r="E124" s="408" t="s">
        <v>2118</v>
      </c>
      <c r="F124" s="407">
        <v>2</v>
      </c>
      <c r="G124" s="407"/>
      <c r="H124" s="407">
        <v>378000</v>
      </c>
      <c r="I124" s="407">
        <v>89750</v>
      </c>
      <c r="J124" s="407"/>
      <c r="K124" s="407" t="s">
        <v>744</v>
      </c>
      <c r="L124" s="407">
        <v>184500</v>
      </c>
      <c r="M124" s="410">
        <f t="shared" si="34"/>
        <v>1.845</v>
      </c>
      <c r="N124" s="407">
        <v>2</v>
      </c>
      <c r="O124" s="410">
        <f t="shared" si="35"/>
        <v>3.69</v>
      </c>
      <c r="P124" s="407" t="s">
        <v>3070</v>
      </c>
      <c r="Q124" s="406"/>
      <c r="R124" s="410"/>
      <c r="S124" s="407"/>
      <c r="T124" s="407"/>
      <c r="U124" s="407"/>
      <c r="V124" s="407"/>
      <c r="W124" s="407"/>
      <c r="X124" s="407"/>
      <c r="Y124" s="407"/>
      <c r="Z124" s="407"/>
    </row>
    <row r="125" spans="1:26" ht="15" customHeight="1">
      <c r="A125" s="406" t="s">
        <v>3073</v>
      </c>
      <c r="B125" s="407" t="s">
        <v>3059</v>
      </c>
      <c r="C125" s="407" t="s">
        <v>3078</v>
      </c>
      <c r="D125" s="408" t="s">
        <v>609</v>
      </c>
      <c r="E125" s="408" t="s">
        <v>2118</v>
      </c>
      <c r="F125" s="407"/>
      <c r="G125" s="407"/>
      <c r="H125" s="407"/>
      <c r="I125" s="407"/>
      <c r="J125" s="407"/>
      <c r="K125" s="407"/>
      <c r="L125" s="407"/>
      <c r="M125" s="410">
        <f t="shared" si="34"/>
        <v>0</v>
      </c>
      <c r="N125" s="407"/>
      <c r="O125" s="410">
        <f t="shared" si="35"/>
        <v>0</v>
      </c>
      <c r="P125" s="431"/>
      <c r="Q125" s="406"/>
      <c r="R125" s="410"/>
      <c r="S125" s="407"/>
      <c r="T125" s="407"/>
      <c r="U125" s="407"/>
      <c r="V125" s="407"/>
      <c r="W125" s="407"/>
      <c r="X125" s="407"/>
      <c r="Y125" s="407"/>
      <c r="Z125" s="407"/>
    </row>
    <row r="126" spans="1:26" ht="15" customHeight="1">
      <c r="A126" s="406" t="s">
        <v>3079</v>
      </c>
      <c r="B126" s="407" t="s">
        <v>3080</v>
      </c>
      <c r="C126" s="407" t="s">
        <v>3081</v>
      </c>
      <c r="D126" s="408" t="s">
        <v>609</v>
      </c>
      <c r="E126" s="408" t="s">
        <v>2118</v>
      </c>
      <c r="F126" s="407">
        <v>2</v>
      </c>
      <c r="G126" s="407"/>
      <c r="H126" s="407">
        <v>840000</v>
      </c>
      <c r="I126" s="407">
        <v>490000</v>
      </c>
      <c r="J126" s="407"/>
      <c r="K126" s="408" t="s">
        <v>744</v>
      </c>
      <c r="L126" s="408">
        <v>441000</v>
      </c>
      <c r="M126" s="427">
        <f t="shared" si="34"/>
        <v>4.41</v>
      </c>
      <c r="N126" s="408">
        <v>2</v>
      </c>
      <c r="O126" s="428">
        <f t="shared" si="35"/>
        <v>8.82</v>
      </c>
      <c r="P126" s="564" t="s">
        <v>3088</v>
      </c>
      <c r="Q126" s="406"/>
      <c r="R126" s="410"/>
      <c r="S126" s="407"/>
      <c r="T126" s="407"/>
      <c r="U126" s="407"/>
      <c r="V126" s="407"/>
      <c r="W126" s="407"/>
      <c r="X126" s="407"/>
      <c r="Y126" s="407"/>
      <c r="Z126" s="407"/>
    </row>
    <row r="127" spans="1:26" ht="15" customHeight="1">
      <c r="A127" s="406" t="s">
        <v>3089</v>
      </c>
      <c r="B127" s="407" t="s">
        <v>3059</v>
      </c>
      <c r="C127" s="407" t="s">
        <v>565</v>
      </c>
      <c r="D127" s="408" t="s">
        <v>609</v>
      </c>
      <c r="E127" s="408" t="s">
        <v>2118</v>
      </c>
      <c r="F127" s="407">
        <v>5</v>
      </c>
      <c r="G127" s="407"/>
      <c r="H127" s="407">
        <v>769000</v>
      </c>
      <c r="I127" s="407">
        <v>285139</v>
      </c>
      <c r="J127" s="407"/>
      <c r="K127" s="408" t="s">
        <v>744</v>
      </c>
      <c r="L127" s="408">
        <v>181402</v>
      </c>
      <c r="M127" s="427">
        <f t="shared" si="34"/>
        <v>1.81402</v>
      </c>
      <c r="N127" s="408">
        <v>5</v>
      </c>
      <c r="O127" s="428">
        <f t="shared" si="35"/>
        <v>9.0701000000000001</v>
      </c>
      <c r="P127" s="564" t="s">
        <v>3092</v>
      </c>
      <c r="Q127" s="406"/>
      <c r="R127" s="410"/>
      <c r="S127" s="407"/>
      <c r="T127" s="407"/>
      <c r="U127" s="407"/>
      <c r="V127" s="407"/>
      <c r="W127" s="407"/>
      <c r="X127" s="407"/>
      <c r="Y127" s="407"/>
      <c r="Z127" s="407"/>
    </row>
    <row r="128" spans="1:26" ht="15" customHeight="1">
      <c r="A128" s="400" t="s">
        <v>3095</v>
      </c>
      <c r="B128" s="401" t="s">
        <v>3097</v>
      </c>
      <c r="C128" s="402" t="s">
        <v>3099</v>
      </c>
      <c r="D128" s="403" t="s">
        <v>609</v>
      </c>
      <c r="E128" s="403" t="s">
        <v>2118</v>
      </c>
      <c r="F128" s="401"/>
      <c r="G128" s="401"/>
      <c r="H128" s="401"/>
      <c r="I128" s="401"/>
      <c r="J128" s="401"/>
      <c r="K128" s="401"/>
      <c r="L128" s="401"/>
      <c r="M128" s="443"/>
      <c r="N128" s="402"/>
      <c r="O128" s="404">
        <f>SUM(O129:O133)</f>
        <v>10.199999999999999</v>
      </c>
      <c r="P128" s="401"/>
      <c r="Q128" s="405"/>
      <c r="R128" s="404">
        <f>SUM(R129:R133)</f>
        <v>0</v>
      </c>
      <c r="S128" s="377"/>
      <c r="T128" s="377"/>
      <c r="U128" s="377"/>
      <c r="V128" s="377"/>
      <c r="W128" s="377"/>
      <c r="X128" s="377"/>
      <c r="Y128" s="377"/>
      <c r="Z128" s="377"/>
    </row>
    <row r="129" spans="1:26" ht="15" customHeight="1">
      <c r="A129" s="406" t="s">
        <v>3104</v>
      </c>
      <c r="B129" s="407" t="s">
        <v>3106</v>
      </c>
      <c r="C129" s="407" t="s">
        <v>3108</v>
      </c>
      <c r="D129" s="408" t="s">
        <v>609</v>
      </c>
      <c r="E129" s="408" t="s">
        <v>2118</v>
      </c>
      <c r="F129" s="407"/>
      <c r="G129" s="407"/>
      <c r="H129" s="407"/>
      <c r="I129" s="407"/>
      <c r="J129" s="407"/>
      <c r="K129" s="407" t="s">
        <v>744</v>
      </c>
      <c r="L129" s="407">
        <f>85000*12</f>
        <v>1020000</v>
      </c>
      <c r="M129" s="410">
        <f t="shared" ref="M129:M133" si="36">L129/100000</f>
        <v>10.199999999999999</v>
      </c>
      <c r="N129" s="407">
        <v>1</v>
      </c>
      <c r="O129" s="411">
        <f t="shared" ref="O129:O133" si="37">M129*N129</f>
        <v>10.199999999999999</v>
      </c>
      <c r="P129" s="407" t="s">
        <v>3113</v>
      </c>
      <c r="Q129" s="406"/>
      <c r="R129" s="410"/>
      <c r="S129" s="407"/>
      <c r="T129" s="407"/>
      <c r="U129" s="407"/>
      <c r="V129" s="407"/>
      <c r="W129" s="407"/>
      <c r="X129" s="407"/>
      <c r="Y129" s="407"/>
      <c r="Z129" s="407"/>
    </row>
    <row r="130" spans="1:26" ht="15" customHeight="1">
      <c r="A130" s="422" t="s">
        <v>3114</v>
      </c>
      <c r="B130" s="377" t="s">
        <v>3115</v>
      </c>
      <c r="C130" s="377" t="s">
        <v>2544</v>
      </c>
      <c r="D130" s="387" t="s">
        <v>609</v>
      </c>
      <c r="E130" s="387" t="s">
        <v>2118</v>
      </c>
      <c r="F130" s="377"/>
      <c r="G130" s="377"/>
      <c r="H130" s="377"/>
      <c r="I130" s="377"/>
      <c r="J130" s="377"/>
      <c r="K130" s="377"/>
      <c r="L130" s="377"/>
      <c r="M130" s="425">
        <f t="shared" si="36"/>
        <v>0</v>
      </c>
      <c r="N130" s="377"/>
      <c r="O130" s="382">
        <f t="shared" si="37"/>
        <v>0</v>
      </c>
      <c r="P130" s="377"/>
      <c r="Q130" s="422"/>
      <c r="R130" s="425"/>
      <c r="S130" s="377"/>
      <c r="T130" s="377"/>
      <c r="U130" s="377"/>
      <c r="V130" s="377"/>
      <c r="W130" s="377"/>
      <c r="X130" s="377"/>
      <c r="Y130" s="377"/>
      <c r="Z130" s="377"/>
    </row>
    <row r="131" spans="1:26" ht="15" customHeight="1">
      <c r="A131" s="422" t="s">
        <v>3123</v>
      </c>
      <c r="B131" s="377" t="s">
        <v>3124</v>
      </c>
      <c r="C131" s="377" t="s">
        <v>3125</v>
      </c>
      <c r="D131" s="387" t="s">
        <v>609</v>
      </c>
      <c r="E131" s="387" t="s">
        <v>2118</v>
      </c>
      <c r="F131" s="377"/>
      <c r="G131" s="377"/>
      <c r="H131" s="377"/>
      <c r="I131" s="377"/>
      <c r="J131" s="377"/>
      <c r="K131" s="377"/>
      <c r="L131" s="377"/>
      <c r="M131" s="425">
        <f t="shared" si="36"/>
        <v>0</v>
      </c>
      <c r="N131" s="377"/>
      <c r="O131" s="382">
        <f t="shared" si="37"/>
        <v>0</v>
      </c>
      <c r="P131" s="377"/>
      <c r="Q131" s="422"/>
      <c r="R131" s="425"/>
      <c r="S131" s="377"/>
      <c r="T131" s="377"/>
      <c r="U131" s="377"/>
      <c r="V131" s="377"/>
      <c r="W131" s="377"/>
      <c r="X131" s="377"/>
      <c r="Y131" s="377"/>
      <c r="Z131" s="377"/>
    </row>
    <row r="132" spans="1:26" ht="15" customHeight="1">
      <c r="A132" s="422" t="s">
        <v>3129</v>
      </c>
      <c r="B132" s="377" t="s">
        <v>3131</v>
      </c>
      <c r="C132" s="377" t="s">
        <v>3133</v>
      </c>
      <c r="D132" s="387" t="s">
        <v>609</v>
      </c>
      <c r="E132" s="387" t="s">
        <v>2118</v>
      </c>
      <c r="F132" s="377"/>
      <c r="G132" s="377"/>
      <c r="H132" s="377"/>
      <c r="I132" s="377"/>
      <c r="J132" s="377"/>
      <c r="K132" s="377"/>
      <c r="L132" s="377"/>
      <c r="M132" s="425">
        <f t="shared" si="36"/>
        <v>0</v>
      </c>
      <c r="N132" s="377"/>
      <c r="O132" s="382">
        <f t="shared" si="37"/>
        <v>0</v>
      </c>
      <c r="P132" s="377"/>
      <c r="Q132" s="422"/>
      <c r="R132" s="425"/>
      <c r="S132" s="377"/>
      <c r="T132" s="377"/>
      <c r="U132" s="377"/>
      <c r="V132" s="377"/>
      <c r="W132" s="377"/>
      <c r="X132" s="377"/>
      <c r="Y132" s="377"/>
      <c r="Z132" s="377"/>
    </row>
    <row r="133" spans="1:26" ht="15" customHeight="1">
      <c r="A133" s="422" t="s">
        <v>3138</v>
      </c>
      <c r="B133" s="377" t="s">
        <v>3139</v>
      </c>
      <c r="C133" s="377" t="s">
        <v>171</v>
      </c>
      <c r="D133" s="387" t="s">
        <v>609</v>
      </c>
      <c r="E133" s="387" t="s">
        <v>2118</v>
      </c>
      <c r="F133" s="377"/>
      <c r="G133" s="377"/>
      <c r="H133" s="377"/>
      <c r="I133" s="377"/>
      <c r="J133" s="377"/>
      <c r="K133" s="377"/>
      <c r="L133" s="377"/>
      <c r="M133" s="425">
        <f t="shared" si="36"/>
        <v>0</v>
      </c>
      <c r="N133" s="377"/>
      <c r="O133" s="382">
        <f t="shared" si="37"/>
        <v>0</v>
      </c>
      <c r="P133" s="377"/>
      <c r="Q133" s="422"/>
      <c r="R133" s="425"/>
      <c r="S133" s="377"/>
      <c r="T133" s="377"/>
      <c r="U133" s="377"/>
      <c r="V133" s="377"/>
      <c r="W133" s="377"/>
      <c r="X133" s="377"/>
      <c r="Y133" s="377"/>
      <c r="Z133" s="377"/>
    </row>
    <row r="134" spans="1:26" ht="15" customHeight="1">
      <c r="A134" s="400" t="s">
        <v>3146</v>
      </c>
      <c r="B134" s="401" t="s">
        <v>3147</v>
      </c>
      <c r="C134" s="402" t="s">
        <v>523</v>
      </c>
      <c r="D134" s="403" t="s">
        <v>609</v>
      </c>
      <c r="E134" s="403" t="s">
        <v>2118</v>
      </c>
      <c r="F134" s="401"/>
      <c r="G134" s="401"/>
      <c r="H134" s="401"/>
      <c r="I134" s="401"/>
      <c r="J134" s="401"/>
      <c r="K134" s="401"/>
      <c r="L134" s="401"/>
      <c r="M134" s="443"/>
      <c r="N134" s="402"/>
      <c r="O134" s="404">
        <f>SUM(O135:O146)+O149</f>
        <v>2.4</v>
      </c>
      <c r="P134" s="401"/>
      <c r="Q134" s="405"/>
      <c r="R134" s="404">
        <f>SUM(R135:R146)+R149</f>
        <v>0</v>
      </c>
      <c r="S134" s="377"/>
      <c r="T134" s="377"/>
      <c r="U134" s="377"/>
      <c r="V134" s="377"/>
      <c r="W134" s="377"/>
      <c r="X134" s="377"/>
      <c r="Y134" s="377"/>
      <c r="Z134" s="377"/>
    </row>
    <row r="135" spans="1:26" ht="15" customHeight="1">
      <c r="A135" s="422" t="s">
        <v>3153</v>
      </c>
      <c r="B135" s="377" t="s">
        <v>3155</v>
      </c>
      <c r="C135" s="377" t="s">
        <v>3156</v>
      </c>
      <c r="D135" s="387" t="s">
        <v>609</v>
      </c>
      <c r="E135" s="387" t="s">
        <v>2118</v>
      </c>
      <c r="F135" s="377"/>
      <c r="G135" s="377"/>
      <c r="H135" s="377"/>
      <c r="I135" s="377"/>
      <c r="J135" s="377"/>
      <c r="K135" s="377"/>
      <c r="L135" s="377"/>
      <c r="M135" s="425">
        <f t="shared" ref="M135:M145" si="38">L135/100000</f>
        <v>0</v>
      </c>
      <c r="N135" s="377"/>
      <c r="O135" s="382">
        <f t="shared" ref="O135:O145" si="39">M135*N135</f>
        <v>0</v>
      </c>
      <c r="P135" s="377"/>
      <c r="Q135" s="422"/>
      <c r="R135" s="425"/>
      <c r="S135" s="377"/>
      <c r="T135" s="377"/>
      <c r="U135" s="377"/>
      <c r="V135" s="377"/>
      <c r="W135" s="377"/>
      <c r="X135" s="377"/>
      <c r="Y135" s="377"/>
      <c r="Z135" s="377"/>
    </row>
    <row r="136" spans="1:26" ht="15" customHeight="1">
      <c r="A136" s="422" t="s">
        <v>3158</v>
      </c>
      <c r="B136" s="377" t="s">
        <v>3159</v>
      </c>
      <c r="C136" s="377" t="s">
        <v>3160</v>
      </c>
      <c r="D136" s="387" t="s">
        <v>609</v>
      </c>
      <c r="E136" s="387" t="s">
        <v>2118</v>
      </c>
      <c r="F136" s="377"/>
      <c r="G136" s="377"/>
      <c r="H136" s="377"/>
      <c r="I136" s="377"/>
      <c r="J136" s="377"/>
      <c r="K136" s="377"/>
      <c r="L136" s="377"/>
      <c r="M136" s="425">
        <f t="shared" si="38"/>
        <v>0</v>
      </c>
      <c r="N136" s="377"/>
      <c r="O136" s="382">
        <f t="shared" si="39"/>
        <v>0</v>
      </c>
      <c r="P136" s="377"/>
      <c r="Q136" s="422"/>
      <c r="R136" s="425"/>
      <c r="S136" s="377"/>
      <c r="T136" s="377"/>
      <c r="U136" s="377"/>
      <c r="V136" s="377"/>
      <c r="W136" s="377"/>
      <c r="X136" s="377"/>
      <c r="Y136" s="377"/>
      <c r="Z136" s="377"/>
    </row>
    <row r="137" spans="1:26" ht="15" customHeight="1">
      <c r="A137" s="422" t="s">
        <v>3168</v>
      </c>
      <c r="B137" s="377" t="s">
        <v>3169</v>
      </c>
      <c r="C137" s="377" t="s">
        <v>3170</v>
      </c>
      <c r="D137" s="387" t="s">
        <v>609</v>
      </c>
      <c r="E137" s="387" t="s">
        <v>2118</v>
      </c>
      <c r="F137" s="377"/>
      <c r="G137" s="377"/>
      <c r="H137" s="377"/>
      <c r="I137" s="377"/>
      <c r="J137" s="377"/>
      <c r="K137" s="377"/>
      <c r="L137" s="377"/>
      <c r="M137" s="425">
        <f t="shared" si="38"/>
        <v>0</v>
      </c>
      <c r="N137" s="377"/>
      <c r="O137" s="382">
        <f t="shared" si="39"/>
        <v>0</v>
      </c>
      <c r="P137" s="377"/>
      <c r="Q137" s="422"/>
      <c r="R137" s="425"/>
      <c r="S137" s="377"/>
      <c r="T137" s="377"/>
      <c r="U137" s="377"/>
      <c r="V137" s="377"/>
      <c r="W137" s="377"/>
      <c r="X137" s="377"/>
      <c r="Y137" s="377"/>
      <c r="Z137" s="377"/>
    </row>
    <row r="138" spans="1:26" ht="15" customHeight="1">
      <c r="A138" s="422" t="s">
        <v>3174</v>
      </c>
      <c r="B138" s="377" t="s">
        <v>3176</v>
      </c>
      <c r="C138" s="377" t="s">
        <v>3178</v>
      </c>
      <c r="D138" s="387" t="s">
        <v>609</v>
      </c>
      <c r="E138" s="387" t="s">
        <v>2118</v>
      </c>
      <c r="F138" s="377"/>
      <c r="G138" s="377"/>
      <c r="H138" s="377"/>
      <c r="I138" s="377"/>
      <c r="J138" s="377"/>
      <c r="K138" s="377"/>
      <c r="L138" s="377"/>
      <c r="M138" s="425">
        <f t="shared" si="38"/>
        <v>0</v>
      </c>
      <c r="N138" s="377"/>
      <c r="O138" s="382">
        <f t="shared" si="39"/>
        <v>0</v>
      </c>
      <c r="P138" s="377"/>
      <c r="Q138" s="422"/>
      <c r="R138" s="425"/>
      <c r="S138" s="377"/>
      <c r="T138" s="377"/>
      <c r="U138" s="377"/>
      <c r="V138" s="377"/>
      <c r="W138" s="377"/>
      <c r="X138" s="377"/>
      <c r="Y138" s="377"/>
      <c r="Z138" s="377"/>
    </row>
    <row r="139" spans="1:26" ht="15" customHeight="1">
      <c r="A139" s="422" t="s">
        <v>3182</v>
      </c>
      <c r="B139" s="377" t="s">
        <v>3184</v>
      </c>
      <c r="C139" s="377" t="s">
        <v>3185</v>
      </c>
      <c r="D139" s="387" t="s">
        <v>609</v>
      </c>
      <c r="E139" s="387" t="s">
        <v>2118</v>
      </c>
      <c r="F139" s="377"/>
      <c r="G139" s="377"/>
      <c r="H139" s="377"/>
      <c r="I139" s="377"/>
      <c r="J139" s="377"/>
      <c r="K139" s="377"/>
      <c r="L139" s="377"/>
      <c r="M139" s="425">
        <f t="shared" si="38"/>
        <v>0</v>
      </c>
      <c r="N139" s="377"/>
      <c r="O139" s="382">
        <f t="shared" si="39"/>
        <v>0</v>
      </c>
      <c r="P139" s="377"/>
      <c r="Q139" s="422"/>
      <c r="R139" s="425"/>
      <c r="S139" s="377"/>
      <c r="T139" s="377"/>
      <c r="U139" s="377"/>
      <c r="V139" s="377"/>
      <c r="W139" s="377"/>
      <c r="X139" s="377"/>
      <c r="Y139" s="377"/>
      <c r="Z139" s="377"/>
    </row>
    <row r="140" spans="1:26" ht="15" customHeight="1">
      <c r="A140" s="422" t="s">
        <v>3187</v>
      </c>
      <c r="B140" s="377" t="s">
        <v>3189</v>
      </c>
      <c r="C140" s="377" t="s">
        <v>3190</v>
      </c>
      <c r="D140" s="387" t="s">
        <v>609</v>
      </c>
      <c r="E140" s="387" t="s">
        <v>2118</v>
      </c>
      <c r="F140" s="377"/>
      <c r="G140" s="377"/>
      <c r="H140" s="377"/>
      <c r="I140" s="377"/>
      <c r="J140" s="377"/>
      <c r="K140" s="377"/>
      <c r="L140" s="377"/>
      <c r="M140" s="425">
        <f t="shared" si="38"/>
        <v>0</v>
      </c>
      <c r="N140" s="377"/>
      <c r="O140" s="382">
        <f t="shared" si="39"/>
        <v>0</v>
      </c>
      <c r="P140" s="377"/>
      <c r="Q140" s="422"/>
      <c r="R140" s="425"/>
      <c r="S140" s="377"/>
      <c r="T140" s="377"/>
      <c r="U140" s="377"/>
      <c r="V140" s="377"/>
      <c r="W140" s="377"/>
      <c r="X140" s="377"/>
      <c r="Y140" s="377"/>
      <c r="Z140" s="377"/>
    </row>
    <row r="141" spans="1:26" ht="15" customHeight="1">
      <c r="A141" s="422" t="s">
        <v>3195</v>
      </c>
      <c r="B141" s="377" t="s">
        <v>3196</v>
      </c>
      <c r="C141" s="377" t="s">
        <v>3198</v>
      </c>
      <c r="D141" s="387" t="s">
        <v>609</v>
      </c>
      <c r="E141" s="387" t="s">
        <v>2118</v>
      </c>
      <c r="F141" s="377"/>
      <c r="G141" s="377"/>
      <c r="H141" s="377">
        <v>240000</v>
      </c>
      <c r="I141" s="377">
        <v>77025</v>
      </c>
      <c r="J141" s="377"/>
      <c r="K141" s="377" t="s">
        <v>744</v>
      </c>
      <c r="L141" s="377">
        <v>120000</v>
      </c>
      <c r="M141" s="425">
        <f t="shared" si="38"/>
        <v>1.2</v>
      </c>
      <c r="N141" s="377">
        <v>2</v>
      </c>
      <c r="O141" s="382">
        <f t="shared" si="39"/>
        <v>2.4</v>
      </c>
      <c r="P141" s="377" t="s">
        <v>3204</v>
      </c>
      <c r="Q141" s="422"/>
      <c r="R141" s="425"/>
      <c r="S141" s="377"/>
      <c r="T141" s="377"/>
      <c r="U141" s="377"/>
      <c r="V141" s="377"/>
      <c r="W141" s="377"/>
      <c r="X141" s="377"/>
      <c r="Y141" s="377"/>
      <c r="Z141" s="377"/>
    </row>
    <row r="142" spans="1:26" ht="15" customHeight="1">
      <c r="A142" s="422" t="s">
        <v>3206</v>
      </c>
      <c r="B142" s="377" t="s">
        <v>3207</v>
      </c>
      <c r="C142" s="377" t="s">
        <v>3208</v>
      </c>
      <c r="D142" s="387" t="s">
        <v>609</v>
      </c>
      <c r="E142" s="387" t="s">
        <v>2118</v>
      </c>
      <c r="F142" s="377"/>
      <c r="G142" s="377"/>
      <c r="H142" s="377"/>
      <c r="I142" s="377"/>
      <c r="J142" s="377"/>
      <c r="K142" s="377"/>
      <c r="L142" s="377"/>
      <c r="M142" s="425">
        <f t="shared" si="38"/>
        <v>0</v>
      </c>
      <c r="N142" s="377"/>
      <c r="O142" s="382">
        <f t="shared" si="39"/>
        <v>0</v>
      </c>
      <c r="P142" s="377"/>
      <c r="Q142" s="422"/>
      <c r="R142" s="425"/>
      <c r="S142" s="377"/>
      <c r="T142" s="377"/>
      <c r="U142" s="377"/>
      <c r="V142" s="377"/>
      <c r="W142" s="377"/>
      <c r="X142" s="377"/>
      <c r="Y142" s="377"/>
      <c r="Z142" s="377"/>
    </row>
    <row r="143" spans="1:26" ht="15" customHeight="1">
      <c r="A143" s="422" t="s">
        <v>3214</v>
      </c>
      <c r="B143" s="377" t="s">
        <v>3215</v>
      </c>
      <c r="C143" s="377" t="s">
        <v>3216</v>
      </c>
      <c r="D143" s="387" t="s">
        <v>609</v>
      </c>
      <c r="E143" s="387" t="s">
        <v>2118</v>
      </c>
      <c r="F143" s="377"/>
      <c r="G143" s="377"/>
      <c r="H143" s="377"/>
      <c r="I143" s="377"/>
      <c r="J143" s="377"/>
      <c r="K143" s="377"/>
      <c r="L143" s="377"/>
      <c r="M143" s="425">
        <f t="shared" si="38"/>
        <v>0</v>
      </c>
      <c r="N143" s="377"/>
      <c r="O143" s="382">
        <f t="shared" si="39"/>
        <v>0</v>
      </c>
      <c r="P143" s="377"/>
      <c r="Q143" s="422"/>
      <c r="R143" s="425"/>
      <c r="S143" s="377"/>
      <c r="T143" s="377"/>
      <c r="U143" s="377"/>
      <c r="V143" s="377"/>
      <c r="W143" s="377"/>
      <c r="X143" s="377"/>
      <c r="Y143" s="377"/>
      <c r="Z143" s="377"/>
    </row>
    <row r="144" spans="1:26" ht="15" customHeight="1">
      <c r="A144" s="422" t="s">
        <v>3218</v>
      </c>
      <c r="B144" s="377" t="s">
        <v>3219</v>
      </c>
      <c r="C144" s="377" t="s">
        <v>3220</v>
      </c>
      <c r="D144" s="387" t="s">
        <v>609</v>
      </c>
      <c r="E144" s="387" t="s">
        <v>2118</v>
      </c>
      <c r="F144" s="377"/>
      <c r="G144" s="377"/>
      <c r="H144" s="377"/>
      <c r="I144" s="377"/>
      <c r="J144" s="377"/>
      <c r="K144" s="377"/>
      <c r="L144" s="377"/>
      <c r="M144" s="425">
        <f t="shared" si="38"/>
        <v>0</v>
      </c>
      <c r="N144" s="377"/>
      <c r="O144" s="382">
        <f t="shared" si="39"/>
        <v>0</v>
      </c>
      <c r="P144" s="377"/>
      <c r="Q144" s="422"/>
      <c r="R144" s="425"/>
      <c r="S144" s="377"/>
      <c r="T144" s="377"/>
      <c r="U144" s="377"/>
      <c r="V144" s="377"/>
      <c r="W144" s="377"/>
      <c r="X144" s="377"/>
      <c r="Y144" s="377"/>
      <c r="Z144" s="377"/>
    </row>
    <row r="145" spans="1:26" ht="15" customHeight="1">
      <c r="A145" s="422" t="s">
        <v>3226</v>
      </c>
      <c r="B145" s="377" t="s">
        <v>3227</v>
      </c>
      <c r="C145" s="377" t="s">
        <v>3228</v>
      </c>
      <c r="D145" s="387" t="s">
        <v>609</v>
      </c>
      <c r="E145" s="387" t="s">
        <v>2118</v>
      </c>
      <c r="F145" s="377"/>
      <c r="G145" s="377"/>
      <c r="H145" s="377"/>
      <c r="I145" s="377"/>
      <c r="J145" s="377"/>
      <c r="K145" s="377"/>
      <c r="L145" s="377"/>
      <c r="M145" s="425">
        <f t="shared" si="38"/>
        <v>0</v>
      </c>
      <c r="N145" s="377"/>
      <c r="O145" s="382">
        <f t="shared" si="39"/>
        <v>0</v>
      </c>
      <c r="P145" s="377"/>
      <c r="Q145" s="422"/>
      <c r="R145" s="425"/>
      <c r="S145" s="377"/>
      <c r="T145" s="377"/>
      <c r="U145" s="377"/>
      <c r="V145" s="377"/>
      <c r="W145" s="377"/>
      <c r="X145" s="377"/>
      <c r="Y145" s="377"/>
      <c r="Z145" s="377"/>
    </row>
    <row r="146" spans="1:26" ht="15" customHeight="1">
      <c r="A146" s="490" t="s">
        <v>3236</v>
      </c>
      <c r="B146" s="490" t="s">
        <v>3238</v>
      </c>
      <c r="C146" s="490" t="s">
        <v>3241</v>
      </c>
      <c r="D146" s="485" t="s">
        <v>609</v>
      </c>
      <c r="E146" s="485" t="s">
        <v>2118</v>
      </c>
      <c r="F146" s="490"/>
      <c r="G146" s="490"/>
      <c r="H146" s="490"/>
      <c r="I146" s="490"/>
      <c r="J146" s="490"/>
      <c r="K146" s="490"/>
      <c r="L146" s="490"/>
      <c r="M146" s="526"/>
      <c r="N146" s="490"/>
      <c r="O146" s="526">
        <f>SUM(O147:O148)</f>
        <v>0</v>
      </c>
      <c r="P146" s="490"/>
      <c r="Q146" s="481"/>
      <c r="R146" s="526">
        <f>SUM(R147:R148)</f>
        <v>0</v>
      </c>
      <c r="S146" s="377"/>
      <c r="T146" s="377"/>
      <c r="U146" s="377"/>
      <c r="V146" s="377"/>
      <c r="W146" s="377"/>
      <c r="X146" s="377"/>
      <c r="Y146" s="377"/>
      <c r="Z146" s="377"/>
    </row>
    <row r="147" spans="1:26" ht="15" customHeight="1">
      <c r="A147" s="422" t="s">
        <v>3247</v>
      </c>
      <c r="B147" s="377" t="s">
        <v>3248</v>
      </c>
      <c r="C147" s="377" t="s">
        <v>3249</v>
      </c>
      <c r="D147" s="387" t="s">
        <v>609</v>
      </c>
      <c r="E147" s="387" t="s">
        <v>2118</v>
      </c>
      <c r="F147" s="377"/>
      <c r="G147" s="377"/>
      <c r="H147" s="377"/>
      <c r="I147" s="377"/>
      <c r="J147" s="377"/>
      <c r="K147" s="377"/>
      <c r="L147" s="377"/>
      <c r="M147" s="425">
        <f t="shared" ref="M147:M149" si="40">L147/100000</f>
        <v>0</v>
      </c>
      <c r="N147" s="377"/>
      <c r="O147" s="382">
        <f t="shared" ref="O147:O149" si="41">M147*N147</f>
        <v>0</v>
      </c>
      <c r="P147" s="377"/>
      <c r="Q147" s="422"/>
      <c r="R147" s="425"/>
      <c r="S147" s="377"/>
      <c r="T147" s="377"/>
      <c r="U147" s="377"/>
      <c r="V147" s="377"/>
      <c r="W147" s="377"/>
      <c r="X147" s="377"/>
      <c r="Y147" s="377"/>
      <c r="Z147" s="377"/>
    </row>
    <row r="148" spans="1:26" ht="15" customHeight="1">
      <c r="A148" s="422" t="s">
        <v>3256</v>
      </c>
      <c r="B148" s="377" t="s">
        <v>3257</v>
      </c>
      <c r="C148" s="377" t="s">
        <v>3258</v>
      </c>
      <c r="D148" s="387" t="s">
        <v>609</v>
      </c>
      <c r="E148" s="387" t="s">
        <v>2118</v>
      </c>
      <c r="F148" s="377"/>
      <c r="G148" s="377"/>
      <c r="H148" s="377"/>
      <c r="I148" s="377"/>
      <c r="J148" s="377"/>
      <c r="K148" s="377"/>
      <c r="L148" s="377"/>
      <c r="M148" s="425">
        <f t="shared" si="40"/>
        <v>0</v>
      </c>
      <c r="N148" s="377"/>
      <c r="O148" s="382">
        <f t="shared" si="41"/>
        <v>0</v>
      </c>
      <c r="P148" s="377"/>
      <c r="Q148" s="422"/>
      <c r="R148" s="425"/>
      <c r="S148" s="377"/>
      <c r="T148" s="377"/>
      <c r="U148" s="377"/>
      <c r="V148" s="377"/>
      <c r="W148" s="377"/>
      <c r="X148" s="377"/>
      <c r="Y148" s="377"/>
      <c r="Z148" s="377"/>
    </row>
    <row r="149" spans="1:26" ht="15" customHeight="1">
      <c r="A149" s="422" t="s">
        <v>3262</v>
      </c>
      <c r="B149" s="377" t="s">
        <v>3263</v>
      </c>
      <c r="C149" s="377" t="s">
        <v>171</v>
      </c>
      <c r="D149" s="387" t="s">
        <v>609</v>
      </c>
      <c r="E149" s="387" t="s">
        <v>2118</v>
      </c>
      <c r="F149" s="377"/>
      <c r="G149" s="377"/>
      <c r="H149" s="377"/>
      <c r="I149" s="377"/>
      <c r="J149" s="377"/>
      <c r="K149" s="377"/>
      <c r="L149" s="377"/>
      <c r="M149" s="425">
        <f t="shared" si="40"/>
        <v>0</v>
      </c>
      <c r="N149" s="377"/>
      <c r="O149" s="382">
        <f t="shared" si="41"/>
        <v>0</v>
      </c>
      <c r="P149" s="377"/>
      <c r="Q149" s="422"/>
      <c r="R149" s="425"/>
      <c r="S149" s="377"/>
      <c r="T149" s="377"/>
      <c r="U149" s="377"/>
      <c r="V149" s="377"/>
      <c r="W149" s="377"/>
      <c r="X149" s="377"/>
      <c r="Y149" s="377"/>
      <c r="Z149" s="377"/>
    </row>
    <row r="150" spans="1:26" ht="15" customHeight="1">
      <c r="A150" s="400" t="s">
        <v>3273</v>
      </c>
      <c r="B150" s="401" t="s">
        <v>3274</v>
      </c>
      <c r="C150" s="402" t="s">
        <v>537</v>
      </c>
      <c r="D150" s="403" t="s">
        <v>609</v>
      </c>
      <c r="E150" s="403" t="s">
        <v>2118</v>
      </c>
      <c r="F150" s="401"/>
      <c r="G150" s="401"/>
      <c r="H150" s="401"/>
      <c r="I150" s="401"/>
      <c r="J150" s="401"/>
      <c r="K150" s="401"/>
      <c r="L150" s="401"/>
      <c r="M150" s="443"/>
      <c r="N150" s="402"/>
      <c r="O150" s="404">
        <f>SUM(O151:O157)</f>
        <v>9.6391200000000001</v>
      </c>
      <c r="P150" s="401"/>
      <c r="Q150" s="405"/>
      <c r="R150" s="404">
        <f>SUM(R151:R157)</f>
        <v>0</v>
      </c>
      <c r="S150" s="377"/>
      <c r="T150" s="377"/>
      <c r="U150" s="377"/>
      <c r="V150" s="377"/>
      <c r="W150" s="377"/>
      <c r="X150" s="377"/>
      <c r="Y150" s="377"/>
      <c r="Z150" s="377"/>
    </row>
    <row r="151" spans="1:26" ht="15" customHeight="1">
      <c r="A151" s="422" t="s">
        <v>3277</v>
      </c>
      <c r="B151" s="377" t="s">
        <v>3278</v>
      </c>
      <c r="C151" s="377" t="s">
        <v>3279</v>
      </c>
      <c r="D151" s="387" t="s">
        <v>609</v>
      </c>
      <c r="E151" s="387" t="s">
        <v>2118</v>
      </c>
      <c r="F151" s="377"/>
      <c r="G151" s="377"/>
      <c r="H151" s="377"/>
      <c r="I151" s="377"/>
      <c r="J151" s="377"/>
      <c r="K151" s="377"/>
      <c r="L151" s="377"/>
      <c r="M151" s="425">
        <f t="shared" ref="M151:M159" si="42">L151/100000</f>
        <v>0</v>
      </c>
      <c r="N151" s="377"/>
      <c r="O151" s="382">
        <f t="shared" ref="O151:O159" si="43">M151*N151</f>
        <v>0</v>
      </c>
      <c r="P151" s="600"/>
      <c r="Q151" s="422"/>
      <c r="R151" s="425"/>
      <c r="S151" s="377"/>
      <c r="T151" s="377"/>
      <c r="U151" s="377"/>
      <c r="V151" s="377"/>
      <c r="W151" s="377"/>
      <c r="X151" s="377"/>
      <c r="Y151" s="377"/>
      <c r="Z151" s="377"/>
    </row>
    <row r="152" spans="1:26" ht="15" customHeight="1">
      <c r="A152" s="422" t="s">
        <v>3289</v>
      </c>
      <c r="B152" s="377" t="s">
        <v>3290</v>
      </c>
      <c r="C152" s="377" t="s">
        <v>3291</v>
      </c>
      <c r="D152" s="387" t="s">
        <v>609</v>
      </c>
      <c r="E152" s="387" t="s">
        <v>2118</v>
      </c>
      <c r="F152" s="377"/>
      <c r="G152" s="377"/>
      <c r="H152" s="377"/>
      <c r="I152" s="377"/>
      <c r="J152" s="377"/>
      <c r="K152" s="377"/>
      <c r="L152" s="377"/>
      <c r="M152" s="425">
        <f t="shared" si="42"/>
        <v>0</v>
      </c>
      <c r="N152" s="377"/>
      <c r="O152" s="382">
        <f t="shared" si="43"/>
        <v>0</v>
      </c>
      <c r="P152" s="377"/>
      <c r="Q152" s="422"/>
      <c r="R152" s="425"/>
      <c r="S152" s="377"/>
      <c r="T152" s="377"/>
      <c r="U152" s="377"/>
      <c r="V152" s="377"/>
      <c r="W152" s="377"/>
      <c r="X152" s="377"/>
      <c r="Y152" s="377"/>
      <c r="Z152" s="377"/>
    </row>
    <row r="153" spans="1:26" ht="15" customHeight="1">
      <c r="A153" s="422" t="s">
        <v>3299</v>
      </c>
      <c r="B153" s="377"/>
      <c r="C153" s="377" t="s">
        <v>3301</v>
      </c>
      <c r="D153" s="387" t="s">
        <v>609</v>
      </c>
      <c r="E153" s="387" t="s">
        <v>2118</v>
      </c>
      <c r="F153" s="377">
        <v>3</v>
      </c>
      <c r="G153" s="377"/>
      <c r="H153" s="377">
        <v>540000</v>
      </c>
      <c r="I153" s="377">
        <v>157000</v>
      </c>
      <c r="J153" s="377"/>
      <c r="K153" s="377" t="s">
        <v>744</v>
      </c>
      <c r="L153" s="377">
        <v>189000</v>
      </c>
      <c r="M153" s="425">
        <f t="shared" si="42"/>
        <v>1.89</v>
      </c>
      <c r="N153" s="377">
        <v>3</v>
      </c>
      <c r="O153" s="382">
        <f t="shared" si="43"/>
        <v>5.67</v>
      </c>
      <c r="P153" s="426" t="s">
        <v>3303</v>
      </c>
      <c r="Q153" s="422"/>
      <c r="R153" s="425"/>
      <c r="S153" s="377"/>
      <c r="T153" s="377"/>
      <c r="U153" s="377"/>
      <c r="V153" s="377"/>
      <c r="W153" s="377"/>
      <c r="X153" s="377"/>
      <c r="Y153" s="377"/>
      <c r="Z153" s="377"/>
    </row>
    <row r="154" spans="1:26" ht="15" customHeight="1">
      <c r="A154" s="422" t="s">
        <v>3306</v>
      </c>
      <c r="B154" s="377"/>
      <c r="C154" s="377" t="s">
        <v>3310</v>
      </c>
      <c r="D154" s="387" t="s">
        <v>609</v>
      </c>
      <c r="E154" s="387" t="s">
        <v>2118</v>
      </c>
      <c r="F154" s="377">
        <v>2</v>
      </c>
      <c r="G154" s="377"/>
      <c r="H154" s="377">
        <v>189000</v>
      </c>
      <c r="I154" s="377">
        <v>69847</v>
      </c>
      <c r="J154" s="377"/>
      <c r="K154" s="377" t="s">
        <v>744</v>
      </c>
      <c r="L154" s="377">
        <v>99228</v>
      </c>
      <c r="M154" s="425">
        <f t="shared" si="42"/>
        <v>0.99228000000000005</v>
      </c>
      <c r="N154" s="377">
        <v>2</v>
      </c>
      <c r="O154" s="382">
        <f t="shared" si="43"/>
        <v>1.9845600000000001</v>
      </c>
      <c r="P154" s="377" t="s">
        <v>3315</v>
      </c>
      <c r="Q154" s="422"/>
      <c r="R154" s="425"/>
      <c r="S154" s="377"/>
      <c r="T154" s="377"/>
      <c r="U154" s="377"/>
      <c r="V154" s="377"/>
      <c r="W154" s="377"/>
      <c r="X154" s="377"/>
      <c r="Y154" s="377"/>
      <c r="Z154" s="377"/>
    </row>
    <row r="155" spans="1:26" ht="15" customHeight="1">
      <c r="A155" s="422" t="s">
        <v>3319</v>
      </c>
      <c r="B155" s="377"/>
      <c r="C155" s="377" t="s">
        <v>3321</v>
      </c>
      <c r="D155" s="387" t="s">
        <v>609</v>
      </c>
      <c r="E155" s="387" t="s">
        <v>2118</v>
      </c>
      <c r="F155" s="377">
        <v>2</v>
      </c>
      <c r="G155" s="377"/>
      <c r="H155" s="377">
        <v>189000</v>
      </c>
      <c r="I155" s="377">
        <v>103246</v>
      </c>
      <c r="J155" s="377"/>
      <c r="K155" s="377" t="s">
        <v>744</v>
      </c>
      <c r="L155" s="377">
        <v>99228</v>
      </c>
      <c r="M155" s="425">
        <f t="shared" si="42"/>
        <v>0.99228000000000005</v>
      </c>
      <c r="N155" s="377">
        <v>2</v>
      </c>
      <c r="O155" s="382">
        <f t="shared" si="43"/>
        <v>1.9845600000000001</v>
      </c>
      <c r="P155" s="377" t="s">
        <v>3326</v>
      </c>
      <c r="Q155" s="422"/>
      <c r="R155" s="425"/>
      <c r="S155" s="377"/>
      <c r="T155" s="377"/>
      <c r="U155" s="377"/>
      <c r="V155" s="377"/>
      <c r="W155" s="377"/>
      <c r="X155" s="377"/>
      <c r="Y155" s="377"/>
      <c r="Z155" s="377"/>
    </row>
    <row r="156" spans="1:26" ht="15" customHeight="1">
      <c r="A156" s="422" t="s">
        <v>3328</v>
      </c>
      <c r="B156" s="377"/>
      <c r="C156" s="377" t="s">
        <v>3329</v>
      </c>
      <c r="D156" s="387" t="s">
        <v>609</v>
      </c>
      <c r="E156" s="387" t="s">
        <v>2118</v>
      </c>
      <c r="F156" s="377"/>
      <c r="G156" s="377"/>
      <c r="H156" s="377"/>
      <c r="I156" s="377"/>
      <c r="J156" s="377"/>
      <c r="K156" s="377"/>
      <c r="L156" s="377"/>
      <c r="M156" s="425">
        <f t="shared" si="42"/>
        <v>0</v>
      </c>
      <c r="N156" s="377"/>
      <c r="O156" s="382">
        <f t="shared" si="43"/>
        <v>0</v>
      </c>
      <c r="P156" s="377"/>
      <c r="Q156" s="422"/>
      <c r="R156" s="425"/>
      <c r="S156" s="377"/>
      <c r="T156" s="377"/>
      <c r="U156" s="377"/>
      <c r="V156" s="377"/>
      <c r="W156" s="377"/>
      <c r="X156" s="377"/>
      <c r="Y156" s="377"/>
      <c r="Z156" s="377"/>
    </row>
    <row r="157" spans="1:26" ht="15" customHeight="1">
      <c r="A157" s="422" t="s">
        <v>3334</v>
      </c>
      <c r="B157" s="377" t="s">
        <v>3335</v>
      </c>
      <c r="C157" s="377" t="s">
        <v>3336</v>
      </c>
      <c r="D157" s="387" t="s">
        <v>609</v>
      </c>
      <c r="E157" s="387" t="s">
        <v>2118</v>
      </c>
      <c r="F157" s="377"/>
      <c r="G157" s="377"/>
      <c r="H157" s="377"/>
      <c r="I157" s="377"/>
      <c r="J157" s="377"/>
      <c r="K157" s="377"/>
      <c r="L157" s="377"/>
      <c r="M157" s="425">
        <f t="shared" si="42"/>
        <v>0</v>
      </c>
      <c r="N157" s="377"/>
      <c r="O157" s="382">
        <f t="shared" si="43"/>
        <v>0</v>
      </c>
      <c r="P157" s="377"/>
      <c r="Q157" s="422"/>
      <c r="R157" s="425"/>
      <c r="S157" s="377"/>
      <c r="T157" s="377"/>
      <c r="U157" s="377"/>
      <c r="V157" s="377"/>
      <c r="W157" s="377"/>
      <c r="X157" s="377"/>
      <c r="Y157" s="377"/>
      <c r="Z157" s="377"/>
    </row>
    <row r="158" spans="1:26" ht="15" customHeight="1">
      <c r="A158" s="603">
        <v>8.1999999999999993</v>
      </c>
      <c r="B158" s="407" t="s">
        <v>3343</v>
      </c>
      <c r="C158" s="431" t="s">
        <v>3344</v>
      </c>
      <c r="D158" s="408" t="s">
        <v>609</v>
      </c>
      <c r="E158" s="408" t="s">
        <v>2118</v>
      </c>
      <c r="F158" s="407">
        <v>1</v>
      </c>
      <c r="G158" s="407"/>
      <c r="H158" s="407">
        <v>11400000</v>
      </c>
      <c r="I158" s="407">
        <v>3397625</v>
      </c>
      <c r="J158" s="407"/>
      <c r="K158" s="407"/>
      <c r="L158" s="407">
        <v>18425</v>
      </c>
      <c r="M158" s="411">
        <f t="shared" si="42"/>
        <v>0.18425</v>
      </c>
      <c r="N158" s="407">
        <v>40</v>
      </c>
      <c r="O158" s="410">
        <f t="shared" si="43"/>
        <v>7.37</v>
      </c>
      <c r="P158" s="407" t="s">
        <v>3346</v>
      </c>
      <c r="Q158" s="406"/>
      <c r="R158" s="411"/>
      <c r="S158" s="407"/>
      <c r="T158" s="407"/>
      <c r="U158" s="407"/>
      <c r="V158" s="407"/>
      <c r="W158" s="407"/>
      <c r="X158" s="407"/>
      <c r="Y158" s="407"/>
      <c r="Z158" s="407"/>
    </row>
    <row r="159" spans="1:26" ht="15" customHeight="1">
      <c r="A159" s="603">
        <v>8.3000000000000007</v>
      </c>
      <c r="B159" s="407" t="s">
        <v>3351</v>
      </c>
      <c r="C159" s="431" t="s">
        <v>553</v>
      </c>
      <c r="D159" s="408" t="s">
        <v>609</v>
      </c>
      <c r="E159" s="408" t="s">
        <v>2118</v>
      </c>
      <c r="F159" s="407"/>
      <c r="G159" s="407"/>
      <c r="H159" s="407">
        <v>9108000</v>
      </c>
      <c r="I159" s="407">
        <v>3367452</v>
      </c>
      <c r="J159" s="407"/>
      <c r="K159" s="407"/>
      <c r="L159" s="407">
        <v>19450</v>
      </c>
      <c r="M159" s="411">
        <f t="shared" si="42"/>
        <v>0.19450000000000001</v>
      </c>
      <c r="N159" s="407">
        <v>20</v>
      </c>
      <c r="O159" s="410">
        <f t="shared" si="43"/>
        <v>3.89</v>
      </c>
      <c r="P159" s="407" t="s">
        <v>3354</v>
      </c>
      <c r="Q159" s="406"/>
      <c r="R159" s="411"/>
      <c r="S159" s="407"/>
      <c r="T159" s="407"/>
      <c r="U159" s="407"/>
      <c r="V159" s="407"/>
      <c r="W159" s="407"/>
      <c r="X159" s="407"/>
      <c r="Y159" s="407"/>
      <c r="Z159" s="407"/>
    </row>
    <row r="160" spans="1:26" ht="15" customHeight="1">
      <c r="A160" s="394">
        <v>8.4</v>
      </c>
      <c r="B160" s="395"/>
      <c r="C160" s="396" t="s">
        <v>3358</v>
      </c>
      <c r="D160" s="397" t="s">
        <v>609</v>
      </c>
      <c r="E160" s="397" t="s">
        <v>2118</v>
      </c>
      <c r="F160" s="395"/>
      <c r="G160" s="395"/>
      <c r="H160" s="395"/>
      <c r="I160" s="395"/>
      <c r="J160" s="395"/>
      <c r="K160" s="395"/>
      <c r="L160" s="395"/>
      <c r="M160" s="395"/>
      <c r="N160" s="396"/>
      <c r="O160" s="398">
        <f>SUM(O161:O172)</f>
        <v>2.2450000000000001</v>
      </c>
      <c r="P160" s="395"/>
      <c r="Q160" s="399"/>
      <c r="R160" s="398">
        <f>SUM(R161:R172)</f>
        <v>0</v>
      </c>
      <c r="S160" s="377"/>
      <c r="T160" s="377"/>
      <c r="U160" s="377"/>
      <c r="V160" s="377"/>
      <c r="W160" s="377"/>
      <c r="X160" s="377"/>
      <c r="Y160" s="377"/>
      <c r="Z160" s="377"/>
    </row>
    <row r="161" spans="1:26" ht="15" customHeight="1">
      <c r="A161" s="422" t="s">
        <v>3367</v>
      </c>
      <c r="B161" s="377" t="s">
        <v>3368</v>
      </c>
      <c r="C161" s="377" t="s">
        <v>3369</v>
      </c>
      <c r="D161" s="387" t="s">
        <v>609</v>
      </c>
      <c r="E161" s="387" t="s">
        <v>2118</v>
      </c>
      <c r="F161" s="377"/>
      <c r="G161" s="377"/>
      <c r="H161" s="377"/>
      <c r="I161" s="377"/>
      <c r="J161" s="377"/>
      <c r="K161" s="377"/>
      <c r="L161" s="377"/>
      <c r="M161" s="425">
        <f t="shared" ref="M161:M172" si="44">L161/100000</f>
        <v>0</v>
      </c>
      <c r="N161" s="377"/>
      <c r="O161" s="382">
        <f t="shared" ref="O161:O172" si="45">M161*N161</f>
        <v>0</v>
      </c>
      <c r="P161" s="377"/>
      <c r="Q161" s="422"/>
      <c r="R161" s="425"/>
      <c r="S161" s="377"/>
      <c r="T161" s="377"/>
      <c r="U161" s="377"/>
      <c r="V161" s="377"/>
      <c r="W161" s="377"/>
      <c r="X161" s="377"/>
      <c r="Y161" s="377"/>
      <c r="Z161" s="377"/>
    </row>
    <row r="162" spans="1:26" ht="15" customHeight="1">
      <c r="A162" s="422" t="s">
        <v>3376</v>
      </c>
      <c r="B162" s="377" t="s">
        <v>3377</v>
      </c>
      <c r="C162" s="377" t="s">
        <v>3378</v>
      </c>
      <c r="D162" s="387" t="s">
        <v>609</v>
      </c>
      <c r="E162" s="387" t="s">
        <v>2118</v>
      </c>
      <c r="F162" s="377"/>
      <c r="G162" s="377"/>
      <c r="H162" s="377"/>
      <c r="I162" s="377"/>
      <c r="J162" s="377"/>
      <c r="K162" s="377"/>
      <c r="L162" s="377"/>
      <c r="M162" s="425">
        <f t="shared" si="44"/>
        <v>0</v>
      </c>
      <c r="N162" s="377"/>
      <c r="O162" s="382">
        <f t="shared" si="45"/>
        <v>0</v>
      </c>
      <c r="P162" s="377"/>
      <c r="Q162" s="422"/>
      <c r="R162" s="425"/>
      <c r="S162" s="377"/>
      <c r="T162" s="377"/>
      <c r="U162" s="377"/>
      <c r="V162" s="377"/>
      <c r="W162" s="377"/>
      <c r="X162" s="377"/>
      <c r="Y162" s="377"/>
      <c r="Z162" s="377"/>
    </row>
    <row r="163" spans="1:26" ht="15" customHeight="1">
      <c r="A163" s="406" t="s">
        <v>3379</v>
      </c>
      <c r="B163" s="407" t="s">
        <v>3381</v>
      </c>
      <c r="C163" s="407" t="s">
        <v>3382</v>
      </c>
      <c r="D163" s="408" t="s">
        <v>609</v>
      </c>
      <c r="E163" s="408" t="s">
        <v>68</v>
      </c>
      <c r="F163" s="407"/>
      <c r="G163" s="407"/>
      <c r="H163" s="407">
        <v>384000</v>
      </c>
      <c r="I163" s="407"/>
      <c r="J163" s="407"/>
      <c r="K163" s="408" t="s">
        <v>744</v>
      </c>
      <c r="L163" s="408">
        <v>96000</v>
      </c>
      <c r="M163" s="427">
        <f t="shared" si="44"/>
        <v>0.96</v>
      </c>
      <c r="N163" s="408">
        <v>2</v>
      </c>
      <c r="O163" s="428">
        <f t="shared" si="45"/>
        <v>1.92</v>
      </c>
      <c r="P163" s="564" t="s">
        <v>3388</v>
      </c>
      <c r="Q163" s="406">
        <f>'RMNCH+A Abstract'!J473</f>
        <v>0</v>
      </c>
      <c r="R163" s="410">
        <f>'RMNCH+A Abstract'!K473</f>
        <v>0</v>
      </c>
      <c r="S163" s="407"/>
      <c r="T163" s="407"/>
      <c r="U163" s="407"/>
      <c r="V163" s="407"/>
      <c r="W163" s="407"/>
      <c r="X163" s="407"/>
      <c r="Y163" s="407"/>
      <c r="Z163" s="407"/>
    </row>
    <row r="164" spans="1:26" ht="15" customHeight="1">
      <c r="A164" s="422" t="s">
        <v>3393</v>
      </c>
      <c r="B164" s="377" t="s">
        <v>3396</v>
      </c>
      <c r="C164" s="377" t="s">
        <v>3397</v>
      </c>
      <c r="D164" s="387" t="s">
        <v>609</v>
      </c>
      <c r="E164" s="387" t="s">
        <v>655</v>
      </c>
      <c r="F164" s="377"/>
      <c r="G164" s="377"/>
      <c r="H164" s="377"/>
      <c r="I164" s="377"/>
      <c r="J164" s="377"/>
      <c r="K164" s="377"/>
      <c r="L164" s="377"/>
      <c r="M164" s="425">
        <f t="shared" si="44"/>
        <v>0</v>
      </c>
      <c r="N164" s="377"/>
      <c r="O164" s="382">
        <f t="shared" si="45"/>
        <v>0</v>
      </c>
      <c r="P164" s="377"/>
      <c r="Q164" s="422">
        <f>'RMNCH+A Abstract'!J402</f>
        <v>0</v>
      </c>
      <c r="R164" s="425">
        <f>'RMNCH+A Abstract'!K402</f>
        <v>0</v>
      </c>
      <c r="S164" s="377"/>
      <c r="T164" s="377"/>
      <c r="U164" s="377"/>
      <c r="V164" s="377"/>
      <c r="W164" s="377"/>
      <c r="X164" s="377"/>
      <c r="Y164" s="377"/>
      <c r="Z164" s="377"/>
    </row>
    <row r="165" spans="1:26" ht="15" customHeight="1">
      <c r="A165" s="422" t="s">
        <v>3404</v>
      </c>
      <c r="B165" s="377" t="s">
        <v>3405</v>
      </c>
      <c r="C165" s="377" t="s">
        <v>3406</v>
      </c>
      <c r="D165" s="387" t="s">
        <v>392</v>
      </c>
      <c r="E165" s="387" t="s">
        <v>588</v>
      </c>
      <c r="F165" s="377"/>
      <c r="G165" s="377"/>
      <c r="H165" s="377"/>
      <c r="I165" s="377"/>
      <c r="J165" s="377"/>
      <c r="K165" s="377"/>
      <c r="L165" s="377"/>
      <c r="M165" s="425">
        <f t="shared" si="44"/>
        <v>0</v>
      </c>
      <c r="N165" s="377"/>
      <c r="O165" s="382">
        <f t="shared" si="45"/>
        <v>0</v>
      </c>
      <c r="P165" s="377"/>
      <c r="Q165" s="422">
        <f>'RMNCH+A Abstract'!J305</f>
        <v>0</v>
      </c>
      <c r="R165" s="425">
        <f>'RMNCH+A Abstract'!K305</f>
        <v>0</v>
      </c>
      <c r="S165" s="377"/>
      <c r="T165" s="377"/>
      <c r="U165" s="377"/>
      <c r="V165" s="377"/>
      <c r="W165" s="377"/>
      <c r="X165" s="377"/>
      <c r="Y165" s="377"/>
      <c r="Z165" s="377"/>
    </row>
    <row r="166" spans="1:26" ht="15" customHeight="1">
      <c r="A166" s="422" t="s">
        <v>3415</v>
      </c>
      <c r="B166" s="377" t="s">
        <v>1093</v>
      </c>
      <c r="C166" s="377" t="s">
        <v>3416</v>
      </c>
      <c r="D166" s="387" t="s">
        <v>392</v>
      </c>
      <c r="E166" s="387" t="s">
        <v>588</v>
      </c>
      <c r="F166" s="377"/>
      <c r="G166" s="377"/>
      <c r="H166" s="377">
        <v>10000</v>
      </c>
      <c r="I166" s="377">
        <v>1420</v>
      </c>
      <c r="J166" s="377"/>
      <c r="K166" s="377" t="s">
        <v>3417</v>
      </c>
      <c r="L166" s="377">
        <v>20</v>
      </c>
      <c r="M166" s="425">
        <f t="shared" si="44"/>
        <v>2.0000000000000001E-4</v>
      </c>
      <c r="N166" s="377">
        <v>500</v>
      </c>
      <c r="O166" s="382">
        <f t="shared" si="45"/>
        <v>0.1</v>
      </c>
      <c r="P166" s="377" t="s">
        <v>3419</v>
      </c>
      <c r="Q166" s="422">
        <f>'RMNCH+A Abstract'!J306</f>
        <v>0</v>
      </c>
      <c r="R166" s="608">
        <f>'RMNCH+A Abstract'!K306</f>
        <v>0</v>
      </c>
      <c r="S166" s="377"/>
      <c r="T166" s="377"/>
      <c r="U166" s="377"/>
      <c r="V166" s="377"/>
      <c r="W166" s="377"/>
      <c r="X166" s="377"/>
      <c r="Y166" s="377"/>
      <c r="Z166" s="377"/>
    </row>
    <row r="167" spans="1:26" ht="15" customHeight="1">
      <c r="A167" s="422" t="s">
        <v>3426</v>
      </c>
      <c r="B167" s="377" t="s">
        <v>1099</v>
      </c>
      <c r="C167" s="377" t="s">
        <v>3430</v>
      </c>
      <c r="D167" s="387" t="s">
        <v>392</v>
      </c>
      <c r="E167" s="387" t="s">
        <v>588</v>
      </c>
      <c r="F167" s="609"/>
      <c r="G167" s="609"/>
      <c r="H167" s="610">
        <v>15000</v>
      </c>
      <c r="I167" s="610">
        <v>1650</v>
      </c>
      <c r="J167" s="377"/>
      <c r="K167" s="377" t="s">
        <v>3417</v>
      </c>
      <c r="L167" s="377">
        <v>150</v>
      </c>
      <c r="M167" s="425">
        <f t="shared" si="44"/>
        <v>1.5E-3</v>
      </c>
      <c r="N167" s="377">
        <v>100</v>
      </c>
      <c r="O167" s="382">
        <f t="shared" si="45"/>
        <v>0.15</v>
      </c>
      <c r="P167" s="377" t="s">
        <v>3438</v>
      </c>
      <c r="Q167" s="422">
        <f>'RMNCH+A Abstract'!J307</f>
        <v>0</v>
      </c>
      <c r="R167" s="608">
        <f>'RMNCH+A Abstract'!K307</f>
        <v>0</v>
      </c>
      <c r="S167" s="377"/>
      <c r="T167" s="377"/>
      <c r="U167" s="377"/>
      <c r="V167" s="377"/>
      <c r="W167" s="377"/>
      <c r="X167" s="377"/>
      <c r="Y167" s="377"/>
      <c r="Z167" s="377"/>
    </row>
    <row r="168" spans="1:26" ht="15" customHeight="1">
      <c r="A168" s="422" t="s">
        <v>3442</v>
      </c>
      <c r="B168" s="377" t="s">
        <v>1106</v>
      </c>
      <c r="C168" s="377" t="s">
        <v>3444</v>
      </c>
      <c r="D168" s="387" t="s">
        <v>392</v>
      </c>
      <c r="E168" s="387" t="s">
        <v>588</v>
      </c>
      <c r="F168" s="609"/>
      <c r="G168" s="609"/>
      <c r="H168" s="610">
        <v>8000</v>
      </c>
      <c r="I168" s="610">
        <v>0</v>
      </c>
      <c r="J168" s="377"/>
      <c r="K168" s="377" t="s">
        <v>3417</v>
      </c>
      <c r="L168" s="377">
        <v>150</v>
      </c>
      <c r="M168" s="425">
        <f t="shared" si="44"/>
        <v>1.5E-3</v>
      </c>
      <c r="N168" s="377">
        <v>50</v>
      </c>
      <c r="O168" s="382">
        <f t="shared" si="45"/>
        <v>7.4999999999999997E-2</v>
      </c>
      <c r="P168" s="377" t="s">
        <v>3450</v>
      </c>
      <c r="Q168" s="422">
        <f>'RMNCH+A Abstract'!J308</f>
        <v>0</v>
      </c>
      <c r="R168" s="608">
        <f>'RMNCH+A Abstract'!K308</f>
        <v>0</v>
      </c>
      <c r="S168" s="377"/>
      <c r="T168" s="377"/>
      <c r="U168" s="377"/>
      <c r="V168" s="377"/>
      <c r="W168" s="377"/>
      <c r="X168" s="377"/>
      <c r="Y168" s="377"/>
      <c r="Z168" s="377"/>
    </row>
    <row r="169" spans="1:26" ht="15" customHeight="1">
      <c r="A169" s="422" t="s">
        <v>3451</v>
      </c>
      <c r="B169" s="377" t="s">
        <v>949</v>
      </c>
      <c r="C169" s="377" t="s">
        <v>3452</v>
      </c>
      <c r="D169" s="387" t="s">
        <v>609</v>
      </c>
      <c r="E169" s="387" t="s">
        <v>1455</v>
      </c>
      <c r="F169" s="609"/>
      <c r="G169" s="609"/>
      <c r="H169" s="611"/>
      <c r="I169" s="611"/>
      <c r="J169" s="600"/>
      <c r="K169" s="600"/>
      <c r="L169" s="600"/>
      <c r="M169" s="425">
        <f t="shared" si="44"/>
        <v>0</v>
      </c>
      <c r="N169" s="377"/>
      <c r="O169" s="382">
        <f t="shared" si="45"/>
        <v>0</v>
      </c>
      <c r="P169" s="600"/>
      <c r="Q169" s="422">
        <f>'H&amp;WC Abstract'!J27</f>
        <v>0</v>
      </c>
      <c r="R169" s="608">
        <f>'H&amp;WC Abstract'!K27</f>
        <v>0</v>
      </c>
      <c r="S169" s="377"/>
      <c r="T169" s="377"/>
      <c r="U169" s="377"/>
      <c r="V169" s="377"/>
      <c r="W169" s="377"/>
      <c r="X169" s="377"/>
      <c r="Y169" s="377"/>
      <c r="Z169" s="377"/>
    </row>
    <row r="170" spans="1:26" ht="15" customHeight="1">
      <c r="A170" s="422" t="s">
        <v>3460</v>
      </c>
      <c r="B170" s="377" t="s">
        <v>3461</v>
      </c>
      <c r="C170" s="377" t="s">
        <v>3462</v>
      </c>
      <c r="D170" s="387" t="s">
        <v>609</v>
      </c>
      <c r="E170" s="387" t="s">
        <v>1455</v>
      </c>
      <c r="F170" s="600"/>
      <c r="G170" s="609"/>
      <c r="H170" s="612"/>
      <c r="I170" s="612"/>
      <c r="J170" s="600"/>
      <c r="K170" s="600"/>
      <c r="L170" s="600"/>
      <c r="M170" s="425">
        <f t="shared" si="44"/>
        <v>0</v>
      </c>
      <c r="N170" s="377"/>
      <c r="O170" s="382">
        <f t="shared" si="45"/>
        <v>0</v>
      </c>
      <c r="P170" s="600"/>
      <c r="Q170" s="422">
        <f>'H&amp;WC Abstract'!J27</f>
        <v>0</v>
      </c>
      <c r="R170" s="608">
        <f>'H&amp;WC Abstract'!K27</f>
        <v>0</v>
      </c>
      <c r="S170" s="377"/>
      <c r="T170" s="377"/>
      <c r="U170" s="377"/>
      <c r="V170" s="377"/>
      <c r="W170" s="377"/>
      <c r="X170" s="377"/>
      <c r="Y170" s="377"/>
      <c r="Z170" s="377"/>
    </row>
    <row r="171" spans="1:26" ht="15" customHeight="1">
      <c r="A171" s="613" t="s">
        <v>3472</v>
      </c>
      <c r="B171" s="614"/>
      <c r="C171" s="614" t="s">
        <v>3475</v>
      </c>
      <c r="D171" s="615" t="s">
        <v>682</v>
      </c>
      <c r="E171" s="615" t="s">
        <v>130</v>
      </c>
      <c r="F171" s="616"/>
      <c r="G171" s="617"/>
      <c r="H171" s="618"/>
      <c r="I171" s="618"/>
      <c r="J171" s="616"/>
      <c r="K171" s="616"/>
      <c r="L171" s="616"/>
      <c r="M171" s="619">
        <f t="shared" si="44"/>
        <v>0</v>
      </c>
      <c r="N171" s="614"/>
      <c r="O171" s="620">
        <f t="shared" si="45"/>
        <v>0</v>
      </c>
      <c r="P171" s="616"/>
      <c r="Q171" s="613">
        <f>'NVHCP Abstract'!J31</f>
        <v>0</v>
      </c>
      <c r="R171" s="608">
        <f>'NVHCP Abstract'!K31</f>
        <v>0</v>
      </c>
      <c r="S171" s="377"/>
      <c r="T171" s="377"/>
      <c r="U171" s="377"/>
      <c r="V171" s="377"/>
      <c r="W171" s="377"/>
      <c r="X171" s="377"/>
      <c r="Y171" s="377"/>
      <c r="Z171" s="377"/>
    </row>
    <row r="172" spans="1:26" ht="15" customHeight="1">
      <c r="A172" s="422" t="s">
        <v>3485</v>
      </c>
      <c r="B172" s="377"/>
      <c r="C172" s="377" t="s">
        <v>1441</v>
      </c>
      <c r="D172" s="387" t="s">
        <v>609</v>
      </c>
      <c r="E172" s="387" t="s">
        <v>2118</v>
      </c>
      <c r="F172" s="377"/>
      <c r="G172" s="387"/>
      <c r="H172" s="621"/>
      <c r="I172" s="621"/>
      <c r="J172" s="377"/>
      <c r="K172" s="377"/>
      <c r="L172" s="377"/>
      <c r="M172" s="425">
        <f t="shared" si="44"/>
        <v>0</v>
      </c>
      <c r="N172" s="377"/>
      <c r="O172" s="382">
        <f t="shared" si="45"/>
        <v>0</v>
      </c>
      <c r="P172" s="377"/>
      <c r="Q172" s="422"/>
      <c r="R172" s="425"/>
      <c r="S172" s="377"/>
      <c r="T172" s="377"/>
      <c r="U172" s="377"/>
      <c r="V172" s="377"/>
      <c r="W172" s="377"/>
      <c r="X172" s="377"/>
      <c r="Y172" s="377"/>
      <c r="Z172" s="377"/>
    </row>
    <row r="173" spans="1:26" ht="15" customHeight="1">
      <c r="A173" s="422"/>
      <c r="B173" s="377"/>
      <c r="C173" s="377"/>
      <c r="D173" s="387"/>
      <c r="E173" s="387"/>
      <c r="F173" s="377"/>
      <c r="G173" s="377"/>
      <c r="H173" s="377"/>
      <c r="I173" s="377"/>
      <c r="J173" s="377"/>
      <c r="K173" s="377"/>
      <c r="L173" s="377"/>
      <c r="M173" s="377"/>
      <c r="N173" s="377"/>
      <c r="O173" s="377"/>
      <c r="P173" s="377"/>
      <c r="Q173" s="422"/>
      <c r="R173" s="377"/>
      <c r="S173" s="377"/>
      <c r="T173" s="377"/>
      <c r="U173" s="377"/>
      <c r="V173" s="377"/>
      <c r="W173" s="377"/>
      <c r="X173" s="377"/>
      <c r="Y173" s="377"/>
      <c r="Z173" s="377"/>
    </row>
    <row r="174" spans="1:26" ht="15" customHeight="1">
      <c r="A174" s="422"/>
      <c r="B174" s="377"/>
      <c r="C174" s="377"/>
      <c r="D174" s="387"/>
      <c r="E174" s="387"/>
      <c r="F174" s="377"/>
      <c r="G174" s="377"/>
      <c r="H174" s="377"/>
      <c r="I174" s="377"/>
      <c r="J174" s="377"/>
      <c r="K174" s="377"/>
      <c r="L174" s="377"/>
      <c r="M174" s="377"/>
      <c r="N174" s="377"/>
      <c r="O174" s="377"/>
      <c r="P174" s="377"/>
      <c r="Q174" s="422"/>
      <c r="R174" s="377"/>
      <c r="S174" s="377"/>
      <c r="T174" s="377"/>
      <c r="U174" s="377"/>
      <c r="V174" s="377"/>
      <c r="W174" s="377"/>
      <c r="X174" s="377"/>
      <c r="Y174" s="377"/>
      <c r="Z174" s="377"/>
    </row>
    <row r="175" spans="1:26" ht="15" customHeight="1">
      <c r="A175" s="422"/>
      <c r="B175" s="377"/>
      <c r="C175" s="377"/>
      <c r="D175" s="387"/>
      <c r="E175" s="387"/>
      <c r="F175" s="377"/>
      <c r="G175" s="377"/>
      <c r="H175" s="377"/>
      <c r="I175" s="377"/>
      <c r="J175" s="377"/>
      <c r="K175" s="377"/>
      <c r="L175" s="377"/>
      <c r="M175" s="377"/>
      <c r="N175" s="377"/>
      <c r="O175" s="377"/>
      <c r="P175" s="377"/>
      <c r="Q175" s="422"/>
      <c r="R175" s="377"/>
      <c r="S175" s="377"/>
      <c r="T175" s="377"/>
      <c r="U175" s="377"/>
      <c r="V175" s="377"/>
      <c r="W175" s="377"/>
      <c r="X175" s="377"/>
      <c r="Y175" s="377"/>
      <c r="Z175" s="377"/>
    </row>
    <row r="176" spans="1:26" ht="15" customHeight="1">
      <c r="A176" s="422"/>
      <c r="B176" s="377"/>
      <c r="C176" s="377"/>
      <c r="D176" s="387"/>
      <c r="E176" s="387"/>
      <c r="F176" s="377"/>
      <c r="G176" s="377"/>
      <c r="H176" s="377"/>
      <c r="I176" s="377"/>
      <c r="J176" s="377"/>
      <c r="K176" s="377"/>
      <c r="L176" s="377"/>
      <c r="M176" s="377"/>
      <c r="N176" s="377"/>
      <c r="O176" s="377"/>
      <c r="P176" s="377"/>
      <c r="Q176" s="422"/>
      <c r="R176" s="377"/>
      <c r="S176" s="377"/>
      <c r="T176" s="377"/>
      <c r="U176" s="377"/>
      <c r="V176" s="377"/>
      <c r="W176" s="377"/>
      <c r="X176" s="377"/>
      <c r="Y176" s="377"/>
      <c r="Z176" s="377"/>
    </row>
    <row r="177" spans="1:26" ht="15" customHeight="1">
      <c r="A177" s="422"/>
      <c r="B177" s="377"/>
      <c r="C177" s="377"/>
      <c r="D177" s="387"/>
      <c r="E177" s="387"/>
      <c r="F177" s="377"/>
      <c r="G177" s="377"/>
      <c r="H177" s="377"/>
      <c r="I177" s="377"/>
      <c r="J177" s="377"/>
      <c r="K177" s="377"/>
      <c r="L177" s="377"/>
      <c r="M177" s="377"/>
      <c r="N177" s="377"/>
      <c r="O177" s="377"/>
      <c r="P177" s="377"/>
      <c r="Q177" s="422"/>
      <c r="R177" s="377"/>
      <c r="S177" s="377"/>
      <c r="T177" s="377"/>
      <c r="U177" s="377"/>
      <c r="V177" s="377"/>
      <c r="W177" s="377"/>
      <c r="X177" s="377"/>
      <c r="Y177" s="377"/>
      <c r="Z177" s="377"/>
    </row>
    <row r="178" spans="1:26" ht="15" customHeight="1">
      <c r="A178" s="422"/>
      <c r="B178" s="377"/>
      <c r="C178" s="377"/>
      <c r="D178" s="387"/>
      <c r="E178" s="387"/>
      <c r="F178" s="377"/>
      <c r="G178" s="377"/>
      <c r="H178" s="377"/>
      <c r="I178" s="377"/>
      <c r="J178" s="377"/>
      <c r="K178" s="377"/>
      <c r="L178" s="377"/>
      <c r="M178" s="377"/>
      <c r="N178" s="377"/>
      <c r="O178" s="377"/>
      <c r="P178" s="377"/>
      <c r="Q178" s="422"/>
      <c r="R178" s="377"/>
      <c r="S178" s="377"/>
      <c r="T178" s="377"/>
      <c r="U178" s="377"/>
      <c r="V178" s="377"/>
      <c r="W178" s="377"/>
      <c r="X178" s="377"/>
      <c r="Y178" s="377"/>
      <c r="Z178" s="377"/>
    </row>
    <row r="179" spans="1:26" ht="15" customHeight="1">
      <c r="A179" s="422"/>
      <c r="B179" s="377"/>
      <c r="C179" s="377"/>
      <c r="D179" s="387"/>
      <c r="E179" s="387"/>
      <c r="F179" s="377"/>
      <c r="G179" s="377"/>
      <c r="H179" s="377"/>
      <c r="I179" s="377"/>
      <c r="J179" s="377"/>
      <c r="K179" s="377"/>
      <c r="L179" s="377"/>
      <c r="M179" s="377"/>
      <c r="N179" s="377"/>
      <c r="O179" s="377"/>
      <c r="P179" s="377"/>
      <c r="Q179" s="422"/>
      <c r="R179" s="377"/>
      <c r="S179" s="377"/>
      <c r="T179" s="377"/>
      <c r="U179" s="377"/>
      <c r="V179" s="377"/>
      <c r="W179" s="377"/>
      <c r="X179" s="377"/>
      <c r="Y179" s="377"/>
      <c r="Z179" s="377"/>
    </row>
    <row r="180" spans="1:26" ht="15" customHeight="1">
      <c r="A180" s="422"/>
      <c r="B180" s="377"/>
      <c r="C180" s="377"/>
      <c r="D180" s="387"/>
      <c r="E180" s="387"/>
      <c r="F180" s="377"/>
      <c r="G180" s="377"/>
      <c r="H180" s="377"/>
      <c r="I180" s="377"/>
      <c r="J180" s="377"/>
      <c r="K180" s="377"/>
      <c r="L180" s="377"/>
      <c r="M180" s="377"/>
      <c r="N180" s="377"/>
      <c r="O180" s="377"/>
      <c r="P180" s="377"/>
      <c r="Q180" s="422"/>
      <c r="R180" s="377"/>
      <c r="S180" s="377"/>
      <c r="T180" s="377"/>
      <c r="U180" s="377"/>
      <c r="V180" s="377"/>
      <c r="W180" s="377"/>
      <c r="X180" s="377"/>
      <c r="Y180" s="377"/>
      <c r="Z180" s="377"/>
    </row>
    <row r="181" spans="1:26" ht="15" customHeight="1">
      <c r="A181" s="422"/>
      <c r="B181" s="377"/>
      <c r="C181" s="377"/>
      <c r="D181" s="387"/>
      <c r="E181" s="387"/>
      <c r="F181" s="377"/>
      <c r="G181" s="377"/>
      <c r="H181" s="377"/>
      <c r="I181" s="377"/>
      <c r="J181" s="377"/>
      <c r="K181" s="377"/>
      <c r="L181" s="377"/>
      <c r="M181" s="377"/>
      <c r="N181" s="377"/>
      <c r="O181" s="377"/>
      <c r="P181" s="377"/>
      <c r="Q181" s="422"/>
      <c r="R181" s="377"/>
      <c r="S181" s="377"/>
      <c r="T181" s="377"/>
      <c r="U181" s="377"/>
      <c r="V181" s="377"/>
      <c r="W181" s="377"/>
      <c r="X181" s="377"/>
      <c r="Y181" s="377"/>
      <c r="Z181" s="377"/>
    </row>
    <row r="182" spans="1:26" ht="15" customHeight="1">
      <c r="A182" s="422"/>
      <c r="B182" s="377"/>
      <c r="C182" s="377"/>
      <c r="D182" s="387"/>
      <c r="E182" s="387"/>
      <c r="F182" s="377"/>
      <c r="G182" s="377"/>
      <c r="H182" s="377"/>
      <c r="I182" s="377"/>
      <c r="J182" s="377"/>
      <c r="K182" s="377"/>
      <c r="L182" s="377"/>
      <c r="M182" s="377"/>
      <c r="N182" s="377"/>
      <c r="O182" s="377"/>
      <c r="P182" s="377"/>
      <c r="Q182" s="422"/>
      <c r="R182" s="377"/>
      <c r="S182" s="377"/>
      <c r="T182" s="377"/>
      <c r="U182" s="377"/>
      <c r="V182" s="377"/>
      <c r="W182" s="377"/>
      <c r="X182" s="377"/>
      <c r="Y182" s="377"/>
      <c r="Z182" s="377"/>
    </row>
    <row r="183" spans="1:26" ht="15" customHeight="1">
      <c r="A183" s="422"/>
      <c r="B183" s="377"/>
      <c r="C183" s="377"/>
      <c r="D183" s="387"/>
      <c r="E183" s="387"/>
      <c r="F183" s="377"/>
      <c r="G183" s="377"/>
      <c r="H183" s="377"/>
      <c r="I183" s="377"/>
      <c r="J183" s="377"/>
      <c r="K183" s="377"/>
      <c r="L183" s="377"/>
      <c r="M183" s="377"/>
      <c r="N183" s="377"/>
      <c r="O183" s="377"/>
      <c r="P183" s="377"/>
      <c r="Q183" s="422"/>
      <c r="R183" s="377"/>
      <c r="S183" s="377"/>
      <c r="T183" s="377"/>
      <c r="U183" s="377"/>
      <c r="V183" s="377"/>
      <c r="W183" s="377"/>
      <c r="X183" s="377"/>
      <c r="Y183" s="377"/>
      <c r="Z183" s="377"/>
    </row>
    <row r="184" spans="1:26" ht="15" customHeight="1">
      <c r="A184" s="422"/>
      <c r="B184" s="377"/>
      <c r="C184" s="377"/>
      <c r="D184" s="387"/>
      <c r="E184" s="387"/>
      <c r="F184" s="377"/>
      <c r="G184" s="377"/>
      <c r="H184" s="377"/>
      <c r="I184" s="377"/>
      <c r="J184" s="377"/>
      <c r="K184" s="377"/>
      <c r="L184" s="377"/>
      <c r="M184" s="377"/>
      <c r="N184" s="377"/>
      <c r="O184" s="377"/>
      <c r="P184" s="377"/>
      <c r="Q184" s="422"/>
      <c r="R184" s="377"/>
      <c r="S184" s="377"/>
      <c r="T184" s="377"/>
      <c r="U184" s="377"/>
      <c r="V184" s="377"/>
      <c r="W184" s="377"/>
      <c r="X184" s="377"/>
      <c r="Y184" s="377"/>
      <c r="Z184" s="377"/>
    </row>
    <row r="185" spans="1:26" ht="15" customHeight="1">
      <c r="A185" s="422"/>
      <c r="B185" s="377"/>
      <c r="C185" s="377"/>
      <c r="D185" s="387"/>
      <c r="E185" s="387"/>
      <c r="F185" s="377"/>
      <c r="G185" s="377"/>
      <c r="H185" s="377"/>
      <c r="I185" s="377"/>
      <c r="J185" s="377"/>
      <c r="K185" s="377"/>
      <c r="L185" s="377"/>
      <c r="M185" s="377"/>
      <c r="N185" s="377"/>
      <c r="O185" s="377"/>
      <c r="P185" s="377"/>
      <c r="Q185" s="422"/>
      <c r="R185" s="377"/>
      <c r="S185" s="377"/>
      <c r="T185" s="377"/>
      <c r="U185" s="377"/>
      <c r="V185" s="377"/>
      <c r="W185" s="377"/>
      <c r="X185" s="377"/>
      <c r="Y185" s="377"/>
      <c r="Z185" s="377"/>
    </row>
    <row r="186" spans="1:26" ht="15" customHeight="1">
      <c r="A186" s="422"/>
      <c r="B186" s="377"/>
      <c r="C186" s="377"/>
      <c r="D186" s="387"/>
      <c r="E186" s="387"/>
      <c r="F186" s="377"/>
      <c r="G186" s="377"/>
      <c r="H186" s="377"/>
      <c r="I186" s="377"/>
      <c r="J186" s="377"/>
      <c r="K186" s="377"/>
      <c r="L186" s="377"/>
      <c r="M186" s="377"/>
      <c r="N186" s="377"/>
      <c r="O186" s="377"/>
      <c r="P186" s="377"/>
      <c r="Q186" s="422"/>
      <c r="R186" s="377"/>
      <c r="S186" s="377"/>
      <c r="T186" s="377"/>
      <c r="U186" s="377"/>
      <c r="V186" s="377"/>
      <c r="W186" s="377"/>
      <c r="X186" s="377"/>
      <c r="Y186" s="377"/>
      <c r="Z186" s="377"/>
    </row>
    <row r="187" spans="1:26" ht="15" customHeight="1">
      <c r="A187" s="422"/>
      <c r="B187" s="377"/>
      <c r="C187" s="377"/>
      <c r="D187" s="387"/>
      <c r="E187" s="387"/>
      <c r="F187" s="377"/>
      <c r="G187" s="377"/>
      <c r="H187" s="377"/>
      <c r="I187" s="377"/>
      <c r="J187" s="377"/>
      <c r="K187" s="377"/>
      <c r="L187" s="377"/>
      <c r="M187" s="377"/>
      <c r="N187" s="377"/>
      <c r="O187" s="377"/>
      <c r="P187" s="377"/>
      <c r="Q187" s="422"/>
      <c r="R187" s="377"/>
      <c r="S187" s="377"/>
      <c r="T187" s="377"/>
      <c r="U187" s="377"/>
      <c r="V187" s="377"/>
      <c r="W187" s="377"/>
      <c r="X187" s="377"/>
      <c r="Y187" s="377"/>
      <c r="Z187" s="377"/>
    </row>
    <row r="188" spans="1:26" ht="15" customHeight="1">
      <c r="A188" s="422"/>
      <c r="B188" s="377"/>
      <c r="C188" s="377"/>
      <c r="D188" s="387"/>
      <c r="E188" s="387"/>
      <c r="F188" s="377"/>
      <c r="G188" s="377"/>
      <c r="H188" s="377"/>
      <c r="I188" s="377"/>
      <c r="J188" s="377"/>
      <c r="K188" s="377"/>
      <c r="L188" s="377"/>
      <c r="M188" s="377"/>
      <c r="N188" s="377"/>
      <c r="O188" s="377"/>
      <c r="P188" s="377"/>
      <c r="Q188" s="422"/>
      <c r="R188" s="377"/>
      <c r="S188" s="377"/>
      <c r="T188" s="377"/>
      <c r="U188" s="377"/>
      <c r="V188" s="377"/>
      <c r="W188" s="377"/>
      <c r="X188" s="377"/>
      <c r="Y188" s="377"/>
      <c r="Z188" s="377"/>
    </row>
    <row r="189" spans="1:26" ht="15" customHeight="1">
      <c r="A189" s="422"/>
      <c r="B189" s="377"/>
      <c r="C189" s="377"/>
      <c r="D189" s="387"/>
      <c r="E189" s="387"/>
      <c r="F189" s="377"/>
      <c r="G189" s="377"/>
      <c r="H189" s="377"/>
      <c r="I189" s="377"/>
      <c r="J189" s="377"/>
      <c r="K189" s="377"/>
      <c r="L189" s="377"/>
      <c r="M189" s="377"/>
      <c r="N189" s="377"/>
      <c r="O189" s="377"/>
      <c r="P189" s="377"/>
      <c r="Q189" s="422"/>
      <c r="R189" s="377"/>
      <c r="S189" s="377"/>
      <c r="T189" s="377"/>
      <c r="U189" s="377"/>
      <c r="V189" s="377"/>
      <c r="W189" s="377"/>
      <c r="X189" s="377"/>
      <c r="Y189" s="377"/>
      <c r="Z189" s="377"/>
    </row>
    <row r="190" spans="1:26" ht="15" customHeight="1">
      <c r="A190" s="422"/>
      <c r="B190" s="377"/>
      <c r="C190" s="377"/>
      <c r="D190" s="387"/>
      <c r="E190" s="387"/>
      <c r="F190" s="377"/>
      <c r="G190" s="377"/>
      <c r="H190" s="377"/>
      <c r="I190" s="377"/>
      <c r="J190" s="377"/>
      <c r="K190" s="377"/>
      <c r="L190" s="377"/>
      <c r="M190" s="377"/>
      <c r="N190" s="377"/>
      <c r="O190" s="377"/>
      <c r="P190" s="377"/>
      <c r="Q190" s="422"/>
      <c r="R190" s="377"/>
      <c r="S190" s="377"/>
      <c r="T190" s="377"/>
      <c r="U190" s="377"/>
      <c r="V190" s="377"/>
      <c r="W190" s="377"/>
      <c r="X190" s="377"/>
      <c r="Y190" s="377"/>
      <c r="Z190" s="377"/>
    </row>
    <row r="191" spans="1:26" ht="15" customHeight="1">
      <c r="A191" s="422"/>
      <c r="B191" s="377"/>
      <c r="C191" s="377"/>
      <c r="D191" s="387"/>
      <c r="E191" s="387"/>
      <c r="F191" s="377"/>
      <c r="G191" s="377"/>
      <c r="H191" s="377"/>
      <c r="I191" s="377"/>
      <c r="J191" s="377"/>
      <c r="K191" s="377"/>
      <c r="L191" s="377"/>
      <c r="M191" s="377"/>
      <c r="N191" s="377"/>
      <c r="O191" s="377"/>
      <c r="P191" s="377"/>
      <c r="Q191" s="422"/>
      <c r="R191" s="377"/>
      <c r="S191" s="377"/>
      <c r="T191" s="377"/>
      <c r="U191" s="377"/>
      <c r="V191" s="377"/>
      <c r="W191" s="377"/>
      <c r="X191" s="377"/>
      <c r="Y191" s="377"/>
      <c r="Z191" s="377"/>
    </row>
    <row r="192" spans="1:26" ht="15" customHeight="1">
      <c r="A192" s="422"/>
      <c r="B192" s="377"/>
      <c r="C192" s="377"/>
      <c r="D192" s="387"/>
      <c r="E192" s="387"/>
      <c r="F192" s="377"/>
      <c r="G192" s="377"/>
      <c r="H192" s="377"/>
      <c r="I192" s="377"/>
      <c r="J192" s="377"/>
      <c r="K192" s="377"/>
      <c r="L192" s="377"/>
      <c r="M192" s="377"/>
      <c r="N192" s="377"/>
      <c r="O192" s="377"/>
      <c r="P192" s="377"/>
      <c r="Q192" s="422"/>
      <c r="R192" s="377"/>
      <c r="S192" s="377"/>
      <c r="T192" s="377"/>
      <c r="U192" s="377"/>
      <c r="V192" s="377"/>
      <c r="W192" s="377"/>
      <c r="X192" s="377"/>
      <c r="Y192" s="377"/>
      <c r="Z192" s="377"/>
    </row>
    <row r="193" spans="1:26" ht="15" customHeight="1">
      <c r="A193" s="422"/>
      <c r="B193" s="377"/>
      <c r="C193" s="377"/>
      <c r="D193" s="387"/>
      <c r="E193" s="387"/>
      <c r="F193" s="377"/>
      <c r="G193" s="377"/>
      <c r="H193" s="377"/>
      <c r="I193" s="377"/>
      <c r="J193" s="377"/>
      <c r="K193" s="377"/>
      <c r="L193" s="377"/>
      <c r="M193" s="377"/>
      <c r="N193" s="377"/>
      <c r="O193" s="377"/>
      <c r="P193" s="377"/>
      <c r="Q193" s="422"/>
      <c r="R193" s="377"/>
      <c r="S193" s="377"/>
      <c r="T193" s="377"/>
      <c r="U193" s="377"/>
      <c r="V193" s="377"/>
      <c r="W193" s="377"/>
      <c r="X193" s="377"/>
      <c r="Y193" s="377"/>
      <c r="Z193" s="377"/>
    </row>
    <row r="194" spans="1:26" ht="15" customHeight="1">
      <c r="A194" s="422"/>
      <c r="B194" s="377"/>
      <c r="C194" s="377"/>
      <c r="D194" s="387"/>
      <c r="E194" s="387"/>
      <c r="F194" s="377"/>
      <c r="G194" s="377"/>
      <c r="H194" s="377"/>
      <c r="I194" s="377"/>
      <c r="J194" s="377"/>
      <c r="K194" s="377"/>
      <c r="L194" s="377"/>
      <c r="M194" s="377"/>
      <c r="N194" s="377"/>
      <c r="O194" s="377"/>
      <c r="P194" s="377"/>
      <c r="Q194" s="422"/>
      <c r="R194" s="377"/>
      <c r="S194" s="377"/>
      <c r="T194" s="377"/>
      <c r="U194" s="377"/>
      <c r="V194" s="377"/>
      <c r="W194" s="377"/>
      <c r="X194" s="377"/>
      <c r="Y194" s="377"/>
      <c r="Z194" s="377"/>
    </row>
    <row r="195" spans="1:26" ht="15" customHeight="1">
      <c r="A195" s="422"/>
      <c r="B195" s="377"/>
      <c r="C195" s="377"/>
      <c r="D195" s="387"/>
      <c r="E195" s="387"/>
      <c r="F195" s="377"/>
      <c r="G195" s="377"/>
      <c r="H195" s="377"/>
      <c r="I195" s="377"/>
      <c r="J195" s="377"/>
      <c r="K195" s="377"/>
      <c r="L195" s="377"/>
      <c r="M195" s="377"/>
      <c r="N195" s="377"/>
      <c r="O195" s="377"/>
      <c r="P195" s="377"/>
      <c r="Q195" s="422"/>
      <c r="R195" s="377"/>
      <c r="S195" s="377"/>
      <c r="T195" s="377"/>
      <c r="U195" s="377"/>
      <c r="V195" s="377"/>
      <c r="W195" s="377"/>
      <c r="X195" s="377"/>
      <c r="Y195" s="377"/>
      <c r="Z195" s="377"/>
    </row>
    <row r="196" spans="1:26" ht="15" customHeight="1">
      <c r="A196" s="422"/>
      <c r="B196" s="377"/>
      <c r="C196" s="377"/>
      <c r="D196" s="387"/>
      <c r="E196" s="387"/>
      <c r="F196" s="377"/>
      <c r="G196" s="377"/>
      <c r="H196" s="377"/>
      <c r="I196" s="377"/>
      <c r="J196" s="377"/>
      <c r="K196" s="377"/>
      <c r="L196" s="377"/>
      <c r="M196" s="377"/>
      <c r="N196" s="377"/>
      <c r="O196" s="377"/>
      <c r="P196" s="377"/>
      <c r="Q196" s="422"/>
      <c r="R196" s="377"/>
      <c r="S196" s="377"/>
      <c r="T196" s="377"/>
      <c r="U196" s="377"/>
      <c r="V196" s="377"/>
      <c r="W196" s="377"/>
      <c r="X196" s="377"/>
      <c r="Y196" s="377"/>
      <c r="Z196" s="377"/>
    </row>
    <row r="197" spans="1:26" ht="15" customHeight="1">
      <c r="A197" s="422"/>
      <c r="B197" s="377"/>
      <c r="C197" s="377"/>
      <c r="D197" s="387"/>
      <c r="E197" s="387"/>
      <c r="F197" s="377"/>
      <c r="G197" s="377"/>
      <c r="H197" s="377"/>
      <c r="I197" s="377"/>
      <c r="J197" s="377"/>
      <c r="K197" s="377"/>
      <c r="L197" s="377"/>
      <c r="M197" s="377"/>
      <c r="N197" s="377"/>
      <c r="O197" s="377"/>
      <c r="P197" s="377"/>
      <c r="Q197" s="422"/>
      <c r="R197" s="377"/>
      <c r="S197" s="377"/>
      <c r="T197" s="377"/>
      <c r="U197" s="377"/>
      <c r="V197" s="377"/>
      <c r="W197" s="377"/>
      <c r="X197" s="377"/>
      <c r="Y197" s="377"/>
      <c r="Z197" s="377"/>
    </row>
    <row r="198" spans="1:26" ht="15" customHeight="1">
      <c r="A198" s="422"/>
      <c r="B198" s="377"/>
      <c r="C198" s="377"/>
      <c r="D198" s="387"/>
      <c r="E198" s="387"/>
      <c r="F198" s="377"/>
      <c r="G198" s="377"/>
      <c r="H198" s="377"/>
      <c r="I198" s="377"/>
      <c r="J198" s="377"/>
      <c r="K198" s="377"/>
      <c r="L198" s="377"/>
      <c r="M198" s="377"/>
      <c r="N198" s="377"/>
      <c r="O198" s="377"/>
      <c r="P198" s="377"/>
      <c r="Q198" s="422"/>
      <c r="R198" s="377"/>
      <c r="S198" s="377"/>
      <c r="T198" s="377"/>
      <c r="U198" s="377"/>
      <c r="V198" s="377"/>
      <c r="W198" s="377"/>
      <c r="X198" s="377"/>
      <c r="Y198" s="377"/>
      <c r="Z198" s="377"/>
    </row>
    <row r="199" spans="1:26" ht="15" customHeight="1">
      <c r="A199" s="422"/>
      <c r="B199" s="377"/>
      <c r="C199" s="377"/>
      <c r="D199" s="387"/>
      <c r="E199" s="387"/>
      <c r="F199" s="377"/>
      <c r="G199" s="377"/>
      <c r="H199" s="377"/>
      <c r="I199" s="377"/>
      <c r="J199" s="377"/>
      <c r="K199" s="377"/>
      <c r="L199" s="377"/>
      <c r="M199" s="377"/>
      <c r="N199" s="377"/>
      <c r="O199" s="377"/>
      <c r="P199" s="377"/>
      <c r="Q199" s="422"/>
      <c r="R199" s="377"/>
      <c r="S199" s="377"/>
      <c r="T199" s="377"/>
      <c r="U199" s="377"/>
      <c r="V199" s="377"/>
      <c r="W199" s="377"/>
      <c r="X199" s="377"/>
      <c r="Y199" s="377"/>
      <c r="Z199" s="377"/>
    </row>
    <row r="200" spans="1:26" ht="15" customHeight="1">
      <c r="A200" s="422"/>
      <c r="B200" s="377"/>
      <c r="C200" s="377"/>
      <c r="D200" s="387"/>
      <c r="E200" s="387"/>
      <c r="F200" s="377"/>
      <c r="G200" s="377"/>
      <c r="H200" s="377"/>
      <c r="I200" s="377"/>
      <c r="J200" s="377"/>
      <c r="K200" s="377"/>
      <c r="L200" s="377"/>
      <c r="M200" s="377"/>
      <c r="N200" s="377"/>
      <c r="O200" s="377"/>
      <c r="P200" s="377"/>
      <c r="Q200" s="422"/>
      <c r="R200" s="377"/>
      <c r="S200" s="377"/>
      <c r="T200" s="377"/>
      <c r="U200" s="377"/>
      <c r="V200" s="377"/>
      <c r="W200" s="377"/>
      <c r="X200" s="377"/>
      <c r="Y200" s="377"/>
      <c r="Z200" s="377"/>
    </row>
    <row r="201" spans="1:26" ht="15" customHeight="1">
      <c r="A201" s="422"/>
      <c r="B201" s="377"/>
      <c r="C201" s="377"/>
      <c r="D201" s="387"/>
      <c r="E201" s="387"/>
      <c r="F201" s="377"/>
      <c r="G201" s="377"/>
      <c r="H201" s="377"/>
      <c r="I201" s="377"/>
      <c r="J201" s="377"/>
      <c r="K201" s="377"/>
      <c r="L201" s="377"/>
      <c r="M201" s="377"/>
      <c r="N201" s="377"/>
      <c r="O201" s="377"/>
      <c r="P201" s="377"/>
      <c r="Q201" s="422"/>
      <c r="R201" s="377"/>
      <c r="S201" s="377"/>
      <c r="T201" s="377"/>
      <c r="U201" s="377"/>
      <c r="V201" s="377"/>
      <c r="W201" s="377"/>
      <c r="X201" s="377"/>
      <c r="Y201" s="377"/>
      <c r="Z201" s="377"/>
    </row>
    <row r="202" spans="1:26" ht="15" customHeight="1">
      <c r="A202" s="422"/>
      <c r="B202" s="377"/>
      <c r="C202" s="377"/>
      <c r="D202" s="387"/>
      <c r="E202" s="387"/>
      <c r="F202" s="377"/>
      <c r="G202" s="377"/>
      <c r="H202" s="377"/>
      <c r="I202" s="377"/>
      <c r="J202" s="377"/>
      <c r="K202" s="377"/>
      <c r="L202" s="377"/>
      <c r="M202" s="377"/>
      <c r="N202" s="377"/>
      <c r="O202" s="377"/>
      <c r="P202" s="377"/>
      <c r="Q202" s="422"/>
      <c r="R202" s="377"/>
      <c r="S202" s="377"/>
      <c r="T202" s="377"/>
      <c r="U202" s="377"/>
      <c r="V202" s="377"/>
      <c r="W202" s="377"/>
      <c r="X202" s="377"/>
      <c r="Y202" s="377"/>
      <c r="Z202" s="377"/>
    </row>
    <row r="203" spans="1:26" ht="15" customHeight="1">
      <c r="A203" s="422"/>
      <c r="B203" s="377"/>
      <c r="C203" s="377"/>
      <c r="D203" s="387"/>
      <c r="E203" s="387"/>
      <c r="F203" s="377"/>
      <c r="G203" s="377"/>
      <c r="H203" s="377"/>
      <c r="I203" s="377"/>
      <c r="J203" s="377"/>
      <c r="K203" s="377"/>
      <c r="L203" s="377"/>
      <c r="M203" s="377"/>
      <c r="N203" s="377"/>
      <c r="O203" s="377"/>
      <c r="P203" s="377"/>
      <c r="Q203" s="422"/>
      <c r="R203" s="377"/>
      <c r="S203" s="377"/>
      <c r="T203" s="377"/>
      <c r="U203" s="377"/>
      <c r="V203" s="377"/>
      <c r="W203" s="377"/>
      <c r="X203" s="377"/>
      <c r="Y203" s="377"/>
      <c r="Z203" s="377"/>
    </row>
    <row r="204" spans="1:26" ht="15" customHeight="1">
      <c r="A204" s="422"/>
      <c r="B204" s="377"/>
      <c r="C204" s="377"/>
      <c r="D204" s="387"/>
      <c r="E204" s="387"/>
      <c r="F204" s="377"/>
      <c r="G204" s="377"/>
      <c r="H204" s="377"/>
      <c r="I204" s="377"/>
      <c r="J204" s="377"/>
      <c r="K204" s="377"/>
      <c r="L204" s="377"/>
      <c r="M204" s="377"/>
      <c r="N204" s="377"/>
      <c r="O204" s="377"/>
      <c r="P204" s="377"/>
      <c r="Q204" s="422"/>
      <c r="R204" s="377"/>
      <c r="S204" s="377"/>
      <c r="T204" s="377"/>
      <c r="U204" s="377"/>
      <c r="V204" s="377"/>
      <c r="W204" s="377"/>
      <c r="X204" s="377"/>
      <c r="Y204" s="377"/>
      <c r="Z204" s="377"/>
    </row>
    <row r="205" spans="1:26" ht="15" customHeight="1">
      <c r="A205" s="422"/>
      <c r="B205" s="377"/>
      <c r="C205" s="377"/>
      <c r="D205" s="387"/>
      <c r="E205" s="387"/>
      <c r="F205" s="377"/>
      <c r="G205" s="377"/>
      <c r="H205" s="377"/>
      <c r="I205" s="377"/>
      <c r="J205" s="377"/>
      <c r="K205" s="377"/>
      <c r="L205" s="377"/>
      <c r="M205" s="377"/>
      <c r="N205" s="377"/>
      <c r="O205" s="377"/>
      <c r="P205" s="377"/>
      <c r="Q205" s="422"/>
      <c r="R205" s="377"/>
      <c r="S205" s="377"/>
      <c r="T205" s="377"/>
      <c r="U205" s="377"/>
      <c r="V205" s="377"/>
      <c r="W205" s="377"/>
      <c r="X205" s="377"/>
      <c r="Y205" s="377"/>
      <c r="Z205" s="377"/>
    </row>
    <row r="206" spans="1:26" ht="15" customHeight="1">
      <c r="A206" s="422"/>
      <c r="B206" s="377"/>
      <c r="C206" s="377"/>
      <c r="D206" s="387"/>
      <c r="E206" s="387"/>
      <c r="F206" s="377"/>
      <c r="G206" s="377"/>
      <c r="H206" s="377"/>
      <c r="I206" s="377"/>
      <c r="J206" s="377"/>
      <c r="K206" s="377"/>
      <c r="L206" s="377"/>
      <c r="M206" s="377"/>
      <c r="N206" s="377"/>
      <c r="O206" s="377"/>
      <c r="P206" s="377"/>
      <c r="Q206" s="422"/>
      <c r="R206" s="377"/>
      <c r="S206" s="377"/>
      <c r="T206" s="377"/>
      <c r="U206" s="377"/>
      <c r="V206" s="377"/>
      <c r="W206" s="377"/>
      <c r="X206" s="377"/>
      <c r="Y206" s="377"/>
      <c r="Z206" s="377"/>
    </row>
    <row r="207" spans="1:26" ht="15" customHeight="1">
      <c r="A207" s="422"/>
      <c r="B207" s="377"/>
      <c r="C207" s="377"/>
      <c r="D207" s="387"/>
      <c r="E207" s="387"/>
      <c r="F207" s="377"/>
      <c r="G207" s="377"/>
      <c r="H207" s="377"/>
      <c r="I207" s="377"/>
      <c r="J207" s="377"/>
      <c r="K207" s="377"/>
      <c r="L207" s="377"/>
      <c r="M207" s="377"/>
      <c r="N207" s="377"/>
      <c r="O207" s="377"/>
      <c r="P207" s="377"/>
      <c r="Q207" s="422"/>
      <c r="R207" s="377"/>
      <c r="S207" s="377"/>
      <c r="T207" s="377"/>
      <c r="U207" s="377"/>
      <c r="V207" s="377"/>
      <c r="W207" s="377"/>
      <c r="X207" s="377"/>
      <c r="Y207" s="377"/>
      <c r="Z207" s="377"/>
    </row>
    <row r="208" spans="1:26" ht="15" customHeight="1">
      <c r="A208" s="422"/>
      <c r="B208" s="377"/>
      <c r="C208" s="377"/>
      <c r="D208" s="387"/>
      <c r="E208" s="387"/>
      <c r="F208" s="377"/>
      <c r="G208" s="377"/>
      <c r="H208" s="377"/>
      <c r="I208" s="377"/>
      <c r="J208" s="377"/>
      <c r="K208" s="377"/>
      <c r="L208" s="377"/>
      <c r="M208" s="377"/>
      <c r="N208" s="377"/>
      <c r="O208" s="377"/>
      <c r="P208" s="377"/>
      <c r="Q208" s="422"/>
      <c r="R208" s="377"/>
      <c r="S208" s="377"/>
      <c r="T208" s="377"/>
      <c r="U208" s="377"/>
      <c r="V208" s="377"/>
      <c r="W208" s="377"/>
      <c r="X208" s="377"/>
      <c r="Y208" s="377"/>
      <c r="Z208" s="377"/>
    </row>
    <row r="209" spans="1:26" ht="15" customHeight="1">
      <c r="A209" s="422"/>
      <c r="B209" s="377"/>
      <c r="C209" s="377"/>
      <c r="D209" s="387"/>
      <c r="E209" s="387"/>
      <c r="F209" s="377"/>
      <c r="G209" s="377"/>
      <c r="H209" s="377"/>
      <c r="I209" s="377"/>
      <c r="J209" s="377"/>
      <c r="K209" s="377"/>
      <c r="L209" s="377"/>
      <c r="M209" s="377"/>
      <c r="N209" s="377"/>
      <c r="O209" s="377"/>
      <c r="P209" s="377"/>
      <c r="Q209" s="422"/>
      <c r="R209" s="377"/>
      <c r="S209" s="377"/>
      <c r="T209" s="377"/>
      <c r="U209" s="377"/>
      <c r="V209" s="377"/>
      <c r="W209" s="377"/>
      <c r="X209" s="377"/>
      <c r="Y209" s="377"/>
      <c r="Z209" s="377"/>
    </row>
    <row r="210" spans="1:26" ht="15" customHeight="1">
      <c r="A210" s="422"/>
      <c r="B210" s="377"/>
      <c r="C210" s="377"/>
      <c r="D210" s="387"/>
      <c r="E210" s="387"/>
      <c r="F210" s="377"/>
      <c r="G210" s="377"/>
      <c r="H210" s="377"/>
      <c r="I210" s="377"/>
      <c r="J210" s="377"/>
      <c r="K210" s="377"/>
      <c r="L210" s="377"/>
      <c r="M210" s="377"/>
      <c r="N210" s="377"/>
      <c r="O210" s="377"/>
      <c r="P210" s="377"/>
      <c r="Q210" s="422"/>
      <c r="R210" s="377"/>
      <c r="S210" s="377"/>
      <c r="T210" s="377"/>
      <c r="U210" s="377"/>
      <c r="V210" s="377"/>
      <c r="W210" s="377"/>
      <c r="X210" s="377"/>
      <c r="Y210" s="377"/>
      <c r="Z210" s="377"/>
    </row>
    <row r="211" spans="1:26" ht="15" customHeight="1">
      <c r="A211" s="422"/>
      <c r="B211" s="377"/>
      <c r="C211" s="377"/>
      <c r="D211" s="387"/>
      <c r="E211" s="387"/>
      <c r="F211" s="377"/>
      <c r="G211" s="377"/>
      <c r="H211" s="377"/>
      <c r="I211" s="377"/>
      <c r="J211" s="377"/>
      <c r="K211" s="377"/>
      <c r="L211" s="377"/>
      <c r="M211" s="377"/>
      <c r="N211" s="377"/>
      <c r="O211" s="377"/>
      <c r="P211" s="377"/>
      <c r="Q211" s="422"/>
      <c r="R211" s="377"/>
      <c r="S211" s="377"/>
      <c r="T211" s="377"/>
      <c r="U211" s="377"/>
      <c r="V211" s="377"/>
      <c r="W211" s="377"/>
      <c r="X211" s="377"/>
      <c r="Y211" s="377"/>
      <c r="Z211" s="377"/>
    </row>
    <row r="212" spans="1:26" ht="15" customHeight="1">
      <c r="A212" s="422"/>
      <c r="B212" s="377"/>
      <c r="C212" s="377"/>
      <c r="D212" s="387"/>
      <c r="E212" s="387"/>
      <c r="F212" s="377"/>
      <c r="G212" s="377"/>
      <c r="H212" s="377"/>
      <c r="I212" s="377"/>
      <c r="J212" s="377"/>
      <c r="K212" s="377"/>
      <c r="L212" s="377"/>
      <c r="M212" s="377"/>
      <c r="N212" s="377"/>
      <c r="O212" s="377"/>
      <c r="P212" s="377"/>
      <c r="Q212" s="422"/>
      <c r="R212" s="377"/>
      <c r="S212" s="377"/>
      <c r="T212" s="377"/>
      <c r="U212" s="377"/>
      <c r="V212" s="377"/>
      <c r="W212" s="377"/>
      <c r="X212" s="377"/>
      <c r="Y212" s="377"/>
      <c r="Z212" s="377"/>
    </row>
    <row r="213" spans="1:26" ht="15" customHeight="1">
      <c r="A213" s="422"/>
      <c r="B213" s="377"/>
      <c r="C213" s="377"/>
      <c r="D213" s="387"/>
      <c r="E213" s="387"/>
      <c r="F213" s="377"/>
      <c r="G213" s="377"/>
      <c r="H213" s="377"/>
      <c r="I213" s="377"/>
      <c r="J213" s="377"/>
      <c r="K213" s="377"/>
      <c r="L213" s="377"/>
      <c r="M213" s="377"/>
      <c r="N213" s="377"/>
      <c r="O213" s="377"/>
      <c r="P213" s="377"/>
      <c r="Q213" s="422"/>
      <c r="R213" s="377"/>
      <c r="S213" s="377"/>
      <c r="T213" s="377"/>
      <c r="U213" s="377"/>
      <c r="V213" s="377"/>
      <c r="W213" s="377"/>
      <c r="X213" s="377"/>
      <c r="Y213" s="377"/>
      <c r="Z213" s="377"/>
    </row>
    <row r="214" spans="1:26" ht="15" customHeight="1">
      <c r="A214" s="422"/>
      <c r="B214" s="377"/>
      <c r="C214" s="377"/>
      <c r="D214" s="387"/>
      <c r="E214" s="387"/>
      <c r="F214" s="377"/>
      <c r="G214" s="377"/>
      <c r="H214" s="377"/>
      <c r="I214" s="377"/>
      <c r="J214" s="377"/>
      <c r="K214" s="377"/>
      <c r="L214" s="377"/>
      <c r="M214" s="377"/>
      <c r="N214" s="377"/>
      <c r="O214" s="377"/>
      <c r="P214" s="377"/>
      <c r="Q214" s="422"/>
      <c r="R214" s="377"/>
      <c r="S214" s="377"/>
      <c r="T214" s="377"/>
      <c r="U214" s="377"/>
      <c r="V214" s="377"/>
      <c r="W214" s="377"/>
      <c r="X214" s="377"/>
      <c r="Y214" s="377"/>
      <c r="Z214" s="377"/>
    </row>
    <row r="215" spans="1:26" ht="15" customHeight="1">
      <c r="A215" s="422"/>
      <c r="B215" s="377"/>
      <c r="C215" s="377"/>
      <c r="D215" s="387"/>
      <c r="E215" s="387"/>
      <c r="F215" s="377"/>
      <c r="G215" s="377"/>
      <c r="H215" s="377"/>
      <c r="I215" s="377"/>
      <c r="J215" s="377"/>
      <c r="K215" s="377"/>
      <c r="L215" s="377"/>
      <c r="M215" s="377"/>
      <c r="N215" s="377"/>
      <c r="O215" s="377"/>
      <c r="P215" s="377"/>
      <c r="Q215" s="422"/>
      <c r="R215" s="377"/>
      <c r="S215" s="377"/>
      <c r="T215" s="377"/>
      <c r="U215" s="377"/>
      <c r="V215" s="377"/>
      <c r="W215" s="377"/>
      <c r="X215" s="377"/>
      <c r="Y215" s="377"/>
      <c r="Z215" s="377"/>
    </row>
    <row r="216" spans="1:26" ht="15" customHeight="1">
      <c r="A216" s="422"/>
      <c r="B216" s="377"/>
      <c r="C216" s="377"/>
      <c r="D216" s="387"/>
      <c r="E216" s="387"/>
      <c r="F216" s="377"/>
      <c r="G216" s="377"/>
      <c r="H216" s="377"/>
      <c r="I216" s="377"/>
      <c r="J216" s="377"/>
      <c r="K216" s="377"/>
      <c r="L216" s="377"/>
      <c r="M216" s="377"/>
      <c r="N216" s="377"/>
      <c r="O216" s="377"/>
      <c r="P216" s="377"/>
      <c r="Q216" s="422"/>
      <c r="R216" s="377"/>
      <c r="S216" s="377"/>
      <c r="T216" s="377"/>
      <c r="U216" s="377"/>
      <c r="V216" s="377"/>
      <c r="W216" s="377"/>
      <c r="X216" s="377"/>
      <c r="Y216" s="377"/>
      <c r="Z216" s="377"/>
    </row>
    <row r="217" spans="1:26" ht="15" customHeight="1">
      <c r="A217" s="422"/>
      <c r="B217" s="377"/>
      <c r="C217" s="377"/>
      <c r="D217" s="387"/>
      <c r="E217" s="387"/>
      <c r="F217" s="377"/>
      <c r="G217" s="377"/>
      <c r="H217" s="377"/>
      <c r="I217" s="377"/>
      <c r="J217" s="377"/>
      <c r="K217" s="377"/>
      <c r="L217" s="377"/>
      <c r="M217" s="377"/>
      <c r="N217" s="377"/>
      <c r="O217" s="377"/>
      <c r="P217" s="377"/>
      <c r="Q217" s="422"/>
      <c r="R217" s="377"/>
      <c r="S217" s="377"/>
      <c r="T217" s="377"/>
      <c r="U217" s="377"/>
      <c r="V217" s="377"/>
      <c r="W217" s="377"/>
      <c r="X217" s="377"/>
      <c r="Y217" s="377"/>
      <c r="Z217" s="377"/>
    </row>
    <row r="218" spans="1:26" ht="15" customHeight="1">
      <c r="A218" s="422"/>
      <c r="B218" s="377"/>
      <c r="C218" s="377"/>
      <c r="D218" s="387"/>
      <c r="E218" s="387"/>
      <c r="F218" s="377"/>
      <c r="G218" s="377"/>
      <c r="H218" s="377"/>
      <c r="I218" s="377"/>
      <c r="J218" s="377"/>
      <c r="K218" s="377"/>
      <c r="L218" s="377"/>
      <c r="M218" s="377"/>
      <c r="N218" s="377"/>
      <c r="O218" s="377"/>
      <c r="P218" s="377"/>
      <c r="Q218" s="422"/>
      <c r="R218" s="377"/>
      <c r="S218" s="377"/>
      <c r="T218" s="377"/>
      <c r="U218" s="377"/>
      <c r="V218" s="377"/>
      <c r="W218" s="377"/>
      <c r="X218" s="377"/>
      <c r="Y218" s="377"/>
      <c r="Z218" s="377"/>
    </row>
    <row r="219" spans="1:26" ht="15" customHeight="1">
      <c r="A219" s="422"/>
      <c r="B219" s="377"/>
      <c r="C219" s="377"/>
      <c r="D219" s="387"/>
      <c r="E219" s="387"/>
      <c r="F219" s="377"/>
      <c r="G219" s="377"/>
      <c r="H219" s="377"/>
      <c r="I219" s="377"/>
      <c r="J219" s="377"/>
      <c r="K219" s="377"/>
      <c r="L219" s="377"/>
      <c r="M219" s="377"/>
      <c r="N219" s="377"/>
      <c r="O219" s="377"/>
      <c r="P219" s="377"/>
      <c r="Q219" s="422"/>
      <c r="R219" s="377"/>
      <c r="S219" s="377"/>
      <c r="T219" s="377"/>
      <c r="U219" s="377"/>
      <c r="V219" s="377"/>
      <c r="W219" s="377"/>
      <c r="X219" s="377"/>
      <c r="Y219" s="377"/>
      <c r="Z219" s="377"/>
    </row>
    <row r="220" spans="1:26" ht="15" customHeight="1">
      <c r="A220" s="422"/>
      <c r="B220" s="377"/>
      <c r="C220" s="377"/>
      <c r="D220" s="387"/>
      <c r="E220" s="387"/>
      <c r="F220" s="377"/>
      <c r="G220" s="377"/>
      <c r="H220" s="377"/>
      <c r="I220" s="377"/>
      <c r="J220" s="377"/>
      <c r="K220" s="377"/>
      <c r="L220" s="377"/>
      <c r="M220" s="377"/>
      <c r="N220" s="377"/>
      <c r="O220" s="377"/>
      <c r="P220" s="377"/>
      <c r="Q220" s="422"/>
      <c r="R220" s="377"/>
      <c r="S220" s="377"/>
      <c r="T220" s="377"/>
      <c r="U220" s="377"/>
      <c r="V220" s="377"/>
      <c r="W220" s="377"/>
      <c r="X220" s="377"/>
      <c r="Y220" s="377"/>
      <c r="Z220" s="377"/>
    </row>
    <row r="221" spans="1:26" ht="15" customHeight="1">
      <c r="A221" s="422"/>
      <c r="B221" s="377"/>
      <c r="C221" s="377"/>
      <c r="D221" s="387"/>
      <c r="E221" s="387"/>
      <c r="F221" s="377"/>
      <c r="G221" s="377"/>
      <c r="H221" s="377"/>
      <c r="I221" s="377"/>
      <c r="J221" s="377"/>
      <c r="K221" s="377"/>
      <c r="L221" s="377"/>
      <c r="M221" s="377"/>
      <c r="N221" s="377"/>
      <c r="O221" s="377"/>
      <c r="P221" s="377"/>
      <c r="Q221" s="422"/>
      <c r="R221" s="377"/>
      <c r="S221" s="377"/>
      <c r="T221" s="377"/>
      <c r="U221" s="377"/>
      <c r="V221" s="377"/>
      <c r="W221" s="377"/>
      <c r="X221" s="377"/>
      <c r="Y221" s="377"/>
      <c r="Z221" s="377"/>
    </row>
    <row r="222" spans="1:26" ht="15" customHeight="1">
      <c r="A222" s="422"/>
      <c r="B222" s="377"/>
      <c r="C222" s="377"/>
      <c r="D222" s="387"/>
      <c r="E222" s="387"/>
      <c r="F222" s="377"/>
      <c r="G222" s="377"/>
      <c r="H222" s="377"/>
      <c r="I222" s="377"/>
      <c r="J222" s="377"/>
      <c r="K222" s="377"/>
      <c r="L222" s="377"/>
      <c r="M222" s="377"/>
      <c r="N222" s="377"/>
      <c r="O222" s="377"/>
      <c r="P222" s="377"/>
      <c r="Q222" s="422"/>
      <c r="R222" s="377"/>
      <c r="S222" s="377"/>
      <c r="T222" s="377"/>
      <c r="U222" s="377"/>
      <c r="V222" s="377"/>
      <c r="W222" s="377"/>
      <c r="X222" s="377"/>
      <c r="Y222" s="377"/>
      <c r="Z222" s="377"/>
    </row>
    <row r="223" spans="1:26" ht="15" customHeight="1">
      <c r="A223" s="422"/>
      <c r="B223" s="377"/>
      <c r="C223" s="377"/>
      <c r="D223" s="387"/>
      <c r="E223" s="387"/>
      <c r="F223" s="377"/>
      <c r="G223" s="377"/>
      <c r="H223" s="377"/>
      <c r="I223" s="377"/>
      <c r="J223" s="377"/>
      <c r="K223" s="377"/>
      <c r="L223" s="377"/>
      <c r="M223" s="377"/>
      <c r="N223" s="377"/>
      <c r="O223" s="377"/>
      <c r="P223" s="377"/>
      <c r="Q223" s="422"/>
      <c r="R223" s="377"/>
      <c r="S223" s="377"/>
      <c r="T223" s="377"/>
      <c r="U223" s="377"/>
      <c r="V223" s="377"/>
      <c r="W223" s="377"/>
      <c r="X223" s="377"/>
      <c r="Y223" s="377"/>
      <c r="Z223" s="377"/>
    </row>
    <row r="224" spans="1:26" ht="15" customHeight="1">
      <c r="A224" s="422"/>
      <c r="B224" s="377"/>
      <c r="C224" s="377"/>
      <c r="D224" s="387"/>
      <c r="E224" s="387"/>
      <c r="F224" s="377"/>
      <c r="G224" s="377"/>
      <c r="H224" s="377"/>
      <c r="I224" s="377"/>
      <c r="J224" s="377"/>
      <c r="K224" s="377"/>
      <c r="L224" s="377"/>
      <c r="M224" s="377"/>
      <c r="N224" s="377"/>
      <c r="O224" s="377"/>
      <c r="P224" s="377"/>
      <c r="Q224" s="422"/>
      <c r="R224" s="377"/>
      <c r="S224" s="377"/>
      <c r="T224" s="377"/>
      <c r="U224" s="377"/>
      <c r="V224" s="377"/>
      <c r="W224" s="377"/>
      <c r="X224" s="377"/>
      <c r="Y224" s="377"/>
      <c r="Z224" s="377"/>
    </row>
    <row r="225" spans="1:26" ht="15" customHeight="1">
      <c r="A225" s="422"/>
      <c r="B225" s="377"/>
      <c r="C225" s="377"/>
      <c r="D225" s="387"/>
      <c r="E225" s="387"/>
      <c r="F225" s="377"/>
      <c r="G225" s="377"/>
      <c r="H225" s="377"/>
      <c r="I225" s="377"/>
      <c r="J225" s="377"/>
      <c r="K225" s="377"/>
      <c r="L225" s="377"/>
      <c r="M225" s="377"/>
      <c r="N225" s="377"/>
      <c r="O225" s="377"/>
      <c r="P225" s="377"/>
      <c r="Q225" s="422"/>
      <c r="R225" s="377"/>
      <c r="S225" s="377"/>
      <c r="T225" s="377"/>
      <c r="U225" s="377"/>
      <c r="V225" s="377"/>
      <c r="W225" s="377"/>
      <c r="X225" s="377"/>
      <c r="Y225" s="377"/>
      <c r="Z225" s="377"/>
    </row>
    <row r="226" spans="1:26" ht="15" customHeight="1">
      <c r="A226" s="422"/>
      <c r="B226" s="377"/>
      <c r="C226" s="377"/>
      <c r="D226" s="387"/>
      <c r="E226" s="387"/>
      <c r="F226" s="377"/>
      <c r="G226" s="377"/>
      <c r="H226" s="377"/>
      <c r="I226" s="377"/>
      <c r="J226" s="377"/>
      <c r="K226" s="377"/>
      <c r="L226" s="377"/>
      <c r="M226" s="377"/>
      <c r="N226" s="377"/>
      <c r="O226" s="377"/>
      <c r="P226" s="377"/>
      <c r="Q226" s="422"/>
      <c r="R226" s="377"/>
      <c r="S226" s="377"/>
      <c r="T226" s="377"/>
      <c r="U226" s="377"/>
      <c r="V226" s="377"/>
      <c r="W226" s="377"/>
      <c r="X226" s="377"/>
      <c r="Y226" s="377"/>
      <c r="Z226" s="377"/>
    </row>
    <row r="227" spans="1:26" ht="15" customHeight="1">
      <c r="A227" s="422"/>
      <c r="B227" s="377"/>
      <c r="C227" s="377"/>
      <c r="D227" s="387"/>
      <c r="E227" s="387"/>
      <c r="F227" s="377"/>
      <c r="G227" s="377"/>
      <c r="H227" s="377"/>
      <c r="I227" s="377"/>
      <c r="J227" s="377"/>
      <c r="K227" s="377"/>
      <c r="L227" s="377"/>
      <c r="M227" s="377"/>
      <c r="N227" s="377"/>
      <c r="O227" s="377"/>
      <c r="P227" s="377"/>
      <c r="Q227" s="422"/>
      <c r="R227" s="377"/>
      <c r="S227" s="377"/>
      <c r="T227" s="377"/>
      <c r="U227" s="377"/>
      <c r="V227" s="377"/>
      <c r="W227" s="377"/>
      <c r="X227" s="377"/>
      <c r="Y227" s="377"/>
      <c r="Z227" s="377"/>
    </row>
    <row r="228" spans="1:26" ht="15" customHeight="1">
      <c r="A228" s="422"/>
      <c r="B228" s="377"/>
      <c r="C228" s="377"/>
      <c r="D228" s="387"/>
      <c r="E228" s="387"/>
      <c r="F228" s="377"/>
      <c r="G228" s="377"/>
      <c r="H228" s="377"/>
      <c r="I228" s="377"/>
      <c r="J228" s="377"/>
      <c r="K228" s="377"/>
      <c r="L228" s="377"/>
      <c r="M228" s="377"/>
      <c r="N228" s="377"/>
      <c r="O228" s="377"/>
      <c r="P228" s="377"/>
      <c r="Q228" s="422"/>
      <c r="R228" s="377"/>
      <c r="S228" s="377"/>
      <c r="T228" s="377"/>
      <c r="U228" s="377"/>
      <c r="V228" s="377"/>
      <c r="W228" s="377"/>
      <c r="X228" s="377"/>
      <c r="Y228" s="377"/>
      <c r="Z228" s="377"/>
    </row>
    <row r="229" spans="1:26" ht="15" customHeight="1">
      <c r="A229" s="422"/>
      <c r="B229" s="377"/>
      <c r="C229" s="377"/>
      <c r="D229" s="387"/>
      <c r="E229" s="387"/>
      <c r="F229" s="377"/>
      <c r="G229" s="377"/>
      <c r="H229" s="377"/>
      <c r="I229" s="377"/>
      <c r="J229" s="377"/>
      <c r="K229" s="377"/>
      <c r="L229" s="377"/>
      <c r="M229" s="377"/>
      <c r="N229" s="377"/>
      <c r="O229" s="377"/>
      <c r="P229" s="377"/>
      <c r="Q229" s="422"/>
      <c r="R229" s="377"/>
      <c r="S229" s="377"/>
      <c r="T229" s="377"/>
      <c r="U229" s="377"/>
      <c r="V229" s="377"/>
      <c r="W229" s="377"/>
      <c r="X229" s="377"/>
      <c r="Y229" s="377"/>
      <c r="Z229" s="377"/>
    </row>
    <row r="230" spans="1:26" ht="15" customHeight="1">
      <c r="A230" s="422"/>
      <c r="B230" s="377"/>
      <c r="C230" s="377"/>
      <c r="D230" s="387"/>
      <c r="E230" s="387"/>
      <c r="F230" s="377"/>
      <c r="G230" s="377"/>
      <c r="H230" s="377"/>
      <c r="I230" s="377"/>
      <c r="J230" s="377"/>
      <c r="K230" s="377"/>
      <c r="L230" s="377"/>
      <c r="M230" s="377"/>
      <c r="N230" s="377"/>
      <c r="O230" s="377"/>
      <c r="P230" s="377"/>
      <c r="Q230" s="422"/>
      <c r="R230" s="377"/>
      <c r="S230" s="377"/>
      <c r="T230" s="377"/>
      <c r="U230" s="377"/>
      <c r="V230" s="377"/>
      <c r="W230" s="377"/>
      <c r="X230" s="377"/>
      <c r="Y230" s="377"/>
      <c r="Z230" s="377"/>
    </row>
    <row r="231" spans="1:26" ht="15" customHeight="1">
      <c r="A231" s="422"/>
      <c r="B231" s="377"/>
      <c r="C231" s="377"/>
      <c r="D231" s="387"/>
      <c r="E231" s="387"/>
      <c r="F231" s="377"/>
      <c r="G231" s="377"/>
      <c r="H231" s="377"/>
      <c r="I231" s="377"/>
      <c r="J231" s="377"/>
      <c r="K231" s="377"/>
      <c r="L231" s="377"/>
      <c r="M231" s="377"/>
      <c r="N231" s="377"/>
      <c r="O231" s="377"/>
      <c r="P231" s="377"/>
      <c r="Q231" s="422"/>
      <c r="R231" s="377"/>
      <c r="S231" s="377"/>
      <c r="T231" s="377"/>
      <c r="U231" s="377"/>
      <c r="V231" s="377"/>
      <c r="W231" s="377"/>
      <c r="X231" s="377"/>
      <c r="Y231" s="377"/>
      <c r="Z231" s="377"/>
    </row>
    <row r="232" spans="1:26" ht="15" customHeight="1">
      <c r="A232" s="422"/>
      <c r="B232" s="377"/>
      <c r="C232" s="377"/>
      <c r="D232" s="387"/>
      <c r="E232" s="387"/>
      <c r="F232" s="377"/>
      <c r="G232" s="377"/>
      <c r="H232" s="377"/>
      <c r="I232" s="377"/>
      <c r="J232" s="377"/>
      <c r="K232" s="377"/>
      <c r="L232" s="377"/>
      <c r="M232" s="377"/>
      <c r="N232" s="377"/>
      <c r="O232" s="377"/>
      <c r="P232" s="377"/>
      <c r="Q232" s="422"/>
      <c r="R232" s="377"/>
      <c r="S232" s="377"/>
      <c r="T232" s="377"/>
      <c r="U232" s="377"/>
      <c r="V232" s="377"/>
      <c r="W232" s="377"/>
      <c r="X232" s="377"/>
      <c r="Y232" s="377"/>
      <c r="Z232" s="377"/>
    </row>
    <row r="233" spans="1:26" ht="15" customHeight="1">
      <c r="A233" s="422"/>
      <c r="B233" s="377"/>
      <c r="C233" s="377"/>
      <c r="D233" s="387"/>
      <c r="E233" s="387"/>
      <c r="F233" s="377"/>
      <c r="G233" s="377"/>
      <c r="H233" s="377"/>
      <c r="I233" s="377"/>
      <c r="J233" s="377"/>
      <c r="K233" s="377"/>
      <c r="L233" s="377"/>
      <c r="M233" s="377"/>
      <c r="N233" s="377"/>
      <c r="O233" s="377"/>
      <c r="P233" s="377"/>
      <c r="Q233" s="422"/>
      <c r="R233" s="377"/>
      <c r="S233" s="377"/>
      <c r="T233" s="377"/>
      <c r="U233" s="377"/>
      <c r="V233" s="377"/>
      <c r="W233" s="377"/>
      <c r="X233" s="377"/>
      <c r="Y233" s="377"/>
      <c r="Z233" s="377"/>
    </row>
    <row r="234" spans="1:26" ht="15" customHeight="1">
      <c r="A234" s="422"/>
      <c r="B234" s="377"/>
      <c r="C234" s="377"/>
      <c r="D234" s="387"/>
      <c r="E234" s="387"/>
      <c r="F234" s="377"/>
      <c r="G234" s="377"/>
      <c r="H234" s="377"/>
      <c r="I234" s="377"/>
      <c r="J234" s="377"/>
      <c r="K234" s="377"/>
      <c r="L234" s="377"/>
      <c r="M234" s="377"/>
      <c r="N234" s="377"/>
      <c r="O234" s="377"/>
      <c r="P234" s="377"/>
      <c r="Q234" s="422"/>
      <c r="R234" s="377"/>
      <c r="S234" s="377"/>
      <c r="T234" s="377"/>
      <c r="U234" s="377"/>
      <c r="V234" s="377"/>
      <c r="W234" s="377"/>
      <c r="X234" s="377"/>
      <c r="Y234" s="377"/>
      <c r="Z234" s="377"/>
    </row>
    <row r="235" spans="1:26" ht="15" customHeight="1">
      <c r="A235" s="422"/>
      <c r="B235" s="377"/>
      <c r="C235" s="377"/>
      <c r="D235" s="387"/>
      <c r="E235" s="387"/>
      <c r="F235" s="377"/>
      <c r="G235" s="377"/>
      <c r="H235" s="377"/>
      <c r="I235" s="377"/>
      <c r="J235" s="377"/>
      <c r="K235" s="377"/>
      <c r="L235" s="377"/>
      <c r="M235" s="377"/>
      <c r="N235" s="377"/>
      <c r="O235" s="377"/>
      <c r="P235" s="377"/>
      <c r="Q235" s="422"/>
      <c r="R235" s="377"/>
      <c r="S235" s="377"/>
      <c r="T235" s="377"/>
      <c r="U235" s="377"/>
      <c r="V235" s="377"/>
      <c r="W235" s="377"/>
      <c r="X235" s="377"/>
      <c r="Y235" s="377"/>
      <c r="Z235" s="377"/>
    </row>
    <row r="236" spans="1:26" ht="15" customHeight="1">
      <c r="A236" s="422"/>
      <c r="B236" s="377"/>
      <c r="C236" s="377"/>
      <c r="D236" s="387"/>
      <c r="E236" s="387"/>
      <c r="F236" s="377"/>
      <c r="G236" s="377"/>
      <c r="H236" s="377"/>
      <c r="I236" s="377"/>
      <c r="J236" s="377"/>
      <c r="K236" s="377"/>
      <c r="L236" s="377"/>
      <c r="M236" s="377"/>
      <c r="N236" s="377"/>
      <c r="O236" s="377"/>
      <c r="P236" s="377"/>
      <c r="Q236" s="422"/>
      <c r="R236" s="377"/>
      <c r="S236" s="377"/>
      <c r="T236" s="377"/>
      <c r="U236" s="377"/>
      <c r="V236" s="377"/>
      <c r="W236" s="377"/>
      <c r="X236" s="377"/>
      <c r="Y236" s="377"/>
      <c r="Z236" s="377"/>
    </row>
    <row r="237" spans="1:26" ht="15" customHeight="1">
      <c r="A237" s="422"/>
      <c r="B237" s="377"/>
      <c r="C237" s="377"/>
      <c r="D237" s="387"/>
      <c r="E237" s="387"/>
      <c r="F237" s="377"/>
      <c r="G237" s="377"/>
      <c r="H237" s="377"/>
      <c r="I237" s="377"/>
      <c r="J237" s="377"/>
      <c r="K237" s="377"/>
      <c r="L237" s="377"/>
      <c r="M237" s="377"/>
      <c r="N237" s="377"/>
      <c r="O237" s="377"/>
      <c r="P237" s="377"/>
      <c r="Q237" s="422"/>
      <c r="R237" s="377"/>
      <c r="S237" s="377"/>
      <c r="T237" s="377"/>
      <c r="U237" s="377"/>
      <c r="V237" s="377"/>
      <c r="W237" s="377"/>
      <c r="X237" s="377"/>
      <c r="Y237" s="377"/>
      <c r="Z237" s="377"/>
    </row>
    <row r="238" spans="1:26" ht="15" customHeight="1">
      <c r="A238" s="422"/>
      <c r="B238" s="377"/>
      <c r="C238" s="377"/>
      <c r="D238" s="387"/>
      <c r="E238" s="387"/>
      <c r="F238" s="377"/>
      <c r="G238" s="377"/>
      <c r="H238" s="377"/>
      <c r="I238" s="377"/>
      <c r="J238" s="377"/>
      <c r="K238" s="377"/>
      <c r="L238" s="377"/>
      <c r="M238" s="377"/>
      <c r="N238" s="377"/>
      <c r="O238" s="377"/>
      <c r="P238" s="377"/>
      <c r="Q238" s="422"/>
      <c r="R238" s="377"/>
      <c r="S238" s="377"/>
      <c r="T238" s="377"/>
      <c r="U238" s="377"/>
      <c r="V238" s="377"/>
      <c r="W238" s="377"/>
      <c r="X238" s="377"/>
      <c r="Y238" s="377"/>
      <c r="Z238" s="377"/>
    </row>
    <row r="239" spans="1:26" ht="15" customHeight="1">
      <c r="A239" s="422"/>
      <c r="B239" s="377"/>
      <c r="C239" s="377"/>
      <c r="D239" s="387"/>
      <c r="E239" s="387"/>
      <c r="F239" s="377"/>
      <c r="G239" s="377"/>
      <c r="H239" s="377"/>
      <c r="I239" s="377"/>
      <c r="J239" s="377"/>
      <c r="K239" s="377"/>
      <c r="L239" s="377"/>
      <c r="M239" s="377"/>
      <c r="N239" s="377"/>
      <c r="O239" s="377"/>
      <c r="P239" s="377"/>
      <c r="Q239" s="422"/>
      <c r="R239" s="377"/>
      <c r="S239" s="377"/>
      <c r="T239" s="377"/>
      <c r="U239" s="377"/>
      <c r="V239" s="377"/>
      <c r="W239" s="377"/>
      <c r="X239" s="377"/>
      <c r="Y239" s="377"/>
      <c r="Z239" s="377"/>
    </row>
    <row r="240" spans="1:26" ht="15" customHeight="1">
      <c r="A240" s="422"/>
      <c r="B240" s="377"/>
      <c r="C240" s="377"/>
      <c r="D240" s="387"/>
      <c r="E240" s="387"/>
      <c r="F240" s="377"/>
      <c r="G240" s="377"/>
      <c r="H240" s="377"/>
      <c r="I240" s="377"/>
      <c r="J240" s="377"/>
      <c r="K240" s="377"/>
      <c r="L240" s="377"/>
      <c r="M240" s="377"/>
      <c r="N240" s="377"/>
      <c r="O240" s="377"/>
      <c r="P240" s="377"/>
      <c r="Q240" s="422"/>
      <c r="R240" s="377"/>
      <c r="S240" s="377"/>
      <c r="T240" s="377"/>
      <c r="U240" s="377"/>
      <c r="V240" s="377"/>
      <c r="W240" s="377"/>
      <c r="X240" s="377"/>
      <c r="Y240" s="377"/>
      <c r="Z240" s="377"/>
    </row>
    <row r="241" spans="1:26" ht="15" customHeight="1">
      <c r="A241" s="422"/>
      <c r="B241" s="377"/>
      <c r="C241" s="377"/>
      <c r="D241" s="387"/>
      <c r="E241" s="387"/>
      <c r="F241" s="377"/>
      <c r="G241" s="377"/>
      <c r="H241" s="377"/>
      <c r="I241" s="377"/>
      <c r="J241" s="377"/>
      <c r="K241" s="377"/>
      <c r="L241" s="377"/>
      <c r="M241" s="377"/>
      <c r="N241" s="377"/>
      <c r="O241" s="377"/>
      <c r="P241" s="377"/>
      <c r="Q241" s="422"/>
      <c r="R241" s="377"/>
      <c r="S241" s="377"/>
      <c r="T241" s="377"/>
      <c r="U241" s="377"/>
      <c r="V241" s="377"/>
      <c r="W241" s="377"/>
      <c r="X241" s="377"/>
      <c r="Y241" s="377"/>
      <c r="Z241" s="377"/>
    </row>
    <row r="242" spans="1:26" ht="15" customHeight="1">
      <c r="A242" s="422"/>
      <c r="B242" s="377"/>
      <c r="C242" s="377"/>
      <c r="D242" s="387"/>
      <c r="E242" s="387"/>
      <c r="F242" s="377"/>
      <c r="G242" s="377"/>
      <c r="H242" s="377"/>
      <c r="I242" s="377"/>
      <c r="J242" s="377"/>
      <c r="K242" s="377"/>
      <c r="L242" s="377"/>
      <c r="M242" s="377"/>
      <c r="N242" s="377"/>
      <c r="O242" s="377"/>
      <c r="P242" s="377"/>
      <c r="Q242" s="422"/>
      <c r="R242" s="377"/>
      <c r="S242" s="377"/>
      <c r="T242" s="377"/>
      <c r="U242" s="377"/>
      <c r="V242" s="377"/>
      <c r="W242" s="377"/>
      <c r="X242" s="377"/>
      <c r="Y242" s="377"/>
      <c r="Z242" s="377"/>
    </row>
    <row r="243" spans="1:26" ht="15" customHeight="1">
      <c r="A243" s="422"/>
      <c r="B243" s="377"/>
      <c r="C243" s="377"/>
      <c r="D243" s="387"/>
      <c r="E243" s="387"/>
      <c r="F243" s="377"/>
      <c r="G243" s="377"/>
      <c r="H243" s="377"/>
      <c r="I243" s="377"/>
      <c r="J243" s="377"/>
      <c r="K243" s="377"/>
      <c r="L243" s="377"/>
      <c r="M243" s="377"/>
      <c r="N243" s="377"/>
      <c r="O243" s="377"/>
      <c r="P243" s="377"/>
      <c r="Q243" s="422"/>
      <c r="R243" s="377"/>
      <c r="S243" s="377"/>
      <c r="T243" s="377"/>
      <c r="U243" s="377"/>
      <c r="V243" s="377"/>
      <c r="W243" s="377"/>
      <c r="X243" s="377"/>
      <c r="Y243" s="377"/>
      <c r="Z243" s="377"/>
    </row>
    <row r="244" spans="1:26" ht="15" customHeight="1">
      <c r="A244" s="422"/>
      <c r="B244" s="377"/>
      <c r="C244" s="377"/>
      <c r="D244" s="387"/>
      <c r="E244" s="387"/>
      <c r="F244" s="377"/>
      <c r="G244" s="377"/>
      <c r="H244" s="377"/>
      <c r="I244" s="377"/>
      <c r="J244" s="377"/>
      <c r="K244" s="377"/>
      <c r="L244" s="377"/>
      <c r="M244" s="377"/>
      <c r="N244" s="377"/>
      <c r="O244" s="377"/>
      <c r="P244" s="377"/>
      <c r="Q244" s="422"/>
      <c r="R244" s="377"/>
      <c r="S244" s="377"/>
      <c r="T244" s="377"/>
      <c r="U244" s="377"/>
      <c r="V244" s="377"/>
      <c r="W244" s="377"/>
      <c r="X244" s="377"/>
      <c r="Y244" s="377"/>
      <c r="Z244" s="377"/>
    </row>
    <row r="245" spans="1:26" ht="15" customHeight="1">
      <c r="A245" s="422"/>
      <c r="B245" s="377"/>
      <c r="C245" s="377"/>
      <c r="D245" s="387"/>
      <c r="E245" s="387"/>
      <c r="F245" s="377"/>
      <c r="G245" s="377"/>
      <c r="H245" s="377"/>
      <c r="I245" s="377"/>
      <c r="J245" s="377"/>
      <c r="K245" s="377"/>
      <c r="L245" s="377"/>
      <c r="M245" s="377"/>
      <c r="N245" s="377"/>
      <c r="O245" s="377"/>
      <c r="P245" s="377"/>
      <c r="Q245" s="422"/>
      <c r="R245" s="377"/>
      <c r="S245" s="377"/>
      <c r="T245" s="377"/>
      <c r="U245" s="377"/>
      <c r="V245" s="377"/>
      <c r="W245" s="377"/>
      <c r="X245" s="377"/>
      <c r="Y245" s="377"/>
      <c r="Z245" s="377"/>
    </row>
    <row r="246" spans="1:26" ht="15" customHeight="1">
      <c r="A246" s="422"/>
      <c r="B246" s="377"/>
      <c r="C246" s="377"/>
      <c r="D246" s="387"/>
      <c r="E246" s="387"/>
      <c r="F246" s="377"/>
      <c r="G246" s="377"/>
      <c r="H246" s="377"/>
      <c r="I246" s="377"/>
      <c r="J246" s="377"/>
      <c r="K246" s="377"/>
      <c r="L246" s="377"/>
      <c r="M246" s="377"/>
      <c r="N246" s="377"/>
      <c r="O246" s="377"/>
      <c r="P246" s="377"/>
      <c r="Q246" s="422"/>
      <c r="R246" s="377"/>
      <c r="S246" s="377"/>
      <c r="T246" s="377"/>
      <c r="U246" s="377"/>
      <c r="V246" s="377"/>
      <c r="W246" s="377"/>
      <c r="X246" s="377"/>
      <c r="Y246" s="377"/>
      <c r="Z246" s="377"/>
    </row>
    <row r="247" spans="1:26" ht="15" customHeight="1">
      <c r="A247" s="422"/>
      <c r="B247" s="377"/>
      <c r="C247" s="377"/>
      <c r="D247" s="387"/>
      <c r="E247" s="387"/>
      <c r="F247" s="377"/>
      <c r="G247" s="377"/>
      <c r="H247" s="377"/>
      <c r="I247" s="377"/>
      <c r="J247" s="377"/>
      <c r="K247" s="377"/>
      <c r="L247" s="377"/>
      <c r="M247" s="377"/>
      <c r="N247" s="377"/>
      <c r="O247" s="377"/>
      <c r="P247" s="377"/>
      <c r="Q247" s="422"/>
      <c r="R247" s="377"/>
      <c r="S247" s="377"/>
      <c r="T247" s="377"/>
      <c r="U247" s="377"/>
      <c r="V247" s="377"/>
      <c r="W247" s="377"/>
      <c r="X247" s="377"/>
      <c r="Y247" s="377"/>
      <c r="Z247" s="377"/>
    </row>
    <row r="248" spans="1:26" ht="15" customHeight="1">
      <c r="A248" s="422"/>
      <c r="B248" s="377"/>
      <c r="C248" s="377"/>
      <c r="D248" s="387"/>
      <c r="E248" s="387"/>
      <c r="F248" s="377"/>
      <c r="G248" s="377"/>
      <c r="H248" s="377"/>
      <c r="I248" s="377"/>
      <c r="J248" s="377"/>
      <c r="K248" s="377"/>
      <c r="L248" s="377"/>
      <c r="M248" s="377"/>
      <c r="N248" s="377"/>
      <c r="O248" s="377"/>
      <c r="P248" s="377"/>
      <c r="Q248" s="422"/>
      <c r="R248" s="377"/>
      <c r="S248" s="377"/>
      <c r="T248" s="377"/>
      <c r="U248" s="377"/>
      <c r="V248" s="377"/>
      <c r="W248" s="377"/>
      <c r="X248" s="377"/>
      <c r="Y248" s="377"/>
      <c r="Z248" s="377"/>
    </row>
    <row r="249" spans="1:26" ht="15" customHeight="1">
      <c r="A249" s="422"/>
      <c r="B249" s="377"/>
      <c r="C249" s="377"/>
      <c r="D249" s="387"/>
      <c r="E249" s="387"/>
      <c r="F249" s="377"/>
      <c r="G249" s="377"/>
      <c r="H249" s="377"/>
      <c r="I249" s="377"/>
      <c r="J249" s="377"/>
      <c r="K249" s="377"/>
      <c r="L249" s="377"/>
      <c r="M249" s="377"/>
      <c r="N249" s="377"/>
      <c r="O249" s="377"/>
      <c r="P249" s="377"/>
      <c r="Q249" s="422"/>
      <c r="R249" s="377"/>
      <c r="S249" s="377"/>
      <c r="T249" s="377"/>
      <c r="U249" s="377"/>
      <c r="V249" s="377"/>
      <c r="W249" s="377"/>
      <c r="X249" s="377"/>
      <c r="Y249" s="377"/>
      <c r="Z249" s="377"/>
    </row>
    <row r="250" spans="1:26" ht="15" customHeight="1">
      <c r="A250" s="422"/>
      <c r="B250" s="377"/>
      <c r="C250" s="377"/>
      <c r="D250" s="387"/>
      <c r="E250" s="387"/>
      <c r="F250" s="377"/>
      <c r="G250" s="377"/>
      <c r="H250" s="377"/>
      <c r="I250" s="377"/>
      <c r="J250" s="377"/>
      <c r="K250" s="377"/>
      <c r="L250" s="377"/>
      <c r="M250" s="377"/>
      <c r="N250" s="377"/>
      <c r="O250" s="377"/>
      <c r="P250" s="377"/>
      <c r="Q250" s="422"/>
      <c r="R250" s="377"/>
      <c r="S250" s="377"/>
      <c r="T250" s="377"/>
      <c r="U250" s="377"/>
      <c r="V250" s="377"/>
      <c r="W250" s="377"/>
      <c r="X250" s="377"/>
      <c r="Y250" s="377"/>
      <c r="Z250" s="377"/>
    </row>
    <row r="251" spans="1:26" ht="15" customHeight="1">
      <c r="A251" s="422"/>
      <c r="B251" s="377"/>
      <c r="C251" s="377"/>
      <c r="D251" s="387"/>
      <c r="E251" s="387"/>
      <c r="F251" s="377"/>
      <c r="G251" s="377"/>
      <c r="H251" s="377"/>
      <c r="I251" s="377"/>
      <c r="J251" s="377"/>
      <c r="K251" s="377"/>
      <c r="L251" s="377"/>
      <c r="M251" s="377"/>
      <c r="N251" s="377"/>
      <c r="O251" s="377"/>
      <c r="P251" s="377"/>
      <c r="Q251" s="422"/>
      <c r="R251" s="377"/>
      <c r="S251" s="377"/>
      <c r="T251" s="377"/>
      <c r="U251" s="377"/>
      <c r="V251" s="377"/>
      <c r="W251" s="377"/>
      <c r="X251" s="377"/>
      <c r="Y251" s="377"/>
      <c r="Z251" s="377"/>
    </row>
    <row r="252" spans="1:26" ht="15" customHeight="1">
      <c r="A252" s="422"/>
      <c r="B252" s="377"/>
      <c r="C252" s="377"/>
      <c r="D252" s="387"/>
      <c r="E252" s="387"/>
      <c r="F252" s="377"/>
      <c r="G252" s="377"/>
      <c r="H252" s="377"/>
      <c r="I252" s="377"/>
      <c r="J252" s="377"/>
      <c r="K252" s="377"/>
      <c r="L252" s="377"/>
      <c r="M252" s="377"/>
      <c r="N252" s="377"/>
      <c r="O252" s="377"/>
      <c r="P252" s="377"/>
      <c r="Q252" s="422"/>
      <c r="R252" s="377"/>
      <c r="S252" s="377"/>
      <c r="T252" s="377"/>
      <c r="U252" s="377"/>
      <c r="V252" s="377"/>
      <c r="W252" s="377"/>
      <c r="X252" s="377"/>
      <c r="Y252" s="377"/>
      <c r="Z252" s="377"/>
    </row>
    <row r="253" spans="1:26" ht="15" customHeight="1">
      <c r="A253" s="422"/>
      <c r="B253" s="377"/>
      <c r="C253" s="377"/>
      <c r="D253" s="387"/>
      <c r="E253" s="387"/>
      <c r="F253" s="377"/>
      <c r="G253" s="377"/>
      <c r="H253" s="377"/>
      <c r="I253" s="377"/>
      <c r="J253" s="377"/>
      <c r="K253" s="377"/>
      <c r="L253" s="377"/>
      <c r="M253" s="377"/>
      <c r="N253" s="377"/>
      <c r="O253" s="377"/>
      <c r="P253" s="377"/>
      <c r="Q253" s="422"/>
      <c r="R253" s="377"/>
      <c r="S253" s="377"/>
      <c r="T253" s="377"/>
      <c r="U253" s="377"/>
      <c r="V253" s="377"/>
      <c r="W253" s="377"/>
      <c r="X253" s="377"/>
      <c r="Y253" s="377"/>
      <c r="Z253" s="377"/>
    </row>
    <row r="254" spans="1:26" ht="15" customHeight="1">
      <c r="A254" s="422"/>
      <c r="B254" s="377"/>
      <c r="C254" s="377"/>
      <c r="D254" s="387"/>
      <c r="E254" s="387"/>
      <c r="F254" s="377"/>
      <c r="G254" s="377"/>
      <c r="H254" s="377"/>
      <c r="I254" s="377"/>
      <c r="J254" s="377"/>
      <c r="K254" s="377"/>
      <c r="L254" s="377"/>
      <c r="M254" s="377"/>
      <c r="N254" s="377"/>
      <c r="O254" s="377"/>
      <c r="P254" s="377"/>
      <c r="Q254" s="422"/>
      <c r="R254" s="377"/>
      <c r="S254" s="377"/>
      <c r="T254" s="377"/>
      <c r="U254" s="377"/>
      <c r="V254" s="377"/>
      <c r="W254" s="377"/>
      <c r="X254" s="377"/>
      <c r="Y254" s="377"/>
      <c r="Z254" s="377"/>
    </row>
    <row r="255" spans="1:26" ht="15" customHeight="1">
      <c r="A255" s="422"/>
      <c r="B255" s="377"/>
      <c r="C255" s="377"/>
      <c r="D255" s="387"/>
      <c r="E255" s="387"/>
      <c r="F255" s="377"/>
      <c r="G255" s="377"/>
      <c r="H255" s="377"/>
      <c r="I255" s="377"/>
      <c r="J255" s="377"/>
      <c r="K255" s="377"/>
      <c r="L255" s="377"/>
      <c r="M255" s="377"/>
      <c r="N255" s="377"/>
      <c r="O255" s="377"/>
      <c r="P255" s="377"/>
      <c r="Q255" s="422"/>
      <c r="R255" s="377"/>
      <c r="S255" s="377"/>
      <c r="T255" s="377"/>
      <c r="U255" s="377"/>
      <c r="V255" s="377"/>
      <c r="W255" s="377"/>
      <c r="X255" s="377"/>
      <c r="Y255" s="377"/>
      <c r="Z255" s="377"/>
    </row>
    <row r="256" spans="1:26" ht="15" customHeight="1">
      <c r="A256" s="422"/>
      <c r="B256" s="377"/>
      <c r="C256" s="377"/>
      <c r="D256" s="387"/>
      <c r="E256" s="387"/>
      <c r="F256" s="377"/>
      <c r="G256" s="377"/>
      <c r="H256" s="377"/>
      <c r="I256" s="377"/>
      <c r="J256" s="377"/>
      <c r="K256" s="377"/>
      <c r="L256" s="377"/>
      <c r="M256" s="377"/>
      <c r="N256" s="377"/>
      <c r="O256" s="377"/>
      <c r="P256" s="377"/>
      <c r="Q256" s="422"/>
      <c r="R256" s="377"/>
      <c r="S256" s="377"/>
      <c r="T256" s="377"/>
      <c r="U256" s="377"/>
      <c r="V256" s="377"/>
      <c r="W256" s="377"/>
      <c r="X256" s="377"/>
      <c r="Y256" s="377"/>
      <c r="Z256" s="377"/>
    </row>
    <row r="257" spans="1:26" ht="15" customHeight="1">
      <c r="A257" s="422"/>
      <c r="B257" s="377"/>
      <c r="C257" s="377"/>
      <c r="D257" s="387"/>
      <c r="E257" s="387"/>
      <c r="F257" s="377"/>
      <c r="G257" s="377"/>
      <c r="H257" s="377"/>
      <c r="I257" s="377"/>
      <c r="J257" s="377"/>
      <c r="K257" s="377"/>
      <c r="L257" s="377"/>
      <c r="M257" s="377"/>
      <c r="N257" s="377"/>
      <c r="O257" s="377"/>
      <c r="P257" s="377"/>
      <c r="Q257" s="422"/>
      <c r="R257" s="377"/>
      <c r="S257" s="377"/>
      <c r="T257" s="377"/>
      <c r="U257" s="377"/>
      <c r="V257" s="377"/>
      <c r="W257" s="377"/>
      <c r="X257" s="377"/>
      <c r="Y257" s="377"/>
      <c r="Z257" s="377"/>
    </row>
    <row r="258" spans="1:26" ht="15" customHeight="1">
      <c r="A258" s="422"/>
      <c r="B258" s="377"/>
      <c r="C258" s="377"/>
      <c r="D258" s="387"/>
      <c r="E258" s="387"/>
      <c r="F258" s="377"/>
      <c r="G258" s="377"/>
      <c r="H258" s="377"/>
      <c r="I258" s="377"/>
      <c r="J258" s="377"/>
      <c r="K258" s="377"/>
      <c r="L258" s="377"/>
      <c r="M258" s="377"/>
      <c r="N258" s="377"/>
      <c r="O258" s="377"/>
      <c r="P258" s="377"/>
      <c r="Q258" s="422"/>
      <c r="R258" s="377"/>
      <c r="S258" s="377"/>
      <c r="T258" s="377"/>
      <c r="U258" s="377"/>
      <c r="V258" s="377"/>
      <c r="W258" s="377"/>
      <c r="X258" s="377"/>
      <c r="Y258" s="377"/>
      <c r="Z258" s="377"/>
    </row>
    <row r="259" spans="1:26" ht="15" customHeight="1">
      <c r="A259" s="422"/>
      <c r="B259" s="377"/>
      <c r="C259" s="377"/>
      <c r="D259" s="387"/>
      <c r="E259" s="387"/>
      <c r="F259" s="377"/>
      <c r="G259" s="377"/>
      <c r="H259" s="377"/>
      <c r="I259" s="377"/>
      <c r="J259" s="377"/>
      <c r="K259" s="377"/>
      <c r="L259" s="377"/>
      <c r="M259" s="377"/>
      <c r="N259" s="377"/>
      <c r="O259" s="377"/>
      <c r="P259" s="377"/>
      <c r="Q259" s="422"/>
      <c r="R259" s="377"/>
      <c r="S259" s="377"/>
      <c r="T259" s="377"/>
      <c r="U259" s="377"/>
      <c r="V259" s="377"/>
      <c r="W259" s="377"/>
      <c r="X259" s="377"/>
      <c r="Y259" s="377"/>
      <c r="Z259" s="377"/>
    </row>
    <row r="260" spans="1:26" ht="15" customHeight="1">
      <c r="A260" s="422"/>
      <c r="B260" s="377"/>
      <c r="C260" s="377"/>
      <c r="D260" s="387"/>
      <c r="E260" s="387"/>
      <c r="F260" s="377"/>
      <c r="G260" s="377"/>
      <c r="H260" s="377"/>
      <c r="I260" s="377"/>
      <c r="J260" s="377"/>
      <c r="K260" s="377"/>
      <c r="L260" s="377"/>
      <c r="M260" s="377"/>
      <c r="N260" s="377"/>
      <c r="O260" s="377"/>
      <c r="P260" s="377"/>
      <c r="Q260" s="422"/>
      <c r="R260" s="377"/>
      <c r="S260" s="377"/>
      <c r="T260" s="377"/>
      <c r="U260" s="377"/>
      <c r="V260" s="377"/>
      <c r="W260" s="377"/>
      <c r="X260" s="377"/>
      <c r="Y260" s="377"/>
      <c r="Z260" s="377"/>
    </row>
    <row r="261" spans="1:26" ht="15" customHeight="1">
      <c r="A261" s="422"/>
      <c r="B261" s="377"/>
      <c r="C261" s="377"/>
      <c r="D261" s="387"/>
      <c r="E261" s="387"/>
      <c r="F261" s="377"/>
      <c r="G261" s="377"/>
      <c r="H261" s="377"/>
      <c r="I261" s="377"/>
      <c r="J261" s="377"/>
      <c r="K261" s="377"/>
      <c r="L261" s="377"/>
      <c r="M261" s="377"/>
      <c r="N261" s="377"/>
      <c r="O261" s="377"/>
      <c r="P261" s="377"/>
      <c r="Q261" s="422"/>
      <c r="R261" s="377"/>
      <c r="S261" s="377"/>
      <c r="T261" s="377"/>
      <c r="U261" s="377"/>
      <c r="V261" s="377"/>
      <c r="W261" s="377"/>
      <c r="X261" s="377"/>
      <c r="Y261" s="377"/>
      <c r="Z261" s="377"/>
    </row>
    <row r="262" spans="1:26" ht="15" customHeight="1">
      <c r="A262" s="422"/>
      <c r="B262" s="377"/>
      <c r="C262" s="377"/>
      <c r="D262" s="387"/>
      <c r="E262" s="387"/>
      <c r="F262" s="377"/>
      <c r="G262" s="377"/>
      <c r="H262" s="377"/>
      <c r="I262" s="377"/>
      <c r="J262" s="377"/>
      <c r="K262" s="377"/>
      <c r="L262" s="377"/>
      <c r="M262" s="377"/>
      <c r="N262" s="377"/>
      <c r="O262" s="377"/>
      <c r="P262" s="377"/>
      <c r="Q262" s="422"/>
      <c r="R262" s="377"/>
      <c r="S262" s="377"/>
      <c r="T262" s="377"/>
      <c r="U262" s="377"/>
      <c r="V262" s="377"/>
      <c r="W262" s="377"/>
      <c r="X262" s="377"/>
      <c r="Y262" s="377"/>
      <c r="Z262" s="377"/>
    </row>
    <row r="263" spans="1:26" ht="15" customHeight="1">
      <c r="A263" s="422"/>
      <c r="B263" s="377"/>
      <c r="C263" s="377"/>
      <c r="D263" s="387"/>
      <c r="E263" s="387"/>
      <c r="F263" s="377"/>
      <c r="G263" s="377"/>
      <c r="H263" s="377"/>
      <c r="I263" s="377"/>
      <c r="J263" s="377"/>
      <c r="K263" s="377"/>
      <c r="L263" s="377"/>
      <c r="M263" s="377"/>
      <c r="N263" s="377"/>
      <c r="O263" s="377"/>
      <c r="P263" s="377"/>
      <c r="Q263" s="422"/>
      <c r="R263" s="377"/>
      <c r="S263" s="377"/>
      <c r="T263" s="377"/>
      <c r="U263" s="377"/>
      <c r="V263" s="377"/>
      <c r="W263" s="377"/>
      <c r="X263" s="377"/>
      <c r="Y263" s="377"/>
      <c r="Z263" s="377"/>
    </row>
    <row r="264" spans="1:26" ht="15" customHeight="1">
      <c r="A264" s="422"/>
      <c r="B264" s="377"/>
      <c r="C264" s="377"/>
      <c r="D264" s="387"/>
      <c r="E264" s="387"/>
      <c r="F264" s="377"/>
      <c r="G264" s="377"/>
      <c r="H264" s="377"/>
      <c r="I264" s="377"/>
      <c r="J264" s="377"/>
      <c r="K264" s="377"/>
      <c r="L264" s="377"/>
      <c r="M264" s="377"/>
      <c r="N264" s="377"/>
      <c r="O264" s="377"/>
      <c r="P264" s="377"/>
      <c r="Q264" s="422"/>
      <c r="R264" s="377"/>
      <c r="S264" s="377"/>
      <c r="T264" s="377"/>
      <c r="U264" s="377"/>
      <c r="V264" s="377"/>
      <c r="W264" s="377"/>
      <c r="X264" s="377"/>
      <c r="Y264" s="377"/>
      <c r="Z264" s="377"/>
    </row>
    <row r="265" spans="1:26" ht="15" customHeight="1">
      <c r="A265" s="422"/>
      <c r="B265" s="377"/>
      <c r="C265" s="377"/>
      <c r="D265" s="387"/>
      <c r="E265" s="387"/>
      <c r="F265" s="377"/>
      <c r="G265" s="377"/>
      <c r="H265" s="377"/>
      <c r="I265" s="377"/>
      <c r="J265" s="377"/>
      <c r="K265" s="377"/>
      <c r="L265" s="377"/>
      <c r="M265" s="377"/>
      <c r="N265" s="377"/>
      <c r="O265" s="377"/>
      <c r="P265" s="377"/>
      <c r="Q265" s="422"/>
      <c r="R265" s="377"/>
      <c r="S265" s="377"/>
      <c r="T265" s="377"/>
      <c r="U265" s="377"/>
      <c r="V265" s="377"/>
      <c r="W265" s="377"/>
      <c r="X265" s="377"/>
      <c r="Y265" s="377"/>
      <c r="Z265" s="377"/>
    </row>
    <row r="266" spans="1:26" ht="15" customHeight="1">
      <c r="A266" s="422"/>
      <c r="B266" s="377"/>
      <c r="C266" s="377"/>
      <c r="D266" s="387"/>
      <c r="E266" s="387"/>
      <c r="F266" s="377"/>
      <c r="G266" s="377"/>
      <c r="H266" s="377"/>
      <c r="I266" s="377"/>
      <c r="J266" s="377"/>
      <c r="K266" s="377"/>
      <c r="L266" s="377"/>
      <c r="M266" s="377"/>
      <c r="N266" s="377"/>
      <c r="O266" s="377"/>
      <c r="P266" s="377"/>
      <c r="Q266" s="422"/>
      <c r="R266" s="377"/>
      <c r="S266" s="377"/>
      <c r="T266" s="377"/>
      <c r="U266" s="377"/>
      <c r="V266" s="377"/>
      <c r="W266" s="377"/>
      <c r="X266" s="377"/>
      <c r="Y266" s="377"/>
      <c r="Z266" s="377"/>
    </row>
    <row r="267" spans="1:26" ht="15" customHeight="1">
      <c r="A267" s="422"/>
      <c r="B267" s="377"/>
      <c r="C267" s="377"/>
      <c r="D267" s="387"/>
      <c r="E267" s="387"/>
      <c r="F267" s="377"/>
      <c r="G267" s="377"/>
      <c r="H267" s="377"/>
      <c r="I267" s="377"/>
      <c r="J267" s="377"/>
      <c r="K267" s="377"/>
      <c r="L267" s="377"/>
      <c r="M267" s="377"/>
      <c r="N267" s="377"/>
      <c r="O267" s="377"/>
      <c r="P267" s="377"/>
      <c r="Q267" s="422"/>
      <c r="R267" s="377"/>
      <c r="S267" s="377"/>
      <c r="T267" s="377"/>
      <c r="U267" s="377"/>
      <c r="V267" s="377"/>
      <c r="W267" s="377"/>
      <c r="X267" s="377"/>
      <c r="Y267" s="377"/>
      <c r="Z267" s="377"/>
    </row>
    <row r="268" spans="1:26" ht="15" customHeight="1">
      <c r="A268" s="422"/>
      <c r="B268" s="377"/>
      <c r="C268" s="377"/>
      <c r="D268" s="387"/>
      <c r="E268" s="387"/>
      <c r="F268" s="377"/>
      <c r="G268" s="377"/>
      <c r="H268" s="377"/>
      <c r="I268" s="377"/>
      <c r="J268" s="377"/>
      <c r="K268" s="377"/>
      <c r="L268" s="377"/>
      <c r="M268" s="377"/>
      <c r="N268" s="377"/>
      <c r="O268" s="377"/>
      <c r="P268" s="377"/>
      <c r="Q268" s="422"/>
      <c r="R268" s="377"/>
      <c r="S268" s="377"/>
      <c r="T268" s="377"/>
      <c r="U268" s="377"/>
      <c r="V268" s="377"/>
      <c r="W268" s="377"/>
      <c r="X268" s="377"/>
      <c r="Y268" s="377"/>
      <c r="Z268" s="377"/>
    </row>
    <row r="269" spans="1:26" ht="15" customHeight="1">
      <c r="A269" s="422"/>
      <c r="B269" s="377"/>
      <c r="C269" s="377"/>
      <c r="D269" s="387"/>
      <c r="E269" s="387"/>
      <c r="F269" s="377"/>
      <c r="G269" s="377"/>
      <c r="H269" s="377"/>
      <c r="I269" s="377"/>
      <c r="J269" s="377"/>
      <c r="K269" s="377"/>
      <c r="L269" s="377"/>
      <c r="M269" s="377"/>
      <c r="N269" s="377"/>
      <c r="O269" s="377"/>
      <c r="P269" s="377"/>
      <c r="Q269" s="422"/>
      <c r="R269" s="377"/>
      <c r="S269" s="377"/>
      <c r="T269" s="377"/>
      <c r="U269" s="377"/>
      <c r="V269" s="377"/>
      <c r="W269" s="377"/>
      <c r="X269" s="377"/>
      <c r="Y269" s="377"/>
      <c r="Z269" s="377"/>
    </row>
    <row r="270" spans="1:26" ht="15" customHeight="1">
      <c r="A270" s="422"/>
      <c r="B270" s="377"/>
      <c r="C270" s="377"/>
      <c r="D270" s="387"/>
      <c r="E270" s="387"/>
      <c r="F270" s="377"/>
      <c r="G270" s="377"/>
      <c r="H270" s="377"/>
      <c r="I270" s="377"/>
      <c r="J270" s="377"/>
      <c r="K270" s="377"/>
      <c r="L270" s="377"/>
      <c r="M270" s="377"/>
      <c r="N270" s="377"/>
      <c r="O270" s="377"/>
      <c r="P270" s="377"/>
      <c r="Q270" s="422"/>
      <c r="R270" s="377"/>
      <c r="S270" s="377"/>
      <c r="T270" s="377"/>
      <c r="U270" s="377"/>
      <c r="V270" s="377"/>
      <c r="W270" s="377"/>
      <c r="X270" s="377"/>
      <c r="Y270" s="377"/>
      <c r="Z270" s="377"/>
    </row>
    <row r="271" spans="1:26" ht="15" customHeight="1">
      <c r="A271" s="422"/>
      <c r="B271" s="377"/>
      <c r="C271" s="377"/>
      <c r="D271" s="387"/>
      <c r="E271" s="387"/>
      <c r="F271" s="377"/>
      <c r="G271" s="377"/>
      <c r="H271" s="377"/>
      <c r="I271" s="377"/>
      <c r="J271" s="377"/>
      <c r="K271" s="377"/>
      <c r="L271" s="377"/>
      <c r="M271" s="377"/>
      <c r="N271" s="377"/>
      <c r="O271" s="377"/>
      <c r="P271" s="377"/>
      <c r="Q271" s="422"/>
      <c r="R271" s="377"/>
      <c r="S271" s="377"/>
      <c r="T271" s="377"/>
      <c r="U271" s="377"/>
      <c r="V271" s="377"/>
      <c r="W271" s="377"/>
      <c r="X271" s="377"/>
      <c r="Y271" s="377"/>
      <c r="Z271" s="377"/>
    </row>
    <row r="272" spans="1:26" ht="15" customHeight="1">
      <c r="A272" s="422"/>
      <c r="B272" s="377"/>
      <c r="C272" s="377"/>
      <c r="D272" s="387"/>
      <c r="E272" s="387"/>
      <c r="F272" s="377"/>
      <c r="G272" s="377"/>
      <c r="H272" s="377"/>
      <c r="I272" s="377"/>
      <c r="J272" s="377"/>
      <c r="K272" s="377"/>
      <c r="L272" s="377"/>
      <c r="M272" s="377"/>
      <c r="N272" s="377"/>
      <c r="O272" s="377"/>
      <c r="P272" s="377"/>
      <c r="Q272" s="422"/>
      <c r="R272" s="377"/>
      <c r="S272" s="377"/>
      <c r="T272" s="377"/>
      <c r="U272" s="377"/>
      <c r="V272" s="377"/>
      <c r="W272" s="377"/>
      <c r="X272" s="377"/>
      <c r="Y272" s="377"/>
      <c r="Z272" s="377"/>
    </row>
    <row r="273" spans="1:26" ht="15" customHeight="1">
      <c r="A273" s="422"/>
      <c r="B273" s="377"/>
      <c r="C273" s="377"/>
      <c r="D273" s="387"/>
      <c r="E273" s="387"/>
      <c r="F273" s="377"/>
      <c r="G273" s="377"/>
      <c r="H273" s="377"/>
      <c r="I273" s="377"/>
      <c r="J273" s="377"/>
      <c r="K273" s="377"/>
      <c r="L273" s="377"/>
      <c r="M273" s="377"/>
      <c r="N273" s="377"/>
      <c r="O273" s="377"/>
      <c r="P273" s="377"/>
      <c r="Q273" s="422"/>
      <c r="R273" s="377"/>
      <c r="S273" s="377"/>
      <c r="T273" s="377"/>
      <c r="U273" s="377"/>
      <c r="V273" s="377"/>
      <c r="W273" s="377"/>
      <c r="X273" s="377"/>
      <c r="Y273" s="377"/>
      <c r="Z273" s="377"/>
    </row>
    <row r="274" spans="1:26" ht="15" customHeight="1">
      <c r="A274" s="422"/>
      <c r="B274" s="377"/>
      <c r="C274" s="377"/>
      <c r="D274" s="387"/>
      <c r="E274" s="387"/>
      <c r="F274" s="377"/>
      <c r="G274" s="377"/>
      <c r="H274" s="377"/>
      <c r="I274" s="377"/>
      <c r="J274" s="377"/>
      <c r="K274" s="377"/>
      <c r="L274" s="377"/>
      <c r="M274" s="377"/>
      <c r="N274" s="377"/>
      <c r="O274" s="377"/>
      <c r="P274" s="377"/>
      <c r="Q274" s="422"/>
      <c r="R274" s="377"/>
      <c r="S274" s="377"/>
      <c r="T274" s="377"/>
      <c r="U274" s="377"/>
      <c r="V274" s="377"/>
      <c r="W274" s="377"/>
      <c r="X274" s="377"/>
      <c r="Y274" s="377"/>
      <c r="Z274" s="377"/>
    </row>
    <row r="275" spans="1:26" ht="15" customHeight="1">
      <c r="A275" s="422"/>
      <c r="B275" s="377"/>
      <c r="C275" s="377"/>
      <c r="D275" s="387"/>
      <c r="E275" s="387"/>
      <c r="F275" s="377"/>
      <c r="G275" s="377"/>
      <c r="H275" s="377"/>
      <c r="I275" s="377"/>
      <c r="J275" s="377"/>
      <c r="K275" s="377"/>
      <c r="L275" s="377"/>
      <c r="M275" s="377"/>
      <c r="N275" s="377"/>
      <c r="O275" s="377"/>
      <c r="P275" s="377"/>
      <c r="Q275" s="422"/>
      <c r="R275" s="377"/>
      <c r="S275" s="377"/>
      <c r="T275" s="377"/>
      <c r="U275" s="377"/>
      <c r="V275" s="377"/>
      <c r="W275" s="377"/>
      <c r="X275" s="377"/>
      <c r="Y275" s="377"/>
      <c r="Z275" s="377"/>
    </row>
    <row r="276" spans="1:26" ht="15" customHeight="1">
      <c r="A276" s="422"/>
      <c r="B276" s="377"/>
      <c r="C276" s="377"/>
      <c r="D276" s="387"/>
      <c r="E276" s="387"/>
      <c r="F276" s="377"/>
      <c r="G276" s="377"/>
      <c r="H276" s="377"/>
      <c r="I276" s="377"/>
      <c r="J276" s="377"/>
      <c r="K276" s="377"/>
      <c r="L276" s="377"/>
      <c r="M276" s="377"/>
      <c r="N276" s="377"/>
      <c r="O276" s="377"/>
      <c r="P276" s="377"/>
      <c r="Q276" s="422"/>
      <c r="R276" s="377"/>
      <c r="S276" s="377"/>
      <c r="T276" s="377"/>
      <c r="U276" s="377"/>
      <c r="V276" s="377"/>
      <c r="W276" s="377"/>
      <c r="X276" s="377"/>
      <c r="Y276" s="377"/>
      <c r="Z276" s="377"/>
    </row>
    <row r="277" spans="1:26" ht="15" customHeight="1">
      <c r="A277" s="422"/>
      <c r="B277" s="377"/>
      <c r="C277" s="377"/>
      <c r="D277" s="387"/>
      <c r="E277" s="387"/>
      <c r="F277" s="377"/>
      <c r="G277" s="377"/>
      <c r="H277" s="377"/>
      <c r="I277" s="377"/>
      <c r="J277" s="377"/>
      <c r="K277" s="377"/>
      <c r="L277" s="377"/>
      <c r="M277" s="377"/>
      <c r="N277" s="377"/>
      <c r="O277" s="377"/>
      <c r="P277" s="377"/>
      <c r="Q277" s="422"/>
      <c r="R277" s="377"/>
      <c r="S277" s="377"/>
      <c r="T277" s="377"/>
      <c r="U277" s="377"/>
      <c r="V277" s="377"/>
      <c r="W277" s="377"/>
      <c r="X277" s="377"/>
      <c r="Y277" s="377"/>
      <c r="Z277" s="377"/>
    </row>
    <row r="278" spans="1:26" ht="15" customHeight="1">
      <c r="A278" s="422"/>
      <c r="B278" s="377"/>
      <c r="C278" s="377"/>
      <c r="D278" s="387"/>
      <c r="E278" s="387"/>
      <c r="F278" s="377"/>
      <c r="G278" s="377"/>
      <c r="H278" s="377"/>
      <c r="I278" s="377"/>
      <c r="J278" s="377"/>
      <c r="K278" s="377"/>
      <c r="L278" s="377"/>
      <c r="M278" s="377"/>
      <c r="N278" s="377"/>
      <c r="O278" s="377"/>
      <c r="P278" s="377"/>
      <c r="Q278" s="422"/>
      <c r="R278" s="377"/>
      <c r="S278" s="377"/>
      <c r="T278" s="377"/>
      <c r="U278" s="377"/>
      <c r="V278" s="377"/>
      <c r="W278" s="377"/>
      <c r="X278" s="377"/>
      <c r="Y278" s="377"/>
      <c r="Z278" s="377"/>
    </row>
    <row r="279" spans="1:26" ht="15" customHeight="1">
      <c r="A279" s="422"/>
      <c r="B279" s="377"/>
      <c r="C279" s="377"/>
      <c r="D279" s="387"/>
      <c r="E279" s="387"/>
      <c r="F279" s="377"/>
      <c r="G279" s="377"/>
      <c r="H279" s="377"/>
      <c r="I279" s="377"/>
      <c r="J279" s="377"/>
      <c r="K279" s="377"/>
      <c r="L279" s="377"/>
      <c r="M279" s="377"/>
      <c r="N279" s="377"/>
      <c r="O279" s="377"/>
      <c r="P279" s="377"/>
      <c r="Q279" s="422"/>
      <c r="R279" s="377"/>
      <c r="S279" s="377"/>
      <c r="T279" s="377"/>
      <c r="U279" s="377"/>
      <c r="V279" s="377"/>
      <c r="W279" s="377"/>
      <c r="X279" s="377"/>
      <c r="Y279" s="377"/>
      <c r="Z279" s="377"/>
    </row>
    <row r="280" spans="1:26" ht="15" customHeight="1">
      <c r="A280" s="422"/>
      <c r="B280" s="377"/>
      <c r="C280" s="377"/>
      <c r="D280" s="387"/>
      <c r="E280" s="387"/>
      <c r="F280" s="377"/>
      <c r="G280" s="377"/>
      <c r="H280" s="377"/>
      <c r="I280" s="377"/>
      <c r="J280" s="377"/>
      <c r="K280" s="377"/>
      <c r="L280" s="377"/>
      <c r="M280" s="377"/>
      <c r="N280" s="377"/>
      <c r="O280" s="377"/>
      <c r="P280" s="377"/>
      <c r="Q280" s="422"/>
      <c r="R280" s="377"/>
      <c r="S280" s="377"/>
      <c r="T280" s="377"/>
      <c r="U280" s="377"/>
      <c r="V280" s="377"/>
      <c r="W280" s="377"/>
      <c r="X280" s="377"/>
      <c r="Y280" s="377"/>
      <c r="Z280" s="377"/>
    </row>
    <row r="281" spans="1:26" ht="15" customHeight="1">
      <c r="A281" s="422"/>
      <c r="B281" s="377"/>
      <c r="C281" s="377"/>
      <c r="D281" s="387"/>
      <c r="E281" s="387"/>
      <c r="F281" s="377"/>
      <c r="G281" s="377"/>
      <c r="H281" s="377"/>
      <c r="I281" s="377"/>
      <c r="J281" s="377"/>
      <c r="K281" s="377"/>
      <c r="L281" s="377"/>
      <c r="M281" s="377"/>
      <c r="N281" s="377"/>
      <c r="O281" s="377"/>
      <c r="P281" s="377"/>
      <c r="Q281" s="422"/>
      <c r="R281" s="377"/>
      <c r="S281" s="377"/>
      <c r="T281" s="377"/>
      <c r="U281" s="377"/>
      <c r="V281" s="377"/>
      <c r="W281" s="377"/>
      <c r="X281" s="377"/>
      <c r="Y281" s="377"/>
      <c r="Z281" s="377"/>
    </row>
    <row r="282" spans="1:26" ht="15" customHeight="1">
      <c r="A282" s="422"/>
      <c r="B282" s="377"/>
      <c r="C282" s="377"/>
      <c r="D282" s="387"/>
      <c r="E282" s="387"/>
      <c r="F282" s="377"/>
      <c r="G282" s="377"/>
      <c r="H282" s="377"/>
      <c r="I282" s="377"/>
      <c r="J282" s="377"/>
      <c r="K282" s="377"/>
      <c r="L282" s="377"/>
      <c r="M282" s="377"/>
      <c r="N282" s="377"/>
      <c r="O282" s="377"/>
      <c r="P282" s="377"/>
      <c r="Q282" s="422"/>
      <c r="R282" s="377"/>
      <c r="S282" s="377"/>
      <c r="T282" s="377"/>
      <c r="U282" s="377"/>
      <c r="V282" s="377"/>
      <c r="W282" s="377"/>
      <c r="X282" s="377"/>
      <c r="Y282" s="377"/>
      <c r="Z282" s="377"/>
    </row>
    <row r="283" spans="1:26" ht="15" customHeight="1">
      <c r="A283" s="422"/>
      <c r="B283" s="377"/>
      <c r="C283" s="377"/>
      <c r="D283" s="387"/>
      <c r="E283" s="387"/>
      <c r="F283" s="377"/>
      <c r="G283" s="377"/>
      <c r="H283" s="377"/>
      <c r="I283" s="377"/>
      <c r="J283" s="377"/>
      <c r="K283" s="377"/>
      <c r="L283" s="377"/>
      <c r="M283" s="377"/>
      <c r="N283" s="377"/>
      <c r="O283" s="377"/>
      <c r="P283" s="377"/>
      <c r="Q283" s="422"/>
      <c r="R283" s="377"/>
      <c r="S283" s="377"/>
      <c r="T283" s="377"/>
      <c r="U283" s="377"/>
      <c r="V283" s="377"/>
      <c r="W283" s="377"/>
      <c r="X283" s="377"/>
      <c r="Y283" s="377"/>
      <c r="Z283" s="377"/>
    </row>
    <row r="284" spans="1:26" ht="15" customHeight="1">
      <c r="A284" s="422"/>
      <c r="B284" s="377"/>
      <c r="C284" s="377"/>
      <c r="D284" s="387"/>
      <c r="E284" s="387"/>
      <c r="F284" s="377"/>
      <c r="G284" s="377"/>
      <c r="H284" s="377"/>
      <c r="I284" s="377"/>
      <c r="J284" s="377"/>
      <c r="K284" s="377"/>
      <c r="L284" s="377"/>
      <c r="M284" s="377"/>
      <c r="N284" s="377"/>
      <c r="O284" s="377"/>
      <c r="P284" s="377"/>
      <c r="Q284" s="422"/>
      <c r="R284" s="377"/>
      <c r="S284" s="377"/>
      <c r="T284" s="377"/>
      <c r="U284" s="377"/>
      <c r="V284" s="377"/>
      <c r="W284" s="377"/>
      <c r="X284" s="377"/>
      <c r="Y284" s="377"/>
      <c r="Z284" s="377"/>
    </row>
    <row r="285" spans="1:26" ht="15" customHeight="1">
      <c r="A285" s="422"/>
      <c r="B285" s="377"/>
      <c r="C285" s="377"/>
      <c r="D285" s="387"/>
      <c r="E285" s="387"/>
      <c r="F285" s="377"/>
      <c r="G285" s="377"/>
      <c r="H285" s="377"/>
      <c r="I285" s="377"/>
      <c r="J285" s="377"/>
      <c r="K285" s="377"/>
      <c r="L285" s="377"/>
      <c r="M285" s="377"/>
      <c r="N285" s="377"/>
      <c r="O285" s="377"/>
      <c r="P285" s="377"/>
      <c r="Q285" s="422"/>
      <c r="R285" s="377"/>
      <c r="S285" s="377"/>
      <c r="T285" s="377"/>
      <c r="U285" s="377"/>
      <c r="V285" s="377"/>
      <c r="W285" s="377"/>
      <c r="X285" s="377"/>
      <c r="Y285" s="377"/>
      <c r="Z285" s="377"/>
    </row>
    <row r="286" spans="1:26" ht="15" customHeight="1">
      <c r="A286" s="422"/>
      <c r="B286" s="377"/>
      <c r="C286" s="377"/>
      <c r="D286" s="387"/>
      <c r="E286" s="387"/>
      <c r="F286" s="377"/>
      <c r="G286" s="377"/>
      <c r="H286" s="377"/>
      <c r="I286" s="377"/>
      <c r="J286" s="377"/>
      <c r="K286" s="377"/>
      <c r="L286" s="377"/>
      <c r="M286" s="377"/>
      <c r="N286" s="377"/>
      <c r="O286" s="377"/>
      <c r="P286" s="377"/>
      <c r="Q286" s="422"/>
      <c r="R286" s="377"/>
      <c r="S286" s="377"/>
      <c r="T286" s="377"/>
      <c r="U286" s="377"/>
      <c r="V286" s="377"/>
      <c r="W286" s="377"/>
      <c r="X286" s="377"/>
      <c r="Y286" s="377"/>
      <c r="Z286" s="377"/>
    </row>
    <row r="287" spans="1:26" ht="15" customHeight="1">
      <c r="A287" s="422"/>
      <c r="B287" s="377"/>
      <c r="C287" s="377"/>
      <c r="D287" s="387"/>
      <c r="E287" s="387"/>
      <c r="F287" s="377"/>
      <c r="G287" s="377"/>
      <c r="H287" s="377"/>
      <c r="I287" s="377"/>
      <c r="J287" s="377"/>
      <c r="K287" s="377"/>
      <c r="L287" s="377"/>
      <c r="M287" s="377"/>
      <c r="N287" s="377"/>
      <c r="O287" s="377"/>
      <c r="P287" s="377"/>
      <c r="Q287" s="422"/>
      <c r="R287" s="377"/>
      <c r="S287" s="377"/>
      <c r="T287" s="377"/>
      <c r="U287" s="377"/>
      <c r="V287" s="377"/>
      <c r="W287" s="377"/>
      <c r="X287" s="377"/>
      <c r="Y287" s="377"/>
      <c r="Z287" s="377"/>
    </row>
    <row r="288" spans="1:26" ht="15" customHeight="1">
      <c r="A288" s="422"/>
      <c r="B288" s="377"/>
      <c r="C288" s="377"/>
      <c r="D288" s="387"/>
      <c r="E288" s="387"/>
      <c r="F288" s="377"/>
      <c r="G288" s="377"/>
      <c r="H288" s="377"/>
      <c r="I288" s="377"/>
      <c r="J288" s="377"/>
      <c r="K288" s="377"/>
      <c r="L288" s="377"/>
      <c r="M288" s="377"/>
      <c r="N288" s="377"/>
      <c r="O288" s="377"/>
      <c r="P288" s="377"/>
      <c r="Q288" s="422"/>
      <c r="R288" s="377"/>
      <c r="S288" s="377"/>
      <c r="T288" s="377"/>
      <c r="U288" s="377"/>
      <c r="V288" s="377"/>
      <c r="W288" s="377"/>
      <c r="X288" s="377"/>
      <c r="Y288" s="377"/>
      <c r="Z288" s="377"/>
    </row>
    <row r="289" spans="1:26" ht="15" customHeight="1">
      <c r="A289" s="422"/>
      <c r="B289" s="377"/>
      <c r="C289" s="377"/>
      <c r="D289" s="387"/>
      <c r="E289" s="387"/>
      <c r="F289" s="377"/>
      <c r="G289" s="377"/>
      <c r="H289" s="377"/>
      <c r="I289" s="377"/>
      <c r="J289" s="377"/>
      <c r="K289" s="377"/>
      <c r="L289" s="377"/>
      <c r="M289" s="377"/>
      <c r="N289" s="377"/>
      <c r="O289" s="377"/>
      <c r="P289" s="377"/>
      <c r="Q289" s="422"/>
      <c r="R289" s="377"/>
      <c r="S289" s="377"/>
      <c r="T289" s="377"/>
      <c r="U289" s="377"/>
      <c r="V289" s="377"/>
      <c r="W289" s="377"/>
      <c r="X289" s="377"/>
      <c r="Y289" s="377"/>
      <c r="Z289" s="377"/>
    </row>
    <row r="290" spans="1:26" ht="15" customHeight="1">
      <c r="A290" s="422"/>
      <c r="B290" s="377"/>
      <c r="C290" s="377"/>
      <c r="D290" s="387"/>
      <c r="E290" s="387"/>
      <c r="F290" s="377"/>
      <c r="G290" s="377"/>
      <c r="H290" s="377"/>
      <c r="I290" s="377"/>
      <c r="J290" s="377"/>
      <c r="K290" s="377"/>
      <c r="L290" s="377"/>
      <c r="M290" s="377"/>
      <c r="N290" s="377"/>
      <c r="O290" s="377"/>
      <c r="P290" s="377"/>
      <c r="Q290" s="422"/>
      <c r="R290" s="377"/>
      <c r="S290" s="377"/>
      <c r="T290" s="377"/>
      <c r="U290" s="377"/>
      <c r="V290" s="377"/>
      <c r="W290" s="377"/>
      <c r="X290" s="377"/>
      <c r="Y290" s="377"/>
      <c r="Z290" s="377"/>
    </row>
    <row r="291" spans="1:26" ht="15" customHeight="1">
      <c r="A291" s="422"/>
      <c r="B291" s="377"/>
      <c r="C291" s="377"/>
      <c r="D291" s="387"/>
      <c r="E291" s="387"/>
      <c r="F291" s="377"/>
      <c r="G291" s="377"/>
      <c r="H291" s="377"/>
      <c r="I291" s="377"/>
      <c r="J291" s="377"/>
      <c r="K291" s="377"/>
      <c r="L291" s="377"/>
      <c r="M291" s="377"/>
      <c r="N291" s="377"/>
      <c r="O291" s="377"/>
      <c r="P291" s="377"/>
      <c r="Q291" s="422"/>
      <c r="R291" s="377"/>
      <c r="S291" s="377"/>
      <c r="T291" s="377"/>
      <c r="U291" s="377"/>
      <c r="V291" s="377"/>
      <c r="W291" s="377"/>
      <c r="X291" s="377"/>
      <c r="Y291" s="377"/>
      <c r="Z291" s="377"/>
    </row>
    <row r="292" spans="1:26" ht="15" customHeight="1">
      <c r="A292" s="422"/>
      <c r="B292" s="377"/>
      <c r="C292" s="377"/>
      <c r="D292" s="387"/>
      <c r="E292" s="387"/>
      <c r="F292" s="377"/>
      <c r="G292" s="377"/>
      <c r="H292" s="377"/>
      <c r="I292" s="377"/>
      <c r="J292" s="377"/>
      <c r="K292" s="377"/>
      <c r="L292" s="377"/>
      <c r="M292" s="377"/>
      <c r="N292" s="377"/>
      <c r="O292" s="377"/>
      <c r="P292" s="377"/>
      <c r="Q292" s="422"/>
      <c r="R292" s="377"/>
      <c r="S292" s="377"/>
      <c r="T292" s="377"/>
      <c r="U292" s="377"/>
      <c r="V292" s="377"/>
      <c r="W292" s="377"/>
      <c r="X292" s="377"/>
      <c r="Y292" s="377"/>
      <c r="Z292" s="377"/>
    </row>
    <row r="293" spans="1:26" ht="15" customHeight="1">
      <c r="A293" s="422"/>
      <c r="B293" s="377"/>
      <c r="C293" s="377"/>
      <c r="D293" s="387"/>
      <c r="E293" s="387"/>
      <c r="F293" s="377"/>
      <c r="G293" s="377"/>
      <c r="H293" s="377"/>
      <c r="I293" s="377"/>
      <c r="J293" s="377"/>
      <c r="K293" s="377"/>
      <c r="L293" s="377"/>
      <c r="M293" s="377"/>
      <c r="N293" s="377"/>
      <c r="O293" s="377"/>
      <c r="P293" s="377"/>
      <c r="Q293" s="422"/>
      <c r="R293" s="377"/>
      <c r="S293" s="377"/>
      <c r="T293" s="377"/>
      <c r="U293" s="377"/>
      <c r="V293" s="377"/>
      <c r="W293" s="377"/>
      <c r="X293" s="377"/>
      <c r="Y293" s="377"/>
      <c r="Z293" s="377"/>
    </row>
    <row r="294" spans="1:26" ht="15" customHeight="1">
      <c r="A294" s="422"/>
      <c r="B294" s="377"/>
      <c r="C294" s="377"/>
      <c r="D294" s="387"/>
      <c r="E294" s="387"/>
      <c r="F294" s="377"/>
      <c r="G294" s="377"/>
      <c r="H294" s="377"/>
      <c r="I294" s="377"/>
      <c r="J294" s="377"/>
      <c r="K294" s="377"/>
      <c r="L294" s="377"/>
      <c r="M294" s="377"/>
      <c r="N294" s="377"/>
      <c r="O294" s="377"/>
      <c r="P294" s="377"/>
      <c r="Q294" s="422"/>
      <c r="R294" s="377"/>
      <c r="S294" s="377"/>
      <c r="T294" s="377"/>
      <c r="U294" s="377"/>
      <c r="V294" s="377"/>
      <c r="W294" s="377"/>
      <c r="X294" s="377"/>
      <c r="Y294" s="377"/>
      <c r="Z294" s="377"/>
    </row>
    <row r="295" spans="1:26" ht="15" customHeight="1">
      <c r="A295" s="422"/>
      <c r="B295" s="377"/>
      <c r="C295" s="377"/>
      <c r="D295" s="387"/>
      <c r="E295" s="387"/>
      <c r="F295" s="377"/>
      <c r="G295" s="377"/>
      <c r="H295" s="377"/>
      <c r="I295" s="377"/>
      <c r="J295" s="377"/>
      <c r="K295" s="377"/>
      <c r="L295" s="377"/>
      <c r="M295" s="377"/>
      <c r="N295" s="377"/>
      <c r="O295" s="377"/>
      <c r="P295" s="377"/>
      <c r="Q295" s="422"/>
      <c r="R295" s="377"/>
      <c r="S295" s="377"/>
      <c r="T295" s="377"/>
      <c r="U295" s="377"/>
      <c r="V295" s="377"/>
      <c r="W295" s="377"/>
      <c r="X295" s="377"/>
      <c r="Y295" s="377"/>
      <c r="Z295" s="377"/>
    </row>
    <row r="296" spans="1:26" ht="15" customHeight="1">
      <c r="A296" s="422"/>
      <c r="B296" s="377"/>
      <c r="C296" s="377"/>
      <c r="D296" s="387"/>
      <c r="E296" s="387"/>
      <c r="F296" s="377"/>
      <c r="G296" s="377"/>
      <c r="H296" s="377"/>
      <c r="I296" s="377"/>
      <c r="J296" s="377"/>
      <c r="K296" s="377"/>
      <c r="L296" s="377"/>
      <c r="M296" s="377"/>
      <c r="N296" s="377"/>
      <c r="O296" s="377"/>
      <c r="P296" s="377"/>
      <c r="Q296" s="422"/>
      <c r="R296" s="377"/>
      <c r="S296" s="377"/>
      <c r="T296" s="377"/>
      <c r="U296" s="377"/>
      <c r="V296" s="377"/>
      <c r="W296" s="377"/>
      <c r="X296" s="377"/>
      <c r="Y296" s="377"/>
      <c r="Z296" s="377"/>
    </row>
    <row r="297" spans="1:26" ht="15" customHeight="1">
      <c r="A297" s="422"/>
      <c r="B297" s="377"/>
      <c r="C297" s="377"/>
      <c r="D297" s="387"/>
      <c r="E297" s="387"/>
      <c r="F297" s="377"/>
      <c r="G297" s="377"/>
      <c r="H297" s="377"/>
      <c r="I297" s="377"/>
      <c r="J297" s="377"/>
      <c r="K297" s="377"/>
      <c r="L297" s="377"/>
      <c r="M297" s="377"/>
      <c r="N297" s="377"/>
      <c r="O297" s="377"/>
      <c r="P297" s="377"/>
      <c r="Q297" s="422"/>
      <c r="R297" s="377"/>
      <c r="S297" s="377"/>
      <c r="T297" s="377"/>
      <c r="U297" s="377"/>
      <c r="V297" s="377"/>
      <c r="W297" s="377"/>
      <c r="X297" s="377"/>
      <c r="Y297" s="377"/>
      <c r="Z297" s="377"/>
    </row>
    <row r="298" spans="1:26" ht="15" customHeight="1">
      <c r="A298" s="422"/>
      <c r="B298" s="377"/>
      <c r="C298" s="377"/>
      <c r="D298" s="387"/>
      <c r="E298" s="387"/>
      <c r="F298" s="377"/>
      <c r="G298" s="377"/>
      <c r="H298" s="377"/>
      <c r="I298" s="377"/>
      <c r="J298" s="377"/>
      <c r="K298" s="377"/>
      <c r="L298" s="377"/>
      <c r="M298" s="377"/>
      <c r="N298" s="377"/>
      <c r="O298" s="377"/>
      <c r="P298" s="377"/>
      <c r="Q298" s="422"/>
      <c r="R298" s="377"/>
      <c r="S298" s="377"/>
      <c r="T298" s="377"/>
      <c r="U298" s="377"/>
      <c r="V298" s="377"/>
      <c r="W298" s="377"/>
      <c r="X298" s="377"/>
      <c r="Y298" s="377"/>
      <c r="Z298" s="377"/>
    </row>
    <row r="299" spans="1:26" ht="15" customHeight="1">
      <c r="A299" s="422"/>
      <c r="B299" s="377"/>
      <c r="C299" s="377"/>
      <c r="D299" s="387"/>
      <c r="E299" s="387"/>
      <c r="F299" s="377"/>
      <c r="G299" s="377"/>
      <c r="H299" s="377"/>
      <c r="I299" s="377"/>
      <c r="J299" s="377"/>
      <c r="K299" s="377"/>
      <c r="L299" s="377"/>
      <c r="M299" s="377"/>
      <c r="N299" s="377"/>
      <c r="O299" s="377"/>
      <c r="P299" s="377"/>
      <c r="Q299" s="422"/>
      <c r="R299" s="377"/>
      <c r="S299" s="377"/>
      <c r="T299" s="377"/>
      <c r="U299" s="377"/>
      <c r="V299" s="377"/>
      <c r="W299" s="377"/>
      <c r="X299" s="377"/>
      <c r="Y299" s="377"/>
      <c r="Z299" s="377"/>
    </row>
    <row r="300" spans="1:26" ht="15" customHeight="1">
      <c r="A300" s="422"/>
      <c r="B300" s="377"/>
      <c r="C300" s="377"/>
      <c r="D300" s="387"/>
      <c r="E300" s="387"/>
      <c r="F300" s="377"/>
      <c r="G300" s="377"/>
      <c r="H300" s="377"/>
      <c r="I300" s="377"/>
      <c r="J300" s="377"/>
      <c r="K300" s="377"/>
      <c r="L300" s="377"/>
      <c r="M300" s="377"/>
      <c r="N300" s="377"/>
      <c r="O300" s="377"/>
      <c r="P300" s="377"/>
      <c r="Q300" s="422"/>
      <c r="R300" s="377"/>
      <c r="S300" s="377"/>
      <c r="T300" s="377"/>
      <c r="U300" s="377"/>
      <c r="V300" s="377"/>
      <c r="W300" s="377"/>
      <c r="X300" s="377"/>
      <c r="Y300" s="377"/>
      <c r="Z300" s="377"/>
    </row>
    <row r="301" spans="1:26" ht="15" customHeight="1">
      <c r="A301" s="422"/>
      <c r="B301" s="377"/>
      <c r="C301" s="377"/>
      <c r="D301" s="387"/>
      <c r="E301" s="387"/>
      <c r="F301" s="377"/>
      <c r="G301" s="377"/>
      <c r="H301" s="377"/>
      <c r="I301" s="377"/>
      <c r="J301" s="377"/>
      <c r="K301" s="377"/>
      <c r="L301" s="377"/>
      <c r="M301" s="377"/>
      <c r="N301" s="377"/>
      <c r="O301" s="377"/>
      <c r="P301" s="377"/>
      <c r="Q301" s="422"/>
      <c r="R301" s="377"/>
      <c r="S301" s="377"/>
      <c r="T301" s="377"/>
      <c r="U301" s="377"/>
      <c r="V301" s="377"/>
      <c r="W301" s="377"/>
      <c r="X301" s="377"/>
      <c r="Y301" s="377"/>
      <c r="Z301" s="377"/>
    </row>
    <row r="302" spans="1:26" ht="15" customHeight="1">
      <c r="A302" s="422"/>
      <c r="B302" s="377"/>
      <c r="C302" s="377"/>
      <c r="D302" s="387"/>
      <c r="E302" s="387"/>
      <c r="F302" s="377"/>
      <c r="G302" s="377"/>
      <c r="H302" s="377"/>
      <c r="I302" s="377"/>
      <c r="J302" s="377"/>
      <c r="K302" s="377"/>
      <c r="L302" s="377"/>
      <c r="M302" s="377"/>
      <c r="N302" s="377"/>
      <c r="O302" s="377"/>
      <c r="P302" s="377"/>
      <c r="Q302" s="422"/>
      <c r="R302" s="377"/>
      <c r="S302" s="377"/>
      <c r="T302" s="377"/>
      <c r="U302" s="377"/>
      <c r="V302" s="377"/>
      <c r="W302" s="377"/>
      <c r="X302" s="377"/>
      <c r="Y302" s="377"/>
      <c r="Z302" s="377"/>
    </row>
    <row r="303" spans="1:26" ht="15" customHeight="1">
      <c r="A303" s="422"/>
      <c r="B303" s="377"/>
      <c r="C303" s="377"/>
      <c r="D303" s="387"/>
      <c r="E303" s="387"/>
      <c r="F303" s="377"/>
      <c r="G303" s="377"/>
      <c r="H303" s="377"/>
      <c r="I303" s="377"/>
      <c r="J303" s="377"/>
      <c r="K303" s="377"/>
      <c r="L303" s="377"/>
      <c r="M303" s="377"/>
      <c r="N303" s="377"/>
      <c r="O303" s="377"/>
      <c r="P303" s="377"/>
      <c r="Q303" s="422"/>
      <c r="R303" s="377"/>
      <c r="S303" s="377"/>
      <c r="T303" s="377"/>
      <c r="U303" s="377"/>
      <c r="V303" s="377"/>
      <c r="W303" s="377"/>
      <c r="X303" s="377"/>
      <c r="Y303" s="377"/>
      <c r="Z303" s="377"/>
    </row>
    <row r="304" spans="1:26" ht="15" customHeight="1">
      <c r="A304" s="422"/>
      <c r="B304" s="377"/>
      <c r="C304" s="377"/>
      <c r="D304" s="387"/>
      <c r="E304" s="387"/>
      <c r="F304" s="377"/>
      <c r="G304" s="377"/>
      <c r="H304" s="377"/>
      <c r="I304" s="377"/>
      <c r="J304" s="377"/>
      <c r="K304" s="377"/>
      <c r="L304" s="377"/>
      <c r="M304" s="377"/>
      <c r="N304" s="377"/>
      <c r="O304" s="377"/>
      <c r="P304" s="377"/>
      <c r="Q304" s="422"/>
      <c r="R304" s="377"/>
      <c r="S304" s="377"/>
      <c r="T304" s="377"/>
      <c r="U304" s="377"/>
      <c r="V304" s="377"/>
      <c r="W304" s="377"/>
      <c r="X304" s="377"/>
      <c r="Y304" s="377"/>
      <c r="Z304" s="377"/>
    </row>
    <row r="305" spans="1:26" ht="15" customHeight="1">
      <c r="A305" s="422"/>
      <c r="B305" s="377"/>
      <c r="C305" s="377"/>
      <c r="D305" s="387"/>
      <c r="E305" s="387"/>
      <c r="F305" s="377"/>
      <c r="G305" s="377"/>
      <c r="H305" s="377"/>
      <c r="I305" s="377"/>
      <c r="J305" s="377"/>
      <c r="K305" s="377"/>
      <c r="L305" s="377"/>
      <c r="M305" s="377"/>
      <c r="N305" s="377"/>
      <c r="O305" s="377"/>
      <c r="P305" s="377"/>
      <c r="Q305" s="422"/>
      <c r="R305" s="377"/>
      <c r="S305" s="377"/>
      <c r="T305" s="377"/>
      <c r="U305" s="377"/>
      <c r="V305" s="377"/>
      <c r="W305" s="377"/>
      <c r="X305" s="377"/>
      <c r="Y305" s="377"/>
      <c r="Z305" s="377"/>
    </row>
    <row r="306" spans="1:26" ht="15" customHeight="1">
      <c r="A306" s="422"/>
      <c r="B306" s="377"/>
      <c r="C306" s="377"/>
      <c r="D306" s="387"/>
      <c r="E306" s="387"/>
      <c r="F306" s="377"/>
      <c r="G306" s="377"/>
      <c r="H306" s="377"/>
      <c r="I306" s="377"/>
      <c r="J306" s="377"/>
      <c r="K306" s="377"/>
      <c r="L306" s="377"/>
      <c r="M306" s="377"/>
      <c r="N306" s="377"/>
      <c r="O306" s="377"/>
      <c r="P306" s="377"/>
      <c r="Q306" s="422"/>
      <c r="R306" s="377"/>
      <c r="S306" s="377"/>
      <c r="T306" s="377"/>
      <c r="U306" s="377"/>
      <c r="V306" s="377"/>
      <c r="W306" s="377"/>
      <c r="X306" s="377"/>
      <c r="Y306" s="377"/>
      <c r="Z306" s="377"/>
    </row>
    <row r="307" spans="1:26" ht="15" customHeight="1">
      <c r="A307" s="422"/>
      <c r="B307" s="377"/>
      <c r="C307" s="377"/>
      <c r="D307" s="387"/>
      <c r="E307" s="387"/>
      <c r="F307" s="377"/>
      <c r="G307" s="377"/>
      <c r="H307" s="377"/>
      <c r="I307" s="377"/>
      <c r="J307" s="377"/>
      <c r="K307" s="377"/>
      <c r="L307" s="377"/>
      <c r="M307" s="377"/>
      <c r="N307" s="377"/>
      <c r="O307" s="377"/>
      <c r="P307" s="377"/>
      <c r="Q307" s="422"/>
      <c r="R307" s="377"/>
      <c r="S307" s="377"/>
      <c r="T307" s="377"/>
      <c r="U307" s="377"/>
      <c r="V307" s="377"/>
      <c r="W307" s="377"/>
      <c r="X307" s="377"/>
      <c r="Y307" s="377"/>
      <c r="Z307" s="377"/>
    </row>
    <row r="308" spans="1:26" ht="15" customHeight="1">
      <c r="A308" s="422"/>
      <c r="B308" s="377"/>
      <c r="C308" s="377"/>
      <c r="D308" s="387"/>
      <c r="E308" s="387"/>
      <c r="F308" s="377"/>
      <c r="G308" s="377"/>
      <c r="H308" s="377"/>
      <c r="I308" s="377"/>
      <c r="J308" s="377"/>
      <c r="K308" s="377"/>
      <c r="L308" s="377"/>
      <c r="M308" s="377"/>
      <c r="N308" s="377"/>
      <c r="O308" s="377"/>
      <c r="P308" s="377"/>
      <c r="Q308" s="422"/>
      <c r="R308" s="377"/>
      <c r="S308" s="377"/>
      <c r="T308" s="377"/>
      <c r="U308" s="377"/>
      <c r="V308" s="377"/>
      <c r="W308" s="377"/>
      <c r="X308" s="377"/>
      <c r="Y308" s="377"/>
      <c r="Z308" s="377"/>
    </row>
    <row r="309" spans="1:26" ht="15" customHeight="1">
      <c r="A309" s="422"/>
      <c r="B309" s="377"/>
      <c r="C309" s="377"/>
      <c r="D309" s="387"/>
      <c r="E309" s="387"/>
      <c r="F309" s="377"/>
      <c r="G309" s="377"/>
      <c r="H309" s="377"/>
      <c r="I309" s="377"/>
      <c r="J309" s="377"/>
      <c r="K309" s="377"/>
      <c r="L309" s="377"/>
      <c r="M309" s="377"/>
      <c r="N309" s="377"/>
      <c r="O309" s="377"/>
      <c r="P309" s="377"/>
      <c r="Q309" s="422"/>
      <c r="R309" s="377"/>
      <c r="S309" s="377"/>
      <c r="T309" s="377"/>
      <c r="U309" s="377"/>
      <c r="V309" s="377"/>
      <c r="W309" s="377"/>
      <c r="X309" s="377"/>
      <c r="Y309" s="377"/>
      <c r="Z309" s="377"/>
    </row>
    <row r="310" spans="1:26" ht="15" customHeight="1">
      <c r="A310" s="422"/>
      <c r="B310" s="377"/>
      <c r="C310" s="377"/>
      <c r="D310" s="387"/>
      <c r="E310" s="387"/>
      <c r="F310" s="377"/>
      <c r="G310" s="377"/>
      <c r="H310" s="377"/>
      <c r="I310" s="377"/>
      <c r="J310" s="377"/>
      <c r="K310" s="377"/>
      <c r="L310" s="377"/>
      <c r="M310" s="377"/>
      <c r="N310" s="377"/>
      <c r="O310" s="377"/>
      <c r="P310" s="377"/>
      <c r="Q310" s="422"/>
      <c r="R310" s="377"/>
      <c r="S310" s="377"/>
      <c r="T310" s="377"/>
      <c r="U310" s="377"/>
      <c r="V310" s="377"/>
      <c r="W310" s="377"/>
      <c r="X310" s="377"/>
      <c r="Y310" s="377"/>
      <c r="Z310" s="377"/>
    </row>
    <row r="311" spans="1:26" ht="15" customHeight="1">
      <c r="A311" s="422"/>
      <c r="B311" s="377"/>
      <c r="C311" s="377"/>
      <c r="D311" s="387"/>
      <c r="E311" s="387"/>
      <c r="F311" s="377"/>
      <c r="G311" s="377"/>
      <c r="H311" s="377"/>
      <c r="I311" s="377"/>
      <c r="J311" s="377"/>
      <c r="K311" s="377"/>
      <c r="L311" s="377"/>
      <c r="M311" s="377"/>
      <c r="N311" s="377"/>
      <c r="O311" s="377"/>
      <c r="P311" s="377"/>
      <c r="Q311" s="422"/>
      <c r="R311" s="377"/>
      <c r="S311" s="377"/>
      <c r="T311" s="377"/>
      <c r="U311" s="377"/>
      <c r="V311" s="377"/>
      <c r="W311" s="377"/>
      <c r="X311" s="377"/>
      <c r="Y311" s="377"/>
      <c r="Z311" s="377"/>
    </row>
    <row r="312" spans="1:26" ht="15" customHeight="1">
      <c r="A312" s="422"/>
      <c r="B312" s="377"/>
      <c r="C312" s="377"/>
      <c r="D312" s="387"/>
      <c r="E312" s="387"/>
      <c r="F312" s="377"/>
      <c r="G312" s="377"/>
      <c r="H312" s="377"/>
      <c r="I312" s="377"/>
      <c r="J312" s="377"/>
      <c r="K312" s="377"/>
      <c r="L312" s="377"/>
      <c r="M312" s="377"/>
      <c r="N312" s="377"/>
      <c r="O312" s="377"/>
      <c r="P312" s="377"/>
      <c r="Q312" s="422"/>
      <c r="R312" s="377"/>
      <c r="S312" s="377"/>
      <c r="T312" s="377"/>
      <c r="U312" s="377"/>
      <c r="V312" s="377"/>
      <c r="W312" s="377"/>
      <c r="X312" s="377"/>
      <c r="Y312" s="377"/>
      <c r="Z312" s="377"/>
    </row>
    <row r="313" spans="1:26" ht="15" customHeight="1">
      <c r="A313" s="422"/>
      <c r="B313" s="377"/>
      <c r="C313" s="377"/>
      <c r="D313" s="387"/>
      <c r="E313" s="387"/>
      <c r="F313" s="377"/>
      <c r="G313" s="377"/>
      <c r="H313" s="377"/>
      <c r="I313" s="377"/>
      <c r="J313" s="377"/>
      <c r="K313" s="377"/>
      <c r="L313" s="377"/>
      <c r="M313" s="377"/>
      <c r="N313" s="377"/>
      <c r="O313" s="377"/>
      <c r="P313" s="377"/>
      <c r="Q313" s="422"/>
      <c r="R313" s="377"/>
      <c r="S313" s="377"/>
      <c r="T313" s="377"/>
      <c r="U313" s="377"/>
      <c r="V313" s="377"/>
      <c r="W313" s="377"/>
      <c r="X313" s="377"/>
      <c r="Y313" s="377"/>
      <c r="Z313" s="377"/>
    </row>
    <row r="314" spans="1:26" ht="15" customHeight="1">
      <c r="A314" s="422"/>
      <c r="B314" s="377"/>
      <c r="C314" s="377"/>
      <c r="D314" s="387"/>
      <c r="E314" s="387"/>
      <c r="F314" s="377"/>
      <c r="G314" s="377"/>
      <c r="H314" s="377"/>
      <c r="I314" s="377"/>
      <c r="J314" s="377"/>
      <c r="K314" s="377"/>
      <c r="L314" s="377"/>
      <c r="M314" s="377"/>
      <c r="N314" s="377"/>
      <c r="O314" s="377"/>
      <c r="P314" s="377"/>
      <c r="Q314" s="422"/>
      <c r="R314" s="377"/>
      <c r="S314" s="377"/>
      <c r="T314" s="377"/>
      <c r="U314" s="377"/>
      <c r="V314" s="377"/>
      <c r="W314" s="377"/>
      <c r="X314" s="377"/>
      <c r="Y314" s="377"/>
      <c r="Z314" s="377"/>
    </row>
    <row r="315" spans="1:26" ht="15" customHeight="1">
      <c r="A315" s="422"/>
      <c r="B315" s="377"/>
      <c r="C315" s="377"/>
      <c r="D315" s="387"/>
      <c r="E315" s="387"/>
      <c r="F315" s="377"/>
      <c r="G315" s="377"/>
      <c r="H315" s="377"/>
      <c r="I315" s="377"/>
      <c r="J315" s="377"/>
      <c r="K315" s="377"/>
      <c r="L315" s="377"/>
      <c r="M315" s="377"/>
      <c r="N315" s="377"/>
      <c r="O315" s="377"/>
      <c r="P315" s="377"/>
      <c r="Q315" s="422"/>
      <c r="R315" s="377"/>
      <c r="S315" s="377"/>
      <c r="T315" s="377"/>
      <c r="U315" s="377"/>
      <c r="V315" s="377"/>
      <c r="W315" s="377"/>
      <c r="X315" s="377"/>
      <c r="Y315" s="377"/>
      <c r="Z315" s="377"/>
    </row>
    <row r="316" spans="1:26" ht="15" customHeight="1">
      <c r="A316" s="422"/>
      <c r="B316" s="377"/>
      <c r="C316" s="377"/>
      <c r="D316" s="387"/>
      <c r="E316" s="387"/>
      <c r="F316" s="377"/>
      <c r="G316" s="377"/>
      <c r="H316" s="377"/>
      <c r="I316" s="377"/>
      <c r="J316" s="377"/>
      <c r="K316" s="377"/>
      <c r="L316" s="377"/>
      <c r="M316" s="377"/>
      <c r="N316" s="377"/>
      <c r="O316" s="377"/>
      <c r="P316" s="377"/>
      <c r="Q316" s="422"/>
      <c r="R316" s="377"/>
      <c r="S316" s="377"/>
      <c r="T316" s="377"/>
      <c r="U316" s="377"/>
      <c r="V316" s="377"/>
      <c r="W316" s="377"/>
      <c r="X316" s="377"/>
      <c r="Y316" s="377"/>
      <c r="Z316" s="377"/>
    </row>
    <row r="317" spans="1:26" ht="15" customHeight="1">
      <c r="A317" s="422"/>
      <c r="B317" s="377"/>
      <c r="C317" s="377"/>
      <c r="D317" s="387"/>
      <c r="E317" s="387"/>
      <c r="F317" s="377"/>
      <c r="G317" s="377"/>
      <c r="H317" s="377"/>
      <c r="I317" s="377"/>
      <c r="J317" s="377"/>
      <c r="K317" s="377"/>
      <c r="L317" s="377"/>
      <c r="M317" s="377"/>
      <c r="N317" s="377"/>
      <c r="O317" s="377"/>
      <c r="P317" s="377"/>
      <c r="Q317" s="422"/>
      <c r="R317" s="377"/>
      <c r="S317" s="377"/>
      <c r="T317" s="377"/>
      <c r="U317" s="377"/>
      <c r="V317" s="377"/>
      <c r="W317" s="377"/>
      <c r="X317" s="377"/>
      <c r="Y317" s="377"/>
      <c r="Z317" s="377"/>
    </row>
    <row r="318" spans="1:26" ht="15" customHeight="1">
      <c r="A318" s="422"/>
      <c r="B318" s="377"/>
      <c r="C318" s="377"/>
      <c r="D318" s="387"/>
      <c r="E318" s="387"/>
      <c r="F318" s="377"/>
      <c r="G318" s="377"/>
      <c r="H318" s="377"/>
      <c r="I318" s="377"/>
      <c r="J318" s="377"/>
      <c r="K318" s="377"/>
      <c r="L318" s="377"/>
      <c r="M318" s="377"/>
      <c r="N318" s="377"/>
      <c r="O318" s="377"/>
      <c r="P318" s="377"/>
      <c r="Q318" s="422"/>
      <c r="R318" s="377"/>
      <c r="S318" s="377"/>
      <c r="T318" s="377"/>
      <c r="U318" s="377"/>
      <c r="V318" s="377"/>
      <c r="W318" s="377"/>
      <c r="X318" s="377"/>
      <c r="Y318" s="377"/>
      <c r="Z318" s="377"/>
    </row>
    <row r="319" spans="1:26" ht="15" customHeight="1">
      <c r="A319" s="422"/>
      <c r="B319" s="377"/>
      <c r="C319" s="377"/>
      <c r="D319" s="387"/>
      <c r="E319" s="387"/>
      <c r="F319" s="377"/>
      <c r="G319" s="377"/>
      <c r="H319" s="377"/>
      <c r="I319" s="377"/>
      <c r="J319" s="377"/>
      <c r="K319" s="377"/>
      <c r="L319" s="377"/>
      <c r="M319" s="377"/>
      <c r="N319" s="377"/>
      <c r="O319" s="377"/>
      <c r="P319" s="377"/>
      <c r="Q319" s="422"/>
      <c r="R319" s="377"/>
      <c r="S319" s="377"/>
      <c r="T319" s="377"/>
      <c r="U319" s="377"/>
      <c r="V319" s="377"/>
      <c r="W319" s="377"/>
      <c r="X319" s="377"/>
      <c r="Y319" s="377"/>
      <c r="Z319" s="377"/>
    </row>
    <row r="320" spans="1:26" ht="15" customHeight="1">
      <c r="A320" s="422"/>
      <c r="B320" s="377"/>
      <c r="C320" s="377"/>
      <c r="D320" s="387"/>
      <c r="E320" s="387"/>
      <c r="F320" s="377"/>
      <c r="G320" s="377"/>
      <c r="H320" s="377"/>
      <c r="I320" s="377"/>
      <c r="J320" s="377"/>
      <c r="K320" s="377"/>
      <c r="L320" s="377"/>
      <c r="M320" s="377"/>
      <c r="N320" s="377"/>
      <c r="O320" s="377"/>
      <c r="P320" s="377"/>
      <c r="Q320" s="422"/>
      <c r="R320" s="377"/>
      <c r="S320" s="377"/>
      <c r="T320" s="377"/>
      <c r="U320" s="377"/>
      <c r="V320" s="377"/>
      <c r="W320" s="377"/>
      <c r="X320" s="377"/>
      <c r="Y320" s="377"/>
      <c r="Z320" s="377"/>
    </row>
    <row r="321" spans="1:26" ht="15" customHeight="1">
      <c r="A321" s="422"/>
      <c r="B321" s="377"/>
      <c r="C321" s="377"/>
      <c r="D321" s="387"/>
      <c r="E321" s="387"/>
      <c r="F321" s="377"/>
      <c r="G321" s="377"/>
      <c r="H321" s="377"/>
      <c r="I321" s="377"/>
      <c r="J321" s="377"/>
      <c r="K321" s="377"/>
      <c r="L321" s="377"/>
      <c r="M321" s="377"/>
      <c r="N321" s="377"/>
      <c r="O321" s="377"/>
      <c r="P321" s="377"/>
      <c r="Q321" s="422"/>
      <c r="R321" s="377"/>
      <c r="S321" s="377"/>
      <c r="T321" s="377"/>
      <c r="U321" s="377"/>
      <c r="V321" s="377"/>
      <c r="W321" s="377"/>
      <c r="X321" s="377"/>
      <c r="Y321" s="377"/>
      <c r="Z321" s="377"/>
    </row>
    <row r="322" spans="1:26" ht="15" customHeight="1">
      <c r="A322" s="422"/>
      <c r="B322" s="377"/>
      <c r="C322" s="377"/>
      <c r="D322" s="387"/>
      <c r="E322" s="387"/>
      <c r="F322" s="377"/>
      <c r="G322" s="377"/>
      <c r="H322" s="377"/>
      <c r="I322" s="377"/>
      <c r="J322" s="377"/>
      <c r="K322" s="377"/>
      <c r="L322" s="377"/>
      <c r="M322" s="377"/>
      <c r="N322" s="377"/>
      <c r="O322" s="377"/>
      <c r="P322" s="377"/>
      <c r="Q322" s="422"/>
      <c r="R322" s="377"/>
      <c r="S322" s="377"/>
      <c r="T322" s="377"/>
      <c r="U322" s="377"/>
      <c r="V322" s="377"/>
      <c r="W322" s="377"/>
      <c r="X322" s="377"/>
      <c r="Y322" s="377"/>
      <c r="Z322" s="377"/>
    </row>
    <row r="323" spans="1:26" ht="15" customHeight="1">
      <c r="A323" s="422"/>
      <c r="B323" s="377"/>
      <c r="C323" s="377"/>
      <c r="D323" s="387"/>
      <c r="E323" s="387"/>
      <c r="F323" s="377"/>
      <c r="G323" s="377"/>
      <c r="H323" s="377"/>
      <c r="I323" s="377"/>
      <c r="J323" s="377"/>
      <c r="K323" s="377"/>
      <c r="L323" s="377"/>
      <c r="M323" s="377"/>
      <c r="N323" s="377"/>
      <c r="O323" s="377"/>
      <c r="P323" s="377"/>
      <c r="Q323" s="422"/>
      <c r="R323" s="377"/>
      <c r="S323" s="377"/>
      <c r="T323" s="377"/>
      <c r="U323" s="377"/>
      <c r="V323" s="377"/>
      <c r="W323" s="377"/>
      <c r="X323" s="377"/>
      <c r="Y323" s="377"/>
      <c r="Z323" s="377"/>
    </row>
    <row r="324" spans="1:26" ht="15" customHeight="1">
      <c r="A324" s="422"/>
      <c r="B324" s="377"/>
      <c r="C324" s="377"/>
      <c r="D324" s="387"/>
      <c r="E324" s="387"/>
      <c r="F324" s="377"/>
      <c r="G324" s="377"/>
      <c r="H324" s="377"/>
      <c r="I324" s="377"/>
      <c r="J324" s="377"/>
      <c r="K324" s="377"/>
      <c r="L324" s="377"/>
      <c r="M324" s="377"/>
      <c r="N324" s="377"/>
      <c r="O324" s="377"/>
      <c r="P324" s="377"/>
      <c r="Q324" s="422"/>
      <c r="R324" s="377"/>
      <c r="S324" s="377"/>
      <c r="T324" s="377"/>
      <c r="U324" s="377"/>
      <c r="V324" s="377"/>
      <c r="W324" s="377"/>
      <c r="X324" s="377"/>
      <c r="Y324" s="377"/>
      <c r="Z324" s="377"/>
    </row>
    <row r="325" spans="1:26" ht="15" customHeight="1">
      <c r="A325" s="422"/>
      <c r="B325" s="377"/>
      <c r="C325" s="377"/>
      <c r="D325" s="387"/>
      <c r="E325" s="387"/>
      <c r="F325" s="377"/>
      <c r="G325" s="377"/>
      <c r="H325" s="377"/>
      <c r="I325" s="377"/>
      <c r="J325" s="377"/>
      <c r="K325" s="377"/>
      <c r="L325" s="377"/>
      <c r="M325" s="377"/>
      <c r="N325" s="377"/>
      <c r="O325" s="377"/>
      <c r="P325" s="377"/>
      <c r="Q325" s="422"/>
      <c r="R325" s="377"/>
      <c r="S325" s="377"/>
      <c r="T325" s="377"/>
      <c r="U325" s="377"/>
      <c r="V325" s="377"/>
      <c r="W325" s="377"/>
      <c r="X325" s="377"/>
      <c r="Y325" s="377"/>
      <c r="Z325" s="377"/>
    </row>
    <row r="326" spans="1:26" ht="15" customHeight="1">
      <c r="A326" s="422"/>
      <c r="B326" s="377"/>
      <c r="C326" s="377"/>
      <c r="D326" s="387"/>
      <c r="E326" s="387"/>
      <c r="F326" s="377"/>
      <c r="G326" s="377"/>
      <c r="H326" s="377"/>
      <c r="I326" s="377"/>
      <c r="J326" s="377"/>
      <c r="K326" s="377"/>
      <c r="L326" s="377"/>
      <c r="M326" s="377"/>
      <c r="N326" s="377"/>
      <c r="O326" s="377"/>
      <c r="P326" s="377"/>
      <c r="Q326" s="422"/>
      <c r="R326" s="377"/>
      <c r="S326" s="377"/>
      <c r="T326" s="377"/>
      <c r="U326" s="377"/>
      <c r="V326" s="377"/>
      <c r="W326" s="377"/>
      <c r="X326" s="377"/>
      <c r="Y326" s="377"/>
      <c r="Z326" s="377"/>
    </row>
    <row r="327" spans="1:26" ht="15" customHeight="1">
      <c r="A327" s="422"/>
      <c r="B327" s="377"/>
      <c r="C327" s="377"/>
      <c r="D327" s="387"/>
      <c r="E327" s="387"/>
      <c r="F327" s="377"/>
      <c r="G327" s="377"/>
      <c r="H327" s="377"/>
      <c r="I327" s="377"/>
      <c r="J327" s="377"/>
      <c r="K327" s="377"/>
      <c r="L327" s="377"/>
      <c r="M327" s="377"/>
      <c r="N327" s="377"/>
      <c r="O327" s="377"/>
      <c r="P327" s="377"/>
      <c r="Q327" s="422"/>
      <c r="R327" s="377"/>
      <c r="S327" s="377"/>
      <c r="T327" s="377"/>
      <c r="U327" s="377"/>
      <c r="V327" s="377"/>
      <c r="W327" s="377"/>
      <c r="X327" s="377"/>
      <c r="Y327" s="377"/>
      <c r="Z327" s="377"/>
    </row>
    <row r="328" spans="1:26" ht="15" customHeight="1">
      <c r="A328" s="422"/>
      <c r="B328" s="377"/>
      <c r="C328" s="377"/>
      <c r="D328" s="387"/>
      <c r="E328" s="387"/>
      <c r="F328" s="377"/>
      <c r="G328" s="377"/>
      <c r="H328" s="377"/>
      <c r="I328" s="377"/>
      <c r="J328" s="377"/>
      <c r="K328" s="377"/>
      <c r="L328" s="377"/>
      <c r="M328" s="377"/>
      <c r="N328" s="377"/>
      <c r="O328" s="377"/>
      <c r="P328" s="377"/>
      <c r="Q328" s="422"/>
      <c r="R328" s="377"/>
      <c r="S328" s="377"/>
      <c r="T328" s="377"/>
      <c r="U328" s="377"/>
      <c r="V328" s="377"/>
      <c r="W328" s="377"/>
      <c r="X328" s="377"/>
      <c r="Y328" s="377"/>
      <c r="Z328" s="377"/>
    </row>
    <row r="329" spans="1:26" ht="15" customHeight="1">
      <c r="A329" s="422"/>
      <c r="B329" s="377"/>
      <c r="C329" s="377"/>
      <c r="D329" s="387"/>
      <c r="E329" s="387"/>
      <c r="F329" s="377"/>
      <c r="G329" s="377"/>
      <c r="H329" s="377"/>
      <c r="I329" s="377"/>
      <c r="J329" s="377"/>
      <c r="K329" s="377"/>
      <c r="L329" s="377"/>
      <c r="M329" s="377"/>
      <c r="N329" s="377"/>
      <c r="O329" s="377"/>
      <c r="P329" s="377"/>
      <c r="Q329" s="422"/>
      <c r="R329" s="377"/>
      <c r="S329" s="377"/>
      <c r="T329" s="377"/>
      <c r="U329" s="377"/>
      <c r="V329" s="377"/>
      <c r="W329" s="377"/>
      <c r="X329" s="377"/>
      <c r="Y329" s="377"/>
      <c r="Z329" s="377"/>
    </row>
    <row r="330" spans="1:26" ht="15" customHeight="1">
      <c r="A330" s="422"/>
      <c r="B330" s="377"/>
      <c r="C330" s="377"/>
      <c r="D330" s="387"/>
      <c r="E330" s="387"/>
      <c r="F330" s="377"/>
      <c r="G330" s="377"/>
      <c r="H330" s="377"/>
      <c r="I330" s="377"/>
      <c r="J330" s="377"/>
      <c r="K330" s="377"/>
      <c r="L330" s="377"/>
      <c r="M330" s="377"/>
      <c r="N330" s="377"/>
      <c r="O330" s="377"/>
      <c r="P330" s="377"/>
      <c r="Q330" s="422"/>
      <c r="R330" s="377"/>
      <c r="S330" s="377"/>
      <c r="T330" s="377"/>
      <c r="U330" s="377"/>
      <c r="V330" s="377"/>
      <c r="W330" s="377"/>
      <c r="X330" s="377"/>
      <c r="Y330" s="377"/>
      <c r="Z330" s="377"/>
    </row>
    <row r="331" spans="1:26" ht="15" customHeight="1">
      <c r="A331" s="422"/>
      <c r="B331" s="377"/>
      <c r="C331" s="377"/>
      <c r="D331" s="387"/>
      <c r="E331" s="387"/>
      <c r="F331" s="377"/>
      <c r="G331" s="377"/>
      <c r="H331" s="377"/>
      <c r="I331" s="377"/>
      <c r="J331" s="377"/>
      <c r="K331" s="377"/>
      <c r="L331" s="377"/>
      <c r="M331" s="377"/>
      <c r="N331" s="377"/>
      <c r="O331" s="377"/>
      <c r="P331" s="377"/>
      <c r="Q331" s="422"/>
      <c r="R331" s="377"/>
      <c r="S331" s="377"/>
      <c r="T331" s="377"/>
      <c r="U331" s="377"/>
      <c r="V331" s="377"/>
      <c r="W331" s="377"/>
      <c r="X331" s="377"/>
      <c r="Y331" s="377"/>
      <c r="Z331" s="377"/>
    </row>
    <row r="332" spans="1:26" ht="15" customHeight="1">
      <c r="A332" s="422"/>
      <c r="B332" s="377"/>
      <c r="C332" s="377"/>
      <c r="D332" s="387"/>
      <c r="E332" s="387"/>
      <c r="F332" s="377"/>
      <c r="G332" s="377"/>
      <c r="H332" s="377"/>
      <c r="I332" s="377"/>
      <c r="J332" s="377"/>
      <c r="K332" s="377"/>
      <c r="L332" s="377"/>
      <c r="M332" s="377"/>
      <c r="N332" s="377"/>
      <c r="O332" s="377"/>
      <c r="P332" s="377"/>
      <c r="Q332" s="422"/>
      <c r="R332" s="377"/>
      <c r="S332" s="377"/>
      <c r="T332" s="377"/>
      <c r="U332" s="377"/>
      <c r="V332" s="377"/>
      <c r="W332" s="377"/>
      <c r="X332" s="377"/>
      <c r="Y332" s="377"/>
      <c r="Z332" s="377"/>
    </row>
    <row r="333" spans="1:26" ht="15" customHeight="1">
      <c r="A333" s="422"/>
      <c r="B333" s="377"/>
      <c r="C333" s="377"/>
      <c r="D333" s="387"/>
      <c r="E333" s="387"/>
      <c r="F333" s="377"/>
      <c r="G333" s="377"/>
      <c r="H333" s="377"/>
      <c r="I333" s="377"/>
      <c r="J333" s="377"/>
      <c r="K333" s="377"/>
      <c r="L333" s="377"/>
      <c r="M333" s="377"/>
      <c r="N333" s="377"/>
      <c r="O333" s="377"/>
      <c r="P333" s="377"/>
      <c r="Q333" s="422"/>
      <c r="R333" s="377"/>
      <c r="S333" s="377"/>
      <c r="T333" s="377"/>
      <c r="U333" s="377"/>
      <c r="V333" s="377"/>
      <c r="W333" s="377"/>
      <c r="X333" s="377"/>
      <c r="Y333" s="377"/>
      <c r="Z333" s="377"/>
    </row>
    <row r="334" spans="1:26" ht="15" customHeight="1">
      <c r="A334" s="422"/>
      <c r="B334" s="377"/>
      <c r="C334" s="377"/>
      <c r="D334" s="387"/>
      <c r="E334" s="387"/>
      <c r="F334" s="377"/>
      <c r="G334" s="377"/>
      <c r="H334" s="377"/>
      <c r="I334" s="377"/>
      <c r="J334" s="377"/>
      <c r="K334" s="377"/>
      <c r="L334" s="377"/>
      <c r="M334" s="377"/>
      <c r="N334" s="377"/>
      <c r="O334" s="377"/>
      <c r="P334" s="377"/>
      <c r="Q334" s="422"/>
      <c r="R334" s="377"/>
      <c r="S334" s="377"/>
      <c r="T334" s="377"/>
      <c r="U334" s="377"/>
      <c r="V334" s="377"/>
      <c r="W334" s="377"/>
      <c r="X334" s="377"/>
      <c r="Y334" s="377"/>
      <c r="Z334" s="377"/>
    </row>
    <row r="335" spans="1:26" ht="15" customHeight="1">
      <c r="A335" s="422"/>
      <c r="B335" s="377"/>
      <c r="C335" s="377"/>
      <c r="D335" s="387"/>
      <c r="E335" s="387"/>
      <c r="F335" s="377"/>
      <c r="G335" s="377"/>
      <c r="H335" s="377"/>
      <c r="I335" s="377"/>
      <c r="J335" s="377"/>
      <c r="K335" s="377"/>
      <c r="L335" s="377"/>
      <c r="M335" s="377"/>
      <c r="N335" s="377"/>
      <c r="O335" s="377"/>
      <c r="P335" s="377"/>
      <c r="Q335" s="422"/>
      <c r="R335" s="377"/>
      <c r="S335" s="377"/>
      <c r="T335" s="377"/>
      <c r="U335" s="377"/>
      <c r="V335" s="377"/>
      <c r="W335" s="377"/>
      <c r="X335" s="377"/>
      <c r="Y335" s="377"/>
      <c r="Z335" s="377"/>
    </row>
    <row r="336" spans="1:26" ht="15" customHeight="1">
      <c r="A336" s="422"/>
      <c r="B336" s="377"/>
      <c r="C336" s="377"/>
      <c r="D336" s="387"/>
      <c r="E336" s="387"/>
      <c r="F336" s="377"/>
      <c r="G336" s="377"/>
      <c r="H336" s="377"/>
      <c r="I336" s="377"/>
      <c r="J336" s="377"/>
      <c r="K336" s="377"/>
      <c r="L336" s="377"/>
      <c r="M336" s="377"/>
      <c r="N336" s="377"/>
      <c r="O336" s="377"/>
      <c r="P336" s="377"/>
      <c r="Q336" s="422"/>
      <c r="R336" s="377"/>
      <c r="S336" s="377"/>
      <c r="T336" s="377"/>
      <c r="U336" s="377"/>
      <c r="V336" s="377"/>
      <c r="W336" s="377"/>
      <c r="X336" s="377"/>
      <c r="Y336" s="377"/>
      <c r="Z336" s="377"/>
    </row>
    <row r="337" spans="1:26" ht="15" customHeight="1">
      <c r="A337" s="422"/>
      <c r="B337" s="377"/>
      <c r="C337" s="377"/>
      <c r="D337" s="387"/>
      <c r="E337" s="387"/>
      <c r="F337" s="377"/>
      <c r="G337" s="377"/>
      <c r="H337" s="377"/>
      <c r="I337" s="377"/>
      <c r="J337" s="377"/>
      <c r="K337" s="377"/>
      <c r="L337" s="377"/>
      <c r="M337" s="377"/>
      <c r="N337" s="377"/>
      <c r="O337" s="377"/>
      <c r="P337" s="377"/>
      <c r="Q337" s="422"/>
      <c r="R337" s="377"/>
      <c r="S337" s="377"/>
      <c r="T337" s="377"/>
      <c r="U337" s="377"/>
      <c r="V337" s="377"/>
      <c r="W337" s="377"/>
      <c r="X337" s="377"/>
      <c r="Y337" s="377"/>
      <c r="Z337" s="377"/>
    </row>
    <row r="338" spans="1:26" ht="15" customHeight="1">
      <c r="A338" s="422"/>
      <c r="B338" s="377"/>
      <c r="C338" s="377"/>
      <c r="D338" s="387"/>
      <c r="E338" s="387"/>
      <c r="F338" s="377"/>
      <c r="G338" s="377"/>
      <c r="H338" s="377"/>
      <c r="I338" s="377"/>
      <c r="J338" s="377"/>
      <c r="K338" s="377"/>
      <c r="L338" s="377"/>
      <c r="M338" s="377"/>
      <c r="N338" s="377"/>
      <c r="O338" s="377"/>
      <c r="P338" s="377"/>
      <c r="Q338" s="422"/>
      <c r="R338" s="377"/>
      <c r="S338" s="377"/>
      <c r="T338" s="377"/>
      <c r="U338" s="377"/>
      <c r="V338" s="377"/>
      <c r="W338" s="377"/>
      <c r="X338" s="377"/>
      <c r="Y338" s="377"/>
      <c r="Z338" s="377"/>
    </row>
    <row r="339" spans="1:26" ht="15" customHeight="1">
      <c r="A339" s="422"/>
      <c r="B339" s="377"/>
      <c r="C339" s="377"/>
      <c r="D339" s="387"/>
      <c r="E339" s="387"/>
      <c r="F339" s="377"/>
      <c r="G339" s="377"/>
      <c r="H339" s="377"/>
      <c r="I339" s="377"/>
      <c r="J339" s="377"/>
      <c r="K339" s="377"/>
      <c r="L339" s="377"/>
      <c r="M339" s="377"/>
      <c r="N339" s="377"/>
      <c r="O339" s="377"/>
      <c r="P339" s="377"/>
      <c r="Q339" s="422"/>
      <c r="R339" s="377"/>
      <c r="S339" s="377"/>
      <c r="T339" s="377"/>
      <c r="U339" s="377"/>
      <c r="V339" s="377"/>
      <c r="W339" s="377"/>
      <c r="X339" s="377"/>
      <c r="Y339" s="377"/>
      <c r="Z339" s="377"/>
    </row>
    <row r="340" spans="1:26" ht="15" customHeight="1">
      <c r="A340" s="422"/>
      <c r="B340" s="377"/>
      <c r="C340" s="377"/>
      <c r="D340" s="387"/>
      <c r="E340" s="387"/>
      <c r="F340" s="377"/>
      <c r="G340" s="377"/>
      <c r="H340" s="377"/>
      <c r="I340" s="377"/>
      <c r="J340" s="377"/>
      <c r="K340" s="377"/>
      <c r="L340" s="377"/>
      <c r="M340" s="377"/>
      <c r="N340" s="377"/>
      <c r="O340" s="377"/>
      <c r="P340" s="377"/>
      <c r="Q340" s="422"/>
      <c r="R340" s="377"/>
      <c r="S340" s="377"/>
      <c r="T340" s="377"/>
      <c r="U340" s="377"/>
      <c r="V340" s="377"/>
      <c r="W340" s="377"/>
      <c r="X340" s="377"/>
      <c r="Y340" s="377"/>
      <c r="Z340" s="377"/>
    </row>
    <row r="341" spans="1:26" ht="15" customHeight="1">
      <c r="A341" s="422"/>
      <c r="B341" s="377"/>
      <c r="C341" s="377"/>
      <c r="D341" s="387"/>
      <c r="E341" s="387"/>
      <c r="F341" s="377"/>
      <c r="G341" s="377"/>
      <c r="H341" s="377"/>
      <c r="I341" s="377"/>
      <c r="J341" s="377"/>
      <c r="K341" s="377"/>
      <c r="L341" s="377"/>
      <c r="M341" s="377"/>
      <c r="N341" s="377"/>
      <c r="O341" s="377"/>
      <c r="P341" s="377"/>
      <c r="Q341" s="422"/>
      <c r="R341" s="377"/>
      <c r="S341" s="377"/>
      <c r="T341" s="377"/>
      <c r="U341" s="377"/>
      <c r="V341" s="377"/>
      <c r="W341" s="377"/>
      <c r="X341" s="377"/>
      <c r="Y341" s="377"/>
      <c r="Z341" s="377"/>
    </row>
    <row r="342" spans="1:26" ht="15" customHeight="1">
      <c r="A342" s="422"/>
      <c r="B342" s="377"/>
      <c r="C342" s="377"/>
      <c r="D342" s="387"/>
      <c r="E342" s="387"/>
      <c r="F342" s="377"/>
      <c r="G342" s="377"/>
      <c r="H342" s="377"/>
      <c r="I342" s="377"/>
      <c r="J342" s="377"/>
      <c r="K342" s="377"/>
      <c r="L342" s="377"/>
      <c r="M342" s="377"/>
      <c r="N342" s="377"/>
      <c r="O342" s="377"/>
      <c r="P342" s="377"/>
      <c r="Q342" s="422"/>
      <c r="R342" s="377"/>
      <c r="S342" s="377"/>
      <c r="T342" s="377"/>
      <c r="U342" s="377"/>
      <c r="V342" s="377"/>
      <c r="W342" s="377"/>
      <c r="X342" s="377"/>
      <c r="Y342" s="377"/>
      <c r="Z342" s="377"/>
    </row>
    <row r="343" spans="1:26" ht="15" customHeight="1">
      <c r="A343" s="422"/>
      <c r="B343" s="377"/>
      <c r="C343" s="377"/>
      <c r="D343" s="387"/>
      <c r="E343" s="387"/>
      <c r="F343" s="377"/>
      <c r="G343" s="377"/>
      <c r="H343" s="377"/>
      <c r="I343" s="377"/>
      <c r="J343" s="377"/>
      <c r="K343" s="377"/>
      <c r="L343" s="377"/>
      <c r="M343" s="377"/>
      <c r="N343" s="377"/>
      <c r="O343" s="377"/>
      <c r="P343" s="377"/>
      <c r="Q343" s="422"/>
      <c r="R343" s="377"/>
      <c r="S343" s="377"/>
      <c r="T343" s="377"/>
      <c r="U343" s="377"/>
      <c r="V343" s="377"/>
      <c r="W343" s="377"/>
      <c r="X343" s="377"/>
      <c r="Y343" s="377"/>
      <c r="Z343" s="377"/>
    </row>
    <row r="344" spans="1:26" ht="15" customHeight="1">
      <c r="A344" s="422"/>
      <c r="B344" s="377"/>
      <c r="C344" s="377"/>
      <c r="D344" s="387"/>
      <c r="E344" s="387"/>
      <c r="F344" s="377"/>
      <c r="G344" s="377"/>
      <c r="H344" s="377"/>
      <c r="I344" s="377"/>
      <c r="J344" s="377"/>
      <c r="K344" s="377"/>
      <c r="L344" s="377"/>
      <c r="M344" s="377"/>
      <c r="N344" s="377"/>
      <c r="O344" s="377"/>
      <c r="P344" s="377"/>
      <c r="Q344" s="422"/>
      <c r="R344" s="377"/>
      <c r="S344" s="377"/>
      <c r="T344" s="377"/>
      <c r="U344" s="377"/>
      <c r="V344" s="377"/>
      <c r="W344" s="377"/>
      <c r="X344" s="377"/>
      <c r="Y344" s="377"/>
      <c r="Z344" s="377"/>
    </row>
    <row r="345" spans="1:26" ht="15" customHeight="1">
      <c r="A345" s="422"/>
      <c r="B345" s="377"/>
      <c r="C345" s="377"/>
      <c r="D345" s="387"/>
      <c r="E345" s="387"/>
      <c r="F345" s="377"/>
      <c r="G345" s="377"/>
      <c r="H345" s="377"/>
      <c r="I345" s="377"/>
      <c r="J345" s="377"/>
      <c r="K345" s="377"/>
      <c r="L345" s="377"/>
      <c r="M345" s="377"/>
      <c r="N345" s="377"/>
      <c r="O345" s="377"/>
      <c r="P345" s="377"/>
      <c r="Q345" s="422"/>
      <c r="R345" s="377"/>
      <c r="S345" s="377"/>
      <c r="T345" s="377"/>
      <c r="U345" s="377"/>
      <c r="V345" s="377"/>
      <c r="W345" s="377"/>
      <c r="X345" s="377"/>
      <c r="Y345" s="377"/>
      <c r="Z345" s="377"/>
    </row>
    <row r="346" spans="1:26" ht="15" customHeight="1">
      <c r="A346" s="422"/>
      <c r="B346" s="377"/>
      <c r="C346" s="377"/>
      <c r="D346" s="387"/>
      <c r="E346" s="387"/>
      <c r="F346" s="377"/>
      <c r="G346" s="377"/>
      <c r="H346" s="377"/>
      <c r="I346" s="377"/>
      <c r="J346" s="377"/>
      <c r="K346" s="377"/>
      <c r="L346" s="377"/>
      <c r="M346" s="377"/>
      <c r="N346" s="377"/>
      <c r="O346" s="377"/>
      <c r="P346" s="377"/>
      <c r="Q346" s="422"/>
      <c r="R346" s="377"/>
      <c r="S346" s="377"/>
      <c r="T346" s="377"/>
      <c r="U346" s="377"/>
      <c r="V346" s="377"/>
      <c r="W346" s="377"/>
      <c r="X346" s="377"/>
      <c r="Y346" s="377"/>
      <c r="Z346" s="377"/>
    </row>
    <row r="347" spans="1:26" ht="15" customHeight="1">
      <c r="A347" s="422"/>
      <c r="B347" s="377"/>
      <c r="C347" s="377"/>
      <c r="D347" s="387"/>
      <c r="E347" s="387"/>
      <c r="F347" s="377"/>
      <c r="G347" s="377"/>
      <c r="H347" s="377"/>
      <c r="I347" s="377"/>
      <c r="J347" s="377"/>
      <c r="K347" s="377"/>
      <c r="L347" s="377"/>
      <c r="M347" s="377"/>
      <c r="N347" s="377"/>
      <c r="O347" s="377"/>
      <c r="P347" s="377"/>
      <c r="Q347" s="422"/>
      <c r="R347" s="377"/>
      <c r="S347" s="377"/>
      <c r="T347" s="377"/>
      <c r="U347" s="377"/>
      <c r="V347" s="377"/>
      <c r="W347" s="377"/>
      <c r="X347" s="377"/>
      <c r="Y347" s="377"/>
      <c r="Z347" s="377"/>
    </row>
    <row r="348" spans="1:26" ht="15" customHeight="1">
      <c r="A348" s="422"/>
      <c r="B348" s="377"/>
      <c r="C348" s="377"/>
      <c r="D348" s="387"/>
      <c r="E348" s="387"/>
      <c r="F348" s="377"/>
      <c r="G348" s="377"/>
      <c r="H348" s="377"/>
      <c r="I348" s="377"/>
      <c r="J348" s="377"/>
      <c r="K348" s="377"/>
      <c r="L348" s="377"/>
      <c r="M348" s="377"/>
      <c r="N348" s="377"/>
      <c r="O348" s="377"/>
      <c r="P348" s="377"/>
      <c r="Q348" s="422"/>
      <c r="R348" s="377"/>
      <c r="S348" s="377"/>
      <c r="T348" s="377"/>
      <c r="U348" s="377"/>
      <c r="V348" s="377"/>
      <c r="W348" s="377"/>
      <c r="X348" s="377"/>
      <c r="Y348" s="377"/>
      <c r="Z348" s="377"/>
    </row>
    <row r="349" spans="1:26" ht="15" customHeight="1">
      <c r="A349" s="422"/>
      <c r="B349" s="377"/>
      <c r="C349" s="377"/>
      <c r="D349" s="387"/>
      <c r="E349" s="387"/>
      <c r="F349" s="377"/>
      <c r="G349" s="377"/>
      <c r="H349" s="377"/>
      <c r="I349" s="377"/>
      <c r="J349" s="377"/>
      <c r="K349" s="377"/>
      <c r="L349" s="377"/>
      <c r="M349" s="377"/>
      <c r="N349" s="377"/>
      <c r="O349" s="377"/>
      <c r="P349" s="377"/>
      <c r="Q349" s="422"/>
      <c r="R349" s="377"/>
      <c r="S349" s="377"/>
      <c r="T349" s="377"/>
      <c r="U349" s="377"/>
      <c r="V349" s="377"/>
      <c r="W349" s="377"/>
      <c r="X349" s="377"/>
      <c r="Y349" s="377"/>
      <c r="Z349" s="377"/>
    </row>
    <row r="350" spans="1:26" ht="15" customHeight="1">
      <c r="A350" s="422"/>
      <c r="B350" s="377"/>
      <c r="C350" s="377"/>
      <c r="D350" s="387"/>
      <c r="E350" s="387"/>
      <c r="F350" s="377"/>
      <c r="G350" s="377"/>
      <c r="H350" s="377"/>
      <c r="I350" s="377"/>
      <c r="J350" s="377"/>
      <c r="K350" s="377"/>
      <c r="L350" s="377"/>
      <c r="M350" s="377"/>
      <c r="N350" s="377"/>
      <c r="O350" s="377"/>
      <c r="P350" s="377"/>
      <c r="Q350" s="422"/>
      <c r="R350" s="377"/>
      <c r="S350" s="377"/>
      <c r="T350" s="377"/>
      <c r="U350" s="377"/>
      <c r="V350" s="377"/>
      <c r="W350" s="377"/>
      <c r="X350" s="377"/>
      <c r="Y350" s="377"/>
      <c r="Z350" s="377"/>
    </row>
    <row r="351" spans="1:26" ht="15" customHeight="1">
      <c r="A351" s="422"/>
      <c r="B351" s="377"/>
      <c r="C351" s="377"/>
      <c r="D351" s="387"/>
      <c r="E351" s="387"/>
      <c r="F351" s="377"/>
      <c r="G351" s="377"/>
      <c r="H351" s="377"/>
      <c r="I351" s="377"/>
      <c r="J351" s="377"/>
      <c r="K351" s="377"/>
      <c r="L351" s="377"/>
      <c r="M351" s="377"/>
      <c r="N351" s="377"/>
      <c r="O351" s="377"/>
      <c r="P351" s="377"/>
      <c r="Q351" s="422"/>
      <c r="R351" s="377"/>
      <c r="S351" s="377"/>
      <c r="T351" s="377"/>
      <c r="U351" s="377"/>
      <c r="V351" s="377"/>
      <c r="W351" s="377"/>
      <c r="X351" s="377"/>
      <c r="Y351" s="377"/>
      <c r="Z351" s="377"/>
    </row>
    <row r="352" spans="1:26" ht="15" customHeight="1">
      <c r="A352" s="422"/>
      <c r="B352" s="377"/>
      <c r="C352" s="377"/>
      <c r="D352" s="387"/>
      <c r="E352" s="387"/>
      <c r="F352" s="377"/>
      <c r="G352" s="377"/>
      <c r="H352" s="377"/>
      <c r="I352" s="377"/>
      <c r="J352" s="377"/>
      <c r="K352" s="377"/>
      <c r="L352" s="377"/>
      <c r="M352" s="377"/>
      <c r="N352" s="377"/>
      <c r="O352" s="377"/>
      <c r="P352" s="377"/>
      <c r="Q352" s="422"/>
      <c r="R352" s="377"/>
      <c r="S352" s="377"/>
      <c r="T352" s="377"/>
      <c r="U352" s="377"/>
      <c r="V352" s="377"/>
      <c r="W352" s="377"/>
      <c r="X352" s="377"/>
      <c r="Y352" s="377"/>
      <c r="Z352" s="377"/>
    </row>
    <row r="353" spans="1:26" ht="15" customHeight="1">
      <c r="A353" s="422"/>
      <c r="B353" s="377"/>
      <c r="C353" s="377"/>
      <c r="D353" s="387"/>
      <c r="E353" s="387"/>
      <c r="F353" s="377"/>
      <c r="G353" s="377"/>
      <c r="H353" s="377"/>
      <c r="I353" s="377"/>
      <c r="J353" s="377"/>
      <c r="K353" s="377"/>
      <c r="L353" s="377"/>
      <c r="M353" s="377"/>
      <c r="N353" s="377"/>
      <c r="O353" s="377"/>
      <c r="P353" s="377"/>
      <c r="Q353" s="422"/>
      <c r="R353" s="377"/>
      <c r="S353" s="377"/>
      <c r="T353" s="377"/>
      <c r="U353" s="377"/>
      <c r="V353" s="377"/>
      <c r="W353" s="377"/>
      <c r="X353" s="377"/>
      <c r="Y353" s="377"/>
      <c r="Z353" s="377"/>
    </row>
    <row r="354" spans="1:26" ht="15" customHeight="1">
      <c r="A354" s="422"/>
      <c r="B354" s="377"/>
      <c r="C354" s="377"/>
      <c r="D354" s="387"/>
      <c r="E354" s="387"/>
      <c r="F354" s="377"/>
      <c r="G354" s="377"/>
      <c r="H354" s="377"/>
      <c r="I354" s="377"/>
      <c r="J354" s="377"/>
      <c r="K354" s="377"/>
      <c r="L354" s="377"/>
      <c r="M354" s="377"/>
      <c r="N354" s="377"/>
      <c r="O354" s="377"/>
      <c r="P354" s="377"/>
      <c r="Q354" s="422"/>
      <c r="R354" s="377"/>
      <c r="S354" s="377"/>
      <c r="T354" s="377"/>
      <c r="U354" s="377"/>
      <c r="V354" s="377"/>
      <c r="W354" s="377"/>
      <c r="X354" s="377"/>
      <c r="Y354" s="377"/>
      <c r="Z354" s="377"/>
    </row>
    <row r="355" spans="1:26" ht="15" customHeight="1">
      <c r="A355" s="422"/>
      <c r="B355" s="377"/>
      <c r="C355" s="377"/>
      <c r="D355" s="387"/>
      <c r="E355" s="387"/>
      <c r="F355" s="377"/>
      <c r="G355" s="377"/>
      <c r="H355" s="377"/>
      <c r="I355" s="377"/>
      <c r="J355" s="377"/>
      <c r="K355" s="377"/>
      <c r="L355" s="377"/>
      <c r="M355" s="377"/>
      <c r="N355" s="377"/>
      <c r="O355" s="377"/>
      <c r="P355" s="377"/>
      <c r="Q355" s="422"/>
      <c r="R355" s="377"/>
      <c r="S355" s="377"/>
      <c r="T355" s="377"/>
      <c r="U355" s="377"/>
      <c r="V355" s="377"/>
      <c r="W355" s="377"/>
      <c r="X355" s="377"/>
      <c r="Y355" s="377"/>
      <c r="Z355" s="377"/>
    </row>
    <row r="356" spans="1:26" ht="15" customHeight="1">
      <c r="A356" s="422"/>
      <c r="B356" s="377"/>
      <c r="C356" s="377"/>
      <c r="D356" s="387"/>
      <c r="E356" s="387"/>
      <c r="F356" s="377"/>
      <c r="G356" s="377"/>
      <c r="H356" s="377"/>
      <c r="I356" s="377"/>
      <c r="J356" s="377"/>
      <c r="K356" s="377"/>
      <c r="L356" s="377"/>
      <c r="M356" s="377"/>
      <c r="N356" s="377"/>
      <c r="O356" s="377"/>
      <c r="P356" s="377"/>
      <c r="Q356" s="422"/>
      <c r="R356" s="377"/>
      <c r="S356" s="377"/>
      <c r="T356" s="377"/>
      <c r="U356" s="377"/>
      <c r="V356" s="377"/>
      <c r="W356" s="377"/>
      <c r="X356" s="377"/>
      <c r="Y356" s="377"/>
      <c r="Z356" s="377"/>
    </row>
    <row r="357" spans="1:26" ht="15" customHeight="1">
      <c r="A357" s="422"/>
      <c r="B357" s="377"/>
      <c r="C357" s="377"/>
      <c r="D357" s="387"/>
      <c r="E357" s="387"/>
      <c r="F357" s="377"/>
      <c r="G357" s="377"/>
      <c r="H357" s="377"/>
      <c r="I357" s="377"/>
      <c r="J357" s="377"/>
      <c r="K357" s="377"/>
      <c r="L357" s="377"/>
      <c r="M357" s="377"/>
      <c r="N357" s="377"/>
      <c r="O357" s="377"/>
      <c r="P357" s="377"/>
      <c r="Q357" s="422"/>
      <c r="R357" s="377"/>
      <c r="S357" s="377"/>
      <c r="T357" s="377"/>
      <c r="U357" s="377"/>
      <c r="V357" s="377"/>
      <c r="W357" s="377"/>
      <c r="X357" s="377"/>
      <c r="Y357" s="377"/>
      <c r="Z357" s="377"/>
    </row>
    <row r="358" spans="1:26" ht="15" customHeight="1">
      <c r="A358" s="422"/>
      <c r="B358" s="377"/>
      <c r="C358" s="377"/>
      <c r="D358" s="387"/>
      <c r="E358" s="387"/>
      <c r="F358" s="377"/>
      <c r="G358" s="377"/>
      <c r="H358" s="377"/>
      <c r="I358" s="377"/>
      <c r="J358" s="377"/>
      <c r="K358" s="377"/>
      <c r="L358" s="377"/>
      <c r="M358" s="377"/>
      <c r="N358" s="377"/>
      <c r="O358" s="377"/>
      <c r="P358" s="377"/>
      <c r="Q358" s="422"/>
      <c r="R358" s="377"/>
      <c r="S358" s="377"/>
      <c r="T358" s="377"/>
      <c r="U358" s="377"/>
      <c r="V358" s="377"/>
      <c r="W358" s="377"/>
      <c r="X358" s="377"/>
      <c r="Y358" s="377"/>
      <c r="Z358" s="377"/>
    </row>
    <row r="359" spans="1:26" ht="15" customHeight="1">
      <c r="A359" s="422"/>
      <c r="B359" s="377"/>
      <c r="C359" s="377"/>
      <c r="D359" s="387"/>
      <c r="E359" s="387"/>
      <c r="F359" s="377"/>
      <c r="G359" s="377"/>
      <c r="H359" s="377"/>
      <c r="I359" s="377"/>
      <c r="J359" s="377"/>
      <c r="K359" s="377"/>
      <c r="L359" s="377"/>
      <c r="M359" s="377"/>
      <c r="N359" s="377"/>
      <c r="O359" s="377"/>
      <c r="P359" s="377"/>
      <c r="Q359" s="422"/>
      <c r="R359" s="377"/>
      <c r="S359" s="377"/>
      <c r="T359" s="377"/>
      <c r="U359" s="377"/>
      <c r="V359" s="377"/>
      <c r="W359" s="377"/>
      <c r="X359" s="377"/>
      <c r="Y359" s="377"/>
      <c r="Z359" s="377"/>
    </row>
    <row r="360" spans="1:26" ht="15" customHeight="1">
      <c r="A360" s="422"/>
      <c r="B360" s="377"/>
      <c r="C360" s="377"/>
      <c r="D360" s="387"/>
      <c r="E360" s="387"/>
      <c r="F360" s="377"/>
      <c r="G360" s="377"/>
      <c r="H360" s="377"/>
      <c r="I360" s="377"/>
      <c r="J360" s="377"/>
      <c r="K360" s="377"/>
      <c r="L360" s="377"/>
      <c r="M360" s="377"/>
      <c r="N360" s="377"/>
      <c r="O360" s="377"/>
      <c r="P360" s="377"/>
      <c r="Q360" s="422"/>
      <c r="R360" s="377"/>
      <c r="S360" s="377"/>
      <c r="T360" s="377"/>
      <c r="U360" s="377"/>
      <c r="V360" s="377"/>
      <c r="W360" s="377"/>
      <c r="X360" s="377"/>
      <c r="Y360" s="377"/>
      <c r="Z360" s="377"/>
    </row>
    <row r="361" spans="1:26" ht="15" customHeight="1">
      <c r="A361" s="422"/>
      <c r="B361" s="377"/>
      <c r="C361" s="377"/>
      <c r="D361" s="387"/>
      <c r="E361" s="387"/>
      <c r="F361" s="377"/>
      <c r="G361" s="377"/>
      <c r="H361" s="377"/>
      <c r="I361" s="377"/>
      <c r="J361" s="377"/>
      <c r="K361" s="377"/>
      <c r="L361" s="377"/>
      <c r="M361" s="377"/>
      <c r="N361" s="377"/>
      <c r="O361" s="377"/>
      <c r="P361" s="377"/>
      <c r="Q361" s="422"/>
      <c r="R361" s="377"/>
      <c r="S361" s="377"/>
      <c r="T361" s="377"/>
      <c r="U361" s="377"/>
      <c r="V361" s="377"/>
      <c r="W361" s="377"/>
      <c r="X361" s="377"/>
      <c r="Y361" s="377"/>
      <c r="Z361" s="377"/>
    </row>
    <row r="362" spans="1:26" ht="15" customHeight="1">
      <c r="A362" s="422"/>
      <c r="B362" s="377"/>
      <c r="C362" s="377"/>
      <c r="D362" s="387"/>
      <c r="E362" s="387"/>
      <c r="F362" s="377"/>
      <c r="G362" s="377"/>
      <c r="H362" s="377"/>
      <c r="I362" s="377"/>
      <c r="J362" s="377"/>
      <c r="K362" s="377"/>
      <c r="L362" s="377"/>
      <c r="M362" s="377"/>
      <c r="N362" s="377"/>
      <c r="O362" s="377"/>
      <c r="P362" s="377"/>
      <c r="Q362" s="422"/>
      <c r="R362" s="377"/>
      <c r="S362" s="377"/>
      <c r="T362" s="377"/>
      <c r="U362" s="377"/>
      <c r="V362" s="377"/>
      <c r="W362" s="377"/>
      <c r="X362" s="377"/>
      <c r="Y362" s="377"/>
      <c r="Z362" s="377"/>
    </row>
    <row r="363" spans="1:26" ht="15" customHeight="1">
      <c r="A363" s="422"/>
      <c r="B363" s="377"/>
      <c r="C363" s="377"/>
      <c r="D363" s="387"/>
      <c r="E363" s="387"/>
      <c r="F363" s="377"/>
      <c r="G363" s="377"/>
      <c r="H363" s="377"/>
      <c r="I363" s="377"/>
      <c r="J363" s="377"/>
      <c r="K363" s="377"/>
      <c r="L363" s="377"/>
      <c r="M363" s="377"/>
      <c r="N363" s="377"/>
      <c r="O363" s="377"/>
      <c r="P363" s="377"/>
      <c r="Q363" s="422"/>
      <c r="R363" s="377"/>
      <c r="S363" s="377"/>
      <c r="T363" s="377"/>
      <c r="U363" s="377"/>
      <c r="V363" s="377"/>
      <c r="W363" s="377"/>
      <c r="X363" s="377"/>
      <c r="Y363" s="377"/>
      <c r="Z363" s="377"/>
    </row>
    <row r="364" spans="1:26" ht="15" customHeight="1">
      <c r="A364" s="422"/>
      <c r="B364" s="377"/>
      <c r="C364" s="377"/>
      <c r="D364" s="387"/>
      <c r="E364" s="387"/>
      <c r="F364" s="377"/>
      <c r="G364" s="377"/>
      <c r="H364" s="377"/>
      <c r="I364" s="377"/>
      <c r="J364" s="377"/>
      <c r="K364" s="377"/>
      <c r="L364" s="377"/>
      <c r="M364" s="377"/>
      <c r="N364" s="377"/>
      <c r="O364" s="377"/>
      <c r="P364" s="377"/>
      <c r="Q364" s="422"/>
      <c r="R364" s="377"/>
      <c r="S364" s="377"/>
      <c r="T364" s="377"/>
      <c r="U364" s="377"/>
      <c r="V364" s="377"/>
      <c r="W364" s="377"/>
      <c r="X364" s="377"/>
      <c r="Y364" s="377"/>
      <c r="Z364" s="377"/>
    </row>
    <row r="365" spans="1:26" ht="15" customHeight="1">
      <c r="A365" s="422"/>
      <c r="B365" s="377"/>
      <c r="C365" s="377"/>
      <c r="D365" s="387"/>
      <c r="E365" s="387"/>
      <c r="F365" s="377"/>
      <c r="G365" s="377"/>
      <c r="H365" s="377"/>
      <c r="I365" s="377"/>
      <c r="J365" s="377"/>
      <c r="K365" s="377"/>
      <c r="L365" s="377"/>
      <c r="M365" s="377"/>
      <c r="N365" s="377"/>
      <c r="O365" s="377"/>
      <c r="P365" s="377"/>
      <c r="Q365" s="422"/>
      <c r="R365" s="377"/>
      <c r="S365" s="377"/>
      <c r="T365" s="377"/>
      <c r="U365" s="377"/>
      <c r="V365" s="377"/>
      <c r="W365" s="377"/>
      <c r="X365" s="377"/>
      <c r="Y365" s="377"/>
      <c r="Z365" s="377"/>
    </row>
    <row r="366" spans="1:26" ht="15" customHeight="1">
      <c r="A366" s="422"/>
      <c r="B366" s="377"/>
      <c r="C366" s="377"/>
      <c r="D366" s="387"/>
      <c r="E366" s="387"/>
      <c r="F366" s="377"/>
      <c r="G366" s="377"/>
      <c r="H366" s="377"/>
      <c r="I366" s="377"/>
      <c r="J366" s="377"/>
      <c r="K366" s="377"/>
      <c r="L366" s="377"/>
      <c r="M366" s="377"/>
      <c r="N366" s="377"/>
      <c r="O366" s="377"/>
      <c r="P366" s="377"/>
      <c r="Q366" s="422"/>
      <c r="R366" s="377"/>
      <c r="S366" s="377"/>
      <c r="T366" s="377"/>
      <c r="U366" s="377"/>
      <c r="V366" s="377"/>
      <c r="W366" s="377"/>
      <c r="X366" s="377"/>
      <c r="Y366" s="377"/>
      <c r="Z366" s="377"/>
    </row>
    <row r="367" spans="1:26" ht="15" customHeight="1">
      <c r="A367" s="422"/>
      <c r="B367" s="377"/>
      <c r="C367" s="377"/>
      <c r="D367" s="387"/>
      <c r="E367" s="387"/>
      <c r="F367" s="377"/>
      <c r="G367" s="377"/>
      <c r="H367" s="377"/>
      <c r="I367" s="377"/>
      <c r="J367" s="377"/>
      <c r="K367" s="377"/>
      <c r="L367" s="377"/>
      <c r="M367" s="377"/>
      <c r="N367" s="377"/>
      <c r="O367" s="377"/>
      <c r="P367" s="377"/>
      <c r="Q367" s="422"/>
      <c r="R367" s="377"/>
      <c r="S367" s="377"/>
      <c r="T367" s="377"/>
      <c r="U367" s="377"/>
      <c r="V367" s="377"/>
      <c r="W367" s="377"/>
      <c r="X367" s="377"/>
      <c r="Y367" s="377"/>
      <c r="Z367" s="377"/>
    </row>
    <row r="368" spans="1:26" ht="15" customHeight="1">
      <c r="A368" s="422"/>
      <c r="B368" s="377"/>
      <c r="C368" s="377"/>
      <c r="D368" s="387"/>
      <c r="E368" s="387"/>
      <c r="F368" s="377"/>
      <c r="G368" s="377"/>
      <c r="H368" s="377"/>
      <c r="I368" s="377"/>
      <c r="J368" s="377"/>
      <c r="K368" s="377"/>
      <c r="L368" s="377"/>
      <c r="M368" s="377"/>
      <c r="N368" s="377"/>
      <c r="O368" s="377"/>
      <c r="P368" s="377"/>
      <c r="Q368" s="422"/>
      <c r="R368" s="377"/>
      <c r="S368" s="377"/>
      <c r="T368" s="377"/>
      <c r="U368" s="377"/>
      <c r="V368" s="377"/>
      <c r="W368" s="377"/>
      <c r="X368" s="377"/>
      <c r="Y368" s="377"/>
      <c r="Z368" s="377"/>
    </row>
    <row r="369" spans="1:26" ht="15" customHeight="1">
      <c r="A369" s="422"/>
      <c r="B369" s="377"/>
      <c r="C369" s="377"/>
      <c r="D369" s="387"/>
      <c r="E369" s="387"/>
      <c r="F369" s="377"/>
      <c r="G369" s="377"/>
      <c r="H369" s="377"/>
      <c r="I369" s="377"/>
      <c r="J369" s="377"/>
      <c r="K369" s="377"/>
      <c r="L369" s="377"/>
      <c r="M369" s="377"/>
      <c r="N369" s="377"/>
      <c r="O369" s="377"/>
      <c r="P369" s="377"/>
      <c r="Q369" s="422"/>
      <c r="R369" s="377"/>
      <c r="S369" s="377"/>
      <c r="T369" s="377"/>
      <c r="U369" s="377"/>
      <c r="V369" s="377"/>
      <c r="W369" s="377"/>
      <c r="X369" s="377"/>
      <c r="Y369" s="377"/>
      <c r="Z369" s="377"/>
    </row>
    <row r="370" spans="1:26" ht="15" customHeight="1">
      <c r="A370" s="422"/>
      <c r="B370" s="377"/>
      <c r="C370" s="377"/>
      <c r="D370" s="387"/>
      <c r="E370" s="387"/>
      <c r="F370" s="377"/>
      <c r="G370" s="377"/>
      <c r="H370" s="377"/>
      <c r="I370" s="377"/>
      <c r="J370" s="377"/>
      <c r="K370" s="377"/>
      <c r="L370" s="377"/>
      <c r="M370" s="377"/>
      <c r="N370" s="377"/>
      <c r="O370" s="377"/>
      <c r="P370" s="377"/>
      <c r="Q370" s="422"/>
      <c r="R370" s="377"/>
      <c r="S370" s="377"/>
      <c r="T370" s="377"/>
      <c r="U370" s="377"/>
      <c r="V370" s="377"/>
      <c r="W370" s="377"/>
      <c r="X370" s="377"/>
      <c r="Y370" s="377"/>
      <c r="Z370" s="377"/>
    </row>
    <row r="371" spans="1:26" ht="15" customHeight="1">
      <c r="A371" s="422"/>
      <c r="B371" s="377"/>
      <c r="C371" s="377"/>
      <c r="D371" s="387"/>
      <c r="E371" s="387"/>
      <c r="F371" s="377"/>
      <c r="G371" s="377"/>
      <c r="H371" s="377"/>
      <c r="I371" s="377"/>
      <c r="J371" s="377"/>
      <c r="K371" s="377"/>
      <c r="L371" s="377"/>
      <c r="M371" s="377"/>
      <c r="N371" s="377"/>
      <c r="O371" s="377"/>
      <c r="P371" s="377"/>
      <c r="Q371" s="422"/>
      <c r="R371" s="377"/>
      <c r="S371" s="377"/>
      <c r="T371" s="377"/>
      <c r="U371" s="377"/>
      <c r="V371" s="377"/>
      <c r="W371" s="377"/>
      <c r="X371" s="377"/>
      <c r="Y371" s="377"/>
      <c r="Z371" s="377"/>
    </row>
    <row r="372" spans="1:26" ht="15" customHeight="1">
      <c r="A372" s="422"/>
      <c r="B372" s="377"/>
      <c r="C372" s="377"/>
      <c r="D372" s="387"/>
      <c r="E372" s="387"/>
      <c r="F372" s="377"/>
      <c r="G372" s="377"/>
      <c r="H372" s="377"/>
      <c r="I372" s="377"/>
      <c r="J372" s="377"/>
      <c r="K372" s="377"/>
      <c r="L372" s="377"/>
      <c r="M372" s="377"/>
      <c r="N372" s="377"/>
      <c r="O372" s="377"/>
      <c r="P372" s="377"/>
      <c r="Q372" s="422"/>
      <c r="R372" s="377"/>
      <c r="S372" s="377"/>
      <c r="T372" s="377"/>
      <c r="U372" s="377"/>
      <c r="V372" s="377"/>
      <c r="W372" s="377"/>
      <c r="X372" s="377"/>
      <c r="Y372" s="377"/>
      <c r="Z372" s="377"/>
    </row>
    <row r="373" spans="1:26" ht="15" customHeight="1">
      <c r="P373" s="670"/>
    </row>
    <row r="374" spans="1:26" ht="15" customHeight="1">
      <c r="P374" s="670"/>
    </row>
    <row r="375" spans="1:26" ht="15" customHeight="1">
      <c r="P375" s="670"/>
    </row>
    <row r="376" spans="1:26" ht="15" customHeight="1">
      <c r="P376" s="670"/>
    </row>
    <row r="377" spans="1:26" ht="15" customHeight="1">
      <c r="P377" s="670"/>
    </row>
    <row r="378" spans="1:26" ht="15" customHeight="1">
      <c r="P378" s="670"/>
    </row>
    <row r="379" spans="1:26" ht="15" customHeight="1">
      <c r="P379" s="670"/>
    </row>
    <row r="380" spans="1:26" ht="15" customHeight="1">
      <c r="P380" s="670"/>
    </row>
    <row r="381" spans="1:26" ht="15" customHeight="1">
      <c r="P381" s="670"/>
    </row>
    <row r="382" spans="1:26" ht="15" customHeight="1">
      <c r="P382" s="670"/>
    </row>
    <row r="383" spans="1:26" ht="15" customHeight="1">
      <c r="P383" s="670"/>
    </row>
    <row r="384" spans="1:26" ht="15" customHeight="1">
      <c r="P384" s="670"/>
    </row>
    <row r="385" spans="16:16" ht="15" customHeight="1">
      <c r="P385" s="670"/>
    </row>
    <row r="386" spans="16:16" ht="15" customHeight="1">
      <c r="P386" s="670"/>
    </row>
    <row r="387" spans="16:16" ht="15" customHeight="1">
      <c r="P387" s="670"/>
    </row>
    <row r="388" spans="16:16" ht="15" customHeight="1">
      <c r="P388" s="670"/>
    </row>
    <row r="389" spans="16:16" ht="15" customHeight="1">
      <c r="P389" s="670"/>
    </row>
    <row r="390" spans="16:16" ht="15" customHeight="1">
      <c r="P390" s="670"/>
    </row>
    <row r="391" spans="16:16" ht="15" customHeight="1">
      <c r="P391" s="670"/>
    </row>
    <row r="392" spans="16:16" ht="15" customHeight="1">
      <c r="P392" s="670"/>
    </row>
    <row r="393" spans="16:16" ht="15" customHeight="1">
      <c r="P393" s="670"/>
    </row>
    <row r="394" spans="16:16" ht="15" customHeight="1">
      <c r="P394" s="670"/>
    </row>
    <row r="395" spans="16:16" ht="15" customHeight="1">
      <c r="P395" s="670"/>
    </row>
    <row r="396" spans="16:16" ht="15" customHeight="1">
      <c r="P396" s="670"/>
    </row>
    <row r="397" spans="16:16" ht="15" customHeight="1">
      <c r="P397" s="670"/>
    </row>
    <row r="398" spans="16:16" ht="15" customHeight="1">
      <c r="P398" s="670"/>
    </row>
    <row r="399" spans="16:16" ht="15" customHeight="1">
      <c r="P399" s="670"/>
    </row>
    <row r="400" spans="16:16" ht="15" customHeight="1">
      <c r="P400" s="670"/>
    </row>
    <row r="401" spans="16:16" ht="15" customHeight="1">
      <c r="P401" s="670"/>
    </row>
    <row r="402" spans="16:16" ht="15" customHeight="1">
      <c r="P402" s="670"/>
    </row>
    <row r="403" spans="16:16" ht="15" customHeight="1">
      <c r="P403" s="670"/>
    </row>
    <row r="404" spans="16:16" ht="15" customHeight="1">
      <c r="P404" s="670"/>
    </row>
    <row r="405" spans="16:16" ht="15" customHeight="1">
      <c r="P405" s="670"/>
    </row>
    <row r="406" spans="16:16" ht="15" customHeight="1">
      <c r="P406" s="670"/>
    </row>
    <row r="407" spans="16:16" ht="15" customHeight="1">
      <c r="P407" s="670"/>
    </row>
    <row r="408" spans="16:16" ht="15" customHeight="1">
      <c r="P408" s="670"/>
    </row>
    <row r="409" spans="16:16" ht="15" customHeight="1">
      <c r="P409" s="670"/>
    </row>
    <row r="410" spans="16:16" ht="15" customHeight="1">
      <c r="P410" s="670"/>
    </row>
    <row r="411" spans="16:16" ht="15" customHeight="1">
      <c r="P411" s="670"/>
    </row>
    <row r="412" spans="16:16" ht="15" customHeight="1">
      <c r="P412" s="670"/>
    </row>
    <row r="413" spans="16:16" ht="15" customHeight="1">
      <c r="P413" s="670"/>
    </row>
    <row r="414" spans="16:16" ht="15" customHeight="1">
      <c r="P414" s="670"/>
    </row>
    <row r="415" spans="16:16" ht="15" customHeight="1">
      <c r="P415" s="670"/>
    </row>
    <row r="416" spans="16:16" ht="15" customHeight="1">
      <c r="P416" s="670"/>
    </row>
    <row r="417" spans="16:16" ht="15" customHeight="1">
      <c r="P417" s="670"/>
    </row>
    <row r="418" spans="16:16" ht="15" customHeight="1">
      <c r="P418" s="670"/>
    </row>
    <row r="419" spans="16:16" ht="15" customHeight="1">
      <c r="P419" s="670"/>
    </row>
    <row r="420" spans="16:16" ht="15" customHeight="1">
      <c r="P420" s="670"/>
    </row>
    <row r="421" spans="16:16" ht="15" customHeight="1">
      <c r="P421" s="670"/>
    </row>
    <row r="422" spans="16:16" ht="15" customHeight="1">
      <c r="P422" s="670"/>
    </row>
    <row r="423" spans="16:16" ht="15" customHeight="1">
      <c r="P423" s="670"/>
    </row>
    <row r="424" spans="16:16" ht="15" customHeight="1">
      <c r="P424" s="670"/>
    </row>
    <row r="425" spans="16:16" ht="15" customHeight="1">
      <c r="P425" s="670"/>
    </row>
    <row r="426" spans="16:16" ht="15" customHeight="1">
      <c r="P426" s="670"/>
    </row>
    <row r="427" spans="16:16" ht="15" customHeight="1">
      <c r="P427" s="670"/>
    </row>
    <row r="428" spans="16:16" ht="15" customHeight="1">
      <c r="P428" s="670"/>
    </row>
    <row r="429" spans="16:16" ht="15" customHeight="1">
      <c r="P429" s="670"/>
    </row>
    <row r="430" spans="16:16" ht="15" customHeight="1">
      <c r="P430" s="670"/>
    </row>
    <row r="431" spans="16:16" ht="15" customHeight="1">
      <c r="P431" s="670"/>
    </row>
    <row r="432" spans="16:16" ht="15" customHeight="1">
      <c r="P432" s="670"/>
    </row>
    <row r="433" spans="16:16" ht="15" customHeight="1">
      <c r="P433" s="670"/>
    </row>
    <row r="434" spans="16:16" ht="15" customHeight="1">
      <c r="P434" s="670"/>
    </row>
    <row r="435" spans="16:16" ht="15" customHeight="1">
      <c r="P435" s="670"/>
    </row>
    <row r="436" spans="16:16" ht="15" customHeight="1">
      <c r="P436" s="670"/>
    </row>
    <row r="437" spans="16:16" ht="15" customHeight="1">
      <c r="P437" s="670"/>
    </row>
    <row r="438" spans="16:16" ht="15" customHeight="1">
      <c r="P438" s="670"/>
    </row>
    <row r="439" spans="16:16" ht="15" customHeight="1">
      <c r="P439" s="670"/>
    </row>
    <row r="440" spans="16:16" ht="15" customHeight="1">
      <c r="P440" s="670"/>
    </row>
    <row r="441" spans="16:16" ht="15" customHeight="1">
      <c r="P441" s="670"/>
    </row>
    <row r="442" spans="16:16" ht="15" customHeight="1">
      <c r="P442" s="670"/>
    </row>
    <row r="443" spans="16:16" ht="15" customHeight="1">
      <c r="P443" s="670"/>
    </row>
    <row r="444" spans="16:16" ht="15" customHeight="1">
      <c r="P444" s="670"/>
    </row>
    <row r="445" spans="16:16" ht="15" customHeight="1">
      <c r="P445" s="670"/>
    </row>
    <row r="446" spans="16:16" ht="15" customHeight="1">
      <c r="P446" s="670"/>
    </row>
    <row r="447" spans="16:16" ht="15" customHeight="1">
      <c r="P447" s="670"/>
    </row>
    <row r="448" spans="16:16" ht="15" customHeight="1">
      <c r="P448" s="670"/>
    </row>
    <row r="449" spans="16:16" ht="15" customHeight="1">
      <c r="P449" s="670"/>
    </row>
    <row r="450" spans="16:16" ht="15" customHeight="1">
      <c r="P450" s="670"/>
    </row>
    <row r="451" spans="16:16" ht="15" customHeight="1">
      <c r="P451" s="670"/>
    </row>
    <row r="452" spans="16:16" ht="15" customHeight="1">
      <c r="P452" s="670"/>
    </row>
    <row r="453" spans="16:16" ht="15" customHeight="1">
      <c r="P453" s="670"/>
    </row>
    <row r="454" spans="16:16" ht="15" customHeight="1">
      <c r="P454" s="670"/>
    </row>
    <row r="455" spans="16:16" ht="15" customHeight="1">
      <c r="P455" s="670"/>
    </row>
    <row r="456" spans="16:16" ht="15" customHeight="1">
      <c r="P456" s="670"/>
    </row>
    <row r="457" spans="16:16" ht="15" customHeight="1">
      <c r="P457" s="670"/>
    </row>
    <row r="458" spans="16:16" ht="15" customHeight="1">
      <c r="P458" s="670"/>
    </row>
    <row r="459" spans="16:16" ht="15" customHeight="1">
      <c r="P459" s="670"/>
    </row>
    <row r="460" spans="16:16" ht="15" customHeight="1">
      <c r="P460" s="670"/>
    </row>
    <row r="461" spans="16:16" ht="15" customHeight="1">
      <c r="P461" s="670"/>
    </row>
    <row r="462" spans="16:16" ht="15" customHeight="1">
      <c r="P462" s="670"/>
    </row>
    <row r="463" spans="16:16" ht="15" customHeight="1">
      <c r="P463" s="670"/>
    </row>
    <row r="464" spans="16:16" ht="15" customHeight="1">
      <c r="P464" s="670"/>
    </row>
    <row r="465" spans="16:16" ht="15" customHeight="1">
      <c r="P465" s="670"/>
    </row>
    <row r="466" spans="16:16" ht="15" customHeight="1">
      <c r="P466" s="670"/>
    </row>
    <row r="467" spans="16:16" ht="15" customHeight="1">
      <c r="P467" s="670"/>
    </row>
    <row r="468" spans="16:16" ht="15" customHeight="1">
      <c r="P468" s="670"/>
    </row>
    <row r="469" spans="16:16" ht="15" customHeight="1">
      <c r="P469" s="670"/>
    </row>
    <row r="470" spans="16:16" ht="15" customHeight="1">
      <c r="P470" s="670"/>
    </row>
    <row r="471" spans="16:16" ht="15" customHeight="1">
      <c r="P471" s="670"/>
    </row>
    <row r="472" spans="16:16" ht="15" customHeight="1">
      <c r="P472" s="670"/>
    </row>
    <row r="473" spans="16:16" ht="15" customHeight="1">
      <c r="P473" s="670"/>
    </row>
    <row r="474" spans="16:16" ht="15" customHeight="1">
      <c r="P474" s="670"/>
    </row>
    <row r="475" spans="16:16" ht="15" customHeight="1">
      <c r="P475" s="670"/>
    </row>
    <row r="476" spans="16:16" ht="15" customHeight="1">
      <c r="P476" s="670"/>
    </row>
    <row r="477" spans="16:16" ht="15" customHeight="1">
      <c r="P477" s="670"/>
    </row>
    <row r="478" spans="16:16" ht="15" customHeight="1">
      <c r="P478" s="670"/>
    </row>
    <row r="479" spans="16:16" ht="15" customHeight="1">
      <c r="P479" s="670"/>
    </row>
    <row r="480" spans="16:16" ht="15" customHeight="1">
      <c r="P480" s="670"/>
    </row>
    <row r="481" spans="16:16" ht="15" customHeight="1">
      <c r="P481" s="670"/>
    </row>
    <row r="482" spans="16:16" ht="15" customHeight="1">
      <c r="P482" s="670"/>
    </row>
    <row r="483" spans="16:16" ht="15" customHeight="1">
      <c r="P483" s="670"/>
    </row>
    <row r="484" spans="16:16" ht="15" customHeight="1">
      <c r="P484" s="670"/>
    </row>
    <row r="485" spans="16:16" ht="15" customHeight="1">
      <c r="P485" s="670"/>
    </row>
    <row r="486" spans="16:16" ht="15" customHeight="1">
      <c r="P486" s="670"/>
    </row>
    <row r="487" spans="16:16" ht="15" customHeight="1">
      <c r="P487" s="670"/>
    </row>
    <row r="488" spans="16:16" ht="15" customHeight="1">
      <c r="P488" s="670"/>
    </row>
    <row r="489" spans="16:16" ht="15" customHeight="1">
      <c r="P489" s="670"/>
    </row>
    <row r="490" spans="16:16" ht="15" customHeight="1">
      <c r="P490" s="670"/>
    </row>
    <row r="491" spans="16:16" ht="15" customHeight="1">
      <c r="P491" s="670"/>
    </row>
    <row r="492" spans="16:16" ht="15" customHeight="1">
      <c r="P492" s="670"/>
    </row>
    <row r="493" spans="16:16" ht="15" customHeight="1">
      <c r="P493" s="670"/>
    </row>
    <row r="494" spans="16:16" ht="15" customHeight="1">
      <c r="P494" s="670"/>
    </row>
    <row r="495" spans="16:16" ht="15" customHeight="1">
      <c r="P495" s="670"/>
    </row>
    <row r="496" spans="16:16" ht="15" customHeight="1">
      <c r="P496" s="670"/>
    </row>
    <row r="497" spans="16:16" ht="15" customHeight="1">
      <c r="P497" s="670"/>
    </row>
    <row r="498" spans="16:16" ht="15" customHeight="1">
      <c r="P498" s="670"/>
    </row>
    <row r="499" spans="16:16" ht="15" customHeight="1">
      <c r="P499" s="670"/>
    </row>
    <row r="500" spans="16:16" ht="15" customHeight="1">
      <c r="P500" s="670"/>
    </row>
    <row r="501" spans="16:16" ht="15" customHeight="1">
      <c r="P501" s="670"/>
    </row>
    <row r="502" spans="16:16" ht="15" customHeight="1">
      <c r="P502" s="670"/>
    </row>
    <row r="503" spans="16:16" ht="15" customHeight="1">
      <c r="P503" s="670"/>
    </row>
    <row r="504" spans="16:16" ht="15" customHeight="1">
      <c r="P504" s="670"/>
    </row>
    <row r="505" spans="16:16" ht="15" customHeight="1">
      <c r="P505" s="670"/>
    </row>
    <row r="506" spans="16:16" ht="15" customHeight="1">
      <c r="P506" s="670"/>
    </row>
    <row r="507" spans="16:16" ht="15" customHeight="1">
      <c r="P507" s="670"/>
    </row>
    <row r="508" spans="16:16" ht="15" customHeight="1">
      <c r="P508" s="670"/>
    </row>
    <row r="509" spans="16:16" ht="15" customHeight="1">
      <c r="P509" s="670"/>
    </row>
    <row r="510" spans="16:16" ht="15" customHeight="1">
      <c r="P510" s="670"/>
    </row>
    <row r="511" spans="16:16" ht="15" customHeight="1">
      <c r="P511" s="670"/>
    </row>
    <row r="512" spans="16:16" ht="15" customHeight="1">
      <c r="P512" s="670"/>
    </row>
    <row r="513" spans="16:16" ht="15" customHeight="1">
      <c r="P513" s="670"/>
    </row>
    <row r="514" spans="16:16" ht="15" customHeight="1">
      <c r="P514" s="670"/>
    </row>
    <row r="515" spans="16:16" ht="15" customHeight="1">
      <c r="P515" s="670"/>
    </row>
    <row r="516" spans="16:16" ht="15" customHeight="1">
      <c r="P516" s="670"/>
    </row>
    <row r="517" spans="16:16" ht="15" customHeight="1">
      <c r="P517" s="670"/>
    </row>
    <row r="518" spans="16:16" ht="15" customHeight="1">
      <c r="P518" s="670"/>
    </row>
    <row r="519" spans="16:16" ht="15" customHeight="1">
      <c r="P519" s="670"/>
    </row>
    <row r="520" spans="16:16" ht="15" customHeight="1">
      <c r="P520" s="670"/>
    </row>
    <row r="521" spans="16:16" ht="15" customHeight="1">
      <c r="P521" s="670"/>
    </row>
    <row r="522" spans="16:16" ht="15" customHeight="1">
      <c r="P522" s="670"/>
    </row>
    <row r="523" spans="16:16" ht="15" customHeight="1">
      <c r="P523" s="670"/>
    </row>
    <row r="524" spans="16:16" ht="15" customHeight="1">
      <c r="P524" s="670"/>
    </row>
    <row r="525" spans="16:16" ht="15" customHeight="1">
      <c r="P525" s="670"/>
    </row>
    <row r="526" spans="16:16" ht="15" customHeight="1">
      <c r="P526" s="670"/>
    </row>
    <row r="527" spans="16:16" ht="15" customHeight="1">
      <c r="P527" s="670"/>
    </row>
    <row r="528" spans="16:16" ht="15" customHeight="1">
      <c r="P528" s="670"/>
    </row>
    <row r="529" spans="16:16" ht="15" customHeight="1">
      <c r="P529" s="670"/>
    </row>
    <row r="530" spans="16:16" ht="15" customHeight="1">
      <c r="P530" s="670"/>
    </row>
    <row r="531" spans="16:16" ht="15" customHeight="1">
      <c r="P531" s="670"/>
    </row>
    <row r="532" spans="16:16" ht="15" customHeight="1">
      <c r="P532" s="670"/>
    </row>
    <row r="533" spans="16:16" ht="15" customHeight="1">
      <c r="P533" s="670"/>
    </row>
    <row r="534" spans="16:16" ht="15" customHeight="1">
      <c r="P534" s="670"/>
    </row>
    <row r="535" spans="16:16" ht="15" customHeight="1">
      <c r="P535" s="670"/>
    </row>
    <row r="536" spans="16:16" ht="15" customHeight="1">
      <c r="P536" s="670"/>
    </row>
    <row r="537" spans="16:16" ht="15" customHeight="1">
      <c r="P537" s="670"/>
    </row>
    <row r="538" spans="16:16" ht="15" customHeight="1">
      <c r="P538" s="670"/>
    </row>
    <row r="539" spans="16:16" ht="15" customHeight="1">
      <c r="P539" s="670"/>
    </row>
    <row r="540" spans="16:16" ht="15" customHeight="1">
      <c r="P540" s="670"/>
    </row>
    <row r="541" spans="16:16" ht="15" customHeight="1">
      <c r="P541" s="670"/>
    </row>
    <row r="542" spans="16:16" ht="15" customHeight="1">
      <c r="P542" s="670"/>
    </row>
    <row r="543" spans="16:16" ht="15" customHeight="1">
      <c r="P543" s="670"/>
    </row>
    <row r="544" spans="16:16" ht="15" customHeight="1">
      <c r="P544" s="670"/>
    </row>
    <row r="545" spans="16:16" ht="15" customHeight="1">
      <c r="P545" s="670"/>
    </row>
    <row r="546" spans="16:16" ht="15" customHeight="1">
      <c r="P546" s="670"/>
    </row>
    <row r="547" spans="16:16" ht="15" customHeight="1">
      <c r="P547" s="670"/>
    </row>
    <row r="548" spans="16:16" ht="15" customHeight="1">
      <c r="P548" s="670"/>
    </row>
    <row r="549" spans="16:16" ht="15" customHeight="1">
      <c r="P549" s="670"/>
    </row>
    <row r="550" spans="16:16" ht="15" customHeight="1">
      <c r="P550" s="670"/>
    </row>
    <row r="551" spans="16:16" ht="15" customHeight="1">
      <c r="P551" s="670"/>
    </row>
    <row r="552" spans="16:16" ht="15" customHeight="1">
      <c r="P552" s="670"/>
    </row>
    <row r="553" spans="16:16" ht="15" customHeight="1">
      <c r="P553" s="670"/>
    </row>
    <row r="554" spans="16:16" ht="15" customHeight="1">
      <c r="P554" s="670"/>
    </row>
    <row r="555" spans="16:16" ht="15" customHeight="1">
      <c r="P555" s="670"/>
    </row>
    <row r="556" spans="16:16" ht="15" customHeight="1">
      <c r="P556" s="670"/>
    </row>
    <row r="557" spans="16:16" ht="15" customHeight="1">
      <c r="P557" s="670"/>
    </row>
    <row r="558" spans="16:16" ht="15" customHeight="1">
      <c r="P558" s="670"/>
    </row>
    <row r="559" spans="16:16" ht="15" customHeight="1">
      <c r="P559" s="670"/>
    </row>
    <row r="560" spans="16:16" ht="15" customHeight="1">
      <c r="P560" s="670"/>
    </row>
    <row r="561" spans="16:16" ht="15" customHeight="1">
      <c r="P561" s="670"/>
    </row>
    <row r="562" spans="16:16" ht="15" customHeight="1">
      <c r="P562" s="670"/>
    </row>
    <row r="563" spans="16:16" ht="15" customHeight="1">
      <c r="P563" s="670"/>
    </row>
    <row r="564" spans="16:16" ht="15" customHeight="1">
      <c r="P564" s="670"/>
    </row>
    <row r="565" spans="16:16" ht="15" customHeight="1">
      <c r="P565" s="670"/>
    </row>
    <row r="566" spans="16:16" ht="15" customHeight="1">
      <c r="P566" s="670"/>
    </row>
    <row r="567" spans="16:16" ht="15" customHeight="1">
      <c r="P567" s="670"/>
    </row>
    <row r="568" spans="16:16" ht="15" customHeight="1">
      <c r="P568" s="670"/>
    </row>
    <row r="569" spans="16:16" ht="15" customHeight="1">
      <c r="P569" s="670"/>
    </row>
    <row r="570" spans="16:16" ht="15" customHeight="1">
      <c r="P570" s="670"/>
    </row>
    <row r="571" spans="16:16" ht="15" customHeight="1">
      <c r="P571" s="670"/>
    </row>
    <row r="572" spans="16:16" ht="15" customHeight="1">
      <c r="P572" s="670"/>
    </row>
    <row r="573" spans="16:16" ht="15" customHeight="1">
      <c r="P573" s="670"/>
    </row>
    <row r="574" spans="16:16" ht="15" customHeight="1">
      <c r="P574" s="670"/>
    </row>
    <row r="575" spans="16:16" ht="15" customHeight="1">
      <c r="P575" s="670"/>
    </row>
    <row r="576" spans="16:16" ht="15" customHeight="1">
      <c r="P576" s="670"/>
    </row>
    <row r="577" spans="16:16" ht="15" customHeight="1">
      <c r="P577" s="670"/>
    </row>
    <row r="578" spans="16:16" ht="15" customHeight="1">
      <c r="P578" s="670"/>
    </row>
    <row r="579" spans="16:16" ht="15" customHeight="1">
      <c r="P579" s="670"/>
    </row>
    <row r="580" spans="16:16" ht="15" customHeight="1">
      <c r="P580" s="670"/>
    </row>
    <row r="581" spans="16:16" ht="15" customHeight="1">
      <c r="P581" s="670"/>
    </row>
    <row r="582" spans="16:16" ht="15" customHeight="1">
      <c r="P582" s="670"/>
    </row>
    <row r="583" spans="16:16" ht="15" customHeight="1">
      <c r="P583" s="670"/>
    </row>
    <row r="584" spans="16:16" ht="15" customHeight="1">
      <c r="P584" s="670"/>
    </row>
    <row r="585" spans="16:16" ht="15" customHeight="1">
      <c r="P585" s="670"/>
    </row>
    <row r="586" spans="16:16" ht="15" customHeight="1">
      <c r="P586" s="670"/>
    </row>
    <row r="587" spans="16:16" ht="15" customHeight="1">
      <c r="P587" s="670"/>
    </row>
    <row r="588" spans="16:16" ht="15" customHeight="1">
      <c r="P588" s="670"/>
    </row>
    <row r="589" spans="16:16" ht="15" customHeight="1">
      <c r="P589" s="670"/>
    </row>
    <row r="590" spans="16:16" ht="15" customHeight="1">
      <c r="P590" s="670"/>
    </row>
    <row r="591" spans="16:16" ht="15" customHeight="1">
      <c r="P591" s="670"/>
    </row>
    <row r="592" spans="16:16" ht="15" customHeight="1">
      <c r="P592" s="670"/>
    </row>
    <row r="593" spans="16:16" ht="15" customHeight="1">
      <c r="P593" s="670"/>
    </row>
    <row r="594" spans="16:16" ht="15" customHeight="1">
      <c r="P594" s="670"/>
    </row>
    <row r="595" spans="16:16" ht="15" customHeight="1">
      <c r="P595" s="670"/>
    </row>
    <row r="596" spans="16:16" ht="15" customHeight="1">
      <c r="P596" s="670"/>
    </row>
    <row r="597" spans="16:16" ht="15" customHeight="1">
      <c r="P597" s="670"/>
    </row>
    <row r="598" spans="16:16" ht="15" customHeight="1">
      <c r="P598" s="670"/>
    </row>
    <row r="599" spans="16:16" ht="15" customHeight="1">
      <c r="P599" s="670"/>
    </row>
    <row r="600" spans="16:16" ht="15" customHeight="1">
      <c r="P600" s="670"/>
    </row>
    <row r="601" spans="16:16" ht="15" customHeight="1">
      <c r="P601" s="670"/>
    </row>
    <row r="602" spans="16:16" ht="15" customHeight="1">
      <c r="P602" s="670"/>
    </row>
    <row r="603" spans="16:16" ht="15" customHeight="1">
      <c r="P603" s="670"/>
    </row>
    <row r="604" spans="16:16" ht="15" customHeight="1">
      <c r="P604" s="670"/>
    </row>
    <row r="605" spans="16:16" ht="15" customHeight="1">
      <c r="P605" s="670"/>
    </row>
    <row r="606" spans="16:16" ht="15" customHeight="1">
      <c r="P606" s="670"/>
    </row>
    <row r="607" spans="16:16" ht="15" customHeight="1">
      <c r="P607" s="670"/>
    </row>
    <row r="608" spans="16:16" ht="15" customHeight="1">
      <c r="P608" s="670"/>
    </row>
    <row r="609" spans="16:16" ht="15" customHeight="1">
      <c r="P609" s="670"/>
    </row>
    <row r="610" spans="16:16" ht="15" customHeight="1">
      <c r="P610" s="670"/>
    </row>
    <row r="611" spans="16:16" ht="15" customHeight="1">
      <c r="P611" s="670"/>
    </row>
    <row r="612" spans="16:16" ht="15" customHeight="1">
      <c r="P612" s="670"/>
    </row>
    <row r="613" spans="16:16" ht="15" customHeight="1">
      <c r="P613" s="670"/>
    </row>
    <row r="614" spans="16:16" ht="15" customHeight="1">
      <c r="P614" s="670"/>
    </row>
    <row r="615" spans="16:16" ht="15" customHeight="1">
      <c r="P615" s="670"/>
    </row>
    <row r="616" spans="16:16" ht="15" customHeight="1">
      <c r="P616" s="670"/>
    </row>
    <row r="617" spans="16:16" ht="15" customHeight="1">
      <c r="P617" s="670"/>
    </row>
    <row r="618" spans="16:16" ht="15" customHeight="1">
      <c r="P618" s="670"/>
    </row>
    <row r="619" spans="16:16" ht="15" customHeight="1">
      <c r="P619" s="670"/>
    </row>
    <row r="620" spans="16:16" ht="15" customHeight="1">
      <c r="P620" s="670"/>
    </row>
    <row r="621" spans="16:16" ht="15" customHeight="1">
      <c r="P621" s="670"/>
    </row>
    <row r="622" spans="16:16" ht="15" customHeight="1">
      <c r="P622" s="670"/>
    </row>
    <row r="623" spans="16:16" ht="15" customHeight="1">
      <c r="P623" s="670"/>
    </row>
    <row r="624" spans="16:16" ht="15" customHeight="1">
      <c r="P624" s="670"/>
    </row>
    <row r="625" spans="16:16" ht="15" customHeight="1">
      <c r="P625" s="670"/>
    </row>
    <row r="626" spans="16:16" ht="15" customHeight="1">
      <c r="P626" s="670"/>
    </row>
    <row r="627" spans="16:16" ht="15" customHeight="1">
      <c r="P627" s="670"/>
    </row>
    <row r="628" spans="16:16" ht="15" customHeight="1">
      <c r="P628" s="670"/>
    </row>
    <row r="629" spans="16:16" ht="15" customHeight="1">
      <c r="P629" s="670"/>
    </row>
    <row r="630" spans="16:16" ht="15" customHeight="1">
      <c r="P630" s="670"/>
    </row>
    <row r="631" spans="16:16" ht="15" customHeight="1">
      <c r="P631" s="670"/>
    </row>
    <row r="632" spans="16:16" ht="15" customHeight="1">
      <c r="P632" s="670"/>
    </row>
    <row r="633" spans="16:16" ht="15" customHeight="1">
      <c r="P633" s="670"/>
    </row>
    <row r="634" spans="16:16" ht="15" customHeight="1">
      <c r="P634" s="670"/>
    </row>
    <row r="635" spans="16:16" ht="15" customHeight="1">
      <c r="P635" s="670"/>
    </row>
    <row r="636" spans="16:16" ht="15" customHeight="1">
      <c r="P636" s="670"/>
    </row>
    <row r="637" spans="16:16" ht="15" customHeight="1">
      <c r="P637" s="670"/>
    </row>
    <row r="638" spans="16:16" ht="15" customHeight="1">
      <c r="P638" s="670"/>
    </row>
    <row r="639" spans="16:16" ht="15" customHeight="1">
      <c r="P639" s="670"/>
    </row>
    <row r="640" spans="16:16" ht="15" customHeight="1">
      <c r="P640" s="670"/>
    </row>
    <row r="641" spans="16:16" ht="15" customHeight="1">
      <c r="P641" s="670"/>
    </row>
    <row r="642" spans="16:16" ht="15" customHeight="1">
      <c r="P642" s="670"/>
    </row>
    <row r="643" spans="16:16" ht="15" customHeight="1">
      <c r="P643" s="670"/>
    </row>
    <row r="644" spans="16:16" ht="15" customHeight="1">
      <c r="P644" s="670"/>
    </row>
    <row r="645" spans="16:16" ht="15" customHeight="1">
      <c r="P645" s="670"/>
    </row>
    <row r="646" spans="16:16" ht="15" customHeight="1">
      <c r="P646" s="670"/>
    </row>
    <row r="647" spans="16:16" ht="15" customHeight="1">
      <c r="P647" s="670"/>
    </row>
    <row r="648" spans="16:16" ht="15" customHeight="1">
      <c r="P648" s="670"/>
    </row>
    <row r="649" spans="16:16" ht="15" customHeight="1">
      <c r="P649" s="670"/>
    </row>
    <row r="650" spans="16:16" ht="15" customHeight="1">
      <c r="P650" s="670"/>
    </row>
    <row r="651" spans="16:16" ht="15" customHeight="1">
      <c r="P651" s="670"/>
    </row>
    <row r="652" spans="16:16" ht="15" customHeight="1">
      <c r="P652" s="670"/>
    </row>
    <row r="653" spans="16:16" ht="15" customHeight="1">
      <c r="P653" s="670"/>
    </row>
    <row r="654" spans="16:16" ht="15" customHeight="1">
      <c r="P654" s="670"/>
    </row>
    <row r="655" spans="16:16" ht="15" customHeight="1">
      <c r="P655" s="670"/>
    </row>
    <row r="656" spans="16:16" ht="15" customHeight="1">
      <c r="P656" s="670"/>
    </row>
    <row r="657" spans="16:16" ht="15" customHeight="1">
      <c r="P657" s="670"/>
    </row>
    <row r="658" spans="16:16" ht="15" customHeight="1">
      <c r="P658" s="670"/>
    </row>
    <row r="659" spans="16:16" ht="15" customHeight="1">
      <c r="P659" s="670"/>
    </row>
    <row r="660" spans="16:16" ht="15" customHeight="1">
      <c r="P660" s="670"/>
    </row>
    <row r="661" spans="16:16" ht="15" customHeight="1">
      <c r="P661" s="670"/>
    </row>
    <row r="662" spans="16:16" ht="15" customHeight="1">
      <c r="P662" s="670"/>
    </row>
    <row r="663" spans="16:16" ht="15" customHeight="1">
      <c r="P663" s="670"/>
    </row>
    <row r="664" spans="16:16" ht="15" customHeight="1">
      <c r="P664" s="670"/>
    </row>
    <row r="665" spans="16:16" ht="15" customHeight="1">
      <c r="P665" s="670"/>
    </row>
    <row r="666" spans="16:16" ht="15" customHeight="1">
      <c r="P666" s="670"/>
    </row>
    <row r="667" spans="16:16" ht="15" customHeight="1">
      <c r="P667" s="670"/>
    </row>
    <row r="668" spans="16:16" ht="15" customHeight="1">
      <c r="P668" s="670"/>
    </row>
    <row r="669" spans="16:16" ht="15" customHeight="1">
      <c r="P669" s="670"/>
    </row>
    <row r="670" spans="16:16" ht="15" customHeight="1">
      <c r="P670" s="670"/>
    </row>
    <row r="671" spans="16:16" ht="15" customHeight="1">
      <c r="P671" s="670"/>
    </row>
    <row r="672" spans="16:16" ht="15" customHeight="1">
      <c r="P672" s="670"/>
    </row>
    <row r="673" spans="16:16" ht="15" customHeight="1">
      <c r="P673" s="670"/>
    </row>
    <row r="674" spans="16:16" ht="15" customHeight="1">
      <c r="P674" s="670"/>
    </row>
    <row r="675" spans="16:16" ht="15" customHeight="1">
      <c r="P675" s="670"/>
    </row>
    <row r="676" spans="16:16" ht="15" customHeight="1">
      <c r="P676" s="670"/>
    </row>
    <row r="677" spans="16:16" ht="15" customHeight="1">
      <c r="P677" s="670"/>
    </row>
    <row r="678" spans="16:16" ht="15" customHeight="1">
      <c r="P678" s="670"/>
    </row>
    <row r="679" spans="16:16" ht="15" customHeight="1">
      <c r="P679" s="670"/>
    </row>
    <row r="680" spans="16:16" ht="15" customHeight="1">
      <c r="P680" s="670"/>
    </row>
    <row r="681" spans="16:16" ht="15" customHeight="1">
      <c r="P681" s="670"/>
    </row>
    <row r="682" spans="16:16" ht="15" customHeight="1">
      <c r="P682" s="670"/>
    </row>
    <row r="683" spans="16:16" ht="15" customHeight="1">
      <c r="P683" s="670"/>
    </row>
    <row r="684" spans="16:16" ht="15" customHeight="1">
      <c r="P684" s="670"/>
    </row>
    <row r="685" spans="16:16" ht="15" customHeight="1">
      <c r="P685" s="670"/>
    </row>
    <row r="686" spans="16:16" ht="15" customHeight="1">
      <c r="P686" s="670"/>
    </row>
    <row r="687" spans="16:16" ht="15" customHeight="1">
      <c r="P687" s="670"/>
    </row>
    <row r="688" spans="16:16" ht="15" customHeight="1">
      <c r="P688" s="670"/>
    </row>
    <row r="689" spans="16:16" ht="15" customHeight="1">
      <c r="P689" s="670"/>
    </row>
    <row r="690" spans="16:16" ht="15" customHeight="1">
      <c r="P690" s="670"/>
    </row>
    <row r="691" spans="16:16" ht="15" customHeight="1">
      <c r="P691" s="670"/>
    </row>
    <row r="692" spans="16:16" ht="15" customHeight="1">
      <c r="P692" s="670"/>
    </row>
    <row r="693" spans="16:16" ht="15" customHeight="1">
      <c r="P693" s="670"/>
    </row>
    <row r="694" spans="16:16" ht="15" customHeight="1">
      <c r="P694" s="670"/>
    </row>
    <row r="695" spans="16:16" ht="15" customHeight="1">
      <c r="P695" s="670"/>
    </row>
    <row r="696" spans="16:16" ht="15" customHeight="1">
      <c r="P696" s="670"/>
    </row>
    <row r="697" spans="16:16" ht="15" customHeight="1">
      <c r="P697" s="670"/>
    </row>
    <row r="698" spans="16:16" ht="15" customHeight="1">
      <c r="P698" s="670"/>
    </row>
    <row r="699" spans="16:16" ht="15" customHeight="1">
      <c r="P699" s="670"/>
    </row>
    <row r="700" spans="16:16" ht="15" customHeight="1">
      <c r="P700" s="670"/>
    </row>
    <row r="701" spans="16:16" ht="15" customHeight="1">
      <c r="P701" s="670"/>
    </row>
    <row r="702" spans="16:16" ht="15" customHeight="1">
      <c r="P702" s="670"/>
    </row>
    <row r="703" spans="16:16" ht="15" customHeight="1">
      <c r="P703" s="670"/>
    </row>
    <row r="704" spans="16:16" ht="15" customHeight="1">
      <c r="P704" s="670"/>
    </row>
    <row r="705" spans="16:16" ht="15" customHeight="1">
      <c r="P705" s="670"/>
    </row>
    <row r="706" spans="16:16" ht="15" customHeight="1">
      <c r="P706" s="670"/>
    </row>
    <row r="707" spans="16:16" ht="15" customHeight="1">
      <c r="P707" s="670"/>
    </row>
    <row r="708" spans="16:16" ht="15" customHeight="1">
      <c r="P708" s="670"/>
    </row>
    <row r="709" spans="16:16" ht="15" customHeight="1">
      <c r="P709" s="670"/>
    </row>
    <row r="710" spans="16:16" ht="15" customHeight="1">
      <c r="P710" s="670"/>
    </row>
    <row r="711" spans="16:16" ht="15" customHeight="1">
      <c r="P711" s="670"/>
    </row>
    <row r="712" spans="16:16" ht="15" customHeight="1">
      <c r="P712" s="670"/>
    </row>
    <row r="713" spans="16:16" ht="15" customHeight="1">
      <c r="P713" s="670"/>
    </row>
    <row r="714" spans="16:16" ht="15" customHeight="1">
      <c r="P714" s="670"/>
    </row>
    <row r="715" spans="16:16" ht="15" customHeight="1">
      <c r="P715" s="670"/>
    </row>
    <row r="716" spans="16:16" ht="15" customHeight="1">
      <c r="P716" s="670"/>
    </row>
    <row r="717" spans="16:16" ht="15" customHeight="1">
      <c r="P717" s="670"/>
    </row>
    <row r="718" spans="16:16" ht="15" customHeight="1">
      <c r="P718" s="670"/>
    </row>
    <row r="719" spans="16:16" ht="15" customHeight="1">
      <c r="P719" s="670"/>
    </row>
    <row r="720" spans="16:16" ht="15" customHeight="1">
      <c r="P720" s="670"/>
    </row>
    <row r="721" spans="16:16" ht="15" customHeight="1">
      <c r="P721" s="670"/>
    </row>
    <row r="722" spans="16:16" ht="15" customHeight="1">
      <c r="P722" s="670"/>
    </row>
    <row r="723" spans="16:16" ht="15" customHeight="1">
      <c r="P723" s="670"/>
    </row>
    <row r="724" spans="16:16" ht="15" customHeight="1">
      <c r="P724" s="670"/>
    </row>
    <row r="725" spans="16:16" ht="15" customHeight="1">
      <c r="P725" s="670"/>
    </row>
    <row r="726" spans="16:16" ht="15" customHeight="1">
      <c r="P726" s="670"/>
    </row>
    <row r="727" spans="16:16" ht="15" customHeight="1">
      <c r="P727" s="670"/>
    </row>
    <row r="728" spans="16:16" ht="15" customHeight="1">
      <c r="P728" s="670"/>
    </row>
    <row r="729" spans="16:16" ht="15" customHeight="1">
      <c r="P729" s="670"/>
    </row>
    <row r="730" spans="16:16" ht="15" customHeight="1">
      <c r="P730" s="670"/>
    </row>
    <row r="731" spans="16:16" ht="15" customHeight="1">
      <c r="P731" s="670"/>
    </row>
    <row r="732" spans="16:16" ht="15" customHeight="1">
      <c r="P732" s="670"/>
    </row>
    <row r="733" spans="16:16" ht="15" customHeight="1">
      <c r="P733" s="670"/>
    </row>
    <row r="734" spans="16:16" ht="15" customHeight="1">
      <c r="P734" s="670"/>
    </row>
    <row r="735" spans="16:16" ht="15" customHeight="1">
      <c r="P735" s="670"/>
    </row>
    <row r="736" spans="16:16" ht="15" customHeight="1">
      <c r="P736" s="670"/>
    </row>
    <row r="737" spans="16:16" ht="15" customHeight="1">
      <c r="P737" s="670"/>
    </row>
    <row r="738" spans="16:16" ht="15" customHeight="1">
      <c r="P738" s="670"/>
    </row>
    <row r="739" spans="16:16" ht="15" customHeight="1">
      <c r="P739" s="670"/>
    </row>
    <row r="740" spans="16:16" ht="15" customHeight="1">
      <c r="P740" s="670"/>
    </row>
    <row r="741" spans="16:16" ht="15" customHeight="1">
      <c r="P741" s="670"/>
    </row>
    <row r="742" spans="16:16" ht="15" customHeight="1">
      <c r="P742" s="670"/>
    </row>
    <row r="743" spans="16:16" ht="15" customHeight="1">
      <c r="P743" s="670"/>
    </row>
    <row r="744" spans="16:16" ht="15" customHeight="1">
      <c r="P744" s="670"/>
    </row>
    <row r="745" spans="16:16" ht="15" customHeight="1">
      <c r="P745" s="670"/>
    </row>
    <row r="746" spans="16:16" ht="15" customHeight="1">
      <c r="P746" s="670"/>
    </row>
    <row r="747" spans="16:16" ht="15" customHeight="1">
      <c r="P747" s="670"/>
    </row>
    <row r="748" spans="16:16" ht="15" customHeight="1">
      <c r="P748" s="670"/>
    </row>
    <row r="749" spans="16:16" ht="15" customHeight="1">
      <c r="P749" s="670"/>
    </row>
    <row r="750" spans="16:16" ht="15" customHeight="1">
      <c r="P750" s="670"/>
    </row>
    <row r="751" spans="16:16" ht="15" customHeight="1">
      <c r="P751" s="670"/>
    </row>
    <row r="752" spans="16:16" ht="15" customHeight="1">
      <c r="P752" s="670"/>
    </row>
    <row r="753" spans="16:16" ht="15" customHeight="1">
      <c r="P753" s="670"/>
    </row>
    <row r="754" spans="16:16" ht="15" customHeight="1">
      <c r="P754" s="670"/>
    </row>
    <row r="755" spans="16:16" ht="15" customHeight="1">
      <c r="P755" s="670"/>
    </row>
    <row r="756" spans="16:16" ht="15" customHeight="1">
      <c r="P756" s="670"/>
    </row>
    <row r="757" spans="16:16" ht="15" customHeight="1">
      <c r="P757" s="670"/>
    </row>
    <row r="758" spans="16:16" ht="15" customHeight="1">
      <c r="P758" s="670"/>
    </row>
    <row r="759" spans="16:16" ht="15" customHeight="1">
      <c r="P759" s="670"/>
    </row>
    <row r="760" spans="16:16" ht="15" customHeight="1">
      <c r="P760" s="670"/>
    </row>
    <row r="761" spans="16:16" ht="15" customHeight="1">
      <c r="P761" s="670"/>
    </row>
    <row r="762" spans="16:16" ht="15" customHeight="1">
      <c r="P762" s="670"/>
    </row>
    <row r="763" spans="16:16" ht="15" customHeight="1">
      <c r="P763" s="670"/>
    </row>
    <row r="764" spans="16:16" ht="15" customHeight="1">
      <c r="P764" s="670"/>
    </row>
    <row r="765" spans="16:16" ht="15" customHeight="1">
      <c r="P765" s="670"/>
    </row>
    <row r="766" spans="16:16" ht="15" customHeight="1">
      <c r="P766" s="670"/>
    </row>
    <row r="767" spans="16:16" ht="15" customHeight="1">
      <c r="P767" s="670"/>
    </row>
    <row r="768" spans="16:16" ht="15" customHeight="1">
      <c r="P768" s="670"/>
    </row>
    <row r="769" spans="16:16" ht="15" customHeight="1">
      <c r="P769" s="670"/>
    </row>
    <row r="770" spans="16:16" ht="15" customHeight="1">
      <c r="P770" s="670"/>
    </row>
    <row r="771" spans="16:16" ht="15" customHeight="1">
      <c r="P771" s="670"/>
    </row>
    <row r="772" spans="16:16" ht="15" customHeight="1">
      <c r="P772" s="670"/>
    </row>
    <row r="773" spans="16:16" ht="15" customHeight="1">
      <c r="P773" s="670"/>
    </row>
    <row r="774" spans="16:16" ht="15" customHeight="1">
      <c r="P774" s="670"/>
    </row>
    <row r="775" spans="16:16" ht="15" customHeight="1">
      <c r="P775" s="670"/>
    </row>
    <row r="776" spans="16:16" ht="15" customHeight="1">
      <c r="P776" s="670"/>
    </row>
    <row r="777" spans="16:16" ht="15" customHeight="1">
      <c r="P777" s="670"/>
    </row>
    <row r="778" spans="16:16" ht="15" customHeight="1">
      <c r="P778" s="670"/>
    </row>
    <row r="779" spans="16:16" ht="15" customHeight="1">
      <c r="P779" s="670"/>
    </row>
    <row r="780" spans="16:16" ht="15" customHeight="1">
      <c r="P780" s="670"/>
    </row>
    <row r="781" spans="16:16" ht="15" customHeight="1">
      <c r="P781" s="670"/>
    </row>
    <row r="782" spans="16:16" ht="15" customHeight="1">
      <c r="P782" s="670"/>
    </row>
    <row r="783" spans="16:16" ht="15" customHeight="1">
      <c r="P783" s="670"/>
    </row>
    <row r="784" spans="16:16" ht="15" customHeight="1">
      <c r="P784" s="670"/>
    </row>
    <row r="785" spans="16:16" ht="15" customHeight="1">
      <c r="P785" s="670"/>
    </row>
    <row r="786" spans="16:16" ht="15" customHeight="1">
      <c r="P786" s="670"/>
    </row>
    <row r="787" spans="16:16" ht="15" customHeight="1">
      <c r="P787" s="670"/>
    </row>
    <row r="788" spans="16:16" ht="15" customHeight="1">
      <c r="P788" s="670"/>
    </row>
    <row r="789" spans="16:16" ht="15" customHeight="1">
      <c r="P789" s="670"/>
    </row>
    <row r="790" spans="16:16" ht="15" customHeight="1">
      <c r="P790" s="670"/>
    </row>
    <row r="791" spans="16:16" ht="15" customHeight="1">
      <c r="P791" s="670"/>
    </row>
    <row r="792" spans="16:16" ht="15" customHeight="1">
      <c r="P792" s="670"/>
    </row>
    <row r="793" spans="16:16" ht="15" customHeight="1">
      <c r="P793" s="670"/>
    </row>
    <row r="794" spans="16:16" ht="15" customHeight="1">
      <c r="P794" s="670"/>
    </row>
    <row r="795" spans="16:16" ht="15" customHeight="1">
      <c r="P795" s="670"/>
    </row>
    <row r="796" spans="16:16" ht="15" customHeight="1">
      <c r="P796" s="670"/>
    </row>
    <row r="797" spans="16:16" ht="15" customHeight="1">
      <c r="P797" s="670"/>
    </row>
    <row r="798" spans="16:16" ht="15" customHeight="1">
      <c r="P798" s="670"/>
    </row>
    <row r="799" spans="16:16" ht="15" customHeight="1">
      <c r="P799" s="670"/>
    </row>
    <row r="800" spans="16:16" ht="15" customHeight="1">
      <c r="P800" s="670"/>
    </row>
    <row r="801" spans="16:16" ht="15" customHeight="1">
      <c r="P801" s="670"/>
    </row>
    <row r="802" spans="16:16" ht="15" customHeight="1">
      <c r="P802" s="670"/>
    </row>
    <row r="803" spans="16:16" ht="15" customHeight="1">
      <c r="P803" s="670"/>
    </row>
    <row r="804" spans="16:16" ht="15" customHeight="1">
      <c r="P804" s="670"/>
    </row>
    <row r="805" spans="16:16" ht="15" customHeight="1">
      <c r="P805" s="670"/>
    </row>
    <row r="806" spans="16:16" ht="15" customHeight="1">
      <c r="P806" s="670"/>
    </row>
    <row r="807" spans="16:16" ht="15" customHeight="1">
      <c r="P807" s="670"/>
    </row>
    <row r="808" spans="16:16" ht="15" customHeight="1">
      <c r="P808" s="670"/>
    </row>
    <row r="809" spans="16:16" ht="15" customHeight="1">
      <c r="P809" s="670"/>
    </row>
    <row r="810" spans="16:16" ht="15" customHeight="1">
      <c r="P810" s="670"/>
    </row>
    <row r="811" spans="16:16" ht="15" customHeight="1">
      <c r="P811" s="670"/>
    </row>
    <row r="812" spans="16:16" ht="15" customHeight="1">
      <c r="P812" s="670"/>
    </row>
    <row r="813" spans="16:16" ht="15" customHeight="1">
      <c r="P813" s="670"/>
    </row>
    <row r="814" spans="16:16" ht="15" customHeight="1">
      <c r="P814" s="670"/>
    </row>
    <row r="815" spans="16:16" ht="15" customHeight="1">
      <c r="P815" s="670"/>
    </row>
    <row r="816" spans="16:16" ht="15" customHeight="1">
      <c r="P816" s="670"/>
    </row>
    <row r="817" spans="16:16" ht="15" customHeight="1">
      <c r="P817" s="670"/>
    </row>
    <row r="818" spans="16:16" ht="15" customHeight="1">
      <c r="P818" s="670"/>
    </row>
    <row r="819" spans="16:16" ht="15" customHeight="1">
      <c r="P819" s="670"/>
    </row>
    <row r="820" spans="16:16" ht="15" customHeight="1">
      <c r="P820" s="670"/>
    </row>
    <row r="821" spans="16:16" ht="15" customHeight="1">
      <c r="P821" s="670"/>
    </row>
    <row r="822" spans="16:16" ht="15" customHeight="1">
      <c r="P822" s="670"/>
    </row>
    <row r="823" spans="16:16" ht="15" customHeight="1">
      <c r="P823" s="670"/>
    </row>
    <row r="824" spans="16:16" ht="15" customHeight="1">
      <c r="P824" s="670"/>
    </row>
    <row r="825" spans="16:16" ht="15" customHeight="1">
      <c r="P825" s="670"/>
    </row>
    <row r="826" spans="16:16" ht="15" customHeight="1">
      <c r="P826" s="670"/>
    </row>
    <row r="827" spans="16:16" ht="15" customHeight="1">
      <c r="P827" s="670"/>
    </row>
    <row r="828" spans="16:16" ht="15" customHeight="1">
      <c r="P828" s="670"/>
    </row>
    <row r="829" spans="16:16" ht="15" customHeight="1">
      <c r="P829" s="670"/>
    </row>
    <row r="830" spans="16:16" ht="15" customHeight="1">
      <c r="P830" s="670"/>
    </row>
    <row r="831" spans="16:16" ht="15" customHeight="1">
      <c r="P831" s="670"/>
    </row>
    <row r="832" spans="16:16" ht="15" customHeight="1">
      <c r="P832" s="670"/>
    </row>
    <row r="833" spans="16:16" ht="15" customHeight="1">
      <c r="P833" s="670"/>
    </row>
    <row r="834" spans="16:16" ht="15" customHeight="1">
      <c r="P834" s="670"/>
    </row>
    <row r="835" spans="16:16" ht="15" customHeight="1">
      <c r="P835" s="670"/>
    </row>
    <row r="836" spans="16:16" ht="15" customHeight="1">
      <c r="P836" s="670"/>
    </row>
    <row r="837" spans="16:16" ht="15" customHeight="1">
      <c r="P837" s="670"/>
    </row>
    <row r="838" spans="16:16" ht="15" customHeight="1">
      <c r="P838" s="670"/>
    </row>
    <row r="839" spans="16:16" ht="15" customHeight="1">
      <c r="P839" s="670"/>
    </row>
    <row r="840" spans="16:16" ht="15" customHeight="1">
      <c r="P840" s="670"/>
    </row>
    <row r="841" spans="16:16" ht="15" customHeight="1">
      <c r="P841" s="670"/>
    </row>
    <row r="842" spans="16:16" ht="15" customHeight="1">
      <c r="P842" s="670"/>
    </row>
    <row r="843" spans="16:16" ht="15" customHeight="1">
      <c r="P843" s="670"/>
    </row>
    <row r="844" spans="16:16" ht="15" customHeight="1">
      <c r="P844" s="670"/>
    </row>
    <row r="845" spans="16:16" ht="15" customHeight="1">
      <c r="P845" s="670"/>
    </row>
    <row r="846" spans="16:16" ht="15" customHeight="1">
      <c r="P846" s="670"/>
    </row>
    <row r="847" spans="16:16" ht="15" customHeight="1">
      <c r="P847" s="670"/>
    </row>
    <row r="848" spans="16:16" ht="15" customHeight="1">
      <c r="P848" s="670"/>
    </row>
    <row r="849" spans="16:16" ht="15" customHeight="1">
      <c r="P849" s="670"/>
    </row>
    <row r="850" spans="16:16" ht="15" customHeight="1">
      <c r="P850" s="670"/>
    </row>
    <row r="851" spans="16:16" ht="15" customHeight="1">
      <c r="P851" s="670"/>
    </row>
    <row r="852" spans="16:16" ht="15" customHeight="1">
      <c r="P852" s="670"/>
    </row>
    <row r="853" spans="16:16" ht="15" customHeight="1">
      <c r="P853" s="670"/>
    </row>
    <row r="854" spans="16:16" ht="15" customHeight="1">
      <c r="P854" s="670"/>
    </row>
    <row r="855" spans="16:16" ht="15" customHeight="1">
      <c r="P855" s="670"/>
    </row>
    <row r="856" spans="16:16" ht="15" customHeight="1">
      <c r="P856" s="670"/>
    </row>
    <row r="857" spans="16:16" ht="15" customHeight="1">
      <c r="P857" s="670"/>
    </row>
    <row r="858" spans="16:16" ht="15" customHeight="1">
      <c r="P858" s="670"/>
    </row>
    <row r="859" spans="16:16" ht="15" customHeight="1">
      <c r="P859" s="670"/>
    </row>
    <row r="860" spans="16:16" ht="15" customHeight="1">
      <c r="P860" s="670"/>
    </row>
    <row r="861" spans="16:16" ht="15" customHeight="1">
      <c r="P861" s="670"/>
    </row>
    <row r="862" spans="16:16" ht="15" customHeight="1">
      <c r="P862" s="670"/>
    </row>
    <row r="863" spans="16:16" ht="15" customHeight="1">
      <c r="P863" s="670"/>
    </row>
    <row r="864" spans="16:16" ht="15" customHeight="1">
      <c r="P864" s="670"/>
    </row>
    <row r="865" spans="16:16" ht="15" customHeight="1">
      <c r="P865" s="670"/>
    </row>
    <row r="866" spans="16:16" ht="15" customHeight="1">
      <c r="P866" s="670"/>
    </row>
    <row r="867" spans="16:16" ht="15" customHeight="1">
      <c r="P867" s="670"/>
    </row>
    <row r="868" spans="16:16" ht="15" customHeight="1">
      <c r="P868" s="670"/>
    </row>
    <row r="869" spans="16:16" ht="15" customHeight="1">
      <c r="P869" s="670"/>
    </row>
    <row r="870" spans="16:16" ht="15" customHeight="1">
      <c r="P870" s="670"/>
    </row>
    <row r="871" spans="16:16" ht="15" customHeight="1">
      <c r="P871" s="670"/>
    </row>
    <row r="872" spans="16:16" ht="15" customHeight="1">
      <c r="P872" s="670"/>
    </row>
    <row r="873" spans="16:16" ht="15" customHeight="1">
      <c r="P873" s="670"/>
    </row>
    <row r="874" spans="16:16" ht="15" customHeight="1">
      <c r="P874" s="670"/>
    </row>
    <row r="875" spans="16:16" ht="15" customHeight="1">
      <c r="P875" s="670"/>
    </row>
    <row r="876" spans="16:16" ht="15" customHeight="1">
      <c r="P876" s="670"/>
    </row>
    <row r="877" spans="16:16" ht="15" customHeight="1">
      <c r="P877" s="670"/>
    </row>
    <row r="878" spans="16:16" ht="15" customHeight="1">
      <c r="P878" s="670"/>
    </row>
    <row r="879" spans="16:16" ht="15" customHeight="1">
      <c r="P879" s="670"/>
    </row>
    <row r="880" spans="16:16" ht="15" customHeight="1">
      <c r="P880" s="670"/>
    </row>
    <row r="881" spans="16:16" ht="15" customHeight="1">
      <c r="P881" s="670"/>
    </row>
    <row r="882" spans="16:16" ht="15" customHeight="1">
      <c r="P882" s="670"/>
    </row>
    <row r="883" spans="16:16" ht="15" customHeight="1">
      <c r="P883" s="670"/>
    </row>
    <row r="884" spans="16:16" ht="15" customHeight="1">
      <c r="P884" s="670"/>
    </row>
    <row r="885" spans="16:16" ht="15" customHeight="1">
      <c r="P885" s="670"/>
    </row>
    <row r="886" spans="16:16" ht="15" customHeight="1">
      <c r="P886" s="670"/>
    </row>
    <row r="887" spans="16:16" ht="15" customHeight="1">
      <c r="P887" s="670"/>
    </row>
    <row r="888" spans="16:16" ht="15" customHeight="1">
      <c r="P888" s="670"/>
    </row>
    <row r="889" spans="16:16" ht="15" customHeight="1">
      <c r="P889" s="670"/>
    </row>
    <row r="890" spans="16:16" ht="15" customHeight="1">
      <c r="P890" s="670"/>
    </row>
    <row r="891" spans="16:16" ht="15" customHeight="1">
      <c r="P891" s="670"/>
    </row>
    <row r="892" spans="16:16" ht="15" customHeight="1">
      <c r="P892" s="670"/>
    </row>
    <row r="893" spans="16:16" ht="15" customHeight="1">
      <c r="P893" s="670"/>
    </row>
    <row r="894" spans="16:16" ht="15" customHeight="1">
      <c r="P894" s="670"/>
    </row>
    <row r="895" spans="16:16" ht="15" customHeight="1">
      <c r="P895" s="670"/>
    </row>
    <row r="896" spans="16:16" ht="15" customHeight="1">
      <c r="P896" s="670"/>
    </row>
    <row r="897" spans="16:16" ht="15" customHeight="1">
      <c r="P897" s="670"/>
    </row>
    <row r="898" spans="16:16" ht="15" customHeight="1">
      <c r="P898" s="670"/>
    </row>
    <row r="899" spans="16:16" ht="15" customHeight="1">
      <c r="P899" s="670"/>
    </row>
    <row r="900" spans="16:16" ht="15" customHeight="1">
      <c r="P900" s="670"/>
    </row>
    <row r="901" spans="16:16" ht="15" customHeight="1">
      <c r="P901" s="670"/>
    </row>
    <row r="902" spans="16:16" ht="15" customHeight="1">
      <c r="P902" s="670"/>
    </row>
    <row r="903" spans="16:16" ht="15" customHeight="1">
      <c r="P903" s="670"/>
    </row>
    <row r="904" spans="16:16" ht="15" customHeight="1">
      <c r="P904" s="670"/>
    </row>
    <row r="905" spans="16:16" ht="15" customHeight="1">
      <c r="P905" s="670"/>
    </row>
    <row r="906" spans="16:16" ht="15" customHeight="1">
      <c r="P906" s="670"/>
    </row>
    <row r="907" spans="16:16" ht="15" customHeight="1">
      <c r="P907" s="670"/>
    </row>
    <row r="908" spans="16:16" ht="15" customHeight="1">
      <c r="P908" s="670"/>
    </row>
    <row r="909" spans="16:16" ht="15" customHeight="1">
      <c r="P909" s="670"/>
    </row>
    <row r="910" spans="16:16" ht="15" customHeight="1">
      <c r="P910" s="670"/>
    </row>
    <row r="911" spans="16:16" ht="15" customHeight="1">
      <c r="P911" s="670"/>
    </row>
    <row r="912" spans="16:16" ht="15" customHeight="1">
      <c r="P912" s="670"/>
    </row>
    <row r="913" spans="16:16" ht="15" customHeight="1">
      <c r="P913" s="670"/>
    </row>
    <row r="914" spans="16:16" ht="15" customHeight="1">
      <c r="P914" s="670"/>
    </row>
    <row r="915" spans="16:16" ht="15" customHeight="1">
      <c r="P915" s="670"/>
    </row>
    <row r="916" spans="16:16" ht="15" customHeight="1">
      <c r="P916" s="670"/>
    </row>
    <row r="917" spans="16:16" ht="15" customHeight="1">
      <c r="P917" s="670"/>
    </row>
    <row r="918" spans="16:16" ht="15" customHeight="1">
      <c r="P918" s="670"/>
    </row>
    <row r="919" spans="16:16" ht="15" customHeight="1">
      <c r="P919" s="670"/>
    </row>
    <row r="920" spans="16:16" ht="15" customHeight="1">
      <c r="P920" s="670"/>
    </row>
    <row r="921" spans="16:16" ht="15" customHeight="1">
      <c r="P921" s="670"/>
    </row>
    <row r="922" spans="16:16" ht="15" customHeight="1">
      <c r="P922" s="670"/>
    </row>
    <row r="923" spans="16:16" ht="15" customHeight="1">
      <c r="P923" s="670"/>
    </row>
    <row r="924" spans="16:16" ht="15" customHeight="1">
      <c r="P924" s="670"/>
    </row>
    <row r="925" spans="16:16" ht="15" customHeight="1">
      <c r="P925" s="670"/>
    </row>
    <row r="926" spans="16:16" ht="15" customHeight="1">
      <c r="P926" s="670"/>
    </row>
    <row r="927" spans="16:16" ht="15" customHeight="1">
      <c r="P927" s="670"/>
    </row>
    <row r="928" spans="16:16" ht="15" customHeight="1">
      <c r="P928" s="670"/>
    </row>
    <row r="929" spans="16:16" ht="15" customHeight="1">
      <c r="P929" s="670"/>
    </row>
    <row r="930" spans="16:16" ht="15" customHeight="1">
      <c r="P930" s="670"/>
    </row>
    <row r="931" spans="16:16" ht="15" customHeight="1">
      <c r="P931" s="670"/>
    </row>
    <row r="932" spans="16:16" ht="15" customHeight="1">
      <c r="P932" s="670"/>
    </row>
    <row r="933" spans="16:16" ht="15" customHeight="1">
      <c r="P933" s="670"/>
    </row>
    <row r="934" spans="16:16" ht="15" customHeight="1">
      <c r="P934" s="670"/>
    </row>
    <row r="935" spans="16:16" ht="15" customHeight="1">
      <c r="P935" s="670"/>
    </row>
    <row r="936" spans="16:16" ht="15" customHeight="1">
      <c r="P936" s="670"/>
    </row>
    <row r="937" spans="16:16" ht="15" customHeight="1">
      <c r="P937" s="670"/>
    </row>
    <row r="938" spans="16:16" ht="15" customHeight="1">
      <c r="P938" s="670"/>
    </row>
    <row r="939" spans="16:16" ht="15" customHeight="1">
      <c r="P939" s="670"/>
    </row>
    <row r="940" spans="16:16" ht="15" customHeight="1">
      <c r="P940" s="670"/>
    </row>
    <row r="941" spans="16:16" ht="15" customHeight="1">
      <c r="P941" s="670"/>
    </row>
    <row r="942" spans="16:16" ht="15" customHeight="1">
      <c r="P942" s="670"/>
    </row>
    <row r="943" spans="16:16" ht="15" customHeight="1">
      <c r="P943" s="670"/>
    </row>
    <row r="944" spans="16:16" ht="15" customHeight="1">
      <c r="P944" s="670"/>
    </row>
    <row r="945" spans="16:16" ht="15" customHeight="1">
      <c r="P945" s="670"/>
    </row>
    <row r="946" spans="16:16" ht="15" customHeight="1">
      <c r="P946" s="670"/>
    </row>
    <row r="947" spans="16:16" ht="15" customHeight="1">
      <c r="P947" s="670"/>
    </row>
    <row r="948" spans="16:16" ht="15" customHeight="1">
      <c r="P948" s="670"/>
    </row>
    <row r="949" spans="16:16" ht="15" customHeight="1">
      <c r="P949" s="670"/>
    </row>
    <row r="950" spans="16:16" ht="15" customHeight="1">
      <c r="P950" s="670"/>
    </row>
    <row r="951" spans="16:16" ht="15" customHeight="1">
      <c r="P951" s="670"/>
    </row>
    <row r="952" spans="16:16" ht="15" customHeight="1">
      <c r="P952" s="670"/>
    </row>
    <row r="953" spans="16:16" ht="15" customHeight="1">
      <c r="P953" s="670"/>
    </row>
    <row r="954" spans="16:16" ht="15" customHeight="1">
      <c r="P954" s="670"/>
    </row>
    <row r="955" spans="16:16" ht="15" customHeight="1">
      <c r="P955" s="670"/>
    </row>
    <row r="956" spans="16:16" ht="15" customHeight="1">
      <c r="P956" s="670"/>
    </row>
    <row r="957" spans="16:16" ht="15" customHeight="1">
      <c r="P957" s="670"/>
    </row>
    <row r="958" spans="16:16" ht="15" customHeight="1">
      <c r="P958" s="670"/>
    </row>
    <row r="959" spans="16:16" ht="15" customHeight="1">
      <c r="P959" s="670"/>
    </row>
    <row r="960" spans="16:16" ht="15" customHeight="1">
      <c r="P960" s="670"/>
    </row>
    <row r="961" spans="16:16" ht="15" customHeight="1">
      <c r="P961" s="670"/>
    </row>
    <row r="962" spans="16:16" ht="15" customHeight="1">
      <c r="P962" s="670"/>
    </row>
    <row r="963" spans="16:16" ht="15" customHeight="1">
      <c r="P963" s="670"/>
    </row>
    <row r="964" spans="16:16" ht="15" customHeight="1">
      <c r="P964" s="670"/>
    </row>
    <row r="965" spans="16:16" ht="15" customHeight="1">
      <c r="P965" s="670"/>
    </row>
    <row r="966" spans="16:16" ht="15" customHeight="1">
      <c r="P966" s="670"/>
    </row>
    <row r="967" spans="16:16" ht="15" customHeight="1">
      <c r="P967" s="670"/>
    </row>
    <row r="968" spans="16:16" ht="15" customHeight="1">
      <c r="P968" s="670"/>
    </row>
    <row r="969" spans="16:16" ht="15" customHeight="1">
      <c r="P969" s="670"/>
    </row>
    <row r="970" spans="16:16" ht="15" customHeight="1">
      <c r="P970" s="670"/>
    </row>
    <row r="971" spans="16:16" ht="15" customHeight="1">
      <c r="P971" s="670"/>
    </row>
    <row r="972" spans="16:16" ht="15" customHeight="1">
      <c r="P972" s="670"/>
    </row>
    <row r="973" spans="16:16" ht="15" customHeight="1">
      <c r="P973" s="670"/>
    </row>
    <row r="974" spans="16:16" ht="15" customHeight="1">
      <c r="P974" s="670"/>
    </row>
    <row r="975" spans="16:16" ht="15" customHeight="1">
      <c r="P975" s="670"/>
    </row>
    <row r="976" spans="16:16" ht="15" customHeight="1">
      <c r="P976" s="670"/>
    </row>
    <row r="977" spans="16:16" ht="15" customHeight="1">
      <c r="P977" s="670"/>
    </row>
    <row r="978" spans="16:16" ht="15" customHeight="1">
      <c r="P978" s="670"/>
    </row>
    <row r="979" spans="16:16" ht="15" customHeight="1">
      <c r="P979" s="670"/>
    </row>
    <row r="980" spans="16:16" ht="15" customHeight="1">
      <c r="P980" s="670"/>
    </row>
    <row r="981" spans="16:16" ht="15" customHeight="1">
      <c r="P981" s="670"/>
    </row>
    <row r="982" spans="16:16" ht="15" customHeight="1">
      <c r="P982" s="670"/>
    </row>
    <row r="983" spans="16:16" ht="15" customHeight="1">
      <c r="P983" s="670"/>
    </row>
    <row r="984" spans="16:16" ht="15" customHeight="1">
      <c r="P984" s="670"/>
    </row>
    <row r="985" spans="16:16" ht="15" customHeight="1">
      <c r="P985" s="670"/>
    </row>
    <row r="986" spans="16:16" ht="15" customHeight="1">
      <c r="P986" s="670"/>
    </row>
    <row r="987" spans="16:16" ht="15" customHeight="1">
      <c r="P987" s="670"/>
    </row>
    <row r="988" spans="16:16" ht="15" customHeight="1">
      <c r="P988" s="670"/>
    </row>
    <row r="989" spans="16:16" ht="15" customHeight="1">
      <c r="P989" s="670"/>
    </row>
    <row r="990" spans="16:16" ht="15" customHeight="1">
      <c r="P990" s="670"/>
    </row>
    <row r="991" spans="16:16" ht="15" customHeight="1">
      <c r="P991" s="670"/>
    </row>
    <row r="992" spans="16:16" ht="15" customHeight="1">
      <c r="P992" s="670"/>
    </row>
    <row r="993" spans="16:16" ht="15" customHeight="1">
      <c r="P993" s="670"/>
    </row>
    <row r="994" spans="16:16" ht="15" customHeight="1">
      <c r="P994" s="670"/>
    </row>
    <row r="995" spans="16:16" ht="15" customHeight="1">
      <c r="P995" s="670"/>
    </row>
    <row r="996" spans="16:16" ht="15" customHeight="1">
      <c r="P996" s="670"/>
    </row>
    <row r="997" spans="16:16" ht="15" customHeight="1">
      <c r="P997" s="670"/>
    </row>
    <row r="998" spans="16:16" ht="15" customHeight="1">
      <c r="P998" s="670"/>
    </row>
    <row r="999" spans="16:16" ht="15" customHeight="1">
      <c r="P999" s="670"/>
    </row>
    <row r="1000" spans="16:16" ht="15" customHeight="1">
      <c r="P1000" s="670"/>
    </row>
  </sheetData>
  <autoFilter ref="A5:R172"/>
  <mergeCells count="3">
    <mergeCell ref="A1:C1"/>
    <mergeCell ref="F4:J4"/>
    <mergeCell ref="L4:O4"/>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dimension ref="A1:Z1000"/>
  <sheetViews>
    <sheetView workbookViewId="0">
      <pane xSplit="3" ySplit="6" topLeftCell="L232" activePane="bottomRight" state="frozen"/>
      <selection pane="topRight" activeCell="D1" sqref="D1"/>
      <selection pane="bottomLeft" activeCell="A7" sqref="A7"/>
      <selection pane="bottomRight" activeCell="P234" sqref="P234"/>
    </sheetView>
  </sheetViews>
  <sheetFormatPr defaultColWidth="14.42578125" defaultRowHeight="15" customHeight="1"/>
  <cols>
    <col min="1" max="1" width="12.28515625" customWidth="1"/>
    <col min="2" max="2" width="13.85546875" customWidth="1"/>
    <col min="3" max="3" width="48.42578125" customWidth="1"/>
    <col min="4" max="4" width="10.140625" customWidth="1"/>
    <col min="5" max="5" width="18.140625" customWidth="1"/>
    <col min="6" max="6" width="16.42578125" customWidth="1"/>
    <col min="7" max="7" width="21.140625" customWidth="1"/>
    <col min="8" max="8" width="15.85546875" customWidth="1"/>
    <col min="9" max="9" width="16.42578125" customWidth="1"/>
    <col min="10" max="10" width="16.140625" customWidth="1"/>
    <col min="11" max="11" width="14.85546875" customWidth="1"/>
    <col min="12" max="12" width="15.42578125" customWidth="1"/>
    <col min="13" max="13" width="13.42578125" customWidth="1"/>
    <col min="14" max="14" width="10.5703125" customWidth="1"/>
    <col min="15" max="15" width="12.140625" customWidth="1"/>
    <col min="16" max="16" width="57.42578125" customWidth="1"/>
    <col min="17" max="17" width="41.42578125" customWidth="1"/>
    <col min="18" max="18" width="11.5703125" customWidth="1"/>
    <col min="19" max="20" width="9.140625" customWidth="1"/>
    <col min="21" max="26" width="8.7109375" customWidth="1"/>
  </cols>
  <sheetData>
    <row r="1" spans="1:26" ht="11.25" customHeight="1">
      <c r="A1" s="1182" t="s">
        <v>2210</v>
      </c>
      <c r="B1" s="1160"/>
      <c r="C1" s="1158"/>
      <c r="D1" s="432"/>
      <c r="E1" s="432"/>
      <c r="F1" s="433" t="s">
        <v>392</v>
      </c>
      <c r="G1" s="433" t="s">
        <v>559</v>
      </c>
      <c r="H1" s="433" t="s">
        <v>560</v>
      </c>
      <c r="I1" s="433" t="s">
        <v>122</v>
      </c>
      <c r="J1" s="433" t="s">
        <v>124</v>
      </c>
      <c r="K1" s="433" t="s">
        <v>126</v>
      </c>
      <c r="L1" s="433" t="s">
        <v>128</v>
      </c>
      <c r="M1" s="433" t="s">
        <v>130</v>
      </c>
      <c r="N1" s="433" t="s">
        <v>396</v>
      </c>
      <c r="O1" s="433" t="s">
        <v>138</v>
      </c>
      <c r="P1" s="433" t="s">
        <v>140</v>
      </c>
      <c r="Q1" s="433" t="s">
        <v>142</v>
      </c>
      <c r="R1" s="434" t="s">
        <v>144</v>
      </c>
      <c r="S1" s="434" t="s">
        <v>149</v>
      </c>
      <c r="T1" s="434" t="s">
        <v>164</v>
      </c>
      <c r="U1" s="435"/>
      <c r="V1" s="435"/>
      <c r="W1" s="435"/>
      <c r="X1" s="435"/>
      <c r="Y1" s="435"/>
      <c r="Z1" s="435"/>
    </row>
    <row r="2" spans="1:26" ht="11.25" customHeight="1">
      <c r="A2" s="436" t="str">
        <f>HYPERLINK("#Index!B11", "Index Pg")</f>
        <v>Index Pg</v>
      </c>
      <c r="B2" s="437"/>
      <c r="C2" s="438" t="str">
        <f>HYPERLINK("#'Budget Summary II'!A3:B5", "Budget Summary II")</f>
        <v>Budget Summary II</v>
      </c>
      <c r="D2" s="439"/>
      <c r="E2" s="440" t="s">
        <v>42</v>
      </c>
      <c r="F2" s="442">
        <f>R6-SUM(G2:T2)</f>
        <v>0</v>
      </c>
      <c r="G2" s="442">
        <f>R17+R18+R18+R24+R25+R26+R139+R140+R141+R142+R144+R145+R147+R148+R204+R225+R227+R228+R229+R230+R234+R235+R237+R238+R240+R241+R242+R243+R244+R245+R247+R248+R249+R250+R266+R275+R277+R278+R279</f>
        <v>0</v>
      </c>
      <c r="H2" s="442">
        <f>R252+R253+R254+R255</f>
        <v>0</v>
      </c>
      <c r="I2" s="442">
        <f>R153+R154+R155+R156+R157+R158+R159+R160+R161</f>
        <v>0</v>
      </c>
      <c r="J2" s="442">
        <f>R163+R164+R165+R166+R167+R168+R169+R170</f>
        <v>0</v>
      </c>
      <c r="K2" s="442">
        <f>R172+R173</f>
        <v>0</v>
      </c>
      <c r="L2" s="442">
        <f>R175+R176+R177</f>
        <v>0</v>
      </c>
      <c r="M2" s="442">
        <f>R257+R258+R259+R260+R261+R263</f>
        <v>0</v>
      </c>
      <c r="N2" s="442">
        <f>R275+R179</f>
        <v>0</v>
      </c>
      <c r="O2" s="442">
        <f>R182+R183</f>
        <v>0</v>
      </c>
      <c r="P2" s="444">
        <f>R185+R186+R187+R188</f>
        <v>0</v>
      </c>
      <c r="Q2" s="444">
        <f>R191+R193+R194+R196+R197+R198+R199+R200</f>
        <v>0</v>
      </c>
      <c r="R2" s="444">
        <f>R202+R203+R205</f>
        <v>0</v>
      </c>
      <c r="S2" s="445">
        <f>R280</f>
        <v>0</v>
      </c>
      <c r="T2" s="445">
        <f>R276</f>
        <v>0</v>
      </c>
      <c r="U2" s="435"/>
      <c r="V2" s="435"/>
      <c r="W2" s="435"/>
      <c r="X2" s="435"/>
      <c r="Y2" s="435"/>
      <c r="Z2" s="435"/>
    </row>
    <row r="3" spans="1:26" ht="11.25" customHeight="1">
      <c r="A3" s="436"/>
      <c r="B3" s="437"/>
      <c r="C3" s="438"/>
      <c r="D3" s="439"/>
      <c r="E3" s="440" t="s">
        <v>39</v>
      </c>
      <c r="F3" s="442">
        <f>O6-SUM(G3:T3)</f>
        <v>202.10365700054001</v>
      </c>
      <c r="G3" s="442">
        <f>O17+O18+O24+O25+O26+O139+O140+O141+O142+O144+O145+O147+O148+O225+O227+O228+O229+O230+O232+O233+O235+O237+O238+O240+O241+O242+O243+O244+O247+O248+O249+O250+O266+O275+O277+O278+O279</f>
        <v>15.375</v>
      </c>
      <c r="H3" s="442">
        <f>O252+O253+O254+O255</f>
        <v>5</v>
      </c>
      <c r="I3" s="442">
        <f>O153+O154+O155+O156+O157+O158+O159+O160+O161</f>
        <v>2.2000000000000002</v>
      </c>
      <c r="J3" s="442">
        <f>O163+O164+O165+O166+O167+O168+O169+O170</f>
        <v>7.5</v>
      </c>
      <c r="K3" s="442">
        <f>O172+O173</f>
        <v>1.74</v>
      </c>
      <c r="L3" s="442">
        <f>O175+O176+O177</f>
        <v>8.6999999999999993</v>
      </c>
      <c r="M3" s="442">
        <f>O257+O258+O259+O260+O261+O262+O263</f>
        <v>7.1999999999999993</v>
      </c>
      <c r="N3" s="442">
        <f>O179+O180</f>
        <v>1</v>
      </c>
      <c r="O3" s="442">
        <f>O182+O183</f>
        <v>6.4</v>
      </c>
      <c r="P3" s="444">
        <f>O185+O186+O187+O188</f>
        <v>3.24</v>
      </c>
      <c r="Q3" s="444">
        <f>O191+O192+O193+O194+O196+O197+O198+O199+O200</f>
        <v>7.9999999999999991</v>
      </c>
      <c r="R3" s="444">
        <f>O202+O203+O205</f>
        <v>16.400000000000002</v>
      </c>
      <c r="S3" s="445">
        <f>O280</f>
        <v>0</v>
      </c>
      <c r="T3" s="445">
        <f>O276</f>
        <v>0</v>
      </c>
      <c r="U3" s="435"/>
      <c r="V3" s="435"/>
      <c r="W3" s="435"/>
      <c r="X3" s="435"/>
      <c r="Y3" s="435"/>
      <c r="Z3" s="435"/>
    </row>
    <row r="4" spans="1:26" ht="12.75" customHeight="1">
      <c r="A4" s="447" t="s">
        <v>150</v>
      </c>
      <c r="B4" s="447" t="s">
        <v>151</v>
      </c>
      <c r="C4" s="447" t="s">
        <v>12</v>
      </c>
      <c r="D4" s="447" t="s">
        <v>426</v>
      </c>
      <c r="E4" s="447" t="s">
        <v>427</v>
      </c>
      <c r="F4" s="1183" t="s">
        <v>428</v>
      </c>
      <c r="G4" s="1160"/>
      <c r="H4" s="1160"/>
      <c r="I4" s="1160"/>
      <c r="J4" s="1158"/>
      <c r="K4" s="447" t="s">
        <v>431</v>
      </c>
      <c r="L4" s="1184" t="s">
        <v>432</v>
      </c>
      <c r="M4" s="1160"/>
      <c r="N4" s="1160"/>
      <c r="O4" s="1158"/>
      <c r="P4" s="447" t="s">
        <v>433</v>
      </c>
      <c r="Q4" s="447" t="s">
        <v>435</v>
      </c>
      <c r="R4" s="448" t="s">
        <v>434</v>
      </c>
      <c r="S4" s="449"/>
      <c r="T4" s="449"/>
      <c r="U4" s="449"/>
      <c r="V4" s="449"/>
      <c r="W4" s="449"/>
      <c r="X4" s="449"/>
      <c r="Y4" s="449"/>
      <c r="Z4" s="449"/>
    </row>
    <row r="5" spans="1:26" ht="11.25" customHeight="1">
      <c r="A5" s="447"/>
      <c r="B5" s="447"/>
      <c r="C5" s="447"/>
      <c r="D5" s="447"/>
      <c r="E5" s="447"/>
      <c r="F5" s="450" t="s">
        <v>439</v>
      </c>
      <c r="G5" s="450" t="s">
        <v>394</v>
      </c>
      <c r="H5" s="450" t="s">
        <v>395</v>
      </c>
      <c r="I5" s="450" t="s">
        <v>440</v>
      </c>
      <c r="J5" s="450" t="s">
        <v>441</v>
      </c>
      <c r="K5" s="447"/>
      <c r="L5" s="447" t="s">
        <v>442</v>
      </c>
      <c r="M5" s="448" t="s">
        <v>443</v>
      </c>
      <c r="N5" s="447" t="s">
        <v>444</v>
      </c>
      <c r="O5" s="448" t="s">
        <v>445</v>
      </c>
      <c r="P5" s="447"/>
      <c r="Q5" s="447"/>
      <c r="R5" s="448"/>
      <c r="S5" s="451"/>
      <c r="T5" s="451"/>
      <c r="U5" s="451"/>
      <c r="V5" s="451"/>
      <c r="W5" s="451"/>
      <c r="X5" s="451"/>
      <c r="Y5" s="451"/>
      <c r="Z5" s="451"/>
    </row>
    <row r="6" spans="1:26" ht="11.25" customHeight="1">
      <c r="A6" s="452">
        <v>9</v>
      </c>
      <c r="B6" s="453"/>
      <c r="C6" s="452" t="s">
        <v>25</v>
      </c>
      <c r="D6" s="454"/>
      <c r="E6" s="454"/>
      <c r="F6" s="452"/>
      <c r="G6" s="452"/>
      <c r="H6" s="452"/>
      <c r="I6" s="452"/>
      <c r="J6" s="452"/>
      <c r="K6" s="452"/>
      <c r="L6" s="452"/>
      <c r="M6" s="455"/>
      <c r="N6" s="452"/>
      <c r="O6" s="456">
        <f>O7+O20+O25+O26+O27</f>
        <v>284.85865700054001</v>
      </c>
      <c r="P6" s="452"/>
      <c r="Q6" s="452"/>
      <c r="R6" s="456">
        <f>R7+R20+R25+R26+R27</f>
        <v>0</v>
      </c>
      <c r="S6" s="457"/>
      <c r="T6" s="457"/>
      <c r="U6" s="457"/>
      <c r="V6" s="457"/>
      <c r="W6" s="457"/>
      <c r="X6" s="457"/>
      <c r="Y6" s="457"/>
      <c r="Z6" s="457"/>
    </row>
    <row r="7" spans="1:26" ht="11.25" customHeight="1">
      <c r="A7" s="458">
        <v>9.1</v>
      </c>
      <c r="B7" s="459"/>
      <c r="C7" s="460" t="s">
        <v>2290</v>
      </c>
      <c r="D7" s="461"/>
      <c r="E7" s="461"/>
      <c r="F7" s="459"/>
      <c r="G7" s="459"/>
      <c r="H7" s="459"/>
      <c r="I7" s="459"/>
      <c r="J7" s="459"/>
      <c r="K7" s="459"/>
      <c r="L7" s="459"/>
      <c r="M7" s="459"/>
      <c r="N7" s="459"/>
      <c r="O7" s="462">
        <f>SUM(O8:O13)+O16</f>
        <v>25.3</v>
      </c>
      <c r="P7" s="463"/>
      <c r="Q7" s="463"/>
      <c r="R7" s="464">
        <f>SUM(R8:R13)+R16</f>
        <v>0</v>
      </c>
      <c r="S7" s="457"/>
      <c r="T7" s="457"/>
      <c r="U7" s="457"/>
      <c r="V7" s="457"/>
      <c r="W7" s="457"/>
      <c r="X7" s="457"/>
      <c r="Y7" s="457"/>
      <c r="Z7" s="457"/>
    </row>
    <row r="8" spans="1:26" ht="11.25" customHeight="1">
      <c r="A8" s="465" t="s">
        <v>2302</v>
      </c>
      <c r="B8" s="123" t="s">
        <v>2305</v>
      </c>
      <c r="C8" s="123" t="s">
        <v>2306</v>
      </c>
      <c r="D8" s="124" t="s">
        <v>392</v>
      </c>
      <c r="E8" s="124" t="s">
        <v>476</v>
      </c>
      <c r="F8" s="466"/>
      <c r="G8" s="466"/>
      <c r="H8" s="466"/>
      <c r="I8" s="466"/>
      <c r="J8" s="466"/>
      <c r="K8" s="466"/>
      <c r="L8" s="466"/>
      <c r="M8" s="467">
        <f t="shared" ref="M8:M12" si="0">L8/100000</f>
        <v>0</v>
      </c>
      <c r="N8" s="467"/>
      <c r="O8" s="467">
        <f t="shared" ref="O8:O12" si="1">M8*N8</f>
        <v>0</v>
      </c>
      <c r="P8" s="123"/>
      <c r="Q8" s="123">
        <f>'RMNCH+A Abstract'!J57</f>
        <v>0</v>
      </c>
      <c r="R8" s="468">
        <f>'RMNCH+A Abstract'!K57</f>
        <v>0</v>
      </c>
      <c r="S8" s="457"/>
      <c r="T8" s="457"/>
      <c r="U8" s="457"/>
      <c r="V8" s="457"/>
      <c r="W8" s="457"/>
      <c r="X8" s="457"/>
      <c r="Y8" s="457"/>
      <c r="Z8" s="457"/>
    </row>
    <row r="9" spans="1:26" ht="11.25" customHeight="1">
      <c r="A9" s="465" t="s">
        <v>2316</v>
      </c>
      <c r="B9" s="123" t="s">
        <v>2317</v>
      </c>
      <c r="C9" s="123" t="s">
        <v>2318</v>
      </c>
      <c r="D9" s="124" t="s">
        <v>392</v>
      </c>
      <c r="E9" s="124" t="s">
        <v>476</v>
      </c>
      <c r="F9" s="466"/>
      <c r="G9" s="466"/>
      <c r="H9" s="466"/>
      <c r="I9" s="466"/>
      <c r="J9" s="466"/>
      <c r="K9" s="466"/>
      <c r="L9" s="466"/>
      <c r="M9" s="467">
        <f t="shared" si="0"/>
        <v>0</v>
      </c>
      <c r="N9" s="467"/>
      <c r="O9" s="467">
        <f t="shared" si="1"/>
        <v>0</v>
      </c>
      <c r="P9" s="123"/>
      <c r="Q9" s="123">
        <f>'RMNCH+A Abstract'!J58</f>
        <v>0</v>
      </c>
      <c r="R9" s="468">
        <f>'RMNCH+A Abstract'!K58</f>
        <v>0</v>
      </c>
      <c r="S9" s="435"/>
      <c r="T9" s="435"/>
      <c r="U9" s="435"/>
      <c r="V9" s="435"/>
      <c r="W9" s="435"/>
      <c r="X9" s="435"/>
      <c r="Y9" s="435"/>
      <c r="Z9" s="435"/>
    </row>
    <row r="10" spans="1:26" ht="11.25" customHeight="1">
      <c r="A10" s="465" t="s">
        <v>2326</v>
      </c>
      <c r="B10" s="123" t="s">
        <v>2327</v>
      </c>
      <c r="C10" s="123" t="s">
        <v>2329</v>
      </c>
      <c r="D10" s="124" t="s">
        <v>392</v>
      </c>
      <c r="E10" s="124" t="s">
        <v>476</v>
      </c>
      <c r="F10" s="466"/>
      <c r="G10" s="466"/>
      <c r="H10" s="466"/>
      <c r="I10" s="466"/>
      <c r="J10" s="466"/>
      <c r="K10" s="466"/>
      <c r="L10" s="466"/>
      <c r="M10" s="467">
        <f t="shared" si="0"/>
        <v>0</v>
      </c>
      <c r="N10" s="467"/>
      <c r="O10" s="467">
        <f t="shared" si="1"/>
        <v>0</v>
      </c>
      <c r="P10" s="123"/>
      <c r="Q10" s="123">
        <f>'RMNCH+A Abstract'!J59</f>
        <v>0</v>
      </c>
      <c r="R10" s="468">
        <f>'RMNCH+A Abstract'!K59</f>
        <v>0</v>
      </c>
      <c r="S10" s="435"/>
      <c r="T10" s="435"/>
      <c r="U10" s="435"/>
      <c r="V10" s="435"/>
      <c r="W10" s="435"/>
      <c r="X10" s="435"/>
      <c r="Y10" s="435"/>
      <c r="Z10" s="435"/>
    </row>
    <row r="11" spans="1:26" ht="11.25" customHeight="1">
      <c r="A11" s="465" t="s">
        <v>2336</v>
      </c>
      <c r="B11" s="123" t="s">
        <v>2338</v>
      </c>
      <c r="C11" s="123" t="s">
        <v>2340</v>
      </c>
      <c r="D11" s="124" t="s">
        <v>392</v>
      </c>
      <c r="E11" s="124" t="s">
        <v>476</v>
      </c>
      <c r="F11" s="466"/>
      <c r="G11" s="466"/>
      <c r="H11" s="466"/>
      <c r="I11" s="466"/>
      <c r="J11" s="466"/>
      <c r="K11" s="466"/>
      <c r="L11" s="466"/>
      <c r="M11" s="467">
        <f t="shared" si="0"/>
        <v>0</v>
      </c>
      <c r="N11" s="467"/>
      <c r="O11" s="467">
        <f t="shared" si="1"/>
        <v>0</v>
      </c>
      <c r="P11" s="123"/>
      <c r="Q11" s="123">
        <f>'RMNCH+A Abstract'!J60</f>
        <v>0</v>
      </c>
      <c r="R11" s="468">
        <f>'RMNCH+A Abstract'!K60</f>
        <v>0</v>
      </c>
      <c r="S11" s="435"/>
      <c r="T11" s="435"/>
      <c r="U11" s="435"/>
      <c r="V11" s="435"/>
      <c r="W11" s="435"/>
      <c r="X11" s="435"/>
      <c r="Y11" s="435"/>
      <c r="Z11" s="435"/>
    </row>
    <row r="12" spans="1:26" ht="114.75">
      <c r="A12" s="465" t="s">
        <v>2347</v>
      </c>
      <c r="B12" s="123" t="s">
        <v>2348</v>
      </c>
      <c r="C12" s="123" t="s">
        <v>2349</v>
      </c>
      <c r="D12" s="124" t="s">
        <v>392</v>
      </c>
      <c r="E12" s="469" t="s">
        <v>2351</v>
      </c>
      <c r="F12" s="470"/>
      <c r="G12" s="470"/>
      <c r="H12" s="470">
        <f>800000+2796000</f>
        <v>3596000</v>
      </c>
      <c r="I12" s="470">
        <v>751055</v>
      </c>
      <c r="J12" s="470"/>
      <c r="K12" s="466" t="s">
        <v>893</v>
      </c>
      <c r="L12" s="470">
        <v>2530000</v>
      </c>
      <c r="M12" s="467">
        <f t="shared" si="0"/>
        <v>25.3</v>
      </c>
      <c r="N12" s="467">
        <v>1</v>
      </c>
      <c r="O12" s="467">
        <f t="shared" si="1"/>
        <v>25.3</v>
      </c>
      <c r="P12" s="471" t="s">
        <v>2358</v>
      </c>
      <c r="Q12" s="123"/>
      <c r="R12" s="468">
        <f>'RMNCH+A Abstract'!K61</f>
        <v>0</v>
      </c>
      <c r="S12" s="435"/>
      <c r="T12" s="435"/>
      <c r="U12" s="435"/>
      <c r="V12" s="435"/>
      <c r="W12" s="435"/>
      <c r="X12" s="435"/>
      <c r="Y12" s="435"/>
      <c r="Z12" s="435"/>
    </row>
    <row r="13" spans="1:26" ht="11.25" customHeight="1">
      <c r="A13" s="472" t="s">
        <v>2362</v>
      </c>
      <c r="B13" s="473" t="s">
        <v>2363</v>
      </c>
      <c r="C13" s="472" t="s">
        <v>2366</v>
      </c>
      <c r="D13" s="474" t="s">
        <v>392</v>
      </c>
      <c r="E13" s="474" t="s">
        <v>25</v>
      </c>
      <c r="F13" s="475"/>
      <c r="G13" s="475"/>
      <c r="H13" s="475"/>
      <c r="I13" s="475"/>
      <c r="J13" s="475"/>
      <c r="K13" s="475"/>
      <c r="L13" s="475"/>
      <c r="M13" s="476"/>
      <c r="N13" s="476"/>
      <c r="O13" s="476">
        <f>SUM(O14:O15)</f>
        <v>0</v>
      </c>
      <c r="P13" s="472"/>
      <c r="Q13" s="472"/>
      <c r="R13" s="476">
        <f>SUM(R14:R15)</f>
        <v>0</v>
      </c>
      <c r="S13" s="435"/>
      <c r="T13" s="435"/>
      <c r="U13" s="435"/>
      <c r="V13" s="435"/>
      <c r="W13" s="435"/>
      <c r="X13" s="435"/>
      <c r="Y13" s="435"/>
      <c r="Z13" s="435"/>
    </row>
    <row r="14" spans="1:26" ht="11.25" customHeight="1">
      <c r="A14" s="465" t="s">
        <v>2374</v>
      </c>
      <c r="B14" s="123" t="s">
        <v>2375</v>
      </c>
      <c r="C14" s="478" t="s">
        <v>2376</v>
      </c>
      <c r="D14" s="124" t="s">
        <v>392</v>
      </c>
      <c r="E14" s="124" t="s">
        <v>2380</v>
      </c>
      <c r="F14" s="466"/>
      <c r="G14" s="466"/>
      <c r="H14" s="466"/>
      <c r="I14" s="466"/>
      <c r="J14" s="466"/>
      <c r="K14" s="466"/>
      <c r="L14" s="466"/>
      <c r="M14" s="467">
        <f t="shared" ref="M14:M15" si="2">L14/100000</f>
        <v>0</v>
      </c>
      <c r="N14" s="467"/>
      <c r="O14" s="467">
        <f t="shared" ref="O14:O15" si="3">M14*N14</f>
        <v>0</v>
      </c>
      <c r="P14" s="123"/>
      <c r="Q14" s="123">
        <f>'RMNCH+A Abstract'!J63</f>
        <v>0</v>
      </c>
      <c r="R14" s="468">
        <f>'RMNCH+A Abstract'!K63</f>
        <v>0</v>
      </c>
      <c r="S14" s="435"/>
      <c r="T14" s="435"/>
      <c r="U14" s="435"/>
      <c r="V14" s="435"/>
      <c r="W14" s="435"/>
      <c r="X14" s="435"/>
      <c r="Y14" s="435"/>
      <c r="Z14" s="435"/>
    </row>
    <row r="15" spans="1:26" ht="11.25" customHeight="1">
      <c r="A15" s="465" t="s">
        <v>2383</v>
      </c>
      <c r="B15" s="123" t="s">
        <v>2384</v>
      </c>
      <c r="C15" s="123" t="s">
        <v>2385</v>
      </c>
      <c r="D15" s="124" t="s">
        <v>392</v>
      </c>
      <c r="E15" s="124" t="s">
        <v>588</v>
      </c>
      <c r="F15" s="466"/>
      <c r="G15" s="466"/>
      <c r="H15" s="466"/>
      <c r="I15" s="466"/>
      <c r="J15" s="466"/>
      <c r="K15" s="466"/>
      <c r="L15" s="466"/>
      <c r="M15" s="467">
        <f t="shared" si="2"/>
        <v>0</v>
      </c>
      <c r="N15" s="467"/>
      <c r="O15" s="467">
        <f t="shared" si="3"/>
        <v>0</v>
      </c>
      <c r="P15" s="123"/>
      <c r="Q15" s="123">
        <f>'RMNCH+A Abstract'!J312</f>
        <v>0</v>
      </c>
      <c r="R15" s="468">
        <f>'RMNCH+A Abstract'!K312</f>
        <v>0</v>
      </c>
      <c r="S15" s="435"/>
      <c r="T15" s="435"/>
      <c r="U15" s="435"/>
      <c r="V15" s="435"/>
      <c r="W15" s="435"/>
      <c r="X15" s="435"/>
      <c r="Y15" s="435"/>
      <c r="Z15" s="435"/>
    </row>
    <row r="16" spans="1:26" ht="11.25" customHeight="1">
      <c r="A16" s="480" t="s">
        <v>2390</v>
      </c>
      <c r="B16" s="482"/>
      <c r="C16" s="482" t="s">
        <v>297</v>
      </c>
      <c r="D16" s="483"/>
      <c r="E16" s="483"/>
      <c r="F16" s="484"/>
      <c r="G16" s="484"/>
      <c r="H16" s="484"/>
      <c r="I16" s="484"/>
      <c r="J16" s="484"/>
      <c r="K16" s="484"/>
      <c r="L16" s="484"/>
      <c r="M16" s="486"/>
      <c r="N16" s="486"/>
      <c r="O16" s="486">
        <f>O17+O18+O19</f>
        <v>0</v>
      </c>
      <c r="P16" s="482"/>
      <c r="Q16" s="482"/>
      <c r="R16" s="491">
        <f>R17+R18+R19</f>
        <v>0</v>
      </c>
      <c r="S16" s="457"/>
      <c r="T16" s="457"/>
      <c r="U16" s="457"/>
      <c r="V16" s="457"/>
      <c r="W16" s="457"/>
      <c r="X16" s="457"/>
      <c r="Y16" s="457"/>
      <c r="Z16" s="457"/>
    </row>
    <row r="17" spans="1:26" ht="11.25" customHeight="1">
      <c r="A17" s="465" t="s">
        <v>2401</v>
      </c>
      <c r="B17" s="492"/>
      <c r="C17" s="123" t="s">
        <v>2404</v>
      </c>
      <c r="D17" s="124" t="s">
        <v>609</v>
      </c>
      <c r="E17" s="124" t="s">
        <v>2406</v>
      </c>
      <c r="F17" s="493"/>
      <c r="G17" s="493"/>
      <c r="H17" s="493"/>
      <c r="I17" s="493"/>
      <c r="J17" s="493"/>
      <c r="K17" s="493"/>
      <c r="L17" s="493"/>
      <c r="M17" s="467">
        <f t="shared" ref="M17:M19" si="4">L17/100000</f>
        <v>0</v>
      </c>
      <c r="N17" s="467"/>
      <c r="O17" s="467">
        <f t="shared" ref="O17:O19" si="5">M17*N17</f>
        <v>0</v>
      </c>
      <c r="P17" s="492"/>
      <c r="Q17" s="492"/>
      <c r="R17" s="495"/>
      <c r="S17" s="457"/>
      <c r="T17" s="457"/>
      <c r="U17" s="457"/>
      <c r="V17" s="457"/>
      <c r="W17" s="457"/>
      <c r="X17" s="457"/>
      <c r="Y17" s="457"/>
      <c r="Z17" s="457"/>
    </row>
    <row r="18" spans="1:26" ht="11.25" customHeight="1">
      <c r="A18" s="465" t="s">
        <v>2411</v>
      </c>
      <c r="B18" s="492"/>
      <c r="C18" s="123" t="s">
        <v>2412</v>
      </c>
      <c r="D18" s="124" t="s">
        <v>609</v>
      </c>
      <c r="E18" s="124" t="s">
        <v>2406</v>
      </c>
      <c r="F18" s="493"/>
      <c r="G18" s="493"/>
      <c r="H18" s="493"/>
      <c r="I18" s="493"/>
      <c r="J18" s="493"/>
      <c r="K18" s="493"/>
      <c r="L18" s="493"/>
      <c r="M18" s="467">
        <f t="shared" si="4"/>
        <v>0</v>
      </c>
      <c r="N18" s="467"/>
      <c r="O18" s="467">
        <f t="shared" si="5"/>
        <v>0</v>
      </c>
      <c r="P18" s="492"/>
      <c r="Q18" s="492"/>
      <c r="R18" s="495"/>
      <c r="S18" s="457"/>
      <c r="T18" s="457"/>
      <c r="U18" s="457"/>
      <c r="V18" s="457"/>
      <c r="W18" s="457"/>
      <c r="X18" s="457"/>
      <c r="Y18" s="457"/>
      <c r="Z18" s="457"/>
    </row>
    <row r="19" spans="1:26" ht="11.25" customHeight="1">
      <c r="A19" s="465" t="s">
        <v>2418</v>
      </c>
      <c r="B19" s="492"/>
      <c r="C19" s="123" t="s">
        <v>297</v>
      </c>
      <c r="D19" s="124"/>
      <c r="E19" s="124"/>
      <c r="F19" s="493"/>
      <c r="G19" s="493"/>
      <c r="H19" s="493"/>
      <c r="I19" s="493"/>
      <c r="J19" s="493"/>
      <c r="K19" s="493"/>
      <c r="L19" s="493"/>
      <c r="M19" s="467">
        <f t="shared" si="4"/>
        <v>0</v>
      </c>
      <c r="N19" s="467"/>
      <c r="O19" s="467">
        <f t="shared" si="5"/>
        <v>0</v>
      </c>
      <c r="P19" s="492"/>
      <c r="Q19" s="492"/>
      <c r="R19" s="495"/>
      <c r="S19" s="457"/>
      <c r="T19" s="457"/>
      <c r="U19" s="457"/>
      <c r="V19" s="457"/>
      <c r="W19" s="457"/>
      <c r="X19" s="457"/>
      <c r="Y19" s="457"/>
      <c r="Z19" s="457"/>
    </row>
    <row r="20" spans="1:26" ht="11.25" customHeight="1">
      <c r="A20" s="458">
        <v>9.1999999999999993</v>
      </c>
      <c r="B20" s="459"/>
      <c r="C20" s="460" t="s">
        <v>2421</v>
      </c>
      <c r="D20" s="461"/>
      <c r="E20" s="461"/>
      <c r="F20" s="459"/>
      <c r="G20" s="459"/>
      <c r="H20" s="459"/>
      <c r="I20" s="459"/>
      <c r="J20" s="459"/>
      <c r="K20" s="459"/>
      <c r="L20" s="459"/>
      <c r="M20" s="497"/>
      <c r="N20" s="497"/>
      <c r="O20" s="462">
        <f>SUM(O21:O24)</f>
        <v>43.308675000000001</v>
      </c>
      <c r="P20" s="463"/>
      <c r="Q20" s="463"/>
      <c r="R20" s="464">
        <f>SUM(R21:R24)</f>
        <v>0</v>
      </c>
      <c r="S20" s="457"/>
      <c r="T20" s="457"/>
      <c r="U20" s="457"/>
      <c r="V20" s="457"/>
      <c r="W20" s="457"/>
      <c r="X20" s="457"/>
      <c r="Y20" s="457"/>
      <c r="Z20" s="457"/>
    </row>
    <row r="21" spans="1:26" ht="11.25" customHeight="1">
      <c r="A21" s="465" t="s">
        <v>2428</v>
      </c>
      <c r="B21" s="123" t="s">
        <v>2429</v>
      </c>
      <c r="C21" s="123" t="s">
        <v>2430</v>
      </c>
      <c r="D21" s="124" t="s">
        <v>392</v>
      </c>
      <c r="E21" s="124" t="s">
        <v>2432</v>
      </c>
      <c r="F21" s="498"/>
      <c r="G21" s="499"/>
      <c r="H21" s="500"/>
      <c r="I21" s="500"/>
      <c r="J21" s="498"/>
      <c r="K21" s="498"/>
      <c r="L21" s="498"/>
      <c r="M21" s="467">
        <f t="shared" ref="M21:M26" si="6">L21/100000</f>
        <v>0</v>
      </c>
      <c r="N21" s="467"/>
      <c r="O21" s="467">
        <f t="shared" ref="O21:O26" si="7">M21*N21</f>
        <v>0</v>
      </c>
      <c r="P21" s="184"/>
      <c r="Q21" s="123">
        <f>'RMNCH+A Abstract'!J65</f>
        <v>0</v>
      </c>
      <c r="R21" s="468">
        <f>'RMNCH+A Abstract'!K65</f>
        <v>0</v>
      </c>
      <c r="S21" s="435"/>
      <c r="T21" s="435"/>
      <c r="U21" s="435"/>
      <c r="V21" s="435"/>
      <c r="W21" s="435"/>
      <c r="X21" s="435"/>
      <c r="Y21" s="435"/>
      <c r="Z21" s="435"/>
    </row>
    <row r="22" spans="1:26" ht="216.75">
      <c r="A22" s="240" t="s">
        <v>2440</v>
      </c>
      <c r="B22" s="137" t="s">
        <v>2441</v>
      </c>
      <c r="C22" s="137" t="s">
        <v>2442</v>
      </c>
      <c r="D22" s="241" t="s">
        <v>392</v>
      </c>
      <c r="E22" s="241" t="s">
        <v>2443</v>
      </c>
      <c r="F22" s="131"/>
      <c r="G22" s="132"/>
      <c r="H22" s="359">
        <v>2280000</v>
      </c>
      <c r="I22" s="359">
        <v>820375</v>
      </c>
      <c r="J22" s="131"/>
      <c r="K22" s="502" t="s">
        <v>744</v>
      </c>
      <c r="L22" s="503">
        <f>AVERAGE(65000,50000,17640,11550,15376,12734,11183,9000)*12</f>
        <v>288724.5</v>
      </c>
      <c r="M22" s="503">
        <f t="shared" si="6"/>
        <v>2.8872450000000001</v>
      </c>
      <c r="N22" s="504">
        <v>15</v>
      </c>
      <c r="O22" s="503">
        <f t="shared" si="7"/>
        <v>43.308675000000001</v>
      </c>
      <c r="P22" s="505" t="s">
        <v>2452</v>
      </c>
      <c r="Q22" s="506">
        <f>'RMNCH+A Abstract'!J66</f>
        <v>0</v>
      </c>
      <c r="R22" s="507">
        <f>'RMNCH+A Abstract'!K66</f>
        <v>0</v>
      </c>
      <c r="S22" s="508"/>
      <c r="T22" s="508"/>
      <c r="U22" s="508"/>
      <c r="V22" s="508"/>
      <c r="W22" s="508"/>
      <c r="X22" s="508"/>
      <c r="Y22" s="508"/>
      <c r="Z22" s="508"/>
    </row>
    <row r="23" spans="1:26" ht="11.25" customHeight="1">
      <c r="A23" s="465" t="s">
        <v>2459</v>
      </c>
      <c r="B23" s="123"/>
      <c r="C23" s="123" t="s">
        <v>2460</v>
      </c>
      <c r="D23" s="124" t="s">
        <v>392</v>
      </c>
      <c r="E23" s="124" t="s">
        <v>2432</v>
      </c>
      <c r="F23" s="498"/>
      <c r="G23" s="499"/>
      <c r="H23" s="500"/>
      <c r="I23" s="500"/>
      <c r="J23" s="498"/>
      <c r="K23" s="498"/>
      <c r="L23" s="498"/>
      <c r="M23" s="467">
        <f t="shared" si="6"/>
        <v>0</v>
      </c>
      <c r="N23" s="467"/>
      <c r="O23" s="467">
        <f t="shared" si="7"/>
        <v>0</v>
      </c>
      <c r="P23" s="184"/>
      <c r="Q23" s="123">
        <f>'RMNCH+A Abstract'!J67</f>
        <v>0</v>
      </c>
      <c r="R23" s="468">
        <f>'RMNCH+A Abstract'!K67</f>
        <v>0</v>
      </c>
      <c r="S23" s="435"/>
      <c r="T23" s="435"/>
      <c r="U23" s="435"/>
      <c r="V23" s="435"/>
      <c r="W23" s="435"/>
      <c r="X23" s="435"/>
      <c r="Y23" s="435"/>
      <c r="Z23" s="435"/>
    </row>
    <row r="24" spans="1:26" ht="11.25" customHeight="1">
      <c r="A24" s="465" t="s">
        <v>2467</v>
      </c>
      <c r="B24" s="492"/>
      <c r="C24" s="123" t="s">
        <v>297</v>
      </c>
      <c r="D24" s="124" t="s">
        <v>609</v>
      </c>
      <c r="E24" s="124" t="s">
        <v>2118</v>
      </c>
      <c r="F24" s="466"/>
      <c r="G24" s="466"/>
      <c r="H24" s="466"/>
      <c r="I24" s="466"/>
      <c r="J24" s="466"/>
      <c r="K24" s="466"/>
      <c r="L24" s="466"/>
      <c r="M24" s="467">
        <f t="shared" si="6"/>
        <v>0</v>
      </c>
      <c r="N24" s="467"/>
      <c r="O24" s="467">
        <f t="shared" si="7"/>
        <v>0</v>
      </c>
      <c r="P24" s="492"/>
      <c r="Q24" s="511"/>
      <c r="R24" s="513"/>
      <c r="S24" s="457"/>
      <c r="T24" s="457"/>
      <c r="U24" s="457"/>
      <c r="V24" s="457"/>
      <c r="W24" s="457"/>
      <c r="X24" s="457"/>
      <c r="Y24" s="457"/>
      <c r="Z24" s="457"/>
    </row>
    <row r="25" spans="1:26" ht="11.25" customHeight="1">
      <c r="A25" s="458">
        <v>9.3000000000000007</v>
      </c>
      <c r="B25" s="463"/>
      <c r="C25" s="460" t="s">
        <v>2478</v>
      </c>
      <c r="D25" s="461" t="s">
        <v>609</v>
      </c>
      <c r="E25" s="461" t="s">
        <v>2118</v>
      </c>
      <c r="F25" s="463"/>
      <c r="G25" s="463"/>
      <c r="H25" s="463"/>
      <c r="I25" s="463"/>
      <c r="J25" s="463"/>
      <c r="K25" s="463"/>
      <c r="L25" s="463"/>
      <c r="M25" s="464">
        <f t="shared" si="6"/>
        <v>0</v>
      </c>
      <c r="N25" s="464"/>
      <c r="O25" s="515">
        <f t="shared" si="7"/>
        <v>0</v>
      </c>
      <c r="P25" s="463"/>
      <c r="Q25" s="463"/>
      <c r="R25" s="464"/>
      <c r="S25" s="435"/>
      <c r="T25" s="435"/>
      <c r="U25" s="435"/>
      <c r="V25" s="435"/>
      <c r="W25" s="435"/>
      <c r="X25" s="435"/>
      <c r="Y25" s="435"/>
      <c r="Z25" s="435"/>
    </row>
    <row r="26" spans="1:26" ht="11.25" customHeight="1">
      <c r="A26" s="458">
        <v>9.4</v>
      </c>
      <c r="B26" s="463"/>
      <c r="C26" s="460" t="s">
        <v>553</v>
      </c>
      <c r="D26" s="461" t="s">
        <v>609</v>
      </c>
      <c r="E26" s="461" t="s">
        <v>2118</v>
      </c>
      <c r="F26" s="463"/>
      <c r="G26" s="463"/>
      <c r="H26" s="463"/>
      <c r="I26" s="463"/>
      <c r="J26" s="463"/>
      <c r="K26" s="463"/>
      <c r="L26" s="463"/>
      <c r="M26" s="464">
        <f t="shared" si="6"/>
        <v>0</v>
      </c>
      <c r="N26" s="517"/>
      <c r="O26" s="515">
        <f t="shared" si="7"/>
        <v>0</v>
      </c>
      <c r="P26" s="463"/>
      <c r="Q26" s="463"/>
      <c r="R26" s="464"/>
      <c r="S26" s="435"/>
      <c r="T26" s="435"/>
      <c r="U26" s="435"/>
      <c r="V26" s="435"/>
      <c r="W26" s="435"/>
      <c r="X26" s="435"/>
      <c r="Y26" s="435"/>
      <c r="Z26" s="435"/>
    </row>
    <row r="27" spans="1:26" ht="11.25" customHeight="1">
      <c r="A27" s="458">
        <v>9.5</v>
      </c>
      <c r="B27" s="459"/>
      <c r="C27" s="460" t="s">
        <v>2490</v>
      </c>
      <c r="D27" s="461"/>
      <c r="E27" s="461"/>
      <c r="F27" s="459"/>
      <c r="G27" s="459"/>
      <c r="H27" s="459"/>
      <c r="I27" s="459"/>
      <c r="J27" s="459"/>
      <c r="K27" s="459"/>
      <c r="L27" s="459"/>
      <c r="M27" s="464"/>
      <c r="N27" s="497"/>
      <c r="O27" s="464">
        <f>O28+O56+O82+O110+O128+O134+O138+O143+O146+O149+O152+O162+O171+O174+O178+O181+O184+O189+O201+O206+O219+O224+O231+O236+O239+O246+O251+O264+O256</f>
        <v>216.24998200054</v>
      </c>
      <c r="P27" s="463"/>
      <c r="Q27" s="463"/>
      <c r="R27" s="464">
        <f>R28+R56+R82+R110+R128+R134+R138+R143+R146+R149+R152+R162+R171+R174+R178+R181+R184+R189+R201+R206+R219+R224+R231+R236+R239+R246+R251+R264+R256</f>
        <v>0</v>
      </c>
      <c r="S27" s="457"/>
      <c r="T27" s="457"/>
      <c r="U27" s="457"/>
      <c r="V27" s="457"/>
      <c r="W27" s="457"/>
      <c r="X27" s="457"/>
      <c r="Y27" s="457"/>
      <c r="Z27" s="457"/>
    </row>
    <row r="28" spans="1:26" ht="11.25" customHeight="1">
      <c r="A28" s="472" t="s">
        <v>2496</v>
      </c>
      <c r="B28" s="519"/>
      <c r="C28" s="520" t="s">
        <v>2500</v>
      </c>
      <c r="D28" s="474"/>
      <c r="E28" s="474"/>
      <c r="F28" s="519"/>
      <c r="G28" s="519"/>
      <c r="H28" s="519"/>
      <c r="I28" s="519"/>
      <c r="J28" s="519"/>
      <c r="K28" s="519"/>
      <c r="L28" s="519"/>
      <c r="M28" s="521"/>
      <c r="N28" s="522"/>
      <c r="O28" s="522">
        <f>SUM(O29:O55)</f>
        <v>11.239982000539985</v>
      </c>
      <c r="P28" s="473"/>
      <c r="Q28" s="473"/>
      <c r="R28" s="476">
        <f>SUM(R29:R55)</f>
        <v>0</v>
      </c>
      <c r="S28" s="457"/>
      <c r="T28" s="457"/>
      <c r="U28" s="457"/>
      <c r="V28" s="457"/>
      <c r="W28" s="457"/>
      <c r="X28" s="457"/>
      <c r="Y28" s="457"/>
      <c r="Z28" s="457"/>
    </row>
    <row r="29" spans="1:26" ht="51">
      <c r="A29" s="465" t="s">
        <v>2508</v>
      </c>
      <c r="B29" s="523" t="s">
        <v>2509</v>
      </c>
      <c r="C29" s="466" t="s">
        <v>2510</v>
      </c>
      <c r="D29" s="124" t="s">
        <v>392</v>
      </c>
      <c r="E29" s="124" t="s">
        <v>476</v>
      </c>
      <c r="F29" s="466"/>
      <c r="G29" s="466"/>
      <c r="H29" s="466">
        <v>60000</v>
      </c>
      <c r="I29" s="466">
        <v>55339</v>
      </c>
      <c r="J29" s="466"/>
      <c r="K29" s="469" t="s">
        <v>2511</v>
      </c>
      <c r="L29" s="466">
        <v>30000</v>
      </c>
      <c r="M29" s="467">
        <f t="shared" ref="M29:M39" si="8">L29/100000</f>
        <v>0.3</v>
      </c>
      <c r="N29" s="524">
        <v>3</v>
      </c>
      <c r="O29" s="467">
        <f t="shared" ref="O29:O55" si="9">M29*N29</f>
        <v>0.89999999999999991</v>
      </c>
      <c r="P29" s="471" t="s">
        <v>2517</v>
      </c>
      <c r="Q29" s="123">
        <f>'RMNCH+A Abstract'!J70</f>
        <v>0</v>
      </c>
      <c r="R29" s="468">
        <f>'RMNCH+A Abstract'!K70</f>
        <v>0</v>
      </c>
      <c r="S29" s="457"/>
      <c r="T29" s="457"/>
      <c r="U29" s="457"/>
      <c r="V29" s="457"/>
      <c r="W29" s="457"/>
      <c r="X29" s="457"/>
      <c r="Y29" s="457"/>
      <c r="Z29" s="457"/>
    </row>
    <row r="30" spans="1:26" ht="11.25" customHeight="1">
      <c r="A30" s="465" t="s">
        <v>2519</v>
      </c>
      <c r="B30" s="123" t="s">
        <v>2522</v>
      </c>
      <c r="C30" s="123" t="s">
        <v>2524</v>
      </c>
      <c r="D30" s="124" t="s">
        <v>392</v>
      </c>
      <c r="E30" s="124" t="s">
        <v>476</v>
      </c>
      <c r="F30" s="466"/>
      <c r="G30" s="466"/>
      <c r="H30" s="466"/>
      <c r="I30" s="466"/>
      <c r="J30" s="466"/>
      <c r="K30" s="466"/>
      <c r="L30" s="466"/>
      <c r="M30" s="467">
        <f t="shared" si="8"/>
        <v>0</v>
      </c>
      <c r="N30" s="524"/>
      <c r="O30" s="467">
        <f t="shared" si="9"/>
        <v>0</v>
      </c>
      <c r="P30" s="123"/>
      <c r="Q30" s="123">
        <f>'RMNCH+A Abstract'!J71</f>
        <v>0</v>
      </c>
      <c r="R30" s="468">
        <f>'RMNCH+A Abstract'!K71</f>
        <v>0</v>
      </c>
      <c r="S30" s="435"/>
      <c r="T30" s="435"/>
      <c r="U30" s="435"/>
      <c r="V30" s="435"/>
      <c r="W30" s="435"/>
      <c r="X30" s="435"/>
      <c r="Y30" s="435"/>
      <c r="Z30" s="435"/>
    </row>
    <row r="31" spans="1:26" ht="11.25" customHeight="1">
      <c r="A31" s="465" t="s">
        <v>2525</v>
      </c>
      <c r="B31" s="123"/>
      <c r="C31" s="123" t="s">
        <v>2526</v>
      </c>
      <c r="D31" s="124" t="s">
        <v>392</v>
      </c>
      <c r="E31" s="124" t="s">
        <v>476</v>
      </c>
      <c r="F31" s="498"/>
      <c r="G31" s="499"/>
      <c r="H31" s="500"/>
      <c r="I31" s="500"/>
      <c r="J31" s="498"/>
      <c r="K31" s="498"/>
      <c r="L31" s="498"/>
      <c r="M31" s="467">
        <f t="shared" si="8"/>
        <v>0</v>
      </c>
      <c r="N31" s="524"/>
      <c r="O31" s="467">
        <f t="shared" si="9"/>
        <v>0</v>
      </c>
      <c r="P31" s="184"/>
      <c r="Q31" s="123">
        <f>'RMNCH+A Abstract'!J72</f>
        <v>0</v>
      </c>
      <c r="R31" s="468">
        <f>'RMNCH+A Abstract'!K72</f>
        <v>0</v>
      </c>
      <c r="S31" s="435"/>
      <c r="T31" s="435"/>
      <c r="U31" s="435"/>
      <c r="V31" s="435"/>
      <c r="W31" s="435"/>
      <c r="X31" s="435"/>
      <c r="Y31" s="435"/>
      <c r="Z31" s="435"/>
    </row>
    <row r="32" spans="1:26" ht="11.25" customHeight="1">
      <c r="A32" s="465" t="s">
        <v>2533</v>
      </c>
      <c r="B32" s="123"/>
      <c r="C32" s="123" t="s">
        <v>2535</v>
      </c>
      <c r="D32" s="124" t="s">
        <v>392</v>
      </c>
      <c r="E32" s="124" t="s">
        <v>476</v>
      </c>
      <c r="F32" s="498"/>
      <c r="G32" s="499"/>
      <c r="H32" s="500"/>
      <c r="I32" s="500"/>
      <c r="J32" s="528"/>
      <c r="K32" s="498"/>
      <c r="L32" s="529"/>
      <c r="M32" s="467">
        <f t="shared" si="8"/>
        <v>0</v>
      </c>
      <c r="N32" s="524"/>
      <c r="O32" s="467">
        <f t="shared" si="9"/>
        <v>0</v>
      </c>
      <c r="P32" s="184"/>
      <c r="Q32" s="123">
        <f>'RMNCH+A Abstract'!J73</f>
        <v>0</v>
      </c>
      <c r="R32" s="468">
        <f>'RMNCH+A Abstract'!K73</f>
        <v>0</v>
      </c>
      <c r="S32" s="435"/>
      <c r="T32" s="435"/>
      <c r="U32" s="435"/>
      <c r="V32" s="435"/>
      <c r="W32" s="435"/>
      <c r="X32" s="435"/>
      <c r="Y32" s="435"/>
      <c r="Z32" s="435"/>
    </row>
    <row r="33" spans="1:26" ht="11.25" customHeight="1">
      <c r="A33" s="465" t="s">
        <v>2548</v>
      </c>
      <c r="B33" s="123" t="s">
        <v>2549</v>
      </c>
      <c r="C33" s="123" t="s">
        <v>2550</v>
      </c>
      <c r="D33" s="124" t="s">
        <v>392</v>
      </c>
      <c r="E33" s="124" t="s">
        <v>476</v>
      </c>
      <c r="F33" s="528"/>
      <c r="G33" s="530"/>
      <c r="H33" s="500"/>
      <c r="I33" s="500"/>
      <c r="J33" s="528"/>
      <c r="K33" s="498"/>
      <c r="L33" s="528"/>
      <c r="M33" s="467">
        <f t="shared" si="8"/>
        <v>0</v>
      </c>
      <c r="N33" s="531"/>
      <c r="O33" s="467">
        <f t="shared" si="9"/>
        <v>0</v>
      </c>
      <c r="P33" s="184"/>
      <c r="Q33" s="123">
        <f>'RMNCH+A Abstract'!J74</f>
        <v>0</v>
      </c>
      <c r="R33" s="468">
        <f>'RMNCH+A Abstract'!K74</f>
        <v>0</v>
      </c>
      <c r="S33" s="457"/>
      <c r="T33" s="457"/>
      <c r="U33" s="457"/>
      <c r="V33" s="457"/>
      <c r="W33" s="457"/>
      <c r="X33" s="457"/>
      <c r="Y33" s="457"/>
      <c r="Z33" s="457"/>
    </row>
    <row r="34" spans="1:26" ht="34.5">
      <c r="A34" s="465" t="s">
        <v>2558</v>
      </c>
      <c r="B34" s="123" t="s">
        <v>2559</v>
      </c>
      <c r="C34" s="123" t="s">
        <v>2560</v>
      </c>
      <c r="D34" s="124" t="s">
        <v>392</v>
      </c>
      <c r="E34" s="124" t="s">
        <v>476</v>
      </c>
      <c r="F34" s="528"/>
      <c r="G34" s="499"/>
      <c r="H34" s="216" t="s">
        <v>2563</v>
      </c>
      <c r="I34" s="216" t="s">
        <v>2564</v>
      </c>
      <c r="J34" s="327"/>
      <c r="K34" s="220" t="s">
        <v>2511</v>
      </c>
      <c r="L34" s="327">
        <v>50000</v>
      </c>
      <c r="M34" s="532">
        <f t="shared" si="8"/>
        <v>0.5</v>
      </c>
      <c r="N34" s="533">
        <v>6</v>
      </c>
      <c r="O34" s="532">
        <f t="shared" si="9"/>
        <v>3</v>
      </c>
      <c r="P34" s="534" t="s">
        <v>2569</v>
      </c>
      <c r="Q34" s="506">
        <f>'RMNCH+A Abstract'!J75</f>
        <v>0</v>
      </c>
      <c r="R34" s="507">
        <f>'RMNCH+A Abstract'!K75</f>
        <v>0</v>
      </c>
      <c r="S34" s="535"/>
      <c r="T34" s="535"/>
      <c r="U34" s="535"/>
      <c r="V34" s="457"/>
      <c r="W34" s="457"/>
      <c r="X34" s="457"/>
      <c r="Y34" s="457"/>
      <c r="Z34" s="457"/>
    </row>
    <row r="35" spans="1:26" ht="11.25" customHeight="1">
      <c r="A35" s="465" t="s">
        <v>2576</v>
      </c>
      <c r="B35" s="123" t="s">
        <v>2577</v>
      </c>
      <c r="C35" s="123" t="s">
        <v>2578</v>
      </c>
      <c r="D35" s="124" t="s">
        <v>392</v>
      </c>
      <c r="E35" s="124" t="s">
        <v>476</v>
      </c>
      <c r="F35" s="466"/>
      <c r="G35" s="466"/>
      <c r="H35" s="327"/>
      <c r="I35" s="327"/>
      <c r="J35" s="327"/>
      <c r="K35" s="327"/>
      <c r="L35" s="327"/>
      <c r="M35" s="532">
        <f t="shared" si="8"/>
        <v>0</v>
      </c>
      <c r="N35" s="533"/>
      <c r="O35" s="532">
        <f t="shared" si="9"/>
        <v>0</v>
      </c>
      <c r="P35" s="506"/>
      <c r="Q35" s="506">
        <f>'RMNCH+A Abstract'!J76</f>
        <v>0</v>
      </c>
      <c r="R35" s="507">
        <f>'RMNCH+A Abstract'!K76</f>
        <v>0</v>
      </c>
      <c r="S35" s="508"/>
      <c r="T35" s="508"/>
      <c r="U35" s="508"/>
      <c r="V35" s="435"/>
      <c r="W35" s="435"/>
      <c r="X35" s="435"/>
      <c r="Y35" s="435"/>
      <c r="Z35" s="435"/>
    </row>
    <row r="36" spans="1:26" ht="11.25" customHeight="1">
      <c r="A36" s="465" t="s">
        <v>2584</v>
      </c>
      <c r="B36" s="123" t="s">
        <v>2586</v>
      </c>
      <c r="C36" s="123" t="s">
        <v>2587</v>
      </c>
      <c r="D36" s="124" t="s">
        <v>392</v>
      </c>
      <c r="E36" s="124" t="s">
        <v>476</v>
      </c>
      <c r="F36" s="466"/>
      <c r="G36" s="466"/>
      <c r="H36" s="327"/>
      <c r="I36" s="327"/>
      <c r="J36" s="327"/>
      <c r="K36" s="327"/>
      <c r="L36" s="327"/>
      <c r="M36" s="532">
        <f t="shared" si="8"/>
        <v>0</v>
      </c>
      <c r="N36" s="533"/>
      <c r="O36" s="532">
        <f t="shared" si="9"/>
        <v>0</v>
      </c>
      <c r="P36" s="506"/>
      <c r="Q36" s="506">
        <f>'RMNCH+A Abstract'!J77</f>
        <v>0</v>
      </c>
      <c r="R36" s="507">
        <f>'RMNCH+A Abstract'!K77</f>
        <v>0</v>
      </c>
      <c r="S36" s="508"/>
      <c r="T36" s="508"/>
      <c r="U36" s="508"/>
      <c r="V36" s="435"/>
      <c r="W36" s="435"/>
      <c r="X36" s="435"/>
      <c r="Y36" s="435"/>
      <c r="Z36" s="435"/>
    </row>
    <row r="37" spans="1:26" ht="11.25" customHeight="1">
      <c r="A37" s="465" t="s">
        <v>2594</v>
      </c>
      <c r="B37" s="123" t="s">
        <v>2595</v>
      </c>
      <c r="C37" s="123" t="s">
        <v>2596</v>
      </c>
      <c r="D37" s="124" t="s">
        <v>392</v>
      </c>
      <c r="E37" s="124" t="s">
        <v>476</v>
      </c>
      <c r="F37" s="466"/>
      <c r="G37" s="466"/>
      <c r="H37" s="327"/>
      <c r="I37" s="327"/>
      <c r="J37" s="327"/>
      <c r="K37" s="327"/>
      <c r="L37" s="327"/>
      <c r="M37" s="532">
        <f t="shared" si="8"/>
        <v>0</v>
      </c>
      <c r="N37" s="533"/>
      <c r="O37" s="532">
        <f t="shared" si="9"/>
        <v>0</v>
      </c>
      <c r="P37" s="506"/>
      <c r="Q37" s="506">
        <f>'RMNCH+A Abstract'!J78</f>
        <v>0</v>
      </c>
      <c r="R37" s="507">
        <f>'RMNCH+A Abstract'!K78</f>
        <v>0</v>
      </c>
      <c r="S37" s="508"/>
      <c r="T37" s="508"/>
      <c r="U37" s="508"/>
      <c r="V37" s="435"/>
      <c r="W37" s="435"/>
      <c r="X37" s="435"/>
      <c r="Y37" s="435"/>
      <c r="Z37" s="435"/>
    </row>
    <row r="38" spans="1:26" ht="11.25" customHeight="1">
      <c r="A38" s="465" t="s">
        <v>2603</v>
      </c>
      <c r="B38" s="123" t="s">
        <v>2604</v>
      </c>
      <c r="C38" s="123" t="s">
        <v>2605</v>
      </c>
      <c r="D38" s="124" t="s">
        <v>392</v>
      </c>
      <c r="E38" s="124" t="s">
        <v>476</v>
      </c>
      <c r="F38" s="466"/>
      <c r="G38" s="466"/>
      <c r="H38" s="327"/>
      <c r="I38" s="327"/>
      <c r="J38" s="327"/>
      <c r="K38" s="327"/>
      <c r="L38" s="327"/>
      <c r="M38" s="532">
        <f t="shared" si="8"/>
        <v>0</v>
      </c>
      <c r="N38" s="538"/>
      <c r="O38" s="532">
        <f t="shared" si="9"/>
        <v>0</v>
      </c>
      <c r="P38" s="506"/>
      <c r="Q38" s="506">
        <f>'RMNCH+A Abstract'!J79</f>
        <v>0</v>
      </c>
      <c r="R38" s="507">
        <f>'RMNCH+A Abstract'!K79</f>
        <v>0</v>
      </c>
      <c r="S38" s="508"/>
      <c r="T38" s="508"/>
      <c r="U38" s="508"/>
      <c r="V38" s="435"/>
      <c r="W38" s="435"/>
      <c r="X38" s="435"/>
      <c r="Y38" s="435"/>
      <c r="Z38" s="435"/>
    </row>
    <row r="39" spans="1:26" ht="15.75" customHeight="1">
      <c r="A39" s="465" t="s">
        <v>2612</v>
      </c>
      <c r="B39" s="123" t="s">
        <v>2613</v>
      </c>
      <c r="C39" s="123" t="s">
        <v>2614</v>
      </c>
      <c r="D39" s="124" t="s">
        <v>392</v>
      </c>
      <c r="E39" s="124" t="s">
        <v>476</v>
      </c>
      <c r="F39" s="528"/>
      <c r="G39" s="499"/>
      <c r="H39" s="539">
        <v>100000</v>
      </c>
      <c r="I39" s="539">
        <v>0</v>
      </c>
      <c r="J39" s="540"/>
      <c r="K39" s="541" t="s">
        <v>2511</v>
      </c>
      <c r="L39" s="541">
        <v>50000</v>
      </c>
      <c r="M39" s="532">
        <f t="shared" si="8"/>
        <v>0.5</v>
      </c>
      <c r="N39" s="533">
        <v>3</v>
      </c>
      <c r="O39" s="532">
        <f t="shared" si="9"/>
        <v>1.5</v>
      </c>
      <c r="P39" s="506" t="s">
        <v>2624</v>
      </c>
      <c r="Q39" s="506">
        <f>'RMNCH+A Abstract'!J80</f>
        <v>0</v>
      </c>
      <c r="R39" s="507">
        <f>'RMNCH+A Abstract'!K80</f>
        <v>0</v>
      </c>
      <c r="S39" s="508"/>
      <c r="T39" s="508"/>
      <c r="U39" s="508"/>
      <c r="V39" s="435"/>
      <c r="W39" s="435"/>
      <c r="X39" s="435"/>
      <c r="Y39" s="435"/>
      <c r="Z39" s="435"/>
    </row>
    <row r="40" spans="1:26" ht="51">
      <c r="A40" s="465" t="s">
        <v>2628</v>
      </c>
      <c r="B40" s="123" t="s">
        <v>2629</v>
      </c>
      <c r="C40" s="123" t="s">
        <v>2630</v>
      </c>
      <c r="D40" s="124" t="s">
        <v>392</v>
      </c>
      <c r="E40" s="124" t="s">
        <v>476</v>
      </c>
      <c r="F40" s="528"/>
      <c r="G40" s="499"/>
      <c r="H40" s="539">
        <v>25000</v>
      </c>
      <c r="I40" s="539">
        <v>0</v>
      </c>
      <c r="J40" s="541"/>
      <c r="K40" s="541" t="s">
        <v>2511</v>
      </c>
      <c r="L40" s="541">
        <v>30000</v>
      </c>
      <c r="M40" s="532">
        <f>L40/100003</f>
        <v>0.29999100026999193</v>
      </c>
      <c r="N40" s="533">
        <v>2</v>
      </c>
      <c r="O40" s="532">
        <f t="shared" si="9"/>
        <v>0.59998200053998385</v>
      </c>
      <c r="P40" s="506" t="s">
        <v>2635</v>
      </c>
      <c r="Q40" s="506">
        <f>'RMNCH+A Abstract'!J81</f>
        <v>0</v>
      </c>
      <c r="R40" s="507">
        <f>'RMNCH+A Abstract'!K81</f>
        <v>0</v>
      </c>
      <c r="S40" s="508"/>
      <c r="T40" s="508"/>
      <c r="U40" s="508"/>
      <c r="V40" s="435"/>
      <c r="W40" s="435"/>
      <c r="X40" s="435"/>
      <c r="Y40" s="435"/>
      <c r="Z40" s="435"/>
    </row>
    <row r="41" spans="1:26" ht="11.25" customHeight="1">
      <c r="A41" s="465" t="s">
        <v>2639</v>
      </c>
      <c r="B41" s="123" t="s">
        <v>2640</v>
      </c>
      <c r="C41" s="123" t="s">
        <v>2641</v>
      </c>
      <c r="D41" s="124" t="s">
        <v>392</v>
      </c>
      <c r="E41" s="124" t="s">
        <v>476</v>
      </c>
      <c r="F41" s="466"/>
      <c r="G41" s="466"/>
      <c r="H41" s="327"/>
      <c r="I41" s="327"/>
      <c r="J41" s="327"/>
      <c r="K41" s="327"/>
      <c r="L41" s="327"/>
      <c r="M41" s="532">
        <f t="shared" ref="M41:M55" si="10">L41/100000</f>
        <v>0</v>
      </c>
      <c r="N41" s="533"/>
      <c r="O41" s="532">
        <f t="shared" si="9"/>
        <v>0</v>
      </c>
      <c r="P41" s="506"/>
      <c r="Q41" s="506">
        <f>'RMNCH+A Abstract'!J82</f>
        <v>0</v>
      </c>
      <c r="R41" s="507">
        <f>'RMNCH+A Abstract'!K82</f>
        <v>0</v>
      </c>
      <c r="S41" s="508"/>
      <c r="T41" s="508"/>
      <c r="U41" s="508"/>
      <c r="V41" s="435"/>
      <c r="W41" s="435"/>
      <c r="X41" s="435"/>
      <c r="Y41" s="435"/>
      <c r="Z41" s="435"/>
    </row>
    <row r="42" spans="1:26" ht="11.25" customHeight="1">
      <c r="A42" s="465" t="s">
        <v>2648</v>
      </c>
      <c r="B42" s="123" t="s">
        <v>2649</v>
      </c>
      <c r="C42" s="123" t="s">
        <v>2650</v>
      </c>
      <c r="D42" s="124" t="s">
        <v>392</v>
      </c>
      <c r="E42" s="124" t="s">
        <v>476</v>
      </c>
      <c r="F42" s="466"/>
      <c r="G42" s="466"/>
      <c r="H42" s="327"/>
      <c r="I42" s="327"/>
      <c r="J42" s="327"/>
      <c r="K42" s="327"/>
      <c r="L42" s="327"/>
      <c r="M42" s="532">
        <f t="shared" si="10"/>
        <v>0</v>
      </c>
      <c r="N42" s="532"/>
      <c r="O42" s="532">
        <f t="shared" si="9"/>
        <v>0</v>
      </c>
      <c r="P42" s="506"/>
      <c r="Q42" s="506">
        <f>'RMNCH+A Abstract'!J83</f>
        <v>0</v>
      </c>
      <c r="R42" s="507">
        <f>'RMNCH+A Abstract'!K83</f>
        <v>0</v>
      </c>
      <c r="S42" s="508"/>
      <c r="T42" s="508"/>
      <c r="U42" s="508"/>
      <c r="V42" s="435"/>
      <c r="W42" s="435"/>
      <c r="X42" s="435"/>
      <c r="Y42" s="435"/>
      <c r="Z42" s="435"/>
    </row>
    <row r="43" spans="1:26" ht="11.25" customHeight="1">
      <c r="A43" s="465" t="s">
        <v>2658</v>
      </c>
      <c r="B43" s="123"/>
      <c r="C43" s="123" t="s">
        <v>2659</v>
      </c>
      <c r="D43" s="124" t="s">
        <v>392</v>
      </c>
      <c r="E43" s="124" t="s">
        <v>476</v>
      </c>
      <c r="F43" s="466"/>
      <c r="G43" s="466"/>
      <c r="H43" s="327"/>
      <c r="I43" s="327"/>
      <c r="J43" s="327"/>
      <c r="K43" s="327"/>
      <c r="L43" s="327"/>
      <c r="M43" s="532">
        <f t="shared" si="10"/>
        <v>0</v>
      </c>
      <c r="N43" s="532"/>
      <c r="O43" s="532">
        <f t="shared" si="9"/>
        <v>0</v>
      </c>
      <c r="P43" s="506"/>
      <c r="Q43" s="506">
        <f>'RMNCH+A Abstract'!J84</f>
        <v>0</v>
      </c>
      <c r="R43" s="507">
        <f>'RMNCH+A Abstract'!K84</f>
        <v>0</v>
      </c>
      <c r="S43" s="508"/>
      <c r="T43" s="508"/>
      <c r="U43" s="508"/>
      <c r="V43" s="435"/>
      <c r="W43" s="435"/>
      <c r="X43" s="435"/>
      <c r="Y43" s="435"/>
      <c r="Z43" s="435"/>
    </row>
    <row r="44" spans="1:26" ht="11.25" customHeight="1">
      <c r="A44" s="465" t="s">
        <v>2667</v>
      </c>
      <c r="B44" s="123" t="s">
        <v>2668</v>
      </c>
      <c r="C44" s="123" t="s">
        <v>2669</v>
      </c>
      <c r="D44" s="124" t="s">
        <v>392</v>
      </c>
      <c r="E44" s="124" t="s">
        <v>476</v>
      </c>
      <c r="F44" s="466"/>
      <c r="G44" s="466"/>
      <c r="H44" s="327"/>
      <c r="I44" s="327"/>
      <c r="J44" s="327"/>
      <c r="K44" s="327"/>
      <c r="L44" s="327"/>
      <c r="M44" s="532">
        <f t="shared" si="10"/>
        <v>0</v>
      </c>
      <c r="N44" s="532"/>
      <c r="O44" s="532">
        <f t="shared" si="9"/>
        <v>0</v>
      </c>
      <c r="P44" s="506"/>
      <c r="Q44" s="506">
        <f>'RMNCH+A Abstract'!J85</f>
        <v>0</v>
      </c>
      <c r="R44" s="507">
        <f>'RMNCH+A Abstract'!K85</f>
        <v>0</v>
      </c>
      <c r="S44" s="508"/>
      <c r="T44" s="508"/>
      <c r="U44" s="508"/>
      <c r="V44" s="435"/>
      <c r="W44" s="435"/>
      <c r="X44" s="435"/>
      <c r="Y44" s="435"/>
      <c r="Z44" s="435"/>
    </row>
    <row r="45" spans="1:26" ht="11.25" customHeight="1">
      <c r="A45" s="465" t="s">
        <v>2676</v>
      </c>
      <c r="B45" s="123" t="s">
        <v>2677</v>
      </c>
      <c r="C45" s="123" t="s">
        <v>2678</v>
      </c>
      <c r="D45" s="124" t="s">
        <v>392</v>
      </c>
      <c r="E45" s="124" t="s">
        <v>476</v>
      </c>
      <c r="F45" s="528"/>
      <c r="G45" s="499"/>
      <c r="H45" s="539"/>
      <c r="I45" s="539"/>
      <c r="J45" s="327"/>
      <c r="K45" s="327"/>
      <c r="L45" s="547"/>
      <c r="M45" s="532">
        <f t="shared" si="10"/>
        <v>0</v>
      </c>
      <c r="N45" s="548"/>
      <c r="O45" s="532">
        <f t="shared" si="9"/>
        <v>0</v>
      </c>
      <c r="P45" s="506"/>
      <c r="Q45" s="506">
        <f>'RMNCH+A Abstract'!J86</f>
        <v>0</v>
      </c>
      <c r="R45" s="507">
        <f>'RMNCH+A Abstract'!K86</f>
        <v>0</v>
      </c>
      <c r="S45" s="508"/>
      <c r="T45" s="508"/>
      <c r="U45" s="508"/>
      <c r="V45" s="435"/>
      <c r="W45" s="435"/>
      <c r="X45" s="435"/>
      <c r="Y45" s="435"/>
      <c r="Z45" s="435"/>
    </row>
    <row r="46" spans="1:26" ht="11.25" customHeight="1">
      <c r="A46" s="465" t="s">
        <v>2688</v>
      </c>
      <c r="B46" s="123" t="s">
        <v>2689</v>
      </c>
      <c r="C46" s="123" t="s">
        <v>2690</v>
      </c>
      <c r="D46" s="124" t="s">
        <v>392</v>
      </c>
      <c r="E46" s="124" t="s">
        <v>476</v>
      </c>
      <c r="F46" s="528"/>
      <c r="G46" s="499"/>
      <c r="H46" s="539"/>
      <c r="I46" s="539"/>
      <c r="J46" s="327"/>
      <c r="K46" s="327"/>
      <c r="L46" s="547"/>
      <c r="M46" s="532">
        <f t="shared" si="10"/>
        <v>0</v>
      </c>
      <c r="N46" s="548"/>
      <c r="O46" s="532">
        <f t="shared" si="9"/>
        <v>0</v>
      </c>
      <c r="P46" s="506"/>
      <c r="Q46" s="506">
        <f>'RMNCH+A Abstract'!J87</f>
        <v>0</v>
      </c>
      <c r="R46" s="507">
        <f>'RMNCH+A Abstract'!K87</f>
        <v>0</v>
      </c>
      <c r="S46" s="508"/>
      <c r="T46" s="508"/>
      <c r="U46" s="508"/>
      <c r="V46" s="435"/>
      <c r="W46" s="435"/>
      <c r="X46" s="435"/>
      <c r="Y46" s="435"/>
      <c r="Z46" s="435"/>
    </row>
    <row r="47" spans="1:26" ht="38.25">
      <c r="A47" s="465" t="s">
        <v>2699</v>
      </c>
      <c r="B47" s="123"/>
      <c r="C47" s="466" t="s">
        <v>2700</v>
      </c>
      <c r="D47" s="124" t="s">
        <v>392</v>
      </c>
      <c r="E47" s="124" t="s">
        <v>476</v>
      </c>
      <c r="F47" s="466"/>
      <c r="G47" s="466"/>
      <c r="H47" s="327">
        <v>60000</v>
      </c>
      <c r="I47" s="327">
        <v>0</v>
      </c>
      <c r="J47" s="327"/>
      <c r="K47" s="327" t="s">
        <v>2511</v>
      </c>
      <c r="L47" s="327">
        <v>30000</v>
      </c>
      <c r="M47" s="532">
        <f t="shared" si="10"/>
        <v>0.3</v>
      </c>
      <c r="N47" s="532">
        <v>2</v>
      </c>
      <c r="O47" s="532">
        <f t="shared" si="9"/>
        <v>0.6</v>
      </c>
      <c r="P47" s="506" t="s">
        <v>2703</v>
      </c>
      <c r="Q47" s="506">
        <f>'RMNCH+A Abstract'!J88</f>
        <v>0</v>
      </c>
      <c r="R47" s="507">
        <f>'RMNCH+A Abstract'!K88</f>
        <v>0</v>
      </c>
      <c r="S47" s="508"/>
      <c r="T47" s="508"/>
      <c r="U47" s="508"/>
      <c r="V47" s="435"/>
      <c r="W47" s="435"/>
      <c r="X47" s="435"/>
      <c r="Y47" s="435"/>
      <c r="Z47" s="435"/>
    </row>
    <row r="48" spans="1:26" ht="15.75" customHeight="1">
      <c r="A48" s="465" t="s">
        <v>2705</v>
      </c>
      <c r="B48" s="123"/>
      <c r="C48" s="466" t="s">
        <v>2706</v>
      </c>
      <c r="D48" s="124" t="s">
        <v>392</v>
      </c>
      <c r="E48" s="124" t="s">
        <v>476</v>
      </c>
      <c r="F48" s="499"/>
      <c r="G48" s="499"/>
      <c r="H48" s="539">
        <v>200000</v>
      </c>
      <c r="I48" s="539">
        <v>0</v>
      </c>
      <c r="J48" s="541"/>
      <c r="K48" s="541" t="s">
        <v>2511</v>
      </c>
      <c r="L48" s="541">
        <v>50000</v>
      </c>
      <c r="M48" s="532">
        <f t="shared" si="10"/>
        <v>0.5</v>
      </c>
      <c r="N48" s="532">
        <v>4</v>
      </c>
      <c r="O48" s="532">
        <f t="shared" si="9"/>
        <v>2</v>
      </c>
      <c r="P48" s="506" t="s">
        <v>2712</v>
      </c>
      <c r="Q48" s="506">
        <f>'RMNCH+A Abstract'!J89</f>
        <v>0</v>
      </c>
      <c r="R48" s="507">
        <f>'RMNCH+A Abstract'!K89</f>
        <v>0</v>
      </c>
      <c r="S48" s="508"/>
      <c r="T48" s="508"/>
      <c r="U48" s="508"/>
      <c r="V48" s="435"/>
      <c r="W48" s="435"/>
      <c r="X48" s="435"/>
      <c r="Y48" s="435"/>
      <c r="Z48" s="435"/>
    </row>
    <row r="49" spans="1:26" ht="38.25">
      <c r="A49" s="465" t="s">
        <v>2715</v>
      </c>
      <c r="B49" s="123"/>
      <c r="C49" s="466" t="s">
        <v>2717</v>
      </c>
      <c r="D49" s="124" t="s">
        <v>392</v>
      </c>
      <c r="E49" s="124" t="s">
        <v>476</v>
      </c>
      <c r="F49" s="499"/>
      <c r="G49" s="499"/>
      <c r="H49" s="539">
        <v>180000</v>
      </c>
      <c r="I49" s="539">
        <v>0</v>
      </c>
      <c r="J49" s="541"/>
      <c r="K49" s="541" t="s">
        <v>2719</v>
      </c>
      <c r="L49" s="541">
        <v>80000</v>
      </c>
      <c r="M49" s="532">
        <f t="shared" si="10"/>
        <v>0.8</v>
      </c>
      <c r="N49" s="532">
        <v>1</v>
      </c>
      <c r="O49" s="532">
        <f t="shared" si="9"/>
        <v>0.8</v>
      </c>
      <c r="P49" s="506" t="s">
        <v>2722</v>
      </c>
      <c r="Q49" s="506">
        <f>'RMNCH+A Abstract'!J90</f>
        <v>0</v>
      </c>
      <c r="R49" s="507">
        <f>'RMNCH+A Abstract'!K90</f>
        <v>0</v>
      </c>
      <c r="S49" s="508"/>
      <c r="T49" s="508"/>
      <c r="U49" s="508"/>
      <c r="V49" s="435"/>
      <c r="W49" s="435"/>
      <c r="X49" s="435"/>
      <c r="Y49" s="435"/>
      <c r="Z49" s="435"/>
    </row>
    <row r="50" spans="1:26" ht="38.25">
      <c r="A50" s="465" t="s">
        <v>2724</v>
      </c>
      <c r="B50" s="123"/>
      <c r="C50" s="466" t="s">
        <v>2725</v>
      </c>
      <c r="D50" s="124" t="s">
        <v>392</v>
      </c>
      <c r="E50" s="124" t="s">
        <v>476</v>
      </c>
      <c r="F50" s="498"/>
      <c r="G50" s="499"/>
      <c r="H50" s="539">
        <v>90000</v>
      </c>
      <c r="I50" s="539">
        <v>71905</v>
      </c>
      <c r="J50" s="327"/>
      <c r="K50" s="327" t="s">
        <v>2511</v>
      </c>
      <c r="L50" s="327">
        <v>30000</v>
      </c>
      <c r="M50" s="532">
        <f t="shared" si="10"/>
        <v>0.3</v>
      </c>
      <c r="N50" s="532">
        <v>1</v>
      </c>
      <c r="O50" s="532">
        <f t="shared" si="9"/>
        <v>0.3</v>
      </c>
      <c r="P50" s="506" t="s">
        <v>2731</v>
      </c>
      <c r="Q50" s="506">
        <f>'RMNCH+A Abstract'!J91</f>
        <v>0</v>
      </c>
      <c r="R50" s="507">
        <f>'RMNCH+A Abstract'!K91</f>
        <v>0</v>
      </c>
      <c r="S50" s="508"/>
      <c r="T50" s="508"/>
      <c r="U50" s="508"/>
      <c r="V50" s="435"/>
      <c r="W50" s="435"/>
      <c r="X50" s="435"/>
      <c r="Y50" s="435"/>
      <c r="Z50" s="435"/>
    </row>
    <row r="51" spans="1:26" ht="11.25" customHeight="1">
      <c r="A51" s="465" t="s">
        <v>2733</v>
      </c>
      <c r="B51" s="123"/>
      <c r="C51" s="466" t="s">
        <v>2734</v>
      </c>
      <c r="D51" s="124" t="s">
        <v>392</v>
      </c>
      <c r="E51" s="124" t="s">
        <v>476</v>
      </c>
      <c r="F51" s="499"/>
      <c r="G51" s="499"/>
      <c r="H51" s="500"/>
      <c r="I51" s="500"/>
      <c r="J51" s="560"/>
      <c r="K51" s="499"/>
      <c r="L51" s="499"/>
      <c r="M51" s="467">
        <f t="shared" si="10"/>
        <v>0</v>
      </c>
      <c r="N51" s="467"/>
      <c r="O51" s="467">
        <f t="shared" si="9"/>
        <v>0</v>
      </c>
      <c r="P51" s="184"/>
      <c r="Q51" s="123">
        <f>'RMNCH+A Abstract'!J92</f>
        <v>0</v>
      </c>
      <c r="R51" s="468">
        <f>'RMNCH+A Abstract'!K92</f>
        <v>0</v>
      </c>
      <c r="S51" s="435"/>
      <c r="T51" s="435"/>
      <c r="U51" s="435"/>
      <c r="V51" s="435"/>
      <c r="W51" s="435"/>
      <c r="X51" s="435"/>
      <c r="Y51" s="435"/>
      <c r="Z51" s="435"/>
    </row>
    <row r="52" spans="1:26" ht="11.25" customHeight="1">
      <c r="A52" s="465" t="s">
        <v>2740</v>
      </c>
      <c r="B52" s="123"/>
      <c r="C52" s="466" t="s">
        <v>2741</v>
      </c>
      <c r="D52" s="124" t="s">
        <v>392</v>
      </c>
      <c r="E52" s="124" t="s">
        <v>476</v>
      </c>
      <c r="F52" s="466"/>
      <c r="G52" s="466"/>
      <c r="H52" s="466"/>
      <c r="I52" s="466"/>
      <c r="J52" s="466"/>
      <c r="K52" s="466"/>
      <c r="L52" s="466"/>
      <c r="M52" s="467">
        <f t="shared" si="10"/>
        <v>0</v>
      </c>
      <c r="N52" s="467"/>
      <c r="O52" s="467">
        <f t="shared" si="9"/>
        <v>0</v>
      </c>
      <c r="P52" s="123"/>
      <c r="Q52" s="123">
        <f>'RMNCH+A Abstract'!J93</f>
        <v>0</v>
      </c>
      <c r="R52" s="468">
        <f>'RMNCH+A Abstract'!K93</f>
        <v>0</v>
      </c>
      <c r="S52" s="435"/>
      <c r="T52" s="435"/>
      <c r="U52" s="435"/>
      <c r="V52" s="435"/>
      <c r="W52" s="435"/>
      <c r="X52" s="435"/>
      <c r="Y52" s="435"/>
      <c r="Z52" s="435"/>
    </row>
    <row r="53" spans="1:26" ht="11.25" customHeight="1">
      <c r="A53" s="465" t="s">
        <v>2748</v>
      </c>
      <c r="B53" s="123"/>
      <c r="C53" s="466" t="s">
        <v>2749</v>
      </c>
      <c r="D53" s="124" t="s">
        <v>392</v>
      </c>
      <c r="E53" s="124" t="s">
        <v>476</v>
      </c>
      <c r="F53" s="466"/>
      <c r="G53" s="466"/>
      <c r="H53" s="466"/>
      <c r="I53" s="466"/>
      <c r="J53" s="466"/>
      <c r="K53" s="466"/>
      <c r="L53" s="466"/>
      <c r="M53" s="467">
        <f t="shared" si="10"/>
        <v>0</v>
      </c>
      <c r="N53" s="467"/>
      <c r="O53" s="467">
        <f t="shared" si="9"/>
        <v>0</v>
      </c>
      <c r="P53" s="123"/>
      <c r="Q53" s="123">
        <f>'RMNCH+A Abstract'!J94</f>
        <v>0</v>
      </c>
      <c r="R53" s="468">
        <f>'RMNCH+A Abstract'!K94</f>
        <v>0</v>
      </c>
      <c r="S53" s="435"/>
      <c r="T53" s="435"/>
      <c r="U53" s="435"/>
      <c r="V53" s="435"/>
      <c r="W53" s="435"/>
      <c r="X53" s="435"/>
      <c r="Y53" s="435"/>
      <c r="Z53" s="435"/>
    </row>
    <row r="54" spans="1:26" ht="11.25" customHeight="1">
      <c r="A54" s="465" t="s">
        <v>2753</v>
      </c>
      <c r="B54" s="123"/>
      <c r="C54" s="466" t="s">
        <v>2754</v>
      </c>
      <c r="D54" s="124" t="s">
        <v>392</v>
      </c>
      <c r="E54" s="124" t="s">
        <v>476</v>
      </c>
      <c r="F54" s="466"/>
      <c r="G54" s="466"/>
      <c r="H54" s="466"/>
      <c r="I54" s="466"/>
      <c r="J54" s="466"/>
      <c r="K54" s="466"/>
      <c r="L54" s="466"/>
      <c r="M54" s="467">
        <f t="shared" si="10"/>
        <v>0</v>
      </c>
      <c r="N54" s="467"/>
      <c r="O54" s="467">
        <f t="shared" si="9"/>
        <v>0</v>
      </c>
      <c r="P54" s="123"/>
      <c r="Q54" s="123">
        <f>'RMNCH+A Abstract'!J95</f>
        <v>0</v>
      </c>
      <c r="R54" s="468">
        <f>'RMNCH+A Abstract'!K95</f>
        <v>0</v>
      </c>
      <c r="S54" s="435"/>
      <c r="T54" s="435"/>
      <c r="U54" s="435"/>
      <c r="V54" s="435"/>
      <c r="W54" s="435"/>
      <c r="X54" s="435"/>
      <c r="Y54" s="435"/>
      <c r="Z54" s="435"/>
    </row>
    <row r="55" spans="1:26" ht="51">
      <c r="A55" s="465" t="s">
        <v>2757</v>
      </c>
      <c r="B55" s="123" t="s">
        <v>2758</v>
      </c>
      <c r="C55" s="123" t="s">
        <v>2759</v>
      </c>
      <c r="D55" s="124" t="s">
        <v>392</v>
      </c>
      <c r="E55" s="124" t="s">
        <v>476</v>
      </c>
      <c r="F55" s="498"/>
      <c r="G55" s="499"/>
      <c r="H55" s="500"/>
      <c r="I55" s="500"/>
      <c r="J55" s="565"/>
      <c r="K55" s="469" t="s">
        <v>691</v>
      </c>
      <c r="L55" s="124">
        <v>154000</v>
      </c>
      <c r="M55" s="467">
        <f t="shared" si="10"/>
        <v>1.54</v>
      </c>
      <c r="N55" s="467">
        <v>1</v>
      </c>
      <c r="O55" s="467">
        <f t="shared" si="9"/>
        <v>1.54</v>
      </c>
      <c r="P55" s="123" t="s">
        <v>2764</v>
      </c>
      <c r="Q55" s="123">
        <f>'RMNCH+A Abstract'!J96</f>
        <v>0</v>
      </c>
      <c r="R55" s="468">
        <f>'RMNCH+A Abstract'!K96</f>
        <v>0</v>
      </c>
      <c r="S55" s="435"/>
      <c r="T55" s="435"/>
      <c r="U55" s="435"/>
      <c r="V55" s="435"/>
      <c r="W55" s="435"/>
      <c r="X55" s="435"/>
      <c r="Y55" s="435"/>
      <c r="Z55" s="435"/>
    </row>
    <row r="56" spans="1:26" ht="11.25" customHeight="1">
      <c r="A56" s="472" t="s">
        <v>2769</v>
      </c>
      <c r="B56" s="519"/>
      <c r="C56" s="520" t="s">
        <v>2770</v>
      </c>
      <c r="D56" s="474"/>
      <c r="E56" s="474"/>
      <c r="F56" s="519"/>
      <c r="G56" s="519"/>
      <c r="H56" s="519"/>
      <c r="I56" s="519"/>
      <c r="J56" s="519"/>
      <c r="K56" s="519"/>
      <c r="L56" s="519"/>
      <c r="M56" s="521"/>
      <c r="N56" s="522"/>
      <c r="O56" s="522">
        <f>SUM(O57:O81)</f>
        <v>8.4699999999999989</v>
      </c>
      <c r="P56" s="473"/>
      <c r="Q56" s="473"/>
      <c r="R56" s="476">
        <f>SUM(R57:R81)</f>
        <v>0</v>
      </c>
      <c r="S56" s="457"/>
      <c r="T56" s="457"/>
      <c r="U56" s="457"/>
      <c r="V56" s="457"/>
      <c r="W56" s="457"/>
      <c r="X56" s="457"/>
      <c r="Y56" s="457"/>
      <c r="Z56" s="457"/>
    </row>
    <row r="57" spans="1:26" ht="11.25" customHeight="1">
      <c r="A57" s="566" t="s">
        <v>2775</v>
      </c>
      <c r="B57" s="567" t="s">
        <v>2776</v>
      </c>
      <c r="C57" s="327" t="s">
        <v>2777</v>
      </c>
      <c r="D57" s="568" t="s">
        <v>392</v>
      </c>
      <c r="E57" s="569" t="s">
        <v>1171</v>
      </c>
      <c r="F57" s="327"/>
      <c r="G57" s="327"/>
      <c r="H57" s="220">
        <v>30000</v>
      </c>
      <c r="I57" s="220">
        <v>0</v>
      </c>
      <c r="J57" s="327"/>
      <c r="K57" s="220" t="s">
        <v>2511</v>
      </c>
      <c r="L57" s="220">
        <v>30000</v>
      </c>
      <c r="M57" s="532">
        <f t="shared" ref="M57:M81" si="11">L57/100000</f>
        <v>0.3</v>
      </c>
      <c r="N57" s="533">
        <v>1</v>
      </c>
      <c r="O57" s="532">
        <f t="shared" ref="O57:O81" si="12">M57*N57</f>
        <v>0.3</v>
      </c>
      <c r="P57" s="156" t="s">
        <v>2786</v>
      </c>
      <c r="Q57" s="506">
        <f>'RMNCH+A Abstract'!J206</f>
        <v>0</v>
      </c>
      <c r="R57" s="507">
        <f>'RMNCH+A Abstract'!K206</f>
        <v>0</v>
      </c>
      <c r="S57" s="508"/>
      <c r="T57" s="508"/>
      <c r="U57" s="508"/>
      <c r="V57" s="508"/>
      <c r="W57" s="508"/>
      <c r="X57" s="508"/>
      <c r="Y57" s="508"/>
      <c r="Z57" s="508"/>
    </row>
    <row r="58" spans="1:26" ht="63.75">
      <c r="A58" s="566" t="s">
        <v>2791</v>
      </c>
      <c r="B58" s="567" t="s">
        <v>2729</v>
      </c>
      <c r="C58" s="327" t="s">
        <v>2792</v>
      </c>
      <c r="D58" s="568" t="s">
        <v>392</v>
      </c>
      <c r="E58" s="569" t="s">
        <v>1171</v>
      </c>
      <c r="F58" s="540"/>
      <c r="G58" s="540"/>
      <c r="H58" s="220">
        <v>111000</v>
      </c>
      <c r="I58" s="220">
        <v>30250</v>
      </c>
      <c r="J58" s="540"/>
      <c r="K58" s="220" t="s">
        <v>2795</v>
      </c>
      <c r="L58" s="220">
        <v>225000</v>
      </c>
      <c r="M58" s="532">
        <f t="shared" si="11"/>
        <v>2.25</v>
      </c>
      <c r="N58" s="533">
        <v>1</v>
      </c>
      <c r="O58" s="532">
        <f t="shared" si="12"/>
        <v>2.25</v>
      </c>
      <c r="P58" s="230" t="s">
        <v>2799</v>
      </c>
      <c r="Q58" s="506">
        <f>'RMNCH+A Abstract'!J207</f>
        <v>0</v>
      </c>
      <c r="R58" s="507">
        <f>'RMNCH+A Abstract'!K207</f>
        <v>0</v>
      </c>
      <c r="S58" s="535"/>
      <c r="T58" s="535"/>
      <c r="U58" s="535"/>
      <c r="V58" s="535"/>
      <c r="W58" s="535"/>
      <c r="X58" s="535"/>
      <c r="Y58" s="535"/>
      <c r="Z58" s="535"/>
    </row>
    <row r="59" spans="1:26" ht="38.25">
      <c r="A59" s="465" t="s">
        <v>2803</v>
      </c>
      <c r="B59" s="523" t="s">
        <v>2804</v>
      </c>
      <c r="C59" s="466" t="s">
        <v>2805</v>
      </c>
      <c r="D59" s="571" t="s">
        <v>392</v>
      </c>
      <c r="E59" s="124" t="s">
        <v>1171</v>
      </c>
      <c r="F59" s="573"/>
      <c r="G59" s="573"/>
      <c r="H59" s="573"/>
      <c r="I59" s="573"/>
      <c r="J59" s="573"/>
      <c r="K59" s="573"/>
      <c r="L59" s="573"/>
      <c r="M59" s="467">
        <f t="shared" si="11"/>
        <v>0</v>
      </c>
      <c r="N59" s="467"/>
      <c r="O59" s="467">
        <f t="shared" si="12"/>
        <v>0</v>
      </c>
      <c r="P59" s="492"/>
      <c r="Q59" s="123">
        <f>'RMNCH+A Abstract'!J208</f>
        <v>0</v>
      </c>
      <c r="R59" s="468">
        <f>'RMNCH+A Abstract'!K208</f>
        <v>0</v>
      </c>
      <c r="S59" s="457"/>
      <c r="T59" s="457"/>
      <c r="U59" s="457"/>
      <c r="V59" s="457"/>
      <c r="W59" s="457"/>
      <c r="X59" s="457"/>
      <c r="Y59" s="457"/>
      <c r="Z59" s="457"/>
    </row>
    <row r="60" spans="1:26" ht="11.25" customHeight="1">
      <c r="A60" s="465" t="s">
        <v>2811</v>
      </c>
      <c r="B60" s="523" t="s">
        <v>2812</v>
      </c>
      <c r="C60" s="574" t="s">
        <v>2813</v>
      </c>
      <c r="D60" s="124" t="s">
        <v>392</v>
      </c>
      <c r="E60" s="124" t="s">
        <v>1171</v>
      </c>
      <c r="F60" s="498"/>
      <c r="G60" s="499"/>
      <c r="H60" s="500"/>
      <c r="I60" s="500"/>
      <c r="J60" s="498"/>
      <c r="K60" s="498"/>
      <c r="L60" s="498"/>
      <c r="M60" s="467">
        <f t="shared" si="11"/>
        <v>0</v>
      </c>
      <c r="N60" s="467"/>
      <c r="O60" s="467">
        <f t="shared" si="12"/>
        <v>0</v>
      </c>
      <c r="P60" s="184"/>
      <c r="Q60" s="123">
        <f>'RMNCH+A Abstract'!J209</f>
        <v>0</v>
      </c>
      <c r="R60" s="468">
        <f>'RMNCH+A Abstract'!K209</f>
        <v>0</v>
      </c>
      <c r="S60" s="457"/>
      <c r="T60" s="457"/>
      <c r="U60" s="457"/>
      <c r="V60" s="457"/>
      <c r="W60" s="457"/>
      <c r="X60" s="457"/>
      <c r="Y60" s="457"/>
      <c r="Z60" s="457"/>
    </row>
    <row r="61" spans="1:26" ht="11.25" customHeight="1">
      <c r="A61" s="465" t="s">
        <v>2817</v>
      </c>
      <c r="B61" s="123" t="s">
        <v>2818</v>
      </c>
      <c r="C61" s="466" t="s">
        <v>2819</v>
      </c>
      <c r="D61" s="124" t="s">
        <v>392</v>
      </c>
      <c r="E61" s="124" t="s">
        <v>1171</v>
      </c>
      <c r="F61" s="573"/>
      <c r="G61" s="573"/>
      <c r="H61" s="578"/>
      <c r="I61" s="578"/>
      <c r="J61" s="573"/>
      <c r="K61" s="573"/>
      <c r="L61" s="573"/>
      <c r="M61" s="467">
        <f t="shared" si="11"/>
        <v>0</v>
      </c>
      <c r="N61" s="467"/>
      <c r="O61" s="467">
        <f t="shared" si="12"/>
        <v>0</v>
      </c>
      <c r="P61" s="492"/>
      <c r="Q61" s="123">
        <f>'RMNCH+A Abstract'!J210</f>
        <v>0</v>
      </c>
      <c r="R61" s="468">
        <f>'RMNCH+A Abstract'!K210</f>
        <v>0</v>
      </c>
      <c r="S61" s="457"/>
      <c r="T61" s="457"/>
      <c r="U61" s="457"/>
      <c r="V61" s="457"/>
      <c r="W61" s="457"/>
      <c r="X61" s="457"/>
      <c r="Y61" s="457"/>
      <c r="Z61" s="457"/>
    </row>
    <row r="62" spans="1:26" ht="11.25" customHeight="1">
      <c r="A62" s="465" t="s">
        <v>2827</v>
      </c>
      <c r="B62" s="123" t="s">
        <v>2829</v>
      </c>
      <c r="C62" s="123" t="s">
        <v>2830</v>
      </c>
      <c r="D62" s="124" t="s">
        <v>392</v>
      </c>
      <c r="E62" s="124" t="s">
        <v>1171</v>
      </c>
      <c r="F62" s="466"/>
      <c r="G62" s="469"/>
      <c r="H62" s="578"/>
      <c r="I62" s="578"/>
      <c r="J62" s="466"/>
      <c r="K62" s="466"/>
      <c r="L62" s="466"/>
      <c r="M62" s="467">
        <f t="shared" si="11"/>
        <v>0</v>
      </c>
      <c r="N62" s="467"/>
      <c r="O62" s="467">
        <f t="shared" si="12"/>
        <v>0</v>
      </c>
      <c r="P62" s="123"/>
      <c r="Q62" s="123">
        <f>'RMNCH+A Abstract'!J211</f>
        <v>0</v>
      </c>
      <c r="R62" s="468">
        <f>'RMNCH+A Abstract'!K211</f>
        <v>0</v>
      </c>
      <c r="S62" s="435"/>
      <c r="T62" s="435"/>
      <c r="U62" s="435"/>
      <c r="V62" s="435"/>
      <c r="W62" s="435"/>
      <c r="X62" s="435"/>
      <c r="Y62" s="435"/>
      <c r="Z62" s="435"/>
    </row>
    <row r="63" spans="1:26" ht="11.25" customHeight="1">
      <c r="A63" s="465" t="s">
        <v>2834</v>
      </c>
      <c r="B63" s="123" t="s">
        <v>2835</v>
      </c>
      <c r="C63" s="123" t="s">
        <v>2837</v>
      </c>
      <c r="D63" s="124" t="s">
        <v>392</v>
      </c>
      <c r="E63" s="124" t="s">
        <v>1171</v>
      </c>
      <c r="F63" s="498"/>
      <c r="G63" s="499"/>
      <c r="H63" s="500"/>
      <c r="I63" s="500"/>
      <c r="J63" s="498"/>
      <c r="K63" s="498"/>
      <c r="L63" s="498"/>
      <c r="M63" s="467">
        <f t="shared" si="11"/>
        <v>0</v>
      </c>
      <c r="N63" s="467"/>
      <c r="O63" s="467">
        <f t="shared" si="12"/>
        <v>0</v>
      </c>
      <c r="P63" s="184"/>
      <c r="Q63" s="123">
        <f>'RMNCH+A Abstract'!J212</f>
        <v>0</v>
      </c>
      <c r="R63" s="468">
        <f>'RMNCH+A Abstract'!K212</f>
        <v>0</v>
      </c>
      <c r="S63" s="435"/>
      <c r="T63" s="435"/>
      <c r="U63" s="435"/>
      <c r="V63" s="435"/>
      <c r="W63" s="435"/>
      <c r="X63" s="435"/>
      <c r="Y63" s="435"/>
      <c r="Z63" s="435"/>
    </row>
    <row r="64" spans="1:26" ht="11.25" customHeight="1">
      <c r="A64" s="465" t="s">
        <v>2840</v>
      </c>
      <c r="B64" s="123" t="s">
        <v>2843</v>
      </c>
      <c r="C64" s="123" t="s">
        <v>2845</v>
      </c>
      <c r="D64" s="124" t="s">
        <v>392</v>
      </c>
      <c r="E64" s="124" t="s">
        <v>1171</v>
      </c>
      <c r="F64" s="466"/>
      <c r="G64" s="466"/>
      <c r="H64" s="469"/>
      <c r="I64" s="469"/>
      <c r="J64" s="466"/>
      <c r="K64" s="466"/>
      <c r="L64" s="466"/>
      <c r="M64" s="467">
        <f t="shared" si="11"/>
        <v>0</v>
      </c>
      <c r="N64" s="467"/>
      <c r="O64" s="467">
        <f t="shared" si="12"/>
        <v>0</v>
      </c>
      <c r="P64" s="123"/>
      <c r="Q64" s="123">
        <f>'RMNCH+A Abstract'!J213</f>
        <v>0</v>
      </c>
      <c r="R64" s="468">
        <f>'RMNCH+A Abstract'!K213</f>
        <v>0</v>
      </c>
      <c r="S64" s="435"/>
      <c r="T64" s="435"/>
      <c r="U64" s="435"/>
      <c r="V64" s="435"/>
      <c r="W64" s="435"/>
      <c r="X64" s="435"/>
      <c r="Y64" s="435"/>
      <c r="Z64" s="435"/>
    </row>
    <row r="65" spans="1:26" ht="11.25" customHeight="1">
      <c r="A65" s="465" t="s">
        <v>2849</v>
      </c>
      <c r="B65" s="123" t="s">
        <v>2850</v>
      </c>
      <c r="C65" s="123" t="s">
        <v>2851</v>
      </c>
      <c r="D65" s="124" t="s">
        <v>392</v>
      </c>
      <c r="E65" s="124" t="s">
        <v>1171</v>
      </c>
      <c r="F65" s="466"/>
      <c r="G65" s="466"/>
      <c r="H65" s="469"/>
      <c r="I65" s="469"/>
      <c r="J65" s="466"/>
      <c r="K65" s="466"/>
      <c r="L65" s="466"/>
      <c r="M65" s="467">
        <f t="shared" si="11"/>
        <v>0</v>
      </c>
      <c r="N65" s="467"/>
      <c r="O65" s="467">
        <f t="shared" si="12"/>
        <v>0</v>
      </c>
      <c r="P65" s="123"/>
      <c r="Q65" s="123">
        <f>'RMNCH+A Abstract'!J214</f>
        <v>0</v>
      </c>
      <c r="R65" s="468">
        <f>'RMNCH+A Abstract'!K214</f>
        <v>0</v>
      </c>
      <c r="S65" s="435"/>
      <c r="T65" s="435"/>
      <c r="U65" s="435"/>
      <c r="V65" s="435"/>
      <c r="W65" s="435"/>
      <c r="X65" s="435"/>
      <c r="Y65" s="435"/>
      <c r="Z65" s="435"/>
    </row>
    <row r="66" spans="1:26" ht="11.25" customHeight="1">
      <c r="A66" s="465" t="s">
        <v>2857</v>
      </c>
      <c r="B66" s="123" t="s">
        <v>2858</v>
      </c>
      <c r="C66" s="123" t="s">
        <v>2859</v>
      </c>
      <c r="D66" s="124" t="s">
        <v>392</v>
      </c>
      <c r="E66" s="124" t="s">
        <v>1171</v>
      </c>
      <c r="F66" s="466"/>
      <c r="G66" s="466"/>
      <c r="H66" s="469"/>
      <c r="I66" s="469"/>
      <c r="J66" s="466"/>
      <c r="K66" s="466"/>
      <c r="L66" s="466"/>
      <c r="M66" s="467">
        <f t="shared" si="11"/>
        <v>0</v>
      </c>
      <c r="N66" s="467"/>
      <c r="O66" s="467">
        <f t="shared" si="12"/>
        <v>0</v>
      </c>
      <c r="P66" s="123"/>
      <c r="Q66" s="123">
        <f>'RMNCH+A Abstract'!J215</f>
        <v>0</v>
      </c>
      <c r="R66" s="468">
        <f>'RMNCH+A Abstract'!K215</f>
        <v>0</v>
      </c>
      <c r="S66" s="435"/>
      <c r="T66" s="435"/>
      <c r="U66" s="435"/>
      <c r="V66" s="435"/>
      <c r="W66" s="435"/>
      <c r="X66" s="435"/>
      <c r="Y66" s="435"/>
      <c r="Z66" s="435"/>
    </row>
    <row r="67" spans="1:26" ht="11.25" customHeight="1">
      <c r="A67" s="465" t="s">
        <v>2863</v>
      </c>
      <c r="B67" s="123" t="s">
        <v>2865</v>
      </c>
      <c r="C67" s="123" t="s">
        <v>2867</v>
      </c>
      <c r="D67" s="124" t="s">
        <v>392</v>
      </c>
      <c r="E67" s="124" t="s">
        <v>1171</v>
      </c>
      <c r="F67" s="499"/>
      <c r="G67" s="498"/>
      <c r="H67" s="499"/>
      <c r="I67" s="499"/>
      <c r="J67" s="498"/>
      <c r="K67" s="498"/>
      <c r="L67" s="498"/>
      <c r="M67" s="467">
        <f t="shared" si="11"/>
        <v>0</v>
      </c>
      <c r="N67" s="467"/>
      <c r="O67" s="467">
        <f t="shared" si="12"/>
        <v>0</v>
      </c>
      <c r="P67" s="184"/>
      <c r="Q67" s="123">
        <f>'RMNCH+A Abstract'!J216</f>
        <v>0</v>
      </c>
      <c r="R67" s="468">
        <f>'RMNCH+A Abstract'!K216</f>
        <v>0</v>
      </c>
      <c r="S67" s="435"/>
      <c r="T67" s="435"/>
      <c r="U67" s="435"/>
      <c r="V67" s="435"/>
      <c r="W67" s="435"/>
      <c r="X67" s="435"/>
      <c r="Y67" s="435"/>
      <c r="Z67" s="435"/>
    </row>
    <row r="68" spans="1:26" ht="23.25">
      <c r="A68" s="566" t="s">
        <v>2871</v>
      </c>
      <c r="B68" s="506" t="s">
        <v>2872</v>
      </c>
      <c r="C68" s="506" t="s">
        <v>2873</v>
      </c>
      <c r="D68" s="569" t="s">
        <v>392</v>
      </c>
      <c r="E68" s="569" t="s">
        <v>1171</v>
      </c>
      <c r="F68" s="327"/>
      <c r="G68" s="327"/>
      <c r="H68" s="541">
        <v>0</v>
      </c>
      <c r="I68" s="541">
        <v>0</v>
      </c>
      <c r="J68" s="327"/>
      <c r="K68" s="327" t="s">
        <v>2511</v>
      </c>
      <c r="L68" s="220">
        <v>30000</v>
      </c>
      <c r="M68" s="532">
        <f t="shared" si="11"/>
        <v>0.3</v>
      </c>
      <c r="N68" s="533">
        <v>1</v>
      </c>
      <c r="O68" s="532">
        <f t="shared" si="12"/>
        <v>0.3</v>
      </c>
      <c r="P68" s="221" t="s">
        <v>2879</v>
      </c>
      <c r="Q68" s="506">
        <f>'RMNCH+A Abstract'!J217</f>
        <v>0</v>
      </c>
      <c r="R68" s="507">
        <f>'RMNCH+A Abstract'!K217</f>
        <v>0</v>
      </c>
      <c r="S68" s="508"/>
      <c r="T68" s="508"/>
      <c r="U68" s="508"/>
      <c r="V68" s="508"/>
      <c r="W68" s="508"/>
      <c r="X68" s="508"/>
      <c r="Y68" s="508"/>
      <c r="Z68" s="508"/>
    </row>
    <row r="69" spans="1:26" ht="15.75">
      <c r="A69" s="566" t="s">
        <v>2884</v>
      </c>
      <c r="B69" s="506" t="s">
        <v>2886</v>
      </c>
      <c r="C69" s="506" t="s">
        <v>2887</v>
      </c>
      <c r="D69" s="569" t="s">
        <v>392</v>
      </c>
      <c r="E69" s="569" t="s">
        <v>1171</v>
      </c>
      <c r="F69" s="327"/>
      <c r="G69" s="327"/>
      <c r="H69" s="579">
        <v>50000</v>
      </c>
      <c r="I69" s="569">
        <v>0</v>
      </c>
      <c r="J69" s="327"/>
      <c r="K69" s="220" t="s">
        <v>2511</v>
      </c>
      <c r="L69" s="220">
        <v>50000</v>
      </c>
      <c r="M69" s="532">
        <f t="shared" si="11"/>
        <v>0.5</v>
      </c>
      <c r="N69" s="533">
        <v>1</v>
      </c>
      <c r="O69" s="532">
        <f t="shared" si="12"/>
        <v>0.5</v>
      </c>
      <c r="P69" s="156" t="s">
        <v>2891</v>
      </c>
      <c r="Q69" s="506">
        <f>'RMNCH+A Abstract'!J218</f>
        <v>0</v>
      </c>
      <c r="R69" s="507">
        <f>'RMNCH+A Abstract'!K218</f>
        <v>0</v>
      </c>
      <c r="S69" s="508"/>
      <c r="T69" s="508"/>
      <c r="U69" s="508"/>
      <c r="V69" s="508"/>
      <c r="W69" s="508"/>
      <c r="X69" s="508"/>
      <c r="Y69" s="508"/>
      <c r="Z69" s="508"/>
    </row>
    <row r="70" spans="1:26" ht="11.25" customHeight="1">
      <c r="A70" s="566" t="s">
        <v>2896</v>
      </c>
      <c r="B70" s="506" t="s">
        <v>2898</v>
      </c>
      <c r="C70" s="506" t="s">
        <v>2899</v>
      </c>
      <c r="D70" s="569" t="s">
        <v>392</v>
      </c>
      <c r="E70" s="569" t="s">
        <v>1171</v>
      </c>
      <c r="F70" s="327"/>
      <c r="G70" s="327"/>
      <c r="H70" s="569"/>
      <c r="I70" s="569"/>
      <c r="J70" s="327"/>
      <c r="K70" s="327"/>
      <c r="L70" s="327"/>
      <c r="M70" s="532">
        <f t="shared" si="11"/>
        <v>0</v>
      </c>
      <c r="N70" s="532"/>
      <c r="O70" s="532">
        <f t="shared" si="12"/>
        <v>0</v>
      </c>
      <c r="P70" s="506"/>
      <c r="Q70" s="506">
        <f>'RMNCH+A Abstract'!J219</f>
        <v>0</v>
      </c>
      <c r="R70" s="507">
        <f>'RMNCH+A Abstract'!K219</f>
        <v>0</v>
      </c>
      <c r="S70" s="508"/>
      <c r="T70" s="508"/>
      <c r="U70" s="508"/>
      <c r="V70" s="508"/>
      <c r="W70" s="508"/>
      <c r="X70" s="508"/>
      <c r="Y70" s="508"/>
      <c r="Z70" s="508"/>
    </row>
    <row r="71" spans="1:26" ht="11.25" customHeight="1">
      <c r="A71" s="566" t="s">
        <v>2902</v>
      </c>
      <c r="B71" s="506" t="s">
        <v>2903</v>
      </c>
      <c r="C71" s="506" t="s">
        <v>2904</v>
      </c>
      <c r="D71" s="569" t="s">
        <v>392</v>
      </c>
      <c r="E71" s="569" t="s">
        <v>1171</v>
      </c>
      <c r="F71" s="327"/>
      <c r="G71" s="327"/>
      <c r="H71" s="569"/>
      <c r="I71" s="569"/>
      <c r="J71" s="327"/>
      <c r="K71" s="327"/>
      <c r="L71" s="327"/>
      <c r="M71" s="532">
        <f t="shared" si="11"/>
        <v>0</v>
      </c>
      <c r="N71" s="532"/>
      <c r="O71" s="532">
        <f t="shared" si="12"/>
        <v>0</v>
      </c>
      <c r="P71" s="506"/>
      <c r="Q71" s="506">
        <f>'RMNCH+A Abstract'!J220</f>
        <v>0</v>
      </c>
      <c r="R71" s="507">
        <f>'RMNCH+A Abstract'!K220</f>
        <v>0</v>
      </c>
      <c r="S71" s="508"/>
      <c r="T71" s="508"/>
      <c r="U71" s="508"/>
      <c r="V71" s="508"/>
      <c r="W71" s="508"/>
      <c r="X71" s="508"/>
      <c r="Y71" s="508"/>
      <c r="Z71" s="508"/>
    </row>
    <row r="72" spans="1:26" ht="15.75" customHeight="1">
      <c r="A72" s="465" t="s">
        <v>2910</v>
      </c>
      <c r="B72" s="123" t="s">
        <v>2911</v>
      </c>
      <c r="C72" s="123" t="s">
        <v>2914</v>
      </c>
      <c r="D72" s="124" t="s">
        <v>392</v>
      </c>
      <c r="E72" s="124" t="s">
        <v>1171</v>
      </c>
      <c r="F72" s="466"/>
      <c r="G72" s="466"/>
      <c r="H72" s="124"/>
      <c r="I72" s="469"/>
      <c r="J72" s="466"/>
      <c r="K72" s="466"/>
      <c r="L72" s="466"/>
      <c r="M72" s="467">
        <f t="shared" si="11"/>
        <v>0</v>
      </c>
      <c r="N72" s="467"/>
      <c r="O72" s="467">
        <f t="shared" si="12"/>
        <v>0</v>
      </c>
      <c r="P72" s="123"/>
      <c r="Q72" s="123">
        <f>'RMNCH+A Abstract'!J221</f>
        <v>0</v>
      </c>
      <c r="R72" s="468">
        <f>'RMNCH+A Abstract'!K221</f>
        <v>0</v>
      </c>
      <c r="S72" s="435"/>
      <c r="T72" s="435"/>
      <c r="U72" s="435"/>
      <c r="V72" s="435"/>
      <c r="W72" s="435"/>
      <c r="X72" s="435"/>
      <c r="Y72" s="435"/>
      <c r="Z72" s="435"/>
    </row>
    <row r="73" spans="1:26" ht="11.25" customHeight="1">
      <c r="A73" s="566" t="s">
        <v>2920</v>
      </c>
      <c r="B73" s="506" t="s">
        <v>2921</v>
      </c>
      <c r="C73" s="506" t="s">
        <v>2922</v>
      </c>
      <c r="D73" s="569" t="s">
        <v>392</v>
      </c>
      <c r="E73" s="569" t="s">
        <v>1171</v>
      </c>
      <c r="F73" s="327"/>
      <c r="G73" s="327"/>
      <c r="H73" s="569"/>
      <c r="I73" s="541"/>
      <c r="J73" s="327"/>
      <c r="K73" s="327"/>
      <c r="L73" s="327"/>
      <c r="M73" s="532">
        <f t="shared" si="11"/>
        <v>0</v>
      </c>
      <c r="N73" s="532"/>
      <c r="O73" s="532">
        <f t="shared" si="12"/>
        <v>0</v>
      </c>
      <c r="P73" s="506"/>
      <c r="Q73" s="506">
        <f>'RMNCH+A Abstract'!J222</f>
        <v>0</v>
      </c>
      <c r="R73" s="507">
        <f>'RMNCH+A Abstract'!K222</f>
        <v>0</v>
      </c>
      <c r="S73" s="508"/>
      <c r="T73" s="508"/>
      <c r="U73" s="508"/>
      <c r="V73" s="508"/>
      <c r="W73" s="508"/>
      <c r="X73" s="508"/>
      <c r="Y73" s="508"/>
      <c r="Z73" s="508"/>
    </row>
    <row r="74" spans="1:26" ht="38.25">
      <c r="A74" s="566" t="s">
        <v>2927</v>
      </c>
      <c r="B74" s="506" t="s">
        <v>2928</v>
      </c>
      <c r="C74" s="506" t="s">
        <v>2931</v>
      </c>
      <c r="D74" s="569" t="s">
        <v>392</v>
      </c>
      <c r="E74" s="569" t="s">
        <v>1171</v>
      </c>
      <c r="F74" s="327"/>
      <c r="G74" s="327"/>
      <c r="H74" s="220">
        <v>30000</v>
      </c>
      <c r="I74" s="220">
        <v>28155</v>
      </c>
      <c r="J74" s="327"/>
      <c r="K74" s="220" t="s">
        <v>2511</v>
      </c>
      <c r="L74" s="220">
        <v>30000</v>
      </c>
      <c r="M74" s="532">
        <f t="shared" si="11"/>
        <v>0.3</v>
      </c>
      <c r="N74" s="533">
        <v>1</v>
      </c>
      <c r="O74" s="532">
        <f t="shared" si="12"/>
        <v>0.3</v>
      </c>
      <c r="P74" s="1137" t="s">
        <v>2933</v>
      </c>
      <c r="Q74" s="506">
        <f>'RMNCH+A Abstract'!J223</f>
        <v>0</v>
      </c>
      <c r="R74" s="507">
        <f>'RMNCH+A Abstract'!K223</f>
        <v>0</v>
      </c>
      <c r="S74" s="508"/>
      <c r="T74" s="508"/>
      <c r="U74" s="508"/>
      <c r="V74" s="508"/>
      <c r="W74" s="508"/>
      <c r="X74" s="508"/>
      <c r="Y74" s="508"/>
      <c r="Z74" s="508"/>
    </row>
    <row r="75" spans="1:26" ht="45">
      <c r="A75" s="566" t="s">
        <v>2937</v>
      </c>
      <c r="B75" s="506" t="s">
        <v>2938</v>
      </c>
      <c r="C75" s="506" t="s">
        <v>2939</v>
      </c>
      <c r="D75" s="569" t="s">
        <v>392</v>
      </c>
      <c r="E75" s="569" t="s">
        <v>1171</v>
      </c>
      <c r="F75" s="585"/>
      <c r="G75" s="586"/>
      <c r="H75" s="216" t="s">
        <v>2946</v>
      </c>
      <c r="I75" s="216" t="s">
        <v>2947</v>
      </c>
      <c r="J75" s="587"/>
      <c r="K75" s="220" t="s">
        <v>2948</v>
      </c>
      <c r="L75" s="217">
        <v>3000</v>
      </c>
      <c r="M75" s="532">
        <f t="shared" si="11"/>
        <v>0.03</v>
      </c>
      <c r="N75" s="533">
        <v>74</v>
      </c>
      <c r="O75" s="532">
        <f t="shared" si="12"/>
        <v>2.2199999999999998</v>
      </c>
      <c r="P75" s="1138" t="s">
        <v>2951</v>
      </c>
      <c r="Q75" s="506">
        <f>'RMNCH+A Abstract'!J224</f>
        <v>0</v>
      </c>
      <c r="R75" s="507">
        <f>'RMNCH+A Abstract'!K224</f>
        <v>0</v>
      </c>
      <c r="S75" s="508"/>
      <c r="T75" s="508"/>
      <c r="U75" s="508"/>
      <c r="V75" s="508"/>
      <c r="W75" s="508"/>
      <c r="X75" s="508"/>
      <c r="Y75" s="508"/>
      <c r="Z75" s="508"/>
    </row>
    <row r="76" spans="1:26" ht="11.25" customHeight="1">
      <c r="A76" s="566" t="s">
        <v>2956</v>
      </c>
      <c r="B76" s="506"/>
      <c r="C76" s="506" t="s">
        <v>2958</v>
      </c>
      <c r="D76" s="569" t="s">
        <v>392</v>
      </c>
      <c r="E76" s="569" t="s">
        <v>1171</v>
      </c>
      <c r="F76" s="327"/>
      <c r="G76" s="327"/>
      <c r="H76" s="327"/>
      <c r="I76" s="327"/>
      <c r="J76" s="327"/>
      <c r="K76" s="327"/>
      <c r="L76" s="327"/>
      <c r="M76" s="532">
        <f t="shared" si="11"/>
        <v>0</v>
      </c>
      <c r="N76" s="532"/>
      <c r="O76" s="532">
        <f t="shared" si="12"/>
        <v>0</v>
      </c>
      <c r="P76" s="506"/>
      <c r="Q76" s="506">
        <f>'RMNCH+A Abstract'!J225</f>
        <v>0</v>
      </c>
      <c r="R76" s="507">
        <f>'RMNCH+A Abstract'!K225</f>
        <v>0</v>
      </c>
      <c r="S76" s="508"/>
      <c r="T76" s="508"/>
      <c r="U76" s="508"/>
      <c r="V76" s="508"/>
      <c r="W76" s="508"/>
      <c r="X76" s="508"/>
      <c r="Y76" s="508"/>
      <c r="Z76" s="508"/>
    </row>
    <row r="77" spans="1:26" ht="11.25" customHeight="1">
      <c r="A77" s="566" t="s">
        <v>2968</v>
      </c>
      <c r="B77" s="506"/>
      <c r="C77" s="506" t="s">
        <v>2969</v>
      </c>
      <c r="D77" s="569" t="s">
        <v>392</v>
      </c>
      <c r="E77" s="569" t="s">
        <v>1171</v>
      </c>
      <c r="F77" s="327"/>
      <c r="G77" s="327"/>
      <c r="H77" s="327"/>
      <c r="I77" s="327"/>
      <c r="J77" s="327"/>
      <c r="K77" s="327"/>
      <c r="L77" s="327"/>
      <c r="M77" s="532">
        <f t="shared" si="11"/>
        <v>0</v>
      </c>
      <c r="N77" s="532"/>
      <c r="O77" s="532">
        <f t="shared" si="12"/>
        <v>0</v>
      </c>
      <c r="P77" s="506"/>
      <c r="Q77" s="506">
        <f>'RMNCH+A Abstract'!J226</f>
        <v>0</v>
      </c>
      <c r="R77" s="507">
        <f>'RMNCH+A Abstract'!K226</f>
        <v>0</v>
      </c>
      <c r="S77" s="508"/>
      <c r="T77" s="508"/>
      <c r="U77" s="508"/>
      <c r="V77" s="508"/>
      <c r="W77" s="508"/>
      <c r="X77" s="508"/>
      <c r="Y77" s="508"/>
      <c r="Z77" s="508"/>
    </row>
    <row r="78" spans="1:26" ht="11.25" customHeight="1">
      <c r="A78" s="566" t="s">
        <v>2971</v>
      </c>
      <c r="B78" s="506"/>
      <c r="C78" s="506" t="s">
        <v>2972</v>
      </c>
      <c r="D78" s="569" t="s">
        <v>392</v>
      </c>
      <c r="E78" s="569" t="s">
        <v>1171</v>
      </c>
      <c r="F78" s="327"/>
      <c r="G78" s="327"/>
      <c r="H78" s="327"/>
      <c r="I78" s="327"/>
      <c r="J78" s="327"/>
      <c r="K78" s="327"/>
      <c r="L78" s="327"/>
      <c r="M78" s="532">
        <f t="shared" si="11"/>
        <v>0</v>
      </c>
      <c r="N78" s="532"/>
      <c r="O78" s="532">
        <f t="shared" si="12"/>
        <v>0</v>
      </c>
      <c r="P78" s="506"/>
      <c r="Q78" s="506">
        <f>'RMNCH+A Abstract'!J227</f>
        <v>0</v>
      </c>
      <c r="R78" s="507">
        <f>'RMNCH+A Abstract'!K227</f>
        <v>0</v>
      </c>
      <c r="S78" s="508"/>
      <c r="T78" s="508"/>
      <c r="U78" s="508"/>
      <c r="V78" s="508"/>
      <c r="W78" s="508"/>
      <c r="X78" s="508"/>
      <c r="Y78" s="508"/>
      <c r="Z78" s="508"/>
    </row>
    <row r="79" spans="1:26" ht="51">
      <c r="A79" s="566" t="s">
        <v>2978</v>
      </c>
      <c r="B79" s="506"/>
      <c r="C79" s="327" t="s">
        <v>2979</v>
      </c>
      <c r="D79" s="569" t="s">
        <v>392</v>
      </c>
      <c r="E79" s="569" t="s">
        <v>1171</v>
      </c>
      <c r="F79" s="588"/>
      <c r="G79" s="586"/>
      <c r="H79" s="589"/>
      <c r="I79" s="589"/>
      <c r="J79" s="587"/>
      <c r="K79" s="220" t="s">
        <v>2511</v>
      </c>
      <c r="L79" s="220">
        <v>30000</v>
      </c>
      <c r="M79" s="532">
        <f t="shared" si="11"/>
        <v>0.3</v>
      </c>
      <c r="N79" s="533">
        <v>3</v>
      </c>
      <c r="O79" s="532">
        <f t="shared" si="12"/>
        <v>0.89999999999999991</v>
      </c>
      <c r="P79" s="1137" t="s">
        <v>2985</v>
      </c>
      <c r="Q79" s="506">
        <f>'RMNCH+A Abstract'!J228</f>
        <v>0</v>
      </c>
      <c r="R79" s="507">
        <f>'RMNCH+A Abstract'!K228</f>
        <v>0</v>
      </c>
      <c r="S79" s="508"/>
      <c r="T79" s="508"/>
      <c r="U79" s="508"/>
      <c r="V79" s="508"/>
      <c r="W79" s="508"/>
      <c r="X79" s="508"/>
      <c r="Y79" s="508"/>
      <c r="Z79" s="508"/>
    </row>
    <row r="80" spans="1:26" ht="51">
      <c r="A80" s="566" t="s">
        <v>2986</v>
      </c>
      <c r="B80" s="506"/>
      <c r="C80" s="590" t="s">
        <v>2987</v>
      </c>
      <c r="D80" s="569" t="s">
        <v>392</v>
      </c>
      <c r="E80" s="569" t="s">
        <v>1171</v>
      </c>
      <c r="F80" s="588"/>
      <c r="G80" s="586"/>
      <c r="H80" s="589"/>
      <c r="I80" s="589"/>
      <c r="J80" s="587"/>
      <c r="K80" s="585" t="s">
        <v>1475</v>
      </c>
      <c r="L80" s="585">
        <v>170000</v>
      </c>
      <c r="M80" s="532">
        <f t="shared" si="11"/>
        <v>1.7</v>
      </c>
      <c r="N80" s="532">
        <v>1</v>
      </c>
      <c r="O80" s="532">
        <f t="shared" si="12"/>
        <v>1.7</v>
      </c>
      <c r="P80" s="591" t="s">
        <v>2995</v>
      </c>
      <c r="Q80" s="506">
        <f>'RMNCH+A Abstract'!J229</f>
        <v>0</v>
      </c>
      <c r="R80" s="507">
        <f>'RMNCH+A Abstract'!K229</f>
        <v>0</v>
      </c>
      <c r="S80" s="508"/>
      <c r="T80" s="508"/>
      <c r="U80" s="508"/>
      <c r="V80" s="508"/>
      <c r="W80" s="508"/>
      <c r="X80" s="508"/>
      <c r="Y80" s="508"/>
      <c r="Z80" s="508"/>
    </row>
    <row r="81" spans="1:26" ht="15.75" customHeight="1">
      <c r="A81" s="566" t="s">
        <v>3001</v>
      </c>
      <c r="B81" s="566" t="s">
        <v>2978</v>
      </c>
      <c r="C81" s="506" t="s">
        <v>3003</v>
      </c>
      <c r="D81" s="569" t="s">
        <v>392</v>
      </c>
      <c r="E81" s="569" t="s">
        <v>1171</v>
      </c>
      <c r="F81" s="327"/>
      <c r="G81" s="327"/>
      <c r="H81" s="327"/>
      <c r="I81" s="327"/>
      <c r="J81" s="327"/>
      <c r="K81" s="220"/>
      <c r="L81" s="220"/>
      <c r="M81" s="532">
        <f t="shared" si="11"/>
        <v>0</v>
      </c>
      <c r="N81" s="533">
        <v>0</v>
      </c>
      <c r="O81" s="532">
        <f t="shared" si="12"/>
        <v>0</v>
      </c>
      <c r="P81" s="182"/>
      <c r="Q81" s="506">
        <f>'RMNCH+A Abstract'!J230</f>
        <v>0</v>
      </c>
      <c r="R81" s="507">
        <f>'RMNCH+A Abstract'!K230</f>
        <v>0</v>
      </c>
      <c r="S81" s="508"/>
      <c r="T81" s="508"/>
      <c r="U81" s="508"/>
      <c r="V81" s="508"/>
      <c r="W81" s="508"/>
      <c r="X81" s="508"/>
      <c r="Y81" s="508"/>
      <c r="Z81" s="508"/>
    </row>
    <row r="82" spans="1:26" ht="11.25" customHeight="1">
      <c r="A82" s="472" t="s">
        <v>3007</v>
      </c>
      <c r="B82" s="519"/>
      <c r="C82" s="520" t="s">
        <v>3008</v>
      </c>
      <c r="D82" s="474"/>
      <c r="E82" s="474"/>
      <c r="F82" s="519"/>
      <c r="G82" s="519"/>
      <c r="H82" s="519"/>
      <c r="I82" s="519"/>
      <c r="J82" s="519"/>
      <c r="K82" s="519"/>
      <c r="L82" s="519"/>
      <c r="M82" s="521"/>
      <c r="N82" s="522"/>
      <c r="O82" s="522">
        <f>SUM(O83:O109)</f>
        <v>6.76</v>
      </c>
      <c r="P82" s="473"/>
      <c r="Q82" s="473"/>
      <c r="R82" s="522">
        <f>SUM(R83:R109)</f>
        <v>0</v>
      </c>
      <c r="S82" s="457"/>
      <c r="T82" s="457"/>
      <c r="U82" s="457"/>
      <c r="V82" s="457"/>
      <c r="W82" s="457"/>
      <c r="X82" s="457"/>
      <c r="Y82" s="457"/>
      <c r="Z82" s="457"/>
    </row>
    <row r="83" spans="1:26" ht="89.25">
      <c r="A83" s="465" t="s">
        <v>3014</v>
      </c>
      <c r="B83" s="123" t="s">
        <v>1473</v>
      </c>
      <c r="C83" s="466" t="s">
        <v>3016</v>
      </c>
      <c r="D83" s="124" t="s">
        <v>392</v>
      </c>
      <c r="E83" s="124" t="s">
        <v>588</v>
      </c>
      <c r="F83" s="466"/>
      <c r="G83" s="466"/>
      <c r="H83" s="466">
        <v>152000</v>
      </c>
      <c r="I83" s="466">
        <v>2700</v>
      </c>
      <c r="J83" s="466"/>
      <c r="K83" s="469" t="s">
        <v>2477</v>
      </c>
      <c r="L83" s="469">
        <v>2000</v>
      </c>
      <c r="M83" s="467">
        <f t="shared" ref="M83:M109" si="13">L83/100000</f>
        <v>0.02</v>
      </c>
      <c r="N83" s="467">
        <v>38</v>
      </c>
      <c r="O83" s="467">
        <f t="shared" ref="O83:O109" si="14">M83*N83</f>
        <v>0.76</v>
      </c>
      <c r="P83" s="123" t="s">
        <v>3018</v>
      </c>
      <c r="Q83" s="123">
        <f>'RMNCH+A Abstract'!J315</f>
        <v>0</v>
      </c>
      <c r="R83" s="468">
        <f>'RMNCH+A Abstract'!K315</f>
        <v>0</v>
      </c>
      <c r="S83" s="435"/>
      <c r="T83" s="435"/>
      <c r="U83" s="435"/>
      <c r="V83" s="435"/>
      <c r="W83" s="435"/>
      <c r="X83" s="435"/>
      <c r="Y83" s="435"/>
      <c r="Z83" s="435"/>
    </row>
    <row r="84" spans="1:26" ht="11.25" customHeight="1">
      <c r="A84" s="465" t="s">
        <v>3022</v>
      </c>
      <c r="B84" s="123" t="s">
        <v>3024</v>
      </c>
      <c r="C84" s="466" t="s">
        <v>3025</v>
      </c>
      <c r="D84" s="124" t="s">
        <v>392</v>
      </c>
      <c r="E84" s="124" t="s">
        <v>588</v>
      </c>
      <c r="F84" s="499"/>
      <c r="G84" s="560"/>
      <c r="H84" s="500"/>
      <c r="I84" s="500"/>
      <c r="J84" s="560"/>
      <c r="K84" s="499"/>
      <c r="L84" s="499"/>
      <c r="M84" s="467">
        <f t="shared" si="13"/>
        <v>0</v>
      </c>
      <c r="N84" s="593"/>
      <c r="O84" s="467">
        <f t="shared" si="14"/>
        <v>0</v>
      </c>
      <c r="P84" s="594"/>
      <c r="Q84" s="123">
        <f>'RMNCH+A Abstract'!J316</f>
        <v>0</v>
      </c>
      <c r="R84" s="468">
        <f>'RMNCH+A Abstract'!K316</f>
        <v>0</v>
      </c>
      <c r="S84" s="457"/>
      <c r="T84" s="457"/>
      <c r="U84" s="457"/>
      <c r="V84" s="457"/>
      <c r="W84" s="457"/>
      <c r="X84" s="457"/>
      <c r="Y84" s="457"/>
      <c r="Z84" s="457"/>
    </row>
    <row r="85" spans="1:26" ht="11.25" customHeight="1">
      <c r="A85" s="465" t="s">
        <v>3033</v>
      </c>
      <c r="B85" s="123" t="s">
        <v>3034</v>
      </c>
      <c r="C85" s="123" t="s">
        <v>3035</v>
      </c>
      <c r="D85" s="124" t="s">
        <v>392</v>
      </c>
      <c r="E85" s="124" t="s">
        <v>588</v>
      </c>
      <c r="F85" s="499"/>
      <c r="G85" s="499"/>
      <c r="H85" s="500"/>
      <c r="I85" s="500"/>
      <c r="J85" s="528"/>
      <c r="K85" s="499"/>
      <c r="L85" s="499"/>
      <c r="M85" s="467">
        <f t="shared" si="13"/>
        <v>0</v>
      </c>
      <c r="N85" s="593"/>
      <c r="O85" s="467">
        <f t="shared" si="14"/>
        <v>0</v>
      </c>
      <c r="P85" s="184"/>
      <c r="Q85" s="123">
        <f>'RMNCH+A Abstract'!J317</f>
        <v>0</v>
      </c>
      <c r="R85" s="468">
        <f>'RMNCH+A Abstract'!K317</f>
        <v>0</v>
      </c>
      <c r="S85" s="435"/>
      <c r="T85" s="435"/>
      <c r="U85" s="435"/>
      <c r="V85" s="435"/>
      <c r="W85" s="435"/>
      <c r="X85" s="435"/>
      <c r="Y85" s="435"/>
      <c r="Z85" s="435"/>
    </row>
    <row r="86" spans="1:26" ht="25.5">
      <c r="A86" s="465" t="s">
        <v>3040</v>
      </c>
      <c r="B86" s="123" t="s">
        <v>3042</v>
      </c>
      <c r="C86" s="123" t="s">
        <v>3046</v>
      </c>
      <c r="D86" s="124" t="s">
        <v>392</v>
      </c>
      <c r="E86" s="124" t="s">
        <v>588</v>
      </c>
      <c r="F86" s="469"/>
      <c r="G86" s="469"/>
      <c r="H86" s="578">
        <v>50000</v>
      </c>
      <c r="I86" s="578">
        <v>0</v>
      </c>
      <c r="J86" s="493"/>
      <c r="K86" s="469" t="s">
        <v>2511</v>
      </c>
      <c r="L86" s="469">
        <v>50000</v>
      </c>
      <c r="M86" s="467">
        <f t="shared" si="13"/>
        <v>0.5</v>
      </c>
      <c r="N86" s="593">
        <v>1</v>
      </c>
      <c r="O86" s="467">
        <f t="shared" si="14"/>
        <v>0.5</v>
      </c>
      <c r="P86" s="123" t="s">
        <v>3050</v>
      </c>
      <c r="Q86" s="123">
        <f>'RMNCH+A Abstract'!J318</f>
        <v>0</v>
      </c>
      <c r="R86" s="468">
        <f>'RMNCH+A Abstract'!K318</f>
        <v>0</v>
      </c>
      <c r="S86" s="435"/>
      <c r="T86" s="435"/>
      <c r="U86" s="435"/>
      <c r="V86" s="435"/>
      <c r="W86" s="435"/>
      <c r="X86" s="435"/>
      <c r="Y86" s="435"/>
      <c r="Z86" s="435"/>
    </row>
    <row r="87" spans="1:26" ht="11.25" customHeight="1">
      <c r="A87" s="465" t="s">
        <v>3051</v>
      </c>
      <c r="B87" s="123" t="s">
        <v>3052</v>
      </c>
      <c r="C87" s="123" t="s">
        <v>3054</v>
      </c>
      <c r="D87" s="124" t="s">
        <v>392</v>
      </c>
      <c r="E87" s="124" t="s">
        <v>588</v>
      </c>
      <c r="F87" s="499"/>
      <c r="G87" s="499"/>
      <c r="H87" s="500"/>
      <c r="I87" s="500"/>
      <c r="J87" s="498"/>
      <c r="K87" s="499"/>
      <c r="L87" s="499"/>
      <c r="M87" s="467">
        <f t="shared" si="13"/>
        <v>0</v>
      </c>
      <c r="N87" s="593"/>
      <c r="O87" s="467">
        <f t="shared" si="14"/>
        <v>0</v>
      </c>
      <c r="P87" s="184"/>
      <c r="Q87" s="123">
        <f>'RMNCH+A Abstract'!J319</f>
        <v>0</v>
      </c>
      <c r="R87" s="468">
        <f>'RMNCH+A Abstract'!K319</f>
        <v>0</v>
      </c>
      <c r="S87" s="435"/>
      <c r="T87" s="435"/>
      <c r="U87" s="435"/>
      <c r="V87" s="435"/>
      <c r="W87" s="435"/>
      <c r="X87" s="435"/>
      <c r="Y87" s="435"/>
      <c r="Z87" s="435"/>
    </row>
    <row r="88" spans="1:26" ht="11.25" customHeight="1">
      <c r="A88" s="465" t="s">
        <v>3062</v>
      </c>
      <c r="B88" s="123" t="s">
        <v>3063</v>
      </c>
      <c r="C88" s="123" t="s">
        <v>3064</v>
      </c>
      <c r="D88" s="124" t="s">
        <v>392</v>
      </c>
      <c r="E88" s="124" t="s">
        <v>588</v>
      </c>
      <c r="F88" s="469"/>
      <c r="G88" s="469"/>
      <c r="H88" s="578"/>
      <c r="I88" s="578"/>
      <c r="J88" s="528"/>
      <c r="K88" s="469"/>
      <c r="L88" s="469"/>
      <c r="M88" s="467">
        <f t="shared" si="13"/>
        <v>0</v>
      </c>
      <c r="N88" s="593"/>
      <c r="O88" s="467">
        <f t="shared" si="14"/>
        <v>0</v>
      </c>
      <c r="P88" s="123"/>
      <c r="Q88" s="123">
        <f>'RMNCH+A Abstract'!J320</f>
        <v>0</v>
      </c>
      <c r="R88" s="468">
        <f>'RMNCH+A Abstract'!K320</f>
        <v>0</v>
      </c>
      <c r="S88" s="435"/>
      <c r="T88" s="435"/>
      <c r="U88" s="435"/>
      <c r="V88" s="435"/>
      <c r="W88" s="435"/>
      <c r="X88" s="435"/>
      <c r="Y88" s="435"/>
      <c r="Z88" s="435"/>
    </row>
    <row r="89" spans="1:26" ht="11.25" customHeight="1">
      <c r="A89" s="465" t="s">
        <v>3071</v>
      </c>
      <c r="B89" s="123" t="s">
        <v>3074</v>
      </c>
      <c r="C89" s="123" t="s">
        <v>3076</v>
      </c>
      <c r="D89" s="124" t="s">
        <v>392</v>
      </c>
      <c r="E89" s="124" t="s">
        <v>588</v>
      </c>
      <c r="F89" s="499"/>
      <c r="G89" s="499"/>
      <c r="H89" s="500"/>
      <c r="I89" s="500"/>
      <c r="J89" s="528"/>
      <c r="K89" s="499"/>
      <c r="L89" s="499"/>
      <c r="M89" s="467">
        <f t="shared" si="13"/>
        <v>0</v>
      </c>
      <c r="N89" s="593"/>
      <c r="O89" s="467">
        <f t="shared" si="14"/>
        <v>0</v>
      </c>
      <c r="P89" s="184"/>
      <c r="Q89" s="123">
        <f>'RMNCH+A Abstract'!J321</f>
        <v>0</v>
      </c>
      <c r="R89" s="468">
        <f>'RMNCH+A Abstract'!K321</f>
        <v>0</v>
      </c>
      <c r="S89" s="435"/>
      <c r="T89" s="435"/>
      <c r="U89" s="435"/>
      <c r="V89" s="435"/>
      <c r="W89" s="435"/>
      <c r="X89" s="435"/>
      <c r="Y89" s="435"/>
      <c r="Z89" s="435"/>
    </row>
    <row r="90" spans="1:26" ht="11.25" customHeight="1">
      <c r="A90" s="465" t="s">
        <v>3082</v>
      </c>
      <c r="B90" s="123" t="s">
        <v>3083</v>
      </c>
      <c r="C90" s="123" t="s">
        <v>3084</v>
      </c>
      <c r="D90" s="124" t="s">
        <v>392</v>
      </c>
      <c r="E90" s="124" t="s">
        <v>588</v>
      </c>
      <c r="F90" s="499"/>
      <c r="G90" s="499"/>
      <c r="H90" s="500"/>
      <c r="I90" s="500"/>
      <c r="J90" s="498"/>
      <c r="K90" s="499"/>
      <c r="L90" s="499"/>
      <c r="M90" s="467">
        <f t="shared" si="13"/>
        <v>0</v>
      </c>
      <c r="N90" s="593"/>
      <c r="O90" s="467">
        <f t="shared" si="14"/>
        <v>0</v>
      </c>
      <c r="P90" s="184"/>
      <c r="Q90" s="123">
        <f>'RMNCH+A Abstract'!J322</f>
        <v>0</v>
      </c>
      <c r="R90" s="468">
        <f>'RMNCH+A Abstract'!K322</f>
        <v>0</v>
      </c>
      <c r="S90" s="435"/>
      <c r="T90" s="435"/>
      <c r="U90" s="435"/>
      <c r="V90" s="435"/>
      <c r="W90" s="435"/>
      <c r="X90" s="435"/>
      <c r="Y90" s="435"/>
      <c r="Z90" s="435"/>
    </row>
    <row r="91" spans="1:26" ht="11.25" customHeight="1">
      <c r="A91" s="465" t="s">
        <v>3090</v>
      </c>
      <c r="B91" s="123" t="s">
        <v>3091</v>
      </c>
      <c r="C91" s="123" t="s">
        <v>3093</v>
      </c>
      <c r="D91" s="124" t="s">
        <v>392</v>
      </c>
      <c r="E91" s="124" t="s">
        <v>588</v>
      </c>
      <c r="F91" s="499"/>
      <c r="G91" s="499"/>
      <c r="H91" s="500"/>
      <c r="I91" s="500"/>
      <c r="J91" s="528"/>
      <c r="K91" s="499"/>
      <c r="L91" s="499"/>
      <c r="M91" s="467">
        <f t="shared" si="13"/>
        <v>0</v>
      </c>
      <c r="N91" s="593"/>
      <c r="O91" s="467">
        <f t="shared" si="14"/>
        <v>0</v>
      </c>
      <c r="P91" s="184"/>
      <c r="Q91" s="123">
        <f>'RMNCH+A Abstract'!J323</f>
        <v>0</v>
      </c>
      <c r="R91" s="468">
        <f>'RMNCH+A Abstract'!K323</f>
        <v>0</v>
      </c>
      <c r="S91" s="435"/>
      <c r="T91" s="435"/>
      <c r="U91" s="435"/>
      <c r="V91" s="435"/>
      <c r="W91" s="435"/>
      <c r="X91" s="435"/>
      <c r="Y91" s="435"/>
      <c r="Z91" s="435"/>
    </row>
    <row r="92" spans="1:26" ht="11.25" customHeight="1">
      <c r="A92" s="465" t="s">
        <v>3100</v>
      </c>
      <c r="B92" s="123" t="s">
        <v>3101</v>
      </c>
      <c r="C92" s="123" t="s">
        <v>3102</v>
      </c>
      <c r="D92" s="124" t="s">
        <v>392</v>
      </c>
      <c r="E92" s="124" t="s">
        <v>588</v>
      </c>
      <c r="F92" s="466"/>
      <c r="G92" s="466"/>
      <c r="H92" s="466"/>
      <c r="I92" s="466"/>
      <c r="J92" s="466"/>
      <c r="K92" s="466"/>
      <c r="L92" s="466"/>
      <c r="M92" s="467">
        <f t="shared" si="13"/>
        <v>0</v>
      </c>
      <c r="N92" s="467"/>
      <c r="O92" s="467">
        <f t="shared" si="14"/>
        <v>0</v>
      </c>
      <c r="P92" s="123"/>
      <c r="Q92" s="123">
        <f>'RMNCH+A Abstract'!J324</f>
        <v>0</v>
      </c>
      <c r="R92" s="468">
        <f>'RMNCH+A Abstract'!K324</f>
        <v>0</v>
      </c>
      <c r="S92" s="435"/>
      <c r="T92" s="435"/>
      <c r="U92" s="435"/>
      <c r="V92" s="435"/>
      <c r="W92" s="435"/>
      <c r="X92" s="435"/>
      <c r="Y92" s="435"/>
      <c r="Z92" s="435"/>
    </row>
    <row r="93" spans="1:26" ht="11.25" customHeight="1">
      <c r="A93" s="465" t="s">
        <v>3109</v>
      </c>
      <c r="B93" s="123" t="s">
        <v>3110</v>
      </c>
      <c r="C93" s="123" t="s">
        <v>3111</v>
      </c>
      <c r="D93" s="124" t="s">
        <v>392</v>
      </c>
      <c r="E93" s="124" t="s">
        <v>588</v>
      </c>
      <c r="F93" s="499"/>
      <c r="G93" s="499"/>
      <c r="H93" s="500"/>
      <c r="I93" s="500"/>
      <c r="J93" s="498"/>
      <c r="K93" s="499"/>
      <c r="L93" s="499"/>
      <c r="M93" s="467">
        <f t="shared" si="13"/>
        <v>0</v>
      </c>
      <c r="N93" s="593"/>
      <c r="O93" s="467">
        <f t="shared" si="14"/>
        <v>0</v>
      </c>
      <c r="P93" s="184"/>
      <c r="Q93" s="123">
        <f>'RMNCH+A Abstract'!J325</f>
        <v>0</v>
      </c>
      <c r="R93" s="468">
        <f>'RMNCH+A Abstract'!K325</f>
        <v>0</v>
      </c>
      <c r="S93" s="435"/>
      <c r="T93" s="435"/>
      <c r="U93" s="435"/>
      <c r="V93" s="435"/>
      <c r="W93" s="435"/>
      <c r="X93" s="435"/>
      <c r="Y93" s="435"/>
      <c r="Z93" s="435"/>
    </row>
    <row r="94" spans="1:26" ht="25.5">
      <c r="A94" s="465" t="s">
        <v>3116</v>
      </c>
      <c r="B94" s="123" t="s">
        <v>3118</v>
      </c>
      <c r="C94" s="123" t="s">
        <v>3120</v>
      </c>
      <c r="D94" s="124" t="s">
        <v>392</v>
      </c>
      <c r="E94" s="124" t="s">
        <v>588</v>
      </c>
      <c r="F94" s="469"/>
      <c r="G94" s="469"/>
      <c r="H94" s="578">
        <v>30000</v>
      </c>
      <c r="I94" s="578">
        <v>0</v>
      </c>
      <c r="J94" s="466"/>
      <c r="K94" s="469" t="s">
        <v>1475</v>
      </c>
      <c r="L94" s="469">
        <v>30000</v>
      </c>
      <c r="M94" s="467">
        <f t="shared" si="13"/>
        <v>0.3</v>
      </c>
      <c r="N94" s="593">
        <v>1</v>
      </c>
      <c r="O94" s="467">
        <f t="shared" si="14"/>
        <v>0.3</v>
      </c>
      <c r="P94" s="123" t="s">
        <v>3122</v>
      </c>
      <c r="Q94" s="123">
        <f>'RMNCH+A Abstract'!J326</f>
        <v>0</v>
      </c>
      <c r="R94" s="468">
        <f>'RMNCH+A Abstract'!K326</f>
        <v>0</v>
      </c>
      <c r="S94" s="435"/>
      <c r="T94" s="435"/>
      <c r="U94" s="435"/>
      <c r="V94" s="435"/>
      <c r="W94" s="435"/>
      <c r="X94" s="435"/>
      <c r="Y94" s="435"/>
      <c r="Z94" s="435"/>
    </row>
    <row r="95" spans="1:26" ht="11.25" customHeight="1">
      <c r="A95" s="465" t="s">
        <v>3126</v>
      </c>
      <c r="B95" s="123" t="s">
        <v>3127</v>
      </c>
      <c r="C95" s="123" t="s">
        <v>3128</v>
      </c>
      <c r="D95" s="124" t="s">
        <v>392</v>
      </c>
      <c r="E95" s="124" t="s">
        <v>588</v>
      </c>
      <c r="F95" s="469"/>
      <c r="G95" s="469"/>
      <c r="H95" s="578"/>
      <c r="I95" s="578"/>
      <c r="J95" s="466"/>
      <c r="K95" s="466"/>
      <c r="L95" s="469"/>
      <c r="M95" s="467">
        <f t="shared" si="13"/>
        <v>0</v>
      </c>
      <c r="N95" s="593"/>
      <c r="O95" s="467">
        <f t="shared" si="14"/>
        <v>0</v>
      </c>
      <c r="P95" s="123"/>
      <c r="Q95" s="123">
        <f>'RMNCH+A Abstract'!J327</f>
        <v>0</v>
      </c>
      <c r="R95" s="468">
        <f>'RMNCH+A Abstract'!K327</f>
        <v>0</v>
      </c>
      <c r="S95" s="435"/>
      <c r="T95" s="435"/>
      <c r="U95" s="435"/>
      <c r="V95" s="435"/>
      <c r="W95" s="435"/>
      <c r="X95" s="435"/>
      <c r="Y95" s="435"/>
      <c r="Z95" s="435"/>
    </row>
    <row r="96" spans="1:26" ht="11.25" customHeight="1">
      <c r="A96" s="465" t="s">
        <v>3135</v>
      </c>
      <c r="B96" s="123" t="s">
        <v>3136</v>
      </c>
      <c r="C96" s="123" t="s">
        <v>3137</v>
      </c>
      <c r="D96" s="124" t="s">
        <v>392</v>
      </c>
      <c r="E96" s="124" t="s">
        <v>588</v>
      </c>
      <c r="F96" s="469"/>
      <c r="G96" s="469"/>
      <c r="H96" s="578"/>
      <c r="I96" s="578"/>
      <c r="J96" s="493"/>
      <c r="K96" s="469"/>
      <c r="L96" s="469"/>
      <c r="M96" s="467">
        <f t="shared" si="13"/>
        <v>0</v>
      </c>
      <c r="N96" s="593"/>
      <c r="O96" s="467">
        <f t="shared" si="14"/>
        <v>0</v>
      </c>
      <c r="P96" s="123"/>
      <c r="Q96" s="123">
        <f>'RMNCH+A Abstract'!J328</f>
        <v>0</v>
      </c>
      <c r="R96" s="468">
        <f>'RMNCH+A Abstract'!K328</f>
        <v>0</v>
      </c>
      <c r="S96" s="435"/>
      <c r="T96" s="435"/>
      <c r="U96" s="435"/>
      <c r="V96" s="435"/>
      <c r="W96" s="435"/>
      <c r="X96" s="435"/>
      <c r="Y96" s="435"/>
      <c r="Z96" s="435"/>
    </row>
    <row r="97" spans="1:26" ht="11.25" customHeight="1">
      <c r="A97" s="465" t="s">
        <v>3143</v>
      </c>
      <c r="B97" s="123" t="s">
        <v>3144</v>
      </c>
      <c r="C97" s="123" t="s">
        <v>3145</v>
      </c>
      <c r="D97" s="124" t="s">
        <v>392</v>
      </c>
      <c r="E97" s="124" t="s">
        <v>588</v>
      </c>
      <c r="F97" s="466"/>
      <c r="G97" s="466"/>
      <c r="H97" s="466"/>
      <c r="I97" s="466"/>
      <c r="J97" s="466"/>
      <c r="K97" s="466"/>
      <c r="L97" s="466"/>
      <c r="M97" s="467">
        <f t="shared" si="13"/>
        <v>0</v>
      </c>
      <c r="N97" s="467"/>
      <c r="O97" s="467">
        <f t="shared" si="14"/>
        <v>0</v>
      </c>
      <c r="P97" s="123"/>
      <c r="Q97" s="123">
        <f>'RMNCH+A Abstract'!J329</f>
        <v>0</v>
      </c>
      <c r="R97" s="468">
        <f>'RMNCH+A Abstract'!K329</f>
        <v>0</v>
      </c>
      <c r="S97" s="435"/>
      <c r="T97" s="435"/>
      <c r="U97" s="435"/>
      <c r="V97" s="435"/>
      <c r="W97" s="435"/>
      <c r="X97" s="435"/>
      <c r="Y97" s="435"/>
      <c r="Z97" s="435"/>
    </row>
    <row r="98" spans="1:26" ht="11.25" customHeight="1">
      <c r="A98" s="465" t="s">
        <v>3149</v>
      </c>
      <c r="B98" s="123" t="s">
        <v>3151</v>
      </c>
      <c r="C98" s="123" t="s">
        <v>3154</v>
      </c>
      <c r="D98" s="124" t="s">
        <v>392</v>
      </c>
      <c r="E98" s="124" t="s">
        <v>588</v>
      </c>
      <c r="F98" s="466"/>
      <c r="G98" s="466"/>
      <c r="H98" s="466">
        <v>0</v>
      </c>
      <c r="I98" s="466">
        <v>0</v>
      </c>
      <c r="J98" s="466"/>
      <c r="K98" s="466" t="s">
        <v>1475</v>
      </c>
      <c r="L98" s="466">
        <v>30000</v>
      </c>
      <c r="M98" s="467">
        <f t="shared" si="13"/>
        <v>0.3</v>
      </c>
      <c r="N98" s="467">
        <v>1</v>
      </c>
      <c r="O98" s="467">
        <f t="shared" si="14"/>
        <v>0.3</v>
      </c>
      <c r="P98" s="123" t="s">
        <v>3157</v>
      </c>
      <c r="Q98" s="123">
        <f>'RMNCH+A Abstract'!J330</f>
        <v>0</v>
      </c>
      <c r="R98" s="468">
        <f>'RMNCH+A Abstract'!K330</f>
        <v>0</v>
      </c>
      <c r="S98" s="435"/>
      <c r="T98" s="435"/>
      <c r="U98" s="435"/>
      <c r="V98" s="435"/>
      <c r="W98" s="435"/>
      <c r="X98" s="435"/>
      <c r="Y98" s="435"/>
      <c r="Z98" s="435"/>
    </row>
    <row r="99" spans="1:26" ht="11.25" customHeight="1">
      <c r="A99" s="465" t="s">
        <v>3161</v>
      </c>
      <c r="B99" s="123" t="s">
        <v>3162</v>
      </c>
      <c r="C99" s="123" t="s">
        <v>3163</v>
      </c>
      <c r="D99" s="124" t="s">
        <v>392</v>
      </c>
      <c r="E99" s="124" t="s">
        <v>588</v>
      </c>
      <c r="F99" s="466"/>
      <c r="G99" s="466"/>
      <c r="H99" s="466"/>
      <c r="I99" s="466"/>
      <c r="J99" s="466"/>
      <c r="K99" s="466"/>
      <c r="L99" s="466"/>
      <c r="M99" s="467">
        <f t="shared" si="13"/>
        <v>0</v>
      </c>
      <c r="N99" s="467"/>
      <c r="O99" s="467">
        <f t="shared" si="14"/>
        <v>0</v>
      </c>
      <c r="P99" s="123"/>
      <c r="Q99" s="123">
        <f>'RMNCH+A Abstract'!J331</f>
        <v>0</v>
      </c>
      <c r="R99" s="468">
        <f>'RMNCH+A Abstract'!K331</f>
        <v>0</v>
      </c>
      <c r="S99" s="435"/>
      <c r="T99" s="435"/>
      <c r="U99" s="435"/>
      <c r="V99" s="435"/>
      <c r="W99" s="435"/>
      <c r="X99" s="435"/>
      <c r="Y99" s="435"/>
      <c r="Z99" s="435"/>
    </row>
    <row r="100" spans="1:26" ht="11.25" customHeight="1">
      <c r="A100" s="465" t="s">
        <v>3171</v>
      </c>
      <c r="B100" s="123" t="s">
        <v>3172</v>
      </c>
      <c r="C100" s="123" t="s">
        <v>3173</v>
      </c>
      <c r="D100" s="124" t="s">
        <v>392</v>
      </c>
      <c r="E100" s="124" t="s">
        <v>588</v>
      </c>
      <c r="F100" s="466"/>
      <c r="G100" s="466"/>
      <c r="H100" s="466"/>
      <c r="I100" s="466"/>
      <c r="J100" s="466"/>
      <c r="K100" s="466"/>
      <c r="L100" s="466"/>
      <c r="M100" s="467">
        <f t="shared" si="13"/>
        <v>0</v>
      </c>
      <c r="N100" s="467"/>
      <c r="O100" s="467">
        <f t="shared" si="14"/>
        <v>0</v>
      </c>
      <c r="P100" s="123"/>
      <c r="Q100" s="123">
        <f>'RMNCH+A Abstract'!J332</f>
        <v>0</v>
      </c>
      <c r="R100" s="468">
        <f>'RMNCH+A Abstract'!K332</f>
        <v>0</v>
      </c>
      <c r="S100" s="435"/>
      <c r="T100" s="435"/>
      <c r="U100" s="435"/>
      <c r="V100" s="435"/>
      <c r="W100" s="435"/>
      <c r="X100" s="435"/>
      <c r="Y100" s="435"/>
      <c r="Z100" s="435"/>
    </row>
    <row r="101" spans="1:26" ht="11.25" customHeight="1">
      <c r="A101" s="465" t="s">
        <v>3180</v>
      </c>
      <c r="B101" s="123" t="s">
        <v>3181</v>
      </c>
      <c r="C101" s="123" t="s">
        <v>3183</v>
      </c>
      <c r="D101" s="124" t="s">
        <v>392</v>
      </c>
      <c r="E101" s="124" t="s">
        <v>588</v>
      </c>
      <c r="F101" s="466"/>
      <c r="G101" s="466"/>
      <c r="H101" s="466">
        <v>30000</v>
      </c>
      <c r="I101" s="466">
        <v>20890</v>
      </c>
      <c r="J101" s="466"/>
      <c r="K101" s="466"/>
      <c r="L101" s="466"/>
      <c r="M101" s="467">
        <f t="shared" si="13"/>
        <v>0</v>
      </c>
      <c r="N101" s="467"/>
      <c r="O101" s="467">
        <f t="shared" si="14"/>
        <v>0</v>
      </c>
      <c r="P101" s="123"/>
      <c r="Q101" s="123">
        <f>'RMNCH+A Abstract'!J333</f>
        <v>0</v>
      </c>
      <c r="R101" s="468">
        <f>'RMNCH+A Abstract'!K333</f>
        <v>0</v>
      </c>
      <c r="S101" s="435"/>
      <c r="T101" s="435"/>
      <c r="U101" s="435"/>
      <c r="V101" s="435"/>
      <c r="W101" s="435"/>
      <c r="X101" s="435"/>
      <c r="Y101" s="435"/>
      <c r="Z101" s="435"/>
    </row>
    <row r="102" spans="1:26" ht="11.25" customHeight="1">
      <c r="A102" s="465" t="s">
        <v>3192</v>
      </c>
      <c r="B102" s="123" t="s">
        <v>3193</v>
      </c>
      <c r="C102" s="123" t="s">
        <v>3194</v>
      </c>
      <c r="D102" s="124" t="s">
        <v>392</v>
      </c>
      <c r="E102" s="124" t="s">
        <v>588</v>
      </c>
      <c r="F102" s="469"/>
      <c r="G102" s="469"/>
      <c r="H102" s="578">
        <v>30000</v>
      </c>
      <c r="I102" s="578">
        <v>0</v>
      </c>
      <c r="J102" s="493"/>
      <c r="K102" s="469" t="s">
        <v>1475</v>
      </c>
      <c r="L102" s="469">
        <v>30000</v>
      </c>
      <c r="M102" s="467">
        <f t="shared" si="13"/>
        <v>0.3</v>
      </c>
      <c r="N102" s="593">
        <v>1</v>
      </c>
      <c r="O102" s="467">
        <f t="shared" si="14"/>
        <v>0.3</v>
      </c>
      <c r="P102" s="123" t="s">
        <v>3197</v>
      </c>
      <c r="Q102" s="123">
        <f>'RMNCH+A Abstract'!J334</f>
        <v>0</v>
      </c>
      <c r="R102" s="468">
        <f>'RMNCH+A Abstract'!K334</f>
        <v>0</v>
      </c>
      <c r="S102" s="435"/>
      <c r="T102" s="435"/>
      <c r="U102" s="435"/>
      <c r="V102" s="435"/>
      <c r="W102" s="435"/>
      <c r="X102" s="435"/>
      <c r="Y102" s="435"/>
      <c r="Z102" s="435"/>
    </row>
    <row r="103" spans="1:26" ht="11.25" customHeight="1">
      <c r="A103" s="465" t="s">
        <v>3202</v>
      </c>
      <c r="B103" s="123" t="s">
        <v>3203</v>
      </c>
      <c r="C103" s="123" t="s">
        <v>3205</v>
      </c>
      <c r="D103" s="124" t="s">
        <v>392</v>
      </c>
      <c r="E103" s="124" t="s">
        <v>588</v>
      </c>
      <c r="F103" s="469"/>
      <c r="G103" s="469"/>
      <c r="H103" s="578"/>
      <c r="I103" s="578"/>
      <c r="J103" s="466"/>
      <c r="K103" s="469"/>
      <c r="L103" s="469"/>
      <c r="M103" s="467">
        <f t="shared" si="13"/>
        <v>0</v>
      </c>
      <c r="N103" s="593"/>
      <c r="O103" s="467">
        <f t="shared" si="14"/>
        <v>0</v>
      </c>
      <c r="P103" s="123"/>
      <c r="Q103" s="123">
        <f>'RMNCH+A Abstract'!J335</f>
        <v>0</v>
      </c>
      <c r="R103" s="468">
        <f>'RMNCH+A Abstract'!K335</f>
        <v>0</v>
      </c>
      <c r="S103" s="435"/>
      <c r="T103" s="435"/>
      <c r="U103" s="435"/>
      <c r="V103" s="435"/>
      <c r="W103" s="435"/>
      <c r="X103" s="435"/>
      <c r="Y103" s="435"/>
      <c r="Z103" s="435"/>
    </row>
    <row r="104" spans="1:26" ht="11.25" customHeight="1">
      <c r="A104" s="465" t="s">
        <v>3209</v>
      </c>
      <c r="B104" s="123" t="s">
        <v>3210</v>
      </c>
      <c r="C104" s="123" t="s">
        <v>3212</v>
      </c>
      <c r="D104" s="124" t="s">
        <v>392</v>
      </c>
      <c r="E104" s="124" t="s">
        <v>588</v>
      </c>
      <c r="F104" s="469"/>
      <c r="G104" s="469"/>
      <c r="H104" s="578">
        <v>30000</v>
      </c>
      <c r="I104" s="578">
        <v>0</v>
      </c>
      <c r="J104" s="466"/>
      <c r="K104" s="469"/>
      <c r="L104" s="469">
        <v>0</v>
      </c>
      <c r="M104" s="467">
        <f t="shared" si="13"/>
        <v>0</v>
      </c>
      <c r="N104" s="593">
        <v>0</v>
      </c>
      <c r="O104" s="467">
        <f t="shared" si="14"/>
        <v>0</v>
      </c>
      <c r="P104" s="123"/>
      <c r="Q104" s="123">
        <f>'RMNCH+A Abstract'!J336</f>
        <v>0</v>
      </c>
      <c r="R104" s="468">
        <f>'RMNCH+A Abstract'!K336</f>
        <v>0</v>
      </c>
      <c r="S104" s="435"/>
      <c r="T104" s="435"/>
      <c r="U104" s="435"/>
      <c r="V104" s="435"/>
      <c r="W104" s="435"/>
      <c r="X104" s="435"/>
      <c r="Y104" s="435"/>
      <c r="Z104" s="435"/>
    </row>
    <row r="105" spans="1:26" ht="11.25" customHeight="1">
      <c r="A105" s="465" t="s">
        <v>3221</v>
      </c>
      <c r="B105" s="123" t="s">
        <v>3222</v>
      </c>
      <c r="C105" s="123" t="s">
        <v>3223</v>
      </c>
      <c r="D105" s="124" t="s">
        <v>392</v>
      </c>
      <c r="E105" s="124" t="s">
        <v>588</v>
      </c>
      <c r="F105" s="469"/>
      <c r="G105" s="469"/>
      <c r="H105" s="578"/>
      <c r="I105" s="578"/>
      <c r="J105" s="466"/>
      <c r="K105" s="466"/>
      <c r="L105" s="469"/>
      <c r="M105" s="467">
        <f t="shared" si="13"/>
        <v>0</v>
      </c>
      <c r="N105" s="593"/>
      <c r="O105" s="467">
        <f t="shared" si="14"/>
        <v>0</v>
      </c>
      <c r="P105" s="123"/>
      <c r="Q105" s="123">
        <f>'RMNCH+A Abstract'!J337</f>
        <v>0</v>
      </c>
      <c r="R105" s="468">
        <f>'RMNCH+A Abstract'!K337</f>
        <v>0</v>
      </c>
      <c r="S105" s="435"/>
      <c r="T105" s="435"/>
      <c r="U105" s="435"/>
      <c r="V105" s="435"/>
      <c r="W105" s="435"/>
      <c r="X105" s="435"/>
      <c r="Y105" s="435"/>
      <c r="Z105" s="435"/>
    </row>
    <row r="106" spans="1:26" ht="11.25" customHeight="1">
      <c r="A106" s="465" t="s">
        <v>3229</v>
      </c>
      <c r="B106" s="123" t="s">
        <v>3230</v>
      </c>
      <c r="C106" s="123" t="s">
        <v>3231</v>
      </c>
      <c r="D106" s="124" t="s">
        <v>392</v>
      </c>
      <c r="E106" s="124" t="s">
        <v>588</v>
      </c>
      <c r="F106" s="469"/>
      <c r="G106" s="469"/>
      <c r="H106" s="578">
        <v>30000</v>
      </c>
      <c r="I106" s="578">
        <v>0</v>
      </c>
      <c r="J106" s="466"/>
      <c r="K106" s="469" t="s">
        <v>1475</v>
      </c>
      <c r="L106" s="469">
        <v>30000</v>
      </c>
      <c r="M106" s="467">
        <f t="shared" si="13"/>
        <v>0.3</v>
      </c>
      <c r="N106" s="593">
        <v>1</v>
      </c>
      <c r="O106" s="467">
        <f t="shared" si="14"/>
        <v>0.3</v>
      </c>
      <c r="P106" s="123" t="s">
        <v>3234</v>
      </c>
      <c r="Q106" s="123">
        <f>'RMNCH+A Abstract'!J338</f>
        <v>0</v>
      </c>
      <c r="R106" s="468">
        <f>'RMNCH+A Abstract'!K338</f>
        <v>0</v>
      </c>
      <c r="S106" s="435"/>
      <c r="T106" s="435"/>
      <c r="U106" s="435"/>
      <c r="V106" s="435"/>
      <c r="W106" s="435"/>
      <c r="X106" s="435"/>
      <c r="Y106" s="435"/>
      <c r="Z106" s="435"/>
    </row>
    <row r="107" spans="1:26" ht="11.25" customHeight="1">
      <c r="A107" s="465" t="s">
        <v>3235</v>
      </c>
      <c r="B107" s="123" t="s">
        <v>3237</v>
      </c>
      <c r="C107" s="123" t="s">
        <v>3239</v>
      </c>
      <c r="D107" s="124" t="s">
        <v>392</v>
      </c>
      <c r="E107" s="124" t="s">
        <v>588</v>
      </c>
      <c r="F107" s="469"/>
      <c r="G107" s="469"/>
      <c r="H107" s="578">
        <v>0</v>
      </c>
      <c r="I107" s="578">
        <v>0</v>
      </c>
      <c r="J107" s="466"/>
      <c r="K107" s="466" t="s">
        <v>1475</v>
      </c>
      <c r="L107" s="469">
        <v>30000</v>
      </c>
      <c r="M107" s="467">
        <f t="shared" si="13"/>
        <v>0.3</v>
      </c>
      <c r="N107" s="593">
        <v>1</v>
      </c>
      <c r="O107" s="467">
        <f t="shared" si="14"/>
        <v>0.3</v>
      </c>
      <c r="P107" s="123" t="s">
        <v>3234</v>
      </c>
      <c r="Q107" s="123">
        <f>'RMNCH+A Abstract'!J339</f>
        <v>0</v>
      </c>
      <c r="R107" s="468">
        <f>'RMNCH+A Abstract'!K339</f>
        <v>0</v>
      </c>
      <c r="S107" s="435"/>
      <c r="T107" s="435"/>
      <c r="U107" s="435"/>
      <c r="V107" s="435"/>
      <c r="W107" s="435"/>
      <c r="X107" s="435"/>
      <c r="Y107" s="435"/>
      <c r="Z107" s="435"/>
    </row>
    <row r="108" spans="1:26" ht="11.25" customHeight="1">
      <c r="A108" s="465" t="s">
        <v>3243</v>
      </c>
      <c r="B108" s="123"/>
      <c r="C108" s="123" t="s">
        <v>3244</v>
      </c>
      <c r="D108" s="124" t="s">
        <v>392</v>
      </c>
      <c r="E108" s="124" t="s">
        <v>588</v>
      </c>
      <c r="F108" s="469"/>
      <c r="G108" s="469"/>
      <c r="H108" s="578">
        <v>30000</v>
      </c>
      <c r="I108" s="578">
        <v>0</v>
      </c>
      <c r="J108" s="493"/>
      <c r="K108" s="469"/>
      <c r="L108" s="469"/>
      <c r="M108" s="467">
        <f t="shared" si="13"/>
        <v>0</v>
      </c>
      <c r="N108" s="593"/>
      <c r="O108" s="467">
        <f t="shared" si="14"/>
        <v>0</v>
      </c>
      <c r="P108" s="123"/>
      <c r="Q108" s="123">
        <f>'RMNCH+A Abstract'!J340</f>
        <v>0</v>
      </c>
      <c r="R108" s="468">
        <f>'RMNCH+A Abstract'!K340</f>
        <v>0</v>
      </c>
      <c r="S108" s="435"/>
      <c r="T108" s="435"/>
      <c r="U108" s="435"/>
      <c r="V108" s="435"/>
      <c r="W108" s="435"/>
      <c r="X108" s="435"/>
      <c r="Y108" s="435"/>
      <c r="Z108" s="435"/>
    </row>
    <row r="109" spans="1:26" ht="15.75" customHeight="1">
      <c r="A109" s="465" t="s">
        <v>3250</v>
      </c>
      <c r="B109" s="123"/>
      <c r="C109" s="123" t="s">
        <v>3251</v>
      </c>
      <c r="D109" s="124" t="s">
        <v>392</v>
      </c>
      <c r="E109" s="124" t="s">
        <v>588</v>
      </c>
      <c r="F109" s="469"/>
      <c r="G109" s="469"/>
      <c r="H109" s="578">
        <v>10000</v>
      </c>
      <c r="I109" s="578">
        <v>0</v>
      </c>
      <c r="J109" s="466"/>
      <c r="K109" s="466" t="s">
        <v>784</v>
      </c>
      <c r="L109" s="469">
        <v>400000</v>
      </c>
      <c r="M109" s="467">
        <f t="shared" si="13"/>
        <v>4</v>
      </c>
      <c r="N109" s="593">
        <v>1</v>
      </c>
      <c r="O109" s="467">
        <f t="shared" si="14"/>
        <v>4</v>
      </c>
      <c r="P109" s="123" t="s">
        <v>3252</v>
      </c>
      <c r="Q109" s="123">
        <f>'RMNCH+A Abstract'!J341</f>
        <v>0</v>
      </c>
      <c r="R109" s="468">
        <f>'RMNCH+A Abstract'!K341</f>
        <v>0</v>
      </c>
      <c r="S109" s="435"/>
      <c r="T109" s="435"/>
      <c r="U109" s="435"/>
      <c r="V109" s="435"/>
      <c r="W109" s="435"/>
      <c r="X109" s="435"/>
      <c r="Y109" s="435"/>
      <c r="Z109" s="435"/>
    </row>
    <row r="110" spans="1:26" ht="11.25" customHeight="1">
      <c r="A110" s="472" t="s">
        <v>3259</v>
      </c>
      <c r="B110" s="519"/>
      <c r="C110" s="520" t="s">
        <v>3260</v>
      </c>
      <c r="D110" s="474"/>
      <c r="E110" s="474"/>
      <c r="F110" s="519"/>
      <c r="G110" s="519"/>
      <c r="H110" s="519"/>
      <c r="I110" s="519"/>
      <c r="J110" s="519"/>
      <c r="K110" s="519"/>
      <c r="L110" s="519"/>
      <c r="M110" s="521"/>
      <c r="N110" s="522"/>
      <c r="O110" s="522">
        <f>SUM(O111:O123)+O127</f>
        <v>73.2</v>
      </c>
      <c r="P110" s="473"/>
      <c r="Q110" s="473"/>
      <c r="R110" s="476">
        <f>SUM(R111:R123)+R127</f>
        <v>0</v>
      </c>
      <c r="S110" s="457"/>
      <c r="T110" s="457"/>
      <c r="U110" s="457"/>
      <c r="V110" s="457"/>
      <c r="W110" s="457"/>
      <c r="X110" s="457"/>
      <c r="Y110" s="457"/>
      <c r="Z110" s="457"/>
    </row>
    <row r="111" spans="1:26" ht="15.75" customHeight="1">
      <c r="A111" s="465" t="s">
        <v>3267</v>
      </c>
      <c r="B111" s="123" t="s">
        <v>3268</v>
      </c>
      <c r="C111" s="466" t="s">
        <v>3269</v>
      </c>
      <c r="D111" s="124" t="s">
        <v>392</v>
      </c>
      <c r="E111" s="124" t="s">
        <v>655</v>
      </c>
      <c r="F111" s="573"/>
      <c r="G111" s="573"/>
      <c r="H111" s="578">
        <v>16000</v>
      </c>
      <c r="I111" s="578">
        <v>2522</v>
      </c>
      <c r="J111" s="573"/>
      <c r="K111" s="469" t="s">
        <v>3271</v>
      </c>
      <c r="L111" s="469">
        <v>2000</v>
      </c>
      <c r="M111" s="467">
        <f t="shared" ref="M111:M122" si="15">L111/100000</f>
        <v>0.02</v>
      </c>
      <c r="N111" s="467">
        <v>8</v>
      </c>
      <c r="O111" s="467">
        <f t="shared" ref="O111:O122" si="16">M111*N111</f>
        <v>0.16</v>
      </c>
      <c r="P111" s="599" t="s">
        <v>3275</v>
      </c>
      <c r="Q111" s="123">
        <f>'RMNCH+A Abstract'!J406</f>
        <v>0</v>
      </c>
      <c r="R111" s="468">
        <f>'RMNCH+A Abstract'!K406</f>
        <v>0</v>
      </c>
      <c r="S111" s="457"/>
      <c r="T111" s="457"/>
      <c r="U111" s="457"/>
      <c r="V111" s="457"/>
      <c r="W111" s="457"/>
      <c r="X111" s="457"/>
      <c r="Y111" s="457"/>
      <c r="Z111" s="457"/>
    </row>
    <row r="112" spans="1:26" ht="11.25" customHeight="1">
      <c r="A112" s="465" t="s">
        <v>3280</v>
      </c>
      <c r="B112" s="123" t="s">
        <v>3281</v>
      </c>
      <c r="C112" s="123" t="s">
        <v>3282</v>
      </c>
      <c r="D112" s="124" t="s">
        <v>392</v>
      </c>
      <c r="E112" s="124" t="s">
        <v>655</v>
      </c>
      <c r="F112" s="466"/>
      <c r="G112" s="469"/>
      <c r="H112" s="578"/>
      <c r="I112" s="578"/>
      <c r="J112" s="466"/>
      <c r="K112" s="466"/>
      <c r="L112" s="466"/>
      <c r="M112" s="467">
        <f t="shared" si="15"/>
        <v>0</v>
      </c>
      <c r="N112" s="467"/>
      <c r="O112" s="467">
        <f t="shared" si="16"/>
        <v>0</v>
      </c>
      <c r="P112" s="573"/>
      <c r="Q112" s="123">
        <f>'RMNCH+A Abstract'!J407</f>
        <v>0</v>
      </c>
      <c r="R112" s="468">
        <f>'RMNCH+A Abstract'!K407</f>
        <v>0</v>
      </c>
      <c r="S112" s="435"/>
      <c r="T112" s="435"/>
      <c r="U112" s="435"/>
      <c r="V112" s="435"/>
      <c r="W112" s="435"/>
      <c r="X112" s="435"/>
      <c r="Y112" s="435"/>
      <c r="Z112" s="435"/>
    </row>
    <row r="113" spans="1:26" ht="27" customHeight="1">
      <c r="A113" s="465" t="s">
        <v>3286</v>
      </c>
      <c r="B113" s="123" t="s">
        <v>3287</v>
      </c>
      <c r="C113" s="123" t="s">
        <v>3288</v>
      </c>
      <c r="D113" s="124" t="s">
        <v>392</v>
      </c>
      <c r="E113" s="124" t="s">
        <v>655</v>
      </c>
      <c r="F113" s="466"/>
      <c r="G113" s="469"/>
      <c r="H113" s="578">
        <v>90000</v>
      </c>
      <c r="I113" s="578">
        <v>20956</v>
      </c>
      <c r="J113" s="466"/>
      <c r="K113" s="466" t="s">
        <v>1475</v>
      </c>
      <c r="L113" s="466">
        <v>25000</v>
      </c>
      <c r="M113" s="467">
        <f t="shared" si="15"/>
        <v>0.25</v>
      </c>
      <c r="N113" s="467">
        <v>2</v>
      </c>
      <c r="O113" s="467">
        <f t="shared" si="16"/>
        <v>0.5</v>
      </c>
      <c r="P113" s="123" t="s">
        <v>3295</v>
      </c>
      <c r="Q113" s="123">
        <f>'RMNCH+A Abstract'!J408</f>
        <v>0</v>
      </c>
      <c r="R113" s="468">
        <f>'RMNCH+A Abstract'!K408</f>
        <v>0</v>
      </c>
      <c r="S113" s="435"/>
      <c r="T113" s="435"/>
      <c r="U113" s="435"/>
      <c r="V113" s="435"/>
      <c r="W113" s="435"/>
      <c r="X113" s="435"/>
      <c r="Y113" s="435"/>
      <c r="Z113" s="435"/>
    </row>
    <row r="114" spans="1:26" ht="25.5" customHeight="1">
      <c r="A114" s="465" t="s">
        <v>3296</v>
      </c>
      <c r="B114" s="123" t="s">
        <v>3297</v>
      </c>
      <c r="C114" s="123" t="s">
        <v>3298</v>
      </c>
      <c r="D114" s="124" t="s">
        <v>392</v>
      </c>
      <c r="E114" s="124" t="s">
        <v>655</v>
      </c>
      <c r="F114" s="466"/>
      <c r="G114" s="601"/>
      <c r="H114" s="578">
        <v>90000</v>
      </c>
      <c r="I114" s="578">
        <v>33822</v>
      </c>
      <c r="J114" s="602"/>
      <c r="K114" s="466" t="s">
        <v>3302</v>
      </c>
      <c r="L114" s="466">
        <v>25000</v>
      </c>
      <c r="M114" s="467">
        <f t="shared" si="15"/>
        <v>0.25</v>
      </c>
      <c r="N114" s="467">
        <v>2</v>
      </c>
      <c r="O114" s="467">
        <f t="shared" si="16"/>
        <v>0.5</v>
      </c>
      <c r="P114" s="123" t="s">
        <v>3305</v>
      </c>
      <c r="Q114" s="123">
        <f>'RMNCH+A Abstract'!J409</f>
        <v>0</v>
      </c>
      <c r="R114" s="468">
        <f>'RMNCH+A Abstract'!K409</f>
        <v>0</v>
      </c>
      <c r="S114" s="435"/>
      <c r="T114" s="435"/>
      <c r="U114" s="435"/>
      <c r="V114" s="435"/>
      <c r="W114" s="435"/>
      <c r="X114" s="435"/>
      <c r="Y114" s="435"/>
      <c r="Z114" s="435"/>
    </row>
    <row r="115" spans="1:26" ht="30.75" customHeight="1">
      <c r="A115" s="465" t="s">
        <v>3307</v>
      </c>
      <c r="B115" s="123" t="s">
        <v>3308</v>
      </c>
      <c r="C115" s="123" t="s">
        <v>3309</v>
      </c>
      <c r="D115" s="124" t="s">
        <v>392</v>
      </c>
      <c r="E115" s="124" t="s">
        <v>655</v>
      </c>
      <c r="F115" s="466"/>
      <c r="G115" s="466"/>
      <c r="H115" s="466">
        <v>90000</v>
      </c>
      <c r="I115" s="466">
        <v>17250</v>
      </c>
      <c r="J115" s="466"/>
      <c r="K115" s="466" t="s">
        <v>1475</v>
      </c>
      <c r="L115" s="466">
        <v>50000</v>
      </c>
      <c r="M115" s="467">
        <f t="shared" si="15"/>
        <v>0.5</v>
      </c>
      <c r="N115" s="467">
        <v>1</v>
      </c>
      <c r="O115" s="467">
        <f t="shared" si="16"/>
        <v>0.5</v>
      </c>
      <c r="P115" s="123" t="s">
        <v>3314</v>
      </c>
      <c r="Q115" s="123">
        <f>'RMNCH+A Abstract'!J410</f>
        <v>0</v>
      </c>
      <c r="R115" s="468">
        <f>'RMNCH+A Abstract'!K410</f>
        <v>0</v>
      </c>
      <c r="S115" s="435"/>
      <c r="T115" s="435"/>
      <c r="U115" s="435"/>
      <c r="V115" s="435"/>
      <c r="W115" s="435"/>
      <c r="X115" s="435"/>
      <c r="Y115" s="435"/>
      <c r="Z115" s="435"/>
    </row>
    <row r="116" spans="1:26" ht="11.25" customHeight="1">
      <c r="A116" s="465" t="s">
        <v>3316</v>
      </c>
      <c r="B116" s="123" t="s">
        <v>3317</v>
      </c>
      <c r="C116" s="123" t="s">
        <v>3318</v>
      </c>
      <c r="D116" s="124" t="s">
        <v>392</v>
      </c>
      <c r="E116" s="124" t="s">
        <v>655</v>
      </c>
      <c r="F116" s="466"/>
      <c r="G116" s="466"/>
      <c r="H116" s="466"/>
      <c r="I116" s="466"/>
      <c r="J116" s="466"/>
      <c r="K116" s="466"/>
      <c r="L116" s="466"/>
      <c r="M116" s="467">
        <f t="shared" si="15"/>
        <v>0</v>
      </c>
      <c r="N116" s="467"/>
      <c r="O116" s="467">
        <f t="shared" si="16"/>
        <v>0</v>
      </c>
      <c r="P116" s="123"/>
      <c r="Q116" s="123">
        <f>'RMNCH+A Abstract'!J411</f>
        <v>0</v>
      </c>
      <c r="R116" s="468">
        <f>'RMNCH+A Abstract'!K411</f>
        <v>0</v>
      </c>
      <c r="S116" s="435"/>
      <c r="T116" s="435"/>
      <c r="U116" s="435"/>
      <c r="V116" s="435"/>
      <c r="W116" s="435"/>
      <c r="X116" s="435"/>
      <c r="Y116" s="435"/>
      <c r="Z116" s="435"/>
    </row>
    <row r="117" spans="1:26" ht="49.5" customHeight="1">
      <c r="A117" s="465" t="s">
        <v>3322</v>
      </c>
      <c r="B117" s="123" t="s">
        <v>3323</v>
      </c>
      <c r="C117" s="123" t="s">
        <v>3324</v>
      </c>
      <c r="D117" s="124" t="s">
        <v>392</v>
      </c>
      <c r="E117" s="124" t="s">
        <v>655</v>
      </c>
      <c r="F117" s="466"/>
      <c r="G117" s="466"/>
      <c r="H117" s="466">
        <v>20000</v>
      </c>
      <c r="I117" s="466">
        <v>0</v>
      </c>
      <c r="J117" s="466"/>
      <c r="K117" s="466" t="s">
        <v>1475</v>
      </c>
      <c r="L117" s="466">
        <v>50000</v>
      </c>
      <c r="M117" s="467">
        <f t="shared" si="15"/>
        <v>0.5</v>
      </c>
      <c r="N117" s="467">
        <v>1</v>
      </c>
      <c r="O117" s="467">
        <f t="shared" si="16"/>
        <v>0.5</v>
      </c>
      <c r="P117" s="123" t="s">
        <v>3330</v>
      </c>
      <c r="Q117" s="123">
        <f>'RMNCH+A Abstract'!J412</f>
        <v>0</v>
      </c>
      <c r="R117" s="468">
        <f>'RMNCH+A Abstract'!K412</f>
        <v>0</v>
      </c>
      <c r="S117" s="435"/>
      <c r="T117" s="435"/>
      <c r="U117" s="435"/>
      <c r="V117" s="435"/>
      <c r="W117" s="435"/>
      <c r="X117" s="435"/>
      <c r="Y117" s="435"/>
      <c r="Z117" s="435"/>
    </row>
    <row r="118" spans="1:26" ht="11.25" customHeight="1">
      <c r="A118" s="465" t="s">
        <v>3331</v>
      </c>
      <c r="B118" s="123" t="s">
        <v>3332</v>
      </c>
      <c r="C118" s="194" t="s">
        <v>3333</v>
      </c>
      <c r="D118" s="124" t="s">
        <v>392</v>
      </c>
      <c r="E118" s="124" t="s">
        <v>655</v>
      </c>
      <c r="F118" s="466"/>
      <c r="G118" s="466"/>
      <c r="H118" s="466"/>
      <c r="I118" s="466"/>
      <c r="J118" s="466"/>
      <c r="K118" s="466"/>
      <c r="L118" s="466"/>
      <c r="M118" s="467">
        <f t="shared" si="15"/>
        <v>0</v>
      </c>
      <c r="N118" s="467"/>
      <c r="O118" s="467">
        <f t="shared" si="16"/>
        <v>0</v>
      </c>
      <c r="P118" s="123"/>
      <c r="Q118" s="123">
        <f>'RMNCH+A Abstract'!J413</f>
        <v>0</v>
      </c>
      <c r="R118" s="468">
        <f>'RMNCH+A Abstract'!K413</f>
        <v>0</v>
      </c>
      <c r="S118" s="435"/>
      <c r="T118" s="435"/>
      <c r="U118" s="435"/>
      <c r="V118" s="435"/>
      <c r="W118" s="435"/>
      <c r="X118" s="435"/>
      <c r="Y118" s="435"/>
      <c r="Z118" s="435"/>
    </row>
    <row r="119" spans="1:26" ht="11.25" customHeight="1">
      <c r="A119" s="465" t="s">
        <v>3340</v>
      </c>
      <c r="B119" s="123" t="s">
        <v>3341</v>
      </c>
      <c r="C119" s="123" t="s">
        <v>3342</v>
      </c>
      <c r="D119" s="124" t="s">
        <v>392</v>
      </c>
      <c r="E119" s="124" t="s">
        <v>655</v>
      </c>
      <c r="F119" s="466"/>
      <c r="G119" s="469"/>
      <c r="H119" s="578"/>
      <c r="I119" s="578"/>
      <c r="J119" s="466"/>
      <c r="K119" s="466"/>
      <c r="L119" s="466"/>
      <c r="M119" s="467">
        <f t="shared" si="15"/>
        <v>0</v>
      </c>
      <c r="N119" s="604"/>
      <c r="O119" s="467">
        <f t="shared" si="16"/>
        <v>0</v>
      </c>
      <c r="P119" s="605"/>
      <c r="Q119" s="123">
        <f>'RMNCH+A Abstract'!J414</f>
        <v>0</v>
      </c>
      <c r="R119" s="468">
        <f>'RMNCH+A Abstract'!K414</f>
        <v>0</v>
      </c>
      <c r="S119" s="435"/>
      <c r="T119" s="435"/>
      <c r="U119" s="435"/>
      <c r="V119" s="435"/>
      <c r="W119" s="435"/>
      <c r="X119" s="435"/>
      <c r="Y119" s="435"/>
      <c r="Z119" s="435"/>
    </row>
    <row r="120" spans="1:26" ht="38.25">
      <c r="A120" s="465" t="s">
        <v>3348</v>
      </c>
      <c r="B120" s="123" t="s">
        <v>3349</v>
      </c>
      <c r="C120" s="123" t="s">
        <v>3350</v>
      </c>
      <c r="D120" s="124" t="s">
        <v>392</v>
      </c>
      <c r="E120" s="124" t="s">
        <v>655</v>
      </c>
      <c r="F120" s="466"/>
      <c r="G120" s="469"/>
      <c r="H120" s="578">
        <v>74000</v>
      </c>
      <c r="I120" s="578">
        <v>0</v>
      </c>
      <c r="J120" s="466"/>
      <c r="K120" s="466" t="s">
        <v>1475</v>
      </c>
      <c r="L120" s="466">
        <v>2000</v>
      </c>
      <c r="M120" s="467">
        <f t="shared" si="15"/>
        <v>0.02</v>
      </c>
      <c r="N120" s="604">
        <v>37</v>
      </c>
      <c r="O120" s="467">
        <f t="shared" si="16"/>
        <v>0.74</v>
      </c>
      <c r="P120" s="606" t="s">
        <v>3353</v>
      </c>
      <c r="Q120" s="123">
        <f>'RMNCH+A Abstract'!J415</f>
        <v>0</v>
      </c>
      <c r="R120" s="468">
        <f>'RMNCH+A Abstract'!K415</f>
        <v>0</v>
      </c>
      <c r="S120" s="435"/>
      <c r="T120" s="435"/>
      <c r="U120" s="435"/>
      <c r="V120" s="435"/>
      <c r="W120" s="435"/>
      <c r="X120" s="435"/>
      <c r="Y120" s="435"/>
      <c r="Z120" s="435"/>
    </row>
    <row r="121" spans="1:26" ht="11.25" customHeight="1">
      <c r="A121" s="465" t="s">
        <v>3357</v>
      </c>
      <c r="B121" s="123" t="s">
        <v>3359</v>
      </c>
      <c r="C121" s="123" t="s">
        <v>3360</v>
      </c>
      <c r="D121" s="124" t="s">
        <v>392</v>
      </c>
      <c r="E121" s="124" t="s">
        <v>655</v>
      </c>
      <c r="F121" s="466"/>
      <c r="G121" s="466"/>
      <c r="H121" s="466"/>
      <c r="I121" s="466"/>
      <c r="J121" s="466"/>
      <c r="K121" s="466"/>
      <c r="L121" s="466"/>
      <c r="M121" s="467">
        <f t="shared" si="15"/>
        <v>0</v>
      </c>
      <c r="N121" s="467"/>
      <c r="O121" s="467">
        <f t="shared" si="16"/>
        <v>0</v>
      </c>
      <c r="P121" s="123"/>
      <c r="Q121" s="123">
        <f>'RMNCH+A Abstract'!J416</f>
        <v>0</v>
      </c>
      <c r="R121" s="468">
        <f>'RMNCH+A Abstract'!K416</f>
        <v>0</v>
      </c>
      <c r="S121" s="435"/>
      <c r="T121" s="435"/>
      <c r="U121" s="435"/>
      <c r="V121" s="435"/>
      <c r="W121" s="435"/>
      <c r="X121" s="435"/>
      <c r="Y121" s="435"/>
      <c r="Z121" s="435"/>
    </row>
    <row r="122" spans="1:26" ht="38.25">
      <c r="A122" s="465" t="s">
        <v>3362</v>
      </c>
      <c r="B122" s="123" t="s">
        <v>3363</v>
      </c>
      <c r="C122" s="123" t="s">
        <v>3366</v>
      </c>
      <c r="D122" s="124" t="s">
        <v>392</v>
      </c>
      <c r="E122" s="124" t="s">
        <v>655</v>
      </c>
      <c r="F122" s="466"/>
      <c r="G122" s="466"/>
      <c r="H122" s="466">
        <v>30000</v>
      </c>
      <c r="I122" s="466">
        <v>0</v>
      </c>
      <c r="J122" s="466"/>
      <c r="K122" s="466" t="s">
        <v>1475</v>
      </c>
      <c r="L122" s="466">
        <v>30000</v>
      </c>
      <c r="M122" s="467">
        <f t="shared" si="15"/>
        <v>0.3</v>
      </c>
      <c r="N122" s="467">
        <v>1</v>
      </c>
      <c r="O122" s="467">
        <f t="shared" si="16"/>
        <v>0.3</v>
      </c>
      <c r="P122" s="123" t="s">
        <v>3370</v>
      </c>
      <c r="Q122" s="123">
        <f>'RMNCH+A Abstract'!J417</f>
        <v>0</v>
      </c>
      <c r="R122" s="468">
        <f>'RMNCH+A Abstract'!K417</f>
        <v>0</v>
      </c>
      <c r="S122" s="435"/>
      <c r="T122" s="435"/>
      <c r="U122" s="435"/>
      <c r="V122" s="435"/>
      <c r="W122" s="435"/>
      <c r="X122" s="435"/>
      <c r="Y122" s="435"/>
      <c r="Z122" s="435"/>
    </row>
    <row r="123" spans="1:26" ht="11.25" customHeight="1">
      <c r="A123" s="482" t="s">
        <v>3372</v>
      </c>
      <c r="B123" s="482" t="s">
        <v>3373</v>
      </c>
      <c r="C123" s="482" t="s">
        <v>3374</v>
      </c>
      <c r="D123" s="607" t="s">
        <v>392</v>
      </c>
      <c r="E123" s="607" t="s">
        <v>655</v>
      </c>
      <c r="F123" s="482"/>
      <c r="G123" s="482"/>
      <c r="H123" s="482"/>
      <c r="I123" s="482"/>
      <c r="J123" s="482"/>
      <c r="K123" s="482"/>
      <c r="L123" s="482"/>
      <c r="M123" s="491"/>
      <c r="N123" s="491"/>
      <c r="O123" s="491">
        <f>SUM(O124:O126)</f>
        <v>70</v>
      </c>
      <c r="P123" s="482"/>
      <c r="Q123" s="482"/>
      <c r="R123" s="491">
        <f>SUM(R124:R126)</f>
        <v>0</v>
      </c>
      <c r="S123" s="435"/>
      <c r="T123" s="435"/>
      <c r="U123" s="435"/>
      <c r="V123" s="435"/>
      <c r="W123" s="435"/>
      <c r="X123" s="435"/>
      <c r="Y123" s="435"/>
      <c r="Z123" s="435"/>
    </row>
    <row r="124" spans="1:26" ht="36.75" customHeight="1">
      <c r="A124" s="465" t="s">
        <v>3385</v>
      </c>
      <c r="B124" s="123" t="s">
        <v>3386</v>
      </c>
      <c r="C124" s="478" t="s">
        <v>3387</v>
      </c>
      <c r="D124" s="124" t="s">
        <v>392</v>
      </c>
      <c r="E124" s="469" t="s">
        <v>655</v>
      </c>
      <c r="F124" s="466"/>
      <c r="G124" s="466"/>
      <c r="H124" s="466"/>
      <c r="I124" s="466"/>
      <c r="J124" s="466"/>
      <c r="K124" s="466"/>
      <c r="L124" s="466"/>
      <c r="M124" s="467">
        <f t="shared" ref="M124:M127" si="17">L124/100000</f>
        <v>0</v>
      </c>
      <c r="N124" s="467"/>
      <c r="O124" s="467">
        <f t="shared" ref="O124:O127" si="18">M124*N124</f>
        <v>0</v>
      </c>
      <c r="P124" s="123"/>
      <c r="Q124" s="123">
        <f>'RMNCH+A Abstract'!J419</f>
        <v>0</v>
      </c>
      <c r="R124" s="468">
        <f>'RMNCH+A Abstract'!K419</f>
        <v>0</v>
      </c>
      <c r="S124" s="435"/>
      <c r="T124" s="435"/>
      <c r="U124" s="435"/>
      <c r="V124" s="435"/>
      <c r="W124" s="435"/>
      <c r="X124" s="435"/>
      <c r="Y124" s="435"/>
      <c r="Z124" s="435"/>
    </row>
    <row r="125" spans="1:26" ht="136.5" customHeight="1">
      <c r="A125" s="465" t="s">
        <v>3392</v>
      </c>
      <c r="B125" s="123" t="s">
        <v>3394</v>
      </c>
      <c r="C125" s="123" t="s">
        <v>3395</v>
      </c>
      <c r="D125" s="124" t="s">
        <v>392</v>
      </c>
      <c r="E125" s="469" t="s">
        <v>655</v>
      </c>
      <c r="F125" s="498"/>
      <c r="G125" s="499"/>
      <c r="H125" s="500"/>
      <c r="I125" s="500"/>
      <c r="J125" s="498"/>
      <c r="K125" s="498"/>
      <c r="L125" s="466">
        <v>10000</v>
      </c>
      <c r="M125" s="467">
        <f t="shared" si="17"/>
        <v>0.1</v>
      </c>
      <c r="N125" s="467">
        <v>40</v>
      </c>
      <c r="O125" s="467">
        <f t="shared" si="18"/>
        <v>4</v>
      </c>
      <c r="P125" s="123" t="s">
        <v>3399</v>
      </c>
      <c r="Q125" s="123">
        <f>'RMNCH+A Abstract'!J420</f>
        <v>0</v>
      </c>
      <c r="R125" s="468">
        <f>'RMNCH+A Abstract'!K420</f>
        <v>0</v>
      </c>
      <c r="S125" s="435"/>
      <c r="T125" s="435"/>
      <c r="U125" s="435"/>
      <c r="V125" s="435"/>
      <c r="W125" s="435"/>
      <c r="X125" s="435"/>
      <c r="Y125" s="435"/>
      <c r="Z125" s="435"/>
    </row>
    <row r="126" spans="1:26" ht="41.25" customHeight="1">
      <c r="A126" s="465" t="s">
        <v>3402</v>
      </c>
      <c r="B126" s="123"/>
      <c r="C126" s="123" t="s">
        <v>297</v>
      </c>
      <c r="D126" s="124" t="s">
        <v>392</v>
      </c>
      <c r="E126" s="469" t="s">
        <v>655</v>
      </c>
      <c r="F126" s="466"/>
      <c r="G126" s="466"/>
      <c r="H126" s="466"/>
      <c r="I126" s="466"/>
      <c r="J126" s="466"/>
      <c r="K126" s="466"/>
      <c r="L126" s="466">
        <v>6000</v>
      </c>
      <c r="M126" s="467">
        <f t="shared" si="17"/>
        <v>0.06</v>
      </c>
      <c r="N126" s="467">
        <v>1100</v>
      </c>
      <c r="O126" s="467">
        <f t="shared" si="18"/>
        <v>66</v>
      </c>
      <c r="P126" s="123" t="s">
        <v>3408</v>
      </c>
      <c r="Q126" s="123">
        <f>'RMNCH+A Abstract'!J421</f>
        <v>0</v>
      </c>
      <c r="R126" s="468">
        <f>'RMNCH+A Abstract'!K421</f>
        <v>0</v>
      </c>
      <c r="S126" s="435"/>
      <c r="T126" s="435"/>
      <c r="U126" s="435"/>
      <c r="V126" s="435"/>
      <c r="W126" s="435"/>
      <c r="X126" s="435"/>
      <c r="Y126" s="435"/>
      <c r="Z126" s="435"/>
    </row>
    <row r="127" spans="1:26" ht="11.25" customHeight="1">
      <c r="A127" s="465" t="s">
        <v>3410</v>
      </c>
      <c r="B127" s="123" t="s">
        <v>3412</v>
      </c>
      <c r="C127" s="123" t="s">
        <v>3414</v>
      </c>
      <c r="D127" s="124" t="s">
        <v>392</v>
      </c>
      <c r="E127" s="124" t="s">
        <v>655</v>
      </c>
      <c r="F127" s="466"/>
      <c r="G127" s="466"/>
      <c r="H127" s="466"/>
      <c r="I127" s="466"/>
      <c r="J127" s="466"/>
      <c r="K127" s="466"/>
      <c r="L127" s="466"/>
      <c r="M127" s="467">
        <f t="shared" si="17"/>
        <v>0</v>
      </c>
      <c r="N127" s="467"/>
      <c r="O127" s="467">
        <f t="shared" si="18"/>
        <v>0</v>
      </c>
      <c r="P127" s="123"/>
      <c r="Q127" s="123">
        <f>'RMNCH+A Abstract'!J422</f>
        <v>0</v>
      </c>
      <c r="R127" s="468">
        <f>'RMNCH+A Abstract'!K422</f>
        <v>0</v>
      </c>
      <c r="S127" s="435"/>
      <c r="T127" s="435"/>
      <c r="U127" s="435"/>
      <c r="V127" s="435"/>
      <c r="W127" s="435"/>
      <c r="X127" s="435"/>
      <c r="Y127" s="435"/>
      <c r="Z127" s="435"/>
    </row>
    <row r="128" spans="1:26" ht="11.25" customHeight="1">
      <c r="A128" s="472" t="s">
        <v>3421</v>
      </c>
      <c r="B128" s="519"/>
      <c r="C128" s="520" t="s">
        <v>3423</v>
      </c>
      <c r="D128" s="474"/>
      <c r="E128" s="474"/>
      <c r="F128" s="519"/>
      <c r="G128" s="519"/>
      <c r="H128" s="519"/>
      <c r="I128" s="519"/>
      <c r="J128" s="519"/>
      <c r="K128" s="519"/>
      <c r="L128" s="519"/>
      <c r="M128" s="521"/>
      <c r="N128" s="522"/>
      <c r="O128" s="522">
        <f>SUM(O129:O133)</f>
        <v>2.1999999999999997</v>
      </c>
      <c r="P128" s="473"/>
      <c r="Q128" s="473"/>
      <c r="R128" s="476">
        <f>SUM(R129:R133)</f>
        <v>0</v>
      </c>
      <c r="S128" s="457"/>
      <c r="T128" s="457"/>
      <c r="U128" s="457"/>
      <c r="V128" s="457"/>
      <c r="W128" s="457"/>
      <c r="X128" s="457"/>
      <c r="Y128" s="457"/>
      <c r="Z128" s="457"/>
    </row>
    <row r="129" spans="1:26" ht="25.5">
      <c r="A129" s="566" t="s">
        <v>3428</v>
      </c>
      <c r="B129" s="506" t="s">
        <v>3431</v>
      </c>
      <c r="C129" s="506" t="s">
        <v>3433</v>
      </c>
      <c r="D129" s="569" t="s">
        <v>392</v>
      </c>
      <c r="E129" s="569" t="s">
        <v>68</v>
      </c>
      <c r="F129" s="327"/>
      <c r="G129" s="541"/>
      <c r="H129" s="216">
        <v>30000</v>
      </c>
      <c r="I129" s="216">
        <v>26504</v>
      </c>
      <c r="J129" s="327"/>
      <c r="K129" s="220" t="s">
        <v>2511</v>
      </c>
      <c r="L129" s="327">
        <v>30000</v>
      </c>
      <c r="M129" s="532">
        <f t="shared" ref="M129:M133" si="19">L129/100000</f>
        <v>0.3</v>
      </c>
      <c r="N129" s="532">
        <v>1</v>
      </c>
      <c r="O129" s="532">
        <f t="shared" ref="O129:O133" si="20">M129*N129</f>
        <v>0.3</v>
      </c>
      <c r="P129" s="1139" t="s">
        <v>3435</v>
      </c>
      <c r="Q129" s="506">
        <f>'RMNCH+A Abstract'!J477</f>
        <v>0</v>
      </c>
      <c r="R129" s="507">
        <f>'RMNCH+A Abstract'!K477</f>
        <v>0</v>
      </c>
      <c r="S129" s="508"/>
      <c r="T129" s="508"/>
      <c r="U129" s="508"/>
      <c r="V129" s="508"/>
      <c r="W129" s="508"/>
      <c r="X129" s="508"/>
      <c r="Y129" s="508"/>
      <c r="Z129" s="508"/>
    </row>
    <row r="130" spans="1:26" ht="12.75">
      <c r="A130" s="566" t="s">
        <v>3440</v>
      </c>
      <c r="B130" s="506" t="s">
        <v>3441</v>
      </c>
      <c r="C130" s="506" t="s">
        <v>3443</v>
      </c>
      <c r="D130" s="569" t="s">
        <v>392</v>
      </c>
      <c r="E130" s="569" t="s">
        <v>68</v>
      </c>
      <c r="F130" s="327"/>
      <c r="G130" s="541"/>
      <c r="H130" s="216" t="s">
        <v>3445</v>
      </c>
      <c r="I130" s="216" t="s">
        <v>3447</v>
      </c>
      <c r="J130" s="327"/>
      <c r="K130" s="220" t="s">
        <v>2511</v>
      </c>
      <c r="L130" s="327">
        <v>50000</v>
      </c>
      <c r="M130" s="532">
        <f t="shared" si="19"/>
        <v>0.5</v>
      </c>
      <c r="N130" s="532">
        <v>2</v>
      </c>
      <c r="O130" s="532">
        <f t="shared" si="20"/>
        <v>1</v>
      </c>
      <c r="P130" s="157" t="s">
        <v>3449</v>
      </c>
      <c r="Q130" s="506">
        <f>'RMNCH+A Abstract'!J478</f>
        <v>0</v>
      </c>
      <c r="R130" s="507">
        <f>'RMNCH+A Abstract'!K478</f>
        <v>0</v>
      </c>
      <c r="S130" s="508"/>
      <c r="T130" s="508"/>
      <c r="U130" s="508"/>
      <c r="V130" s="508"/>
      <c r="W130" s="508"/>
      <c r="X130" s="508"/>
      <c r="Y130" s="508"/>
      <c r="Z130" s="508"/>
    </row>
    <row r="131" spans="1:26" ht="25.5">
      <c r="A131" s="566" t="s">
        <v>3453</v>
      </c>
      <c r="B131" s="506" t="s">
        <v>3455</v>
      </c>
      <c r="C131" s="506" t="s">
        <v>3456</v>
      </c>
      <c r="D131" s="569" t="s">
        <v>392</v>
      </c>
      <c r="E131" s="569" t="s">
        <v>68</v>
      </c>
      <c r="F131" s="327"/>
      <c r="G131" s="541"/>
      <c r="H131" s="216">
        <v>60000</v>
      </c>
      <c r="I131" s="216" t="s">
        <v>3458</v>
      </c>
      <c r="J131" s="327"/>
      <c r="K131" s="220" t="s">
        <v>2511</v>
      </c>
      <c r="L131" s="327">
        <v>30000</v>
      </c>
      <c r="M131" s="532">
        <f t="shared" si="19"/>
        <v>0.3</v>
      </c>
      <c r="N131" s="532">
        <v>2</v>
      </c>
      <c r="O131" s="532">
        <f t="shared" si="20"/>
        <v>0.6</v>
      </c>
      <c r="P131" s="534" t="s">
        <v>3459</v>
      </c>
      <c r="Q131" s="506">
        <f>'RMNCH+A Abstract'!J479</f>
        <v>0</v>
      </c>
      <c r="R131" s="507">
        <f>'RMNCH+A Abstract'!K479</f>
        <v>0</v>
      </c>
      <c r="S131" s="508"/>
      <c r="T131" s="508"/>
      <c r="U131" s="508"/>
      <c r="V131" s="508"/>
      <c r="W131" s="508"/>
      <c r="X131" s="508"/>
      <c r="Y131" s="508"/>
      <c r="Z131" s="508"/>
    </row>
    <row r="132" spans="1:26" ht="11.25" customHeight="1">
      <c r="A132" s="566" t="s">
        <v>3465</v>
      </c>
      <c r="B132" s="506" t="s">
        <v>3466</v>
      </c>
      <c r="C132" s="506" t="s">
        <v>3467</v>
      </c>
      <c r="D132" s="569" t="s">
        <v>392</v>
      </c>
      <c r="E132" s="569" t="s">
        <v>68</v>
      </c>
      <c r="F132" s="327"/>
      <c r="G132" s="327"/>
      <c r="H132" s="220">
        <v>30000</v>
      </c>
      <c r="I132" s="220">
        <v>30000</v>
      </c>
      <c r="J132" s="327"/>
      <c r="K132" s="220" t="s">
        <v>2511</v>
      </c>
      <c r="L132" s="327">
        <v>30000</v>
      </c>
      <c r="M132" s="532">
        <f t="shared" si="19"/>
        <v>0.3</v>
      </c>
      <c r="N132" s="532">
        <v>1</v>
      </c>
      <c r="O132" s="532">
        <f t="shared" si="20"/>
        <v>0.3</v>
      </c>
      <c r="P132" s="156" t="s">
        <v>3468</v>
      </c>
      <c r="Q132" s="506">
        <f>'RMNCH+A Abstract'!J480</f>
        <v>0</v>
      </c>
      <c r="R132" s="507">
        <f>'RMNCH+A Abstract'!K480</f>
        <v>0</v>
      </c>
      <c r="S132" s="508"/>
      <c r="T132" s="508"/>
      <c r="U132" s="508"/>
      <c r="V132" s="508"/>
      <c r="W132" s="508"/>
      <c r="X132" s="508"/>
      <c r="Y132" s="508"/>
      <c r="Z132" s="508"/>
    </row>
    <row r="133" spans="1:26" ht="11.25" customHeight="1">
      <c r="A133" s="566" t="s">
        <v>3473</v>
      </c>
      <c r="B133" s="506"/>
      <c r="C133" s="506" t="s">
        <v>3474</v>
      </c>
      <c r="D133" s="569" t="s">
        <v>392</v>
      </c>
      <c r="E133" s="569" t="s">
        <v>68</v>
      </c>
      <c r="F133" s="327"/>
      <c r="G133" s="327"/>
      <c r="H133" s="327"/>
      <c r="I133" s="327"/>
      <c r="J133" s="327"/>
      <c r="K133" s="327"/>
      <c r="L133" s="327"/>
      <c r="M133" s="532">
        <f t="shared" si="19"/>
        <v>0</v>
      </c>
      <c r="N133" s="532"/>
      <c r="O133" s="532">
        <f t="shared" si="20"/>
        <v>0</v>
      </c>
      <c r="P133" s="506"/>
      <c r="Q133" s="506">
        <f>'RMNCH+A Abstract'!J481</f>
        <v>0</v>
      </c>
      <c r="R133" s="507">
        <f>'RMNCH+A Abstract'!K481</f>
        <v>0</v>
      </c>
      <c r="S133" s="508"/>
      <c r="T133" s="508"/>
      <c r="U133" s="508"/>
      <c r="V133" s="508"/>
      <c r="W133" s="508"/>
      <c r="X133" s="508"/>
      <c r="Y133" s="508"/>
      <c r="Z133" s="508"/>
    </row>
    <row r="134" spans="1:26" ht="11.25" customHeight="1">
      <c r="A134" s="472" t="s">
        <v>3479</v>
      </c>
      <c r="B134" s="519"/>
      <c r="C134" s="520" t="s">
        <v>3480</v>
      </c>
      <c r="D134" s="474"/>
      <c r="E134" s="474"/>
      <c r="F134" s="519"/>
      <c r="G134" s="519"/>
      <c r="H134" s="519"/>
      <c r="I134" s="519"/>
      <c r="J134" s="519"/>
      <c r="K134" s="519"/>
      <c r="L134" s="519"/>
      <c r="M134" s="521"/>
      <c r="N134" s="522"/>
      <c r="O134" s="522">
        <f>SUM(O135:O137)</f>
        <v>1.2</v>
      </c>
      <c r="P134" s="473"/>
      <c r="Q134" s="473"/>
      <c r="R134" s="476">
        <f>SUM(R135:R137)</f>
        <v>0</v>
      </c>
      <c r="S134" s="435"/>
      <c r="T134" s="435"/>
      <c r="U134" s="435"/>
      <c r="V134" s="435"/>
      <c r="W134" s="435"/>
      <c r="X134" s="435"/>
      <c r="Y134" s="435"/>
      <c r="Z134" s="435"/>
    </row>
    <row r="135" spans="1:26" ht="11.25" customHeight="1">
      <c r="A135" s="465" t="s">
        <v>3487</v>
      </c>
      <c r="B135" s="123" t="s">
        <v>3488</v>
      </c>
      <c r="C135" s="123" t="s">
        <v>3489</v>
      </c>
      <c r="D135" s="124" t="s">
        <v>392</v>
      </c>
      <c r="E135" s="124" t="s">
        <v>3490</v>
      </c>
      <c r="F135" s="498"/>
      <c r="G135" s="499"/>
      <c r="H135" s="528"/>
      <c r="I135" s="528"/>
      <c r="J135" s="498"/>
      <c r="K135" s="498"/>
      <c r="L135" s="498"/>
      <c r="M135" s="467">
        <f t="shared" ref="M135:M137" si="21">L135/100000</f>
        <v>0</v>
      </c>
      <c r="N135" s="467"/>
      <c r="O135" s="467">
        <f t="shared" ref="O135:O137" si="22">M135*N135</f>
        <v>0</v>
      </c>
      <c r="P135" s="184"/>
      <c r="Q135" s="123">
        <f>'Blood services &amp; Disorders Abs.'!J39</f>
        <v>0</v>
      </c>
      <c r="R135" s="468">
        <f>'Blood services &amp; Disorders Abs.'!K39</f>
        <v>0</v>
      </c>
      <c r="S135" s="435"/>
      <c r="T135" s="435"/>
      <c r="U135" s="435"/>
      <c r="V135" s="435"/>
      <c r="W135" s="435"/>
      <c r="X135" s="435"/>
      <c r="Y135" s="435"/>
      <c r="Z135" s="435"/>
    </row>
    <row r="136" spans="1:26" ht="15.75" customHeight="1">
      <c r="A136" s="465" t="s">
        <v>3493</v>
      </c>
      <c r="B136" s="123" t="s">
        <v>3488</v>
      </c>
      <c r="C136" s="123" t="s">
        <v>3494</v>
      </c>
      <c r="D136" s="124" t="s">
        <v>392</v>
      </c>
      <c r="E136" s="124" t="s">
        <v>3490</v>
      </c>
      <c r="F136" s="466"/>
      <c r="G136" s="466"/>
      <c r="H136" s="466">
        <v>120000</v>
      </c>
      <c r="I136" s="466">
        <v>0</v>
      </c>
      <c r="J136" s="466"/>
      <c r="K136" s="466" t="s">
        <v>1475</v>
      </c>
      <c r="L136" s="466">
        <v>30000</v>
      </c>
      <c r="M136" s="467">
        <f t="shared" si="21"/>
        <v>0.3</v>
      </c>
      <c r="N136" s="467">
        <v>4</v>
      </c>
      <c r="O136" s="467">
        <f t="shared" si="22"/>
        <v>1.2</v>
      </c>
      <c r="P136" s="123" t="s">
        <v>3497</v>
      </c>
      <c r="Q136" s="123">
        <f>'Blood services &amp; Disorders Abs.'!J40</f>
        <v>0</v>
      </c>
      <c r="R136" s="468">
        <f>'Blood services &amp; Disorders Abs.'!K40</f>
        <v>0</v>
      </c>
      <c r="S136" s="435"/>
      <c r="T136" s="435"/>
      <c r="U136" s="435"/>
      <c r="V136" s="435"/>
      <c r="W136" s="435"/>
      <c r="X136" s="435"/>
      <c r="Y136" s="435"/>
      <c r="Z136" s="435"/>
    </row>
    <row r="137" spans="1:26" ht="11.25" customHeight="1">
      <c r="A137" s="465" t="s">
        <v>3499</v>
      </c>
      <c r="B137" s="123"/>
      <c r="C137" s="123" t="s">
        <v>3500</v>
      </c>
      <c r="D137" s="124" t="s">
        <v>392</v>
      </c>
      <c r="E137" s="124" t="s">
        <v>3490</v>
      </c>
      <c r="F137" s="466"/>
      <c r="G137" s="466"/>
      <c r="H137" s="466"/>
      <c r="I137" s="466"/>
      <c r="J137" s="466"/>
      <c r="K137" s="466"/>
      <c r="L137" s="466"/>
      <c r="M137" s="467">
        <f t="shared" si="21"/>
        <v>0</v>
      </c>
      <c r="N137" s="467"/>
      <c r="O137" s="467">
        <f t="shared" si="22"/>
        <v>0</v>
      </c>
      <c r="P137" s="123"/>
      <c r="Q137" s="123">
        <f>'Blood services &amp; Disorders Abs.'!J41</f>
        <v>0</v>
      </c>
      <c r="R137" s="468">
        <f>'Blood services &amp; Disorders Abs.'!K41</f>
        <v>0</v>
      </c>
      <c r="S137" s="435"/>
      <c r="T137" s="435"/>
      <c r="U137" s="435"/>
      <c r="V137" s="435"/>
      <c r="W137" s="435"/>
      <c r="X137" s="435"/>
      <c r="Y137" s="435"/>
      <c r="Z137" s="435"/>
    </row>
    <row r="138" spans="1:26" ht="11.25" customHeight="1">
      <c r="A138" s="520" t="s">
        <v>3502</v>
      </c>
      <c r="B138" s="520"/>
      <c r="C138" s="520" t="s">
        <v>3503</v>
      </c>
      <c r="D138" s="475"/>
      <c r="E138" s="475"/>
      <c r="F138" s="520"/>
      <c r="G138" s="520"/>
      <c r="H138" s="520"/>
      <c r="I138" s="520"/>
      <c r="J138" s="520"/>
      <c r="K138" s="520"/>
      <c r="L138" s="520"/>
      <c r="M138" s="522"/>
      <c r="N138" s="522"/>
      <c r="O138" s="522">
        <f>SUM(O139:O142)</f>
        <v>0.8</v>
      </c>
      <c r="P138" s="472"/>
      <c r="Q138" s="472"/>
      <c r="R138" s="476">
        <f>SUM(R139:R142)</f>
        <v>0</v>
      </c>
      <c r="S138" s="457"/>
      <c r="T138" s="457"/>
      <c r="U138" s="457"/>
      <c r="V138" s="457"/>
      <c r="W138" s="457"/>
      <c r="X138" s="457"/>
      <c r="Y138" s="457"/>
      <c r="Z138" s="457"/>
    </row>
    <row r="139" spans="1:26" ht="15.75" customHeight="1">
      <c r="A139" s="123" t="s">
        <v>3507</v>
      </c>
      <c r="B139" s="123" t="s">
        <v>3508</v>
      </c>
      <c r="C139" s="123" t="s">
        <v>3509</v>
      </c>
      <c r="D139" s="124" t="s">
        <v>609</v>
      </c>
      <c r="E139" s="124" t="s">
        <v>2044</v>
      </c>
      <c r="F139" s="123"/>
      <c r="G139" s="123"/>
      <c r="H139" s="123">
        <v>160000</v>
      </c>
      <c r="I139" s="123">
        <v>103600</v>
      </c>
      <c r="J139" s="123"/>
      <c r="K139" s="123" t="s">
        <v>1712</v>
      </c>
      <c r="L139" s="123">
        <v>40000</v>
      </c>
      <c r="M139" s="467">
        <f t="shared" ref="M139:M142" si="23">L139/100000</f>
        <v>0.4</v>
      </c>
      <c r="N139" s="467">
        <v>2</v>
      </c>
      <c r="O139" s="467">
        <f t="shared" ref="O139:O142" si="24">M139*N139</f>
        <v>0.8</v>
      </c>
      <c r="P139" s="123" t="s">
        <v>3512</v>
      </c>
      <c r="Q139" s="123">
        <f>'NPPCD Abstract'!J15</f>
        <v>0</v>
      </c>
      <c r="R139" s="468">
        <f>'NPPCD Abstract'!K15</f>
        <v>0</v>
      </c>
      <c r="S139" s="435"/>
      <c r="T139" s="435"/>
      <c r="U139" s="435"/>
      <c r="V139" s="435"/>
      <c r="W139" s="435"/>
      <c r="X139" s="435"/>
      <c r="Y139" s="435"/>
      <c r="Z139" s="435"/>
    </row>
    <row r="140" spans="1:26" ht="11.25" customHeight="1">
      <c r="A140" s="123" t="s">
        <v>3513</v>
      </c>
      <c r="B140" s="123" t="s">
        <v>3514</v>
      </c>
      <c r="C140" s="123" t="s">
        <v>3515</v>
      </c>
      <c r="D140" s="124" t="s">
        <v>609</v>
      </c>
      <c r="E140" s="124" t="s">
        <v>2044</v>
      </c>
      <c r="F140" s="123"/>
      <c r="G140" s="123"/>
      <c r="H140" s="123"/>
      <c r="I140" s="123"/>
      <c r="J140" s="123"/>
      <c r="K140" s="123"/>
      <c r="L140" s="123"/>
      <c r="M140" s="467">
        <f t="shared" si="23"/>
        <v>0</v>
      </c>
      <c r="N140" s="467"/>
      <c r="O140" s="467">
        <f t="shared" si="24"/>
        <v>0</v>
      </c>
      <c r="P140" s="123"/>
      <c r="Q140" s="123">
        <f>'NPPCD Abstract'!J16</f>
        <v>0</v>
      </c>
      <c r="R140" s="468">
        <f>'NPPCD Abstract'!K16</f>
        <v>0</v>
      </c>
      <c r="S140" s="435"/>
      <c r="T140" s="435"/>
      <c r="U140" s="435"/>
      <c r="V140" s="435"/>
      <c r="W140" s="435"/>
      <c r="X140" s="435"/>
      <c r="Y140" s="435"/>
      <c r="Z140" s="435"/>
    </row>
    <row r="141" spans="1:26" ht="11.25" customHeight="1">
      <c r="A141" s="123" t="s">
        <v>3519</v>
      </c>
      <c r="B141" s="123" t="s">
        <v>3520</v>
      </c>
      <c r="C141" s="123" t="s">
        <v>3521</v>
      </c>
      <c r="D141" s="124" t="s">
        <v>609</v>
      </c>
      <c r="E141" s="124" t="s">
        <v>2044</v>
      </c>
      <c r="F141" s="123"/>
      <c r="G141" s="123"/>
      <c r="H141" s="123"/>
      <c r="I141" s="123"/>
      <c r="J141" s="123"/>
      <c r="K141" s="123"/>
      <c r="L141" s="123"/>
      <c r="M141" s="467">
        <f t="shared" si="23"/>
        <v>0</v>
      </c>
      <c r="N141" s="467"/>
      <c r="O141" s="467">
        <f t="shared" si="24"/>
        <v>0</v>
      </c>
      <c r="P141" s="123"/>
      <c r="Q141" s="123">
        <f>'NPPCD Abstract'!J17</f>
        <v>0</v>
      </c>
      <c r="R141" s="468">
        <f>'NPPCD Abstract'!K17</f>
        <v>0</v>
      </c>
      <c r="S141" s="435"/>
      <c r="T141" s="435"/>
      <c r="U141" s="435"/>
      <c r="V141" s="435"/>
      <c r="W141" s="435"/>
      <c r="X141" s="435"/>
      <c r="Y141" s="435"/>
      <c r="Z141" s="435"/>
    </row>
    <row r="142" spans="1:26" ht="11.25" customHeight="1">
      <c r="A142" s="123" t="s">
        <v>3523</v>
      </c>
      <c r="B142" s="123"/>
      <c r="C142" s="123" t="s">
        <v>297</v>
      </c>
      <c r="D142" s="124" t="s">
        <v>609</v>
      </c>
      <c r="E142" s="124" t="s">
        <v>2044</v>
      </c>
      <c r="F142" s="123"/>
      <c r="G142" s="123"/>
      <c r="H142" s="123"/>
      <c r="I142" s="123"/>
      <c r="J142" s="123"/>
      <c r="K142" s="123"/>
      <c r="L142" s="123"/>
      <c r="M142" s="467">
        <f t="shared" si="23"/>
        <v>0</v>
      </c>
      <c r="N142" s="467"/>
      <c r="O142" s="467">
        <f t="shared" si="24"/>
        <v>0</v>
      </c>
      <c r="P142" s="123"/>
      <c r="Q142" s="123">
        <f>'NPPCD Abstract'!J18</f>
        <v>0</v>
      </c>
      <c r="R142" s="468">
        <f>'NPPCD Abstract'!K18</f>
        <v>0</v>
      </c>
      <c r="S142" s="435"/>
      <c r="T142" s="435"/>
      <c r="U142" s="435"/>
      <c r="V142" s="435"/>
      <c r="W142" s="435"/>
      <c r="X142" s="435"/>
      <c r="Y142" s="435"/>
      <c r="Z142" s="435"/>
    </row>
    <row r="143" spans="1:26" ht="11.25" customHeight="1">
      <c r="A143" s="520" t="s">
        <v>3527</v>
      </c>
      <c r="B143" s="520"/>
      <c r="C143" s="520" t="s">
        <v>3528</v>
      </c>
      <c r="D143" s="475"/>
      <c r="E143" s="475"/>
      <c r="F143" s="520"/>
      <c r="G143" s="520"/>
      <c r="H143" s="520"/>
      <c r="I143" s="520"/>
      <c r="J143" s="520"/>
      <c r="K143" s="520"/>
      <c r="L143" s="520"/>
      <c r="M143" s="521"/>
      <c r="N143" s="522"/>
      <c r="O143" s="522">
        <f>SUM(O144:O145)</f>
        <v>2</v>
      </c>
      <c r="P143" s="473"/>
      <c r="Q143" s="473"/>
      <c r="R143" s="476">
        <f>SUM(R144:R145)</f>
        <v>0</v>
      </c>
      <c r="S143" s="457"/>
      <c r="T143" s="457"/>
      <c r="U143" s="457"/>
      <c r="V143" s="457"/>
      <c r="W143" s="457"/>
      <c r="X143" s="457"/>
      <c r="Y143" s="457"/>
      <c r="Z143" s="457"/>
    </row>
    <row r="144" spans="1:26" ht="15.75" customHeight="1">
      <c r="A144" s="123" t="s">
        <v>3532</v>
      </c>
      <c r="B144" s="123" t="s">
        <v>3533</v>
      </c>
      <c r="C144" s="123" t="s">
        <v>3534</v>
      </c>
      <c r="D144" s="124" t="s">
        <v>609</v>
      </c>
      <c r="E144" s="124" t="s">
        <v>1339</v>
      </c>
      <c r="F144" s="466"/>
      <c r="G144" s="469"/>
      <c r="H144" s="578">
        <v>400000</v>
      </c>
      <c r="I144" s="578"/>
      <c r="J144" s="493"/>
      <c r="K144" s="466" t="s">
        <v>1712</v>
      </c>
      <c r="L144" s="466">
        <v>40000</v>
      </c>
      <c r="M144" s="467">
        <f t="shared" ref="M144:M145" si="25">L144/100000</f>
        <v>0.4</v>
      </c>
      <c r="N144" s="467">
        <v>5</v>
      </c>
      <c r="O144" s="467">
        <f t="shared" ref="O144:O145" si="26">M144*N144</f>
        <v>2</v>
      </c>
      <c r="P144" s="123" t="s">
        <v>3537</v>
      </c>
      <c r="Q144" s="123">
        <f>'NPPC Abstract'!J24</f>
        <v>0</v>
      </c>
      <c r="R144" s="468">
        <f>'NPPC Abstract'!K24</f>
        <v>0</v>
      </c>
      <c r="S144" s="435"/>
      <c r="T144" s="435"/>
      <c r="U144" s="435"/>
      <c r="V144" s="435"/>
      <c r="W144" s="435"/>
      <c r="X144" s="435"/>
      <c r="Y144" s="435"/>
      <c r="Z144" s="435"/>
    </row>
    <row r="145" spans="1:26" ht="11.25" customHeight="1">
      <c r="A145" s="123" t="s">
        <v>3538</v>
      </c>
      <c r="B145" s="123"/>
      <c r="C145" s="123" t="s">
        <v>297</v>
      </c>
      <c r="D145" s="124" t="s">
        <v>609</v>
      </c>
      <c r="E145" s="124" t="s">
        <v>1339</v>
      </c>
      <c r="F145" s="498"/>
      <c r="G145" s="499"/>
      <c r="H145" s="500"/>
      <c r="I145" s="500"/>
      <c r="J145" s="498"/>
      <c r="K145" s="498"/>
      <c r="L145" s="498"/>
      <c r="M145" s="467">
        <f t="shared" si="25"/>
        <v>0</v>
      </c>
      <c r="N145" s="467"/>
      <c r="O145" s="467">
        <f t="shared" si="26"/>
        <v>0</v>
      </c>
      <c r="P145" s="184"/>
      <c r="Q145" s="123">
        <f>'NPPC Abstract'!J25</f>
        <v>0</v>
      </c>
      <c r="R145" s="468">
        <f>'NPPC Abstract'!K25</f>
        <v>0</v>
      </c>
      <c r="S145" s="435"/>
      <c r="T145" s="435"/>
      <c r="U145" s="435"/>
      <c r="V145" s="435"/>
      <c r="W145" s="435"/>
      <c r="X145" s="435"/>
      <c r="Y145" s="435"/>
      <c r="Z145" s="435"/>
    </row>
    <row r="146" spans="1:26" ht="11.25" customHeight="1">
      <c r="A146" s="472" t="s">
        <v>3541</v>
      </c>
      <c r="B146" s="519"/>
      <c r="C146" s="520" t="s">
        <v>3542</v>
      </c>
      <c r="D146" s="474"/>
      <c r="E146" s="474"/>
      <c r="F146" s="519"/>
      <c r="G146" s="519"/>
      <c r="H146" s="519"/>
      <c r="I146" s="519"/>
      <c r="J146" s="519"/>
      <c r="K146" s="519"/>
      <c r="L146" s="519"/>
      <c r="M146" s="521"/>
      <c r="N146" s="522"/>
      <c r="O146" s="522">
        <f>SUM(O147:O148)</f>
        <v>0</v>
      </c>
      <c r="P146" s="473"/>
      <c r="Q146" s="473"/>
      <c r="R146" s="476">
        <f>SUM(R147:R148)</f>
        <v>0</v>
      </c>
      <c r="S146" s="457"/>
      <c r="T146" s="457"/>
      <c r="U146" s="457"/>
      <c r="V146" s="457"/>
      <c r="W146" s="457"/>
      <c r="X146" s="457"/>
      <c r="Y146" s="457"/>
      <c r="Z146" s="457"/>
    </row>
    <row r="147" spans="1:26" ht="11.25" customHeight="1">
      <c r="A147" s="123" t="s">
        <v>3546</v>
      </c>
      <c r="B147" s="123" t="s">
        <v>3547</v>
      </c>
      <c r="C147" s="123" t="s">
        <v>3548</v>
      </c>
      <c r="D147" s="124" t="s">
        <v>609</v>
      </c>
      <c r="E147" s="124" t="s">
        <v>832</v>
      </c>
      <c r="F147" s="466"/>
      <c r="G147" s="466"/>
      <c r="H147" s="466"/>
      <c r="I147" s="466"/>
      <c r="J147" s="466"/>
      <c r="K147" s="466"/>
      <c r="L147" s="466"/>
      <c r="M147" s="467">
        <f t="shared" ref="M147:M148" si="27">L147/100000</f>
        <v>0</v>
      </c>
      <c r="N147" s="467"/>
      <c r="O147" s="467">
        <f t="shared" ref="O147:O148" si="28">M147*N147</f>
        <v>0</v>
      </c>
      <c r="P147" s="123"/>
      <c r="Q147" s="123">
        <f>'NPPCF Abstract'!J18</f>
        <v>0</v>
      </c>
      <c r="R147" s="468">
        <f>'NPPCF Abstract'!K18</f>
        <v>0</v>
      </c>
      <c r="S147" s="435"/>
      <c r="T147" s="435"/>
      <c r="U147" s="435"/>
      <c r="V147" s="435"/>
      <c r="W147" s="435"/>
      <c r="X147" s="435"/>
      <c r="Y147" s="435"/>
      <c r="Z147" s="435"/>
    </row>
    <row r="148" spans="1:26" ht="11.25" customHeight="1">
      <c r="A148" s="123" t="s">
        <v>3550</v>
      </c>
      <c r="B148" s="123"/>
      <c r="C148" s="123" t="s">
        <v>297</v>
      </c>
      <c r="D148" s="124" t="s">
        <v>609</v>
      </c>
      <c r="E148" s="124" t="s">
        <v>832</v>
      </c>
      <c r="F148" s="466"/>
      <c r="G148" s="466"/>
      <c r="H148" s="466"/>
      <c r="I148" s="466"/>
      <c r="J148" s="466"/>
      <c r="K148" s="466"/>
      <c r="L148" s="466"/>
      <c r="M148" s="467">
        <f t="shared" si="27"/>
        <v>0</v>
      </c>
      <c r="N148" s="467"/>
      <c r="O148" s="467">
        <f t="shared" si="28"/>
        <v>0</v>
      </c>
      <c r="P148" s="123"/>
      <c r="Q148" s="123">
        <f>'NPPCF Abstract'!J19</f>
        <v>0</v>
      </c>
      <c r="R148" s="468">
        <f>'NPPCF Abstract'!K19</f>
        <v>0</v>
      </c>
      <c r="S148" s="435"/>
      <c r="T148" s="435"/>
      <c r="U148" s="435"/>
      <c r="V148" s="435"/>
      <c r="W148" s="435"/>
      <c r="X148" s="435"/>
      <c r="Y148" s="435"/>
      <c r="Z148" s="435"/>
    </row>
    <row r="149" spans="1:26" ht="11.25" customHeight="1">
      <c r="A149" s="472" t="s">
        <v>3552</v>
      </c>
      <c r="B149" s="519"/>
      <c r="C149" s="520" t="s">
        <v>3553</v>
      </c>
      <c r="D149" s="474"/>
      <c r="E149" s="474"/>
      <c r="F149" s="519"/>
      <c r="G149" s="519"/>
      <c r="H149" s="519"/>
      <c r="I149" s="519"/>
      <c r="J149" s="519"/>
      <c r="K149" s="519"/>
      <c r="L149" s="519"/>
      <c r="M149" s="521"/>
      <c r="N149" s="522"/>
      <c r="O149" s="522">
        <f>SUM(O150:O151)</f>
        <v>17.399999999999999</v>
      </c>
      <c r="P149" s="473"/>
      <c r="Q149" s="473"/>
      <c r="R149" s="476">
        <f>SUM(R150:R151)</f>
        <v>0</v>
      </c>
      <c r="S149" s="435"/>
      <c r="T149" s="435"/>
      <c r="U149" s="435"/>
      <c r="V149" s="435"/>
      <c r="W149" s="435"/>
      <c r="X149" s="435"/>
      <c r="Y149" s="435"/>
      <c r="Z149" s="435"/>
    </row>
    <row r="150" spans="1:26" ht="15.75" customHeight="1">
      <c r="A150" s="506" t="s">
        <v>3555</v>
      </c>
      <c r="B150" s="506" t="s">
        <v>3556</v>
      </c>
      <c r="C150" s="506" t="s">
        <v>3557</v>
      </c>
      <c r="D150" s="569" t="s">
        <v>392</v>
      </c>
      <c r="E150" s="569" t="s">
        <v>721</v>
      </c>
      <c r="F150" s="327"/>
      <c r="G150" s="327"/>
      <c r="H150" s="539">
        <v>168000</v>
      </c>
      <c r="I150" s="539">
        <v>124608</v>
      </c>
      <c r="J150" s="327"/>
      <c r="K150" s="327" t="s">
        <v>3302</v>
      </c>
      <c r="L150" s="327">
        <v>30000</v>
      </c>
      <c r="M150" s="532">
        <f t="shared" ref="M150:M151" si="29">L150/100000</f>
        <v>0.3</v>
      </c>
      <c r="N150" s="532">
        <v>58</v>
      </c>
      <c r="O150" s="532">
        <f t="shared" ref="O150:O151" si="30">M150*N150</f>
        <v>17.399999999999999</v>
      </c>
      <c r="P150" s="506" t="s">
        <v>3560</v>
      </c>
      <c r="Q150" s="506">
        <f>'RMNCH+A Abstract'!J539</f>
        <v>0</v>
      </c>
      <c r="R150" s="507">
        <f>'RMNCH+A Abstract'!K539</f>
        <v>0</v>
      </c>
      <c r="S150" s="508"/>
      <c r="T150" s="508"/>
      <c r="U150" s="508"/>
      <c r="V150" s="508"/>
      <c r="W150" s="508"/>
      <c r="X150" s="508"/>
      <c r="Y150" s="508"/>
      <c r="Z150" s="508"/>
    </row>
    <row r="151" spans="1:26" ht="11.25" customHeight="1">
      <c r="A151" s="123" t="s">
        <v>3565</v>
      </c>
      <c r="B151" s="123"/>
      <c r="C151" s="123" t="s">
        <v>297</v>
      </c>
      <c r="D151" s="124" t="s">
        <v>392</v>
      </c>
      <c r="E151" s="124" t="s">
        <v>721</v>
      </c>
      <c r="F151" s="466"/>
      <c r="G151" s="466"/>
      <c r="H151" s="466"/>
      <c r="I151" s="466"/>
      <c r="J151" s="466"/>
      <c r="K151" s="466"/>
      <c r="L151" s="466"/>
      <c r="M151" s="467">
        <f t="shared" si="29"/>
        <v>0</v>
      </c>
      <c r="N151" s="467"/>
      <c r="O151" s="467">
        <f t="shared" si="30"/>
        <v>0</v>
      </c>
      <c r="P151" s="123"/>
      <c r="Q151" s="123">
        <f>'RMNCH+A Abstract'!J540</f>
        <v>0</v>
      </c>
      <c r="R151" s="468">
        <f>'RMNCH+A Abstract'!K540</f>
        <v>0</v>
      </c>
      <c r="S151" s="435"/>
      <c r="T151" s="435"/>
      <c r="U151" s="435"/>
      <c r="V151" s="435"/>
      <c r="W151" s="435"/>
      <c r="X151" s="435"/>
      <c r="Y151" s="435"/>
      <c r="Z151" s="435"/>
    </row>
    <row r="152" spans="1:26" ht="15.75" customHeight="1">
      <c r="A152" s="472" t="s">
        <v>3569</v>
      </c>
      <c r="B152" s="519"/>
      <c r="C152" s="520" t="s">
        <v>3570</v>
      </c>
      <c r="D152" s="474"/>
      <c r="E152" s="474"/>
      <c r="F152" s="519"/>
      <c r="G152" s="519"/>
      <c r="H152" s="519"/>
      <c r="I152" s="519"/>
      <c r="J152" s="519"/>
      <c r="K152" s="519"/>
      <c r="L152" s="519"/>
      <c r="M152" s="521"/>
      <c r="N152" s="522"/>
      <c r="O152" s="522">
        <f>SUM(O153:O161)</f>
        <v>2.2000000000000002</v>
      </c>
      <c r="P152" s="473"/>
      <c r="Q152" s="473"/>
      <c r="R152" s="476">
        <f>SUM(R153:R161)</f>
        <v>0</v>
      </c>
      <c r="S152" s="435"/>
      <c r="T152" s="435"/>
      <c r="U152" s="435"/>
      <c r="V152" s="435"/>
      <c r="W152" s="435"/>
      <c r="X152" s="435"/>
      <c r="Y152" s="435"/>
      <c r="Z152" s="435"/>
    </row>
    <row r="153" spans="1:26" ht="11.25" customHeight="1">
      <c r="A153" s="123" t="s">
        <v>3574</v>
      </c>
      <c r="B153" s="123" t="s">
        <v>3575</v>
      </c>
      <c r="C153" s="123" t="s">
        <v>3576</v>
      </c>
      <c r="D153" s="124" t="s">
        <v>682</v>
      </c>
      <c r="E153" s="124" t="s">
        <v>122</v>
      </c>
      <c r="F153" s="466">
        <v>2</v>
      </c>
      <c r="G153" s="466">
        <v>1</v>
      </c>
      <c r="H153" s="466">
        <v>100000</v>
      </c>
      <c r="I153" s="466">
        <v>31000</v>
      </c>
      <c r="J153" s="466"/>
      <c r="K153" s="466" t="s">
        <v>3578</v>
      </c>
      <c r="L153" s="466">
        <v>50000</v>
      </c>
      <c r="M153" s="467">
        <f t="shared" ref="M153:M161" si="31">L153/100000</f>
        <v>0.5</v>
      </c>
      <c r="N153" s="467">
        <v>1</v>
      </c>
      <c r="O153" s="467">
        <f t="shared" ref="O153:O161" si="32">M153*N153</f>
        <v>0.5</v>
      </c>
      <c r="P153" s="123" t="s">
        <v>2945</v>
      </c>
      <c r="Q153" s="123">
        <f>'IDSP Abstract'!J22</f>
        <v>0</v>
      </c>
      <c r="R153" s="468">
        <f>'IDSP Abstract'!K22</f>
        <v>0</v>
      </c>
      <c r="S153" s="435"/>
      <c r="T153" s="435"/>
      <c r="U153" s="435"/>
      <c r="V153" s="435"/>
      <c r="W153" s="435"/>
      <c r="X153" s="435"/>
      <c r="Y153" s="435"/>
      <c r="Z153" s="435"/>
    </row>
    <row r="154" spans="1:26" ht="11.25" customHeight="1">
      <c r="A154" s="123" t="s">
        <v>3582</v>
      </c>
      <c r="B154" s="123" t="s">
        <v>3583</v>
      </c>
      <c r="C154" s="123" t="s">
        <v>3584</v>
      </c>
      <c r="D154" s="124" t="s">
        <v>682</v>
      </c>
      <c r="E154" s="124" t="s">
        <v>122</v>
      </c>
      <c r="F154" s="466">
        <v>1</v>
      </c>
      <c r="G154" s="466"/>
      <c r="H154" s="466">
        <v>50000</v>
      </c>
      <c r="I154" s="466"/>
      <c r="J154" s="466"/>
      <c r="K154" s="466" t="s">
        <v>3578</v>
      </c>
      <c r="L154" s="466">
        <v>50000</v>
      </c>
      <c r="M154" s="467">
        <f t="shared" si="31"/>
        <v>0.5</v>
      </c>
      <c r="N154" s="467">
        <v>1</v>
      </c>
      <c r="O154" s="467">
        <f t="shared" si="32"/>
        <v>0.5</v>
      </c>
      <c r="P154" s="123" t="s">
        <v>2945</v>
      </c>
      <c r="Q154" s="123">
        <f>'IDSP Abstract'!J23</f>
        <v>0</v>
      </c>
      <c r="R154" s="468">
        <f>'IDSP Abstract'!K23</f>
        <v>0</v>
      </c>
      <c r="S154" s="435"/>
      <c r="T154" s="435"/>
      <c r="U154" s="435"/>
      <c r="V154" s="435"/>
      <c r="W154" s="435"/>
      <c r="X154" s="435"/>
      <c r="Y154" s="435"/>
      <c r="Z154" s="435"/>
    </row>
    <row r="155" spans="1:26" ht="11.25" customHeight="1">
      <c r="A155" s="123" t="s">
        <v>3587</v>
      </c>
      <c r="B155" s="123" t="s">
        <v>3588</v>
      </c>
      <c r="C155" s="123" t="s">
        <v>3589</v>
      </c>
      <c r="D155" s="124" t="s">
        <v>682</v>
      </c>
      <c r="E155" s="124" t="s">
        <v>122</v>
      </c>
      <c r="F155" s="466">
        <v>1</v>
      </c>
      <c r="G155" s="466"/>
      <c r="H155" s="466">
        <v>30000</v>
      </c>
      <c r="I155" s="466"/>
      <c r="J155" s="466"/>
      <c r="K155" s="466" t="s">
        <v>3578</v>
      </c>
      <c r="L155" s="466">
        <v>30000</v>
      </c>
      <c r="M155" s="467">
        <f t="shared" si="31"/>
        <v>0.3</v>
      </c>
      <c r="N155" s="467">
        <v>1</v>
      </c>
      <c r="O155" s="467">
        <f t="shared" si="32"/>
        <v>0.3</v>
      </c>
      <c r="P155" s="123" t="s">
        <v>2945</v>
      </c>
      <c r="Q155" s="123">
        <f>'IDSP Abstract'!J24</f>
        <v>0</v>
      </c>
      <c r="R155" s="468">
        <f>'IDSP Abstract'!K24</f>
        <v>0</v>
      </c>
      <c r="S155" s="435"/>
      <c r="T155" s="435"/>
      <c r="U155" s="435"/>
      <c r="V155" s="435"/>
      <c r="W155" s="435"/>
      <c r="X155" s="435"/>
      <c r="Y155" s="435"/>
      <c r="Z155" s="435"/>
    </row>
    <row r="156" spans="1:26" ht="11.25" customHeight="1">
      <c r="A156" s="123" t="s">
        <v>3590</v>
      </c>
      <c r="B156" s="123" t="s">
        <v>3591</v>
      </c>
      <c r="C156" s="123" t="s">
        <v>3592</v>
      </c>
      <c r="D156" s="124" t="s">
        <v>682</v>
      </c>
      <c r="E156" s="124" t="s">
        <v>122</v>
      </c>
      <c r="F156" s="466">
        <v>1</v>
      </c>
      <c r="G156" s="466"/>
      <c r="H156" s="466">
        <v>30000</v>
      </c>
      <c r="I156" s="466"/>
      <c r="J156" s="466"/>
      <c r="K156" s="466" t="s">
        <v>3578</v>
      </c>
      <c r="L156" s="466">
        <v>30000</v>
      </c>
      <c r="M156" s="467">
        <f t="shared" si="31"/>
        <v>0.3</v>
      </c>
      <c r="N156" s="467">
        <v>1</v>
      </c>
      <c r="O156" s="467">
        <f t="shared" si="32"/>
        <v>0.3</v>
      </c>
      <c r="P156" s="123" t="s">
        <v>2945</v>
      </c>
      <c r="Q156" s="123">
        <f>'IDSP Abstract'!J25</f>
        <v>0</v>
      </c>
      <c r="R156" s="468">
        <f>'IDSP Abstract'!K25</f>
        <v>0</v>
      </c>
      <c r="S156" s="435"/>
      <c r="T156" s="435"/>
      <c r="U156" s="435"/>
      <c r="V156" s="435"/>
      <c r="W156" s="435"/>
      <c r="X156" s="435"/>
      <c r="Y156" s="435"/>
      <c r="Z156" s="435"/>
    </row>
    <row r="157" spans="1:26" ht="11.25" customHeight="1">
      <c r="A157" s="123" t="s">
        <v>3597</v>
      </c>
      <c r="B157" s="123" t="s">
        <v>3598</v>
      </c>
      <c r="C157" s="123" t="s">
        <v>3599</v>
      </c>
      <c r="D157" s="124" t="s">
        <v>682</v>
      </c>
      <c r="E157" s="124" t="s">
        <v>122</v>
      </c>
      <c r="F157" s="466"/>
      <c r="G157" s="466"/>
      <c r="H157" s="466"/>
      <c r="I157" s="466"/>
      <c r="J157" s="466"/>
      <c r="K157" s="466"/>
      <c r="L157" s="466"/>
      <c r="M157" s="467">
        <f t="shared" si="31"/>
        <v>0</v>
      </c>
      <c r="N157" s="467"/>
      <c r="O157" s="467">
        <f t="shared" si="32"/>
        <v>0</v>
      </c>
      <c r="P157" s="123"/>
      <c r="Q157" s="123">
        <f>'IDSP Abstract'!J26</f>
        <v>0</v>
      </c>
      <c r="R157" s="468">
        <f>'IDSP Abstract'!K26</f>
        <v>0</v>
      </c>
      <c r="S157" s="435"/>
      <c r="T157" s="435"/>
      <c r="U157" s="435"/>
      <c r="V157" s="435"/>
      <c r="W157" s="435"/>
      <c r="X157" s="435"/>
      <c r="Y157" s="435"/>
      <c r="Z157" s="435"/>
    </row>
    <row r="158" spans="1:26" ht="11.25" customHeight="1">
      <c r="A158" s="123" t="s">
        <v>3604</v>
      </c>
      <c r="B158" s="123" t="s">
        <v>3605</v>
      </c>
      <c r="C158" s="123" t="s">
        <v>3606</v>
      </c>
      <c r="D158" s="124" t="s">
        <v>682</v>
      </c>
      <c r="E158" s="124" t="s">
        <v>122</v>
      </c>
      <c r="F158" s="466"/>
      <c r="G158" s="466"/>
      <c r="H158" s="466"/>
      <c r="I158" s="466"/>
      <c r="J158" s="466"/>
      <c r="K158" s="466"/>
      <c r="L158" s="466"/>
      <c r="M158" s="467">
        <f t="shared" si="31"/>
        <v>0</v>
      </c>
      <c r="N158" s="467"/>
      <c r="O158" s="467">
        <f t="shared" si="32"/>
        <v>0</v>
      </c>
      <c r="P158" s="123"/>
      <c r="Q158" s="123">
        <f>'IDSP Abstract'!J27</f>
        <v>0</v>
      </c>
      <c r="R158" s="468">
        <f>'IDSP Abstract'!K27</f>
        <v>0</v>
      </c>
      <c r="S158" s="435"/>
      <c r="T158" s="435"/>
      <c r="U158" s="435"/>
      <c r="V158" s="435"/>
      <c r="W158" s="435"/>
      <c r="X158" s="435"/>
      <c r="Y158" s="435"/>
      <c r="Z158" s="435"/>
    </row>
    <row r="159" spans="1:26" ht="11.25" customHeight="1">
      <c r="A159" s="123" t="s">
        <v>3609</v>
      </c>
      <c r="B159" s="123" t="s">
        <v>3610</v>
      </c>
      <c r="C159" s="123" t="s">
        <v>3611</v>
      </c>
      <c r="D159" s="124" t="s">
        <v>682</v>
      </c>
      <c r="E159" s="124" t="s">
        <v>122</v>
      </c>
      <c r="F159" s="466">
        <v>2</v>
      </c>
      <c r="G159" s="466"/>
      <c r="H159" s="466">
        <v>60000</v>
      </c>
      <c r="I159" s="466"/>
      <c r="J159" s="466"/>
      <c r="K159" s="466" t="s">
        <v>3578</v>
      </c>
      <c r="L159" s="466">
        <v>30000</v>
      </c>
      <c r="M159" s="467">
        <f t="shared" si="31"/>
        <v>0.3</v>
      </c>
      <c r="N159" s="467">
        <v>2</v>
      </c>
      <c r="O159" s="467">
        <f t="shared" si="32"/>
        <v>0.6</v>
      </c>
      <c r="P159" s="123" t="s">
        <v>2945</v>
      </c>
      <c r="Q159" s="123">
        <f>'IDSP Abstract'!J28</f>
        <v>0</v>
      </c>
      <c r="R159" s="468">
        <f>'IDSP Abstract'!K28</f>
        <v>0</v>
      </c>
      <c r="S159" s="435"/>
      <c r="T159" s="435"/>
      <c r="U159" s="435"/>
      <c r="V159" s="435"/>
      <c r="W159" s="435"/>
      <c r="X159" s="435"/>
      <c r="Y159" s="435"/>
      <c r="Z159" s="435"/>
    </row>
    <row r="160" spans="1:26" ht="11.25" customHeight="1">
      <c r="A160" s="123" t="s">
        <v>3612</v>
      </c>
      <c r="B160" s="123" t="s">
        <v>3613</v>
      </c>
      <c r="C160" s="123" t="s">
        <v>3614</v>
      </c>
      <c r="D160" s="124" t="s">
        <v>682</v>
      </c>
      <c r="E160" s="124" t="s">
        <v>122</v>
      </c>
      <c r="F160" s="466"/>
      <c r="G160" s="466"/>
      <c r="H160" s="466"/>
      <c r="I160" s="466"/>
      <c r="J160" s="466"/>
      <c r="K160" s="466"/>
      <c r="L160" s="466"/>
      <c r="M160" s="467">
        <f t="shared" si="31"/>
        <v>0</v>
      </c>
      <c r="N160" s="467"/>
      <c r="O160" s="467">
        <f t="shared" si="32"/>
        <v>0</v>
      </c>
      <c r="P160" s="123"/>
      <c r="Q160" s="123">
        <f>'IDSP Abstract'!J29</f>
        <v>0</v>
      </c>
      <c r="R160" s="468">
        <f>'IDSP Abstract'!K29</f>
        <v>0</v>
      </c>
      <c r="S160" s="435"/>
      <c r="T160" s="435"/>
      <c r="U160" s="435"/>
      <c r="V160" s="435"/>
      <c r="W160" s="435"/>
      <c r="X160" s="435"/>
      <c r="Y160" s="435"/>
      <c r="Z160" s="435"/>
    </row>
    <row r="161" spans="1:26" ht="11.25" customHeight="1">
      <c r="A161" s="123" t="s">
        <v>3615</v>
      </c>
      <c r="B161" s="123" t="s">
        <v>3616</v>
      </c>
      <c r="C161" s="123" t="s">
        <v>297</v>
      </c>
      <c r="D161" s="124" t="s">
        <v>682</v>
      </c>
      <c r="E161" s="124" t="s">
        <v>122</v>
      </c>
      <c r="F161" s="466"/>
      <c r="G161" s="466"/>
      <c r="H161" s="466"/>
      <c r="I161" s="466"/>
      <c r="J161" s="466"/>
      <c r="K161" s="466"/>
      <c r="L161" s="466"/>
      <c r="M161" s="467">
        <f t="shared" si="31"/>
        <v>0</v>
      </c>
      <c r="N161" s="467"/>
      <c r="O161" s="467">
        <f t="shared" si="32"/>
        <v>0</v>
      </c>
      <c r="P161" s="123"/>
      <c r="Q161" s="123">
        <f>'IDSP Abstract'!J30</f>
        <v>0</v>
      </c>
      <c r="R161" s="468">
        <f>'IDSP Abstract'!K30</f>
        <v>0</v>
      </c>
      <c r="S161" s="435"/>
      <c r="T161" s="435"/>
      <c r="U161" s="435"/>
      <c r="V161" s="435"/>
      <c r="W161" s="435"/>
      <c r="X161" s="435"/>
      <c r="Y161" s="435"/>
      <c r="Z161" s="435"/>
    </row>
    <row r="162" spans="1:26" ht="11.25" customHeight="1">
      <c r="A162" s="472" t="s">
        <v>3617</v>
      </c>
      <c r="B162" s="519"/>
      <c r="C162" s="520" t="s">
        <v>3618</v>
      </c>
      <c r="D162" s="474"/>
      <c r="E162" s="474"/>
      <c r="F162" s="519"/>
      <c r="G162" s="519"/>
      <c r="H162" s="519"/>
      <c r="I162" s="519"/>
      <c r="J162" s="519"/>
      <c r="K162" s="519"/>
      <c r="L162" s="519"/>
      <c r="M162" s="521"/>
      <c r="N162" s="522"/>
      <c r="O162" s="522">
        <f>SUM(O163:O170)</f>
        <v>7.5</v>
      </c>
      <c r="P162" s="473"/>
      <c r="Q162" s="473"/>
      <c r="R162" s="476">
        <f>SUM(R163:R170)</f>
        <v>0</v>
      </c>
      <c r="S162" s="457"/>
      <c r="T162" s="457"/>
      <c r="U162" s="457"/>
      <c r="V162" s="457"/>
      <c r="W162" s="457"/>
      <c r="X162" s="457"/>
      <c r="Y162" s="457"/>
      <c r="Z162" s="457"/>
    </row>
    <row r="163" spans="1:26" ht="15.75" customHeight="1">
      <c r="A163" s="506" t="s">
        <v>3619</v>
      </c>
      <c r="B163" s="506" t="s">
        <v>3620</v>
      </c>
      <c r="C163" s="506" t="s">
        <v>3621</v>
      </c>
      <c r="D163" s="569" t="s">
        <v>682</v>
      </c>
      <c r="E163" s="569" t="s">
        <v>124</v>
      </c>
      <c r="F163" s="585"/>
      <c r="G163" s="586"/>
      <c r="H163" s="216">
        <v>550000</v>
      </c>
      <c r="I163" s="216">
        <v>511000</v>
      </c>
      <c r="J163" s="220">
        <v>39000</v>
      </c>
      <c r="K163" s="220" t="s">
        <v>691</v>
      </c>
      <c r="L163" s="220">
        <v>100000</v>
      </c>
      <c r="M163" s="532">
        <f t="shared" ref="M163:M170" si="33">L163/100000</f>
        <v>1</v>
      </c>
      <c r="N163" s="549">
        <v>6</v>
      </c>
      <c r="O163" s="532">
        <f t="shared" ref="O163:O170" si="34">M163*N163</f>
        <v>6</v>
      </c>
      <c r="P163" s="627" t="s">
        <v>3622</v>
      </c>
      <c r="Q163" s="506">
        <f>'NVBDCP Abstract'!J78</f>
        <v>0</v>
      </c>
      <c r="R163" s="507">
        <f>'NVBDCP Abstract'!K78</f>
        <v>0</v>
      </c>
      <c r="S163" s="508"/>
      <c r="T163" s="508"/>
      <c r="U163" s="508"/>
      <c r="V163" s="508"/>
      <c r="W163" s="508"/>
      <c r="X163" s="508"/>
      <c r="Y163" s="508"/>
      <c r="Z163" s="508"/>
    </row>
    <row r="164" spans="1:26" ht="15.75" customHeight="1">
      <c r="A164" s="506" t="s">
        <v>3623</v>
      </c>
      <c r="B164" s="506" t="s">
        <v>3624</v>
      </c>
      <c r="C164" s="506" t="s">
        <v>3625</v>
      </c>
      <c r="D164" s="569" t="s">
        <v>682</v>
      </c>
      <c r="E164" s="569" t="s">
        <v>124</v>
      </c>
      <c r="F164" s="585"/>
      <c r="G164" s="586"/>
      <c r="H164" s="216"/>
      <c r="I164" s="216"/>
      <c r="J164" s="220"/>
      <c r="K164" s="220" t="s">
        <v>691</v>
      </c>
      <c r="L164" s="220">
        <v>50000</v>
      </c>
      <c r="M164" s="532">
        <f t="shared" si="33"/>
        <v>0.5</v>
      </c>
      <c r="N164" s="549">
        <v>2</v>
      </c>
      <c r="O164" s="532">
        <f t="shared" si="34"/>
        <v>1</v>
      </c>
      <c r="P164" s="628" t="s">
        <v>3626</v>
      </c>
      <c r="Q164" s="506">
        <f>'NVBDCP Abstract'!J79</f>
        <v>0</v>
      </c>
      <c r="R164" s="507">
        <f>'NVBDCP Abstract'!K79</f>
        <v>0</v>
      </c>
      <c r="S164" s="508"/>
      <c r="T164" s="508"/>
      <c r="U164" s="508"/>
      <c r="V164" s="508"/>
      <c r="W164" s="508"/>
      <c r="X164" s="508"/>
      <c r="Y164" s="508"/>
      <c r="Z164" s="508"/>
    </row>
    <row r="165" spans="1:26" ht="15.75" customHeight="1">
      <c r="A165" s="506" t="s">
        <v>3627</v>
      </c>
      <c r="B165" s="506" t="s">
        <v>3628</v>
      </c>
      <c r="C165" s="506" t="s">
        <v>3629</v>
      </c>
      <c r="D165" s="569" t="s">
        <v>682</v>
      </c>
      <c r="E165" s="569" t="s">
        <v>124</v>
      </c>
      <c r="F165" s="327"/>
      <c r="G165" s="327"/>
      <c r="H165" s="327"/>
      <c r="I165" s="327"/>
      <c r="J165" s="327"/>
      <c r="K165" s="327"/>
      <c r="L165" s="327"/>
      <c r="M165" s="532">
        <f t="shared" si="33"/>
        <v>0</v>
      </c>
      <c r="N165" s="532"/>
      <c r="O165" s="532">
        <f t="shared" si="34"/>
        <v>0</v>
      </c>
      <c r="P165" s="506"/>
      <c r="Q165" s="506">
        <f>'NVBDCP Abstract'!J80</f>
        <v>0</v>
      </c>
      <c r="R165" s="507">
        <f>'NVBDCP Abstract'!K80</f>
        <v>0</v>
      </c>
      <c r="S165" s="508"/>
      <c r="T165" s="508"/>
      <c r="U165" s="508"/>
      <c r="V165" s="508"/>
      <c r="W165" s="508"/>
      <c r="X165" s="508"/>
      <c r="Y165" s="508"/>
      <c r="Z165" s="508"/>
    </row>
    <row r="166" spans="1:26" ht="11.25" customHeight="1">
      <c r="A166" s="506" t="s">
        <v>3630</v>
      </c>
      <c r="B166" s="506" t="s">
        <v>3631</v>
      </c>
      <c r="C166" s="506" t="s">
        <v>3632</v>
      </c>
      <c r="D166" s="569" t="s">
        <v>682</v>
      </c>
      <c r="E166" s="569" t="s">
        <v>124</v>
      </c>
      <c r="F166" s="327"/>
      <c r="G166" s="327"/>
      <c r="H166" s="327"/>
      <c r="I166" s="327"/>
      <c r="J166" s="327"/>
      <c r="K166" s="327"/>
      <c r="L166" s="327"/>
      <c r="M166" s="532">
        <f t="shared" si="33"/>
        <v>0</v>
      </c>
      <c r="N166" s="532"/>
      <c r="O166" s="532">
        <f t="shared" si="34"/>
        <v>0</v>
      </c>
      <c r="P166" s="506"/>
      <c r="Q166" s="506">
        <f>'NVBDCP Abstract'!J81</f>
        <v>0</v>
      </c>
      <c r="R166" s="507">
        <f>'NVBDCP Abstract'!K81</f>
        <v>0</v>
      </c>
      <c r="S166" s="508"/>
      <c r="T166" s="508"/>
      <c r="U166" s="508"/>
      <c r="V166" s="508"/>
      <c r="W166" s="508"/>
      <c r="X166" s="508"/>
      <c r="Y166" s="508"/>
      <c r="Z166" s="508"/>
    </row>
    <row r="167" spans="1:26" ht="15.75" customHeight="1">
      <c r="A167" s="506" t="s">
        <v>3633</v>
      </c>
      <c r="B167" s="506" t="s">
        <v>3188</v>
      </c>
      <c r="C167" s="506" t="s">
        <v>3634</v>
      </c>
      <c r="D167" s="569" t="s">
        <v>682</v>
      </c>
      <c r="E167" s="569" t="s">
        <v>124</v>
      </c>
      <c r="F167" s="327"/>
      <c r="G167" s="327"/>
      <c r="H167" s="327"/>
      <c r="I167" s="327"/>
      <c r="J167" s="327"/>
      <c r="K167" s="327">
        <v>1</v>
      </c>
      <c r="L167" s="327">
        <v>50000</v>
      </c>
      <c r="M167" s="532">
        <f t="shared" si="33"/>
        <v>0.5</v>
      </c>
      <c r="N167" s="532">
        <v>1</v>
      </c>
      <c r="O167" s="532">
        <f t="shared" si="34"/>
        <v>0.5</v>
      </c>
      <c r="P167" s="628" t="s">
        <v>3635</v>
      </c>
      <c r="Q167" s="506">
        <f>'NVBDCP Abstract'!J82</f>
        <v>0</v>
      </c>
      <c r="R167" s="507">
        <f>'NVBDCP Abstract'!K82</f>
        <v>0</v>
      </c>
      <c r="S167" s="508"/>
      <c r="T167" s="508"/>
      <c r="U167" s="508"/>
      <c r="V167" s="508"/>
      <c r="W167" s="508"/>
      <c r="X167" s="508"/>
      <c r="Y167" s="508"/>
      <c r="Z167" s="508"/>
    </row>
    <row r="168" spans="1:26" ht="11.25" customHeight="1">
      <c r="A168" s="506" t="s">
        <v>3636</v>
      </c>
      <c r="B168" s="506" t="s">
        <v>3637</v>
      </c>
      <c r="C168" s="506" t="s">
        <v>3638</v>
      </c>
      <c r="D168" s="569" t="s">
        <v>682</v>
      </c>
      <c r="E168" s="569" t="s">
        <v>124</v>
      </c>
      <c r="F168" s="327"/>
      <c r="G168" s="327"/>
      <c r="H168" s="327"/>
      <c r="I168" s="327"/>
      <c r="J168" s="327"/>
      <c r="K168" s="327"/>
      <c r="L168" s="327"/>
      <c r="M168" s="532">
        <f t="shared" si="33"/>
        <v>0</v>
      </c>
      <c r="N168" s="532"/>
      <c r="O168" s="532">
        <f t="shared" si="34"/>
        <v>0</v>
      </c>
      <c r="P168" s="506"/>
      <c r="Q168" s="506">
        <f>'NVBDCP Abstract'!J83</f>
        <v>0</v>
      </c>
      <c r="R168" s="507">
        <f>'NVBDCP Abstract'!K83</f>
        <v>0</v>
      </c>
      <c r="S168" s="508"/>
      <c r="T168" s="508"/>
      <c r="U168" s="508"/>
      <c r="V168" s="508"/>
      <c r="W168" s="508"/>
      <c r="X168" s="508"/>
      <c r="Y168" s="508"/>
      <c r="Z168" s="508"/>
    </row>
    <row r="169" spans="1:26" ht="11.25" customHeight="1">
      <c r="A169" s="506" t="s">
        <v>3639</v>
      </c>
      <c r="B169" s="506"/>
      <c r="C169" s="506" t="s">
        <v>3640</v>
      </c>
      <c r="D169" s="569" t="s">
        <v>682</v>
      </c>
      <c r="E169" s="569" t="s">
        <v>124</v>
      </c>
      <c r="F169" s="327"/>
      <c r="G169" s="327"/>
      <c r="H169" s="327"/>
      <c r="I169" s="327"/>
      <c r="J169" s="327"/>
      <c r="K169" s="327"/>
      <c r="L169" s="327"/>
      <c r="M169" s="532">
        <f t="shared" si="33"/>
        <v>0</v>
      </c>
      <c r="N169" s="532"/>
      <c r="O169" s="532">
        <f t="shared" si="34"/>
        <v>0</v>
      </c>
      <c r="P169" s="506"/>
      <c r="Q169" s="506">
        <f>'NVBDCP Abstract'!J84</f>
        <v>0</v>
      </c>
      <c r="R169" s="507">
        <f>'NVBDCP Abstract'!K84</f>
        <v>0</v>
      </c>
      <c r="S169" s="508"/>
      <c r="T169" s="508"/>
      <c r="U169" s="508"/>
      <c r="V169" s="508"/>
      <c r="W169" s="508"/>
      <c r="X169" s="508"/>
      <c r="Y169" s="508"/>
      <c r="Z169" s="508"/>
    </row>
    <row r="170" spans="1:26" ht="11.25" customHeight="1">
      <c r="A170" s="506" t="s">
        <v>3641</v>
      </c>
      <c r="B170" s="506"/>
      <c r="C170" s="506" t="s">
        <v>297</v>
      </c>
      <c r="D170" s="569" t="s">
        <v>682</v>
      </c>
      <c r="E170" s="569" t="s">
        <v>124</v>
      </c>
      <c r="F170" s="327"/>
      <c r="G170" s="327"/>
      <c r="H170" s="327"/>
      <c r="I170" s="327"/>
      <c r="J170" s="327"/>
      <c r="K170" s="327"/>
      <c r="L170" s="327"/>
      <c r="M170" s="532">
        <f t="shared" si="33"/>
        <v>0</v>
      </c>
      <c r="N170" s="532"/>
      <c r="O170" s="532">
        <f t="shared" si="34"/>
        <v>0</v>
      </c>
      <c r="P170" s="506"/>
      <c r="Q170" s="506">
        <f>'NVBDCP Abstract'!J85</f>
        <v>0</v>
      </c>
      <c r="R170" s="507">
        <f>'NVBDCP Abstract'!K85</f>
        <v>0</v>
      </c>
      <c r="S170" s="508"/>
      <c r="T170" s="508"/>
      <c r="U170" s="508"/>
      <c r="V170" s="508"/>
      <c r="W170" s="508"/>
      <c r="X170" s="508"/>
      <c r="Y170" s="508"/>
      <c r="Z170" s="508"/>
    </row>
    <row r="171" spans="1:26" ht="11.25" customHeight="1">
      <c r="A171" s="472" t="s">
        <v>3642</v>
      </c>
      <c r="B171" s="519"/>
      <c r="C171" s="520" t="s">
        <v>3643</v>
      </c>
      <c r="D171" s="474"/>
      <c r="E171" s="474"/>
      <c r="F171" s="519"/>
      <c r="G171" s="519"/>
      <c r="H171" s="519"/>
      <c r="I171" s="519"/>
      <c r="J171" s="519"/>
      <c r="K171" s="519"/>
      <c r="L171" s="519"/>
      <c r="M171" s="521"/>
      <c r="N171" s="522"/>
      <c r="O171" s="522">
        <f>(O172+O173)</f>
        <v>1.74</v>
      </c>
      <c r="P171" s="473"/>
      <c r="Q171" s="473"/>
      <c r="R171" s="476">
        <f>(R172+R173)</f>
        <v>0</v>
      </c>
      <c r="S171" s="457"/>
      <c r="T171" s="457"/>
      <c r="U171" s="457"/>
      <c r="V171" s="457"/>
      <c r="W171" s="457"/>
      <c r="X171" s="457"/>
      <c r="Y171" s="457"/>
      <c r="Z171" s="457"/>
    </row>
    <row r="172" spans="1:26" ht="15.75" customHeight="1">
      <c r="A172" s="506" t="s">
        <v>3644</v>
      </c>
      <c r="B172" s="506" t="s">
        <v>3645</v>
      </c>
      <c r="C172" s="506" t="s">
        <v>3646</v>
      </c>
      <c r="D172" s="569" t="s">
        <v>682</v>
      </c>
      <c r="E172" s="569" t="s">
        <v>126</v>
      </c>
      <c r="F172" s="327">
        <v>150</v>
      </c>
      <c r="G172" s="327">
        <v>144</v>
      </c>
      <c r="H172" s="327">
        <v>85000</v>
      </c>
      <c r="I172" s="327">
        <v>81000</v>
      </c>
      <c r="J172" s="327"/>
      <c r="K172" s="327" t="s">
        <v>3647</v>
      </c>
      <c r="L172" s="327">
        <v>800</v>
      </c>
      <c r="M172" s="532">
        <f t="shared" ref="M172:M173" si="35">L172/100000</f>
        <v>8.0000000000000002E-3</v>
      </c>
      <c r="N172" s="533">
        <v>155</v>
      </c>
      <c r="O172" s="507">
        <f t="shared" ref="O172:O173" si="36">M172*N172</f>
        <v>1.24</v>
      </c>
      <c r="P172" s="629" t="s">
        <v>3648</v>
      </c>
      <c r="Q172" s="506">
        <f>'NLEP Abstract'!J36</f>
        <v>0</v>
      </c>
      <c r="R172" s="507">
        <f>'NLEP Abstract'!K36</f>
        <v>0</v>
      </c>
      <c r="S172" s="508"/>
      <c r="T172" s="508"/>
      <c r="U172" s="508"/>
      <c r="V172" s="508"/>
      <c r="W172" s="508"/>
      <c r="X172" s="508"/>
      <c r="Y172" s="508"/>
      <c r="Z172" s="508"/>
    </row>
    <row r="173" spans="1:26" ht="15.75" customHeight="1">
      <c r="A173" s="506" t="s">
        <v>3649</v>
      </c>
      <c r="B173" s="506"/>
      <c r="C173" s="506" t="s">
        <v>297</v>
      </c>
      <c r="D173" s="569" t="s">
        <v>682</v>
      </c>
      <c r="E173" s="569" t="s">
        <v>126</v>
      </c>
      <c r="F173" s="327">
        <v>500</v>
      </c>
      <c r="G173" s="327"/>
      <c r="H173" s="327">
        <v>50000</v>
      </c>
      <c r="I173" s="327"/>
      <c r="J173" s="327"/>
      <c r="K173" s="327" t="s">
        <v>3647</v>
      </c>
      <c r="L173" s="327">
        <v>100</v>
      </c>
      <c r="M173" s="532">
        <f t="shared" si="35"/>
        <v>1E-3</v>
      </c>
      <c r="N173" s="532">
        <v>500</v>
      </c>
      <c r="O173" s="532">
        <f t="shared" si="36"/>
        <v>0.5</v>
      </c>
      <c r="P173" s="506" t="s">
        <v>3650</v>
      </c>
      <c r="Q173" s="506">
        <f>'NLEP Abstract'!J37</f>
        <v>0</v>
      </c>
      <c r="R173" s="507">
        <f>'NLEP Abstract'!K37</f>
        <v>0</v>
      </c>
      <c r="S173" s="508"/>
      <c r="T173" s="508"/>
      <c r="U173" s="508"/>
      <c r="V173" s="508"/>
      <c r="W173" s="508"/>
      <c r="X173" s="508"/>
      <c r="Y173" s="508"/>
      <c r="Z173" s="508"/>
    </row>
    <row r="174" spans="1:26" ht="11.25" customHeight="1">
      <c r="A174" s="472" t="s">
        <v>3651</v>
      </c>
      <c r="B174" s="519"/>
      <c r="C174" s="520" t="s">
        <v>3652</v>
      </c>
      <c r="D174" s="474"/>
      <c r="E174" s="474"/>
      <c r="F174" s="519"/>
      <c r="G174" s="519"/>
      <c r="H174" s="519"/>
      <c r="I174" s="519"/>
      <c r="J174" s="519"/>
      <c r="K174" s="519"/>
      <c r="L174" s="519"/>
      <c r="M174" s="521"/>
      <c r="N174" s="522"/>
      <c r="O174" s="522">
        <f>SUM(O175:O177)</f>
        <v>8.6999999999999993</v>
      </c>
      <c r="P174" s="473"/>
      <c r="Q174" s="473"/>
      <c r="R174" s="476">
        <f>SUM(R175:R177)</f>
        <v>0</v>
      </c>
      <c r="S174" s="457"/>
      <c r="T174" s="457"/>
      <c r="U174" s="457"/>
      <c r="V174" s="457"/>
      <c r="W174" s="457"/>
      <c r="X174" s="457"/>
      <c r="Y174" s="457"/>
      <c r="Z174" s="457"/>
    </row>
    <row r="175" spans="1:26" ht="15.75" customHeight="1">
      <c r="A175" s="123" t="s">
        <v>3653</v>
      </c>
      <c r="B175" s="123" t="s">
        <v>3654</v>
      </c>
      <c r="C175" s="123" t="s">
        <v>3652</v>
      </c>
      <c r="D175" s="124" t="s">
        <v>682</v>
      </c>
      <c r="E175" s="124" t="s">
        <v>128</v>
      </c>
      <c r="F175" s="466">
        <v>1</v>
      </c>
      <c r="G175" s="469">
        <v>1</v>
      </c>
      <c r="H175" s="578">
        <v>720000</v>
      </c>
      <c r="I175" s="578">
        <v>212082</v>
      </c>
      <c r="J175" s="466">
        <v>0</v>
      </c>
      <c r="K175" s="466" t="s">
        <v>3655</v>
      </c>
      <c r="L175" s="466">
        <v>60000</v>
      </c>
      <c r="M175" s="467">
        <f t="shared" ref="M175:M177" si="37">L175/100000</f>
        <v>0.6</v>
      </c>
      <c r="N175" s="467">
        <v>12</v>
      </c>
      <c r="O175" s="467">
        <f t="shared" ref="O175:O177" si="38">M175*N175</f>
        <v>7.1999999999999993</v>
      </c>
      <c r="P175" s="123" t="s">
        <v>3656</v>
      </c>
      <c r="Q175" s="123">
        <f>'RNTCP Abstract'!J56</f>
        <v>0</v>
      </c>
      <c r="R175" s="468">
        <f>'RNTCP Abstract'!K56</f>
        <v>0</v>
      </c>
      <c r="S175" s="435"/>
      <c r="T175" s="435"/>
      <c r="U175" s="435"/>
      <c r="V175" s="435"/>
      <c r="W175" s="435"/>
      <c r="X175" s="435"/>
      <c r="Y175" s="435"/>
      <c r="Z175" s="435"/>
    </row>
    <row r="176" spans="1:26" ht="15.75" customHeight="1">
      <c r="A176" s="123" t="s">
        <v>3657</v>
      </c>
      <c r="B176" s="123" t="s">
        <v>3658</v>
      </c>
      <c r="C176" s="123" t="s">
        <v>3659</v>
      </c>
      <c r="D176" s="124" t="s">
        <v>682</v>
      </c>
      <c r="E176" s="124" t="s">
        <v>128</v>
      </c>
      <c r="F176" s="466">
        <v>6</v>
      </c>
      <c r="G176" s="469">
        <v>0</v>
      </c>
      <c r="H176" s="578">
        <v>150000</v>
      </c>
      <c r="I176" s="578">
        <v>0</v>
      </c>
      <c r="J176" s="466">
        <v>0</v>
      </c>
      <c r="K176" s="466" t="s">
        <v>3655</v>
      </c>
      <c r="L176" s="466">
        <v>25000</v>
      </c>
      <c r="M176" s="467">
        <f t="shared" si="37"/>
        <v>0.25</v>
      </c>
      <c r="N176" s="467">
        <v>6</v>
      </c>
      <c r="O176" s="467">
        <f t="shared" si="38"/>
        <v>1.5</v>
      </c>
      <c r="P176" s="123" t="s">
        <v>2945</v>
      </c>
      <c r="Q176" s="123">
        <f>'RNTCP Abstract'!J57</f>
        <v>0</v>
      </c>
      <c r="R176" s="468">
        <f>'RNTCP Abstract'!K57</f>
        <v>0</v>
      </c>
      <c r="S176" s="435"/>
      <c r="T176" s="435"/>
      <c r="U176" s="435"/>
      <c r="V176" s="435"/>
      <c r="W176" s="435"/>
      <c r="X176" s="435"/>
      <c r="Y176" s="435"/>
      <c r="Z176" s="435"/>
    </row>
    <row r="177" spans="1:26" ht="15.75" customHeight="1">
      <c r="A177" s="123" t="s">
        <v>3660</v>
      </c>
      <c r="B177" s="123"/>
      <c r="C177" s="123" t="s">
        <v>297</v>
      </c>
      <c r="D177" s="124" t="s">
        <v>682</v>
      </c>
      <c r="E177" s="124" t="s">
        <v>128</v>
      </c>
      <c r="F177" s="466"/>
      <c r="G177" s="466"/>
      <c r="H177" s="466"/>
      <c r="I177" s="466"/>
      <c r="J177" s="466"/>
      <c r="K177" s="466"/>
      <c r="L177" s="466"/>
      <c r="M177" s="467">
        <f t="shared" si="37"/>
        <v>0</v>
      </c>
      <c r="N177" s="467"/>
      <c r="O177" s="467">
        <f t="shared" si="38"/>
        <v>0</v>
      </c>
      <c r="P177" s="123"/>
      <c r="Q177" s="123">
        <f>'RNTCP Abstract'!J58</f>
        <v>0</v>
      </c>
      <c r="R177" s="468">
        <f>'RNTCP Abstract'!K58</f>
        <v>0</v>
      </c>
      <c r="S177" s="435"/>
      <c r="T177" s="435"/>
      <c r="U177" s="435"/>
      <c r="V177" s="435"/>
      <c r="W177" s="435"/>
      <c r="X177" s="435"/>
      <c r="Y177" s="435"/>
      <c r="Z177" s="435"/>
    </row>
    <row r="178" spans="1:26" ht="11.25" customHeight="1">
      <c r="A178" s="472" t="s">
        <v>3661</v>
      </c>
      <c r="B178" s="519"/>
      <c r="C178" s="520" t="s">
        <v>3662</v>
      </c>
      <c r="D178" s="474"/>
      <c r="E178" s="474"/>
      <c r="F178" s="519"/>
      <c r="G178" s="519"/>
      <c r="H178" s="519"/>
      <c r="I178" s="519"/>
      <c r="J178" s="519"/>
      <c r="K178" s="519"/>
      <c r="L178" s="519"/>
      <c r="M178" s="521"/>
      <c r="N178" s="522"/>
      <c r="O178" s="522">
        <f>SUM(O179:O180)</f>
        <v>1</v>
      </c>
      <c r="P178" s="473"/>
      <c r="Q178" s="473"/>
      <c r="R178" s="476">
        <f>SUM(R179:R180)</f>
        <v>0</v>
      </c>
      <c r="S178" s="457"/>
      <c r="T178" s="457"/>
      <c r="U178" s="457"/>
      <c r="V178" s="457"/>
      <c r="W178" s="457"/>
      <c r="X178" s="457"/>
      <c r="Y178" s="457"/>
      <c r="Z178" s="457"/>
    </row>
    <row r="179" spans="1:26" ht="15.75" customHeight="1">
      <c r="A179" s="506" t="s">
        <v>3663</v>
      </c>
      <c r="B179" s="506" t="s">
        <v>3664</v>
      </c>
      <c r="C179" s="506" t="s">
        <v>3665</v>
      </c>
      <c r="D179" s="569" t="s">
        <v>659</v>
      </c>
      <c r="E179" s="569" t="s">
        <v>396</v>
      </c>
      <c r="F179" s="327">
        <v>100</v>
      </c>
      <c r="G179" s="327">
        <v>0</v>
      </c>
      <c r="H179" s="327">
        <v>100000</v>
      </c>
      <c r="I179" s="327">
        <v>0</v>
      </c>
      <c r="J179" s="327"/>
      <c r="K179" s="327" t="s">
        <v>3666</v>
      </c>
      <c r="L179" s="327">
        <v>1000</v>
      </c>
      <c r="M179" s="532">
        <f t="shared" ref="M179:M180" si="39">L179/100000</f>
        <v>0.01</v>
      </c>
      <c r="N179" s="532">
        <v>100</v>
      </c>
      <c r="O179" s="532">
        <f t="shared" ref="O179:O180" si="40">M179*N179</f>
        <v>1</v>
      </c>
      <c r="P179" s="506" t="s">
        <v>3667</v>
      </c>
      <c r="Q179" s="506">
        <f>'NPCB Abstract'!J40</f>
        <v>0</v>
      </c>
      <c r="R179" s="507">
        <f>'NPCB Abstract'!K40</f>
        <v>0</v>
      </c>
      <c r="S179" s="508"/>
      <c r="T179" s="508"/>
      <c r="U179" s="508"/>
      <c r="V179" s="508"/>
      <c r="W179" s="508"/>
      <c r="X179" s="508"/>
      <c r="Y179" s="508"/>
      <c r="Z179" s="508"/>
    </row>
    <row r="180" spans="1:26" ht="11.25" customHeight="1">
      <c r="A180" s="123" t="s">
        <v>3668</v>
      </c>
      <c r="B180" s="123"/>
      <c r="C180" s="123" t="s">
        <v>297</v>
      </c>
      <c r="D180" s="124" t="s">
        <v>659</v>
      </c>
      <c r="E180" s="124" t="s">
        <v>396</v>
      </c>
      <c r="F180" s="466"/>
      <c r="G180" s="466"/>
      <c r="H180" s="466"/>
      <c r="I180" s="466"/>
      <c r="J180" s="466"/>
      <c r="K180" s="466"/>
      <c r="L180" s="466"/>
      <c r="M180" s="467">
        <f t="shared" si="39"/>
        <v>0</v>
      </c>
      <c r="N180" s="467"/>
      <c r="O180" s="467">
        <f t="shared" si="40"/>
        <v>0</v>
      </c>
      <c r="P180" s="123"/>
      <c r="Q180" s="123">
        <f>'NPCB Abstract'!J41</f>
        <v>0</v>
      </c>
      <c r="R180" s="468">
        <f>'NPCB Abstract'!K41</f>
        <v>0</v>
      </c>
      <c r="S180" s="435"/>
      <c r="T180" s="435"/>
      <c r="U180" s="435"/>
      <c r="V180" s="435"/>
      <c r="W180" s="435"/>
      <c r="X180" s="435"/>
      <c r="Y180" s="435"/>
      <c r="Z180" s="435"/>
    </row>
    <row r="181" spans="1:26" ht="11.25" customHeight="1">
      <c r="A181" s="472" t="s">
        <v>3669</v>
      </c>
      <c r="B181" s="519"/>
      <c r="C181" s="520" t="s">
        <v>3670</v>
      </c>
      <c r="D181" s="474"/>
      <c r="E181" s="474"/>
      <c r="F181" s="519"/>
      <c r="G181" s="519"/>
      <c r="H181" s="519"/>
      <c r="I181" s="519"/>
      <c r="J181" s="519"/>
      <c r="K181" s="519"/>
      <c r="L181" s="519"/>
      <c r="M181" s="521"/>
      <c r="N181" s="522"/>
      <c r="O181" s="522">
        <f>SUM(O182:O183)</f>
        <v>6.4</v>
      </c>
      <c r="P181" s="473"/>
      <c r="Q181" s="473"/>
      <c r="R181" s="476">
        <f>SUM(R182:R183)</f>
        <v>0</v>
      </c>
      <c r="S181" s="457"/>
      <c r="T181" s="457"/>
      <c r="U181" s="457"/>
      <c r="V181" s="457"/>
      <c r="W181" s="457"/>
      <c r="X181" s="457"/>
      <c r="Y181" s="457"/>
      <c r="Z181" s="457"/>
    </row>
    <row r="182" spans="1:26" ht="15.75" customHeight="1">
      <c r="A182" s="123" t="s">
        <v>3671</v>
      </c>
      <c r="B182" s="465" t="s">
        <v>3672</v>
      </c>
      <c r="C182" s="123" t="s">
        <v>3673</v>
      </c>
      <c r="D182" s="124" t="s">
        <v>659</v>
      </c>
      <c r="E182" s="124" t="s">
        <v>138</v>
      </c>
      <c r="F182" s="466">
        <v>4</v>
      </c>
      <c r="G182" s="469">
        <v>0</v>
      </c>
      <c r="H182" s="578">
        <v>160000</v>
      </c>
      <c r="I182" s="578">
        <v>0</v>
      </c>
      <c r="J182" s="602"/>
      <c r="K182" s="466" t="s">
        <v>1712</v>
      </c>
      <c r="L182" s="466">
        <v>40000</v>
      </c>
      <c r="M182" s="467">
        <f t="shared" ref="M182:M183" si="41">L182/100000</f>
        <v>0.4</v>
      </c>
      <c r="N182" s="467">
        <v>16</v>
      </c>
      <c r="O182" s="467">
        <f t="shared" ref="O182:O183" si="42">M182*N182</f>
        <v>6.4</v>
      </c>
      <c r="P182" s="123" t="s">
        <v>3674</v>
      </c>
      <c r="Q182" s="123">
        <f>'NMHP Abstract'!J31</f>
        <v>0</v>
      </c>
      <c r="R182" s="468">
        <f>'NMHP Abstract'!K31</f>
        <v>0</v>
      </c>
      <c r="S182" s="435"/>
      <c r="T182" s="435"/>
      <c r="U182" s="435"/>
      <c r="V182" s="435"/>
      <c r="W182" s="435"/>
      <c r="X182" s="435"/>
      <c r="Y182" s="435"/>
      <c r="Z182" s="435"/>
    </row>
    <row r="183" spans="1:26" ht="11.25" customHeight="1">
      <c r="A183" s="123" t="s">
        <v>3675</v>
      </c>
      <c r="B183" s="465"/>
      <c r="C183" s="123" t="s">
        <v>297</v>
      </c>
      <c r="D183" s="124" t="s">
        <v>659</v>
      </c>
      <c r="E183" s="124" t="s">
        <v>138</v>
      </c>
      <c r="F183" s="466"/>
      <c r="G183" s="466"/>
      <c r="H183" s="466"/>
      <c r="I183" s="466"/>
      <c r="J183" s="466"/>
      <c r="K183" s="466"/>
      <c r="L183" s="466"/>
      <c r="M183" s="467">
        <f t="shared" si="41"/>
        <v>0</v>
      </c>
      <c r="N183" s="467"/>
      <c r="O183" s="467">
        <f t="shared" si="42"/>
        <v>0</v>
      </c>
      <c r="P183" s="123"/>
      <c r="Q183" s="123">
        <f>'NMHP Abstract'!J32</f>
        <v>0</v>
      </c>
      <c r="R183" s="468">
        <f>'NMHP Abstract'!K32</f>
        <v>0</v>
      </c>
      <c r="S183" s="435"/>
      <c r="T183" s="435"/>
      <c r="U183" s="435"/>
      <c r="V183" s="435"/>
      <c r="W183" s="435"/>
      <c r="X183" s="435"/>
      <c r="Y183" s="435"/>
      <c r="Z183" s="435"/>
    </row>
    <row r="184" spans="1:26" ht="11.25" customHeight="1">
      <c r="A184" s="472" t="s">
        <v>3676</v>
      </c>
      <c r="B184" s="519"/>
      <c r="C184" s="520" t="s">
        <v>3677</v>
      </c>
      <c r="D184" s="474"/>
      <c r="E184" s="474"/>
      <c r="F184" s="519"/>
      <c r="G184" s="519"/>
      <c r="H184" s="519"/>
      <c r="I184" s="519"/>
      <c r="J184" s="519"/>
      <c r="K184" s="519"/>
      <c r="L184" s="519"/>
      <c r="M184" s="521"/>
      <c r="N184" s="522"/>
      <c r="O184" s="522">
        <f>SUM(O185:O188)</f>
        <v>3.24</v>
      </c>
      <c r="P184" s="473"/>
      <c r="Q184" s="473"/>
      <c r="R184" s="476">
        <f>SUM(R185:R188)</f>
        <v>0</v>
      </c>
      <c r="S184" s="457"/>
      <c r="T184" s="457"/>
      <c r="U184" s="457"/>
      <c r="V184" s="457"/>
      <c r="W184" s="457"/>
      <c r="X184" s="457"/>
      <c r="Y184" s="457"/>
      <c r="Z184" s="457"/>
    </row>
    <row r="185" spans="1:26" ht="15.75" customHeight="1">
      <c r="A185" s="123" t="s">
        <v>3678</v>
      </c>
      <c r="B185" s="465" t="s">
        <v>3679</v>
      </c>
      <c r="C185" s="123" t="s">
        <v>3680</v>
      </c>
      <c r="D185" s="124" t="s">
        <v>659</v>
      </c>
      <c r="E185" s="124" t="s">
        <v>140</v>
      </c>
      <c r="F185" s="466">
        <v>3</v>
      </c>
      <c r="G185" s="469">
        <v>1</v>
      </c>
      <c r="H185" s="578">
        <v>120000</v>
      </c>
      <c r="I185" s="578">
        <v>5653</v>
      </c>
      <c r="J185" s="493"/>
      <c r="K185" s="466" t="s">
        <v>1712</v>
      </c>
      <c r="L185" s="466">
        <v>80000</v>
      </c>
      <c r="M185" s="467">
        <f t="shared" ref="M185:M188" si="43">L185/100000</f>
        <v>0.8</v>
      </c>
      <c r="N185" s="630">
        <v>2</v>
      </c>
      <c r="O185" s="467">
        <f t="shared" ref="O185:O188" si="44">M185*N185</f>
        <v>1.6</v>
      </c>
      <c r="P185" s="123" t="s">
        <v>3681</v>
      </c>
      <c r="Q185" s="123">
        <f>'NPHCE Abstract'!J33</f>
        <v>0</v>
      </c>
      <c r="R185" s="468">
        <f>'NPHCE Abstract'!K33</f>
        <v>0</v>
      </c>
      <c r="S185" s="435"/>
      <c r="T185" s="435"/>
      <c r="U185" s="435"/>
      <c r="V185" s="435"/>
      <c r="W185" s="435"/>
      <c r="X185" s="435"/>
      <c r="Y185" s="435"/>
      <c r="Z185" s="435"/>
    </row>
    <row r="186" spans="1:26" ht="15.75" customHeight="1">
      <c r="A186" s="123" t="s">
        <v>3682</v>
      </c>
      <c r="B186" s="465" t="s">
        <v>3683</v>
      </c>
      <c r="C186" s="123" t="s">
        <v>3684</v>
      </c>
      <c r="D186" s="124" t="s">
        <v>659</v>
      </c>
      <c r="E186" s="124" t="s">
        <v>140</v>
      </c>
      <c r="F186" s="466">
        <v>4</v>
      </c>
      <c r="G186" s="466">
        <v>0</v>
      </c>
      <c r="H186" s="466">
        <v>120000</v>
      </c>
      <c r="I186" s="466"/>
      <c r="J186" s="466"/>
      <c r="K186" s="466" t="s">
        <v>3685</v>
      </c>
      <c r="L186" s="466">
        <v>14000</v>
      </c>
      <c r="M186" s="467">
        <f t="shared" si="43"/>
        <v>0.14000000000000001</v>
      </c>
      <c r="N186" s="630">
        <v>6</v>
      </c>
      <c r="O186" s="467">
        <f t="shared" si="44"/>
        <v>0.84000000000000008</v>
      </c>
      <c r="P186" s="123" t="s">
        <v>3686</v>
      </c>
      <c r="Q186" s="123">
        <f>'NPHCE Abstract'!J34</f>
        <v>0</v>
      </c>
      <c r="R186" s="468">
        <f>'NPHCE Abstract'!K34</f>
        <v>0</v>
      </c>
      <c r="S186" s="435"/>
      <c r="T186" s="435"/>
      <c r="U186" s="435"/>
      <c r="V186" s="435"/>
      <c r="W186" s="435"/>
      <c r="X186" s="435"/>
      <c r="Y186" s="435"/>
      <c r="Z186" s="435"/>
    </row>
    <row r="187" spans="1:26" ht="15.75" customHeight="1">
      <c r="A187" s="123" t="s">
        <v>3687</v>
      </c>
      <c r="B187" s="465" t="s">
        <v>3688</v>
      </c>
      <c r="C187" s="123" t="s">
        <v>3689</v>
      </c>
      <c r="D187" s="124" t="s">
        <v>659</v>
      </c>
      <c r="E187" s="124" t="s">
        <v>140</v>
      </c>
      <c r="F187" s="466">
        <v>3</v>
      </c>
      <c r="G187" s="466">
        <v>0</v>
      </c>
      <c r="H187" s="466">
        <v>90000</v>
      </c>
      <c r="I187" s="466"/>
      <c r="J187" s="466"/>
      <c r="K187" s="466" t="s">
        <v>1712</v>
      </c>
      <c r="L187" s="466">
        <v>40000</v>
      </c>
      <c r="M187" s="467">
        <f t="shared" si="43"/>
        <v>0.4</v>
      </c>
      <c r="N187" s="630">
        <v>2</v>
      </c>
      <c r="O187" s="467">
        <f t="shared" si="44"/>
        <v>0.8</v>
      </c>
      <c r="P187" s="123" t="s">
        <v>3690</v>
      </c>
      <c r="Q187" s="123">
        <f>'NPHCE Abstract'!J35</f>
        <v>0</v>
      </c>
      <c r="R187" s="468">
        <f>'NPHCE Abstract'!K35</f>
        <v>0</v>
      </c>
      <c r="S187" s="435"/>
      <c r="T187" s="435"/>
      <c r="U187" s="435"/>
      <c r="V187" s="435"/>
      <c r="W187" s="435"/>
      <c r="X187" s="435"/>
      <c r="Y187" s="435"/>
      <c r="Z187" s="435"/>
    </row>
    <row r="188" spans="1:26" ht="11.25" customHeight="1">
      <c r="A188" s="123" t="s">
        <v>3691</v>
      </c>
      <c r="B188" s="465"/>
      <c r="C188" s="123" t="s">
        <v>297</v>
      </c>
      <c r="D188" s="124" t="s">
        <v>659</v>
      </c>
      <c r="E188" s="124" t="s">
        <v>140</v>
      </c>
      <c r="F188" s="466"/>
      <c r="G188" s="466"/>
      <c r="H188" s="466"/>
      <c r="I188" s="466"/>
      <c r="J188" s="466"/>
      <c r="K188" s="466"/>
      <c r="L188" s="466"/>
      <c r="M188" s="467">
        <f t="shared" si="43"/>
        <v>0</v>
      </c>
      <c r="N188" s="467"/>
      <c r="O188" s="467">
        <f t="shared" si="44"/>
        <v>0</v>
      </c>
      <c r="P188" s="123"/>
      <c r="Q188" s="123">
        <f>'NPHCE Abstract'!J36</f>
        <v>0</v>
      </c>
      <c r="R188" s="468">
        <f>'NPHCE Abstract'!K36</f>
        <v>0</v>
      </c>
      <c r="S188" s="435"/>
      <c r="T188" s="435"/>
      <c r="U188" s="435"/>
      <c r="V188" s="435"/>
      <c r="W188" s="435"/>
      <c r="X188" s="435"/>
      <c r="Y188" s="435"/>
      <c r="Z188" s="435"/>
    </row>
    <row r="189" spans="1:26" ht="11.25" customHeight="1">
      <c r="A189" s="472" t="s">
        <v>3692</v>
      </c>
      <c r="B189" s="519"/>
      <c r="C189" s="520" t="s">
        <v>3693</v>
      </c>
      <c r="D189" s="474"/>
      <c r="E189" s="474"/>
      <c r="F189" s="519"/>
      <c r="G189" s="519"/>
      <c r="H189" s="519"/>
      <c r="I189" s="519"/>
      <c r="J189" s="519"/>
      <c r="K189" s="519"/>
      <c r="L189" s="519"/>
      <c r="M189" s="521"/>
      <c r="N189" s="522"/>
      <c r="O189" s="522">
        <f>O190+O195</f>
        <v>8</v>
      </c>
      <c r="P189" s="473"/>
      <c r="Q189" s="473"/>
      <c r="R189" s="476">
        <f>R190+R195</f>
        <v>0</v>
      </c>
      <c r="S189" s="457"/>
      <c r="T189" s="457"/>
      <c r="U189" s="457"/>
      <c r="V189" s="457"/>
      <c r="W189" s="457"/>
      <c r="X189" s="457"/>
      <c r="Y189" s="457"/>
      <c r="Z189" s="457"/>
    </row>
    <row r="190" spans="1:26" ht="11.25" customHeight="1">
      <c r="A190" s="631" t="s">
        <v>3694</v>
      </c>
      <c r="B190" s="631" t="s">
        <v>3695</v>
      </c>
      <c r="C190" s="631" t="s">
        <v>3696</v>
      </c>
      <c r="D190" s="632"/>
      <c r="E190" s="632"/>
      <c r="F190" s="631"/>
      <c r="G190" s="631"/>
      <c r="H190" s="631"/>
      <c r="I190" s="631"/>
      <c r="J190" s="631"/>
      <c r="K190" s="631"/>
      <c r="L190" s="631"/>
      <c r="M190" s="633"/>
      <c r="N190" s="633"/>
      <c r="O190" s="633">
        <f>SUM(O191:O194)</f>
        <v>2.8000000000000003</v>
      </c>
      <c r="P190" s="634"/>
      <c r="Q190" s="634"/>
      <c r="R190" s="635">
        <f>SUM(R191:R194)</f>
        <v>0</v>
      </c>
      <c r="S190" s="457"/>
      <c r="T190" s="457"/>
      <c r="U190" s="457"/>
      <c r="V190" s="457"/>
      <c r="W190" s="457"/>
      <c r="X190" s="457"/>
      <c r="Y190" s="457"/>
      <c r="Z190" s="457"/>
    </row>
    <row r="191" spans="1:26" ht="15.75" customHeight="1">
      <c r="A191" s="123" t="s">
        <v>3697</v>
      </c>
      <c r="B191" s="465" t="s">
        <v>3698</v>
      </c>
      <c r="C191" s="123" t="s">
        <v>3699</v>
      </c>
      <c r="D191" s="124" t="s">
        <v>659</v>
      </c>
      <c r="E191" s="124" t="s">
        <v>142</v>
      </c>
      <c r="F191" s="466">
        <v>2</v>
      </c>
      <c r="G191" s="466">
        <v>0</v>
      </c>
      <c r="H191" s="466">
        <v>40000</v>
      </c>
      <c r="I191" s="466">
        <v>0</v>
      </c>
      <c r="J191" s="498"/>
      <c r="K191" s="466" t="s">
        <v>1712</v>
      </c>
      <c r="L191" s="466">
        <v>20000</v>
      </c>
      <c r="M191" s="467">
        <f t="shared" ref="M191:M194" si="45">L191/100000</f>
        <v>0.2</v>
      </c>
      <c r="N191" s="467">
        <v>2</v>
      </c>
      <c r="O191" s="467">
        <f t="shared" ref="O191:O194" si="46">M191*N191</f>
        <v>0.4</v>
      </c>
      <c r="P191" s="123" t="s">
        <v>3700</v>
      </c>
      <c r="Q191" s="123">
        <f>'NTCP Abstract'!J36</f>
        <v>0</v>
      </c>
      <c r="R191" s="468">
        <f>'NTCP Abstract'!K36</f>
        <v>0</v>
      </c>
      <c r="S191" s="435"/>
      <c r="T191" s="435"/>
      <c r="U191" s="435"/>
      <c r="V191" s="435"/>
      <c r="W191" s="435"/>
      <c r="X191" s="435"/>
      <c r="Y191" s="435"/>
      <c r="Z191" s="435"/>
    </row>
    <row r="192" spans="1:26" ht="15.75" customHeight="1">
      <c r="A192" s="123" t="s">
        <v>3701</v>
      </c>
      <c r="B192" s="465" t="s">
        <v>3702</v>
      </c>
      <c r="C192" s="123" t="s">
        <v>3703</v>
      </c>
      <c r="D192" s="124" t="s">
        <v>659</v>
      </c>
      <c r="E192" s="124" t="s">
        <v>142</v>
      </c>
      <c r="F192" s="466">
        <v>4</v>
      </c>
      <c r="G192" s="466">
        <v>0</v>
      </c>
      <c r="H192" s="466">
        <v>80000</v>
      </c>
      <c r="I192" s="466">
        <v>0</v>
      </c>
      <c r="J192" s="498"/>
      <c r="K192" s="466" t="s">
        <v>1712</v>
      </c>
      <c r="L192" s="466">
        <v>20000</v>
      </c>
      <c r="M192" s="467">
        <f t="shared" si="45"/>
        <v>0.2</v>
      </c>
      <c r="N192" s="467">
        <v>4</v>
      </c>
      <c r="O192" s="467">
        <f t="shared" si="46"/>
        <v>0.8</v>
      </c>
      <c r="P192" s="123" t="s">
        <v>3704</v>
      </c>
      <c r="Q192" s="123">
        <f>'NTCP Abstract'!J37</f>
        <v>0</v>
      </c>
      <c r="R192" s="468">
        <f>'NTCP Abstract'!K37</f>
        <v>0</v>
      </c>
      <c r="S192" s="435"/>
      <c r="T192" s="435"/>
      <c r="U192" s="435"/>
      <c r="V192" s="435"/>
      <c r="W192" s="435"/>
      <c r="X192" s="435"/>
      <c r="Y192" s="435"/>
      <c r="Z192" s="435"/>
    </row>
    <row r="193" spans="1:26" ht="15.75" customHeight="1">
      <c r="A193" s="123" t="s">
        <v>3705</v>
      </c>
      <c r="B193" s="465" t="s">
        <v>3706</v>
      </c>
      <c r="C193" s="123" t="s">
        <v>3707</v>
      </c>
      <c r="D193" s="124" t="s">
        <v>659</v>
      </c>
      <c r="E193" s="124" t="s">
        <v>142</v>
      </c>
      <c r="F193" s="466">
        <v>2</v>
      </c>
      <c r="G193" s="466">
        <v>1</v>
      </c>
      <c r="H193" s="466">
        <v>40000</v>
      </c>
      <c r="I193" s="466">
        <v>21195</v>
      </c>
      <c r="J193" s="498"/>
      <c r="K193" s="466" t="s">
        <v>1712</v>
      </c>
      <c r="L193" s="466">
        <v>20000</v>
      </c>
      <c r="M193" s="467">
        <f t="shared" si="45"/>
        <v>0.2</v>
      </c>
      <c r="N193" s="467">
        <v>2</v>
      </c>
      <c r="O193" s="467">
        <f t="shared" si="46"/>
        <v>0.4</v>
      </c>
      <c r="P193" s="123" t="s">
        <v>3708</v>
      </c>
      <c r="Q193" s="123">
        <f>'NTCP Abstract'!J38</f>
        <v>0</v>
      </c>
      <c r="R193" s="468">
        <f>'NTCP Abstract'!K38</f>
        <v>0</v>
      </c>
      <c r="S193" s="435"/>
      <c r="T193" s="435"/>
      <c r="U193" s="435"/>
      <c r="V193" s="435"/>
      <c r="W193" s="435"/>
      <c r="X193" s="435"/>
      <c r="Y193" s="435"/>
      <c r="Z193" s="435"/>
    </row>
    <row r="194" spans="1:26" ht="15.75" customHeight="1">
      <c r="A194" s="123" t="s">
        <v>3709</v>
      </c>
      <c r="B194" s="465" t="s">
        <v>3710</v>
      </c>
      <c r="C194" s="123" t="s">
        <v>3711</v>
      </c>
      <c r="D194" s="124" t="s">
        <v>659</v>
      </c>
      <c r="E194" s="124" t="s">
        <v>142</v>
      </c>
      <c r="F194" s="466">
        <v>6</v>
      </c>
      <c r="G194" s="466">
        <v>2</v>
      </c>
      <c r="H194" s="466">
        <v>120000</v>
      </c>
      <c r="I194" s="466">
        <v>37426</v>
      </c>
      <c r="J194" s="498"/>
      <c r="K194" s="466" t="s">
        <v>1712</v>
      </c>
      <c r="L194" s="466">
        <v>20000</v>
      </c>
      <c r="M194" s="467">
        <f t="shared" si="45"/>
        <v>0.2</v>
      </c>
      <c r="N194" s="467">
        <v>6</v>
      </c>
      <c r="O194" s="467">
        <f t="shared" si="46"/>
        <v>1.2000000000000002</v>
      </c>
      <c r="P194" s="123" t="s">
        <v>3712</v>
      </c>
      <c r="Q194" s="123">
        <f>'NTCP Abstract'!J39</f>
        <v>0</v>
      </c>
      <c r="R194" s="468">
        <f>'NTCP Abstract'!K39</f>
        <v>0</v>
      </c>
      <c r="S194" s="435"/>
      <c r="T194" s="435"/>
      <c r="U194" s="435"/>
      <c r="V194" s="435"/>
      <c r="W194" s="435"/>
      <c r="X194" s="435"/>
      <c r="Y194" s="435"/>
      <c r="Z194" s="435"/>
    </row>
    <row r="195" spans="1:26" ht="11.25" customHeight="1">
      <c r="A195" s="631" t="s">
        <v>3713</v>
      </c>
      <c r="B195" s="631" t="s">
        <v>3714</v>
      </c>
      <c r="C195" s="631" t="s">
        <v>3715</v>
      </c>
      <c r="D195" s="632"/>
      <c r="E195" s="632"/>
      <c r="F195" s="631"/>
      <c r="G195" s="631"/>
      <c r="H195" s="631"/>
      <c r="I195" s="631"/>
      <c r="J195" s="631"/>
      <c r="K195" s="631"/>
      <c r="L195" s="631"/>
      <c r="M195" s="633"/>
      <c r="N195" s="633"/>
      <c r="O195" s="633">
        <f>SUM(O196:O200)</f>
        <v>5.1999999999999993</v>
      </c>
      <c r="P195" s="634"/>
      <c r="Q195" s="634"/>
      <c r="R195" s="635">
        <f>SUM(R196:R200)</f>
        <v>0</v>
      </c>
      <c r="S195" s="457"/>
      <c r="T195" s="457"/>
      <c r="U195" s="457"/>
      <c r="V195" s="457"/>
      <c r="W195" s="457"/>
      <c r="X195" s="457"/>
      <c r="Y195" s="457"/>
      <c r="Z195" s="457"/>
    </row>
    <row r="196" spans="1:26" ht="15.75" customHeight="1">
      <c r="A196" s="123" t="s">
        <v>3716</v>
      </c>
      <c r="B196" s="465" t="s">
        <v>3717</v>
      </c>
      <c r="C196" s="123" t="s">
        <v>3718</v>
      </c>
      <c r="D196" s="124" t="s">
        <v>659</v>
      </c>
      <c r="E196" s="124" t="s">
        <v>142</v>
      </c>
      <c r="F196" s="636">
        <v>2</v>
      </c>
      <c r="G196" s="636">
        <v>0</v>
      </c>
      <c r="H196" s="636">
        <v>60000</v>
      </c>
      <c r="I196" s="123">
        <v>0</v>
      </c>
      <c r="J196" s="184"/>
      <c r="K196" s="123" t="s">
        <v>1712</v>
      </c>
      <c r="L196" s="636">
        <v>40000</v>
      </c>
      <c r="M196" s="467">
        <f t="shared" ref="M196:M200" si="47">L196/100000</f>
        <v>0.4</v>
      </c>
      <c r="N196" s="467">
        <v>1</v>
      </c>
      <c r="O196" s="467">
        <f t="shared" ref="O196:O200" si="48">M196*N196</f>
        <v>0.4</v>
      </c>
      <c r="P196" s="123" t="s">
        <v>3719</v>
      </c>
      <c r="Q196" s="123">
        <f>'NTCP Abstract'!J41</f>
        <v>0</v>
      </c>
      <c r="R196" s="468">
        <f>'NTCP Abstract'!K41</f>
        <v>0</v>
      </c>
      <c r="S196" s="435"/>
      <c r="T196" s="435"/>
      <c r="U196" s="435"/>
      <c r="V196" s="435"/>
      <c r="W196" s="435"/>
      <c r="X196" s="435"/>
      <c r="Y196" s="435"/>
      <c r="Z196" s="435"/>
    </row>
    <row r="197" spans="1:26" ht="15.75" customHeight="1">
      <c r="A197" s="123" t="s">
        <v>3720</v>
      </c>
      <c r="B197" s="465" t="s">
        <v>3721</v>
      </c>
      <c r="C197" s="123" t="s">
        <v>3722</v>
      </c>
      <c r="D197" s="124" t="s">
        <v>659</v>
      </c>
      <c r="E197" s="124" t="s">
        <v>142</v>
      </c>
      <c r="F197" s="466">
        <v>10</v>
      </c>
      <c r="G197" s="466">
        <v>5</v>
      </c>
      <c r="H197" s="466">
        <v>300000</v>
      </c>
      <c r="I197" s="466">
        <v>137062</v>
      </c>
      <c r="J197" s="498"/>
      <c r="K197" s="466" t="s">
        <v>1712</v>
      </c>
      <c r="L197" s="466">
        <v>30000</v>
      </c>
      <c r="M197" s="467">
        <f t="shared" si="47"/>
        <v>0.3</v>
      </c>
      <c r="N197" s="467">
        <v>8</v>
      </c>
      <c r="O197" s="467">
        <f t="shared" si="48"/>
        <v>2.4</v>
      </c>
      <c r="P197" s="123" t="s">
        <v>3723</v>
      </c>
      <c r="Q197" s="123">
        <f>'NTCP Abstract'!J42</f>
        <v>0</v>
      </c>
      <c r="R197" s="468">
        <f>'NTCP Abstract'!K42</f>
        <v>0</v>
      </c>
      <c r="S197" s="435"/>
      <c r="T197" s="435"/>
      <c r="U197" s="435"/>
      <c r="V197" s="435"/>
      <c r="W197" s="435"/>
      <c r="X197" s="435"/>
      <c r="Y197" s="435"/>
      <c r="Z197" s="435"/>
    </row>
    <row r="198" spans="1:26" ht="15.75" customHeight="1">
      <c r="A198" s="123" t="s">
        <v>3724</v>
      </c>
      <c r="B198" s="465" t="s">
        <v>3725</v>
      </c>
      <c r="C198" s="123" t="s">
        <v>3726</v>
      </c>
      <c r="D198" s="124" t="s">
        <v>659</v>
      </c>
      <c r="E198" s="124" t="s">
        <v>142</v>
      </c>
      <c r="F198" s="466">
        <v>4</v>
      </c>
      <c r="G198" s="466">
        <v>1</v>
      </c>
      <c r="H198" s="466">
        <v>120000</v>
      </c>
      <c r="I198" s="466">
        <v>38456</v>
      </c>
      <c r="J198" s="498"/>
      <c r="K198" s="466" t="s">
        <v>1712</v>
      </c>
      <c r="L198" s="466">
        <v>40000</v>
      </c>
      <c r="M198" s="467">
        <f t="shared" si="47"/>
        <v>0.4</v>
      </c>
      <c r="N198" s="467">
        <v>2</v>
      </c>
      <c r="O198" s="467">
        <f t="shared" si="48"/>
        <v>0.8</v>
      </c>
      <c r="P198" s="123" t="s">
        <v>3727</v>
      </c>
      <c r="Q198" s="123">
        <f>'NTCP Abstract'!J43</f>
        <v>0</v>
      </c>
      <c r="R198" s="468">
        <f>'NTCP Abstract'!K43</f>
        <v>0</v>
      </c>
      <c r="S198" s="435"/>
      <c r="T198" s="435"/>
      <c r="U198" s="435"/>
      <c r="V198" s="435"/>
      <c r="W198" s="435"/>
      <c r="X198" s="435"/>
      <c r="Y198" s="435"/>
      <c r="Z198" s="435"/>
    </row>
    <row r="199" spans="1:26" ht="15.75" customHeight="1">
      <c r="A199" s="123" t="s">
        <v>3728</v>
      </c>
      <c r="B199" s="465" t="s">
        <v>3729</v>
      </c>
      <c r="C199" s="123" t="s">
        <v>3730</v>
      </c>
      <c r="D199" s="124" t="s">
        <v>659</v>
      </c>
      <c r="E199" s="124" t="s">
        <v>142</v>
      </c>
      <c r="F199" s="466">
        <v>2</v>
      </c>
      <c r="G199" s="466">
        <v>2</v>
      </c>
      <c r="H199" s="466">
        <v>60000</v>
      </c>
      <c r="I199" s="466">
        <v>44555</v>
      </c>
      <c r="J199" s="498"/>
      <c r="K199" s="466" t="s">
        <v>1712</v>
      </c>
      <c r="L199" s="466">
        <v>40000</v>
      </c>
      <c r="M199" s="467">
        <f t="shared" si="47"/>
        <v>0.4</v>
      </c>
      <c r="N199" s="467">
        <v>2</v>
      </c>
      <c r="O199" s="467">
        <f t="shared" si="48"/>
        <v>0.8</v>
      </c>
      <c r="P199" s="123" t="s">
        <v>3731</v>
      </c>
      <c r="Q199" s="123">
        <f>'NTCP Abstract'!J44</f>
        <v>0</v>
      </c>
      <c r="R199" s="468">
        <f>'NTCP Abstract'!K44</f>
        <v>0</v>
      </c>
      <c r="S199" s="435"/>
      <c r="T199" s="435"/>
      <c r="U199" s="435"/>
      <c r="V199" s="435"/>
      <c r="W199" s="435"/>
      <c r="X199" s="435"/>
      <c r="Y199" s="435"/>
      <c r="Z199" s="435"/>
    </row>
    <row r="200" spans="1:26" ht="15.75" customHeight="1">
      <c r="A200" s="123" t="s">
        <v>3732</v>
      </c>
      <c r="B200" s="465" t="s">
        <v>3733</v>
      </c>
      <c r="C200" s="123" t="s">
        <v>3734</v>
      </c>
      <c r="D200" s="124" t="s">
        <v>659</v>
      </c>
      <c r="E200" s="124" t="s">
        <v>142</v>
      </c>
      <c r="F200" s="466">
        <v>2</v>
      </c>
      <c r="G200" s="466">
        <v>1</v>
      </c>
      <c r="H200" s="466">
        <v>80000</v>
      </c>
      <c r="I200" s="466">
        <v>45512</v>
      </c>
      <c r="J200" s="498"/>
      <c r="K200" s="466" t="s">
        <v>1712</v>
      </c>
      <c r="L200" s="466">
        <v>40000</v>
      </c>
      <c r="M200" s="467">
        <f t="shared" si="47"/>
        <v>0.4</v>
      </c>
      <c r="N200" s="467">
        <v>2</v>
      </c>
      <c r="O200" s="467">
        <f t="shared" si="48"/>
        <v>0.8</v>
      </c>
      <c r="P200" s="123" t="s">
        <v>3731</v>
      </c>
      <c r="Q200" s="123">
        <f>'NTCP Abstract'!J45</f>
        <v>0</v>
      </c>
      <c r="R200" s="468">
        <f>'NTCP Abstract'!K45</f>
        <v>0</v>
      </c>
      <c r="S200" s="435"/>
      <c r="T200" s="435"/>
      <c r="U200" s="435"/>
      <c r="V200" s="435"/>
      <c r="W200" s="435"/>
      <c r="X200" s="435"/>
      <c r="Y200" s="435"/>
      <c r="Z200" s="435"/>
    </row>
    <row r="201" spans="1:26" ht="11.25" customHeight="1">
      <c r="A201" s="472" t="s">
        <v>3735</v>
      </c>
      <c r="B201" s="519" t="s">
        <v>3736</v>
      </c>
      <c r="C201" s="520" t="s">
        <v>3737</v>
      </c>
      <c r="D201" s="474"/>
      <c r="E201" s="474"/>
      <c r="F201" s="519"/>
      <c r="G201" s="519"/>
      <c r="H201" s="519"/>
      <c r="I201" s="519"/>
      <c r="J201" s="519"/>
      <c r="K201" s="519"/>
      <c r="L201" s="519"/>
      <c r="M201" s="521"/>
      <c r="N201" s="522"/>
      <c r="O201" s="522">
        <f>SUM(O202:O205)</f>
        <v>21.200000000000003</v>
      </c>
      <c r="P201" s="473"/>
      <c r="Q201" s="473"/>
      <c r="R201" s="476">
        <f>SUM(R202:R205)</f>
        <v>0</v>
      </c>
      <c r="S201" s="435"/>
      <c r="T201" s="435"/>
      <c r="U201" s="435"/>
      <c r="V201" s="435"/>
      <c r="W201" s="435"/>
      <c r="X201" s="435"/>
      <c r="Y201" s="435"/>
      <c r="Z201" s="435"/>
    </row>
    <row r="202" spans="1:26" ht="15.75" customHeight="1">
      <c r="A202" s="465" t="s">
        <v>3738</v>
      </c>
      <c r="B202" s="465" t="s">
        <v>3739</v>
      </c>
      <c r="C202" s="123" t="s">
        <v>3740</v>
      </c>
      <c r="D202" s="124" t="s">
        <v>659</v>
      </c>
      <c r="E202" s="124" t="s">
        <v>144</v>
      </c>
      <c r="F202" s="466">
        <v>0</v>
      </c>
      <c r="G202" s="466">
        <v>0</v>
      </c>
      <c r="H202" s="466">
        <v>840000</v>
      </c>
      <c r="I202" s="466">
        <v>267252</v>
      </c>
      <c r="J202" s="466">
        <v>0</v>
      </c>
      <c r="K202" s="466" t="s">
        <v>1712</v>
      </c>
      <c r="L202" s="467">
        <v>40000</v>
      </c>
      <c r="M202" s="467">
        <f t="shared" ref="M202:M205" si="49">L202/100000</f>
        <v>0.4</v>
      </c>
      <c r="N202" s="467">
        <v>12</v>
      </c>
      <c r="O202" s="467">
        <f t="shared" ref="O202:O205" si="50">M202*N202</f>
        <v>4.8000000000000007</v>
      </c>
      <c r="P202" s="123" t="s">
        <v>3741</v>
      </c>
      <c r="Q202" s="123">
        <f>'NPCDCS Abstract'!J51</f>
        <v>0</v>
      </c>
      <c r="R202" s="468">
        <f>'NPCDCS Abstract'!K51</f>
        <v>0</v>
      </c>
      <c r="S202" s="435"/>
      <c r="T202" s="435"/>
      <c r="U202" s="435"/>
      <c r="V202" s="435"/>
      <c r="W202" s="435"/>
      <c r="X202" s="435"/>
      <c r="Y202" s="435"/>
      <c r="Z202" s="435"/>
    </row>
    <row r="203" spans="1:26" ht="15.75" customHeight="1">
      <c r="A203" s="465" t="s">
        <v>3742</v>
      </c>
      <c r="B203" s="465" t="s">
        <v>3743</v>
      </c>
      <c r="C203" s="123" t="s">
        <v>3744</v>
      </c>
      <c r="D203" s="124" t="s">
        <v>659</v>
      </c>
      <c r="E203" s="124" t="s">
        <v>144</v>
      </c>
      <c r="F203" s="466">
        <v>0</v>
      </c>
      <c r="G203" s="466">
        <v>0</v>
      </c>
      <c r="H203" s="466">
        <v>800000</v>
      </c>
      <c r="I203" s="466">
        <v>0</v>
      </c>
      <c r="J203" s="466">
        <v>0</v>
      </c>
      <c r="K203" s="466" t="s">
        <v>1712</v>
      </c>
      <c r="L203" s="467">
        <v>40000</v>
      </c>
      <c r="M203" s="467">
        <f t="shared" si="49"/>
        <v>0.4</v>
      </c>
      <c r="N203" s="467">
        <v>25</v>
      </c>
      <c r="O203" s="467">
        <f t="shared" si="50"/>
        <v>10</v>
      </c>
      <c r="P203" s="123" t="s">
        <v>3745</v>
      </c>
      <c r="Q203" s="123">
        <f>'NPCDCS Abstract'!J52</f>
        <v>0</v>
      </c>
      <c r="R203" s="468">
        <f>'NPCDCS Abstract'!K52</f>
        <v>0</v>
      </c>
      <c r="S203" s="435"/>
      <c r="T203" s="435"/>
      <c r="U203" s="435"/>
      <c r="V203" s="435"/>
      <c r="W203" s="435"/>
      <c r="X203" s="435"/>
      <c r="Y203" s="435"/>
      <c r="Z203" s="435"/>
    </row>
    <row r="204" spans="1:26" ht="15.75" customHeight="1">
      <c r="A204" s="465" t="s">
        <v>3746</v>
      </c>
      <c r="B204" s="465"/>
      <c r="C204" s="123" t="s">
        <v>3747</v>
      </c>
      <c r="D204" s="124" t="s">
        <v>609</v>
      </c>
      <c r="E204" s="124" t="s">
        <v>3748</v>
      </c>
      <c r="F204" s="466">
        <v>0</v>
      </c>
      <c r="G204" s="466">
        <v>0</v>
      </c>
      <c r="H204" s="466">
        <v>480000</v>
      </c>
      <c r="I204" s="466">
        <v>0</v>
      </c>
      <c r="J204" s="466">
        <v>0</v>
      </c>
      <c r="K204" s="466" t="s">
        <v>1712</v>
      </c>
      <c r="L204" s="467">
        <v>40000</v>
      </c>
      <c r="M204" s="467">
        <f t="shared" si="49"/>
        <v>0.4</v>
      </c>
      <c r="N204" s="467">
        <v>12</v>
      </c>
      <c r="O204" s="467">
        <f t="shared" si="50"/>
        <v>4.8000000000000007</v>
      </c>
      <c r="P204" s="123" t="s">
        <v>3749</v>
      </c>
      <c r="Q204" s="123">
        <f>'NPCDCS Abstract'!J53</f>
        <v>0</v>
      </c>
      <c r="R204" s="468">
        <f>'NPCDCS Abstract'!K53</f>
        <v>0</v>
      </c>
      <c r="S204" s="435"/>
      <c r="T204" s="435"/>
      <c r="U204" s="435"/>
      <c r="V204" s="435"/>
      <c r="W204" s="435"/>
      <c r="X204" s="435"/>
      <c r="Y204" s="435"/>
      <c r="Z204" s="435"/>
    </row>
    <row r="205" spans="1:26" ht="15.75" customHeight="1">
      <c r="A205" s="465" t="s">
        <v>3750</v>
      </c>
      <c r="B205" s="465"/>
      <c r="C205" s="123" t="s">
        <v>297</v>
      </c>
      <c r="D205" s="124" t="s">
        <v>659</v>
      </c>
      <c r="E205" s="124" t="s">
        <v>144</v>
      </c>
      <c r="F205" s="466">
        <v>0</v>
      </c>
      <c r="G205" s="466">
        <v>0</v>
      </c>
      <c r="H205" s="466">
        <v>1100000</v>
      </c>
      <c r="I205" s="466">
        <v>545666</v>
      </c>
      <c r="J205" s="466">
        <v>0</v>
      </c>
      <c r="K205" s="466" t="s">
        <v>1712</v>
      </c>
      <c r="L205" s="467">
        <v>40000</v>
      </c>
      <c r="M205" s="467">
        <f t="shared" si="49"/>
        <v>0.4</v>
      </c>
      <c r="N205" s="467">
        <v>4</v>
      </c>
      <c r="O205" s="467">
        <f t="shared" si="50"/>
        <v>1.6</v>
      </c>
      <c r="P205" s="123" t="s">
        <v>3751</v>
      </c>
      <c r="Q205" s="123">
        <f>'NPCDCS Abstract'!J54</f>
        <v>0</v>
      </c>
      <c r="R205" s="468">
        <f>'NPCDCS Abstract'!K54</f>
        <v>0</v>
      </c>
      <c r="S205" s="435"/>
      <c r="T205" s="435"/>
      <c r="U205" s="435"/>
      <c r="V205" s="435"/>
      <c r="W205" s="435"/>
      <c r="X205" s="435"/>
      <c r="Y205" s="435"/>
      <c r="Z205" s="435"/>
    </row>
    <row r="206" spans="1:26" ht="11.25" customHeight="1">
      <c r="A206" s="472" t="s">
        <v>3752</v>
      </c>
      <c r="B206" s="519"/>
      <c r="C206" s="520" t="s">
        <v>3753</v>
      </c>
      <c r="D206" s="474"/>
      <c r="E206" s="474"/>
      <c r="F206" s="519"/>
      <c r="G206" s="519"/>
      <c r="H206" s="519"/>
      <c r="I206" s="519"/>
      <c r="J206" s="519"/>
      <c r="K206" s="519"/>
      <c r="L206" s="519"/>
      <c r="M206" s="521"/>
      <c r="N206" s="522"/>
      <c r="O206" s="522">
        <f>O207+O211+O215</f>
        <v>0</v>
      </c>
      <c r="P206" s="473"/>
      <c r="Q206" s="473"/>
      <c r="R206" s="522">
        <f>R207+R211+R215</f>
        <v>0</v>
      </c>
      <c r="S206" s="435"/>
      <c r="T206" s="435"/>
      <c r="U206" s="435"/>
      <c r="V206" s="435"/>
      <c r="W206" s="435"/>
      <c r="X206" s="435"/>
      <c r="Y206" s="435"/>
      <c r="Z206" s="435"/>
    </row>
    <row r="207" spans="1:26" ht="11.25" customHeight="1">
      <c r="A207" s="634" t="s">
        <v>3754</v>
      </c>
      <c r="B207" s="634" t="s">
        <v>3755</v>
      </c>
      <c r="C207" s="634" t="s">
        <v>3756</v>
      </c>
      <c r="D207" s="632"/>
      <c r="E207" s="632"/>
      <c r="F207" s="634"/>
      <c r="G207" s="634"/>
      <c r="H207" s="634"/>
      <c r="I207" s="634"/>
      <c r="J207" s="634"/>
      <c r="K207" s="634"/>
      <c r="L207" s="634"/>
      <c r="M207" s="637"/>
      <c r="N207" s="637"/>
      <c r="O207" s="635">
        <f>SUM(O208:O210)</f>
        <v>0</v>
      </c>
      <c r="P207" s="634"/>
      <c r="Q207" s="634"/>
      <c r="R207" s="635">
        <f>SUM(R208:R210)</f>
        <v>0</v>
      </c>
      <c r="S207" s="457"/>
      <c r="T207" s="457"/>
      <c r="U207" s="457"/>
      <c r="V207" s="457"/>
      <c r="W207" s="457"/>
      <c r="X207" s="457"/>
      <c r="Y207" s="457"/>
      <c r="Z207" s="457"/>
    </row>
    <row r="208" spans="1:26" ht="11.25" customHeight="1">
      <c r="A208" s="465" t="s">
        <v>3757</v>
      </c>
      <c r="B208" s="123"/>
      <c r="C208" s="123" t="s">
        <v>3758</v>
      </c>
      <c r="D208" s="124" t="s">
        <v>392</v>
      </c>
      <c r="E208" s="124" t="s">
        <v>3759</v>
      </c>
      <c r="F208" s="466"/>
      <c r="G208" s="466"/>
      <c r="H208" s="466"/>
      <c r="I208" s="466"/>
      <c r="J208" s="466"/>
      <c r="K208" s="466"/>
      <c r="L208" s="466"/>
      <c r="M208" s="467">
        <f t="shared" ref="M208:M210" si="51">L208/100000</f>
        <v>0</v>
      </c>
      <c r="N208" s="467"/>
      <c r="O208" s="467">
        <f t="shared" ref="O208:O210" si="52">M208*N208</f>
        <v>0</v>
      </c>
      <c r="P208" s="123"/>
      <c r="Q208" s="506"/>
      <c r="R208" s="507"/>
      <c r="S208" s="435"/>
      <c r="T208" s="435"/>
      <c r="U208" s="435"/>
      <c r="V208" s="435"/>
      <c r="W208" s="435"/>
      <c r="X208" s="435"/>
      <c r="Y208" s="435"/>
      <c r="Z208" s="435"/>
    </row>
    <row r="209" spans="1:26" ht="11.25" customHeight="1">
      <c r="A209" s="465" t="s">
        <v>3760</v>
      </c>
      <c r="B209" s="123"/>
      <c r="C209" s="123" t="s">
        <v>3761</v>
      </c>
      <c r="D209" s="124" t="s">
        <v>392</v>
      </c>
      <c r="E209" s="124" t="s">
        <v>3762</v>
      </c>
      <c r="F209" s="466"/>
      <c r="G209" s="466"/>
      <c r="H209" s="466"/>
      <c r="I209" s="466"/>
      <c r="J209" s="466"/>
      <c r="K209" s="466"/>
      <c r="L209" s="466"/>
      <c r="M209" s="467">
        <f t="shared" si="51"/>
        <v>0</v>
      </c>
      <c r="N209" s="467"/>
      <c r="O209" s="467">
        <f t="shared" si="52"/>
        <v>0</v>
      </c>
      <c r="P209" s="123"/>
      <c r="Q209" s="506"/>
      <c r="R209" s="507"/>
      <c r="S209" s="435"/>
      <c r="T209" s="435"/>
      <c r="U209" s="435"/>
      <c r="V209" s="435"/>
      <c r="W209" s="435"/>
      <c r="X209" s="435"/>
      <c r="Y209" s="435"/>
      <c r="Z209" s="435"/>
    </row>
    <row r="210" spans="1:26" ht="11.25" customHeight="1">
      <c r="A210" s="465" t="s">
        <v>3763</v>
      </c>
      <c r="B210" s="123"/>
      <c r="C210" s="123" t="s">
        <v>297</v>
      </c>
      <c r="D210" s="124" t="s">
        <v>392</v>
      </c>
      <c r="E210" s="124" t="s">
        <v>609</v>
      </c>
      <c r="F210" s="466"/>
      <c r="G210" s="466"/>
      <c r="H210" s="466"/>
      <c r="I210" s="466"/>
      <c r="J210" s="466"/>
      <c r="K210" s="466"/>
      <c r="L210" s="466"/>
      <c r="M210" s="467">
        <f t="shared" si="51"/>
        <v>0</v>
      </c>
      <c r="N210" s="467"/>
      <c r="O210" s="467">
        <f t="shared" si="52"/>
        <v>0</v>
      </c>
      <c r="P210" s="123"/>
      <c r="Q210" s="506"/>
      <c r="R210" s="507"/>
      <c r="S210" s="435"/>
      <c r="T210" s="435"/>
      <c r="U210" s="435"/>
      <c r="V210" s="435"/>
      <c r="W210" s="435"/>
      <c r="X210" s="435"/>
      <c r="Y210" s="435"/>
      <c r="Z210" s="435"/>
    </row>
    <row r="211" spans="1:26" ht="11.25" customHeight="1">
      <c r="A211" s="634" t="s">
        <v>3764</v>
      </c>
      <c r="B211" s="634" t="s">
        <v>3765</v>
      </c>
      <c r="C211" s="634" t="s">
        <v>3766</v>
      </c>
      <c r="D211" s="632"/>
      <c r="E211" s="632"/>
      <c r="F211" s="634"/>
      <c r="G211" s="634"/>
      <c r="H211" s="634"/>
      <c r="I211" s="634"/>
      <c r="J211" s="634"/>
      <c r="K211" s="634"/>
      <c r="L211" s="634"/>
      <c r="M211" s="637"/>
      <c r="N211" s="637"/>
      <c r="O211" s="635">
        <f>SUM(O212:O214)</f>
        <v>0</v>
      </c>
      <c r="P211" s="634"/>
      <c r="Q211" s="634"/>
      <c r="R211" s="635">
        <f>SUM(R212:R214)</f>
        <v>0</v>
      </c>
      <c r="S211" s="457"/>
      <c r="T211" s="457"/>
      <c r="U211" s="457"/>
      <c r="V211" s="457"/>
      <c r="W211" s="457"/>
      <c r="X211" s="457"/>
      <c r="Y211" s="457"/>
      <c r="Z211" s="457"/>
    </row>
    <row r="212" spans="1:26" ht="11.25" customHeight="1">
      <c r="A212" s="465" t="s">
        <v>3767</v>
      </c>
      <c r="B212" s="123"/>
      <c r="C212" s="123" t="s">
        <v>3758</v>
      </c>
      <c r="D212" s="124" t="s">
        <v>392</v>
      </c>
      <c r="E212" s="124" t="s">
        <v>3759</v>
      </c>
      <c r="F212" s="466"/>
      <c r="G212" s="466"/>
      <c r="H212" s="466"/>
      <c r="I212" s="466"/>
      <c r="J212" s="466"/>
      <c r="K212" s="466"/>
      <c r="L212" s="466"/>
      <c r="M212" s="467">
        <f t="shared" ref="M212:M214" si="53">L212/100000</f>
        <v>0</v>
      </c>
      <c r="N212" s="467"/>
      <c r="O212" s="467">
        <f t="shared" ref="O212:O214" si="54">M212*N212</f>
        <v>0</v>
      </c>
      <c r="P212" s="123"/>
      <c r="Q212" s="506"/>
      <c r="R212" s="507"/>
      <c r="S212" s="435"/>
      <c r="T212" s="435"/>
      <c r="U212" s="435"/>
      <c r="V212" s="435"/>
      <c r="W212" s="435"/>
      <c r="X212" s="435"/>
      <c r="Y212" s="435"/>
      <c r="Z212" s="435"/>
    </row>
    <row r="213" spans="1:26" ht="11.25" customHeight="1">
      <c r="A213" s="465" t="s">
        <v>3768</v>
      </c>
      <c r="B213" s="123"/>
      <c r="C213" s="123" t="s">
        <v>3761</v>
      </c>
      <c r="D213" s="124" t="s">
        <v>392</v>
      </c>
      <c r="E213" s="124" t="s">
        <v>3762</v>
      </c>
      <c r="F213" s="466"/>
      <c r="G213" s="466"/>
      <c r="H213" s="466"/>
      <c r="I213" s="466"/>
      <c r="J213" s="466"/>
      <c r="K213" s="466"/>
      <c r="L213" s="466"/>
      <c r="M213" s="467">
        <f t="shared" si="53"/>
        <v>0</v>
      </c>
      <c r="N213" s="467"/>
      <c r="O213" s="467">
        <f t="shared" si="54"/>
        <v>0</v>
      </c>
      <c r="P213" s="123"/>
      <c r="Q213" s="506"/>
      <c r="R213" s="507"/>
      <c r="S213" s="435"/>
      <c r="T213" s="435"/>
      <c r="U213" s="435"/>
      <c r="V213" s="435"/>
      <c r="W213" s="435"/>
      <c r="X213" s="435"/>
      <c r="Y213" s="435"/>
      <c r="Z213" s="435"/>
    </row>
    <row r="214" spans="1:26" ht="11.25" customHeight="1">
      <c r="A214" s="465" t="s">
        <v>3769</v>
      </c>
      <c r="B214" s="123"/>
      <c r="C214" s="123" t="s">
        <v>297</v>
      </c>
      <c r="D214" s="124" t="s">
        <v>392</v>
      </c>
      <c r="E214" s="124" t="s">
        <v>609</v>
      </c>
      <c r="F214" s="466"/>
      <c r="G214" s="466"/>
      <c r="H214" s="466"/>
      <c r="I214" s="466"/>
      <c r="J214" s="466"/>
      <c r="K214" s="466"/>
      <c r="L214" s="466"/>
      <c r="M214" s="467">
        <f t="shared" si="53"/>
        <v>0</v>
      </c>
      <c r="N214" s="467"/>
      <c r="O214" s="467">
        <f t="shared" si="54"/>
        <v>0</v>
      </c>
      <c r="P214" s="123"/>
      <c r="Q214" s="506"/>
      <c r="R214" s="507"/>
      <c r="S214" s="435"/>
      <c r="T214" s="435"/>
      <c r="U214" s="435"/>
      <c r="V214" s="435"/>
      <c r="W214" s="435"/>
      <c r="X214" s="435"/>
      <c r="Y214" s="435"/>
      <c r="Z214" s="435"/>
    </row>
    <row r="215" spans="1:26" ht="11.25" customHeight="1">
      <c r="A215" s="634" t="s">
        <v>3770</v>
      </c>
      <c r="B215" s="634" t="s">
        <v>3771</v>
      </c>
      <c r="C215" s="634" t="s">
        <v>3772</v>
      </c>
      <c r="D215" s="632"/>
      <c r="E215" s="632"/>
      <c r="F215" s="634"/>
      <c r="G215" s="634"/>
      <c r="H215" s="634"/>
      <c r="I215" s="634"/>
      <c r="J215" s="634"/>
      <c r="K215" s="634"/>
      <c r="L215" s="634"/>
      <c r="M215" s="637"/>
      <c r="N215" s="637"/>
      <c r="O215" s="635">
        <f>SUM(O216:O218)</f>
        <v>0</v>
      </c>
      <c r="P215" s="634"/>
      <c r="Q215" s="634"/>
      <c r="R215" s="635">
        <f>SUM(R216:R218)</f>
        <v>0</v>
      </c>
      <c r="S215" s="457"/>
      <c r="T215" s="457"/>
      <c r="U215" s="457"/>
      <c r="V215" s="457"/>
      <c r="W215" s="457"/>
      <c r="X215" s="457"/>
      <c r="Y215" s="457"/>
      <c r="Z215" s="457"/>
    </row>
    <row r="216" spans="1:26" ht="11.25" customHeight="1">
      <c r="A216" s="465" t="s">
        <v>3773</v>
      </c>
      <c r="B216" s="123"/>
      <c r="C216" s="123" t="s">
        <v>3758</v>
      </c>
      <c r="D216" s="124" t="s">
        <v>392</v>
      </c>
      <c r="E216" s="124" t="s">
        <v>3759</v>
      </c>
      <c r="F216" s="466"/>
      <c r="G216" s="466"/>
      <c r="H216" s="466"/>
      <c r="I216" s="466"/>
      <c r="J216" s="466"/>
      <c r="K216" s="466"/>
      <c r="L216" s="466"/>
      <c r="M216" s="467">
        <f t="shared" ref="M216:M218" si="55">L216/100000</f>
        <v>0</v>
      </c>
      <c r="N216" s="467"/>
      <c r="O216" s="467">
        <f t="shared" ref="O216:O218" si="56">M216*N216</f>
        <v>0</v>
      </c>
      <c r="P216" s="123"/>
      <c r="Q216" s="506"/>
      <c r="R216" s="507"/>
      <c r="S216" s="435"/>
      <c r="T216" s="435"/>
      <c r="U216" s="435"/>
      <c r="V216" s="435"/>
      <c r="W216" s="435"/>
      <c r="X216" s="435"/>
      <c r="Y216" s="435"/>
      <c r="Z216" s="435"/>
    </row>
    <row r="217" spans="1:26" ht="11.25" customHeight="1">
      <c r="A217" s="465" t="s">
        <v>3774</v>
      </c>
      <c r="B217" s="123"/>
      <c r="C217" s="123" t="s">
        <v>3761</v>
      </c>
      <c r="D217" s="124" t="s">
        <v>392</v>
      </c>
      <c r="E217" s="124" t="s">
        <v>3762</v>
      </c>
      <c r="F217" s="466"/>
      <c r="G217" s="466"/>
      <c r="H217" s="466"/>
      <c r="I217" s="466"/>
      <c r="J217" s="466"/>
      <c r="K217" s="466"/>
      <c r="L217" s="466"/>
      <c r="M217" s="467">
        <f t="shared" si="55"/>
        <v>0</v>
      </c>
      <c r="N217" s="467"/>
      <c r="O217" s="467">
        <f t="shared" si="56"/>
        <v>0</v>
      </c>
      <c r="P217" s="123"/>
      <c r="Q217" s="506"/>
      <c r="R217" s="507"/>
      <c r="S217" s="435"/>
      <c r="T217" s="435"/>
      <c r="U217" s="435"/>
      <c r="V217" s="435"/>
      <c r="W217" s="435"/>
      <c r="X217" s="435"/>
      <c r="Y217" s="435"/>
      <c r="Z217" s="435"/>
    </row>
    <row r="218" spans="1:26" ht="11.25" customHeight="1">
      <c r="A218" s="465" t="s">
        <v>3775</v>
      </c>
      <c r="B218" s="123"/>
      <c r="C218" s="123" t="s">
        <v>297</v>
      </c>
      <c r="D218" s="124" t="s">
        <v>392</v>
      </c>
      <c r="E218" s="124" t="s">
        <v>609</v>
      </c>
      <c r="F218" s="466"/>
      <c r="G218" s="466"/>
      <c r="H218" s="466"/>
      <c r="I218" s="466"/>
      <c r="J218" s="466"/>
      <c r="K218" s="466"/>
      <c r="L218" s="466"/>
      <c r="M218" s="467">
        <f t="shared" si="55"/>
        <v>0</v>
      </c>
      <c r="N218" s="467"/>
      <c r="O218" s="467">
        <f t="shared" si="56"/>
        <v>0</v>
      </c>
      <c r="P218" s="123"/>
      <c r="Q218" s="506"/>
      <c r="R218" s="507"/>
      <c r="S218" s="435"/>
      <c r="T218" s="435"/>
      <c r="U218" s="435"/>
      <c r="V218" s="435"/>
      <c r="W218" s="435"/>
      <c r="X218" s="435"/>
      <c r="Y218" s="435"/>
      <c r="Z218" s="435"/>
    </row>
    <row r="219" spans="1:26" ht="11.25" customHeight="1">
      <c r="A219" s="472" t="s">
        <v>3776</v>
      </c>
      <c r="B219" s="519"/>
      <c r="C219" s="520" t="s">
        <v>3777</v>
      </c>
      <c r="D219" s="474"/>
      <c r="E219" s="474"/>
      <c r="F219" s="519"/>
      <c r="G219" s="519"/>
      <c r="H219" s="519"/>
      <c r="I219" s="519"/>
      <c r="J219" s="519"/>
      <c r="K219" s="519"/>
      <c r="L219" s="519"/>
      <c r="M219" s="521"/>
      <c r="N219" s="522"/>
      <c r="O219" s="522">
        <f>SUM(O220:O223)</f>
        <v>1.0249999999999999</v>
      </c>
      <c r="P219" s="473"/>
      <c r="Q219" s="473"/>
      <c r="R219" s="476">
        <f>SUM(R220:R223)</f>
        <v>0</v>
      </c>
      <c r="S219" s="435"/>
      <c r="T219" s="435"/>
      <c r="U219" s="435"/>
      <c r="V219" s="435"/>
      <c r="W219" s="435"/>
      <c r="X219" s="435"/>
      <c r="Y219" s="435"/>
      <c r="Z219" s="435"/>
    </row>
    <row r="220" spans="1:26" ht="11.25" customHeight="1">
      <c r="A220" s="465" t="s">
        <v>3778</v>
      </c>
      <c r="B220" s="123" t="s">
        <v>3779</v>
      </c>
      <c r="C220" s="466" t="s">
        <v>3780</v>
      </c>
      <c r="D220" s="124" t="s">
        <v>392</v>
      </c>
      <c r="E220" s="124" t="s">
        <v>3781</v>
      </c>
      <c r="F220" s="466"/>
      <c r="G220" s="466"/>
      <c r="H220" s="466">
        <v>146000</v>
      </c>
      <c r="I220" s="466">
        <v>9550</v>
      </c>
      <c r="J220" s="466"/>
      <c r="K220" s="466" t="s">
        <v>1582</v>
      </c>
      <c r="L220" s="467">
        <v>102500</v>
      </c>
      <c r="M220" s="467">
        <f t="shared" ref="M220:M223" si="57">L220/100000</f>
        <v>1.0249999999999999</v>
      </c>
      <c r="N220" s="467">
        <v>1</v>
      </c>
      <c r="O220" s="467">
        <f t="shared" ref="O220:O223" si="58">M220*N220</f>
        <v>1.0249999999999999</v>
      </c>
      <c r="P220" s="492" t="s">
        <v>1652</v>
      </c>
      <c r="Q220" s="123">
        <f>'RMNCH+A Abstract'!J494</f>
        <v>0</v>
      </c>
      <c r="R220" s="468">
        <f>'RMNCH+A Abstract'!K494</f>
        <v>0</v>
      </c>
      <c r="S220" s="435"/>
      <c r="T220" s="435"/>
      <c r="U220" s="435"/>
      <c r="V220" s="435"/>
      <c r="W220" s="435"/>
      <c r="X220" s="435"/>
      <c r="Y220" s="435"/>
      <c r="Z220" s="435"/>
    </row>
    <row r="221" spans="1:26" ht="11.25" customHeight="1">
      <c r="A221" s="465" t="s">
        <v>3782</v>
      </c>
      <c r="B221" s="123"/>
      <c r="C221" s="466" t="s">
        <v>3783</v>
      </c>
      <c r="D221" s="124" t="s">
        <v>392</v>
      </c>
      <c r="E221" s="124" t="s">
        <v>3781</v>
      </c>
      <c r="F221" s="466"/>
      <c r="G221" s="466"/>
      <c r="H221" s="466"/>
      <c r="I221" s="466"/>
      <c r="J221" s="466"/>
      <c r="K221" s="466"/>
      <c r="L221" s="466"/>
      <c r="M221" s="467">
        <f t="shared" si="57"/>
        <v>0</v>
      </c>
      <c r="N221" s="467"/>
      <c r="O221" s="467">
        <f t="shared" si="58"/>
        <v>0</v>
      </c>
      <c r="P221" s="123"/>
      <c r="Q221" s="123">
        <f>'RMNCH+A Abstract'!J495</f>
        <v>0</v>
      </c>
      <c r="R221" s="468">
        <f>'RMNCH+A Abstract'!K495</f>
        <v>0</v>
      </c>
      <c r="S221" s="435"/>
      <c r="T221" s="435"/>
      <c r="U221" s="435"/>
      <c r="V221" s="435"/>
      <c r="W221" s="435"/>
      <c r="X221" s="435"/>
      <c r="Y221" s="435"/>
      <c r="Z221" s="435"/>
    </row>
    <row r="222" spans="1:26" ht="11.25" customHeight="1">
      <c r="A222" s="465" t="s">
        <v>3784</v>
      </c>
      <c r="B222" s="123"/>
      <c r="C222" s="466" t="s">
        <v>3785</v>
      </c>
      <c r="D222" s="124" t="s">
        <v>392</v>
      </c>
      <c r="E222" s="124" t="s">
        <v>3781</v>
      </c>
      <c r="F222" s="466"/>
      <c r="G222" s="466"/>
      <c r="H222" s="466">
        <v>154000</v>
      </c>
      <c r="I222" s="466">
        <v>73445</v>
      </c>
      <c r="J222" s="466"/>
      <c r="K222" s="466"/>
      <c r="L222" s="466"/>
      <c r="M222" s="467">
        <f t="shared" si="57"/>
        <v>0</v>
      </c>
      <c r="N222" s="467"/>
      <c r="O222" s="467">
        <f t="shared" si="58"/>
        <v>0</v>
      </c>
      <c r="P222" s="123"/>
      <c r="Q222" s="123">
        <f>'RMNCH+A Abstract'!J496</f>
        <v>0</v>
      </c>
      <c r="R222" s="468">
        <f>'RMNCH+A Abstract'!K496</f>
        <v>0</v>
      </c>
      <c r="S222" s="435"/>
      <c r="T222" s="435"/>
      <c r="U222" s="435"/>
      <c r="V222" s="435"/>
      <c r="W222" s="435"/>
      <c r="X222" s="435"/>
      <c r="Y222" s="435"/>
      <c r="Z222" s="435"/>
    </row>
    <row r="223" spans="1:26" ht="11.25" customHeight="1">
      <c r="A223" s="465" t="s">
        <v>3786</v>
      </c>
      <c r="B223" s="465" t="s">
        <v>3782</v>
      </c>
      <c r="C223" s="638" t="s">
        <v>297</v>
      </c>
      <c r="D223" s="639" t="s">
        <v>392</v>
      </c>
      <c r="E223" s="639" t="s">
        <v>3781</v>
      </c>
      <c r="F223" s="466"/>
      <c r="G223" s="466"/>
      <c r="H223" s="466"/>
      <c r="I223" s="466"/>
      <c r="J223" s="466"/>
      <c r="K223" s="466"/>
      <c r="L223" s="466"/>
      <c r="M223" s="467">
        <f t="shared" si="57"/>
        <v>0</v>
      </c>
      <c r="N223" s="467"/>
      <c r="O223" s="467">
        <f t="shared" si="58"/>
        <v>0</v>
      </c>
      <c r="P223" s="123"/>
      <c r="Q223" s="123">
        <f>'RMNCH+A Abstract'!J497</f>
        <v>0</v>
      </c>
      <c r="R223" s="468">
        <f>'RMNCH+A Abstract'!K497</f>
        <v>0</v>
      </c>
      <c r="S223" s="435"/>
      <c r="T223" s="435"/>
      <c r="U223" s="435"/>
      <c r="V223" s="435"/>
      <c r="W223" s="435"/>
      <c r="X223" s="435"/>
      <c r="Y223" s="435"/>
      <c r="Z223" s="435"/>
    </row>
    <row r="224" spans="1:26" ht="11.25" customHeight="1">
      <c r="A224" s="640" t="s">
        <v>3787</v>
      </c>
      <c r="B224" s="641"/>
      <c r="C224" s="472" t="s">
        <v>3788</v>
      </c>
      <c r="D224" s="474"/>
      <c r="E224" s="474"/>
      <c r="F224" s="520"/>
      <c r="G224" s="520"/>
      <c r="H224" s="520"/>
      <c r="I224" s="520"/>
      <c r="J224" s="520"/>
      <c r="K224" s="520"/>
      <c r="L224" s="520"/>
      <c r="M224" s="522"/>
      <c r="N224" s="522"/>
      <c r="O224" s="522">
        <f>SUM(O225:O226)+O230</f>
        <v>0</v>
      </c>
      <c r="P224" s="472"/>
      <c r="Q224" s="472"/>
      <c r="R224" s="476">
        <f>SUM(R225:R226)+R230</f>
        <v>0</v>
      </c>
      <c r="S224" s="435"/>
      <c r="T224" s="435"/>
      <c r="U224" s="435"/>
      <c r="V224" s="435"/>
      <c r="W224" s="435"/>
      <c r="X224" s="435"/>
      <c r="Y224" s="435"/>
      <c r="Z224" s="435"/>
    </row>
    <row r="225" spans="1:26" ht="11.25" customHeight="1">
      <c r="A225" s="123" t="s">
        <v>3789</v>
      </c>
      <c r="B225" s="123" t="s">
        <v>3790</v>
      </c>
      <c r="C225" s="123" t="s">
        <v>3791</v>
      </c>
      <c r="D225" s="124" t="s">
        <v>609</v>
      </c>
      <c r="E225" s="124" t="s">
        <v>1308</v>
      </c>
      <c r="F225" s="466"/>
      <c r="G225" s="466"/>
      <c r="H225" s="466"/>
      <c r="I225" s="466"/>
      <c r="J225" s="466"/>
      <c r="K225" s="466"/>
      <c r="L225" s="466"/>
      <c r="M225" s="467">
        <f>L225/100000</f>
        <v>0</v>
      </c>
      <c r="N225" s="467"/>
      <c r="O225" s="467">
        <f>M225*N225</f>
        <v>0</v>
      </c>
      <c r="P225" s="123"/>
      <c r="Q225" s="123">
        <f>'ASHA Abstract'!J88</f>
        <v>0</v>
      </c>
      <c r="R225" s="468">
        <f>'ASHA Abstract'!K88</f>
        <v>0</v>
      </c>
      <c r="S225" s="435"/>
      <c r="T225" s="435"/>
      <c r="U225" s="435"/>
      <c r="V225" s="435"/>
      <c r="W225" s="435"/>
      <c r="X225" s="435"/>
      <c r="Y225" s="435"/>
      <c r="Z225" s="435"/>
    </row>
    <row r="226" spans="1:26" ht="11.25" customHeight="1">
      <c r="A226" s="634" t="s">
        <v>3792</v>
      </c>
      <c r="B226" s="642"/>
      <c r="C226" s="634" t="s">
        <v>3793</v>
      </c>
      <c r="D226" s="643"/>
      <c r="E226" s="644"/>
      <c r="F226" s="645"/>
      <c r="G226" s="645"/>
      <c r="H226" s="645"/>
      <c r="I226" s="645"/>
      <c r="J226" s="645"/>
      <c r="K226" s="645"/>
      <c r="L226" s="645"/>
      <c r="M226" s="646"/>
      <c r="N226" s="633"/>
      <c r="O226" s="633">
        <f>SUM(O227:O229)</f>
        <v>0</v>
      </c>
      <c r="P226" s="642"/>
      <c r="Q226" s="642"/>
      <c r="R226" s="635">
        <f>SUM(R227:R229)</f>
        <v>0</v>
      </c>
      <c r="S226" s="435"/>
      <c r="T226" s="435"/>
      <c r="U226" s="435"/>
      <c r="V226" s="435"/>
      <c r="W226" s="435"/>
      <c r="X226" s="435"/>
      <c r="Y226" s="435"/>
      <c r="Z226" s="435"/>
    </row>
    <row r="227" spans="1:26" ht="11.25" customHeight="1">
      <c r="A227" s="123" t="s">
        <v>3795</v>
      </c>
      <c r="B227" s="123" t="s">
        <v>3796</v>
      </c>
      <c r="C227" s="123" t="s">
        <v>3797</v>
      </c>
      <c r="D227" s="124" t="s">
        <v>609</v>
      </c>
      <c r="E227" s="124" t="s">
        <v>1308</v>
      </c>
      <c r="F227" s="466"/>
      <c r="G227" s="466"/>
      <c r="H227" s="466"/>
      <c r="I227" s="466"/>
      <c r="J227" s="466"/>
      <c r="K227" s="466"/>
      <c r="L227" s="466"/>
      <c r="M227" s="467">
        <f t="shared" ref="M227:M230" si="59">L227/100000</f>
        <v>0</v>
      </c>
      <c r="N227" s="467"/>
      <c r="O227" s="467">
        <f t="shared" ref="O227:O230" si="60">M227*N227</f>
        <v>0</v>
      </c>
      <c r="P227" s="123"/>
      <c r="Q227" s="123">
        <f>'ASHA Abstract'!J90</f>
        <v>0</v>
      </c>
      <c r="R227" s="468">
        <f>'ASHA Abstract'!K90</f>
        <v>0</v>
      </c>
      <c r="S227" s="435"/>
      <c r="T227" s="435"/>
      <c r="U227" s="435"/>
      <c r="V227" s="435"/>
      <c r="W227" s="435"/>
      <c r="X227" s="435"/>
      <c r="Y227" s="435"/>
      <c r="Z227" s="435"/>
    </row>
    <row r="228" spans="1:26" ht="11.25" customHeight="1">
      <c r="A228" s="123" t="s">
        <v>3798</v>
      </c>
      <c r="B228" s="123" t="s">
        <v>3799</v>
      </c>
      <c r="C228" s="123" t="s">
        <v>3800</v>
      </c>
      <c r="D228" s="124" t="s">
        <v>609</v>
      </c>
      <c r="E228" s="124" t="s">
        <v>1308</v>
      </c>
      <c r="F228" s="466"/>
      <c r="G228" s="466"/>
      <c r="H228" s="466"/>
      <c r="I228" s="466"/>
      <c r="J228" s="466"/>
      <c r="K228" s="466"/>
      <c r="L228" s="466"/>
      <c r="M228" s="467">
        <f t="shared" si="59"/>
        <v>0</v>
      </c>
      <c r="N228" s="467"/>
      <c r="O228" s="467">
        <f t="shared" si="60"/>
        <v>0</v>
      </c>
      <c r="P228" s="123"/>
      <c r="Q228" s="123">
        <f>'ASHA Abstract'!J91</f>
        <v>0</v>
      </c>
      <c r="R228" s="468">
        <f>'ASHA Abstract'!K91</f>
        <v>0</v>
      </c>
      <c r="S228" s="435"/>
      <c r="T228" s="435"/>
      <c r="U228" s="435"/>
      <c r="V228" s="435"/>
      <c r="W228" s="435"/>
      <c r="X228" s="435"/>
      <c r="Y228" s="435"/>
      <c r="Z228" s="435"/>
    </row>
    <row r="229" spans="1:26" ht="11.25" customHeight="1">
      <c r="A229" s="123" t="s">
        <v>3801</v>
      </c>
      <c r="B229" s="123" t="s">
        <v>3802</v>
      </c>
      <c r="C229" s="123" t="s">
        <v>3803</v>
      </c>
      <c r="D229" s="124" t="s">
        <v>609</v>
      </c>
      <c r="E229" s="124" t="s">
        <v>1308</v>
      </c>
      <c r="F229" s="466"/>
      <c r="G229" s="466"/>
      <c r="H229" s="466"/>
      <c r="I229" s="466"/>
      <c r="J229" s="466"/>
      <c r="K229" s="466"/>
      <c r="L229" s="466"/>
      <c r="M229" s="467">
        <f t="shared" si="59"/>
        <v>0</v>
      </c>
      <c r="N229" s="467"/>
      <c r="O229" s="467">
        <f t="shared" si="60"/>
        <v>0</v>
      </c>
      <c r="P229" s="123"/>
      <c r="Q229" s="123">
        <f>'ASHA Abstract'!J92</f>
        <v>0</v>
      </c>
      <c r="R229" s="468">
        <f>'ASHA Abstract'!K92</f>
        <v>0</v>
      </c>
      <c r="S229" s="435"/>
      <c r="T229" s="435"/>
      <c r="U229" s="435"/>
      <c r="V229" s="435"/>
      <c r="W229" s="435"/>
      <c r="X229" s="435"/>
      <c r="Y229" s="435"/>
      <c r="Z229" s="435"/>
    </row>
    <row r="230" spans="1:26" ht="11.25" customHeight="1">
      <c r="A230" s="123" t="s">
        <v>3804</v>
      </c>
      <c r="B230" s="123"/>
      <c r="C230" s="123" t="s">
        <v>297</v>
      </c>
      <c r="D230" s="124" t="s">
        <v>609</v>
      </c>
      <c r="E230" s="124" t="s">
        <v>1308</v>
      </c>
      <c r="F230" s="466"/>
      <c r="G230" s="466"/>
      <c r="H230" s="466"/>
      <c r="I230" s="466"/>
      <c r="J230" s="466"/>
      <c r="K230" s="466"/>
      <c r="L230" s="466"/>
      <c r="M230" s="467">
        <f t="shared" si="59"/>
        <v>0</v>
      </c>
      <c r="N230" s="467"/>
      <c r="O230" s="467">
        <f t="shared" si="60"/>
        <v>0</v>
      </c>
      <c r="P230" s="123"/>
      <c r="Q230" s="123">
        <f>'ASHA Abstract'!J93</f>
        <v>0</v>
      </c>
      <c r="R230" s="468">
        <f>'ASHA Abstract'!K93</f>
        <v>0</v>
      </c>
      <c r="S230" s="435"/>
      <c r="T230" s="435"/>
      <c r="U230" s="435"/>
      <c r="V230" s="435"/>
      <c r="W230" s="435"/>
      <c r="X230" s="435"/>
      <c r="Y230" s="435"/>
      <c r="Z230" s="435"/>
    </row>
    <row r="231" spans="1:26" ht="11.25" customHeight="1">
      <c r="A231" s="640" t="s">
        <v>3805</v>
      </c>
      <c r="B231" s="641"/>
      <c r="C231" s="472" t="s">
        <v>3806</v>
      </c>
      <c r="D231" s="474"/>
      <c r="E231" s="474"/>
      <c r="F231" s="520"/>
      <c r="G231" s="520"/>
      <c r="H231" s="520"/>
      <c r="I231" s="520"/>
      <c r="J231" s="520"/>
      <c r="K231" s="520"/>
      <c r="L231" s="520"/>
      <c r="M231" s="522"/>
      <c r="N231" s="522"/>
      <c r="O231" s="522">
        <f>SUM(O232:O235)</f>
        <v>8</v>
      </c>
      <c r="P231" s="472"/>
      <c r="Q231" s="472"/>
      <c r="R231" s="476">
        <f>SUM(R232:R235)</f>
        <v>0</v>
      </c>
      <c r="S231" s="435"/>
      <c r="T231" s="435"/>
      <c r="U231" s="435"/>
      <c r="V231" s="435"/>
      <c r="W231" s="435"/>
      <c r="X231" s="435"/>
      <c r="Y231" s="435"/>
      <c r="Z231" s="435"/>
    </row>
    <row r="232" spans="1:26" ht="11.25" customHeight="1">
      <c r="A232" s="123" t="s">
        <v>3807</v>
      </c>
      <c r="B232" s="123" t="s">
        <v>3808</v>
      </c>
      <c r="C232" s="123" t="s">
        <v>3809</v>
      </c>
      <c r="D232" s="124" t="s">
        <v>609</v>
      </c>
      <c r="E232" s="124" t="s">
        <v>609</v>
      </c>
      <c r="F232" s="466"/>
      <c r="G232" s="466"/>
      <c r="H232" s="466"/>
      <c r="I232" s="466"/>
      <c r="J232" s="466"/>
      <c r="K232" s="466"/>
      <c r="L232" s="466"/>
      <c r="M232" s="467">
        <f t="shared" ref="M232:M235" si="61">L232/100000</f>
        <v>0</v>
      </c>
      <c r="N232" s="467"/>
      <c r="O232" s="467">
        <f t="shared" ref="O232:O235" si="62">M232*N232</f>
        <v>0</v>
      </c>
      <c r="P232" s="123"/>
      <c r="Q232" s="506"/>
      <c r="R232" s="507"/>
      <c r="S232" s="435"/>
      <c r="T232" s="435"/>
      <c r="U232" s="435"/>
      <c r="V232" s="435"/>
      <c r="W232" s="435"/>
      <c r="X232" s="435"/>
      <c r="Y232" s="435"/>
      <c r="Z232" s="435"/>
    </row>
    <row r="233" spans="1:26" ht="11.25" customHeight="1">
      <c r="A233" s="123" t="s">
        <v>3810</v>
      </c>
      <c r="B233" s="123" t="s">
        <v>3811</v>
      </c>
      <c r="C233" s="123" t="s">
        <v>3812</v>
      </c>
      <c r="D233" s="124" t="s">
        <v>609</v>
      </c>
      <c r="E233" s="124" t="s">
        <v>609</v>
      </c>
      <c r="F233" s="466"/>
      <c r="G233" s="466"/>
      <c r="H233" s="466"/>
      <c r="I233" s="466"/>
      <c r="J233" s="466"/>
      <c r="K233" s="466"/>
      <c r="L233" s="466"/>
      <c r="M233" s="467">
        <f t="shared" si="61"/>
        <v>0</v>
      </c>
      <c r="N233" s="467"/>
      <c r="O233" s="467">
        <f t="shared" si="62"/>
        <v>0</v>
      </c>
      <c r="P233" s="123"/>
      <c r="Q233" s="506"/>
      <c r="R233" s="507"/>
      <c r="S233" s="435"/>
      <c r="T233" s="435"/>
      <c r="U233" s="435"/>
      <c r="V233" s="435"/>
      <c r="W233" s="435"/>
      <c r="X233" s="435"/>
      <c r="Y233" s="435"/>
      <c r="Z233" s="435"/>
    </row>
    <row r="234" spans="1:26" ht="89.25">
      <c r="A234" s="123" t="s">
        <v>3813</v>
      </c>
      <c r="B234" s="123" t="s">
        <v>3814</v>
      </c>
      <c r="C234" s="123" t="s">
        <v>3815</v>
      </c>
      <c r="D234" s="124" t="s">
        <v>609</v>
      </c>
      <c r="E234" s="124" t="s">
        <v>609</v>
      </c>
      <c r="F234" s="466"/>
      <c r="G234" s="466"/>
      <c r="H234" s="466"/>
      <c r="I234" s="466"/>
      <c r="J234" s="466"/>
      <c r="K234" s="466"/>
      <c r="L234" s="466">
        <v>500000</v>
      </c>
      <c r="M234" s="467">
        <f t="shared" si="61"/>
        <v>5</v>
      </c>
      <c r="N234" s="467">
        <v>1</v>
      </c>
      <c r="O234" s="467">
        <f t="shared" si="62"/>
        <v>5</v>
      </c>
      <c r="P234" s="123" t="s">
        <v>3817</v>
      </c>
      <c r="Q234" s="506"/>
      <c r="R234" s="507"/>
      <c r="S234" s="435"/>
      <c r="T234" s="435"/>
      <c r="U234" s="435"/>
      <c r="V234" s="435"/>
      <c r="W234" s="435"/>
      <c r="X234" s="435"/>
      <c r="Y234" s="435"/>
      <c r="Z234" s="435"/>
    </row>
    <row r="235" spans="1:26" ht="25.5">
      <c r="A235" s="123" t="s">
        <v>3818</v>
      </c>
      <c r="B235" s="123"/>
      <c r="C235" s="123" t="s">
        <v>3819</v>
      </c>
      <c r="D235" s="124" t="s">
        <v>609</v>
      </c>
      <c r="E235" s="124" t="s">
        <v>609</v>
      </c>
      <c r="F235" s="466"/>
      <c r="G235" s="466"/>
      <c r="H235" s="466"/>
      <c r="I235" s="466"/>
      <c r="J235" s="466"/>
      <c r="K235" s="466"/>
      <c r="L235" s="466">
        <v>300000</v>
      </c>
      <c r="M235" s="467">
        <f t="shared" si="61"/>
        <v>3</v>
      </c>
      <c r="N235" s="467">
        <v>1</v>
      </c>
      <c r="O235" s="467">
        <f t="shared" si="62"/>
        <v>3</v>
      </c>
      <c r="P235" s="123" t="s">
        <v>3820</v>
      </c>
      <c r="Q235" s="506"/>
      <c r="R235" s="507"/>
      <c r="S235" s="435"/>
      <c r="T235" s="435"/>
      <c r="U235" s="435"/>
      <c r="V235" s="435"/>
      <c r="W235" s="435"/>
      <c r="X235" s="435"/>
      <c r="Y235" s="435"/>
      <c r="Z235" s="435"/>
    </row>
    <row r="236" spans="1:26" ht="11.25" customHeight="1">
      <c r="A236" s="640" t="s">
        <v>3821</v>
      </c>
      <c r="B236" s="641"/>
      <c r="C236" s="472" t="s">
        <v>3822</v>
      </c>
      <c r="D236" s="474"/>
      <c r="E236" s="474"/>
      <c r="F236" s="520"/>
      <c r="G236" s="520"/>
      <c r="H236" s="520"/>
      <c r="I236" s="520"/>
      <c r="J236" s="520"/>
      <c r="K236" s="520"/>
      <c r="L236" s="520"/>
      <c r="M236" s="522"/>
      <c r="N236" s="522"/>
      <c r="O236" s="522">
        <f>SUM(O237:O238)</f>
        <v>0</v>
      </c>
      <c r="P236" s="472"/>
      <c r="Q236" s="472"/>
      <c r="R236" s="476">
        <f>SUM(R237:R238)</f>
        <v>0</v>
      </c>
      <c r="S236" s="435"/>
      <c r="T236" s="435"/>
      <c r="U236" s="435"/>
      <c r="V236" s="435"/>
      <c r="W236" s="435"/>
      <c r="X236" s="435"/>
      <c r="Y236" s="435"/>
      <c r="Z236" s="435"/>
    </row>
    <row r="237" spans="1:26" ht="11.25" customHeight="1">
      <c r="A237" s="123" t="s">
        <v>3824</v>
      </c>
      <c r="B237" s="123" t="s">
        <v>3825</v>
      </c>
      <c r="C237" s="123" t="s">
        <v>3826</v>
      </c>
      <c r="D237" s="124" t="s">
        <v>609</v>
      </c>
      <c r="E237" s="124" t="s">
        <v>3827</v>
      </c>
      <c r="F237" s="466"/>
      <c r="G237" s="466"/>
      <c r="H237" s="466"/>
      <c r="I237" s="466"/>
      <c r="J237" s="466"/>
      <c r="K237" s="466"/>
      <c r="L237" s="466"/>
      <c r="M237" s="467">
        <f t="shared" ref="M237:M238" si="63">L237/100000</f>
        <v>0</v>
      </c>
      <c r="N237" s="467"/>
      <c r="O237" s="467">
        <f t="shared" ref="O237:O238" si="64">M237*N237</f>
        <v>0</v>
      </c>
      <c r="P237" s="123"/>
      <c r="Q237" s="123">
        <f>'AYUSH Abstract'!J19</f>
        <v>0</v>
      </c>
      <c r="R237" s="468">
        <f>'AYUSH Abstract'!K19</f>
        <v>0</v>
      </c>
      <c r="S237" s="435"/>
      <c r="T237" s="435"/>
      <c r="U237" s="435"/>
      <c r="V237" s="435"/>
      <c r="W237" s="435"/>
      <c r="X237" s="435"/>
      <c r="Y237" s="435"/>
      <c r="Z237" s="435"/>
    </row>
    <row r="238" spans="1:26" ht="11.25" customHeight="1">
      <c r="A238" s="123" t="s">
        <v>3831</v>
      </c>
      <c r="B238" s="123"/>
      <c r="C238" s="123" t="s">
        <v>297</v>
      </c>
      <c r="D238" s="124" t="s">
        <v>609</v>
      </c>
      <c r="E238" s="124" t="s">
        <v>3827</v>
      </c>
      <c r="F238" s="466"/>
      <c r="G238" s="466"/>
      <c r="H238" s="466"/>
      <c r="I238" s="466"/>
      <c r="J238" s="466"/>
      <c r="K238" s="466"/>
      <c r="L238" s="466"/>
      <c r="M238" s="467">
        <f t="shared" si="63"/>
        <v>0</v>
      </c>
      <c r="N238" s="467"/>
      <c r="O238" s="467">
        <f t="shared" si="64"/>
        <v>0</v>
      </c>
      <c r="P238" s="123"/>
      <c r="Q238" s="123">
        <f>'AYUSH Abstract'!J20</f>
        <v>0</v>
      </c>
      <c r="R238" s="468">
        <f>'AYUSH Abstract'!K20</f>
        <v>0</v>
      </c>
      <c r="S238" s="435"/>
      <c r="T238" s="435"/>
      <c r="U238" s="435"/>
      <c r="V238" s="435"/>
      <c r="W238" s="435"/>
      <c r="X238" s="435"/>
      <c r="Y238" s="435"/>
      <c r="Z238" s="435"/>
    </row>
    <row r="239" spans="1:26" ht="11.25" customHeight="1">
      <c r="A239" s="640" t="s">
        <v>3834</v>
      </c>
      <c r="B239" s="641"/>
      <c r="C239" s="472" t="s">
        <v>3835</v>
      </c>
      <c r="D239" s="474"/>
      <c r="E239" s="474"/>
      <c r="F239" s="520"/>
      <c r="G239" s="520"/>
      <c r="H239" s="520"/>
      <c r="I239" s="520"/>
      <c r="J239" s="520"/>
      <c r="K239" s="520"/>
      <c r="L239" s="520"/>
      <c r="M239" s="522"/>
      <c r="N239" s="522"/>
      <c r="O239" s="522">
        <f>SUM(O240:O245)</f>
        <v>6.6000000000000005</v>
      </c>
      <c r="P239" s="472"/>
      <c r="Q239" s="472"/>
      <c r="R239" s="476">
        <f>SUM(R240:R245)</f>
        <v>0</v>
      </c>
      <c r="S239" s="435"/>
      <c r="T239" s="435"/>
      <c r="U239" s="435"/>
      <c r="V239" s="435"/>
      <c r="W239" s="435"/>
      <c r="X239" s="435"/>
      <c r="Y239" s="435"/>
      <c r="Z239" s="435"/>
    </row>
    <row r="240" spans="1:26" ht="40.5" customHeight="1">
      <c r="A240" s="506" t="s">
        <v>3836</v>
      </c>
      <c r="B240" s="506" t="s">
        <v>3837</v>
      </c>
      <c r="C240" s="506" t="s">
        <v>3838</v>
      </c>
      <c r="D240" s="569" t="s">
        <v>609</v>
      </c>
      <c r="E240" s="569" t="s">
        <v>3839</v>
      </c>
      <c r="F240" s="585"/>
      <c r="G240" s="586"/>
      <c r="H240" s="539">
        <v>457000</v>
      </c>
      <c r="I240" s="539">
        <v>84908</v>
      </c>
      <c r="J240" s="547"/>
      <c r="K240" s="327" t="s">
        <v>1582</v>
      </c>
      <c r="L240" s="327">
        <v>60000</v>
      </c>
      <c r="M240" s="532">
        <f t="shared" ref="M240:M245" si="65">L240/100000</f>
        <v>0.6</v>
      </c>
      <c r="N240" s="533">
        <v>2</v>
      </c>
      <c r="O240" s="532">
        <f t="shared" ref="O240:O245" si="66">M240*N240</f>
        <v>1.2</v>
      </c>
      <c r="P240" s="506" t="s">
        <v>3840</v>
      </c>
      <c r="Q240" s="506"/>
      <c r="R240" s="507"/>
      <c r="S240" s="508"/>
      <c r="T240" s="508"/>
      <c r="U240" s="508"/>
      <c r="V240" s="508"/>
      <c r="W240" s="508"/>
      <c r="X240" s="508"/>
      <c r="Y240" s="508"/>
      <c r="Z240" s="508"/>
    </row>
    <row r="241" spans="1:26" ht="25.5">
      <c r="A241" s="123" t="s">
        <v>3844</v>
      </c>
      <c r="B241" s="123" t="s">
        <v>3845</v>
      </c>
      <c r="C241" s="123" t="s">
        <v>3846</v>
      </c>
      <c r="D241" s="124" t="s">
        <v>609</v>
      </c>
      <c r="E241" s="124" t="s">
        <v>3839</v>
      </c>
      <c r="F241" s="466"/>
      <c r="G241" s="469"/>
      <c r="H241" s="578"/>
      <c r="I241" s="578"/>
      <c r="J241" s="466"/>
      <c r="K241" s="466" t="s">
        <v>3847</v>
      </c>
      <c r="L241" s="466">
        <v>250000</v>
      </c>
      <c r="M241" s="467">
        <f t="shared" si="65"/>
        <v>2.5</v>
      </c>
      <c r="N241" s="467">
        <v>2</v>
      </c>
      <c r="O241" s="467">
        <f t="shared" si="66"/>
        <v>5</v>
      </c>
      <c r="P241" s="123" t="s">
        <v>3849</v>
      </c>
      <c r="Q241" s="506"/>
      <c r="R241" s="507"/>
      <c r="S241" s="435"/>
      <c r="T241" s="435"/>
      <c r="U241" s="435"/>
      <c r="V241" s="435"/>
      <c r="W241" s="435"/>
      <c r="X241" s="435"/>
      <c r="Y241" s="435"/>
      <c r="Z241" s="435"/>
    </row>
    <row r="242" spans="1:26" ht="25.5">
      <c r="A242" s="506" t="s">
        <v>3851</v>
      </c>
      <c r="B242" s="506" t="s">
        <v>3852</v>
      </c>
      <c r="C242" s="506" t="s">
        <v>3853</v>
      </c>
      <c r="D242" s="569" t="s">
        <v>609</v>
      </c>
      <c r="E242" s="569" t="s">
        <v>3839</v>
      </c>
      <c r="F242" s="327"/>
      <c r="G242" s="327"/>
      <c r="H242" s="327">
        <v>30000</v>
      </c>
      <c r="I242" s="327"/>
      <c r="J242" s="327"/>
      <c r="K242" s="327" t="s">
        <v>25</v>
      </c>
      <c r="L242" s="327">
        <v>40000</v>
      </c>
      <c r="M242" s="532">
        <f t="shared" si="65"/>
        <v>0.4</v>
      </c>
      <c r="N242" s="533">
        <v>1</v>
      </c>
      <c r="O242" s="532">
        <f t="shared" si="66"/>
        <v>0.4</v>
      </c>
      <c r="P242" s="506" t="s">
        <v>3854</v>
      </c>
      <c r="Q242" s="506"/>
      <c r="R242" s="507"/>
      <c r="S242" s="508"/>
      <c r="T242" s="508"/>
      <c r="U242" s="508"/>
      <c r="V242" s="508"/>
      <c r="W242" s="508"/>
      <c r="X242" s="508"/>
      <c r="Y242" s="508"/>
      <c r="Z242" s="508"/>
    </row>
    <row r="243" spans="1:26" ht="11.25" customHeight="1">
      <c r="A243" s="123" t="s">
        <v>3856</v>
      </c>
      <c r="B243" s="123"/>
      <c r="C243" s="123" t="s">
        <v>3858</v>
      </c>
      <c r="D243" s="124" t="s">
        <v>609</v>
      </c>
      <c r="E243" s="124" t="s">
        <v>3839</v>
      </c>
      <c r="F243" s="466"/>
      <c r="G243" s="466"/>
      <c r="H243" s="466"/>
      <c r="I243" s="466"/>
      <c r="J243" s="466"/>
      <c r="K243" s="466"/>
      <c r="L243" s="466"/>
      <c r="M243" s="467">
        <f t="shared" si="65"/>
        <v>0</v>
      </c>
      <c r="N243" s="467"/>
      <c r="O243" s="467">
        <f t="shared" si="66"/>
        <v>0</v>
      </c>
      <c r="P243" s="123"/>
      <c r="Q243" s="506"/>
      <c r="R243" s="507"/>
      <c r="S243" s="435"/>
      <c r="T243" s="435"/>
      <c r="U243" s="435"/>
      <c r="V243" s="435"/>
      <c r="W243" s="435"/>
      <c r="X243" s="435"/>
      <c r="Y243" s="435"/>
      <c r="Z243" s="435"/>
    </row>
    <row r="244" spans="1:26" ht="11.25" customHeight="1">
      <c r="A244" s="123" t="s">
        <v>3860</v>
      </c>
      <c r="B244" s="123"/>
      <c r="C244" s="123" t="s">
        <v>3861</v>
      </c>
      <c r="D244" s="124" t="s">
        <v>609</v>
      </c>
      <c r="E244" s="124" t="s">
        <v>3839</v>
      </c>
      <c r="F244" s="466"/>
      <c r="G244" s="466"/>
      <c r="H244" s="466"/>
      <c r="I244" s="466"/>
      <c r="J244" s="466"/>
      <c r="K244" s="466"/>
      <c r="L244" s="466"/>
      <c r="M244" s="467">
        <f t="shared" si="65"/>
        <v>0</v>
      </c>
      <c r="N244" s="467"/>
      <c r="O244" s="467">
        <f t="shared" si="66"/>
        <v>0</v>
      </c>
      <c r="P244" s="123"/>
      <c r="Q244" s="506"/>
      <c r="R244" s="507"/>
      <c r="S244" s="435"/>
      <c r="T244" s="435"/>
      <c r="U244" s="435"/>
      <c r="V244" s="435"/>
      <c r="W244" s="435"/>
      <c r="X244" s="435"/>
      <c r="Y244" s="435"/>
      <c r="Z244" s="435"/>
    </row>
    <row r="245" spans="1:26" ht="11.25" customHeight="1">
      <c r="A245" s="123" t="s">
        <v>3866</v>
      </c>
      <c r="B245" s="123"/>
      <c r="C245" s="123" t="s">
        <v>297</v>
      </c>
      <c r="D245" s="124" t="s">
        <v>609</v>
      </c>
      <c r="E245" s="124" t="s">
        <v>3839</v>
      </c>
      <c r="F245" s="466"/>
      <c r="G245" s="466"/>
      <c r="H245" s="466"/>
      <c r="I245" s="466"/>
      <c r="J245" s="466"/>
      <c r="K245" s="466"/>
      <c r="L245" s="466"/>
      <c r="M245" s="467">
        <f t="shared" si="65"/>
        <v>0</v>
      </c>
      <c r="N245" s="467"/>
      <c r="O245" s="467">
        <f t="shared" si="66"/>
        <v>0</v>
      </c>
      <c r="P245" s="123"/>
      <c r="Q245" s="506"/>
      <c r="R245" s="507"/>
      <c r="S245" s="435"/>
      <c r="T245" s="435"/>
      <c r="U245" s="435"/>
      <c r="V245" s="435"/>
      <c r="W245" s="435"/>
      <c r="X245" s="435"/>
      <c r="Y245" s="435"/>
      <c r="Z245" s="435"/>
    </row>
    <row r="246" spans="1:26" ht="11.25" customHeight="1">
      <c r="A246" s="640" t="s">
        <v>3870</v>
      </c>
      <c r="B246" s="641"/>
      <c r="C246" s="472" t="s">
        <v>3871</v>
      </c>
      <c r="D246" s="474"/>
      <c r="E246" s="474"/>
      <c r="F246" s="520"/>
      <c r="G246" s="520"/>
      <c r="H246" s="520"/>
      <c r="I246" s="520"/>
      <c r="J246" s="520"/>
      <c r="K246" s="520"/>
      <c r="L246" s="520"/>
      <c r="M246" s="522"/>
      <c r="N246" s="522"/>
      <c r="O246" s="522">
        <f>SUM(O247:O250)</f>
        <v>2</v>
      </c>
      <c r="P246" s="472"/>
      <c r="Q246" s="472"/>
      <c r="R246" s="476">
        <f>SUM(R247:R250)</f>
        <v>0</v>
      </c>
      <c r="S246" s="435"/>
      <c r="T246" s="435"/>
      <c r="U246" s="435"/>
      <c r="V246" s="435"/>
      <c r="W246" s="435"/>
      <c r="X246" s="435"/>
      <c r="Y246" s="435"/>
      <c r="Z246" s="435"/>
    </row>
    <row r="247" spans="1:26" ht="25.5">
      <c r="A247" s="506" t="s">
        <v>3875</v>
      </c>
      <c r="B247" s="506" t="s">
        <v>3876</v>
      </c>
      <c r="C247" s="506" t="s">
        <v>3877</v>
      </c>
      <c r="D247" s="569" t="s">
        <v>609</v>
      </c>
      <c r="E247" s="569" t="s">
        <v>70</v>
      </c>
      <c r="F247" s="586"/>
      <c r="G247" s="586"/>
      <c r="H247" s="539">
        <v>60000</v>
      </c>
      <c r="I247" s="539">
        <v>32365</v>
      </c>
      <c r="J247" s="591"/>
      <c r="K247" s="653" t="s">
        <v>1582</v>
      </c>
      <c r="L247" s="654">
        <v>50000</v>
      </c>
      <c r="M247" s="532">
        <f t="shared" ref="M247:M250" si="67">L247/100000</f>
        <v>0.5</v>
      </c>
      <c r="N247" s="541">
        <v>2</v>
      </c>
      <c r="O247" s="532">
        <f t="shared" ref="O247:O250" si="68">M247*N247</f>
        <v>1</v>
      </c>
      <c r="P247" s="506" t="s">
        <v>3881</v>
      </c>
      <c r="Q247" s="506">
        <f>'HMIS-MCTS Abstract'!J9</f>
        <v>0</v>
      </c>
      <c r="R247" s="507">
        <f>'HMIS-MCTS Abstract'!K9</f>
        <v>0</v>
      </c>
      <c r="S247" s="508"/>
      <c r="T247" s="508"/>
      <c r="U247" s="508"/>
      <c r="V247" s="508"/>
      <c r="W247" s="508"/>
      <c r="X247" s="508"/>
      <c r="Y247" s="508"/>
      <c r="Z247" s="508"/>
    </row>
    <row r="248" spans="1:26" ht="15.75" customHeight="1">
      <c r="A248" s="506" t="s">
        <v>3882</v>
      </c>
      <c r="B248" s="506" t="s">
        <v>3883</v>
      </c>
      <c r="C248" s="506" t="s">
        <v>3884</v>
      </c>
      <c r="D248" s="569" t="s">
        <v>609</v>
      </c>
      <c r="E248" s="569" t="s">
        <v>70</v>
      </c>
      <c r="F248" s="586"/>
      <c r="G248" s="586"/>
      <c r="H248" s="539">
        <v>120000</v>
      </c>
      <c r="I248" s="589"/>
      <c r="J248" s="591"/>
      <c r="K248" s="653" t="s">
        <v>1582</v>
      </c>
      <c r="L248" s="657">
        <v>50000</v>
      </c>
      <c r="M248" s="532">
        <f t="shared" si="67"/>
        <v>0.5</v>
      </c>
      <c r="N248" s="541">
        <v>2</v>
      </c>
      <c r="O248" s="532">
        <f t="shared" si="68"/>
        <v>1</v>
      </c>
      <c r="P248" s="506" t="s">
        <v>3886</v>
      </c>
      <c r="Q248" s="506">
        <f>'HMIS-MCTS Abstract'!J10</f>
        <v>0</v>
      </c>
      <c r="R248" s="507">
        <f>'HMIS-MCTS Abstract'!K10</f>
        <v>0</v>
      </c>
      <c r="S248" s="508"/>
      <c r="T248" s="508"/>
      <c r="U248" s="508"/>
      <c r="V248" s="508"/>
      <c r="W248" s="508"/>
      <c r="X248" s="508"/>
      <c r="Y248" s="508"/>
      <c r="Z248" s="508"/>
    </row>
    <row r="249" spans="1:26" ht="15.75" customHeight="1">
      <c r="A249" s="506" t="s">
        <v>3887</v>
      </c>
      <c r="B249" s="506" t="s">
        <v>3888</v>
      </c>
      <c r="C249" s="506" t="s">
        <v>3889</v>
      </c>
      <c r="D249" s="569" t="s">
        <v>609</v>
      </c>
      <c r="E249" s="569" t="s">
        <v>70</v>
      </c>
      <c r="F249" s="586"/>
      <c r="G249" s="586"/>
      <c r="H249" s="589"/>
      <c r="I249" s="589"/>
      <c r="J249" s="591"/>
      <c r="K249" s="591"/>
      <c r="L249" s="660"/>
      <c r="M249" s="532">
        <f t="shared" si="67"/>
        <v>0</v>
      </c>
      <c r="N249" s="541"/>
      <c r="O249" s="532">
        <f t="shared" si="68"/>
        <v>0</v>
      </c>
      <c r="P249" s="591"/>
      <c r="Q249" s="506">
        <f>'HMIS-MCTS Abstract'!J11</f>
        <v>0</v>
      </c>
      <c r="R249" s="507">
        <f>'HMIS-MCTS Abstract'!K11</f>
        <v>0</v>
      </c>
      <c r="S249" s="508"/>
      <c r="T249" s="508"/>
      <c r="U249" s="508"/>
      <c r="V249" s="508"/>
      <c r="W249" s="508"/>
      <c r="X249" s="508"/>
      <c r="Y249" s="508"/>
      <c r="Z249" s="508"/>
    </row>
    <row r="250" spans="1:26" ht="11.25" customHeight="1">
      <c r="A250" s="123" t="s">
        <v>3896</v>
      </c>
      <c r="B250" s="123"/>
      <c r="C250" s="123" t="s">
        <v>297</v>
      </c>
      <c r="D250" s="124" t="s">
        <v>609</v>
      </c>
      <c r="E250" s="124" t="s">
        <v>70</v>
      </c>
      <c r="F250" s="466"/>
      <c r="G250" s="466"/>
      <c r="H250" s="466"/>
      <c r="I250" s="466"/>
      <c r="J250" s="466"/>
      <c r="K250" s="466"/>
      <c r="L250" s="466"/>
      <c r="M250" s="467">
        <f t="shared" si="67"/>
        <v>0</v>
      </c>
      <c r="N250" s="467"/>
      <c r="O250" s="467">
        <f t="shared" si="68"/>
        <v>0</v>
      </c>
      <c r="P250" s="123"/>
      <c r="Q250" s="123">
        <f>'HMIS-MCTS Abstract'!J12</f>
        <v>0</v>
      </c>
      <c r="R250" s="468">
        <f>'HMIS-MCTS Abstract'!K12</f>
        <v>0</v>
      </c>
      <c r="S250" s="435"/>
      <c r="T250" s="435"/>
      <c r="U250" s="435"/>
      <c r="V250" s="435"/>
      <c r="W250" s="435"/>
      <c r="X250" s="435"/>
      <c r="Y250" s="435"/>
      <c r="Z250" s="435"/>
    </row>
    <row r="251" spans="1:26" ht="11.25" customHeight="1">
      <c r="A251" s="640" t="s">
        <v>3900</v>
      </c>
      <c r="B251" s="641"/>
      <c r="C251" s="472" t="s">
        <v>3901</v>
      </c>
      <c r="D251" s="474"/>
      <c r="E251" s="474"/>
      <c r="F251" s="520"/>
      <c r="G251" s="520"/>
      <c r="H251" s="520"/>
      <c r="I251" s="520"/>
      <c r="J251" s="520"/>
      <c r="K251" s="520"/>
      <c r="L251" s="520"/>
      <c r="M251" s="522"/>
      <c r="N251" s="522"/>
      <c r="O251" s="522">
        <f>SUM(O252:O255)</f>
        <v>5</v>
      </c>
      <c r="P251" s="472"/>
      <c r="Q251" s="472"/>
      <c r="R251" s="476">
        <f>SUM(R252:R255)</f>
        <v>0</v>
      </c>
      <c r="S251" s="435"/>
      <c r="T251" s="435"/>
      <c r="U251" s="435"/>
      <c r="V251" s="435"/>
      <c r="W251" s="435"/>
      <c r="X251" s="435"/>
      <c r="Y251" s="435"/>
      <c r="Z251" s="435"/>
    </row>
    <row r="252" spans="1:26" ht="11.25" customHeight="1">
      <c r="A252" s="123" t="s">
        <v>3905</v>
      </c>
      <c r="B252" s="227" t="s">
        <v>949</v>
      </c>
      <c r="C252" s="123" t="s">
        <v>662</v>
      </c>
      <c r="D252" s="124" t="s">
        <v>609</v>
      </c>
      <c r="E252" s="124" t="s">
        <v>1635</v>
      </c>
      <c r="F252" s="466"/>
      <c r="G252" s="466"/>
      <c r="H252" s="466"/>
      <c r="I252" s="466"/>
      <c r="J252" s="466"/>
      <c r="K252" s="466"/>
      <c r="L252" s="466"/>
      <c r="M252" s="467">
        <f t="shared" ref="M252:M255" si="69">L252/100000</f>
        <v>0</v>
      </c>
      <c r="N252" s="467"/>
      <c r="O252" s="467">
        <f t="shared" ref="O252:O255" si="70">M252*N252</f>
        <v>0</v>
      </c>
      <c r="P252" s="123"/>
      <c r="Q252" s="123">
        <f>'H&amp;WC Abstract'!J31</f>
        <v>0</v>
      </c>
      <c r="R252" s="468">
        <f>'H&amp;WC Abstract'!K31</f>
        <v>0</v>
      </c>
      <c r="S252" s="435"/>
      <c r="T252" s="435"/>
      <c r="U252" s="435"/>
      <c r="V252" s="435"/>
      <c r="W252" s="435"/>
      <c r="X252" s="435"/>
      <c r="Y252" s="435"/>
      <c r="Z252" s="435"/>
    </row>
    <row r="253" spans="1:26" ht="11.25" customHeight="1">
      <c r="A253" s="123" t="s">
        <v>3909</v>
      </c>
      <c r="B253" s="227" t="s">
        <v>949</v>
      </c>
      <c r="C253" s="123" t="s">
        <v>3910</v>
      </c>
      <c r="D253" s="124" t="s">
        <v>609</v>
      </c>
      <c r="E253" s="124" t="s">
        <v>1635</v>
      </c>
      <c r="F253" s="466">
        <v>0</v>
      </c>
      <c r="G253" s="466">
        <v>0</v>
      </c>
      <c r="H253" s="466">
        <v>0</v>
      </c>
      <c r="I253" s="466">
        <v>0</v>
      </c>
      <c r="J253" s="466">
        <v>0</v>
      </c>
      <c r="K253" s="466" t="s">
        <v>1712</v>
      </c>
      <c r="L253" s="466">
        <v>50000</v>
      </c>
      <c r="M253" s="467">
        <f t="shared" si="69"/>
        <v>0.5</v>
      </c>
      <c r="N253" s="467">
        <v>10</v>
      </c>
      <c r="O253" s="467">
        <f t="shared" si="70"/>
        <v>5</v>
      </c>
      <c r="P253" s="661" t="s">
        <v>3911</v>
      </c>
      <c r="Q253" s="123">
        <f>'H&amp;WC Abstract'!J32</f>
        <v>0</v>
      </c>
      <c r="R253" s="468">
        <f>'H&amp;WC Abstract'!K32</f>
        <v>0</v>
      </c>
      <c r="S253" s="435"/>
      <c r="T253" s="435"/>
      <c r="U253" s="435"/>
      <c r="V253" s="435"/>
      <c r="W253" s="435"/>
      <c r="X253" s="435"/>
      <c r="Y253" s="435"/>
      <c r="Z253" s="435"/>
    </row>
    <row r="254" spans="1:26" ht="11.25" customHeight="1">
      <c r="A254" s="123" t="s">
        <v>3916</v>
      </c>
      <c r="B254" s="123" t="s">
        <v>3917</v>
      </c>
      <c r="C254" s="123" t="s">
        <v>3919</v>
      </c>
      <c r="D254" s="124" t="s">
        <v>609</v>
      </c>
      <c r="E254" s="124" t="s">
        <v>1635</v>
      </c>
      <c r="F254" s="466"/>
      <c r="G254" s="466"/>
      <c r="H254" s="466"/>
      <c r="I254" s="466"/>
      <c r="J254" s="466"/>
      <c r="K254" s="466"/>
      <c r="L254" s="466"/>
      <c r="M254" s="467">
        <f t="shared" si="69"/>
        <v>0</v>
      </c>
      <c r="N254" s="467"/>
      <c r="O254" s="467">
        <f t="shared" si="70"/>
        <v>0</v>
      </c>
      <c r="P254" s="123"/>
      <c r="Q254" s="123">
        <f>'H&amp;WC Abstract'!J33</f>
        <v>0</v>
      </c>
      <c r="R254" s="468">
        <f>'H&amp;WC Abstract'!K33</f>
        <v>0</v>
      </c>
      <c r="S254" s="435"/>
      <c r="T254" s="435"/>
      <c r="U254" s="435"/>
      <c r="V254" s="435"/>
      <c r="W254" s="435"/>
      <c r="X254" s="435"/>
      <c r="Y254" s="435"/>
      <c r="Z254" s="435"/>
    </row>
    <row r="255" spans="1:26" ht="11.25" customHeight="1">
      <c r="A255" s="123" t="s">
        <v>3923</v>
      </c>
      <c r="B255" s="123"/>
      <c r="C255" s="123" t="s">
        <v>297</v>
      </c>
      <c r="D255" s="124" t="s">
        <v>609</v>
      </c>
      <c r="E255" s="124" t="s">
        <v>1635</v>
      </c>
      <c r="F255" s="498"/>
      <c r="G255" s="499"/>
      <c r="H255" s="500"/>
      <c r="I255" s="500"/>
      <c r="J255" s="498"/>
      <c r="K255" s="498"/>
      <c r="L255" s="498"/>
      <c r="M255" s="467">
        <f t="shared" si="69"/>
        <v>0</v>
      </c>
      <c r="N255" s="467"/>
      <c r="O255" s="467">
        <f t="shared" si="70"/>
        <v>0</v>
      </c>
      <c r="P255" s="184"/>
      <c r="Q255" s="123">
        <f>'H&amp;WC Abstract'!J34</f>
        <v>0</v>
      </c>
      <c r="R255" s="468">
        <f>'H&amp;WC Abstract'!K34</f>
        <v>0</v>
      </c>
      <c r="S255" s="435"/>
      <c r="T255" s="435"/>
      <c r="U255" s="435"/>
      <c r="V255" s="435"/>
      <c r="W255" s="435"/>
      <c r="X255" s="435"/>
      <c r="Y255" s="435"/>
      <c r="Z255" s="435"/>
    </row>
    <row r="256" spans="1:26" ht="11.25" customHeight="1">
      <c r="A256" s="472" t="s">
        <v>3928</v>
      </c>
      <c r="B256" s="472"/>
      <c r="C256" s="472" t="s">
        <v>3929</v>
      </c>
      <c r="D256" s="475"/>
      <c r="E256" s="475"/>
      <c r="F256" s="472"/>
      <c r="G256" s="472"/>
      <c r="H256" s="472"/>
      <c r="I256" s="472"/>
      <c r="J256" s="472"/>
      <c r="K256" s="472"/>
      <c r="L256" s="472"/>
      <c r="M256" s="472"/>
      <c r="N256" s="472"/>
      <c r="O256" s="522">
        <f>SUM(O257:O263)</f>
        <v>7.1999999999999993</v>
      </c>
      <c r="P256" s="472"/>
      <c r="Q256" s="472"/>
      <c r="R256" s="522">
        <f>SUM(R257:R263)</f>
        <v>0</v>
      </c>
      <c r="S256" s="435"/>
      <c r="T256" s="435"/>
      <c r="U256" s="435"/>
      <c r="V256" s="435"/>
      <c r="W256" s="435"/>
      <c r="X256" s="435"/>
      <c r="Y256" s="435"/>
      <c r="Z256" s="435"/>
    </row>
    <row r="257" spans="1:26" ht="11.25" customHeight="1">
      <c r="A257" s="506" t="s">
        <v>3933</v>
      </c>
      <c r="B257" s="506"/>
      <c r="C257" s="506" t="s">
        <v>3934</v>
      </c>
      <c r="D257" s="569" t="s">
        <v>682</v>
      </c>
      <c r="E257" s="569" t="s">
        <v>130</v>
      </c>
      <c r="F257" s="327"/>
      <c r="G257" s="327"/>
      <c r="H257" s="327">
        <v>360000</v>
      </c>
      <c r="I257" s="327">
        <v>2220</v>
      </c>
      <c r="J257" s="327"/>
      <c r="K257" s="327" t="s">
        <v>691</v>
      </c>
      <c r="L257" s="532">
        <v>300000</v>
      </c>
      <c r="M257" s="532">
        <f t="shared" ref="M257:M263" si="71">L257/100000</f>
        <v>3</v>
      </c>
      <c r="N257" s="532">
        <v>1</v>
      </c>
      <c r="O257" s="532">
        <f t="shared" ref="O257:O263" si="72">M257*N257</f>
        <v>3</v>
      </c>
      <c r="P257" s="506" t="s">
        <v>3938</v>
      </c>
      <c r="Q257" s="506">
        <f>'NVHCP Abstract'!J35</f>
        <v>0</v>
      </c>
      <c r="R257" s="507">
        <f>'NVHCP Abstract'!K35</f>
        <v>0</v>
      </c>
      <c r="S257" s="508"/>
      <c r="T257" s="508"/>
      <c r="U257" s="508"/>
      <c r="V257" s="508"/>
      <c r="W257" s="508"/>
      <c r="X257" s="508"/>
      <c r="Y257" s="508"/>
      <c r="Z257" s="508"/>
    </row>
    <row r="258" spans="1:26" ht="11.25" customHeight="1">
      <c r="A258" s="506" t="s">
        <v>3939</v>
      </c>
      <c r="B258" s="506"/>
      <c r="C258" s="506" t="s">
        <v>3940</v>
      </c>
      <c r="D258" s="569" t="s">
        <v>682</v>
      </c>
      <c r="E258" s="569" t="s">
        <v>130</v>
      </c>
      <c r="F258" s="327"/>
      <c r="G258" s="327"/>
      <c r="H258" s="327">
        <v>180000</v>
      </c>
      <c r="I258" s="327"/>
      <c r="J258" s="327"/>
      <c r="K258" s="327" t="s">
        <v>691</v>
      </c>
      <c r="L258" s="532">
        <v>180000</v>
      </c>
      <c r="M258" s="532">
        <f t="shared" si="71"/>
        <v>1.8</v>
      </c>
      <c r="N258" s="532">
        <v>1</v>
      </c>
      <c r="O258" s="532">
        <f t="shared" si="72"/>
        <v>1.8</v>
      </c>
      <c r="P258" s="506" t="s">
        <v>3944</v>
      </c>
      <c r="Q258" s="506">
        <f>'NVHCP Abstract'!J36</f>
        <v>0</v>
      </c>
      <c r="R258" s="507">
        <f>'NVHCP Abstract'!K36</f>
        <v>0</v>
      </c>
      <c r="S258" s="508"/>
      <c r="T258" s="508"/>
      <c r="U258" s="508"/>
      <c r="V258" s="508"/>
      <c r="W258" s="508"/>
      <c r="X258" s="508"/>
      <c r="Y258" s="508"/>
      <c r="Z258" s="508"/>
    </row>
    <row r="259" spans="1:26" ht="11.25" customHeight="1">
      <c r="A259" s="506" t="s">
        <v>3945</v>
      </c>
      <c r="B259" s="506"/>
      <c r="C259" s="506" t="s">
        <v>3946</v>
      </c>
      <c r="D259" s="569" t="s">
        <v>682</v>
      </c>
      <c r="E259" s="569" t="s">
        <v>130</v>
      </c>
      <c r="F259" s="327"/>
      <c r="G259" s="327"/>
      <c r="H259" s="327">
        <v>50000</v>
      </c>
      <c r="I259" s="327"/>
      <c r="J259" s="327"/>
      <c r="K259" s="327" t="s">
        <v>691</v>
      </c>
      <c r="L259" s="532">
        <v>60000</v>
      </c>
      <c r="M259" s="532">
        <f t="shared" si="71"/>
        <v>0.6</v>
      </c>
      <c r="N259" s="532">
        <v>1</v>
      </c>
      <c r="O259" s="532">
        <f t="shared" si="72"/>
        <v>0.6</v>
      </c>
      <c r="P259" s="506" t="s">
        <v>3949</v>
      </c>
      <c r="Q259" s="506">
        <f>'NVHCP Abstract'!J37</f>
        <v>0</v>
      </c>
      <c r="R259" s="507">
        <f>'NVHCP Abstract'!K37</f>
        <v>0</v>
      </c>
      <c r="S259" s="508"/>
      <c r="T259" s="508"/>
      <c r="U259" s="508"/>
      <c r="V259" s="508"/>
      <c r="W259" s="508"/>
      <c r="X259" s="508"/>
      <c r="Y259" s="508"/>
      <c r="Z259" s="508"/>
    </row>
    <row r="260" spans="1:26" ht="11.25" customHeight="1">
      <c r="A260" s="506" t="s">
        <v>3950</v>
      </c>
      <c r="B260" s="506"/>
      <c r="C260" s="506" t="s">
        <v>3952</v>
      </c>
      <c r="D260" s="569" t="s">
        <v>682</v>
      </c>
      <c r="E260" s="569" t="s">
        <v>130</v>
      </c>
      <c r="F260" s="327"/>
      <c r="G260" s="327"/>
      <c r="H260" s="327">
        <v>100000</v>
      </c>
      <c r="I260" s="327"/>
      <c r="J260" s="327"/>
      <c r="K260" s="327" t="s">
        <v>691</v>
      </c>
      <c r="L260" s="532">
        <v>120000</v>
      </c>
      <c r="M260" s="532">
        <f t="shared" si="71"/>
        <v>1.2</v>
      </c>
      <c r="N260" s="532">
        <v>1</v>
      </c>
      <c r="O260" s="532">
        <f t="shared" si="72"/>
        <v>1.2</v>
      </c>
      <c r="P260" s="506" t="s">
        <v>3954</v>
      </c>
      <c r="Q260" s="506">
        <f>'NVHCP Abstract'!J38</f>
        <v>0</v>
      </c>
      <c r="R260" s="507">
        <f>'NVHCP Abstract'!K38</f>
        <v>0</v>
      </c>
      <c r="S260" s="508"/>
      <c r="T260" s="508"/>
      <c r="U260" s="508"/>
      <c r="V260" s="508"/>
      <c r="W260" s="508"/>
      <c r="X260" s="508"/>
      <c r="Y260" s="508"/>
      <c r="Z260" s="508"/>
    </row>
    <row r="261" spans="1:26" ht="11.25" customHeight="1">
      <c r="A261" s="506" t="s">
        <v>3956</v>
      </c>
      <c r="B261" s="506"/>
      <c r="C261" s="506" t="s">
        <v>3957</v>
      </c>
      <c r="D261" s="569" t="s">
        <v>682</v>
      </c>
      <c r="E261" s="569" t="s">
        <v>130</v>
      </c>
      <c r="F261" s="327"/>
      <c r="G261" s="327"/>
      <c r="H261" s="327">
        <v>50000</v>
      </c>
      <c r="I261" s="327"/>
      <c r="J261" s="327"/>
      <c r="K261" s="327" t="s">
        <v>691</v>
      </c>
      <c r="L261" s="532">
        <v>60000</v>
      </c>
      <c r="M261" s="532">
        <f t="shared" si="71"/>
        <v>0.6</v>
      </c>
      <c r="N261" s="532">
        <v>1</v>
      </c>
      <c r="O261" s="532">
        <f t="shared" si="72"/>
        <v>0.6</v>
      </c>
      <c r="P261" s="506" t="s">
        <v>3958</v>
      </c>
      <c r="Q261" s="506">
        <f>'NVHCP Abstract'!J39</f>
        <v>0</v>
      </c>
      <c r="R261" s="507">
        <f>'NVHCP Abstract'!K39</f>
        <v>0</v>
      </c>
      <c r="S261" s="508"/>
      <c r="T261" s="508"/>
      <c r="U261" s="508"/>
      <c r="V261" s="508"/>
      <c r="W261" s="508"/>
      <c r="X261" s="508"/>
      <c r="Y261" s="508"/>
      <c r="Z261" s="508"/>
    </row>
    <row r="262" spans="1:26" ht="11.25" customHeight="1">
      <c r="A262" s="506" t="s">
        <v>3959</v>
      </c>
      <c r="B262" s="506"/>
      <c r="C262" s="506" t="s">
        <v>3960</v>
      </c>
      <c r="D262" s="569" t="s">
        <v>682</v>
      </c>
      <c r="E262" s="569" t="s">
        <v>130</v>
      </c>
      <c r="F262" s="327"/>
      <c r="G262" s="327"/>
      <c r="H262" s="327"/>
      <c r="I262" s="327"/>
      <c r="J262" s="327"/>
      <c r="K262" s="327"/>
      <c r="L262" s="532"/>
      <c r="M262" s="532">
        <f t="shared" si="71"/>
        <v>0</v>
      </c>
      <c r="N262" s="532"/>
      <c r="O262" s="532">
        <f t="shared" si="72"/>
        <v>0</v>
      </c>
      <c r="P262" s="506"/>
      <c r="Q262" s="506">
        <f>'NVHCP Abstract'!J40</f>
        <v>0</v>
      </c>
      <c r="R262" s="507">
        <f>'NVHCP Abstract'!K40</f>
        <v>0</v>
      </c>
      <c r="S262" s="508"/>
      <c r="T262" s="508"/>
      <c r="U262" s="508"/>
      <c r="V262" s="508"/>
      <c r="W262" s="508"/>
      <c r="X262" s="508"/>
      <c r="Y262" s="508"/>
      <c r="Z262" s="508"/>
    </row>
    <row r="263" spans="1:26" ht="11.25" customHeight="1">
      <c r="A263" s="508" t="s">
        <v>3963</v>
      </c>
      <c r="B263" s="506"/>
      <c r="C263" s="506" t="s">
        <v>297</v>
      </c>
      <c r="D263" s="569" t="s">
        <v>682</v>
      </c>
      <c r="E263" s="569" t="s">
        <v>130</v>
      </c>
      <c r="F263" s="327"/>
      <c r="G263" s="327"/>
      <c r="H263" s="327"/>
      <c r="I263" s="327"/>
      <c r="J263" s="327"/>
      <c r="K263" s="327"/>
      <c r="L263" s="532"/>
      <c r="M263" s="532">
        <f t="shared" si="71"/>
        <v>0</v>
      </c>
      <c r="N263" s="532"/>
      <c r="O263" s="532">
        <f t="shared" si="72"/>
        <v>0</v>
      </c>
      <c r="P263" s="506"/>
      <c r="Q263" s="506">
        <f>'NVHCP Abstract'!J41</f>
        <v>0</v>
      </c>
      <c r="R263" s="507">
        <f>'NVHCP Abstract'!K41</f>
        <v>0</v>
      </c>
      <c r="S263" s="508"/>
      <c r="T263" s="508"/>
      <c r="U263" s="508"/>
      <c r="V263" s="508"/>
      <c r="W263" s="508"/>
      <c r="X263" s="508"/>
      <c r="Y263" s="508"/>
      <c r="Z263" s="508"/>
    </row>
    <row r="264" spans="1:26" ht="11.25" customHeight="1">
      <c r="A264" s="662" t="s">
        <v>3968</v>
      </c>
      <c r="B264" s="566"/>
      <c r="C264" s="511" t="s">
        <v>3971</v>
      </c>
      <c r="D264" s="541"/>
      <c r="E264" s="541"/>
      <c r="F264" s="547"/>
      <c r="G264" s="547"/>
      <c r="H264" s="547"/>
      <c r="I264" s="547"/>
      <c r="J264" s="547"/>
      <c r="K264" s="547"/>
      <c r="L264" s="547"/>
      <c r="M264" s="548"/>
      <c r="N264" s="548"/>
      <c r="O264" s="548">
        <f>SUM(O265:O269)+SUM(O274:O281)</f>
        <v>3.1750000000000003</v>
      </c>
      <c r="P264" s="511"/>
      <c r="Q264" s="511"/>
      <c r="R264" s="548">
        <f>SUM(R265:R269)+SUM(R274:R281)</f>
        <v>0</v>
      </c>
      <c r="S264" s="508"/>
      <c r="T264" s="508"/>
      <c r="U264" s="508"/>
      <c r="V264" s="508"/>
      <c r="W264" s="508"/>
      <c r="X264" s="508"/>
      <c r="Y264" s="508"/>
      <c r="Z264" s="508"/>
    </row>
    <row r="265" spans="1:26" ht="11.25" customHeight="1">
      <c r="A265" s="465" t="s">
        <v>3974</v>
      </c>
      <c r="B265" s="123" t="s">
        <v>3975</v>
      </c>
      <c r="C265" s="123" t="s">
        <v>3977</v>
      </c>
      <c r="D265" s="124" t="s">
        <v>392</v>
      </c>
      <c r="E265" s="124" t="s">
        <v>609</v>
      </c>
      <c r="F265" s="466"/>
      <c r="G265" s="466"/>
      <c r="H265" s="466"/>
      <c r="I265" s="466"/>
      <c r="J265" s="466"/>
      <c r="K265" s="466"/>
      <c r="L265" s="466"/>
      <c r="M265" s="467">
        <f t="shared" ref="M265:M268" si="73">L265/100000</f>
        <v>0</v>
      </c>
      <c r="N265" s="467"/>
      <c r="O265" s="467">
        <f t="shared" ref="O265:O268" si="74">M265*N265</f>
        <v>0</v>
      </c>
      <c r="P265" s="123"/>
      <c r="Q265" s="506"/>
      <c r="R265" s="507"/>
      <c r="S265" s="435"/>
      <c r="T265" s="435"/>
      <c r="U265" s="435"/>
      <c r="V265" s="435"/>
      <c r="W265" s="435"/>
      <c r="X265" s="435"/>
      <c r="Y265" s="435"/>
      <c r="Z265" s="435"/>
    </row>
    <row r="266" spans="1:26" ht="11.25" customHeight="1">
      <c r="A266" s="465" t="s">
        <v>3980</v>
      </c>
      <c r="B266" s="123" t="s">
        <v>3981</v>
      </c>
      <c r="C266" s="194" t="s">
        <v>3982</v>
      </c>
      <c r="D266" s="124" t="s">
        <v>609</v>
      </c>
      <c r="E266" s="124" t="s">
        <v>609</v>
      </c>
      <c r="F266" s="466"/>
      <c r="G266" s="466"/>
      <c r="H266" s="466"/>
      <c r="I266" s="466"/>
      <c r="J266" s="466"/>
      <c r="K266" s="466"/>
      <c r="L266" s="466"/>
      <c r="M266" s="467">
        <f t="shared" si="73"/>
        <v>0</v>
      </c>
      <c r="N266" s="467"/>
      <c r="O266" s="467">
        <f t="shared" si="74"/>
        <v>0</v>
      </c>
      <c r="P266" s="123"/>
      <c r="Q266" s="506"/>
      <c r="R266" s="507"/>
      <c r="S266" s="435"/>
      <c r="T266" s="435"/>
      <c r="U266" s="435"/>
      <c r="V266" s="435"/>
      <c r="W266" s="435"/>
      <c r="X266" s="435"/>
      <c r="Y266" s="435"/>
      <c r="Z266" s="435"/>
    </row>
    <row r="267" spans="1:26" ht="11.25" customHeight="1">
      <c r="A267" s="465" t="s">
        <v>3986</v>
      </c>
      <c r="B267" s="123" t="s">
        <v>3987</v>
      </c>
      <c r="C267" s="123" t="s">
        <v>3988</v>
      </c>
      <c r="D267" s="124" t="s">
        <v>392</v>
      </c>
      <c r="E267" s="124" t="s">
        <v>609</v>
      </c>
      <c r="F267" s="466"/>
      <c r="G267" s="466"/>
      <c r="H267" s="466"/>
      <c r="I267" s="466"/>
      <c r="J267" s="466"/>
      <c r="K267" s="466"/>
      <c r="L267" s="466"/>
      <c r="M267" s="467">
        <f t="shared" si="73"/>
        <v>0</v>
      </c>
      <c r="N267" s="467"/>
      <c r="O267" s="467">
        <f t="shared" si="74"/>
        <v>0</v>
      </c>
      <c r="P267" s="123"/>
      <c r="Q267" s="506"/>
      <c r="R267" s="507"/>
      <c r="S267" s="435"/>
      <c r="T267" s="435"/>
      <c r="U267" s="435"/>
      <c r="V267" s="435"/>
      <c r="W267" s="435"/>
      <c r="X267" s="435"/>
      <c r="Y267" s="435"/>
      <c r="Z267" s="435"/>
    </row>
    <row r="268" spans="1:26" ht="11.25" customHeight="1">
      <c r="A268" s="465" t="s">
        <v>3992</v>
      </c>
      <c r="B268" s="123" t="s">
        <v>3993</v>
      </c>
      <c r="C268" s="123" t="s">
        <v>3994</v>
      </c>
      <c r="D268" s="124" t="s">
        <v>392</v>
      </c>
      <c r="E268" s="124" t="s">
        <v>609</v>
      </c>
      <c r="F268" s="466"/>
      <c r="G268" s="466"/>
      <c r="H268" s="466"/>
      <c r="I268" s="466"/>
      <c r="J268" s="466"/>
      <c r="K268" s="466"/>
      <c r="L268" s="466"/>
      <c r="M268" s="467">
        <f t="shared" si="73"/>
        <v>0</v>
      </c>
      <c r="N268" s="467"/>
      <c r="O268" s="467">
        <f t="shared" si="74"/>
        <v>0</v>
      </c>
      <c r="P268" s="123"/>
      <c r="Q268" s="506"/>
      <c r="R268" s="507"/>
      <c r="S268" s="435"/>
      <c r="T268" s="435"/>
      <c r="U268" s="435"/>
      <c r="V268" s="435"/>
      <c r="W268" s="435"/>
      <c r="X268" s="435"/>
      <c r="Y268" s="435"/>
      <c r="Z268" s="435"/>
    </row>
    <row r="269" spans="1:26" ht="11.25" customHeight="1">
      <c r="A269" s="482" t="s">
        <v>3997</v>
      </c>
      <c r="B269" s="482" t="s">
        <v>3998</v>
      </c>
      <c r="C269" s="482" t="s">
        <v>3999</v>
      </c>
      <c r="D269" s="607"/>
      <c r="E269" s="607"/>
      <c r="F269" s="482"/>
      <c r="G269" s="482"/>
      <c r="H269" s="482"/>
      <c r="I269" s="482"/>
      <c r="J269" s="482"/>
      <c r="K269" s="482"/>
      <c r="L269" s="482"/>
      <c r="M269" s="491"/>
      <c r="N269" s="665"/>
      <c r="O269" s="491">
        <f>SUM(O270:O273)</f>
        <v>2.2000000000000002</v>
      </c>
      <c r="P269" s="482"/>
      <c r="Q269" s="482"/>
      <c r="R269" s="491">
        <f>SUM(R270:R273)</f>
        <v>0</v>
      </c>
      <c r="S269" s="435"/>
      <c r="T269" s="435"/>
      <c r="U269" s="435"/>
      <c r="V269" s="435"/>
      <c r="W269" s="435"/>
      <c r="X269" s="435"/>
      <c r="Y269" s="435"/>
      <c r="Z269" s="435"/>
    </row>
    <row r="270" spans="1:26" ht="11.25" customHeight="1">
      <c r="A270" s="123" t="s">
        <v>4003</v>
      </c>
      <c r="B270" s="123" t="s">
        <v>4004</v>
      </c>
      <c r="C270" s="123" t="s">
        <v>4005</v>
      </c>
      <c r="D270" s="124" t="s">
        <v>392</v>
      </c>
      <c r="E270" s="124" t="s">
        <v>609</v>
      </c>
      <c r="F270" s="124"/>
      <c r="G270" s="124"/>
      <c r="H270" s="593"/>
      <c r="I270" s="666"/>
      <c r="J270" s="124"/>
      <c r="K270" s="469"/>
      <c r="L270" s="124"/>
      <c r="M270" s="467">
        <f t="shared" ref="M270:M281" si="75">L270/100000</f>
        <v>0</v>
      </c>
      <c r="N270" s="124"/>
      <c r="O270" s="467">
        <f t="shared" ref="O270:O281" si="76">M270*N270</f>
        <v>0</v>
      </c>
      <c r="P270" s="123"/>
      <c r="Q270" s="506"/>
      <c r="R270" s="507"/>
      <c r="S270" s="435"/>
      <c r="T270" s="435"/>
      <c r="U270" s="435"/>
      <c r="V270" s="435"/>
      <c r="W270" s="435"/>
      <c r="X270" s="435"/>
      <c r="Y270" s="435"/>
      <c r="Z270" s="435"/>
    </row>
    <row r="271" spans="1:26" ht="11.25" customHeight="1">
      <c r="A271" s="123" t="s">
        <v>4008</v>
      </c>
      <c r="B271" s="123" t="s">
        <v>4009</v>
      </c>
      <c r="C271" s="123" t="s">
        <v>4010</v>
      </c>
      <c r="D271" s="124" t="s">
        <v>392</v>
      </c>
      <c r="E271" s="124" t="s">
        <v>609</v>
      </c>
      <c r="F271" s="124"/>
      <c r="G271" s="124"/>
      <c r="H271" s="593"/>
      <c r="I271" s="666"/>
      <c r="J271" s="124"/>
      <c r="K271" s="469"/>
      <c r="L271" s="124"/>
      <c r="M271" s="467">
        <f t="shared" si="75"/>
        <v>0</v>
      </c>
      <c r="N271" s="124"/>
      <c r="O271" s="467">
        <f t="shared" si="76"/>
        <v>0</v>
      </c>
      <c r="P271" s="123"/>
      <c r="Q271" s="506"/>
      <c r="R271" s="507"/>
      <c r="S271" s="435"/>
      <c r="T271" s="435"/>
      <c r="U271" s="435"/>
      <c r="V271" s="435"/>
      <c r="W271" s="435"/>
      <c r="X271" s="435"/>
      <c r="Y271" s="435"/>
      <c r="Z271" s="435"/>
    </row>
    <row r="272" spans="1:26" ht="11.25" customHeight="1">
      <c r="A272" s="123" t="s">
        <v>4013</v>
      </c>
      <c r="B272" s="123" t="s">
        <v>4014</v>
      </c>
      <c r="C272" s="123" t="s">
        <v>4015</v>
      </c>
      <c r="D272" s="124" t="s">
        <v>392</v>
      </c>
      <c r="E272" s="124" t="s">
        <v>609</v>
      </c>
      <c r="F272" s="124"/>
      <c r="G272" s="124"/>
      <c r="H272" s="593"/>
      <c r="I272" s="666"/>
      <c r="J272" s="124"/>
      <c r="K272" s="469"/>
      <c r="L272" s="667"/>
      <c r="M272" s="467">
        <f t="shared" si="75"/>
        <v>0</v>
      </c>
      <c r="N272" s="124"/>
      <c r="O272" s="467">
        <f t="shared" si="76"/>
        <v>0</v>
      </c>
      <c r="P272" s="184"/>
      <c r="Q272" s="506"/>
      <c r="R272" s="507"/>
      <c r="S272" s="435"/>
      <c r="T272" s="435"/>
      <c r="U272" s="435"/>
      <c r="V272" s="435"/>
      <c r="W272" s="435"/>
      <c r="X272" s="435"/>
      <c r="Y272" s="435"/>
      <c r="Z272" s="435"/>
    </row>
    <row r="273" spans="1:26" ht="25.5">
      <c r="A273" s="506" t="s">
        <v>4017</v>
      </c>
      <c r="B273" s="506" t="s">
        <v>4018</v>
      </c>
      <c r="C273" s="506" t="s">
        <v>1441</v>
      </c>
      <c r="D273" s="569" t="s">
        <v>609</v>
      </c>
      <c r="E273" s="569" t="s">
        <v>1598</v>
      </c>
      <c r="F273" s="327"/>
      <c r="G273" s="327"/>
      <c r="H273" s="327"/>
      <c r="I273" s="327"/>
      <c r="J273" s="327"/>
      <c r="K273" s="327" t="s">
        <v>691</v>
      </c>
      <c r="L273" s="327">
        <v>220000</v>
      </c>
      <c r="M273" s="532">
        <f t="shared" si="75"/>
        <v>2.2000000000000002</v>
      </c>
      <c r="N273" s="532">
        <v>1</v>
      </c>
      <c r="O273" s="532">
        <f t="shared" si="76"/>
        <v>2.2000000000000002</v>
      </c>
      <c r="P273" s="506" t="s">
        <v>4021</v>
      </c>
      <c r="Q273" s="506"/>
      <c r="R273" s="507"/>
      <c r="S273" s="508"/>
      <c r="T273" s="508"/>
      <c r="U273" s="508"/>
      <c r="V273" s="508"/>
      <c r="W273" s="508"/>
      <c r="X273" s="508"/>
      <c r="Y273" s="508"/>
      <c r="Z273" s="508"/>
    </row>
    <row r="274" spans="1:26" ht="15.75" customHeight="1">
      <c r="A274" s="506" t="s">
        <v>4022</v>
      </c>
      <c r="B274" s="123"/>
      <c r="C274" s="506" t="s">
        <v>4023</v>
      </c>
      <c r="D274" s="569" t="s">
        <v>392</v>
      </c>
      <c r="E274" s="569" t="s">
        <v>609</v>
      </c>
      <c r="F274" s="466"/>
      <c r="G274" s="466"/>
      <c r="H274" s="466"/>
      <c r="I274" s="466"/>
      <c r="J274" s="466"/>
      <c r="K274" s="466"/>
      <c r="L274" s="466"/>
      <c r="M274" s="467">
        <f t="shared" si="75"/>
        <v>0</v>
      </c>
      <c r="N274" s="467"/>
      <c r="O274" s="467">
        <f t="shared" si="76"/>
        <v>0</v>
      </c>
      <c r="P274" s="123"/>
      <c r="Q274" s="506"/>
      <c r="R274" s="507"/>
      <c r="S274" s="435"/>
      <c r="T274" s="435"/>
      <c r="U274" s="435"/>
      <c r="V274" s="435"/>
      <c r="W274" s="435"/>
      <c r="X274" s="435"/>
      <c r="Y274" s="435"/>
      <c r="Z274" s="435"/>
    </row>
    <row r="275" spans="1:26" ht="102">
      <c r="A275" s="123" t="s">
        <v>4024</v>
      </c>
      <c r="B275" s="123"/>
      <c r="C275" s="506" t="s">
        <v>4025</v>
      </c>
      <c r="D275" s="569" t="s">
        <v>609</v>
      </c>
      <c r="E275" s="569" t="s">
        <v>1356</v>
      </c>
      <c r="F275" s="466"/>
      <c r="G275" s="466"/>
      <c r="H275" s="466">
        <v>98000</v>
      </c>
      <c r="I275" s="466"/>
      <c r="J275" s="466"/>
      <c r="K275" s="466" t="s">
        <v>3655</v>
      </c>
      <c r="L275" s="466">
        <v>97500</v>
      </c>
      <c r="M275" s="467">
        <f t="shared" si="75"/>
        <v>0.97499999999999998</v>
      </c>
      <c r="N275" s="467">
        <v>1</v>
      </c>
      <c r="O275" s="467">
        <f t="shared" si="76"/>
        <v>0.97499999999999998</v>
      </c>
      <c r="P275" s="123" t="s">
        <v>4027</v>
      </c>
      <c r="Q275" s="123">
        <f>'NRCP Abstract'!J17</f>
        <v>0</v>
      </c>
      <c r="R275" s="468">
        <f>'NRCP Abstract'!K17</f>
        <v>0</v>
      </c>
      <c r="S275" s="435"/>
      <c r="T275" s="435"/>
      <c r="U275" s="435"/>
      <c r="V275" s="435"/>
      <c r="W275" s="435"/>
      <c r="X275" s="435"/>
      <c r="Y275" s="435"/>
      <c r="Z275" s="435"/>
    </row>
    <row r="276" spans="1:26" ht="11.25" customHeight="1">
      <c r="A276" s="123" t="s">
        <v>4030</v>
      </c>
      <c r="B276" s="123"/>
      <c r="C276" s="123" t="s">
        <v>4031</v>
      </c>
      <c r="D276" s="124" t="s">
        <v>659</v>
      </c>
      <c r="E276" s="124" t="s">
        <v>164</v>
      </c>
      <c r="F276" s="466"/>
      <c r="G276" s="466"/>
      <c r="H276" s="466"/>
      <c r="I276" s="466"/>
      <c r="J276" s="466"/>
      <c r="K276" s="466"/>
      <c r="L276" s="466"/>
      <c r="M276" s="467">
        <f t="shared" si="75"/>
        <v>0</v>
      </c>
      <c r="N276" s="467"/>
      <c r="O276" s="467">
        <f t="shared" si="76"/>
        <v>0</v>
      </c>
      <c r="P276" s="123"/>
      <c r="Q276" s="123"/>
      <c r="R276" s="468">
        <f>'NPCCHH Abstract'!K18</f>
        <v>0</v>
      </c>
      <c r="S276" s="435"/>
      <c r="T276" s="435"/>
      <c r="U276" s="435"/>
      <c r="V276" s="435"/>
      <c r="W276" s="435"/>
      <c r="X276" s="435"/>
      <c r="Y276" s="435"/>
      <c r="Z276" s="435"/>
    </row>
    <row r="277" spans="1:26" ht="11.25" customHeight="1">
      <c r="A277" s="123" t="s">
        <v>4036</v>
      </c>
      <c r="B277" s="123"/>
      <c r="C277" s="123" t="s">
        <v>4037</v>
      </c>
      <c r="D277" s="124" t="s">
        <v>609</v>
      </c>
      <c r="E277" s="124" t="s">
        <v>3545</v>
      </c>
      <c r="F277" s="466"/>
      <c r="G277" s="466"/>
      <c r="H277" s="466"/>
      <c r="I277" s="466"/>
      <c r="J277" s="466"/>
      <c r="K277" s="466"/>
      <c r="L277" s="466"/>
      <c r="M277" s="467">
        <f t="shared" si="75"/>
        <v>0</v>
      </c>
      <c r="N277" s="467"/>
      <c r="O277" s="467">
        <f t="shared" si="76"/>
        <v>0</v>
      </c>
      <c r="P277" s="123"/>
      <c r="Q277" s="123">
        <f>'PPCL Abstract'!J13</f>
        <v>0</v>
      </c>
      <c r="R277" s="468">
        <f>'PPCL Abstract'!K13</f>
        <v>0</v>
      </c>
      <c r="S277" s="435"/>
      <c r="T277" s="435"/>
      <c r="U277" s="435"/>
      <c r="V277" s="435"/>
      <c r="W277" s="435"/>
      <c r="X277" s="435"/>
      <c r="Y277" s="435"/>
      <c r="Z277" s="435"/>
    </row>
    <row r="278" spans="1:26" ht="11.25" customHeight="1">
      <c r="A278" s="123" t="s">
        <v>4041</v>
      </c>
      <c r="B278" s="123"/>
      <c r="C278" s="123" t="s">
        <v>4043</v>
      </c>
      <c r="D278" s="124" t="s">
        <v>609</v>
      </c>
      <c r="E278" s="124" t="s">
        <v>4044</v>
      </c>
      <c r="F278" s="466"/>
      <c r="G278" s="466"/>
      <c r="H278" s="466"/>
      <c r="I278" s="466"/>
      <c r="J278" s="466"/>
      <c r="K278" s="466"/>
      <c r="L278" s="466"/>
      <c r="M278" s="467">
        <f t="shared" si="75"/>
        <v>0</v>
      </c>
      <c r="N278" s="467"/>
      <c r="O278" s="467">
        <f t="shared" si="76"/>
        <v>0</v>
      </c>
      <c r="P278" s="123"/>
      <c r="Q278" s="123"/>
      <c r="R278" s="468"/>
      <c r="S278" s="435"/>
      <c r="T278" s="435"/>
      <c r="U278" s="435"/>
      <c r="V278" s="435"/>
      <c r="W278" s="435"/>
      <c r="X278" s="435"/>
      <c r="Y278" s="435"/>
      <c r="Z278" s="435"/>
    </row>
    <row r="279" spans="1:26" ht="11.25" customHeight="1">
      <c r="A279" s="123" t="s">
        <v>4045</v>
      </c>
      <c r="B279" s="123"/>
      <c r="C279" s="123" t="s">
        <v>4046</v>
      </c>
      <c r="D279" s="124" t="s">
        <v>609</v>
      </c>
      <c r="E279" s="124" t="s">
        <v>4049</v>
      </c>
      <c r="F279" s="466"/>
      <c r="G279" s="466"/>
      <c r="H279" s="466"/>
      <c r="I279" s="466"/>
      <c r="J279" s="466"/>
      <c r="K279" s="466"/>
      <c r="L279" s="466"/>
      <c r="M279" s="467">
        <f t="shared" si="75"/>
        <v>0</v>
      </c>
      <c r="N279" s="467"/>
      <c r="O279" s="467">
        <f t="shared" si="76"/>
        <v>0</v>
      </c>
      <c r="P279" s="123"/>
      <c r="Q279" s="123"/>
      <c r="R279" s="468"/>
      <c r="S279" s="435"/>
      <c r="T279" s="435"/>
      <c r="U279" s="435"/>
      <c r="V279" s="435"/>
      <c r="W279" s="435"/>
      <c r="X279" s="435"/>
      <c r="Y279" s="435"/>
      <c r="Z279" s="435"/>
    </row>
    <row r="280" spans="1:26" ht="11.25" customHeight="1">
      <c r="A280" s="123" t="s">
        <v>4051</v>
      </c>
      <c r="B280" s="123"/>
      <c r="C280" s="123" t="s">
        <v>4052</v>
      </c>
      <c r="D280" s="124" t="s">
        <v>659</v>
      </c>
      <c r="E280" s="124" t="s">
        <v>149</v>
      </c>
      <c r="F280" s="466"/>
      <c r="G280" s="466"/>
      <c r="H280" s="466"/>
      <c r="I280" s="466"/>
      <c r="J280" s="466"/>
      <c r="K280" s="466"/>
      <c r="L280" s="466"/>
      <c r="M280" s="467">
        <f t="shared" si="75"/>
        <v>0</v>
      </c>
      <c r="N280" s="467"/>
      <c r="O280" s="467">
        <f t="shared" si="76"/>
        <v>0</v>
      </c>
      <c r="P280" s="123"/>
      <c r="Q280" s="123">
        <f>'Dialysis Programme Abstract'!J26</f>
        <v>0</v>
      </c>
      <c r="R280" s="468">
        <f>'Dialysis Programme Abstract'!K26</f>
        <v>0</v>
      </c>
      <c r="S280" s="435"/>
      <c r="T280" s="435"/>
      <c r="U280" s="435"/>
      <c r="V280" s="435"/>
      <c r="W280" s="435"/>
      <c r="X280" s="435"/>
      <c r="Y280" s="435"/>
      <c r="Z280" s="435"/>
    </row>
    <row r="281" spans="1:26" ht="11.25" customHeight="1">
      <c r="A281" s="123" t="s">
        <v>4056</v>
      </c>
      <c r="B281" s="465"/>
      <c r="C281" s="506" t="s">
        <v>297</v>
      </c>
      <c r="D281" s="124" t="s">
        <v>392</v>
      </c>
      <c r="E281" s="569"/>
      <c r="F281" s="466"/>
      <c r="G281" s="466"/>
      <c r="H281" s="466"/>
      <c r="I281" s="466"/>
      <c r="J281" s="466"/>
      <c r="K281" s="227"/>
      <c r="L281" s="227"/>
      <c r="M281" s="467">
        <f t="shared" si="75"/>
        <v>0</v>
      </c>
      <c r="N281" s="672"/>
      <c r="O281" s="467">
        <f t="shared" si="76"/>
        <v>0</v>
      </c>
      <c r="P281" s="465"/>
      <c r="Q281" s="566"/>
      <c r="R281" s="673"/>
      <c r="S281" s="435"/>
      <c r="T281" s="435"/>
      <c r="U281" s="435"/>
      <c r="V281" s="435"/>
      <c r="W281" s="435"/>
      <c r="X281" s="435"/>
      <c r="Y281" s="435"/>
      <c r="Z281" s="435"/>
    </row>
    <row r="282" spans="1:26" ht="11.25" customHeight="1">
      <c r="A282" s="674"/>
      <c r="B282" s="674"/>
      <c r="C282" s="677"/>
      <c r="D282" s="449"/>
      <c r="E282" s="449"/>
      <c r="F282" s="437"/>
      <c r="G282" s="437"/>
      <c r="H282" s="437"/>
      <c r="I282" s="437"/>
      <c r="J282" s="437"/>
      <c r="K282" s="435"/>
      <c r="L282" s="435"/>
      <c r="M282" s="435"/>
      <c r="N282" s="435"/>
      <c r="O282" s="435"/>
      <c r="P282" s="674"/>
      <c r="Q282" s="674"/>
      <c r="R282" s="679"/>
      <c r="S282" s="435"/>
      <c r="T282" s="435"/>
      <c r="U282" s="435"/>
      <c r="V282" s="435"/>
      <c r="W282" s="435"/>
      <c r="X282" s="435"/>
      <c r="Y282" s="435"/>
      <c r="Z282" s="435"/>
    </row>
    <row r="283" spans="1:26" ht="11.25" customHeight="1">
      <c r="A283" s="674"/>
      <c r="B283" s="674"/>
      <c r="C283" s="677"/>
      <c r="D283" s="449"/>
      <c r="E283" s="449"/>
      <c r="F283" s="437"/>
      <c r="G283" s="437"/>
      <c r="H283" s="437"/>
      <c r="I283" s="437"/>
      <c r="J283" s="437"/>
      <c r="K283" s="435"/>
      <c r="L283" s="435"/>
      <c r="M283" s="435"/>
      <c r="N283" s="435"/>
      <c r="O283" s="435"/>
      <c r="P283" s="674"/>
      <c r="Q283" s="674"/>
      <c r="R283" s="679"/>
      <c r="S283" s="435"/>
      <c r="T283" s="435"/>
      <c r="U283" s="435"/>
      <c r="V283" s="435"/>
      <c r="W283" s="435"/>
      <c r="X283" s="435"/>
      <c r="Y283" s="435"/>
      <c r="Z283" s="435"/>
    </row>
    <row r="284" spans="1:26" ht="11.25" customHeight="1">
      <c r="A284" s="674"/>
      <c r="B284" s="674"/>
      <c r="C284" s="435"/>
      <c r="D284" s="449"/>
      <c r="E284" s="449"/>
      <c r="F284" s="437"/>
      <c r="G284" s="437"/>
      <c r="H284" s="437"/>
      <c r="I284" s="437"/>
      <c r="J284" s="437"/>
      <c r="K284" s="435"/>
      <c r="L284" s="435"/>
      <c r="M284" s="435"/>
      <c r="N284" s="435"/>
      <c r="O284" s="435"/>
      <c r="P284" s="674"/>
      <c r="Q284" s="674"/>
      <c r="R284" s="679"/>
      <c r="S284" s="435"/>
      <c r="T284" s="435"/>
      <c r="U284" s="435"/>
      <c r="V284" s="435"/>
      <c r="W284" s="435"/>
      <c r="X284" s="435"/>
      <c r="Y284" s="435"/>
      <c r="Z284" s="435"/>
    </row>
    <row r="285" spans="1:26" ht="11.25" customHeight="1">
      <c r="A285" s="674"/>
      <c r="B285" s="674"/>
      <c r="C285" s="677"/>
      <c r="D285" s="449"/>
      <c r="E285" s="449"/>
      <c r="F285" s="437"/>
      <c r="G285" s="437"/>
      <c r="H285" s="437"/>
      <c r="I285" s="437"/>
      <c r="J285" s="437"/>
      <c r="K285" s="435"/>
      <c r="L285" s="435"/>
      <c r="M285" s="435"/>
      <c r="N285" s="435"/>
      <c r="O285" s="435"/>
      <c r="P285" s="674"/>
      <c r="Q285" s="674"/>
      <c r="R285" s="679"/>
      <c r="S285" s="435"/>
      <c r="T285" s="435"/>
      <c r="U285" s="435"/>
      <c r="V285" s="435"/>
      <c r="W285" s="435"/>
      <c r="X285" s="435"/>
      <c r="Y285" s="435"/>
      <c r="Z285" s="435"/>
    </row>
    <row r="286" spans="1:26" ht="11.25" customHeight="1">
      <c r="A286" s="674"/>
      <c r="B286" s="674"/>
      <c r="C286" s="677"/>
      <c r="D286" s="449"/>
      <c r="E286" s="449"/>
      <c r="F286" s="437"/>
      <c r="G286" s="437"/>
      <c r="H286" s="437"/>
      <c r="I286" s="437"/>
      <c r="J286" s="437"/>
      <c r="K286" s="435"/>
      <c r="L286" s="435"/>
      <c r="M286" s="435"/>
      <c r="N286" s="435"/>
      <c r="O286" s="435"/>
      <c r="P286" s="674"/>
      <c r="Q286" s="674"/>
      <c r="R286" s="679"/>
      <c r="S286" s="435"/>
      <c r="T286" s="435"/>
      <c r="U286" s="435"/>
      <c r="V286" s="435"/>
      <c r="W286" s="435"/>
      <c r="X286" s="435"/>
      <c r="Y286" s="435"/>
      <c r="Z286" s="435"/>
    </row>
    <row r="287" spans="1:26" ht="11.25" customHeight="1">
      <c r="A287" s="674"/>
      <c r="B287" s="674"/>
      <c r="C287" s="677"/>
      <c r="D287" s="449"/>
      <c r="E287" s="449"/>
      <c r="F287" s="437"/>
      <c r="G287" s="437"/>
      <c r="H287" s="437"/>
      <c r="I287" s="437"/>
      <c r="J287" s="437"/>
      <c r="K287" s="435"/>
      <c r="L287" s="435"/>
      <c r="M287" s="435"/>
      <c r="N287" s="435"/>
      <c r="O287" s="435"/>
      <c r="P287" s="674"/>
      <c r="Q287" s="674"/>
      <c r="R287" s="679"/>
      <c r="S287" s="435"/>
      <c r="T287" s="435"/>
      <c r="U287" s="435"/>
      <c r="V287" s="435"/>
      <c r="W287" s="435"/>
      <c r="X287" s="435"/>
      <c r="Y287" s="435"/>
      <c r="Z287" s="435"/>
    </row>
    <row r="288" spans="1:26" ht="11.25" customHeight="1">
      <c r="A288" s="674"/>
      <c r="B288" s="674"/>
      <c r="C288" s="677"/>
      <c r="D288" s="449"/>
      <c r="E288" s="449"/>
      <c r="F288" s="437"/>
      <c r="G288" s="437"/>
      <c r="H288" s="437"/>
      <c r="I288" s="437"/>
      <c r="J288" s="437"/>
      <c r="K288" s="435"/>
      <c r="L288" s="435"/>
      <c r="M288" s="435"/>
      <c r="N288" s="435"/>
      <c r="O288" s="435"/>
      <c r="P288" s="674"/>
      <c r="Q288" s="674"/>
      <c r="R288" s="679"/>
      <c r="S288" s="435"/>
      <c r="T288" s="435"/>
      <c r="U288" s="435"/>
      <c r="V288" s="435"/>
      <c r="W288" s="435"/>
      <c r="X288" s="435"/>
      <c r="Y288" s="435"/>
      <c r="Z288" s="435"/>
    </row>
    <row r="289" spans="1:26" ht="11.25" customHeight="1">
      <c r="A289" s="674"/>
      <c r="B289" s="674"/>
      <c r="C289" s="677"/>
      <c r="D289" s="449"/>
      <c r="E289" s="449"/>
      <c r="F289" s="437"/>
      <c r="G289" s="437"/>
      <c r="H289" s="437"/>
      <c r="I289" s="437"/>
      <c r="J289" s="437"/>
      <c r="K289" s="435"/>
      <c r="L289" s="435"/>
      <c r="M289" s="435"/>
      <c r="N289" s="435"/>
      <c r="O289" s="435"/>
      <c r="P289" s="674"/>
      <c r="Q289" s="674"/>
      <c r="R289" s="679"/>
      <c r="S289" s="435"/>
      <c r="T289" s="435"/>
      <c r="U289" s="435"/>
      <c r="V289" s="435"/>
      <c r="W289" s="435"/>
      <c r="X289" s="435"/>
      <c r="Y289" s="435"/>
      <c r="Z289" s="435"/>
    </row>
    <row r="290" spans="1:26" ht="11.25" customHeight="1">
      <c r="A290" s="674"/>
      <c r="B290" s="674"/>
      <c r="C290" s="677"/>
      <c r="D290" s="449"/>
      <c r="E290" s="449"/>
      <c r="F290" s="437"/>
      <c r="G290" s="437"/>
      <c r="H290" s="437"/>
      <c r="I290" s="437"/>
      <c r="J290" s="437"/>
      <c r="K290" s="435"/>
      <c r="L290" s="435"/>
      <c r="M290" s="435"/>
      <c r="N290" s="435"/>
      <c r="O290" s="435"/>
      <c r="P290" s="674"/>
      <c r="Q290" s="674"/>
      <c r="R290" s="679"/>
      <c r="S290" s="435"/>
      <c r="T290" s="435"/>
      <c r="U290" s="435"/>
      <c r="V290" s="435"/>
      <c r="W290" s="435"/>
      <c r="X290" s="435"/>
      <c r="Y290" s="435"/>
      <c r="Z290" s="435"/>
    </row>
    <row r="291" spans="1:26" ht="11.25" customHeight="1">
      <c r="A291" s="674"/>
      <c r="B291" s="674"/>
      <c r="C291" s="677"/>
      <c r="D291" s="449"/>
      <c r="E291" s="449"/>
      <c r="F291" s="437"/>
      <c r="G291" s="437"/>
      <c r="H291" s="437"/>
      <c r="I291" s="437"/>
      <c r="J291" s="437"/>
      <c r="K291" s="435"/>
      <c r="L291" s="435"/>
      <c r="M291" s="435"/>
      <c r="N291" s="435"/>
      <c r="O291" s="435"/>
      <c r="P291" s="674"/>
      <c r="Q291" s="674"/>
      <c r="R291" s="679"/>
      <c r="S291" s="435"/>
      <c r="T291" s="435"/>
      <c r="U291" s="435"/>
      <c r="V291" s="435"/>
      <c r="W291" s="435"/>
      <c r="X291" s="435"/>
      <c r="Y291" s="435"/>
      <c r="Z291" s="435"/>
    </row>
    <row r="292" spans="1:26" ht="11.25" customHeight="1">
      <c r="A292" s="674"/>
      <c r="B292" s="674"/>
      <c r="C292" s="677"/>
      <c r="D292" s="449"/>
      <c r="E292" s="449"/>
      <c r="F292" s="437"/>
      <c r="G292" s="437"/>
      <c r="H292" s="437"/>
      <c r="I292" s="437"/>
      <c r="J292" s="437"/>
      <c r="K292" s="435"/>
      <c r="L292" s="435"/>
      <c r="M292" s="435"/>
      <c r="N292" s="435"/>
      <c r="O292" s="435"/>
      <c r="P292" s="674"/>
      <c r="Q292" s="674"/>
      <c r="R292" s="679"/>
      <c r="S292" s="435"/>
      <c r="T292" s="435"/>
      <c r="U292" s="435"/>
      <c r="V292" s="435"/>
      <c r="W292" s="435"/>
      <c r="X292" s="435"/>
      <c r="Y292" s="435"/>
      <c r="Z292" s="435"/>
    </row>
    <row r="293" spans="1:26" ht="11.25" customHeight="1">
      <c r="A293" s="674"/>
      <c r="B293" s="674"/>
      <c r="C293" s="677"/>
      <c r="D293" s="449"/>
      <c r="E293" s="449"/>
      <c r="F293" s="437"/>
      <c r="G293" s="437"/>
      <c r="H293" s="437"/>
      <c r="I293" s="437"/>
      <c r="J293" s="437"/>
      <c r="K293" s="435"/>
      <c r="L293" s="435"/>
      <c r="M293" s="435"/>
      <c r="N293" s="435"/>
      <c r="O293" s="435"/>
      <c r="P293" s="674"/>
      <c r="Q293" s="674"/>
      <c r="R293" s="679"/>
      <c r="S293" s="435"/>
      <c r="T293" s="435"/>
      <c r="U293" s="435"/>
      <c r="V293" s="435"/>
      <c r="W293" s="435"/>
      <c r="X293" s="435"/>
      <c r="Y293" s="435"/>
      <c r="Z293" s="435"/>
    </row>
    <row r="294" spans="1:26" ht="11.25" customHeight="1">
      <c r="A294" s="674"/>
      <c r="B294" s="674"/>
      <c r="C294" s="677"/>
      <c r="D294" s="449"/>
      <c r="E294" s="449"/>
      <c r="F294" s="437"/>
      <c r="G294" s="437"/>
      <c r="H294" s="437"/>
      <c r="I294" s="437"/>
      <c r="J294" s="437"/>
      <c r="K294" s="435"/>
      <c r="L294" s="435"/>
      <c r="M294" s="435"/>
      <c r="N294" s="435"/>
      <c r="O294" s="435"/>
      <c r="P294" s="674"/>
      <c r="Q294" s="674"/>
      <c r="R294" s="679"/>
      <c r="S294" s="435"/>
      <c r="T294" s="435"/>
      <c r="U294" s="435"/>
      <c r="V294" s="435"/>
      <c r="W294" s="435"/>
      <c r="X294" s="435"/>
      <c r="Y294" s="435"/>
      <c r="Z294" s="435"/>
    </row>
    <row r="295" spans="1:26" ht="11.25" customHeight="1">
      <c r="A295" s="674"/>
      <c r="B295" s="674"/>
      <c r="C295" s="677"/>
      <c r="D295" s="449"/>
      <c r="E295" s="449"/>
      <c r="F295" s="437"/>
      <c r="G295" s="437"/>
      <c r="H295" s="437"/>
      <c r="I295" s="437"/>
      <c r="J295" s="437"/>
      <c r="K295" s="435"/>
      <c r="L295" s="435"/>
      <c r="M295" s="435"/>
      <c r="N295" s="435"/>
      <c r="O295" s="435"/>
      <c r="P295" s="674"/>
      <c r="Q295" s="674"/>
      <c r="R295" s="679"/>
      <c r="S295" s="435"/>
      <c r="T295" s="435"/>
      <c r="U295" s="435"/>
      <c r="V295" s="435"/>
      <c r="W295" s="435"/>
      <c r="X295" s="435"/>
      <c r="Y295" s="435"/>
      <c r="Z295" s="435"/>
    </row>
    <row r="296" spans="1:26" ht="11.25" customHeight="1">
      <c r="A296" s="674"/>
      <c r="B296" s="674"/>
      <c r="C296" s="677"/>
      <c r="D296" s="449"/>
      <c r="E296" s="449"/>
      <c r="F296" s="437"/>
      <c r="G296" s="437"/>
      <c r="H296" s="437"/>
      <c r="I296" s="437"/>
      <c r="J296" s="437"/>
      <c r="K296" s="435"/>
      <c r="L296" s="435"/>
      <c r="M296" s="435"/>
      <c r="N296" s="435"/>
      <c r="O296" s="435"/>
      <c r="P296" s="674"/>
      <c r="Q296" s="674"/>
      <c r="R296" s="679"/>
      <c r="S296" s="435"/>
      <c r="T296" s="435"/>
      <c r="U296" s="435"/>
      <c r="V296" s="435"/>
      <c r="W296" s="435"/>
      <c r="X296" s="435"/>
      <c r="Y296" s="435"/>
      <c r="Z296" s="435"/>
    </row>
    <row r="297" spans="1:26" ht="11.25" customHeight="1">
      <c r="A297" s="674"/>
      <c r="B297" s="674"/>
      <c r="C297" s="677"/>
      <c r="D297" s="449"/>
      <c r="E297" s="449"/>
      <c r="F297" s="437"/>
      <c r="G297" s="437"/>
      <c r="H297" s="437"/>
      <c r="I297" s="437"/>
      <c r="J297" s="437"/>
      <c r="K297" s="435"/>
      <c r="L297" s="435"/>
      <c r="M297" s="435"/>
      <c r="N297" s="435"/>
      <c r="O297" s="435"/>
      <c r="P297" s="674"/>
      <c r="Q297" s="674"/>
      <c r="R297" s="679"/>
      <c r="S297" s="435"/>
      <c r="T297" s="435"/>
      <c r="U297" s="435"/>
      <c r="V297" s="435"/>
      <c r="W297" s="435"/>
      <c r="X297" s="435"/>
      <c r="Y297" s="435"/>
      <c r="Z297" s="435"/>
    </row>
    <row r="298" spans="1:26" ht="11.25" customHeight="1">
      <c r="A298" s="674"/>
      <c r="B298" s="674"/>
      <c r="C298" s="677"/>
      <c r="D298" s="449"/>
      <c r="E298" s="449"/>
      <c r="F298" s="437"/>
      <c r="G298" s="437"/>
      <c r="H298" s="437"/>
      <c r="I298" s="437"/>
      <c r="J298" s="437"/>
      <c r="K298" s="435"/>
      <c r="L298" s="435"/>
      <c r="M298" s="435"/>
      <c r="N298" s="435"/>
      <c r="O298" s="435"/>
      <c r="P298" s="674"/>
      <c r="Q298" s="674"/>
      <c r="R298" s="679"/>
      <c r="S298" s="435"/>
      <c r="T298" s="435"/>
      <c r="U298" s="435"/>
      <c r="V298" s="435"/>
      <c r="W298" s="435"/>
      <c r="X298" s="435"/>
      <c r="Y298" s="435"/>
      <c r="Z298" s="435"/>
    </row>
    <row r="299" spans="1:26" ht="11.25" customHeight="1">
      <c r="A299" s="674"/>
      <c r="B299" s="674"/>
      <c r="C299" s="677"/>
      <c r="D299" s="449"/>
      <c r="E299" s="449"/>
      <c r="F299" s="437"/>
      <c r="G299" s="437"/>
      <c r="H299" s="437"/>
      <c r="I299" s="437"/>
      <c r="J299" s="437"/>
      <c r="K299" s="435"/>
      <c r="L299" s="435"/>
      <c r="M299" s="435"/>
      <c r="N299" s="435"/>
      <c r="O299" s="435"/>
      <c r="P299" s="674"/>
      <c r="Q299" s="674"/>
      <c r="R299" s="679"/>
      <c r="S299" s="435"/>
      <c r="T299" s="435"/>
      <c r="U299" s="435"/>
      <c r="V299" s="435"/>
      <c r="W299" s="435"/>
      <c r="X299" s="435"/>
      <c r="Y299" s="435"/>
      <c r="Z299" s="435"/>
    </row>
    <row r="300" spans="1:26" ht="11.25" customHeight="1">
      <c r="A300" s="674"/>
      <c r="B300" s="674"/>
      <c r="C300" s="677"/>
      <c r="D300" s="449"/>
      <c r="E300" s="449"/>
      <c r="F300" s="437"/>
      <c r="G300" s="437"/>
      <c r="H300" s="437"/>
      <c r="I300" s="437"/>
      <c r="J300" s="437"/>
      <c r="K300" s="435"/>
      <c r="L300" s="435"/>
      <c r="M300" s="435"/>
      <c r="N300" s="435"/>
      <c r="O300" s="435"/>
      <c r="P300" s="674"/>
      <c r="Q300" s="674"/>
      <c r="R300" s="679"/>
      <c r="S300" s="435"/>
      <c r="T300" s="435"/>
      <c r="U300" s="435"/>
      <c r="V300" s="435"/>
      <c r="W300" s="435"/>
      <c r="X300" s="435"/>
      <c r="Y300" s="435"/>
      <c r="Z300" s="435"/>
    </row>
    <row r="301" spans="1:26" ht="11.25" customHeight="1">
      <c r="A301" s="674"/>
      <c r="B301" s="674"/>
      <c r="C301" s="677"/>
      <c r="D301" s="449"/>
      <c r="E301" s="449"/>
      <c r="F301" s="437"/>
      <c r="G301" s="437"/>
      <c r="H301" s="437"/>
      <c r="I301" s="437"/>
      <c r="J301" s="437"/>
      <c r="K301" s="435"/>
      <c r="L301" s="435"/>
      <c r="M301" s="435"/>
      <c r="N301" s="435"/>
      <c r="O301" s="435"/>
      <c r="P301" s="674"/>
      <c r="Q301" s="674"/>
      <c r="R301" s="679"/>
      <c r="S301" s="435"/>
      <c r="T301" s="435"/>
      <c r="U301" s="435"/>
      <c r="V301" s="435"/>
      <c r="W301" s="435"/>
      <c r="X301" s="435"/>
      <c r="Y301" s="435"/>
      <c r="Z301" s="435"/>
    </row>
    <row r="302" spans="1:26" ht="11.25" customHeight="1">
      <c r="A302" s="674"/>
      <c r="B302" s="674"/>
      <c r="C302" s="677"/>
      <c r="D302" s="449"/>
      <c r="E302" s="449"/>
      <c r="F302" s="437"/>
      <c r="G302" s="437"/>
      <c r="H302" s="437"/>
      <c r="I302" s="437"/>
      <c r="J302" s="437"/>
      <c r="K302" s="435"/>
      <c r="L302" s="435"/>
      <c r="M302" s="435"/>
      <c r="N302" s="435"/>
      <c r="O302" s="435"/>
      <c r="P302" s="674"/>
      <c r="Q302" s="674"/>
      <c r="R302" s="679"/>
      <c r="S302" s="435"/>
      <c r="T302" s="435"/>
      <c r="U302" s="435"/>
      <c r="V302" s="435"/>
      <c r="W302" s="435"/>
      <c r="X302" s="435"/>
      <c r="Y302" s="435"/>
      <c r="Z302" s="435"/>
    </row>
    <row r="303" spans="1:26" ht="11.25" customHeight="1">
      <c r="A303" s="674"/>
      <c r="B303" s="674"/>
      <c r="C303" s="677"/>
      <c r="D303" s="449"/>
      <c r="E303" s="449"/>
      <c r="F303" s="437"/>
      <c r="G303" s="437"/>
      <c r="H303" s="437"/>
      <c r="I303" s="437"/>
      <c r="J303" s="437"/>
      <c r="K303" s="435"/>
      <c r="L303" s="435"/>
      <c r="M303" s="435"/>
      <c r="N303" s="435"/>
      <c r="O303" s="435"/>
      <c r="P303" s="674"/>
      <c r="Q303" s="674"/>
      <c r="R303" s="679"/>
      <c r="S303" s="435"/>
      <c r="T303" s="435"/>
      <c r="U303" s="435"/>
      <c r="V303" s="435"/>
      <c r="W303" s="435"/>
      <c r="X303" s="435"/>
      <c r="Y303" s="435"/>
      <c r="Z303" s="435"/>
    </row>
    <row r="304" spans="1:26" ht="11.25" customHeight="1">
      <c r="A304" s="674"/>
      <c r="B304" s="674"/>
      <c r="C304" s="677"/>
      <c r="D304" s="449"/>
      <c r="E304" s="449"/>
      <c r="F304" s="437"/>
      <c r="G304" s="437"/>
      <c r="H304" s="437"/>
      <c r="I304" s="437"/>
      <c r="J304" s="437"/>
      <c r="K304" s="435"/>
      <c r="L304" s="435"/>
      <c r="M304" s="435"/>
      <c r="N304" s="435"/>
      <c r="O304" s="435"/>
      <c r="P304" s="674"/>
      <c r="Q304" s="674"/>
      <c r="R304" s="679"/>
      <c r="S304" s="435"/>
      <c r="T304" s="435"/>
      <c r="U304" s="435"/>
      <c r="V304" s="435"/>
      <c r="W304" s="435"/>
      <c r="X304" s="435"/>
      <c r="Y304" s="435"/>
      <c r="Z304" s="435"/>
    </row>
    <row r="305" spans="1:26" ht="11.25" customHeight="1">
      <c r="A305" s="674"/>
      <c r="B305" s="674"/>
      <c r="C305" s="677"/>
      <c r="D305" s="449"/>
      <c r="E305" s="449"/>
      <c r="F305" s="437"/>
      <c r="G305" s="437"/>
      <c r="H305" s="437"/>
      <c r="I305" s="437"/>
      <c r="J305" s="437"/>
      <c r="K305" s="435"/>
      <c r="L305" s="435"/>
      <c r="M305" s="435"/>
      <c r="N305" s="435"/>
      <c r="O305" s="435"/>
      <c r="P305" s="674"/>
      <c r="Q305" s="674"/>
      <c r="R305" s="679"/>
      <c r="S305" s="435"/>
      <c r="T305" s="435"/>
      <c r="U305" s="435"/>
      <c r="V305" s="435"/>
      <c r="W305" s="435"/>
      <c r="X305" s="435"/>
      <c r="Y305" s="435"/>
      <c r="Z305" s="435"/>
    </row>
    <row r="306" spans="1:26" ht="11.25" customHeight="1">
      <c r="A306" s="674"/>
      <c r="B306" s="674"/>
      <c r="C306" s="677"/>
      <c r="D306" s="449"/>
      <c r="E306" s="449"/>
      <c r="F306" s="437"/>
      <c r="G306" s="437"/>
      <c r="H306" s="437"/>
      <c r="I306" s="437"/>
      <c r="J306" s="437"/>
      <c r="K306" s="435"/>
      <c r="L306" s="435"/>
      <c r="M306" s="435"/>
      <c r="N306" s="435"/>
      <c r="O306" s="435"/>
      <c r="P306" s="674"/>
      <c r="Q306" s="674"/>
      <c r="R306" s="679"/>
      <c r="S306" s="435"/>
      <c r="T306" s="435"/>
      <c r="U306" s="435"/>
      <c r="V306" s="435"/>
      <c r="W306" s="435"/>
      <c r="X306" s="435"/>
      <c r="Y306" s="435"/>
      <c r="Z306" s="435"/>
    </row>
    <row r="307" spans="1:26" ht="11.25" customHeight="1">
      <c r="A307" s="674"/>
      <c r="B307" s="674"/>
      <c r="C307" s="677"/>
      <c r="D307" s="449"/>
      <c r="E307" s="449"/>
      <c r="F307" s="437"/>
      <c r="G307" s="437"/>
      <c r="H307" s="437"/>
      <c r="I307" s="437"/>
      <c r="J307" s="437"/>
      <c r="K307" s="435"/>
      <c r="L307" s="435"/>
      <c r="M307" s="435"/>
      <c r="N307" s="435"/>
      <c r="O307" s="435"/>
      <c r="P307" s="674"/>
      <c r="Q307" s="674"/>
      <c r="R307" s="679"/>
      <c r="S307" s="435"/>
      <c r="T307" s="435"/>
      <c r="U307" s="435"/>
      <c r="V307" s="435"/>
      <c r="W307" s="435"/>
      <c r="X307" s="435"/>
      <c r="Y307" s="435"/>
      <c r="Z307" s="435"/>
    </row>
    <row r="308" spans="1:26" ht="11.25" customHeight="1">
      <c r="A308" s="674"/>
      <c r="B308" s="674"/>
      <c r="C308" s="677"/>
      <c r="D308" s="449"/>
      <c r="E308" s="449"/>
      <c r="F308" s="437"/>
      <c r="G308" s="437"/>
      <c r="H308" s="437"/>
      <c r="I308" s="437"/>
      <c r="J308" s="437"/>
      <c r="K308" s="435"/>
      <c r="L308" s="435"/>
      <c r="M308" s="435"/>
      <c r="N308" s="435"/>
      <c r="O308" s="435"/>
      <c r="P308" s="674"/>
      <c r="Q308" s="674"/>
      <c r="R308" s="679"/>
      <c r="S308" s="435"/>
      <c r="T308" s="435"/>
      <c r="U308" s="435"/>
      <c r="V308" s="435"/>
      <c r="W308" s="435"/>
      <c r="X308" s="435"/>
      <c r="Y308" s="435"/>
      <c r="Z308" s="435"/>
    </row>
    <row r="309" spans="1:26" ht="11.25" customHeight="1">
      <c r="A309" s="674"/>
      <c r="B309" s="674"/>
      <c r="C309" s="677"/>
      <c r="D309" s="449"/>
      <c r="E309" s="449"/>
      <c r="F309" s="437"/>
      <c r="G309" s="437"/>
      <c r="H309" s="437"/>
      <c r="I309" s="437"/>
      <c r="J309" s="437"/>
      <c r="K309" s="435"/>
      <c r="L309" s="435"/>
      <c r="M309" s="435"/>
      <c r="N309" s="435"/>
      <c r="O309" s="435"/>
      <c r="P309" s="674"/>
      <c r="Q309" s="674"/>
      <c r="R309" s="679"/>
      <c r="S309" s="435"/>
      <c r="T309" s="435"/>
      <c r="U309" s="435"/>
      <c r="V309" s="435"/>
      <c r="W309" s="435"/>
      <c r="X309" s="435"/>
      <c r="Y309" s="435"/>
      <c r="Z309" s="435"/>
    </row>
    <row r="310" spans="1:26" ht="11.25" customHeight="1">
      <c r="A310" s="674"/>
      <c r="B310" s="674"/>
      <c r="C310" s="677"/>
      <c r="D310" s="449"/>
      <c r="E310" s="449"/>
      <c r="F310" s="437"/>
      <c r="G310" s="437"/>
      <c r="H310" s="437"/>
      <c r="I310" s="437"/>
      <c r="J310" s="437"/>
      <c r="K310" s="435"/>
      <c r="L310" s="435"/>
      <c r="M310" s="435"/>
      <c r="N310" s="435"/>
      <c r="O310" s="435"/>
      <c r="P310" s="674"/>
      <c r="Q310" s="674"/>
      <c r="R310" s="679"/>
      <c r="S310" s="435"/>
      <c r="T310" s="435"/>
      <c r="U310" s="435"/>
      <c r="V310" s="435"/>
      <c r="W310" s="435"/>
      <c r="X310" s="435"/>
      <c r="Y310" s="435"/>
      <c r="Z310" s="435"/>
    </row>
    <row r="311" spans="1:26" ht="11.25" customHeight="1">
      <c r="A311" s="674"/>
      <c r="B311" s="674"/>
      <c r="C311" s="677"/>
      <c r="D311" s="449"/>
      <c r="E311" s="449"/>
      <c r="F311" s="437"/>
      <c r="G311" s="437"/>
      <c r="H311" s="437"/>
      <c r="I311" s="437"/>
      <c r="J311" s="437"/>
      <c r="K311" s="435"/>
      <c r="L311" s="435"/>
      <c r="M311" s="435"/>
      <c r="N311" s="435"/>
      <c r="O311" s="435"/>
      <c r="P311" s="674"/>
      <c r="Q311" s="674"/>
      <c r="R311" s="679"/>
      <c r="S311" s="435"/>
      <c r="T311" s="435"/>
      <c r="U311" s="435"/>
      <c r="V311" s="435"/>
      <c r="W311" s="435"/>
      <c r="X311" s="435"/>
      <c r="Y311" s="435"/>
      <c r="Z311" s="435"/>
    </row>
    <row r="312" spans="1:26" ht="11.25" customHeight="1">
      <c r="A312" s="674"/>
      <c r="B312" s="674"/>
      <c r="C312" s="677"/>
      <c r="D312" s="449"/>
      <c r="E312" s="449"/>
      <c r="F312" s="437"/>
      <c r="G312" s="437"/>
      <c r="H312" s="437"/>
      <c r="I312" s="437"/>
      <c r="J312" s="437"/>
      <c r="K312" s="435"/>
      <c r="L312" s="435"/>
      <c r="M312" s="435"/>
      <c r="N312" s="435"/>
      <c r="O312" s="435"/>
      <c r="P312" s="674"/>
      <c r="Q312" s="674"/>
      <c r="R312" s="679"/>
      <c r="S312" s="435"/>
      <c r="T312" s="435"/>
      <c r="U312" s="435"/>
      <c r="V312" s="435"/>
      <c r="W312" s="435"/>
      <c r="X312" s="435"/>
      <c r="Y312" s="435"/>
      <c r="Z312" s="435"/>
    </row>
    <row r="313" spans="1:26" ht="11.25" customHeight="1">
      <c r="A313" s="674"/>
      <c r="B313" s="674"/>
      <c r="C313" s="677"/>
      <c r="D313" s="449"/>
      <c r="E313" s="449"/>
      <c r="F313" s="437"/>
      <c r="G313" s="437"/>
      <c r="H313" s="437"/>
      <c r="I313" s="437"/>
      <c r="J313" s="437"/>
      <c r="K313" s="435"/>
      <c r="L313" s="435"/>
      <c r="M313" s="435"/>
      <c r="N313" s="435"/>
      <c r="O313" s="435"/>
      <c r="P313" s="674"/>
      <c r="Q313" s="674"/>
      <c r="R313" s="679"/>
      <c r="S313" s="435"/>
      <c r="T313" s="435"/>
      <c r="U313" s="435"/>
      <c r="V313" s="435"/>
      <c r="W313" s="435"/>
      <c r="X313" s="435"/>
      <c r="Y313" s="435"/>
      <c r="Z313" s="435"/>
    </row>
    <row r="314" spans="1:26" ht="11.25" customHeight="1">
      <c r="A314" s="674"/>
      <c r="B314" s="674"/>
      <c r="C314" s="677"/>
      <c r="D314" s="449"/>
      <c r="E314" s="449"/>
      <c r="F314" s="437"/>
      <c r="G314" s="437"/>
      <c r="H314" s="437"/>
      <c r="I314" s="437"/>
      <c r="J314" s="437"/>
      <c r="K314" s="435"/>
      <c r="L314" s="435"/>
      <c r="M314" s="435"/>
      <c r="N314" s="435"/>
      <c r="O314" s="435"/>
      <c r="P314" s="674"/>
      <c r="Q314" s="674"/>
      <c r="R314" s="679"/>
      <c r="S314" s="435"/>
      <c r="T314" s="435"/>
      <c r="U314" s="435"/>
      <c r="V314" s="435"/>
      <c r="W314" s="435"/>
      <c r="X314" s="435"/>
      <c r="Y314" s="435"/>
      <c r="Z314" s="435"/>
    </row>
    <row r="315" spans="1:26" ht="11.25" customHeight="1">
      <c r="A315" s="674"/>
      <c r="B315" s="674"/>
      <c r="C315" s="677"/>
      <c r="D315" s="449"/>
      <c r="E315" s="449"/>
      <c r="F315" s="437"/>
      <c r="G315" s="437"/>
      <c r="H315" s="437"/>
      <c r="I315" s="437"/>
      <c r="J315" s="437"/>
      <c r="K315" s="435"/>
      <c r="L315" s="435"/>
      <c r="M315" s="435"/>
      <c r="N315" s="435"/>
      <c r="O315" s="435"/>
      <c r="P315" s="674"/>
      <c r="Q315" s="674"/>
      <c r="R315" s="679"/>
      <c r="S315" s="435"/>
      <c r="T315" s="435"/>
      <c r="U315" s="435"/>
      <c r="V315" s="435"/>
      <c r="W315" s="435"/>
      <c r="X315" s="435"/>
      <c r="Y315" s="435"/>
      <c r="Z315" s="435"/>
    </row>
    <row r="316" spans="1:26" ht="11.25" customHeight="1">
      <c r="A316" s="674"/>
      <c r="B316" s="674"/>
      <c r="C316" s="677"/>
      <c r="D316" s="449"/>
      <c r="E316" s="449"/>
      <c r="F316" s="437"/>
      <c r="G316" s="437"/>
      <c r="H316" s="437"/>
      <c r="I316" s="437"/>
      <c r="J316" s="437"/>
      <c r="K316" s="435"/>
      <c r="L316" s="435"/>
      <c r="M316" s="435"/>
      <c r="N316" s="435"/>
      <c r="O316" s="435"/>
      <c r="P316" s="674"/>
      <c r="Q316" s="674"/>
      <c r="R316" s="679"/>
      <c r="S316" s="435"/>
      <c r="T316" s="435"/>
      <c r="U316" s="435"/>
      <c r="V316" s="435"/>
      <c r="W316" s="435"/>
      <c r="X316" s="435"/>
      <c r="Y316" s="435"/>
      <c r="Z316" s="435"/>
    </row>
    <row r="317" spans="1:26" ht="11.25" customHeight="1">
      <c r="A317" s="674"/>
      <c r="B317" s="674"/>
      <c r="C317" s="677"/>
      <c r="D317" s="449"/>
      <c r="E317" s="449"/>
      <c r="F317" s="437"/>
      <c r="G317" s="437"/>
      <c r="H317" s="437"/>
      <c r="I317" s="437"/>
      <c r="J317" s="437"/>
      <c r="K317" s="435"/>
      <c r="L317" s="435"/>
      <c r="M317" s="435"/>
      <c r="N317" s="435"/>
      <c r="O317" s="435"/>
      <c r="P317" s="674"/>
      <c r="Q317" s="674"/>
      <c r="R317" s="679"/>
      <c r="S317" s="435"/>
      <c r="T317" s="435"/>
      <c r="U317" s="435"/>
      <c r="V317" s="435"/>
      <c r="W317" s="435"/>
      <c r="X317" s="435"/>
      <c r="Y317" s="435"/>
      <c r="Z317" s="435"/>
    </row>
    <row r="318" spans="1:26" ht="11.25" customHeight="1">
      <c r="A318" s="674"/>
      <c r="B318" s="674"/>
      <c r="C318" s="677"/>
      <c r="D318" s="449"/>
      <c r="E318" s="449"/>
      <c r="F318" s="437"/>
      <c r="G318" s="437"/>
      <c r="H318" s="437"/>
      <c r="I318" s="437"/>
      <c r="J318" s="437"/>
      <c r="K318" s="435"/>
      <c r="L318" s="435"/>
      <c r="M318" s="435"/>
      <c r="N318" s="435"/>
      <c r="O318" s="435"/>
      <c r="P318" s="674"/>
      <c r="Q318" s="674"/>
      <c r="R318" s="679"/>
      <c r="S318" s="435"/>
      <c r="T318" s="435"/>
      <c r="U318" s="435"/>
      <c r="V318" s="435"/>
      <c r="W318" s="435"/>
      <c r="X318" s="435"/>
      <c r="Y318" s="435"/>
      <c r="Z318" s="435"/>
    </row>
    <row r="319" spans="1:26" ht="11.25" customHeight="1">
      <c r="A319" s="674"/>
      <c r="B319" s="674"/>
      <c r="C319" s="677"/>
      <c r="D319" s="449"/>
      <c r="E319" s="449"/>
      <c r="F319" s="437"/>
      <c r="G319" s="437"/>
      <c r="H319" s="437"/>
      <c r="I319" s="437"/>
      <c r="J319" s="437"/>
      <c r="K319" s="435"/>
      <c r="L319" s="435"/>
      <c r="M319" s="435"/>
      <c r="N319" s="435"/>
      <c r="O319" s="435"/>
      <c r="P319" s="674"/>
      <c r="Q319" s="674"/>
      <c r="R319" s="679"/>
      <c r="S319" s="435"/>
      <c r="T319" s="435"/>
      <c r="U319" s="435"/>
      <c r="V319" s="435"/>
      <c r="W319" s="435"/>
      <c r="X319" s="435"/>
      <c r="Y319" s="435"/>
      <c r="Z319" s="435"/>
    </row>
    <row r="320" spans="1:26" ht="11.25" customHeight="1">
      <c r="A320" s="674"/>
      <c r="B320" s="674"/>
      <c r="C320" s="677"/>
      <c r="D320" s="449"/>
      <c r="E320" s="449"/>
      <c r="F320" s="437"/>
      <c r="G320" s="437"/>
      <c r="H320" s="437"/>
      <c r="I320" s="437"/>
      <c r="J320" s="437"/>
      <c r="K320" s="435"/>
      <c r="L320" s="435"/>
      <c r="M320" s="435"/>
      <c r="N320" s="435"/>
      <c r="O320" s="435"/>
      <c r="P320" s="674"/>
      <c r="Q320" s="674"/>
      <c r="R320" s="679"/>
      <c r="S320" s="435"/>
      <c r="T320" s="435"/>
      <c r="U320" s="435"/>
      <c r="V320" s="435"/>
      <c r="W320" s="435"/>
      <c r="X320" s="435"/>
      <c r="Y320" s="435"/>
      <c r="Z320" s="435"/>
    </row>
    <row r="321" spans="1:26" ht="11.25" customHeight="1">
      <c r="A321" s="674"/>
      <c r="B321" s="674"/>
      <c r="C321" s="677"/>
      <c r="D321" s="449"/>
      <c r="E321" s="449"/>
      <c r="F321" s="437"/>
      <c r="G321" s="437"/>
      <c r="H321" s="437"/>
      <c r="I321" s="437"/>
      <c r="J321" s="437"/>
      <c r="K321" s="435"/>
      <c r="L321" s="435"/>
      <c r="M321" s="435"/>
      <c r="N321" s="435"/>
      <c r="O321" s="435"/>
      <c r="P321" s="674"/>
      <c r="Q321" s="674"/>
      <c r="R321" s="679"/>
      <c r="S321" s="435"/>
      <c r="T321" s="435"/>
      <c r="U321" s="435"/>
      <c r="V321" s="435"/>
      <c r="W321" s="435"/>
      <c r="X321" s="435"/>
      <c r="Y321" s="435"/>
      <c r="Z321" s="435"/>
    </row>
    <row r="322" spans="1:26" ht="11.25" customHeight="1">
      <c r="A322" s="674"/>
      <c r="B322" s="674"/>
      <c r="C322" s="677"/>
      <c r="D322" s="449"/>
      <c r="E322" s="449"/>
      <c r="F322" s="437"/>
      <c r="G322" s="437"/>
      <c r="H322" s="437"/>
      <c r="I322" s="437"/>
      <c r="J322" s="437"/>
      <c r="K322" s="435"/>
      <c r="L322" s="435"/>
      <c r="M322" s="435"/>
      <c r="N322" s="435"/>
      <c r="O322" s="435"/>
      <c r="P322" s="674"/>
      <c r="Q322" s="674"/>
      <c r="R322" s="679"/>
      <c r="S322" s="435"/>
      <c r="T322" s="435"/>
      <c r="U322" s="435"/>
      <c r="V322" s="435"/>
      <c r="W322" s="435"/>
      <c r="X322" s="435"/>
      <c r="Y322" s="435"/>
      <c r="Z322" s="435"/>
    </row>
    <row r="323" spans="1:26" ht="11.25" customHeight="1">
      <c r="A323" s="674"/>
      <c r="B323" s="674"/>
      <c r="C323" s="677"/>
      <c r="D323" s="449"/>
      <c r="E323" s="449"/>
      <c r="F323" s="437"/>
      <c r="G323" s="437"/>
      <c r="H323" s="437"/>
      <c r="I323" s="437"/>
      <c r="J323" s="437"/>
      <c r="K323" s="435"/>
      <c r="L323" s="435"/>
      <c r="M323" s="435"/>
      <c r="N323" s="435"/>
      <c r="O323" s="435"/>
      <c r="P323" s="674"/>
      <c r="Q323" s="674"/>
      <c r="R323" s="679"/>
      <c r="S323" s="435"/>
      <c r="T323" s="435"/>
      <c r="U323" s="435"/>
      <c r="V323" s="435"/>
      <c r="W323" s="435"/>
      <c r="X323" s="435"/>
      <c r="Y323" s="435"/>
      <c r="Z323" s="435"/>
    </row>
    <row r="324" spans="1:26" ht="11.25" customHeight="1">
      <c r="A324" s="674"/>
      <c r="B324" s="674"/>
      <c r="C324" s="677"/>
      <c r="D324" s="449"/>
      <c r="E324" s="449"/>
      <c r="F324" s="437"/>
      <c r="G324" s="437"/>
      <c r="H324" s="437"/>
      <c r="I324" s="437"/>
      <c r="J324" s="437"/>
      <c r="K324" s="435"/>
      <c r="L324" s="435"/>
      <c r="M324" s="435"/>
      <c r="N324" s="435"/>
      <c r="O324" s="435"/>
      <c r="P324" s="674"/>
      <c r="Q324" s="674"/>
      <c r="R324" s="679"/>
      <c r="S324" s="435"/>
      <c r="T324" s="435"/>
      <c r="U324" s="435"/>
      <c r="V324" s="435"/>
      <c r="W324" s="435"/>
      <c r="X324" s="435"/>
      <c r="Y324" s="435"/>
      <c r="Z324" s="435"/>
    </row>
    <row r="325" spans="1:26" ht="11.25" customHeight="1">
      <c r="A325" s="674"/>
      <c r="B325" s="674"/>
      <c r="C325" s="677"/>
      <c r="D325" s="449"/>
      <c r="E325" s="449"/>
      <c r="F325" s="437"/>
      <c r="G325" s="437"/>
      <c r="H325" s="437"/>
      <c r="I325" s="437"/>
      <c r="J325" s="437"/>
      <c r="K325" s="435"/>
      <c r="L325" s="435"/>
      <c r="M325" s="435"/>
      <c r="N325" s="435"/>
      <c r="O325" s="435"/>
      <c r="P325" s="674"/>
      <c r="Q325" s="674"/>
      <c r="R325" s="679"/>
      <c r="S325" s="435"/>
      <c r="T325" s="435"/>
      <c r="U325" s="435"/>
      <c r="V325" s="435"/>
      <c r="W325" s="435"/>
      <c r="X325" s="435"/>
      <c r="Y325" s="435"/>
      <c r="Z325" s="435"/>
    </row>
    <row r="326" spans="1:26" ht="11.25" customHeight="1">
      <c r="A326" s="674"/>
      <c r="B326" s="674"/>
      <c r="C326" s="677"/>
      <c r="D326" s="449"/>
      <c r="E326" s="449"/>
      <c r="F326" s="437"/>
      <c r="G326" s="437"/>
      <c r="H326" s="437"/>
      <c r="I326" s="437"/>
      <c r="J326" s="437"/>
      <c r="K326" s="435"/>
      <c r="L326" s="435"/>
      <c r="M326" s="435"/>
      <c r="N326" s="435"/>
      <c r="O326" s="435"/>
      <c r="P326" s="674"/>
      <c r="Q326" s="674"/>
      <c r="R326" s="679"/>
      <c r="S326" s="435"/>
      <c r="T326" s="435"/>
      <c r="U326" s="435"/>
      <c r="V326" s="435"/>
      <c r="W326" s="435"/>
      <c r="X326" s="435"/>
      <c r="Y326" s="435"/>
      <c r="Z326" s="435"/>
    </row>
    <row r="327" spans="1:26" ht="11.25" customHeight="1">
      <c r="A327" s="674"/>
      <c r="B327" s="674"/>
      <c r="C327" s="677"/>
      <c r="D327" s="449"/>
      <c r="E327" s="449"/>
      <c r="F327" s="437"/>
      <c r="G327" s="437"/>
      <c r="H327" s="437"/>
      <c r="I327" s="437"/>
      <c r="J327" s="437"/>
      <c r="K327" s="435"/>
      <c r="L327" s="435"/>
      <c r="M327" s="435"/>
      <c r="N327" s="435"/>
      <c r="O327" s="435"/>
      <c r="P327" s="674"/>
      <c r="Q327" s="674"/>
      <c r="R327" s="679"/>
      <c r="S327" s="435"/>
      <c r="T327" s="435"/>
      <c r="U327" s="435"/>
      <c r="V327" s="435"/>
      <c r="W327" s="435"/>
      <c r="X327" s="435"/>
      <c r="Y327" s="435"/>
      <c r="Z327" s="435"/>
    </row>
    <row r="328" spans="1:26" ht="11.25" customHeight="1">
      <c r="A328" s="674"/>
      <c r="B328" s="674"/>
      <c r="C328" s="677"/>
      <c r="D328" s="449"/>
      <c r="E328" s="449"/>
      <c r="F328" s="437"/>
      <c r="G328" s="437"/>
      <c r="H328" s="437"/>
      <c r="I328" s="437"/>
      <c r="J328" s="437"/>
      <c r="K328" s="435"/>
      <c r="L328" s="435"/>
      <c r="M328" s="435"/>
      <c r="N328" s="435"/>
      <c r="O328" s="435"/>
      <c r="P328" s="674"/>
      <c r="Q328" s="674"/>
      <c r="R328" s="679"/>
      <c r="S328" s="435"/>
      <c r="T328" s="435"/>
      <c r="U328" s="435"/>
      <c r="V328" s="435"/>
      <c r="W328" s="435"/>
      <c r="X328" s="435"/>
      <c r="Y328" s="435"/>
      <c r="Z328" s="435"/>
    </row>
    <row r="329" spans="1:26" ht="11.25" customHeight="1">
      <c r="A329" s="674"/>
      <c r="B329" s="674"/>
      <c r="C329" s="677"/>
      <c r="D329" s="449"/>
      <c r="E329" s="449"/>
      <c r="F329" s="437"/>
      <c r="G329" s="437"/>
      <c r="H329" s="437"/>
      <c r="I329" s="437"/>
      <c r="J329" s="437"/>
      <c r="K329" s="435"/>
      <c r="L329" s="435"/>
      <c r="M329" s="435"/>
      <c r="N329" s="435"/>
      <c r="O329" s="435"/>
      <c r="P329" s="674"/>
      <c r="Q329" s="674"/>
      <c r="R329" s="679"/>
      <c r="S329" s="435"/>
      <c r="T329" s="435"/>
      <c r="U329" s="435"/>
      <c r="V329" s="435"/>
      <c r="W329" s="435"/>
      <c r="X329" s="435"/>
      <c r="Y329" s="435"/>
      <c r="Z329" s="435"/>
    </row>
    <row r="330" spans="1:26" ht="11.25" customHeight="1">
      <c r="A330" s="674"/>
      <c r="B330" s="674"/>
      <c r="C330" s="677"/>
      <c r="D330" s="449"/>
      <c r="E330" s="449"/>
      <c r="F330" s="437"/>
      <c r="G330" s="437"/>
      <c r="H330" s="437"/>
      <c r="I330" s="437"/>
      <c r="J330" s="437"/>
      <c r="K330" s="435"/>
      <c r="L330" s="435"/>
      <c r="M330" s="435"/>
      <c r="N330" s="435"/>
      <c r="O330" s="435"/>
      <c r="P330" s="674"/>
      <c r="Q330" s="674"/>
      <c r="R330" s="679"/>
      <c r="S330" s="435"/>
      <c r="T330" s="435"/>
      <c r="U330" s="435"/>
      <c r="V330" s="435"/>
      <c r="W330" s="435"/>
      <c r="X330" s="435"/>
      <c r="Y330" s="435"/>
      <c r="Z330" s="435"/>
    </row>
    <row r="331" spans="1:26" ht="11.25" customHeight="1">
      <c r="A331" s="674"/>
      <c r="B331" s="674"/>
      <c r="C331" s="677"/>
      <c r="D331" s="449"/>
      <c r="E331" s="449"/>
      <c r="F331" s="437"/>
      <c r="G331" s="437"/>
      <c r="H331" s="437"/>
      <c r="I331" s="437"/>
      <c r="J331" s="437"/>
      <c r="K331" s="435"/>
      <c r="L331" s="435"/>
      <c r="M331" s="435"/>
      <c r="N331" s="435"/>
      <c r="O331" s="435"/>
      <c r="P331" s="674"/>
      <c r="Q331" s="674"/>
      <c r="R331" s="679"/>
      <c r="S331" s="435"/>
      <c r="T331" s="435"/>
      <c r="U331" s="435"/>
      <c r="V331" s="435"/>
      <c r="W331" s="435"/>
      <c r="X331" s="435"/>
      <c r="Y331" s="435"/>
      <c r="Z331" s="435"/>
    </row>
    <row r="332" spans="1:26" ht="11.25" customHeight="1">
      <c r="A332" s="674"/>
      <c r="B332" s="674"/>
      <c r="C332" s="677"/>
      <c r="D332" s="449"/>
      <c r="E332" s="449"/>
      <c r="F332" s="437"/>
      <c r="G332" s="437"/>
      <c r="H332" s="437"/>
      <c r="I332" s="437"/>
      <c r="J332" s="437"/>
      <c r="K332" s="435"/>
      <c r="L332" s="435"/>
      <c r="M332" s="435"/>
      <c r="N332" s="435"/>
      <c r="O332" s="435"/>
      <c r="P332" s="674"/>
      <c r="Q332" s="674"/>
      <c r="R332" s="679"/>
      <c r="S332" s="435"/>
      <c r="T332" s="435"/>
      <c r="U332" s="435"/>
      <c r="V332" s="435"/>
      <c r="W332" s="435"/>
      <c r="X332" s="435"/>
      <c r="Y332" s="435"/>
      <c r="Z332" s="435"/>
    </row>
    <row r="333" spans="1:26" ht="11.25" customHeight="1">
      <c r="A333" s="674"/>
      <c r="B333" s="674"/>
      <c r="C333" s="677"/>
      <c r="D333" s="449"/>
      <c r="E333" s="449"/>
      <c r="F333" s="437"/>
      <c r="G333" s="437"/>
      <c r="H333" s="437"/>
      <c r="I333" s="437"/>
      <c r="J333" s="437"/>
      <c r="K333" s="435"/>
      <c r="L333" s="435"/>
      <c r="M333" s="435"/>
      <c r="N333" s="435"/>
      <c r="O333" s="435"/>
      <c r="P333" s="674"/>
      <c r="Q333" s="674"/>
      <c r="R333" s="679"/>
      <c r="S333" s="435"/>
      <c r="T333" s="435"/>
      <c r="U333" s="435"/>
      <c r="V333" s="435"/>
      <c r="W333" s="435"/>
      <c r="X333" s="435"/>
      <c r="Y333" s="435"/>
      <c r="Z333" s="435"/>
    </row>
    <row r="334" spans="1:26" ht="11.25" customHeight="1">
      <c r="A334" s="674"/>
      <c r="B334" s="674"/>
      <c r="C334" s="677"/>
      <c r="D334" s="449"/>
      <c r="E334" s="449"/>
      <c r="F334" s="437"/>
      <c r="G334" s="437"/>
      <c r="H334" s="437"/>
      <c r="I334" s="437"/>
      <c r="J334" s="437"/>
      <c r="K334" s="435"/>
      <c r="L334" s="435"/>
      <c r="M334" s="435"/>
      <c r="N334" s="435"/>
      <c r="O334" s="435"/>
      <c r="P334" s="674"/>
      <c r="Q334" s="674"/>
      <c r="R334" s="679"/>
      <c r="S334" s="435"/>
      <c r="T334" s="435"/>
      <c r="U334" s="435"/>
      <c r="V334" s="435"/>
      <c r="W334" s="435"/>
      <c r="X334" s="435"/>
      <c r="Y334" s="435"/>
      <c r="Z334" s="435"/>
    </row>
    <row r="335" spans="1:26" ht="11.25" customHeight="1">
      <c r="A335" s="674"/>
      <c r="B335" s="674"/>
      <c r="C335" s="677"/>
      <c r="D335" s="449"/>
      <c r="E335" s="449"/>
      <c r="F335" s="437"/>
      <c r="G335" s="437"/>
      <c r="H335" s="437"/>
      <c r="I335" s="437"/>
      <c r="J335" s="437"/>
      <c r="K335" s="435"/>
      <c r="L335" s="435"/>
      <c r="M335" s="435"/>
      <c r="N335" s="435"/>
      <c r="O335" s="435"/>
      <c r="P335" s="674"/>
      <c r="Q335" s="674"/>
      <c r="R335" s="679"/>
      <c r="S335" s="435"/>
      <c r="T335" s="435"/>
      <c r="U335" s="435"/>
      <c r="V335" s="435"/>
      <c r="W335" s="435"/>
      <c r="X335" s="435"/>
      <c r="Y335" s="435"/>
      <c r="Z335" s="435"/>
    </row>
    <row r="336" spans="1:26" ht="11.25" customHeight="1">
      <c r="A336" s="674"/>
      <c r="B336" s="674"/>
      <c r="C336" s="677"/>
      <c r="D336" s="449"/>
      <c r="E336" s="449"/>
      <c r="F336" s="437"/>
      <c r="G336" s="437"/>
      <c r="H336" s="437"/>
      <c r="I336" s="437"/>
      <c r="J336" s="437"/>
      <c r="K336" s="435"/>
      <c r="L336" s="435"/>
      <c r="M336" s="435"/>
      <c r="N336" s="435"/>
      <c r="O336" s="435"/>
      <c r="P336" s="674"/>
      <c r="Q336" s="674"/>
      <c r="R336" s="679"/>
      <c r="S336" s="435"/>
      <c r="T336" s="435"/>
      <c r="U336" s="435"/>
      <c r="V336" s="435"/>
      <c r="W336" s="435"/>
      <c r="X336" s="435"/>
      <c r="Y336" s="435"/>
      <c r="Z336" s="435"/>
    </row>
    <row r="337" spans="1:26" ht="11.25" customHeight="1">
      <c r="A337" s="674"/>
      <c r="B337" s="674"/>
      <c r="C337" s="677"/>
      <c r="D337" s="449"/>
      <c r="E337" s="449"/>
      <c r="F337" s="437"/>
      <c r="G337" s="437"/>
      <c r="H337" s="437"/>
      <c r="I337" s="437"/>
      <c r="J337" s="437"/>
      <c r="K337" s="435"/>
      <c r="L337" s="435"/>
      <c r="M337" s="435"/>
      <c r="N337" s="435"/>
      <c r="O337" s="435"/>
      <c r="P337" s="674"/>
      <c r="Q337" s="674"/>
      <c r="R337" s="679"/>
      <c r="S337" s="435"/>
      <c r="T337" s="435"/>
      <c r="U337" s="435"/>
      <c r="V337" s="435"/>
      <c r="W337" s="435"/>
      <c r="X337" s="435"/>
      <c r="Y337" s="435"/>
      <c r="Z337" s="435"/>
    </row>
    <row r="338" spans="1:26" ht="11.25" customHeight="1">
      <c r="A338" s="674"/>
      <c r="B338" s="674"/>
      <c r="C338" s="677"/>
      <c r="D338" s="449"/>
      <c r="E338" s="449"/>
      <c r="F338" s="437"/>
      <c r="G338" s="437"/>
      <c r="H338" s="437"/>
      <c r="I338" s="437"/>
      <c r="J338" s="437"/>
      <c r="K338" s="435"/>
      <c r="L338" s="435"/>
      <c r="M338" s="435"/>
      <c r="N338" s="435"/>
      <c r="O338" s="435"/>
      <c r="P338" s="674"/>
      <c r="Q338" s="674"/>
      <c r="R338" s="679"/>
      <c r="S338" s="435"/>
      <c r="T338" s="435"/>
      <c r="U338" s="435"/>
      <c r="V338" s="435"/>
      <c r="W338" s="435"/>
      <c r="X338" s="435"/>
      <c r="Y338" s="435"/>
      <c r="Z338" s="435"/>
    </row>
    <row r="339" spans="1:26" ht="11.25" customHeight="1">
      <c r="A339" s="674"/>
      <c r="B339" s="674"/>
      <c r="C339" s="677"/>
      <c r="D339" s="449"/>
      <c r="E339" s="449"/>
      <c r="F339" s="437"/>
      <c r="G339" s="437"/>
      <c r="H339" s="437"/>
      <c r="I339" s="437"/>
      <c r="J339" s="437"/>
      <c r="K339" s="435"/>
      <c r="L339" s="435"/>
      <c r="M339" s="435"/>
      <c r="N339" s="435"/>
      <c r="O339" s="435"/>
      <c r="P339" s="674"/>
      <c r="Q339" s="674"/>
      <c r="R339" s="679"/>
      <c r="S339" s="435"/>
      <c r="T339" s="435"/>
      <c r="U339" s="435"/>
      <c r="V339" s="435"/>
      <c r="W339" s="435"/>
      <c r="X339" s="435"/>
      <c r="Y339" s="435"/>
      <c r="Z339" s="435"/>
    </row>
    <row r="340" spans="1:26" ht="11.25" customHeight="1">
      <c r="A340" s="674"/>
      <c r="B340" s="674"/>
      <c r="C340" s="677"/>
      <c r="D340" s="449"/>
      <c r="E340" s="449"/>
      <c r="F340" s="437"/>
      <c r="G340" s="437"/>
      <c r="H340" s="437"/>
      <c r="I340" s="437"/>
      <c r="J340" s="437"/>
      <c r="K340" s="435"/>
      <c r="L340" s="435"/>
      <c r="M340" s="435"/>
      <c r="N340" s="435"/>
      <c r="O340" s="435"/>
      <c r="P340" s="674"/>
      <c r="Q340" s="674"/>
      <c r="R340" s="679"/>
      <c r="S340" s="435"/>
      <c r="T340" s="435"/>
      <c r="U340" s="435"/>
      <c r="V340" s="435"/>
      <c r="W340" s="435"/>
      <c r="X340" s="435"/>
      <c r="Y340" s="435"/>
      <c r="Z340" s="435"/>
    </row>
    <row r="341" spans="1:26" ht="11.25" customHeight="1">
      <c r="A341" s="674"/>
      <c r="B341" s="674"/>
      <c r="C341" s="677"/>
      <c r="D341" s="449"/>
      <c r="E341" s="449"/>
      <c r="F341" s="437"/>
      <c r="G341" s="437"/>
      <c r="H341" s="437"/>
      <c r="I341" s="437"/>
      <c r="J341" s="437"/>
      <c r="K341" s="435"/>
      <c r="L341" s="435"/>
      <c r="M341" s="435"/>
      <c r="N341" s="435"/>
      <c r="O341" s="435"/>
      <c r="P341" s="674"/>
      <c r="Q341" s="674"/>
      <c r="R341" s="679"/>
      <c r="S341" s="435"/>
      <c r="T341" s="435"/>
      <c r="U341" s="435"/>
      <c r="V341" s="435"/>
      <c r="W341" s="435"/>
      <c r="X341" s="435"/>
      <c r="Y341" s="435"/>
      <c r="Z341" s="435"/>
    </row>
    <row r="342" spans="1:26" ht="11.25" customHeight="1">
      <c r="A342" s="674"/>
      <c r="B342" s="674"/>
      <c r="C342" s="677"/>
      <c r="D342" s="449"/>
      <c r="E342" s="449"/>
      <c r="F342" s="437"/>
      <c r="G342" s="437"/>
      <c r="H342" s="437"/>
      <c r="I342" s="437"/>
      <c r="J342" s="437"/>
      <c r="K342" s="435"/>
      <c r="L342" s="435"/>
      <c r="M342" s="435"/>
      <c r="N342" s="435"/>
      <c r="O342" s="435"/>
      <c r="P342" s="674"/>
      <c r="Q342" s="674"/>
      <c r="R342" s="679"/>
      <c r="S342" s="435"/>
      <c r="T342" s="435"/>
      <c r="U342" s="435"/>
      <c r="V342" s="435"/>
      <c r="W342" s="435"/>
      <c r="X342" s="435"/>
      <c r="Y342" s="435"/>
      <c r="Z342" s="435"/>
    </row>
    <row r="343" spans="1:26" ht="11.25" customHeight="1">
      <c r="A343" s="674"/>
      <c r="B343" s="674"/>
      <c r="C343" s="677"/>
      <c r="D343" s="449"/>
      <c r="E343" s="449"/>
      <c r="F343" s="437"/>
      <c r="G343" s="437"/>
      <c r="H343" s="437"/>
      <c r="I343" s="437"/>
      <c r="J343" s="437"/>
      <c r="K343" s="435"/>
      <c r="L343" s="435"/>
      <c r="M343" s="435"/>
      <c r="N343" s="435"/>
      <c r="O343" s="435"/>
      <c r="P343" s="674"/>
      <c r="Q343" s="674"/>
      <c r="R343" s="679"/>
      <c r="S343" s="435"/>
      <c r="T343" s="435"/>
      <c r="U343" s="435"/>
      <c r="V343" s="435"/>
      <c r="W343" s="435"/>
      <c r="X343" s="435"/>
      <c r="Y343" s="435"/>
      <c r="Z343" s="435"/>
    </row>
    <row r="344" spans="1:26" ht="11.25" customHeight="1">
      <c r="A344" s="674"/>
      <c r="B344" s="674"/>
      <c r="C344" s="677"/>
      <c r="D344" s="449"/>
      <c r="E344" s="449"/>
      <c r="F344" s="437"/>
      <c r="G344" s="437"/>
      <c r="H344" s="437"/>
      <c r="I344" s="437"/>
      <c r="J344" s="437"/>
      <c r="K344" s="435"/>
      <c r="L344" s="435"/>
      <c r="M344" s="435"/>
      <c r="N344" s="435"/>
      <c r="O344" s="435"/>
      <c r="P344" s="674"/>
      <c r="Q344" s="674"/>
      <c r="R344" s="679"/>
      <c r="S344" s="435"/>
      <c r="T344" s="435"/>
      <c r="U344" s="435"/>
      <c r="V344" s="435"/>
      <c r="W344" s="435"/>
      <c r="X344" s="435"/>
      <c r="Y344" s="435"/>
      <c r="Z344" s="435"/>
    </row>
    <row r="345" spans="1:26" ht="11.25" customHeight="1">
      <c r="A345" s="674"/>
      <c r="B345" s="674"/>
      <c r="C345" s="677"/>
      <c r="D345" s="449"/>
      <c r="E345" s="449"/>
      <c r="F345" s="437"/>
      <c r="G345" s="437"/>
      <c r="H345" s="437"/>
      <c r="I345" s="437"/>
      <c r="J345" s="437"/>
      <c r="K345" s="435"/>
      <c r="L345" s="435"/>
      <c r="M345" s="435"/>
      <c r="N345" s="435"/>
      <c r="O345" s="435"/>
      <c r="P345" s="674"/>
      <c r="Q345" s="674"/>
      <c r="R345" s="679"/>
      <c r="S345" s="435"/>
      <c r="T345" s="435"/>
      <c r="U345" s="435"/>
      <c r="V345" s="435"/>
      <c r="W345" s="435"/>
      <c r="X345" s="435"/>
      <c r="Y345" s="435"/>
      <c r="Z345" s="435"/>
    </row>
    <row r="346" spans="1:26" ht="11.25" customHeight="1">
      <c r="A346" s="674"/>
      <c r="B346" s="674"/>
      <c r="C346" s="677"/>
      <c r="D346" s="449"/>
      <c r="E346" s="449"/>
      <c r="F346" s="437"/>
      <c r="G346" s="437"/>
      <c r="H346" s="437"/>
      <c r="I346" s="437"/>
      <c r="J346" s="437"/>
      <c r="K346" s="435"/>
      <c r="L346" s="435"/>
      <c r="M346" s="435"/>
      <c r="N346" s="435"/>
      <c r="O346" s="435"/>
      <c r="P346" s="674"/>
      <c r="Q346" s="674"/>
      <c r="R346" s="679"/>
      <c r="S346" s="435"/>
      <c r="T346" s="435"/>
      <c r="U346" s="435"/>
      <c r="V346" s="435"/>
      <c r="W346" s="435"/>
      <c r="X346" s="435"/>
      <c r="Y346" s="435"/>
      <c r="Z346" s="435"/>
    </row>
    <row r="347" spans="1:26" ht="11.25" customHeight="1">
      <c r="A347" s="674"/>
      <c r="B347" s="674"/>
      <c r="C347" s="677"/>
      <c r="D347" s="449"/>
      <c r="E347" s="449"/>
      <c r="F347" s="437"/>
      <c r="G347" s="437"/>
      <c r="H347" s="437"/>
      <c r="I347" s="437"/>
      <c r="J347" s="437"/>
      <c r="K347" s="435"/>
      <c r="L347" s="435"/>
      <c r="M347" s="435"/>
      <c r="N347" s="435"/>
      <c r="O347" s="435"/>
      <c r="P347" s="674"/>
      <c r="Q347" s="674"/>
      <c r="R347" s="679"/>
      <c r="S347" s="435"/>
      <c r="T347" s="435"/>
      <c r="U347" s="435"/>
      <c r="V347" s="435"/>
      <c r="W347" s="435"/>
      <c r="X347" s="435"/>
      <c r="Y347" s="435"/>
      <c r="Z347" s="435"/>
    </row>
    <row r="348" spans="1:26" ht="11.25" customHeight="1">
      <c r="A348" s="674"/>
      <c r="B348" s="674"/>
      <c r="C348" s="677"/>
      <c r="D348" s="449"/>
      <c r="E348" s="449"/>
      <c r="F348" s="437"/>
      <c r="G348" s="437"/>
      <c r="H348" s="437"/>
      <c r="I348" s="437"/>
      <c r="J348" s="437"/>
      <c r="K348" s="435"/>
      <c r="L348" s="435"/>
      <c r="M348" s="435"/>
      <c r="N348" s="435"/>
      <c r="O348" s="435"/>
      <c r="P348" s="674"/>
      <c r="Q348" s="674"/>
      <c r="R348" s="679"/>
      <c r="S348" s="435"/>
      <c r="T348" s="435"/>
      <c r="U348" s="435"/>
      <c r="V348" s="435"/>
      <c r="W348" s="435"/>
      <c r="X348" s="435"/>
      <c r="Y348" s="435"/>
      <c r="Z348" s="435"/>
    </row>
    <row r="349" spans="1:26" ht="11.25" customHeight="1">
      <c r="A349" s="674"/>
      <c r="B349" s="674"/>
      <c r="C349" s="677"/>
      <c r="D349" s="449"/>
      <c r="E349" s="449"/>
      <c r="F349" s="437"/>
      <c r="G349" s="437"/>
      <c r="H349" s="437"/>
      <c r="I349" s="437"/>
      <c r="J349" s="437"/>
      <c r="K349" s="435"/>
      <c r="L349" s="435"/>
      <c r="M349" s="435"/>
      <c r="N349" s="435"/>
      <c r="O349" s="435"/>
      <c r="P349" s="674"/>
      <c r="Q349" s="674"/>
      <c r="R349" s="679"/>
      <c r="S349" s="435"/>
      <c r="T349" s="435"/>
      <c r="U349" s="435"/>
      <c r="V349" s="435"/>
      <c r="W349" s="435"/>
      <c r="X349" s="435"/>
      <c r="Y349" s="435"/>
      <c r="Z349" s="435"/>
    </row>
    <row r="350" spans="1:26" ht="11.25" customHeight="1">
      <c r="A350" s="674"/>
      <c r="B350" s="674"/>
      <c r="C350" s="677"/>
      <c r="D350" s="449"/>
      <c r="E350" s="449"/>
      <c r="F350" s="437"/>
      <c r="G350" s="437"/>
      <c r="H350" s="437"/>
      <c r="I350" s="437"/>
      <c r="J350" s="437"/>
      <c r="K350" s="435"/>
      <c r="L350" s="435"/>
      <c r="M350" s="435"/>
      <c r="N350" s="435"/>
      <c r="O350" s="435"/>
      <c r="P350" s="674"/>
      <c r="Q350" s="674"/>
      <c r="R350" s="679"/>
      <c r="S350" s="435"/>
      <c r="T350" s="435"/>
      <c r="U350" s="435"/>
      <c r="V350" s="435"/>
      <c r="W350" s="435"/>
      <c r="X350" s="435"/>
      <c r="Y350" s="435"/>
      <c r="Z350" s="435"/>
    </row>
    <row r="351" spans="1:26" ht="11.25" customHeight="1">
      <c r="A351" s="674"/>
      <c r="B351" s="674"/>
      <c r="C351" s="677"/>
      <c r="D351" s="449"/>
      <c r="E351" s="449"/>
      <c r="F351" s="437"/>
      <c r="G351" s="437"/>
      <c r="H351" s="437"/>
      <c r="I351" s="437"/>
      <c r="J351" s="437"/>
      <c r="K351" s="435"/>
      <c r="L351" s="435"/>
      <c r="M351" s="435"/>
      <c r="N351" s="435"/>
      <c r="O351" s="435"/>
      <c r="P351" s="674"/>
      <c r="Q351" s="674"/>
      <c r="R351" s="679"/>
      <c r="S351" s="435"/>
      <c r="T351" s="435"/>
      <c r="U351" s="435"/>
      <c r="V351" s="435"/>
      <c r="W351" s="435"/>
      <c r="X351" s="435"/>
      <c r="Y351" s="435"/>
      <c r="Z351" s="435"/>
    </row>
    <row r="352" spans="1:26" ht="11.25" customHeight="1">
      <c r="A352" s="674"/>
      <c r="B352" s="674"/>
      <c r="C352" s="677"/>
      <c r="D352" s="449"/>
      <c r="E352" s="449"/>
      <c r="F352" s="437"/>
      <c r="G352" s="437"/>
      <c r="H352" s="437"/>
      <c r="I352" s="437"/>
      <c r="J352" s="437"/>
      <c r="K352" s="435"/>
      <c r="L352" s="435"/>
      <c r="M352" s="435"/>
      <c r="N352" s="435"/>
      <c r="O352" s="435"/>
      <c r="P352" s="674"/>
      <c r="Q352" s="674"/>
      <c r="R352" s="679"/>
      <c r="S352" s="435"/>
      <c r="T352" s="435"/>
      <c r="U352" s="435"/>
      <c r="V352" s="435"/>
      <c r="W352" s="435"/>
      <c r="X352" s="435"/>
      <c r="Y352" s="435"/>
      <c r="Z352" s="435"/>
    </row>
    <row r="353" spans="1:26" ht="11.25" customHeight="1">
      <c r="A353" s="674"/>
      <c r="B353" s="674"/>
      <c r="C353" s="677"/>
      <c r="D353" s="449"/>
      <c r="E353" s="449"/>
      <c r="F353" s="437"/>
      <c r="G353" s="437"/>
      <c r="H353" s="437"/>
      <c r="I353" s="437"/>
      <c r="J353" s="437"/>
      <c r="K353" s="435"/>
      <c r="L353" s="435"/>
      <c r="M353" s="435"/>
      <c r="N353" s="435"/>
      <c r="O353" s="435"/>
      <c r="P353" s="674"/>
      <c r="Q353" s="674"/>
      <c r="R353" s="679"/>
      <c r="S353" s="435"/>
      <c r="T353" s="435"/>
      <c r="U353" s="435"/>
      <c r="V353" s="435"/>
      <c r="W353" s="435"/>
      <c r="X353" s="435"/>
      <c r="Y353" s="435"/>
      <c r="Z353" s="435"/>
    </row>
    <row r="354" spans="1:26" ht="11.25" customHeight="1">
      <c r="A354" s="674"/>
      <c r="B354" s="674"/>
      <c r="C354" s="677"/>
      <c r="D354" s="449"/>
      <c r="E354" s="449"/>
      <c r="F354" s="437"/>
      <c r="G354" s="437"/>
      <c r="H354" s="437"/>
      <c r="I354" s="437"/>
      <c r="J354" s="437"/>
      <c r="K354" s="435"/>
      <c r="L354" s="435"/>
      <c r="M354" s="435"/>
      <c r="N354" s="435"/>
      <c r="O354" s="435"/>
      <c r="P354" s="674"/>
      <c r="Q354" s="674"/>
      <c r="R354" s="679"/>
      <c r="S354" s="435"/>
      <c r="T354" s="435"/>
      <c r="U354" s="435"/>
      <c r="V354" s="435"/>
      <c r="W354" s="435"/>
      <c r="X354" s="435"/>
      <c r="Y354" s="435"/>
      <c r="Z354" s="435"/>
    </row>
    <row r="355" spans="1:26" ht="11.25" customHeight="1">
      <c r="A355" s="674"/>
      <c r="B355" s="674"/>
      <c r="C355" s="677"/>
      <c r="D355" s="449"/>
      <c r="E355" s="449"/>
      <c r="F355" s="437"/>
      <c r="G355" s="437"/>
      <c r="H355" s="437"/>
      <c r="I355" s="437"/>
      <c r="J355" s="437"/>
      <c r="K355" s="435"/>
      <c r="L355" s="435"/>
      <c r="M355" s="435"/>
      <c r="N355" s="435"/>
      <c r="O355" s="435"/>
      <c r="P355" s="674"/>
      <c r="Q355" s="674"/>
      <c r="R355" s="679"/>
      <c r="S355" s="435"/>
      <c r="T355" s="435"/>
      <c r="U355" s="435"/>
      <c r="V355" s="435"/>
      <c r="W355" s="435"/>
      <c r="X355" s="435"/>
      <c r="Y355" s="435"/>
      <c r="Z355" s="435"/>
    </row>
    <row r="356" spans="1:26" ht="11.25" customHeight="1">
      <c r="A356" s="674"/>
      <c r="B356" s="674"/>
      <c r="C356" s="677"/>
      <c r="D356" s="449"/>
      <c r="E356" s="449"/>
      <c r="F356" s="437"/>
      <c r="G356" s="437"/>
      <c r="H356" s="437"/>
      <c r="I356" s="437"/>
      <c r="J356" s="437"/>
      <c r="K356" s="435"/>
      <c r="L356" s="435"/>
      <c r="M356" s="435"/>
      <c r="N356" s="435"/>
      <c r="O356" s="435"/>
      <c r="P356" s="674"/>
      <c r="Q356" s="674"/>
      <c r="R356" s="679"/>
      <c r="S356" s="435"/>
      <c r="T356" s="435"/>
      <c r="U356" s="435"/>
      <c r="V356" s="435"/>
      <c r="W356" s="435"/>
      <c r="X356" s="435"/>
      <c r="Y356" s="435"/>
      <c r="Z356" s="435"/>
    </row>
    <row r="357" spans="1:26" ht="11.25" customHeight="1">
      <c r="A357" s="674"/>
      <c r="B357" s="674"/>
      <c r="C357" s="677"/>
      <c r="D357" s="449"/>
      <c r="E357" s="449"/>
      <c r="F357" s="437"/>
      <c r="G357" s="437"/>
      <c r="H357" s="437"/>
      <c r="I357" s="437"/>
      <c r="J357" s="437"/>
      <c r="K357" s="435"/>
      <c r="L357" s="435"/>
      <c r="M357" s="435"/>
      <c r="N357" s="435"/>
      <c r="O357" s="435"/>
      <c r="P357" s="674"/>
      <c r="Q357" s="674"/>
      <c r="R357" s="679"/>
      <c r="S357" s="435"/>
      <c r="T357" s="435"/>
      <c r="U357" s="435"/>
      <c r="V357" s="435"/>
      <c r="W357" s="435"/>
      <c r="X357" s="435"/>
      <c r="Y357" s="435"/>
      <c r="Z357" s="435"/>
    </row>
    <row r="358" spans="1:26" ht="11.25" customHeight="1">
      <c r="A358" s="674"/>
      <c r="B358" s="674"/>
      <c r="C358" s="677"/>
      <c r="D358" s="449"/>
      <c r="E358" s="449"/>
      <c r="F358" s="437"/>
      <c r="G358" s="437"/>
      <c r="H358" s="437"/>
      <c r="I358" s="437"/>
      <c r="J358" s="437"/>
      <c r="K358" s="435"/>
      <c r="L358" s="435"/>
      <c r="M358" s="435"/>
      <c r="N358" s="435"/>
      <c r="O358" s="435"/>
      <c r="P358" s="674"/>
      <c r="Q358" s="674"/>
      <c r="R358" s="679"/>
      <c r="S358" s="435"/>
      <c r="T358" s="435"/>
      <c r="U358" s="435"/>
      <c r="V358" s="435"/>
      <c r="W358" s="435"/>
      <c r="X358" s="435"/>
      <c r="Y358" s="435"/>
      <c r="Z358" s="435"/>
    </row>
    <row r="359" spans="1:26" ht="11.25" customHeight="1">
      <c r="A359" s="674"/>
      <c r="B359" s="674"/>
      <c r="C359" s="677"/>
      <c r="D359" s="449"/>
      <c r="E359" s="449"/>
      <c r="F359" s="437"/>
      <c r="G359" s="437"/>
      <c r="H359" s="437"/>
      <c r="I359" s="437"/>
      <c r="J359" s="437"/>
      <c r="K359" s="435"/>
      <c r="L359" s="435"/>
      <c r="M359" s="435"/>
      <c r="N359" s="435"/>
      <c r="O359" s="435"/>
      <c r="P359" s="674"/>
      <c r="Q359" s="674"/>
      <c r="R359" s="679"/>
      <c r="S359" s="435"/>
      <c r="T359" s="435"/>
      <c r="U359" s="435"/>
      <c r="V359" s="435"/>
      <c r="W359" s="435"/>
      <c r="X359" s="435"/>
      <c r="Y359" s="435"/>
      <c r="Z359" s="435"/>
    </row>
    <row r="360" spans="1:26" ht="11.25" customHeight="1">
      <c r="A360" s="674"/>
      <c r="B360" s="674"/>
      <c r="C360" s="677"/>
      <c r="D360" s="449"/>
      <c r="E360" s="449"/>
      <c r="F360" s="437"/>
      <c r="G360" s="437"/>
      <c r="H360" s="437"/>
      <c r="I360" s="437"/>
      <c r="J360" s="437"/>
      <c r="K360" s="435"/>
      <c r="L360" s="435"/>
      <c r="M360" s="435"/>
      <c r="N360" s="435"/>
      <c r="O360" s="435"/>
      <c r="P360" s="674"/>
      <c r="Q360" s="674"/>
      <c r="R360" s="679"/>
      <c r="S360" s="435"/>
      <c r="T360" s="435"/>
      <c r="U360" s="435"/>
      <c r="V360" s="435"/>
      <c r="W360" s="435"/>
      <c r="X360" s="435"/>
      <c r="Y360" s="435"/>
      <c r="Z360" s="435"/>
    </row>
    <row r="361" spans="1:26" ht="11.25" customHeight="1">
      <c r="A361" s="674"/>
      <c r="B361" s="674"/>
      <c r="C361" s="677"/>
      <c r="D361" s="449"/>
      <c r="E361" s="449"/>
      <c r="F361" s="437"/>
      <c r="G361" s="437"/>
      <c r="H361" s="437"/>
      <c r="I361" s="437"/>
      <c r="J361" s="437"/>
      <c r="K361" s="435"/>
      <c r="L361" s="435"/>
      <c r="M361" s="435"/>
      <c r="N361" s="435"/>
      <c r="O361" s="435"/>
      <c r="P361" s="674"/>
      <c r="Q361" s="674"/>
      <c r="R361" s="679"/>
      <c r="S361" s="435"/>
      <c r="T361" s="435"/>
      <c r="U361" s="435"/>
      <c r="V361" s="435"/>
      <c r="W361" s="435"/>
      <c r="X361" s="435"/>
      <c r="Y361" s="435"/>
      <c r="Z361" s="435"/>
    </row>
    <row r="362" spans="1:26" ht="11.25" customHeight="1">
      <c r="A362" s="674"/>
      <c r="B362" s="674"/>
      <c r="C362" s="677"/>
      <c r="D362" s="449"/>
      <c r="E362" s="449"/>
      <c r="F362" s="437"/>
      <c r="G362" s="437"/>
      <c r="H362" s="437"/>
      <c r="I362" s="437"/>
      <c r="J362" s="437"/>
      <c r="K362" s="435"/>
      <c r="L362" s="435"/>
      <c r="M362" s="435"/>
      <c r="N362" s="435"/>
      <c r="O362" s="435"/>
      <c r="P362" s="674"/>
      <c r="Q362" s="674"/>
      <c r="R362" s="679"/>
      <c r="S362" s="435"/>
      <c r="T362" s="435"/>
      <c r="U362" s="435"/>
      <c r="V362" s="435"/>
      <c r="W362" s="435"/>
      <c r="X362" s="435"/>
      <c r="Y362" s="435"/>
      <c r="Z362" s="435"/>
    </row>
    <row r="363" spans="1:26" ht="11.25" customHeight="1">
      <c r="A363" s="674"/>
      <c r="B363" s="674"/>
      <c r="C363" s="677"/>
      <c r="D363" s="449"/>
      <c r="E363" s="449"/>
      <c r="F363" s="437"/>
      <c r="G363" s="437"/>
      <c r="H363" s="437"/>
      <c r="I363" s="437"/>
      <c r="J363" s="437"/>
      <c r="K363" s="435"/>
      <c r="L363" s="435"/>
      <c r="M363" s="435"/>
      <c r="N363" s="435"/>
      <c r="O363" s="435"/>
      <c r="P363" s="674"/>
      <c r="Q363" s="674"/>
      <c r="R363" s="679"/>
      <c r="S363" s="435"/>
      <c r="T363" s="435"/>
      <c r="U363" s="435"/>
      <c r="V363" s="435"/>
      <c r="W363" s="435"/>
      <c r="X363" s="435"/>
      <c r="Y363" s="435"/>
      <c r="Z363" s="435"/>
    </row>
    <row r="364" spans="1:26" ht="11.25" customHeight="1">
      <c r="A364" s="674"/>
      <c r="B364" s="674"/>
      <c r="C364" s="677"/>
      <c r="D364" s="449"/>
      <c r="E364" s="449"/>
      <c r="F364" s="437"/>
      <c r="G364" s="437"/>
      <c r="H364" s="437"/>
      <c r="I364" s="437"/>
      <c r="J364" s="437"/>
      <c r="K364" s="435"/>
      <c r="L364" s="435"/>
      <c r="M364" s="435"/>
      <c r="N364" s="435"/>
      <c r="O364" s="435"/>
      <c r="P364" s="674"/>
      <c r="Q364" s="674"/>
      <c r="R364" s="679"/>
      <c r="S364" s="435"/>
      <c r="T364" s="435"/>
      <c r="U364" s="435"/>
      <c r="V364" s="435"/>
      <c r="W364" s="435"/>
      <c r="X364" s="435"/>
      <c r="Y364" s="435"/>
      <c r="Z364" s="435"/>
    </row>
    <row r="365" spans="1:26" ht="11.25" customHeight="1">
      <c r="A365" s="674"/>
      <c r="B365" s="674"/>
      <c r="C365" s="677"/>
      <c r="D365" s="449"/>
      <c r="E365" s="449"/>
      <c r="F365" s="437"/>
      <c r="G365" s="437"/>
      <c r="H365" s="437"/>
      <c r="I365" s="437"/>
      <c r="J365" s="437"/>
      <c r="K365" s="435"/>
      <c r="L365" s="435"/>
      <c r="M365" s="435"/>
      <c r="N365" s="435"/>
      <c r="O365" s="435"/>
      <c r="P365" s="674"/>
      <c r="Q365" s="674"/>
      <c r="R365" s="679"/>
      <c r="S365" s="435"/>
      <c r="T365" s="435"/>
      <c r="U365" s="435"/>
      <c r="V365" s="435"/>
      <c r="W365" s="435"/>
      <c r="X365" s="435"/>
      <c r="Y365" s="435"/>
      <c r="Z365" s="435"/>
    </row>
    <row r="366" spans="1:26" ht="11.25" customHeight="1">
      <c r="A366" s="674"/>
      <c r="B366" s="674"/>
      <c r="C366" s="677"/>
      <c r="D366" s="449"/>
      <c r="E366" s="449"/>
      <c r="F366" s="437"/>
      <c r="G366" s="437"/>
      <c r="H366" s="437"/>
      <c r="I366" s="437"/>
      <c r="J366" s="437"/>
      <c r="K366" s="435"/>
      <c r="L366" s="435"/>
      <c r="M366" s="435"/>
      <c r="N366" s="435"/>
      <c r="O366" s="435"/>
      <c r="P366" s="674"/>
      <c r="Q366" s="674"/>
      <c r="R366" s="679"/>
      <c r="S366" s="435"/>
      <c r="T366" s="435"/>
      <c r="U366" s="435"/>
      <c r="V366" s="435"/>
      <c r="W366" s="435"/>
      <c r="X366" s="435"/>
      <c r="Y366" s="435"/>
      <c r="Z366" s="435"/>
    </row>
    <row r="367" spans="1:26" ht="11.25" customHeight="1">
      <c r="A367" s="674"/>
      <c r="B367" s="674"/>
      <c r="C367" s="677"/>
      <c r="D367" s="449"/>
      <c r="E367" s="449"/>
      <c r="F367" s="437"/>
      <c r="G367" s="437"/>
      <c r="H367" s="437"/>
      <c r="I367" s="437"/>
      <c r="J367" s="437"/>
      <c r="K367" s="435"/>
      <c r="L367" s="435"/>
      <c r="M367" s="435"/>
      <c r="N367" s="435"/>
      <c r="O367" s="435"/>
      <c r="P367" s="674"/>
      <c r="Q367" s="674"/>
      <c r="R367" s="679"/>
      <c r="S367" s="435"/>
      <c r="T367" s="435"/>
      <c r="U367" s="435"/>
      <c r="V367" s="435"/>
      <c r="W367" s="435"/>
      <c r="X367" s="435"/>
      <c r="Y367" s="435"/>
      <c r="Z367" s="435"/>
    </row>
    <row r="368" spans="1:26" ht="11.25" customHeight="1">
      <c r="A368" s="674"/>
      <c r="B368" s="674"/>
      <c r="C368" s="677"/>
      <c r="D368" s="449"/>
      <c r="E368" s="449"/>
      <c r="F368" s="437"/>
      <c r="G368" s="437"/>
      <c r="H368" s="437"/>
      <c r="I368" s="437"/>
      <c r="J368" s="437"/>
      <c r="K368" s="435"/>
      <c r="L368" s="435"/>
      <c r="M368" s="435"/>
      <c r="N368" s="435"/>
      <c r="O368" s="435"/>
      <c r="P368" s="674"/>
      <c r="Q368" s="674"/>
      <c r="R368" s="679"/>
      <c r="S368" s="435"/>
      <c r="T368" s="435"/>
      <c r="U368" s="435"/>
      <c r="V368" s="435"/>
      <c r="W368" s="435"/>
      <c r="X368" s="435"/>
      <c r="Y368" s="435"/>
      <c r="Z368" s="435"/>
    </row>
    <row r="369" spans="1:26" ht="11.25" customHeight="1">
      <c r="A369" s="674"/>
      <c r="B369" s="674"/>
      <c r="C369" s="677"/>
      <c r="D369" s="449"/>
      <c r="E369" s="449"/>
      <c r="F369" s="437"/>
      <c r="G369" s="437"/>
      <c r="H369" s="437"/>
      <c r="I369" s="437"/>
      <c r="J369" s="437"/>
      <c r="K369" s="435"/>
      <c r="L369" s="435"/>
      <c r="M369" s="435"/>
      <c r="N369" s="435"/>
      <c r="O369" s="435"/>
      <c r="P369" s="674"/>
      <c r="Q369" s="674"/>
      <c r="R369" s="679"/>
      <c r="S369" s="435"/>
      <c r="T369" s="435"/>
      <c r="U369" s="435"/>
      <c r="V369" s="435"/>
      <c r="W369" s="435"/>
      <c r="X369" s="435"/>
      <c r="Y369" s="435"/>
      <c r="Z369" s="435"/>
    </row>
    <row r="370" spans="1:26" ht="11.25" customHeight="1">
      <c r="A370" s="674"/>
      <c r="B370" s="674"/>
      <c r="C370" s="677"/>
      <c r="D370" s="449"/>
      <c r="E370" s="449"/>
      <c r="F370" s="437"/>
      <c r="G370" s="437"/>
      <c r="H370" s="437"/>
      <c r="I370" s="437"/>
      <c r="J370" s="437"/>
      <c r="K370" s="435"/>
      <c r="L370" s="435"/>
      <c r="M370" s="435"/>
      <c r="N370" s="435"/>
      <c r="O370" s="435"/>
      <c r="P370" s="674"/>
      <c r="Q370" s="674"/>
      <c r="R370" s="679"/>
      <c r="S370" s="435"/>
      <c r="T370" s="435"/>
      <c r="U370" s="435"/>
      <c r="V370" s="435"/>
      <c r="W370" s="435"/>
      <c r="X370" s="435"/>
      <c r="Y370" s="435"/>
      <c r="Z370" s="435"/>
    </row>
    <row r="371" spans="1:26" ht="11.25" customHeight="1">
      <c r="A371" s="674"/>
      <c r="B371" s="674"/>
      <c r="C371" s="677"/>
      <c r="D371" s="449"/>
      <c r="E371" s="449"/>
      <c r="F371" s="437"/>
      <c r="G371" s="437"/>
      <c r="H371" s="437"/>
      <c r="I371" s="437"/>
      <c r="J371" s="437"/>
      <c r="K371" s="435"/>
      <c r="L371" s="435"/>
      <c r="M371" s="435"/>
      <c r="N371" s="435"/>
      <c r="O371" s="435"/>
      <c r="P371" s="674"/>
      <c r="Q371" s="674"/>
      <c r="R371" s="679"/>
      <c r="S371" s="435"/>
      <c r="T371" s="435"/>
      <c r="U371" s="435"/>
      <c r="V371" s="435"/>
      <c r="W371" s="435"/>
      <c r="X371" s="435"/>
      <c r="Y371" s="435"/>
      <c r="Z371" s="435"/>
    </row>
    <row r="372" spans="1:26" ht="11.25" customHeight="1">
      <c r="A372" s="674"/>
      <c r="B372" s="674"/>
      <c r="C372" s="677"/>
      <c r="D372" s="449"/>
      <c r="E372" s="449"/>
      <c r="F372" s="437"/>
      <c r="G372" s="437"/>
      <c r="H372" s="437"/>
      <c r="I372" s="437"/>
      <c r="J372" s="437"/>
      <c r="K372" s="435"/>
      <c r="L372" s="435"/>
      <c r="M372" s="435"/>
      <c r="N372" s="435"/>
      <c r="O372" s="435"/>
      <c r="P372" s="674"/>
      <c r="Q372" s="674"/>
      <c r="R372" s="679"/>
      <c r="S372" s="435"/>
      <c r="T372" s="435"/>
      <c r="U372" s="435"/>
      <c r="V372" s="435"/>
      <c r="W372" s="435"/>
      <c r="X372" s="435"/>
      <c r="Y372" s="435"/>
      <c r="Z372" s="435"/>
    </row>
    <row r="373" spans="1:26" ht="11.25" customHeight="1">
      <c r="A373" s="674"/>
      <c r="B373" s="674"/>
      <c r="C373" s="677"/>
      <c r="D373" s="449"/>
      <c r="E373" s="449"/>
      <c r="F373" s="437"/>
      <c r="G373" s="437"/>
      <c r="H373" s="437"/>
      <c r="I373" s="437"/>
      <c r="J373" s="437"/>
      <c r="K373" s="435"/>
      <c r="L373" s="435"/>
      <c r="M373" s="435"/>
      <c r="N373" s="435"/>
      <c r="O373" s="435"/>
      <c r="P373" s="674"/>
      <c r="Q373" s="674"/>
      <c r="R373" s="679"/>
      <c r="S373" s="435"/>
      <c r="T373" s="435"/>
      <c r="U373" s="435"/>
      <c r="V373" s="435"/>
      <c r="W373" s="435"/>
      <c r="X373" s="435"/>
      <c r="Y373" s="435"/>
      <c r="Z373" s="435"/>
    </row>
    <row r="374" spans="1:26" ht="11.25" customHeight="1">
      <c r="A374" s="674"/>
      <c r="B374" s="674"/>
      <c r="C374" s="677"/>
      <c r="D374" s="449"/>
      <c r="E374" s="449"/>
      <c r="F374" s="437"/>
      <c r="G374" s="437"/>
      <c r="H374" s="437"/>
      <c r="I374" s="437"/>
      <c r="J374" s="437"/>
      <c r="K374" s="435"/>
      <c r="L374" s="435"/>
      <c r="M374" s="435"/>
      <c r="N374" s="435"/>
      <c r="O374" s="435"/>
      <c r="P374" s="674"/>
      <c r="Q374" s="674"/>
      <c r="R374" s="679"/>
      <c r="S374" s="435"/>
      <c r="T374" s="435"/>
      <c r="U374" s="435"/>
      <c r="V374" s="435"/>
      <c r="W374" s="435"/>
      <c r="X374" s="435"/>
      <c r="Y374" s="435"/>
      <c r="Z374" s="435"/>
    </row>
    <row r="375" spans="1:26" ht="11.25" customHeight="1">
      <c r="A375" s="674"/>
      <c r="B375" s="674"/>
      <c r="C375" s="677"/>
      <c r="D375" s="449"/>
      <c r="E375" s="449"/>
      <c r="F375" s="437"/>
      <c r="G375" s="437"/>
      <c r="H375" s="437"/>
      <c r="I375" s="437"/>
      <c r="J375" s="437"/>
      <c r="K375" s="435"/>
      <c r="L375" s="435"/>
      <c r="M375" s="435"/>
      <c r="N375" s="435"/>
      <c r="O375" s="435"/>
      <c r="P375" s="674"/>
      <c r="Q375" s="674"/>
      <c r="R375" s="679"/>
      <c r="S375" s="435"/>
      <c r="T375" s="435"/>
      <c r="U375" s="435"/>
      <c r="V375" s="435"/>
      <c r="W375" s="435"/>
      <c r="X375" s="435"/>
      <c r="Y375" s="435"/>
      <c r="Z375" s="435"/>
    </row>
    <row r="376" spans="1:26" ht="11.25" customHeight="1">
      <c r="A376" s="674"/>
      <c r="B376" s="674"/>
      <c r="C376" s="677"/>
      <c r="D376" s="449"/>
      <c r="E376" s="449"/>
      <c r="F376" s="437"/>
      <c r="G376" s="437"/>
      <c r="H376" s="437"/>
      <c r="I376" s="437"/>
      <c r="J376" s="437"/>
      <c r="K376" s="435"/>
      <c r="L376" s="435"/>
      <c r="M376" s="435"/>
      <c r="N376" s="435"/>
      <c r="O376" s="435"/>
      <c r="P376" s="674"/>
      <c r="Q376" s="674"/>
      <c r="R376" s="679"/>
      <c r="S376" s="435"/>
      <c r="T376" s="435"/>
      <c r="U376" s="435"/>
      <c r="V376" s="435"/>
      <c r="W376" s="435"/>
      <c r="X376" s="435"/>
      <c r="Y376" s="435"/>
      <c r="Z376" s="435"/>
    </row>
    <row r="377" spans="1:26" ht="11.25" customHeight="1">
      <c r="A377" s="674"/>
      <c r="B377" s="674"/>
      <c r="C377" s="677"/>
      <c r="D377" s="449"/>
      <c r="E377" s="449"/>
      <c r="F377" s="437"/>
      <c r="G377" s="437"/>
      <c r="H377" s="437"/>
      <c r="I377" s="437"/>
      <c r="J377" s="437"/>
      <c r="K377" s="435"/>
      <c r="L377" s="435"/>
      <c r="M377" s="435"/>
      <c r="N377" s="435"/>
      <c r="O377" s="435"/>
      <c r="P377" s="674"/>
      <c r="Q377" s="674"/>
      <c r="R377" s="679"/>
      <c r="S377" s="435"/>
      <c r="T377" s="435"/>
      <c r="U377" s="435"/>
      <c r="V377" s="435"/>
      <c r="W377" s="435"/>
      <c r="X377" s="435"/>
      <c r="Y377" s="435"/>
      <c r="Z377" s="435"/>
    </row>
    <row r="378" spans="1:26" ht="11.25" customHeight="1">
      <c r="A378" s="674"/>
      <c r="B378" s="674"/>
      <c r="C378" s="677"/>
      <c r="D378" s="449"/>
      <c r="E378" s="449"/>
      <c r="F378" s="437"/>
      <c r="G378" s="437"/>
      <c r="H378" s="437"/>
      <c r="I378" s="437"/>
      <c r="J378" s="437"/>
      <c r="K378" s="435"/>
      <c r="L378" s="435"/>
      <c r="M378" s="435"/>
      <c r="N378" s="435"/>
      <c r="O378" s="435"/>
      <c r="P378" s="674"/>
      <c r="Q378" s="674"/>
      <c r="R378" s="679"/>
      <c r="S378" s="435"/>
      <c r="T378" s="435"/>
      <c r="U378" s="435"/>
      <c r="V378" s="435"/>
      <c r="W378" s="435"/>
      <c r="X378" s="435"/>
      <c r="Y378" s="435"/>
      <c r="Z378" s="435"/>
    </row>
    <row r="379" spans="1:26" ht="11.25" customHeight="1">
      <c r="A379" s="674"/>
      <c r="B379" s="674"/>
      <c r="C379" s="677"/>
      <c r="D379" s="449"/>
      <c r="E379" s="449"/>
      <c r="F379" s="437"/>
      <c r="G379" s="437"/>
      <c r="H379" s="437"/>
      <c r="I379" s="437"/>
      <c r="J379" s="437"/>
      <c r="K379" s="435"/>
      <c r="L379" s="435"/>
      <c r="M379" s="435"/>
      <c r="N379" s="435"/>
      <c r="O379" s="435"/>
      <c r="P379" s="674"/>
      <c r="Q379" s="674"/>
      <c r="R379" s="679"/>
      <c r="S379" s="435"/>
      <c r="T379" s="435"/>
      <c r="U379" s="435"/>
      <c r="V379" s="435"/>
      <c r="W379" s="435"/>
      <c r="X379" s="435"/>
      <c r="Y379" s="435"/>
      <c r="Z379" s="435"/>
    </row>
    <row r="380" spans="1:26" ht="11.25" customHeight="1">
      <c r="A380" s="674"/>
      <c r="B380" s="674"/>
      <c r="C380" s="677"/>
      <c r="D380" s="449"/>
      <c r="E380" s="449"/>
      <c r="F380" s="437"/>
      <c r="G380" s="437"/>
      <c r="H380" s="437"/>
      <c r="I380" s="437"/>
      <c r="J380" s="437"/>
      <c r="K380" s="435"/>
      <c r="L380" s="435"/>
      <c r="M380" s="435"/>
      <c r="N380" s="435"/>
      <c r="O380" s="435"/>
      <c r="P380" s="674"/>
      <c r="Q380" s="674"/>
      <c r="R380" s="679"/>
      <c r="S380" s="435"/>
      <c r="T380" s="435"/>
      <c r="U380" s="435"/>
      <c r="V380" s="435"/>
      <c r="W380" s="435"/>
      <c r="X380" s="435"/>
      <c r="Y380" s="435"/>
      <c r="Z380" s="435"/>
    </row>
    <row r="381" spans="1:26" ht="11.25" customHeight="1">
      <c r="A381" s="674"/>
      <c r="B381" s="674"/>
      <c r="C381" s="677"/>
      <c r="D381" s="449"/>
      <c r="E381" s="449"/>
      <c r="F381" s="437"/>
      <c r="G381" s="437"/>
      <c r="H381" s="437"/>
      <c r="I381" s="437"/>
      <c r="J381" s="437"/>
      <c r="K381" s="435"/>
      <c r="L381" s="435"/>
      <c r="M381" s="435"/>
      <c r="N381" s="435"/>
      <c r="O381" s="435"/>
      <c r="P381" s="674"/>
      <c r="Q381" s="674"/>
      <c r="R381" s="679"/>
      <c r="S381" s="435"/>
      <c r="T381" s="435"/>
      <c r="U381" s="435"/>
      <c r="V381" s="435"/>
      <c r="W381" s="435"/>
      <c r="X381" s="435"/>
      <c r="Y381" s="435"/>
      <c r="Z381" s="435"/>
    </row>
    <row r="382" spans="1:26" ht="11.25" customHeight="1">
      <c r="A382" s="674"/>
      <c r="B382" s="674"/>
      <c r="C382" s="677"/>
      <c r="D382" s="449"/>
      <c r="E382" s="449"/>
      <c r="F382" s="437"/>
      <c r="G382" s="437"/>
      <c r="H382" s="437"/>
      <c r="I382" s="437"/>
      <c r="J382" s="437"/>
      <c r="K382" s="435"/>
      <c r="L382" s="435"/>
      <c r="M382" s="435"/>
      <c r="N382" s="435"/>
      <c r="O382" s="435"/>
      <c r="P382" s="674"/>
      <c r="Q382" s="674"/>
      <c r="R382" s="679"/>
      <c r="S382" s="435"/>
      <c r="T382" s="435"/>
      <c r="U382" s="435"/>
      <c r="V382" s="435"/>
      <c r="W382" s="435"/>
      <c r="X382" s="435"/>
      <c r="Y382" s="435"/>
      <c r="Z382" s="435"/>
    </row>
    <row r="383" spans="1:26" ht="11.25" customHeight="1">
      <c r="A383" s="674"/>
      <c r="B383" s="674"/>
      <c r="C383" s="677"/>
      <c r="D383" s="449"/>
      <c r="E383" s="449"/>
      <c r="F383" s="437"/>
      <c r="G383" s="437"/>
      <c r="H383" s="437"/>
      <c r="I383" s="437"/>
      <c r="J383" s="437"/>
      <c r="K383" s="435"/>
      <c r="L383" s="435"/>
      <c r="M383" s="435"/>
      <c r="N383" s="435"/>
      <c r="O383" s="435"/>
      <c r="P383" s="674"/>
      <c r="Q383" s="674"/>
      <c r="R383" s="679"/>
      <c r="S383" s="435"/>
      <c r="T383" s="435"/>
      <c r="U383" s="435"/>
      <c r="V383" s="435"/>
      <c r="W383" s="435"/>
      <c r="X383" s="435"/>
      <c r="Y383" s="435"/>
      <c r="Z383" s="435"/>
    </row>
    <row r="384" spans="1:26" ht="11.25" customHeight="1">
      <c r="A384" s="674"/>
      <c r="B384" s="674"/>
      <c r="C384" s="677"/>
      <c r="D384" s="449"/>
      <c r="E384" s="449"/>
      <c r="F384" s="437"/>
      <c r="G384" s="437"/>
      <c r="H384" s="437"/>
      <c r="I384" s="437"/>
      <c r="J384" s="437"/>
      <c r="K384" s="435"/>
      <c r="L384" s="435"/>
      <c r="M384" s="435"/>
      <c r="N384" s="435"/>
      <c r="O384" s="435"/>
      <c r="P384" s="674"/>
      <c r="Q384" s="674"/>
      <c r="R384" s="679"/>
      <c r="S384" s="435"/>
      <c r="T384" s="435"/>
      <c r="U384" s="435"/>
      <c r="V384" s="435"/>
      <c r="W384" s="435"/>
      <c r="X384" s="435"/>
      <c r="Y384" s="435"/>
      <c r="Z384" s="435"/>
    </row>
    <row r="385" spans="1:26" ht="11.25" customHeight="1">
      <c r="A385" s="674"/>
      <c r="B385" s="674"/>
      <c r="C385" s="677"/>
      <c r="D385" s="449"/>
      <c r="E385" s="449"/>
      <c r="F385" s="437"/>
      <c r="G385" s="437"/>
      <c r="H385" s="437"/>
      <c r="I385" s="437"/>
      <c r="J385" s="437"/>
      <c r="K385" s="435"/>
      <c r="L385" s="435"/>
      <c r="M385" s="435"/>
      <c r="N385" s="435"/>
      <c r="O385" s="435"/>
      <c r="P385" s="674"/>
      <c r="Q385" s="674"/>
      <c r="R385" s="679"/>
      <c r="S385" s="435"/>
      <c r="T385" s="435"/>
      <c r="U385" s="435"/>
      <c r="V385" s="435"/>
      <c r="W385" s="435"/>
      <c r="X385" s="435"/>
      <c r="Y385" s="435"/>
      <c r="Z385" s="435"/>
    </row>
    <row r="386" spans="1:26" ht="11.25" customHeight="1">
      <c r="A386" s="674"/>
      <c r="B386" s="674"/>
      <c r="C386" s="677"/>
      <c r="D386" s="449"/>
      <c r="E386" s="449"/>
      <c r="F386" s="437"/>
      <c r="G386" s="437"/>
      <c r="H386" s="437"/>
      <c r="I386" s="437"/>
      <c r="J386" s="437"/>
      <c r="K386" s="435"/>
      <c r="L386" s="435"/>
      <c r="M386" s="435"/>
      <c r="N386" s="435"/>
      <c r="O386" s="435"/>
      <c r="P386" s="674"/>
      <c r="Q386" s="674"/>
      <c r="R386" s="679"/>
      <c r="S386" s="435"/>
      <c r="T386" s="435"/>
      <c r="U386" s="435"/>
      <c r="V386" s="435"/>
      <c r="W386" s="435"/>
      <c r="X386" s="435"/>
      <c r="Y386" s="435"/>
      <c r="Z386" s="435"/>
    </row>
    <row r="387" spans="1:26" ht="11.25" customHeight="1">
      <c r="A387" s="674"/>
      <c r="B387" s="674"/>
      <c r="C387" s="677"/>
      <c r="D387" s="449"/>
      <c r="E387" s="449"/>
      <c r="F387" s="437"/>
      <c r="G387" s="437"/>
      <c r="H387" s="437"/>
      <c r="I387" s="437"/>
      <c r="J387" s="437"/>
      <c r="K387" s="435"/>
      <c r="L387" s="435"/>
      <c r="M387" s="435"/>
      <c r="N387" s="435"/>
      <c r="O387" s="435"/>
      <c r="P387" s="674"/>
      <c r="Q387" s="674"/>
      <c r="R387" s="679"/>
      <c r="S387" s="435"/>
      <c r="T387" s="435"/>
      <c r="U387" s="435"/>
      <c r="V387" s="435"/>
      <c r="W387" s="435"/>
      <c r="X387" s="435"/>
      <c r="Y387" s="435"/>
      <c r="Z387" s="435"/>
    </row>
    <row r="388" spans="1:26" ht="11.25" customHeight="1">
      <c r="A388" s="674"/>
      <c r="B388" s="674"/>
      <c r="C388" s="677"/>
      <c r="D388" s="449"/>
      <c r="E388" s="449"/>
      <c r="F388" s="437"/>
      <c r="G388" s="437"/>
      <c r="H388" s="437"/>
      <c r="I388" s="437"/>
      <c r="J388" s="437"/>
      <c r="K388" s="435"/>
      <c r="L388" s="435"/>
      <c r="M388" s="435"/>
      <c r="N388" s="435"/>
      <c r="O388" s="435"/>
      <c r="P388" s="674"/>
      <c r="Q388" s="674"/>
      <c r="R388" s="679"/>
      <c r="S388" s="435"/>
      <c r="T388" s="435"/>
      <c r="U388" s="435"/>
      <c r="V388" s="435"/>
      <c r="W388" s="435"/>
      <c r="X388" s="435"/>
      <c r="Y388" s="435"/>
      <c r="Z388" s="435"/>
    </row>
    <row r="389" spans="1:26" ht="11.25" customHeight="1">
      <c r="A389" s="674"/>
      <c r="B389" s="674"/>
      <c r="C389" s="677"/>
      <c r="D389" s="449"/>
      <c r="E389" s="449"/>
      <c r="F389" s="437"/>
      <c r="G389" s="437"/>
      <c r="H389" s="437"/>
      <c r="I389" s="437"/>
      <c r="J389" s="437"/>
      <c r="K389" s="435"/>
      <c r="L389" s="435"/>
      <c r="M389" s="435"/>
      <c r="N389" s="435"/>
      <c r="O389" s="435"/>
      <c r="P389" s="674"/>
      <c r="Q389" s="674"/>
      <c r="R389" s="679"/>
      <c r="S389" s="435"/>
      <c r="T389" s="435"/>
      <c r="U389" s="435"/>
      <c r="V389" s="435"/>
      <c r="W389" s="435"/>
      <c r="X389" s="435"/>
      <c r="Y389" s="435"/>
      <c r="Z389" s="435"/>
    </row>
    <row r="390" spans="1:26" ht="11.25" customHeight="1">
      <c r="A390" s="674"/>
      <c r="B390" s="674"/>
      <c r="C390" s="677"/>
      <c r="D390" s="449"/>
      <c r="E390" s="449"/>
      <c r="F390" s="437"/>
      <c r="G390" s="437"/>
      <c r="H390" s="437"/>
      <c r="I390" s="437"/>
      <c r="J390" s="437"/>
      <c r="K390" s="435"/>
      <c r="L390" s="435"/>
      <c r="M390" s="435"/>
      <c r="N390" s="435"/>
      <c r="O390" s="435"/>
      <c r="P390" s="674"/>
      <c r="Q390" s="674"/>
      <c r="R390" s="679"/>
      <c r="S390" s="435"/>
      <c r="T390" s="435"/>
      <c r="U390" s="435"/>
      <c r="V390" s="435"/>
      <c r="W390" s="435"/>
      <c r="X390" s="435"/>
      <c r="Y390" s="435"/>
      <c r="Z390" s="435"/>
    </row>
    <row r="391" spans="1:26" ht="11.25" customHeight="1">
      <c r="A391" s="674"/>
      <c r="B391" s="674"/>
      <c r="C391" s="677"/>
      <c r="D391" s="449"/>
      <c r="E391" s="449"/>
      <c r="F391" s="437"/>
      <c r="G391" s="437"/>
      <c r="H391" s="437"/>
      <c r="I391" s="437"/>
      <c r="J391" s="437"/>
      <c r="K391" s="435"/>
      <c r="L391" s="435"/>
      <c r="M391" s="435"/>
      <c r="N391" s="435"/>
      <c r="O391" s="435"/>
      <c r="P391" s="674"/>
      <c r="Q391" s="674"/>
      <c r="R391" s="679"/>
      <c r="S391" s="435"/>
      <c r="T391" s="435"/>
      <c r="U391" s="435"/>
      <c r="V391" s="435"/>
      <c r="W391" s="435"/>
      <c r="X391" s="435"/>
      <c r="Y391" s="435"/>
      <c r="Z391" s="435"/>
    </row>
    <row r="392" spans="1:26" ht="11.25" customHeight="1">
      <c r="A392" s="674"/>
      <c r="B392" s="674"/>
      <c r="C392" s="677"/>
      <c r="D392" s="449"/>
      <c r="E392" s="449"/>
      <c r="F392" s="437"/>
      <c r="G392" s="437"/>
      <c r="H392" s="437"/>
      <c r="I392" s="437"/>
      <c r="J392" s="437"/>
      <c r="K392" s="435"/>
      <c r="L392" s="435"/>
      <c r="M392" s="435"/>
      <c r="N392" s="435"/>
      <c r="O392" s="435"/>
      <c r="P392" s="674"/>
      <c r="Q392" s="674"/>
      <c r="R392" s="679"/>
      <c r="S392" s="435"/>
      <c r="T392" s="435"/>
      <c r="U392" s="435"/>
      <c r="V392" s="435"/>
      <c r="W392" s="435"/>
      <c r="X392" s="435"/>
      <c r="Y392" s="435"/>
      <c r="Z392" s="435"/>
    </row>
    <row r="393" spans="1:26" ht="11.25" customHeight="1">
      <c r="A393" s="674"/>
      <c r="B393" s="674"/>
      <c r="C393" s="677"/>
      <c r="D393" s="449"/>
      <c r="E393" s="449"/>
      <c r="F393" s="437"/>
      <c r="G393" s="437"/>
      <c r="H393" s="437"/>
      <c r="I393" s="437"/>
      <c r="J393" s="437"/>
      <c r="K393" s="435"/>
      <c r="L393" s="435"/>
      <c r="M393" s="435"/>
      <c r="N393" s="435"/>
      <c r="O393" s="435"/>
      <c r="P393" s="674"/>
      <c r="Q393" s="674"/>
      <c r="R393" s="679"/>
      <c r="S393" s="435"/>
      <c r="T393" s="435"/>
      <c r="U393" s="435"/>
      <c r="V393" s="435"/>
      <c r="W393" s="435"/>
      <c r="X393" s="435"/>
      <c r="Y393" s="435"/>
      <c r="Z393" s="435"/>
    </row>
    <row r="394" spans="1:26" ht="11.25" customHeight="1">
      <c r="A394" s="674"/>
      <c r="B394" s="674"/>
      <c r="C394" s="677"/>
      <c r="D394" s="449"/>
      <c r="E394" s="449"/>
      <c r="F394" s="437"/>
      <c r="G394" s="437"/>
      <c r="H394" s="437"/>
      <c r="I394" s="437"/>
      <c r="J394" s="437"/>
      <c r="K394" s="435"/>
      <c r="L394" s="435"/>
      <c r="M394" s="435"/>
      <c r="N394" s="435"/>
      <c r="O394" s="435"/>
      <c r="P394" s="674"/>
      <c r="Q394" s="674"/>
      <c r="R394" s="679"/>
      <c r="S394" s="435"/>
      <c r="T394" s="435"/>
      <c r="U394" s="435"/>
      <c r="V394" s="435"/>
      <c r="W394" s="435"/>
      <c r="X394" s="435"/>
      <c r="Y394" s="435"/>
      <c r="Z394" s="435"/>
    </row>
    <row r="395" spans="1:26" ht="11.25" customHeight="1">
      <c r="A395" s="674"/>
      <c r="B395" s="674"/>
      <c r="C395" s="677"/>
      <c r="D395" s="449"/>
      <c r="E395" s="449"/>
      <c r="F395" s="437"/>
      <c r="G395" s="437"/>
      <c r="H395" s="437"/>
      <c r="I395" s="437"/>
      <c r="J395" s="437"/>
      <c r="K395" s="435"/>
      <c r="L395" s="435"/>
      <c r="M395" s="435"/>
      <c r="N395" s="435"/>
      <c r="O395" s="435"/>
      <c r="P395" s="674"/>
      <c r="Q395" s="674"/>
      <c r="R395" s="679"/>
      <c r="S395" s="435"/>
      <c r="T395" s="435"/>
      <c r="U395" s="435"/>
      <c r="V395" s="435"/>
      <c r="W395" s="435"/>
      <c r="X395" s="435"/>
      <c r="Y395" s="435"/>
      <c r="Z395" s="435"/>
    </row>
    <row r="396" spans="1:26" ht="11.25" customHeight="1">
      <c r="A396" s="674"/>
      <c r="B396" s="674"/>
      <c r="C396" s="677"/>
      <c r="D396" s="449"/>
      <c r="E396" s="449"/>
      <c r="F396" s="437"/>
      <c r="G396" s="437"/>
      <c r="H396" s="437"/>
      <c r="I396" s="437"/>
      <c r="J396" s="437"/>
      <c r="K396" s="435"/>
      <c r="L396" s="435"/>
      <c r="M396" s="435"/>
      <c r="N396" s="435"/>
      <c r="O396" s="435"/>
      <c r="P396" s="674"/>
      <c r="Q396" s="674"/>
      <c r="R396" s="679"/>
      <c r="S396" s="435"/>
      <c r="T396" s="435"/>
      <c r="U396" s="435"/>
      <c r="V396" s="435"/>
      <c r="W396" s="435"/>
      <c r="X396" s="435"/>
      <c r="Y396" s="435"/>
      <c r="Z396" s="435"/>
    </row>
    <row r="397" spans="1:26" ht="11.25" customHeight="1">
      <c r="A397" s="674"/>
      <c r="B397" s="674"/>
      <c r="C397" s="677"/>
      <c r="D397" s="449"/>
      <c r="E397" s="449"/>
      <c r="F397" s="437"/>
      <c r="G397" s="437"/>
      <c r="H397" s="437"/>
      <c r="I397" s="437"/>
      <c r="J397" s="437"/>
      <c r="K397" s="435"/>
      <c r="L397" s="435"/>
      <c r="M397" s="435"/>
      <c r="N397" s="435"/>
      <c r="O397" s="435"/>
      <c r="P397" s="674"/>
      <c r="Q397" s="674"/>
      <c r="R397" s="679"/>
      <c r="S397" s="435"/>
      <c r="T397" s="435"/>
      <c r="U397" s="435"/>
      <c r="V397" s="435"/>
      <c r="W397" s="435"/>
      <c r="X397" s="435"/>
      <c r="Y397" s="435"/>
      <c r="Z397" s="435"/>
    </row>
    <row r="398" spans="1:26" ht="11.25" customHeight="1">
      <c r="A398" s="674"/>
      <c r="B398" s="674"/>
      <c r="C398" s="677"/>
      <c r="D398" s="449"/>
      <c r="E398" s="449"/>
      <c r="F398" s="437"/>
      <c r="G398" s="437"/>
      <c r="H398" s="437"/>
      <c r="I398" s="437"/>
      <c r="J398" s="437"/>
      <c r="K398" s="435"/>
      <c r="L398" s="435"/>
      <c r="M398" s="435"/>
      <c r="N398" s="435"/>
      <c r="O398" s="435"/>
      <c r="P398" s="674"/>
      <c r="Q398" s="674"/>
      <c r="R398" s="679"/>
      <c r="S398" s="435"/>
      <c r="T398" s="435"/>
      <c r="U398" s="435"/>
      <c r="V398" s="435"/>
      <c r="W398" s="435"/>
      <c r="X398" s="435"/>
      <c r="Y398" s="435"/>
      <c r="Z398" s="435"/>
    </row>
    <row r="399" spans="1:26" ht="11.25" customHeight="1">
      <c r="A399" s="674"/>
      <c r="B399" s="674"/>
      <c r="C399" s="677"/>
      <c r="D399" s="449"/>
      <c r="E399" s="449"/>
      <c r="F399" s="437"/>
      <c r="G399" s="437"/>
      <c r="H399" s="437"/>
      <c r="I399" s="437"/>
      <c r="J399" s="437"/>
      <c r="K399" s="435"/>
      <c r="L399" s="435"/>
      <c r="M399" s="435"/>
      <c r="N399" s="435"/>
      <c r="O399" s="435"/>
      <c r="P399" s="674"/>
      <c r="Q399" s="674"/>
      <c r="R399" s="679"/>
      <c r="S399" s="435"/>
      <c r="T399" s="435"/>
      <c r="U399" s="435"/>
      <c r="V399" s="435"/>
      <c r="W399" s="435"/>
      <c r="X399" s="435"/>
      <c r="Y399" s="435"/>
      <c r="Z399" s="435"/>
    </row>
    <row r="400" spans="1:26" ht="11.25" customHeight="1">
      <c r="A400" s="674"/>
      <c r="B400" s="674"/>
      <c r="C400" s="677"/>
      <c r="D400" s="449"/>
      <c r="E400" s="449"/>
      <c r="F400" s="437"/>
      <c r="G400" s="437"/>
      <c r="H400" s="437"/>
      <c r="I400" s="437"/>
      <c r="J400" s="437"/>
      <c r="K400" s="435"/>
      <c r="L400" s="435"/>
      <c r="M400" s="435"/>
      <c r="N400" s="435"/>
      <c r="O400" s="435"/>
      <c r="P400" s="674"/>
      <c r="Q400" s="674"/>
      <c r="R400" s="679"/>
      <c r="S400" s="435"/>
      <c r="T400" s="435"/>
      <c r="U400" s="435"/>
      <c r="V400" s="435"/>
      <c r="W400" s="435"/>
      <c r="X400" s="435"/>
      <c r="Y400" s="435"/>
      <c r="Z400" s="435"/>
    </row>
    <row r="401" spans="1:26" ht="11.25" customHeight="1">
      <c r="A401" s="674"/>
      <c r="B401" s="674"/>
      <c r="C401" s="677"/>
      <c r="D401" s="449"/>
      <c r="E401" s="449"/>
      <c r="F401" s="437"/>
      <c r="G401" s="437"/>
      <c r="H401" s="437"/>
      <c r="I401" s="437"/>
      <c r="J401" s="437"/>
      <c r="K401" s="435"/>
      <c r="L401" s="435"/>
      <c r="M401" s="435"/>
      <c r="N401" s="435"/>
      <c r="O401" s="435"/>
      <c r="P401" s="674"/>
      <c r="Q401" s="674"/>
      <c r="R401" s="679"/>
      <c r="S401" s="435"/>
      <c r="T401" s="435"/>
      <c r="U401" s="435"/>
      <c r="V401" s="435"/>
      <c r="W401" s="435"/>
      <c r="X401" s="435"/>
      <c r="Y401" s="435"/>
      <c r="Z401" s="435"/>
    </row>
    <row r="402" spans="1:26" ht="11.25" customHeight="1">
      <c r="A402" s="674"/>
      <c r="B402" s="674"/>
      <c r="C402" s="677"/>
      <c r="D402" s="449"/>
      <c r="E402" s="449"/>
      <c r="F402" s="437"/>
      <c r="G402" s="437"/>
      <c r="H402" s="437"/>
      <c r="I402" s="437"/>
      <c r="J402" s="437"/>
      <c r="K402" s="435"/>
      <c r="L402" s="435"/>
      <c r="M402" s="435"/>
      <c r="N402" s="435"/>
      <c r="O402" s="435"/>
      <c r="P402" s="674"/>
      <c r="Q402" s="674"/>
      <c r="R402" s="679"/>
      <c r="S402" s="435"/>
      <c r="T402" s="435"/>
      <c r="U402" s="435"/>
      <c r="V402" s="435"/>
      <c r="W402" s="435"/>
      <c r="X402" s="435"/>
      <c r="Y402" s="435"/>
      <c r="Z402" s="435"/>
    </row>
    <row r="403" spans="1:26" ht="11.25" customHeight="1">
      <c r="A403" s="674"/>
      <c r="B403" s="674"/>
      <c r="C403" s="677"/>
      <c r="D403" s="449"/>
      <c r="E403" s="449"/>
      <c r="F403" s="437"/>
      <c r="G403" s="437"/>
      <c r="H403" s="437"/>
      <c r="I403" s="437"/>
      <c r="J403" s="437"/>
      <c r="K403" s="435"/>
      <c r="L403" s="435"/>
      <c r="M403" s="435"/>
      <c r="N403" s="435"/>
      <c r="O403" s="435"/>
      <c r="P403" s="674"/>
      <c r="Q403" s="674"/>
      <c r="R403" s="679"/>
      <c r="S403" s="435"/>
      <c r="T403" s="435"/>
      <c r="U403" s="435"/>
      <c r="V403" s="435"/>
      <c r="W403" s="435"/>
      <c r="X403" s="435"/>
      <c r="Y403" s="435"/>
      <c r="Z403" s="435"/>
    </row>
    <row r="404" spans="1:26" ht="11.25" customHeight="1">
      <c r="A404" s="674"/>
      <c r="B404" s="674"/>
      <c r="C404" s="677"/>
      <c r="D404" s="449"/>
      <c r="E404" s="449"/>
      <c r="F404" s="437"/>
      <c r="G404" s="437"/>
      <c r="H404" s="437"/>
      <c r="I404" s="437"/>
      <c r="J404" s="437"/>
      <c r="K404" s="435"/>
      <c r="L404" s="435"/>
      <c r="M404" s="435"/>
      <c r="N404" s="435"/>
      <c r="O404" s="435"/>
      <c r="P404" s="674"/>
      <c r="Q404" s="674"/>
      <c r="R404" s="679"/>
      <c r="S404" s="435"/>
      <c r="T404" s="435"/>
      <c r="U404" s="435"/>
      <c r="V404" s="435"/>
      <c r="W404" s="435"/>
      <c r="X404" s="435"/>
      <c r="Y404" s="435"/>
      <c r="Z404" s="435"/>
    </row>
    <row r="405" spans="1:26" ht="11.25" customHeight="1">
      <c r="A405" s="674"/>
      <c r="B405" s="674"/>
      <c r="C405" s="677"/>
      <c r="D405" s="449"/>
      <c r="E405" s="449"/>
      <c r="F405" s="437"/>
      <c r="G405" s="437"/>
      <c r="H405" s="437"/>
      <c r="I405" s="437"/>
      <c r="J405" s="437"/>
      <c r="K405" s="435"/>
      <c r="L405" s="435"/>
      <c r="M405" s="435"/>
      <c r="N405" s="435"/>
      <c r="O405" s="435"/>
      <c r="P405" s="674"/>
      <c r="Q405" s="674"/>
      <c r="R405" s="679"/>
      <c r="S405" s="435"/>
      <c r="T405" s="435"/>
      <c r="U405" s="435"/>
      <c r="V405" s="435"/>
      <c r="W405" s="435"/>
      <c r="X405" s="435"/>
      <c r="Y405" s="435"/>
      <c r="Z405" s="435"/>
    </row>
    <row r="406" spans="1:26" ht="11.25" customHeight="1">
      <c r="A406" s="674"/>
      <c r="B406" s="674"/>
      <c r="C406" s="677"/>
      <c r="D406" s="449"/>
      <c r="E406" s="449"/>
      <c r="F406" s="437"/>
      <c r="G406" s="437"/>
      <c r="H406" s="437"/>
      <c r="I406" s="437"/>
      <c r="J406" s="437"/>
      <c r="K406" s="435"/>
      <c r="L406" s="435"/>
      <c r="M406" s="435"/>
      <c r="N406" s="435"/>
      <c r="O406" s="435"/>
      <c r="P406" s="674"/>
      <c r="Q406" s="674"/>
      <c r="R406" s="679"/>
      <c r="S406" s="435"/>
      <c r="T406" s="435"/>
      <c r="U406" s="435"/>
      <c r="V406" s="435"/>
      <c r="W406" s="435"/>
      <c r="X406" s="435"/>
      <c r="Y406" s="435"/>
      <c r="Z406" s="435"/>
    </row>
    <row r="407" spans="1:26" ht="11.25" customHeight="1">
      <c r="A407" s="674"/>
      <c r="B407" s="674"/>
      <c r="C407" s="677"/>
      <c r="D407" s="449"/>
      <c r="E407" s="449"/>
      <c r="F407" s="437"/>
      <c r="G407" s="437"/>
      <c r="H407" s="437"/>
      <c r="I407" s="437"/>
      <c r="J407" s="437"/>
      <c r="K407" s="435"/>
      <c r="L407" s="435"/>
      <c r="M407" s="435"/>
      <c r="N407" s="435"/>
      <c r="O407" s="435"/>
      <c r="P407" s="674"/>
      <c r="Q407" s="674"/>
      <c r="R407" s="679"/>
      <c r="S407" s="435"/>
      <c r="T407" s="435"/>
      <c r="U407" s="435"/>
      <c r="V407" s="435"/>
      <c r="W407" s="435"/>
      <c r="X407" s="435"/>
      <c r="Y407" s="435"/>
      <c r="Z407" s="435"/>
    </row>
    <row r="408" spans="1:26" ht="11.25" customHeight="1">
      <c r="A408" s="674"/>
      <c r="B408" s="674"/>
      <c r="C408" s="677"/>
      <c r="D408" s="449"/>
      <c r="E408" s="449"/>
      <c r="F408" s="437"/>
      <c r="G408" s="437"/>
      <c r="H408" s="437"/>
      <c r="I408" s="437"/>
      <c r="J408" s="437"/>
      <c r="K408" s="435"/>
      <c r="L408" s="435"/>
      <c r="M408" s="435"/>
      <c r="N408" s="435"/>
      <c r="O408" s="435"/>
      <c r="P408" s="674"/>
      <c r="Q408" s="674"/>
      <c r="R408" s="679"/>
      <c r="S408" s="435"/>
      <c r="T408" s="435"/>
      <c r="U408" s="435"/>
      <c r="V408" s="435"/>
      <c r="W408" s="435"/>
      <c r="X408" s="435"/>
      <c r="Y408" s="435"/>
      <c r="Z408" s="435"/>
    </row>
    <row r="409" spans="1:26" ht="11.25" customHeight="1">
      <c r="A409" s="674"/>
      <c r="B409" s="674"/>
      <c r="C409" s="677"/>
      <c r="D409" s="449"/>
      <c r="E409" s="449"/>
      <c r="F409" s="437"/>
      <c r="G409" s="437"/>
      <c r="H409" s="437"/>
      <c r="I409" s="437"/>
      <c r="J409" s="437"/>
      <c r="K409" s="435"/>
      <c r="L409" s="435"/>
      <c r="M409" s="435"/>
      <c r="N409" s="435"/>
      <c r="O409" s="435"/>
      <c r="P409" s="674"/>
      <c r="Q409" s="674"/>
      <c r="R409" s="679"/>
      <c r="S409" s="435"/>
      <c r="T409" s="435"/>
      <c r="U409" s="435"/>
      <c r="V409" s="435"/>
      <c r="W409" s="435"/>
      <c r="X409" s="435"/>
      <c r="Y409" s="435"/>
      <c r="Z409" s="435"/>
    </row>
    <row r="410" spans="1:26" ht="11.25" customHeight="1">
      <c r="A410" s="674"/>
      <c r="B410" s="674"/>
      <c r="C410" s="677"/>
      <c r="D410" s="449"/>
      <c r="E410" s="449"/>
      <c r="F410" s="437"/>
      <c r="G410" s="437"/>
      <c r="H410" s="437"/>
      <c r="I410" s="437"/>
      <c r="J410" s="437"/>
      <c r="K410" s="435"/>
      <c r="L410" s="435"/>
      <c r="M410" s="435"/>
      <c r="N410" s="435"/>
      <c r="O410" s="435"/>
      <c r="P410" s="674"/>
      <c r="Q410" s="674"/>
      <c r="R410" s="679"/>
      <c r="S410" s="435"/>
      <c r="T410" s="435"/>
      <c r="U410" s="435"/>
      <c r="V410" s="435"/>
      <c r="W410" s="435"/>
      <c r="X410" s="435"/>
      <c r="Y410" s="435"/>
      <c r="Z410" s="435"/>
    </row>
    <row r="411" spans="1:26" ht="11.25" customHeight="1">
      <c r="A411" s="674"/>
      <c r="B411" s="674"/>
      <c r="C411" s="677"/>
      <c r="D411" s="449"/>
      <c r="E411" s="449"/>
      <c r="F411" s="437"/>
      <c r="G411" s="437"/>
      <c r="H411" s="437"/>
      <c r="I411" s="437"/>
      <c r="J411" s="437"/>
      <c r="K411" s="435"/>
      <c r="L411" s="435"/>
      <c r="M411" s="435"/>
      <c r="N411" s="435"/>
      <c r="O411" s="435"/>
      <c r="P411" s="674"/>
      <c r="Q411" s="674"/>
      <c r="R411" s="679"/>
      <c r="S411" s="435"/>
      <c r="T411" s="435"/>
      <c r="U411" s="435"/>
      <c r="V411" s="435"/>
      <c r="W411" s="435"/>
      <c r="X411" s="435"/>
      <c r="Y411" s="435"/>
      <c r="Z411" s="435"/>
    </row>
    <row r="412" spans="1:26" ht="11.25" customHeight="1">
      <c r="A412" s="674"/>
      <c r="B412" s="674"/>
      <c r="C412" s="677"/>
      <c r="D412" s="449"/>
      <c r="E412" s="449"/>
      <c r="F412" s="437"/>
      <c r="G412" s="437"/>
      <c r="H412" s="437"/>
      <c r="I412" s="437"/>
      <c r="J412" s="437"/>
      <c r="K412" s="435"/>
      <c r="L412" s="435"/>
      <c r="M412" s="435"/>
      <c r="N412" s="435"/>
      <c r="O412" s="435"/>
      <c r="P412" s="674"/>
      <c r="Q412" s="674"/>
      <c r="R412" s="679"/>
      <c r="S412" s="435"/>
      <c r="T412" s="435"/>
      <c r="U412" s="435"/>
      <c r="V412" s="435"/>
      <c r="W412" s="435"/>
      <c r="X412" s="435"/>
      <c r="Y412" s="435"/>
      <c r="Z412" s="435"/>
    </row>
    <row r="413" spans="1:26" ht="11.25" customHeight="1">
      <c r="A413" s="674"/>
      <c r="B413" s="674"/>
      <c r="C413" s="677"/>
      <c r="D413" s="449"/>
      <c r="E413" s="449"/>
      <c r="F413" s="437"/>
      <c r="G413" s="437"/>
      <c r="H413" s="437"/>
      <c r="I413" s="437"/>
      <c r="J413" s="437"/>
      <c r="K413" s="435"/>
      <c r="L413" s="435"/>
      <c r="M413" s="435"/>
      <c r="N413" s="435"/>
      <c r="O413" s="435"/>
      <c r="P413" s="674"/>
      <c r="Q413" s="674"/>
      <c r="R413" s="679"/>
      <c r="S413" s="435"/>
      <c r="T413" s="435"/>
      <c r="U413" s="435"/>
      <c r="V413" s="435"/>
      <c r="W413" s="435"/>
      <c r="X413" s="435"/>
      <c r="Y413" s="435"/>
      <c r="Z413" s="435"/>
    </row>
    <row r="414" spans="1:26" ht="11.25" customHeight="1">
      <c r="A414" s="674"/>
      <c r="B414" s="674"/>
      <c r="C414" s="677"/>
      <c r="D414" s="449"/>
      <c r="E414" s="449"/>
      <c r="F414" s="437"/>
      <c r="G414" s="437"/>
      <c r="H414" s="437"/>
      <c r="I414" s="437"/>
      <c r="J414" s="437"/>
      <c r="K414" s="435"/>
      <c r="L414" s="435"/>
      <c r="M414" s="435"/>
      <c r="N414" s="435"/>
      <c r="O414" s="435"/>
      <c r="P414" s="674"/>
      <c r="Q414" s="674"/>
      <c r="R414" s="679"/>
      <c r="S414" s="435"/>
      <c r="T414" s="435"/>
      <c r="U414" s="435"/>
      <c r="V414" s="435"/>
      <c r="W414" s="435"/>
      <c r="X414" s="435"/>
      <c r="Y414" s="435"/>
      <c r="Z414" s="435"/>
    </row>
    <row r="415" spans="1:26" ht="11.25" customHeight="1">
      <c r="A415" s="674"/>
      <c r="B415" s="674"/>
      <c r="C415" s="677"/>
      <c r="D415" s="449"/>
      <c r="E415" s="449"/>
      <c r="F415" s="437"/>
      <c r="G415" s="437"/>
      <c r="H415" s="437"/>
      <c r="I415" s="437"/>
      <c r="J415" s="437"/>
      <c r="K415" s="435"/>
      <c r="L415" s="435"/>
      <c r="M415" s="435"/>
      <c r="N415" s="435"/>
      <c r="O415" s="435"/>
      <c r="P415" s="674"/>
      <c r="Q415" s="674"/>
      <c r="R415" s="679"/>
      <c r="S415" s="435"/>
      <c r="T415" s="435"/>
      <c r="U415" s="435"/>
      <c r="V415" s="435"/>
      <c r="W415" s="435"/>
      <c r="X415" s="435"/>
      <c r="Y415" s="435"/>
      <c r="Z415" s="435"/>
    </row>
    <row r="416" spans="1:26" ht="11.25" customHeight="1">
      <c r="A416" s="674"/>
      <c r="B416" s="674"/>
      <c r="C416" s="677"/>
      <c r="D416" s="449"/>
      <c r="E416" s="449"/>
      <c r="F416" s="437"/>
      <c r="G416" s="437"/>
      <c r="H416" s="437"/>
      <c r="I416" s="437"/>
      <c r="J416" s="437"/>
      <c r="K416" s="435"/>
      <c r="L416" s="435"/>
      <c r="M416" s="435"/>
      <c r="N416" s="435"/>
      <c r="O416" s="435"/>
      <c r="P416" s="674"/>
      <c r="Q416" s="674"/>
      <c r="R416" s="679"/>
      <c r="S416" s="435"/>
      <c r="T416" s="435"/>
      <c r="U416" s="435"/>
      <c r="V416" s="435"/>
      <c r="W416" s="435"/>
      <c r="X416" s="435"/>
      <c r="Y416" s="435"/>
      <c r="Z416" s="435"/>
    </row>
    <row r="417" spans="1:26" ht="11.25" customHeight="1">
      <c r="A417" s="674"/>
      <c r="B417" s="674"/>
      <c r="C417" s="677"/>
      <c r="D417" s="449"/>
      <c r="E417" s="449"/>
      <c r="F417" s="437"/>
      <c r="G417" s="437"/>
      <c r="H417" s="437"/>
      <c r="I417" s="437"/>
      <c r="J417" s="437"/>
      <c r="K417" s="435"/>
      <c r="L417" s="435"/>
      <c r="M417" s="435"/>
      <c r="N417" s="435"/>
      <c r="O417" s="435"/>
      <c r="P417" s="674"/>
      <c r="Q417" s="674"/>
      <c r="R417" s="679"/>
      <c r="S417" s="435"/>
      <c r="T417" s="435"/>
      <c r="U417" s="435"/>
      <c r="V417" s="435"/>
      <c r="W417" s="435"/>
      <c r="X417" s="435"/>
      <c r="Y417" s="435"/>
      <c r="Z417" s="435"/>
    </row>
    <row r="418" spans="1:26" ht="11.25" customHeight="1">
      <c r="A418" s="674"/>
      <c r="B418" s="674"/>
      <c r="C418" s="677"/>
      <c r="D418" s="449"/>
      <c r="E418" s="449"/>
      <c r="F418" s="437"/>
      <c r="G418" s="437"/>
      <c r="H418" s="437"/>
      <c r="I418" s="437"/>
      <c r="J418" s="437"/>
      <c r="K418" s="435"/>
      <c r="L418" s="435"/>
      <c r="M418" s="435"/>
      <c r="N418" s="435"/>
      <c r="O418" s="435"/>
      <c r="P418" s="674"/>
      <c r="Q418" s="674"/>
      <c r="R418" s="679"/>
      <c r="S418" s="435"/>
      <c r="T418" s="435"/>
      <c r="U418" s="435"/>
      <c r="V418" s="435"/>
      <c r="W418" s="435"/>
      <c r="X418" s="435"/>
      <c r="Y418" s="435"/>
      <c r="Z418" s="435"/>
    </row>
    <row r="419" spans="1:26" ht="11.25" customHeight="1">
      <c r="A419" s="674"/>
      <c r="B419" s="674"/>
      <c r="C419" s="677"/>
      <c r="D419" s="449"/>
      <c r="E419" s="449"/>
      <c r="F419" s="437"/>
      <c r="G419" s="437"/>
      <c r="H419" s="437"/>
      <c r="I419" s="437"/>
      <c r="J419" s="437"/>
      <c r="K419" s="435"/>
      <c r="L419" s="435"/>
      <c r="M419" s="435"/>
      <c r="N419" s="435"/>
      <c r="O419" s="435"/>
      <c r="P419" s="674"/>
      <c r="Q419" s="674"/>
      <c r="R419" s="679"/>
      <c r="S419" s="435"/>
      <c r="T419" s="435"/>
      <c r="U419" s="435"/>
      <c r="V419" s="435"/>
      <c r="W419" s="435"/>
      <c r="X419" s="435"/>
      <c r="Y419" s="435"/>
      <c r="Z419" s="435"/>
    </row>
    <row r="420" spans="1:26" ht="11.25" customHeight="1">
      <c r="A420" s="674"/>
      <c r="B420" s="674"/>
      <c r="C420" s="677"/>
      <c r="D420" s="449"/>
      <c r="E420" s="449"/>
      <c r="F420" s="437"/>
      <c r="G420" s="437"/>
      <c r="H420" s="437"/>
      <c r="I420" s="437"/>
      <c r="J420" s="437"/>
      <c r="K420" s="435"/>
      <c r="L420" s="435"/>
      <c r="M420" s="435"/>
      <c r="N420" s="435"/>
      <c r="O420" s="435"/>
      <c r="P420" s="674"/>
      <c r="Q420" s="674"/>
      <c r="R420" s="679"/>
      <c r="S420" s="435"/>
      <c r="T420" s="435"/>
      <c r="U420" s="435"/>
      <c r="V420" s="435"/>
      <c r="W420" s="435"/>
      <c r="X420" s="435"/>
      <c r="Y420" s="435"/>
      <c r="Z420" s="435"/>
    </row>
    <row r="421" spans="1:26" ht="11.25" customHeight="1">
      <c r="A421" s="674"/>
      <c r="B421" s="674"/>
      <c r="C421" s="677"/>
      <c r="D421" s="449"/>
      <c r="E421" s="449"/>
      <c r="F421" s="437"/>
      <c r="G421" s="437"/>
      <c r="H421" s="437"/>
      <c r="I421" s="437"/>
      <c r="J421" s="437"/>
      <c r="K421" s="435"/>
      <c r="L421" s="435"/>
      <c r="M421" s="435"/>
      <c r="N421" s="435"/>
      <c r="O421" s="435"/>
      <c r="P421" s="674"/>
      <c r="Q421" s="674"/>
      <c r="R421" s="679"/>
      <c r="S421" s="435"/>
      <c r="T421" s="435"/>
      <c r="U421" s="435"/>
      <c r="V421" s="435"/>
      <c r="W421" s="435"/>
      <c r="X421" s="435"/>
      <c r="Y421" s="435"/>
      <c r="Z421" s="435"/>
    </row>
    <row r="422" spans="1:26" ht="11.25" customHeight="1">
      <c r="A422" s="674"/>
      <c r="B422" s="674"/>
      <c r="C422" s="677"/>
      <c r="D422" s="449"/>
      <c r="E422" s="449"/>
      <c r="F422" s="437"/>
      <c r="G422" s="437"/>
      <c r="H422" s="437"/>
      <c r="I422" s="437"/>
      <c r="J422" s="437"/>
      <c r="K422" s="435"/>
      <c r="L422" s="435"/>
      <c r="M422" s="435"/>
      <c r="N422" s="435"/>
      <c r="O422" s="435"/>
      <c r="P422" s="674"/>
      <c r="Q422" s="674"/>
      <c r="R422" s="679"/>
      <c r="S422" s="435"/>
      <c r="T422" s="435"/>
      <c r="U422" s="435"/>
      <c r="V422" s="435"/>
      <c r="W422" s="435"/>
      <c r="X422" s="435"/>
      <c r="Y422" s="435"/>
      <c r="Z422" s="435"/>
    </row>
    <row r="423" spans="1:26" ht="11.25" customHeight="1">
      <c r="A423" s="674"/>
      <c r="B423" s="674"/>
      <c r="C423" s="677"/>
      <c r="D423" s="449"/>
      <c r="E423" s="449"/>
      <c r="F423" s="437"/>
      <c r="G423" s="437"/>
      <c r="H423" s="437"/>
      <c r="I423" s="437"/>
      <c r="J423" s="437"/>
      <c r="K423" s="435"/>
      <c r="L423" s="435"/>
      <c r="M423" s="435"/>
      <c r="N423" s="435"/>
      <c r="O423" s="435"/>
      <c r="P423" s="674"/>
      <c r="Q423" s="674"/>
      <c r="R423" s="679"/>
      <c r="S423" s="435"/>
      <c r="T423" s="435"/>
      <c r="U423" s="435"/>
      <c r="V423" s="435"/>
      <c r="W423" s="435"/>
      <c r="X423" s="435"/>
      <c r="Y423" s="435"/>
      <c r="Z423" s="435"/>
    </row>
    <row r="424" spans="1:26" ht="11.25" customHeight="1">
      <c r="A424" s="674"/>
      <c r="B424" s="674"/>
      <c r="C424" s="677"/>
      <c r="D424" s="449"/>
      <c r="E424" s="449"/>
      <c r="F424" s="437"/>
      <c r="G424" s="437"/>
      <c r="H424" s="437"/>
      <c r="I424" s="437"/>
      <c r="J424" s="437"/>
      <c r="K424" s="435"/>
      <c r="L424" s="435"/>
      <c r="M424" s="435"/>
      <c r="N424" s="435"/>
      <c r="O424" s="435"/>
      <c r="P424" s="674"/>
      <c r="Q424" s="674"/>
      <c r="R424" s="679"/>
      <c r="S424" s="435"/>
      <c r="T424" s="435"/>
      <c r="U424" s="435"/>
      <c r="V424" s="435"/>
      <c r="W424" s="435"/>
      <c r="X424" s="435"/>
      <c r="Y424" s="435"/>
      <c r="Z424" s="435"/>
    </row>
    <row r="425" spans="1:26" ht="11.25" customHeight="1">
      <c r="A425" s="674"/>
      <c r="B425" s="674"/>
      <c r="C425" s="677"/>
      <c r="D425" s="449"/>
      <c r="E425" s="449"/>
      <c r="F425" s="437"/>
      <c r="G425" s="437"/>
      <c r="H425" s="437"/>
      <c r="I425" s="437"/>
      <c r="J425" s="437"/>
      <c r="K425" s="435"/>
      <c r="L425" s="435"/>
      <c r="M425" s="435"/>
      <c r="N425" s="435"/>
      <c r="O425" s="435"/>
      <c r="P425" s="674"/>
      <c r="Q425" s="674"/>
      <c r="R425" s="679"/>
      <c r="S425" s="435"/>
      <c r="T425" s="435"/>
      <c r="U425" s="435"/>
      <c r="V425" s="435"/>
      <c r="W425" s="435"/>
      <c r="X425" s="435"/>
      <c r="Y425" s="435"/>
      <c r="Z425" s="435"/>
    </row>
    <row r="426" spans="1:26" ht="11.25" customHeight="1">
      <c r="A426" s="674"/>
      <c r="B426" s="674"/>
      <c r="C426" s="677"/>
      <c r="D426" s="449"/>
      <c r="E426" s="449"/>
      <c r="F426" s="437"/>
      <c r="G426" s="437"/>
      <c r="H426" s="437"/>
      <c r="I426" s="437"/>
      <c r="J426" s="437"/>
      <c r="K426" s="435"/>
      <c r="L426" s="435"/>
      <c r="M426" s="435"/>
      <c r="N426" s="435"/>
      <c r="O426" s="435"/>
      <c r="P426" s="674"/>
      <c r="Q426" s="674"/>
      <c r="R426" s="679"/>
      <c r="S426" s="435"/>
      <c r="T426" s="435"/>
      <c r="U426" s="435"/>
      <c r="V426" s="435"/>
      <c r="W426" s="435"/>
      <c r="X426" s="435"/>
      <c r="Y426" s="435"/>
      <c r="Z426" s="435"/>
    </row>
    <row r="427" spans="1:26" ht="11.25" customHeight="1">
      <c r="A427" s="674"/>
      <c r="B427" s="674"/>
      <c r="C427" s="677"/>
      <c r="D427" s="449"/>
      <c r="E427" s="449"/>
      <c r="F427" s="437"/>
      <c r="G427" s="437"/>
      <c r="H427" s="437"/>
      <c r="I427" s="437"/>
      <c r="J427" s="437"/>
      <c r="K427" s="435"/>
      <c r="L427" s="435"/>
      <c r="M427" s="435"/>
      <c r="N427" s="435"/>
      <c r="O427" s="435"/>
      <c r="P427" s="674"/>
      <c r="Q427" s="674"/>
      <c r="R427" s="679"/>
      <c r="S427" s="435"/>
      <c r="T427" s="435"/>
      <c r="U427" s="435"/>
      <c r="V427" s="435"/>
      <c r="W427" s="435"/>
      <c r="X427" s="435"/>
      <c r="Y427" s="435"/>
      <c r="Z427" s="435"/>
    </row>
    <row r="428" spans="1:26" ht="11.25" customHeight="1">
      <c r="A428" s="674"/>
      <c r="B428" s="674"/>
      <c r="C428" s="677"/>
      <c r="D428" s="449"/>
      <c r="E428" s="449"/>
      <c r="F428" s="437"/>
      <c r="G428" s="437"/>
      <c r="H428" s="437"/>
      <c r="I428" s="437"/>
      <c r="J428" s="437"/>
      <c r="K428" s="435"/>
      <c r="L428" s="435"/>
      <c r="M428" s="435"/>
      <c r="N428" s="435"/>
      <c r="O428" s="435"/>
      <c r="P428" s="674"/>
      <c r="Q428" s="674"/>
      <c r="R428" s="679"/>
      <c r="S428" s="435"/>
      <c r="T428" s="435"/>
      <c r="U428" s="435"/>
      <c r="V428" s="435"/>
      <c r="W428" s="435"/>
      <c r="X428" s="435"/>
      <c r="Y428" s="435"/>
      <c r="Z428" s="435"/>
    </row>
    <row r="429" spans="1:26" ht="11.25" customHeight="1">
      <c r="A429" s="674"/>
      <c r="B429" s="674"/>
      <c r="C429" s="677"/>
      <c r="D429" s="449"/>
      <c r="E429" s="449"/>
      <c r="F429" s="437"/>
      <c r="G429" s="437"/>
      <c r="H429" s="437"/>
      <c r="I429" s="437"/>
      <c r="J429" s="437"/>
      <c r="K429" s="435"/>
      <c r="L429" s="435"/>
      <c r="M429" s="435"/>
      <c r="N429" s="435"/>
      <c r="O429" s="435"/>
      <c r="P429" s="674"/>
      <c r="Q429" s="674"/>
      <c r="R429" s="679"/>
      <c r="S429" s="435"/>
      <c r="T429" s="435"/>
      <c r="U429" s="435"/>
      <c r="V429" s="435"/>
      <c r="W429" s="435"/>
      <c r="X429" s="435"/>
      <c r="Y429" s="435"/>
      <c r="Z429" s="435"/>
    </row>
    <row r="430" spans="1:26" ht="11.25" customHeight="1">
      <c r="A430" s="674"/>
      <c r="B430" s="674"/>
      <c r="C430" s="677"/>
      <c r="D430" s="449"/>
      <c r="E430" s="449"/>
      <c r="F430" s="437"/>
      <c r="G430" s="437"/>
      <c r="H430" s="437"/>
      <c r="I430" s="437"/>
      <c r="J430" s="437"/>
      <c r="K430" s="435"/>
      <c r="L430" s="435"/>
      <c r="M430" s="435"/>
      <c r="N430" s="435"/>
      <c r="O430" s="435"/>
      <c r="P430" s="674"/>
      <c r="Q430" s="674"/>
      <c r="R430" s="679"/>
      <c r="S430" s="435"/>
      <c r="T430" s="435"/>
      <c r="U430" s="435"/>
      <c r="V430" s="435"/>
      <c r="W430" s="435"/>
      <c r="X430" s="435"/>
      <c r="Y430" s="435"/>
      <c r="Z430" s="435"/>
    </row>
    <row r="431" spans="1:26" ht="11.25" customHeight="1">
      <c r="A431" s="674"/>
      <c r="B431" s="674"/>
      <c r="C431" s="677"/>
      <c r="D431" s="449"/>
      <c r="E431" s="449"/>
      <c r="F431" s="437"/>
      <c r="G431" s="437"/>
      <c r="H431" s="437"/>
      <c r="I431" s="437"/>
      <c r="J431" s="437"/>
      <c r="K431" s="435"/>
      <c r="L431" s="435"/>
      <c r="M431" s="435"/>
      <c r="N431" s="435"/>
      <c r="O431" s="435"/>
      <c r="P431" s="674"/>
      <c r="Q431" s="674"/>
      <c r="R431" s="679"/>
      <c r="S431" s="435"/>
      <c r="T431" s="435"/>
      <c r="U431" s="435"/>
      <c r="V431" s="435"/>
      <c r="W431" s="435"/>
      <c r="X431" s="435"/>
      <c r="Y431" s="435"/>
      <c r="Z431" s="435"/>
    </row>
    <row r="432" spans="1:26" ht="11.25" customHeight="1">
      <c r="A432" s="674"/>
      <c r="B432" s="674"/>
      <c r="C432" s="677"/>
      <c r="D432" s="449"/>
      <c r="E432" s="449"/>
      <c r="F432" s="437"/>
      <c r="G432" s="437"/>
      <c r="H432" s="437"/>
      <c r="I432" s="437"/>
      <c r="J432" s="437"/>
      <c r="K432" s="435"/>
      <c r="L432" s="435"/>
      <c r="M432" s="435"/>
      <c r="N432" s="435"/>
      <c r="O432" s="435"/>
      <c r="P432" s="674"/>
      <c r="Q432" s="674"/>
      <c r="R432" s="679"/>
      <c r="S432" s="435"/>
      <c r="T432" s="435"/>
      <c r="U432" s="435"/>
      <c r="V432" s="435"/>
      <c r="W432" s="435"/>
      <c r="X432" s="435"/>
      <c r="Y432" s="435"/>
      <c r="Z432" s="435"/>
    </row>
    <row r="433" spans="1:26" ht="11.25" customHeight="1">
      <c r="A433" s="674"/>
      <c r="B433" s="674"/>
      <c r="C433" s="677"/>
      <c r="D433" s="449"/>
      <c r="E433" s="449"/>
      <c r="F433" s="437"/>
      <c r="G433" s="437"/>
      <c r="H433" s="437"/>
      <c r="I433" s="437"/>
      <c r="J433" s="437"/>
      <c r="K433" s="435"/>
      <c r="L433" s="435"/>
      <c r="M433" s="435"/>
      <c r="N433" s="435"/>
      <c r="O433" s="435"/>
      <c r="P433" s="674"/>
      <c r="Q433" s="674"/>
      <c r="R433" s="679"/>
      <c r="S433" s="435"/>
      <c r="T433" s="435"/>
      <c r="U433" s="435"/>
      <c r="V433" s="435"/>
      <c r="W433" s="435"/>
      <c r="X433" s="435"/>
      <c r="Y433" s="435"/>
      <c r="Z433" s="435"/>
    </row>
    <row r="434" spans="1:26" ht="11.25" customHeight="1">
      <c r="A434" s="674"/>
      <c r="B434" s="674"/>
      <c r="C434" s="677"/>
      <c r="D434" s="449"/>
      <c r="E434" s="449"/>
      <c r="F434" s="437"/>
      <c r="G434" s="437"/>
      <c r="H434" s="437"/>
      <c r="I434" s="437"/>
      <c r="J434" s="437"/>
      <c r="K434" s="435"/>
      <c r="L434" s="435"/>
      <c r="M434" s="435"/>
      <c r="N434" s="435"/>
      <c r="O434" s="435"/>
      <c r="P434" s="674"/>
      <c r="Q434" s="674"/>
      <c r="R434" s="679"/>
      <c r="S434" s="435"/>
      <c r="T434" s="435"/>
      <c r="U434" s="435"/>
      <c r="V434" s="435"/>
      <c r="W434" s="435"/>
      <c r="X434" s="435"/>
      <c r="Y434" s="435"/>
      <c r="Z434" s="435"/>
    </row>
    <row r="435" spans="1:26" ht="11.25" customHeight="1">
      <c r="A435" s="674"/>
      <c r="B435" s="674"/>
      <c r="C435" s="677"/>
      <c r="D435" s="449"/>
      <c r="E435" s="449"/>
      <c r="F435" s="437"/>
      <c r="G435" s="437"/>
      <c r="H435" s="437"/>
      <c r="I435" s="437"/>
      <c r="J435" s="437"/>
      <c r="K435" s="435"/>
      <c r="L435" s="435"/>
      <c r="M435" s="435"/>
      <c r="N435" s="435"/>
      <c r="O435" s="435"/>
      <c r="P435" s="674"/>
      <c r="Q435" s="674"/>
      <c r="R435" s="679"/>
      <c r="S435" s="435"/>
      <c r="T435" s="435"/>
      <c r="U435" s="435"/>
      <c r="V435" s="435"/>
      <c r="W435" s="435"/>
      <c r="X435" s="435"/>
      <c r="Y435" s="435"/>
      <c r="Z435" s="435"/>
    </row>
    <row r="436" spans="1:26" ht="11.25" customHeight="1">
      <c r="A436" s="674"/>
      <c r="B436" s="674"/>
      <c r="C436" s="677"/>
      <c r="D436" s="449"/>
      <c r="E436" s="449"/>
      <c r="F436" s="437"/>
      <c r="G436" s="437"/>
      <c r="H436" s="437"/>
      <c r="I436" s="437"/>
      <c r="J436" s="437"/>
      <c r="K436" s="435"/>
      <c r="L436" s="435"/>
      <c r="M436" s="435"/>
      <c r="N436" s="435"/>
      <c r="O436" s="435"/>
      <c r="P436" s="674"/>
      <c r="Q436" s="674"/>
      <c r="R436" s="679"/>
      <c r="S436" s="435"/>
      <c r="T436" s="435"/>
      <c r="U436" s="435"/>
      <c r="V436" s="435"/>
      <c r="W436" s="435"/>
      <c r="X436" s="435"/>
      <c r="Y436" s="435"/>
      <c r="Z436" s="435"/>
    </row>
    <row r="437" spans="1:26" ht="11.25" customHeight="1">
      <c r="A437" s="674"/>
      <c r="B437" s="674"/>
      <c r="C437" s="677"/>
      <c r="D437" s="449"/>
      <c r="E437" s="449"/>
      <c r="F437" s="437"/>
      <c r="G437" s="437"/>
      <c r="H437" s="437"/>
      <c r="I437" s="437"/>
      <c r="J437" s="437"/>
      <c r="K437" s="435"/>
      <c r="L437" s="435"/>
      <c r="M437" s="435"/>
      <c r="N437" s="435"/>
      <c r="O437" s="435"/>
      <c r="P437" s="674"/>
      <c r="Q437" s="674"/>
      <c r="R437" s="679"/>
      <c r="S437" s="435"/>
      <c r="T437" s="435"/>
      <c r="U437" s="435"/>
      <c r="V437" s="435"/>
      <c r="W437" s="435"/>
      <c r="X437" s="435"/>
      <c r="Y437" s="435"/>
      <c r="Z437" s="435"/>
    </row>
    <row r="438" spans="1:26" ht="11.25" customHeight="1">
      <c r="A438" s="674"/>
      <c r="B438" s="674"/>
      <c r="C438" s="677"/>
      <c r="D438" s="449"/>
      <c r="E438" s="449"/>
      <c r="F438" s="437"/>
      <c r="G438" s="437"/>
      <c r="H438" s="437"/>
      <c r="I438" s="437"/>
      <c r="J438" s="437"/>
      <c r="K438" s="435"/>
      <c r="L438" s="435"/>
      <c r="M438" s="435"/>
      <c r="N438" s="435"/>
      <c r="O438" s="435"/>
      <c r="P438" s="674"/>
      <c r="Q438" s="674"/>
      <c r="R438" s="679"/>
      <c r="S438" s="435"/>
      <c r="T438" s="435"/>
      <c r="U438" s="435"/>
      <c r="V438" s="435"/>
      <c r="W438" s="435"/>
      <c r="X438" s="435"/>
      <c r="Y438" s="435"/>
      <c r="Z438" s="435"/>
    </row>
    <row r="439" spans="1:26" ht="11.25" customHeight="1">
      <c r="A439" s="674"/>
      <c r="B439" s="674"/>
      <c r="C439" s="677"/>
      <c r="D439" s="449"/>
      <c r="E439" s="449"/>
      <c r="F439" s="437"/>
      <c r="G439" s="437"/>
      <c r="H439" s="437"/>
      <c r="I439" s="437"/>
      <c r="J439" s="437"/>
      <c r="K439" s="435"/>
      <c r="L439" s="435"/>
      <c r="M439" s="435"/>
      <c r="N439" s="435"/>
      <c r="O439" s="435"/>
      <c r="P439" s="674"/>
      <c r="Q439" s="674"/>
      <c r="R439" s="679"/>
      <c r="S439" s="435"/>
      <c r="T439" s="435"/>
      <c r="U439" s="435"/>
      <c r="V439" s="435"/>
      <c r="W439" s="435"/>
      <c r="X439" s="435"/>
      <c r="Y439" s="435"/>
      <c r="Z439" s="435"/>
    </row>
    <row r="440" spans="1:26" ht="11.25" customHeight="1">
      <c r="A440" s="674"/>
      <c r="B440" s="674"/>
      <c r="C440" s="677"/>
      <c r="D440" s="449"/>
      <c r="E440" s="449"/>
      <c r="F440" s="437"/>
      <c r="G440" s="437"/>
      <c r="H440" s="437"/>
      <c r="I440" s="437"/>
      <c r="J440" s="437"/>
      <c r="K440" s="435"/>
      <c r="L440" s="435"/>
      <c r="M440" s="435"/>
      <c r="N440" s="435"/>
      <c r="O440" s="435"/>
      <c r="P440" s="674"/>
      <c r="Q440" s="674"/>
      <c r="R440" s="679"/>
      <c r="S440" s="435"/>
      <c r="T440" s="435"/>
      <c r="U440" s="435"/>
      <c r="V440" s="435"/>
      <c r="W440" s="435"/>
      <c r="X440" s="435"/>
      <c r="Y440" s="435"/>
      <c r="Z440" s="435"/>
    </row>
    <row r="441" spans="1:26" ht="11.25" customHeight="1">
      <c r="A441" s="674"/>
      <c r="B441" s="674"/>
      <c r="C441" s="677"/>
      <c r="D441" s="449"/>
      <c r="E441" s="449"/>
      <c r="F441" s="437"/>
      <c r="G441" s="437"/>
      <c r="H441" s="437"/>
      <c r="I441" s="437"/>
      <c r="J441" s="437"/>
      <c r="K441" s="435"/>
      <c r="L441" s="435"/>
      <c r="M441" s="435"/>
      <c r="N441" s="435"/>
      <c r="O441" s="435"/>
      <c r="P441" s="674"/>
      <c r="Q441" s="674"/>
      <c r="R441" s="679"/>
      <c r="S441" s="435"/>
      <c r="T441" s="435"/>
      <c r="U441" s="435"/>
      <c r="V441" s="435"/>
      <c r="W441" s="435"/>
      <c r="X441" s="435"/>
      <c r="Y441" s="435"/>
      <c r="Z441" s="435"/>
    </row>
    <row r="442" spans="1:26" ht="11.25" customHeight="1">
      <c r="A442" s="674"/>
      <c r="B442" s="674"/>
      <c r="C442" s="677"/>
      <c r="D442" s="449"/>
      <c r="E442" s="449"/>
      <c r="F442" s="437"/>
      <c r="G442" s="437"/>
      <c r="H442" s="437"/>
      <c r="I442" s="437"/>
      <c r="J442" s="437"/>
      <c r="K442" s="435"/>
      <c r="L442" s="435"/>
      <c r="M442" s="435"/>
      <c r="N442" s="435"/>
      <c r="O442" s="435"/>
      <c r="P442" s="674"/>
      <c r="Q442" s="674"/>
      <c r="R442" s="679"/>
      <c r="S442" s="435"/>
      <c r="T442" s="435"/>
      <c r="U442" s="435"/>
      <c r="V442" s="435"/>
      <c r="W442" s="435"/>
      <c r="X442" s="435"/>
      <c r="Y442" s="435"/>
      <c r="Z442" s="435"/>
    </row>
    <row r="443" spans="1:26" ht="11.25" customHeight="1">
      <c r="A443" s="674"/>
      <c r="B443" s="674"/>
      <c r="C443" s="677"/>
      <c r="D443" s="449"/>
      <c r="E443" s="449"/>
      <c r="F443" s="437"/>
      <c r="G443" s="437"/>
      <c r="H443" s="437"/>
      <c r="I443" s="437"/>
      <c r="J443" s="437"/>
      <c r="K443" s="435"/>
      <c r="L443" s="435"/>
      <c r="M443" s="435"/>
      <c r="N443" s="435"/>
      <c r="O443" s="435"/>
      <c r="P443" s="674"/>
      <c r="Q443" s="674"/>
      <c r="R443" s="679"/>
      <c r="S443" s="435"/>
      <c r="T443" s="435"/>
      <c r="U443" s="435"/>
      <c r="V443" s="435"/>
      <c r="W443" s="435"/>
      <c r="X443" s="435"/>
      <c r="Y443" s="435"/>
      <c r="Z443" s="435"/>
    </row>
    <row r="444" spans="1:26" ht="11.25" customHeight="1">
      <c r="A444" s="674"/>
      <c r="B444" s="674"/>
      <c r="C444" s="677"/>
      <c r="D444" s="449"/>
      <c r="E444" s="449"/>
      <c r="F444" s="437"/>
      <c r="G444" s="437"/>
      <c r="H444" s="437"/>
      <c r="I444" s="437"/>
      <c r="J444" s="437"/>
      <c r="K444" s="435"/>
      <c r="L444" s="435"/>
      <c r="M444" s="435"/>
      <c r="N444" s="435"/>
      <c r="O444" s="435"/>
      <c r="P444" s="674"/>
      <c r="Q444" s="674"/>
      <c r="R444" s="679"/>
      <c r="S444" s="435"/>
      <c r="T444" s="435"/>
      <c r="U444" s="435"/>
      <c r="V444" s="435"/>
      <c r="W444" s="435"/>
      <c r="X444" s="435"/>
      <c r="Y444" s="435"/>
      <c r="Z444" s="435"/>
    </row>
    <row r="445" spans="1:26" ht="11.25" customHeight="1">
      <c r="A445" s="674"/>
      <c r="B445" s="674"/>
      <c r="C445" s="677"/>
      <c r="D445" s="449"/>
      <c r="E445" s="449"/>
      <c r="F445" s="437"/>
      <c r="G445" s="437"/>
      <c r="H445" s="437"/>
      <c r="I445" s="437"/>
      <c r="J445" s="437"/>
      <c r="K445" s="435"/>
      <c r="L445" s="435"/>
      <c r="M445" s="435"/>
      <c r="N445" s="435"/>
      <c r="O445" s="435"/>
      <c r="P445" s="674"/>
      <c r="Q445" s="674"/>
      <c r="R445" s="679"/>
      <c r="S445" s="435"/>
      <c r="T445" s="435"/>
      <c r="U445" s="435"/>
      <c r="V445" s="435"/>
      <c r="W445" s="435"/>
      <c r="X445" s="435"/>
      <c r="Y445" s="435"/>
      <c r="Z445" s="435"/>
    </row>
    <row r="446" spans="1:26" ht="11.25" customHeight="1">
      <c r="A446" s="674"/>
      <c r="B446" s="674"/>
      <c r="C446" s="677"/>
      <c r="D446" s="449"/>
      <c r="E446" s="449"/>
      <c r="F446" s="437"/>
      <c r="G446" s="437"/>
      <c r="H446" s="437"/>
      <c r="I446" s="437"/>
      <c r="J446" s="437"/>
      <c r="K446" s="435"/>
      <c r="L446" s="435"/>
      <c r="M446" s="435"/>
      <c r="N446" s="435"/>
      <c r="O446" s="435"/>
      <c r="P446" s="674"/>
      <c r="Q446" s="674"/>
      <c r="R446" s="679"/>
      <c r="S446" s="435"/>
      <c r="T446" s="435"/>
      <c r="U446" s="435"/>
      <c r="V446" s="435"/>
      <c r="W446" s="435"/>
      <c r="X446" s="435"/>
      <c r="Y446" s="435"/>
      <c r="Z446" s="435"/>
    </row>
    <row r="447" spans="1:26" ht="11.25" customHeight="1">
      <c r="A447" s="674"/>
      <c r="B447" s="674"/>
      <c r="C447" s="677"/>
      <c r="D447" s="449"/>
      <c r="E447" s="449"/>
      <c r="F447" s="437"/>
      <c r="G447" s="437"/>
      <c r="H447" s="437"/>
      <c r="I447" s="437"/>
      <c r="J447" s="437"/>
      <c r="K447" s="435"/>
      <c r="L447" s="435"/>
      <c r="M447" s="435"/>
      <c r="N447" s="435"/>
      <c r="O447" s="435"/>
      <c r="P447" s="674"/>
      <c r="Q447" s="674"/>
      <c r="R447" s="679"/>
      <c r="S447" s="435"/>
      <c r="T447" s="435"/>
      <c r="U447" s="435"/>
      <c r="V447" s="435"/>
      <c r="W447" s="435"/>
      <c r="X447" s="435"/>
      <c r="Y447" s="435"/>
      <c r="Z447" s="435"/>
    </row>
    <row r="448" spans="1:26" ht="11.25" customHeight="1">
      <c r="A448" s="674"/>
      <c r="B448" s="674"/>
      <c r="C448" s="677"/>
      <c r="D448" s="449"/>
      <c r="E448" s="449"/>
      <c r="F448" s="437"/>
      <c r="G448" s="437"/>
      <c r="H448" s="437"/>
      <c r="I448" s="437"/>
      <c r="J448" s="437"/>
      <c r="K448" s="435"/>
      <c r="L448" s="435"/>
      <c r="M448" s="435"/>
      <c r="N448" s="435"/>
      <c r="O448" s="435"/>
      <c r="P448" s="674"/>
      <c r="Q448" s="674"/>
      <c r="R448" s="679"/>
      <c r="S448" s="435"/>
      <c r="T448" s="435"/>
      <c r="U448" s="435"/>
      <c r="V448" s="435"/>
      <c r="W448" s="435"/>
      <c r="X448" s="435"/>
      <c r="Y448" s="435"/>
      <c r="Z448" s="435"/>
    </row>
    <row r="449" spans="1:26" ht="11.25" customHeight="1">
      <c r="A449" s="674"/>
      <c r="B449" s="674"/>
      <c r="C449" s="677"/>
      <c r="D449" s="449"/>
      <c r="E449" s="449"/>
      <c r="F449" s="437"/>
      <c r="G449" s="437"/>
      <c r="H449" s="437"/>
      <c r="I449" s="437"/>
      <c r="J449" s="437"/>
      <c r="K449" s="435"/>
      <c r="L449" s="435"/>
      <c r="M449" s="435"/>
      <c r="N449" s="435"/>
      <c r="O449" s="435"/>
      <c r="P449" s="674"/>
      <c r="Q449" s="674"/>
      <c r="R449" s="679"/>
      <c r="S449" s="435"/>
      <c r="T449" s="435"/>
      <c r="U449" s="435"/>
      <c r="V449" s="435"/>
      <c r="W449" s="435"/>
      <c r="X449" s="435"/>
      <c r="Y449" s="435"/>
      <c r="Z449" s="435"/>
    </row>
    <row r="450" spans="1:26" ht="11.25" customHeight="1">
      <c r="A450" s="674"/>
      <c r="B450" s="674"/>
      <c r="C450" s="677"/>
      <c r="D450" s="449"/>
      <c r="E450" s="449"/>
      <c r="F450" s="437"/>
      <c r="G450" s="437"/>
      <c r="H450" s="437"/>
      <c r="I450" s="437"/>
      <c r="J450" s="437"/>
      <c r="K450" s="435"/>
      <c r="L450" s="435"/>
      <c r="M450" s="435"/>
      <c r="N450" s="435"/>
      <c r="O450" s="435"/>
      <c r="P450" s="674"/>
      <c r="Q450" s="674"/>
      <c r="R450" s="679"/>
      <c r="S450" s="435"/>
      <c r="T450" s="435"/>
      <c r="U450" s="435"/>
      <c r="V450" s="435"/>
      <c r="W450" s="435"/>
      <c r="X450" s="435"/>
      <c r="Y450" s="435"/>
      <c r="Z450" s="435"/>
    </row>
    <row r="451" spans="1:26" ht="11.25" customHeight="1">
      <c r="A451" s="674"/>
      <c r="B451" s="674"/>
      <c r="C451" s="677"/>
      <c r="D451" s="449"/>
      <c r="E451" s="449"/>
      <c r="F451" s="437"/>
      <c r="G451" s="437"/>
      <c r="H451" s="437"/>
      <c r="I451" s="437"/>
      <c r="J451" s="437"/>
      <c r="K451" s="435"/>
      <c r="L451" s="435"/>
      <c r="M451" s="435"/>
      <c r="N451" s="435"/>
      <c r="O451" s="435"/>
      <c r="P451" s="674"/>
      <c r="Q451" s="674"/>
      <c r="R451" s="679"/>
      <c r="S451" s="435"/>
      <c r="T451" s="435"/>
      <c r="U451" s="435"/>
      <c r="V451" s="435"/>
      <c r="W451" s="435"/>
      <c r="X451" s="435"/>
      <c r="Y451" s="435"/>
      <c r="Z451" s="435"/>
    </row>
    <row r="452" spans="1:26" ht="11.25" customHeight="1">
      <c r="A452" s="674"/>
      <c r="B452" s="674"/>
      <c r="C452" s="677"/>
      <c r="D452" s="449"/>
      <c r="E452" s="449"/>
      <c r="F452" s="437"/>
      <c r="G452" s="437"/>
      <c r="H452" s="437"/>
      <c r="I452" s="437"/>
      <c r="J452" s="437"/>
      <c r="K452" s="435"/>
      <c r="L452" s="435"/>
      <c r="M452" s="435"/>
      <c r="N452" s="435"/>
      <c r="O452" s="435"/>
      <c r="P452" s="674"/>
      <c r="Q452" s="674"/>
      <c r="R452" s="679"/>
      <c r="S452" s="435"/>
      <c r="T452" s="435"/>
      <c r="U452" s="435"/>
      <c r="V452" s="435"/>
      <c r="W452" s="435"/>
      <c r="X452" s="435"/>
      <c r="Y452" s="435"/>
      <c r="Z452" s="435"/>
    </row>
    <row r="453" spans="1:26" ht="11.25" customHeight="1">
      <c r="A453" s="674"/>
      <c r="B453" s="674"/>
      <c r="C453" s="677"/>
      <c r="D453" s="449"/>
      <c r="E453" s="449"/>
      <c r="F453" s="437"/>
      <c r="G453" s="437"/>
      <c r="H453" s="437"/>
      <c r="I453" s="437"/>
      <c r="J453" s="437"/>
      <c r="K453" s="435"/>
      <c r="L453" s="435"/>
      <c r="M453" s="435"/>
      <c r="N453" s="435"/>
      <c r="O453" s="435"/>
      <c r="P453" s="674"/>
      <c r="Q453" s="674"/>
      <c r="R453" s="679"/>
      <c r="S453" s="435"/>
      <c r="T453" s="435"/>
      <c r="U453" s="435"/>
      <c r="V453" s="435"/>
      <c r="W453" s="435"/>
      <c r="X453" s="435"/>
      <c r="Y453" s="435"/>
      <c r="Z453" s="435"/>
    </row>
    <row r="454" spans="1:26" ht="11.25" customHeight="1">
      <c r="A454" s="674"/>
      <c r="B454" s="674"/>
      <c r="C454" s="677"/>
      <c r="D454" s="449"/>
      <c r="E454" s="449"/>
      <c r="F454" s="437"/>
      <c r="G454" s="437"/>
      <c r="H454" s="437"/>
      <c r="I454" s="437"/>
      <c r="J454" s="437"/>
      <c r="K454" s="435"/>
      <c r="L454" s="435"/>
      <c r="M454" s="435"/>
      <c r="N454" s="435"/>
      <c r="O454" s="435"/>
      <c r="P454" s="674"/>
      <c r="Q454" s="674"/>
      <c r="R454" s="679"/>
      <c r="S454" s="435"/>
      <c r="T454" s="435"/>
      <c r="U454" s="435"/>
      <c r="V454" s="435"/>
      <c r="W454" s="435"/>
      <c r="X454" s="435"/>
      <c r="Y454" s="435"/>
      <c r="Z454" s="435"/>
    </row>
    <row r="455" spans="1:26" ht="11.25" customHeight="1">
      <c r="A455" s="674"/>
      <c r="B455" s="674"/>
      <c r="C455" s="677"/>
      <c r="D455" s="449"/>
      <c r="E455" s="449"/>
      <c r="F455" s="437"/>
      <c r="G455" s="437"/>
      <c r="H455" s="437"/>
      <c r="I455" s="437"/>
      <c r="J455" s="437"/>
      <c r="K455" s="435"/>
      <c r="L455" s="435"/>
      <c r="M455" s="435"/>
      <c r="N455" s="435"/>
      <c r="O455" s="435"/>
      <c r="P455" s="674"/>
      <c r="Q455" s="674"/>
      <c r="R455" s="679"/>
      <c r="S455" s="435"/>
      <c r="T455" s="435"/>
      <c r="U455" s="435"/>
      <c r="V455" s="435"/>
      <c r="W455" s="435"/>
      <c r="X455" s="435"/>
      <c r="Y455" s="435"/>
      <c r="Z455" s="435"/>
    </row>
    <row r="456" spans="1:26" ht="11.25" customHeight="1">
      <c r="A456" s="674"/>
      <c r="B456" s="674"/>
      <c r="C456" s="677"/>
      <c r="D456" s="449"/>
      <c r="E456" s="449"/>
      <c r="F456" s="437"/>
      <c r="G456" s="437"/>
      <c r="H456" s="437"/>
      <c r="I456" s="437"/>
      <c r="J456" s="437"/>
      <c r="K456" s="435"/>
      <c r="L456" s="435"/>
      <c r="M456" s="435"/>
      <c r="N456" s="435"/>
      <c r="O456" s="435"/>
      <c r="P456" s="674"/>
      <c r="Q456" s="674"/>
      <c r="R456" s="679"/>
      <c r="S456" s="435"/>
      <c r="T456" s="435"/>
      <c r="U456" s="435"/>
      <c r="V456" s="435"/>
      <c r="W456" s="435"/>
      <c r="X456" s="435"/>
      <c r="Y456" s="435"/>
      <c r="Z456" s="435"/>
    </row>
    <row r="457" spans="1:26" ht="11.25" customHeight="1">
      <c r="A457" s="674"/>
      <c r="B457" s="674"/>
      <c r="C457" s="677"/>
      <c r="D457" s="449"/>
      <c r="E457" s="449"/>
      <c r="F457" s="437"/>
      <c r="G457" s="437"/>
      <c r="H457" s="437"/>
      <c r="I457" s="437"/>
      <c r="J457" s="437"/>
      <c r="K457" s="435"/>
      <c r="L457" s="435"/>
      <c r="M457" s="435"/>
      <c r="N457" s="435"/>
      <c r="O457" s="435"/>
      <c r="P457" s="674"/>
      <c r="Q457" s="674"/>
      <c r="R457" s="679"/>
      <c r="S457" s="435"/>
      <c r="T457" s="435"/>
      <c r="U457" s="435"/>
      <c r="V457" s="435"/>
      <c r="W457" s="435"/>
      <c r="X457" s="435"/>
      <c r="Y457" s="435"/>
      <c r="Z457" s="435"/>
    </row>
    <row r="458" spans="1:26" ht="11.25" customHeight="1">
      <c r="A458" s="674"/>
      <c r="B458" s="674"/>
      <c r="C458" s="677"/>
      <c r="D458" s="449"/>
      <c r="E458" s="449"/>
      <c r="F458" s="437"/>
      <c r="G458" s="437"/>
      <c r="H458" s="437"/>
      <c r="I458" s="437"/>
      <c r="J458" s="437"/>
      <c r="K458" s="435"/>
      <c r="L458" s="435"/>
      <c r="M458" s="435"/>
      <c r="N458" s="435"/>
      <c r="O458" s="435"/>
      <c r="P458" s="674"/>
      <c r="Q458" s="674"/>
      <c r="R458" s="679"/>
      <c r="S458" s="435"/>
      <c r="T458" s="435"/>
      <c r="U458" s="435"/>
      <c r="V458" s="435"/>
      <c r="W458" s="435"/>
      <c r="X458" s="435"/>
      <c r="Y458" s="435"/>
      <c r="Z458" s="435"/>
    </row>
    <row r="459" spans="1:26" ht="11.25" customHeight="1">
      <c r="A459" s="674"/>
      <c r="B459" s="674"/>
      <c r="C459" s="677"/>
      <c r="D459" s="449"/>
      <c r="E459" s="449"/>
      <c r="F459" s="437"/>
      <c r="G459" s="437"/>
      <c r="H459" s="437"/>
      <c r="I459" s="437"/>
      <c r="J459" s="437"/>
      <c r="K459" s="435"/>
      <c r="L459" s="435"/>
      <c r="M459" s="435"/>
      <c r="N459" s="435"/>
      <c r="O459" s="435"/>
      <c r="P459" s="674"/>
      <c r="Q459" s="674"/>
      <c r="R459" s="679"/>
      <c r="S459" s="435"/>
      <c r="T459" s="435"/>
      <c r="U459" s="435"/>
      <c r="V459" s="435"/>
      <c r="W459" s="435"/>
      <c r="X459" s="435"/>
      <c r="Y459" s="435"/>
      <c r="Z459" s="435"/>
    </row>
    <row r="460" spans="1:26" ht="11.25" customHeight="1">
      <c r="A460" s="674"/>
      <c r="B460" s="674"/>
      <c r="C460" s="677"/>
      <c r="D460" s="449"/>
      <c r="E460" s="449"/>
      <c r="F460" s="437"/>
      <c r="G460" s="437"/>
      <c r="H460" s="437"/>
      <c r="I460" s="437"/>
      <c r="J460" s="437"/>
      <c r="K460" s="435"/>
      <c r="L460" s="435"/>
      <c r="M460" s="435"/>
      <c r="N460" s="435"/>
      <c r="O460" s="435"/>
      <c r="P460" s="674"/>
      <c r="Q460" s="674"/>
      <c r="R460" s="679"/>
      <c r="S460" s="435"/>
      <c r="T460" s="435"/>
      <c r="U460" s="435"/>
      <c r="V460" s="435"/>
      <c r="W460" s="435"/>
      <c r="X460" s="435"/>
      <c r="Y460" s="435"/>
      <c r="Z460" s="435"/>
    </row>
    <row r="461" spans="1:26" ht="11.25" customHeight="1">
      <c r="A461" s="674"/>
      <c r="B461" s="674"/>
      <c r="C461" s="677"/>
      <c r="D461" s="449"/>
      <c r="E461" s="449"/>
      <c r="F461" s="437"/>
      <c r="G461" s="437"/>
      <c r="H461" s="437"/>
      <c r="I461" s="437"/>
      <c r="J461" s="437"/>
      <c r="K461" s="435"/>
      <c r="L461" s="435"/>
      <c r="M461" s="435"/>
      <c r="N461" s="435"/>
      <c r="O461" s="435"/>
      <c r="P461" s="674"/>
      <c r="Q461" s="674"/>
      <c r="R461" s="679"/>
      <c r="S461" s="435"/>
      <c r="T461" s="435"/>
      <c r="U461" s="435"/>
      <c r="V461" s="435"/>
      <c r="W461" s="435"/>
      <c r="X461" s="435"/>
      <c r="Y461" s="435"/>
      <c r="Z461" s="435"/>
    </row>
    <row r="462" spans="1:26" ht="11.25" customHeight="1">
      <c r="A462" s="674"/>
      <c r="B462" s="674"/>
      <c r="C462" s="677"/>
      <c r="D462" s="449"/>
      <c r="E462" s="449"/>
      <c r="F462" s="437"/>
      <c r="G462" s="437"/>
      <c r="H462" s="437"/>
      <c r="I462" s="437"/>
      <c r="J462" s="437"/>
      <c r="K462" s="435"/>
      <c r="L462" s="435"/>
      <c r="M462" s="435"/>
      <c r="N462" s="435"/>
      <c r="O462" s="435"/>
      <c r="P462" s="674"/>
      <c r="Q462" s="674"/>
      <c r="R462" s="679"/>
      <c r="S462" s="435"/>
      <c r="T462" s="435"/>
      <c r="U462" s="435"/>
      <c r="V462" s="435"/>
      <c r="W462" s="435"/>
      <c r="X462" s="435"/>
      <c r="Y462" s="435"/>
      <c r="Z462" s="435"/>
    </row>
    <row r="463" spans="1:26" ht="11.25" customHeight="1">
      <c r="A463" s="674"/>
      <c r="B463" s="674"/>
      <c r="C463" s="677"/>
      <c r="D463" s="449"/>
      <c r="E463" s="449"/>
      <c r="F463" s="437"/>
      <c r="G463" s="437"/>
      <c r="H463" s="437"/>
      <c r="I463" s="437"/>
      <c r="J463" s="437"/>
      <c r="K463" s="435"/>
      <c r="L463" s="435"/>
      <c r="M463" s="435"/>
      <c r="N463" s="435"/>
      <c r="O463" s="435"/>
      <c r="P463" s="674"/>
      <c r="Q463" s="674"/>
      <c r="R463" s="679"/>
      <c r="S463" s="435"/>
      <c r="T463" s="435"/>
      <c r="U463" s="435"/>
      <c r="V463" s="435"/>
      <c r="W463" s="435"/>
      <c r="X463" s="435"/>
      <c r="Y463" s="435"/>
      <c r="Z463" s="435"/>
    </row>
    <row r="464" spans="1:26" ht="11.25" customHeight="1">
      <c r="A464" s="674"/>
      <c r="B464" s="674"/>
      <c r="C464" s="677"/>
      <c r="D464" s="449"/>
      <c r="E464" s="449"/>
      <c r="F464" s="437"/>
      <c r="G464" s="437"/>
      <c r="H464" s="437"/>
      <c r="I464" s="437"/>
      <c r="J464" s="437"/>
      <c r="K464" s="435"/>
      <c r="L464" s="435"/>
      <c r="M464" s="435"/>
      <c r="N464" s="435"/>
      <c r="O464" s="435"/>
      <c r="P464" s="674"/>
      <c r="Q464" s="674"/>
      <c r="R464" s="679"/>
      <c r="S464" s="435"/>
      <c r="T464" s="435"/>
      <c r="U464" s="435"/>
      <c r="V464" s="435"/>
      <c r="W464" s="435"/>
      <c r="X464" s="435"/>
      <c r="Y464" s="435"/>
      <c r="Z464" s="435"/>
    </row>
    <row r="465" spans="1:26" ht="11.25" customHeight="1">
      <c r="A465" s="674"/>
      <c r="B465" s="674"/>
      <c r="C465" s="677"/>
      <c r="D465" s="449"/>
      <c r="E465" s="449"/>
      <c r="F465" s="437"/>
      <c r="G465" s="437"/>
      <c r="H465" s="437"/>
      <c r="I465" s="437"/>
      <c r="J465" s="437"/>
      <c r="K465" s="435"/>
      <c r="L465" s="435"/>
      <c r="M465" s="435"/>
      <c r="N465" s="435"/>
      <c r="O465" s="435"/>
      <c r="P465" s="674"/>
      <c r="Q465" s="674"/>
      <c r="R465" s="679"/>
      <c r="S465" s="435"/>
      <c r="T465" s="435"/>
      <c r="U465" s="435"/>
      <c r="V465" s="435"/>
      <c r="W465" s="435"/>
      <c r="X465" s="435"/>
      <c r="Y465" s="435"/>
      <c r="Z465" s="435"/>
    </row>
    <row r="466" spans="1:26" ht="11.25" customHeight="1">
      <c r="A466" s="674"/>
      <c r="B466" s="674"/>
      <c r="C466" s="677"/>
      <c r="D466" s="449"/>
      <c r="E466" s="449"/>
      <c r="F466" s="437"/>
      <c r="G466" s="437"/>
      <c r="H466" s="437"/>
      <c r="I466" s="437"/>
      <c r="J466" s="437"/>
      <c r="K466" s="435"/>
      <c r="L466" s="435"/>
      <c r="M466" s="435"/>
      <c r="N466" s="435"/>
      <c r="O466" s="435"/>
      <c r="P466" s="674"/>
      <c r="Q466" s="674"/>
      <c r="R466" s="679"/>
      <c r="S466" s="435"/>
      <c r="T466" s="435"/>
      <c r="U466" s="435"/>
      <c r="V466" s="435"/>
      <c r="W466" s="435"/>
      <c r="X466" s="435"/>
      <c r="Y466" s="435"/>
      <c r="Z466" s="435"/>
    </row>
    <row r="467" spans="1:26" ht="11.25" customHeight="1">
      <c r="A467" s="674"/>
      <c r="B467" s="674"/>
      <c r="C467" s="677"/>
      <c r="D467" s="449"/>
      <c r="E467" s="449"/>
      <c r="F467" s="437"/>
      <c r="G467" s="437"/>
      <c r="H467" s="437"/>
      <c r="I467" s="437"/>
      <c r="J467" s="437"/>
      <c r="K467" s="435"/>
      <c r="L467" s="435"/>
      <c r="M467" s="435"/>
      <c r="N467" s="435"/>
      <c r="O467" s="435"/>
      <c r="P467" s="674"/>
      <c r="Q467" s="674"/>
      <c r="R467" s="679"/>
      <c r="S467" s="435"/>
      <c r="T467" s="435"/>
      <c r="U467" s="435"/>
      <c r="V467" s="435"/>
      <c r="W467" s="435"/>
      <c r="X467" s="435"/>
      <c r="Y467" s="435"/>
      <c r="Z467" s="435"/>
    </row>
    <row r="468" spans="1:26" ht="11.25" customHeight="1">
      <c r="A468" s="674"/>
      <c r="B468" s="674"/>
      <c r="C468" s="677"/>
      <c r="D468" s="449"/>
      <c r="E468" s="449"/>
      <c r="F468" s="437"/>
      <c r="G468" s="437"/>
      <c r="H468" s="437"/>
      <c r="I468" s="437"/>
      <c r="J468" s="437"/>
      <c r="K468" s="435"/>
      <c r="L468" s="435"/>
      <c r="M468" s="435"/>
      <c r="N468" s="435"/>
      <c r="O468" s="435"/>
      <c r="P468" s="674"/>
      <c r="Q468" s="674"/>
      <c r="R468" s="679"/>
      <c r="S468" s="435"/>
      <c r="T468" s="435"/>
      <c r="U468" s="435"/>
      <c r="V468" s="435"/>
      <c r="W468" s="435"/>
      <c r="X468" s="435"/>
      <c r="Y468" s="435"/>
      <c r="Z468" s="435"/>
    </row>
    <row r="469" spans="1:26" ht="11.25" customHeight="1">
      <c r="A469" s="674"/>
      <c r="B469" s="674"/>
      <c r="C469" s="677"/>
      <c r="D469" s="449"/>
      <c r="E469" s="449"/>
      <c r="F469" s="437"/>
      <c r="G469" s="437"/>
      <c r="H469" s="437"/>
      <c r="I469" s="437"/>
      <c r="J469" s="437"/>
      <c r="K469" s="435"/>
      <c r="L469" s="435"/>
      <c r="M469" s="435"/>
      <c r="N469" s="435"/>
      <c r="O469" s="435"/>
      <c r="P469" s="674"/>
      <c r="Q469" s="674"/>
      <c r="R469" s="679"/>
      <c r="S469" s="435"/>
      <c r="T469" s="435"/>
      <c r="U469" s="435"/>
      <c r="V469" s="435"/>
      <c r="W469" s="435"/>
      <c r="X469" s="435"/>
      <c r="Y469" s="435"/>
      <c r="Z469" s="435"/>
    </row>
    <row r="470" spans="1:26" ht="11.25" customHeight="1">
      <c r="A470" s="674"/>
      <c r="B470" s="674"/>
      <c r="C470" s="677"/>
      <c r="D470" s="449"/>
      <c r="E470" s="449"/>
      <c r="F470" s="437"/>
      <c r="G470" s="437"/>
      <c r="H470" s="437"/>
      <c r="I470" s="437"/>
      <c r="J470" s="437"/>
      <c r="K470" s="435"/>
      <c r="L470" s="435"/>
      <c r="M470" s="435"/>
      <c r="N470" s="435"/>
      <c r="O470" s="435"/>
      <c r="P470" s="674"/>
      <c r="Q470" s="674"/>
      <c r="R470" s="679"/>
      <c r="S470" s="435"/>
      <c r="T470" s="435"/>
      <c r="U470" s="435"/>
      <c r="V470" s="435"/>
      <c r="W470" s="435"/>
      <c r="X470" s="435"/>
      <c r="Y470" s="435"/>
      <c r="Z470" s="435"/>
    </row>
    <row r="471" spans="1:26" ht="11.25" customHeight="1">
      <c r="A471" s="674"/>
      <c r="B471" s="674"/>
      <c r="C471" s="677"/>
      <c r="D471" s="449"/>
      <c r="E471" s="449"/>
      <c r="F471" s="437"/>
      <c r="G471" s="437"/>
      <c r="H471" s="437"/>
      <c r="I471" s="437"/>
      <c r="J471" s="437"/>
      <c r="K471" s="435"/>
      <c r="L471" s="435"/>
      <c r="M471" s="435"/>
      <c r="N471" s="435"/>
      <c r="O471" s="435"/>
      <c r="P471" s="674"/>
      <c r="Q471" s="674"/>
      <c r="R471" s="679"/>
      <c r="S471" s="435"/>
      <c r="T471" s="435"/>
      <c r="U471" s="435"/>
      <c r="V471" s="435"/>
      <c r="W471" s="435"/>
      <c r="X471" s="435"/>
      <c r="Y471" s="435"/>
      <c r="Z471" s="435"/>
    </row>
    <row r="472" spans="1:26" ht="11.25" customHeight="1">
      <c r="A472" s="674"/>
      <c r="B472" s="674"/>
      <c r="C472" s="677"/>
      <c r="D472" s="449"/>
      <c r="E472" s="449"/>
      <c r="F472" s="437"/>
      <c r="G472" s="437"/>
      <c r="H472" s="437"/>
      <c r="I472" s="437"/>
      <c r="J472" s="437"/>
      <c r="K472" s="435"/>
      <c r="L472" s="435"/>
      <c r="M472" s="435"/>
      <c r="N472" s="435"/>
      <c r="O472" s="435"/>
      <c r="P472" s="674"/>
      <c r="Q472" s="674"/>
      <c r="R472" s="679"/>
      <c r="S472" s="435"/>
      <c r="T472" s="435"/>
      <c r="U472" s="435"/>
      <c r="V472" s="435"/>
      <c r="W472" s="435"/>
      <c r="X472" s="435"/>
      <c r="Y472" s="435"/>
      <c r="Z472" s="435"/>
    </row>
    <row r="473" spans="1:26" ht="11.25" customHeight="1">
      <c r="A473" s="674"/>
      <c r="B473" s="674"/>
      <c r="C473" s="677"/>
      <c r="D473" s="449"/>
      <c r="E473" s="449"/>
      <c r="F473" s="437"/>
      <c r="G473" s="437"/>
      <c r="H473" s="437"/>
      <c r="I473" s="437"/>
      <c r="J473" s="437"/>
      <c r="K473" s="435"/>
      <c r="L473" s="435"/>
      <c r="M473" s="435"/>
      <c r="N473" s="435"/>
      <c r="O473" s="435"/>
      <c r="P473" s="674"/>
      <c r="Q473" s="674"/>
      <c r="R473" s="679"/>
      <c r="S473" s="435"/>
      <c r="T473" s="435"/>
      <c r="U473" s="435"/>
      <c r="V473" s="435"/>
      <c r="W473" s="435"/>
      <c r="X473" s="435"/>
      <c r="Y473" s="435"/>
      <c r="Z473" s="435"/>
    </row>
    <row r="474" spans="1:26" ht="11.25" customHeight="1">
      <c r="A474" s="674"/>
      <c r="B474" s="674"/>
      <c r="C474" s="677"/>
      <c r="D474" s="449"/>
      <c r="E474" s="449"/>
      <c r="F474" s="437"/>
      <c r="G474" s="437"/>
      <c r="H474" s="437"/>
      <c r="I474" s="437"/>
      <c r="J474" s="437"/>
      <c r="K474" s="435"/>
      <c r="L474" s="435"/>
      <c r="M474" s="435"/>
      <c r="N474" s="435"/>
      <c r="O474" s="435"/>
      <c r="P474" s="674"/>
      <c r="Q474" s="674"/>
      <c r="R474" s="679"/>
      <c r="S474" s="435"/>
      <c r="T474" s="435"/>
      <c r="U474" s="435"/>
      <c r="V474" s="435"/>
      <c r="W474" s="435"/>
      <c r="X474" s="435"/>
      <c r="Y474" s="435"/>
      <c r="Z474" s="435"/>
    </row>
    <row r="475" spans="1:26" ht="11.25" customHeight="1">
      <c r="A475" s="674"/>
      <c r="B475" s="674"/>
      <c r="C475" s="677"/>
      <c r="D475" s="449"/>
      <c r="E475" s="449"/>
      <c r="F475" s="437"/>
      <c r="G475" s="437"/>
      <c r="H475" s="437"/>
      <c r="I475" s="437"/>
      <c r="J475" s="437"/>
      <c r="K475" s="435"/>
      <c r="L475" s="435"/>
      <c r="M475" s="435"/>
      <c r="N475" s="435"/>
      <c r="O475" s="435"/>
      <c r="P475" s="674"/>
      <c r="Q475" s="674"/>
      <c r="R475" s="679"/>
      <c r="S475" s="435"/>
      <c r="T475" s="435"/>
      <c r="U475" s="435"/>
      <c r="V475" s="435"/>
      <c r="W475" s="435"/>
      <c r="X475" s="435"/>
      <c r="Y475" s="435"/>
      <c r="Z475" s="435"/>
    </row>
    <row r="476" spans="1:26" ht="11.25" customHeight="1">
      <c r="A476" s="674"/>
      <c r="B476" s="674"/>
      <c r="C476" s="677"/>
      <c r="D476" s="449"/>
      <c r="E476" s="449"/>
      <c r="F476" s="437"/>
      <c r="G476" s="437"/>
      <c r="H476" s="437"/>
      <c r="I476" s="437"/>
      <c r="J476" s="437"/>
      <c r="K476" s="435"/>
      <c r="L476" s="435"/>
      <c r="M476" s="435"/>
      <c r="N476" s="435"/>
      <c r="O476" s="435"/>
      <c r="P476" s="674"/>
      <c r="Q476" s="674"/>
      <c r="R476" s="679"/>
      <c r="S476" s="435"/>
      <c r="T476" s="435"/>
      <c r="U476" s="435"/>
      <c r="V476" s="435"/>
      <c r="W476" s="435"/>
      <c r="X476" s="435"/>
      <c r="Y476" s="435"/>
      <c r="Z476" s="435"/>
    </row>
    <row r="477" spans="1:26" ht="11.25" customHeight="1">
      <c r="A477" s="674"/>
      <c r="B477" s="674"/>
      <c r="C477" s="677"/>
      <c r="D477" s="449"/>
      <c r="E477" s="449"/>
      <c r="F477" s="437"/>
      <c r="G477" s="437"/>
      <c r="H477" s="437"/>
      <c r="I477" s="437"/>
      <c r="J477" s="437"/>
      <c r="K477" s="435"/>
      <c r="L477" s="435"/>
      <c r="M477" s="435"/>
      <c r="N477" s="435"/>
      <c r="O477" s="435"/>
      <c r="P477" s="674"/>
      <c r="Q477" s="674"/>
      <c r="R477" s="679"/>
      <c r="S477" s="435"/>
      <c r="T477" s="435"/>
      <c r="U477" s="435"/>
      <c r="V477" s="435"/>
      <c r="W477" s="435"/>
      <c r="X477" s="435"/>
      <c r="Y477" s="435"/>
      <c r="Z477" s="435"/>
    </row>
    <row r="478" spans="1:26" ht="11.25" customHeight="1">
      <c r="A478" s="674"/>
      <c r="B478" s="674"/>
      <c r="C478" s="677"/>
      <c r="D478" s="449"/>
      <c r="E478" s="449"/>
      <c r="F478" s="437"/>
      <c r="G478" s="437"/>
      <c r="H478" s="437"/>
      <c r="I478" s="437"/>
      <c r="J478" s="437"/>
      <c r="K478" s="435"/>
      <c r="L478" s="435"/>
      <c r="M478" s="435"/>
      <c r="N478" s="435"/>
      <c r="O478" s="435"/>
      <c r="P478" s="674"/>
      <c r="Q478" s="674"/>
      <c r="R478" s="679"/>
      <c r="S478" s="435"/>
      <c r="T478" s="435"/>
      <c r="U478" s="435"/>
      <c r="V478" s="435"/>
      <c r="W478" s="435"/>
      <c r="X478" s="435"/>
      <c r="Y478" s="435"/>
      <c r="Z478" s="435"/>
    </row>
    <row r="479" spans="1:26" ht="11.25" customHeight="1">
      <c r="A479" s="674"/>
      <c r="B479" s="674"/>
      <c r="C479" s="677"/>
      <c r="D479" s="449"/>
      <c r="E479" s="449"/>
      <c r="F479" s="437"/>
      <c r="G479" s="437"/>
      <c r="H479" s="437"/>
      <c r="I479" s="437"/>
      <c r="J479" s="437"/>
      <c r="K479" s="435"/>
      <c r="L479" s="435"/>
      <c r="M479" s="435"/>
      <c r="N479" s="435"/>
      <c r="O479" s="435"/>
      <c r="P479" s="674"/>
      <c r="Q479" s="674"/>
      <c r="R479" s="679"/>
      <c r="S479" s="435"/>
      <c r="T479" s="435"/>
      <c r="U479" s="435"/>
      <c r="V479" s="435"/>
      <c r="W479" s="435"/>
      <c r="X479" s="435"/>
      <c r="Y479" s="435"/>
      <c r="Z479" s="435"/>
    </row>
    <row r="480" spans="1:26" ht="11.25" customHeight="1">
      <c r="A480" s="674"/>
      <c r="B480" s="674"/>
      <c r="C480" s="677"/>
      <c r="D480" s="449"/>
      <c r="E480" s="449"/>
      <c r="F480" s="437"/>
      <c r="G480" s="437"/>
      <c r="H480" s="437"/>
      <c r="I480" s="437"/>
      <c r="J480" s="437"/>
      <c r="K480" s="435"/>
      <c r="L480" s="435"/>
      <c r="M480" s="435"/>
      <c r="N480" s="435"/>
      <c r="O480" s="435"/>
      <c r="P480" s="674"/>
      <c r="Q480" s="674"/>
      <c r="R480" s="679"/>
      <c r="S480" s="435"/>
      <c r="T480" s="435"/>
      <c r="U480" s="435"/>
      <c r="V480" s="435"/>
      <c r="W480" s="435"/>
      <c r="X480" s="435"/>
      <c r="Y480" s="435"/>
      <c r="Z480" s="435"/>
    </row>
    <row r="481" spans="1:26" ht="11.25" customHeight="1">
      <c r="A481" s="674"/>
      <c r="B481" s="674"/>
      <c r="C481" s="677"/>
      <c r="D481" s="449"/>
      <c r="E481" s="449"/>
      <c r="F481" s="437"/>
      <c r="G481" s="437"/>
      <c r="H481" s="437"/>
      <c r="I481" s="437"/>
      <c r="J481" s="437"/>
      <c r="K481" s="435"/>
      <c r="L481" s="435"/>
      <c r="M481" s="435"/>
      <c r="N481" s="435"/>
      <c r="O481" s="435"/>
      <c r="P481" s="674"/>
      <c r="Q481" s="674"/>
      <c r="R481" s="679"/>
      <c r="S481" s="435"/>
      <c r="T481" s="435"/>
      <c r="U481" s="435"/>
      <c r="V481" s="435"/>
      <c r="W481" s="435"/>
      <c r="X481" s="435"/>
      <c r="Y481" s="435"/>
      <c r="Z481" s="435"/>
    </row>
    <row r="482" spans="1:26" ht="15.75" customHeight="1"/>
    <row r="483" spans="1:26" ht="15.75" customHeight="1"/>
    <row r="484" spans="1:26" ht="15.75" customHeight="1"/>
    <row r="485" spans="1:26" ht="15.75" customHeight="1"/>
    <row r="486" spans="1:26" ht="15.75" customHeight="1"/>
    <row r="487" spans="1:26" ht="15.75" customHeight="1"/>
    <row r="488" spans="1:26" ht="15.75" customHeight="1"/>
    <row r="489" spans="1:26" ht="15.75" customHeight="1"/>
    <row r="490" spans="1:26" ht="15.75" customHeight="1"/>
    <row r="491" spans="1:26" ht="15.75" customHeight="1"/>
    <row r="492" spans="1:26" ht="15.75" customHeight="1"/>
    <row r="493" spans="1:26" ht="15.75" customHeight="1"/>
    <row r="494" spans="1:26" ht="15.75" customHeight="1"/>
    <row r="495" spans="1:26" ht="15.75" customHeight="1"/>
    <row r="496" spans="1:2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5:R281"/>
  <mergeCells count="3">
    <mergeCell ref="A1:C1"/>
    <mergeCell ref="F4:J4"/>
    <mergeCell ref="L4:O4"/>
  </mergeCell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dimension ref="A1:Z1000"/>
  <sheetViews>
    <sheetView workbookViewId="0">
      <pane xSplit="3" ySplit="6" topLeftCell="D7" activePane="bottomRight" state="frozen"/>
      <selection pane="topRight" activeCell="D1" sqref="D1"/>
      <selection pane="bottomLeft" activeCell="A7" sqref="A7"/>
      <selection pane="bottomRight" activeCell="D7" sqref="D7"/>
    </sheetView>
  </sheetViews>
  <sheetFormatPr defaultColWidth="14.42578125" defaultRowHeight="15" customHeight="1"/>
  <cols>
    <col min="1" max="1" width="10.140625" customWidth="1"/>
    <col min="2" max="2" width="9.85546875" customWidth="1"/>
    <col min="3" max="3" width="51" customWidth="1"/>
    <col min="4" max="4" width="5.85546875" customWidth="1"/>
    <col min="5" max="5" width="13.5703125" customWidth="1"/>
    <col min="6" max="6" width="13.140625" customWidth="1"/>
    <col min="7" max="7" width="20.5703125" customWidth="1"/>
    <col min="8" max="8" width="12.140625" customWidth="1"/>
    <col min="9" max="9" width="10.140625" customWidth="1"/>
    <col min="10" max="10" width="17.7109375" customWidth="1"/>
    <col min="11" max="11" width="10.140625" customWidth="1"/>
    <col min="12" max="12" width="11.42578125" customWidth="1"/>
    <col min="13" max="13" width="12.140625" customWidth="1"/>
    <col min="14" max="14" width="10.85546875" customWidth="1"/>
    <col min="15" max="15" width="12.140625" customWidth="1"/>
    <col min="16" max="16" width="38.42578125" customWidth="1"/>
    <col min="17" max="17" width="34.7109375" customWidth="1"/>
    <col min="18" max="18" width="10.5703125" customWidth="1"/>
    <col min="19" max="21" width="9.140625" customWidth="1"/>
    <col min="22" max="26" width="8.7109375" customWidth="1"/>
  </cols>
  <sheetData>
    <row r="1" spans="1:26" ht="13.5" customHeight="1">
      <c r="A1" s="1178" t="s">
        <v>3794</v>
      </c>
      <c r="B1" s="1160"/>
      <c r="C1" s="1158"/>
      <c r="D1" s="138"/>
      <c r="E1" s="138"/>
      <c r="F1" s="92" t="s">
        <v>392</v>
      </c>
      <c r="G1" s="92" t="s">
        <v>559</v>
      </c>
      <c r="H1" s="92" t="s">
        <v>560</v>
      </c>
      <c r="I1" s="92" t="s">
        <v>122</v>
      </c>
      <c r="J1" s="92" t="s">
        <v>124</v>
      </c>
      <c r="K1" s="92" t="s">
        <v>126</v>
      </c>
      <c r="L1" s="92" t="s">
        <v>128</v>
      </c>
      <c r="M1" s="92" t="s">
        <v>130</v>
      </c>
      <c r="N1" s="92" t="s">
        <v>396</v>
      </c>
      <c r="O1" s="92" t="s">
        <v>138</v>
      </c>
      <c r="P1" s="92" t="s">
        <v>140</v>
      </c>
      <c r="Q1" s="92" t="s">
        <v>142</v>
      </c>
      <c r="R1" s="94" t="s">
        <v>144</v>
      </c>
      <c r="S1" s="94" t="s">
        <v>149</v>
      </c>
      <c r="T1" s="94" t="s">
        <v>164</v>
      </c>
      <c r="U1" s="96"/>
      <c r="V1" s="96"/>
      <c r="W1" s="96"/>
      <c r="X1" s="96"/>
      <c r="Y1" s="96"/>
      <c r="Z1" s="96"/>
    </row>
    <row r="2" spans="1:26" ht="11.25" customHeight="1">
      <c r="A2" s="2" t="str">
        <f>HYPERLINK("#Index!B12", "Index Pg")</f>
        <v>Index Pg</v>
      </c>
      <c r="B2" s="58"/>
      <c r="C2" s="60" t="str">
        <f>HYPERLINK("#'Budget Summary II'!A3:B5", "Budget Summary II")</f>
        <v>Budget Summary II</v>
      </c>
      <c r="D2" s="101"/>
      <c r="E2" s="140" t="s">
        <v>42</v>
      </c>
      <c r="F2" s="102">
        <f>R8+R9+R13+R47</f>
        <v>0</v>
      </c>
      <c r="G2" s="102">
        <f>R10+R12+R32+R45+R53</f>
        <v>0</v>
      </c>
      <c r="H2" s="102"/>
      <c r="I2" s="102">
        <f>R48+R49+R50+R51</f>
        <v>0</v>
      </c>
      <c r="J2" s="102">
        <f>R14+R15+R16+R18+R19+R21+R22+R23+R35+R36+R37+R38+R39+R40+R52+R58+R59+R60</f>
        <v>0</v>
      </c>
      <c r="K2" s="102">
        <f>R57</f>
        <v>0</v>
      </c>
      <c r="L2" s="102">
        <f>R24+R25+R56</f>
        <v>0</v>
      </c>
      <c r="M2" s="102"/>
      <c r="N2" s="102">
        <f>R61</f>
        <v>0</v>
      </c>
      <c r="O2" s="102"/>
      <c r="P2" s="647">
        <f>R31</f>
        <v>0</v>
      </c>
      <c r="Q2" s="262">
        <f>R26+R27</f>
        <v>0</v>
      </c>
      <c r="R2" s="262">
        <f>R28+R29+R42+R43+R44</f>
        <v>0</v>
      </c>
      <c r="S2" s="96"/>
      <c r="T2" s="105">
        <f>R30</f>
        <v>0</v>
      </c>
      <c r="U2" s="96"/>
      <c r="V2" s="96"/>
      <c r="W2" s="96"/>
      <c r="X2" s="96"/>
      <c r="Y2" s="96"/>
      <c r="Z2" s="96"/>
    </row>
    <row r="3" spans="1:26" ht="11.25" customHeight="1">
      <c r="A3" s="2"/>
      <c r="B3" s="58"/>
      <c r="C3" s="60"/>
      <c r="D3" s="101"/>
      <c r="E3" s="140" t="s">
        <v>39</v>
      </c>
      <c r="F3" s="102">
        <f>O8+O9+O13+O47</f>
        <v>1.665</v>
      </c>
      <c r="G3" s="102">
        <f>O10+O12+O32+O45+O53</f>
        <v>1.3</v>
      </c>
      <c r="H3" s="102"/>
      <c r="I3" s="102">
        <f>O48+O49+O50+O51</f>
        <v>8</v>
      </c>
      <c r="J3" s="102">
        <f>O18+O19+O21+O22+O23+O35+O36+O37+O38+O39+O40+O52+O58+O59+O60</f>
        <v>7.5</v>
      </c>
      <c r="K3" s="102">
        <f>O57</f>
        <v>0</v>
      </c>
      <c r="L3" s="102">
        <f>O24+O25+O56</f>
        <v>2.2999999999999998</v>
      </c>
      <c r="M3" s="102"/>
      <c r="N3" s="102">
        <f>O61</f>
        <v>0</v>
      </c>
      <c r="O3" s="102"/>
      <c r="P3" s="262">
        <f>O31</f>
        <v>0</v>
      </c>
      <c r="Q3" s="262">
        <f>O26+O27</f>
        <v>0</v>
      </c>
      <c r="R3" s="262">
        <f>O28+O29+O42+O43+O44</f>
        <v>0</v>
      </c>
      <c r="S3" s="96"/>
      <c r="T3" s="105">
        <f>O30</f>
        <v>0</v>
      </c>
      <c r="U3" s="96"/>
      <c r="V3" s="96"/>
      <c r="W3" s="96"/>
      <c r="X3" s="96"/>
      <c r="Y3" s="96"/>
      <c r="Z3" s="96"/>
    </row>
    <row r="4" spans="1:26" ht="12.75" customHeight="1">
      <c r="A4" s="63" t="s">
        <v>150</v>
      </c>
      <c r="B4" s="63" t="s">
        <v>151</v>
      </c>
      <c r="C4" s="63" t="s">
        <v>12</v>
      </c>
      <c r="D4" s="63" t="s">
        <v>426</v>
      </c>
      <c r="E4" s="63" t="s">
        <v>427</v>
      </c>
      <c r="F4" s="1173" t="s">
        <v>428</v>
      </c>
      <c r="G4" s="1160"/>
      <c r="H4" s="1160"/>
      <c r="I4" s="1160"/>
      <c r="J4" s="1158"/>
      <c r="K4" s="63" t="s">
        <v>431</v>
      </c>
      <c r="L4" s="1174" t="s">
        <v>432</v>
      </c>
      <c r="M4" s="1160"/>
      <c r="N4" s="1160"/>
      <c r="O4" s="1158"/>
      <c r="P4" s="63" t="s">
        <v>433</v>
      </c>
      <c r="Q4" s="63" t="s">
        <v>435</v>
      </c>
      <c r="R4" s="106" t="s">
        <v>434</v>
      </c>
      <c r="S4" s="10"/>
      <c r="T4" s="10"/>
      <c r="U4" s="10"/>
      <c r="V4" s="10"/>
      <c r="W4" s="10"/>
      <c r="X4" s="10"/>
      <c r="Y4" s="10"/>
      <c r="Z4" s="10"/>
    </row>
    <row r="5" spans="1:26" ht="11.25" customHeight="1">
      <c r="A5" s="63"/>
      <c r="B5" s="63"/>
      <c r="C5" s="63"/>
      <c r="D5" s="63"/>
      <c r="E5" s="63"/>
      <c r="F5" s="93" t="s">
        <v>439</v>
      </c>
      <c r="G5" s="93" t="s">
        <v>394</v>
      </c>
      <c r="H5" s="93" t="s">
        <v>395</v>
      </c>
      <c r="I5" s="93" t="s">
        <v>440</v>
      </c>
      <c r="J5" s="93" t="s">
        <v>441</v>
      </c>
      <c r="K5" s="63"/>
      <c r="L5" s="63" t="s">
        <v>442</v>
      </c>
      <c r="M5" s="106" t="s">
        <v>443</v>
      </c>
      <c r="N5" s="63" t="s">
        <v>444</v>
      </c>
      <c r="O5" s="106" t="s">
        <v>445</v>
      </c>
      <c r="P5" s="63"/>
      <c r="Q5" s="63"/>
      <c r="R5" s="106"/>
      <c r="S5" s="10"/>
      <c r="T5" s="10"/>
      <c r="U5" s="10"/>
      <c r="V5" s="10"/>
      <c r="W5" s="10"/>
      <c r="X5" s="10"/>
      <c r="Y5" s="10"/>
      <c r="Z5" s="10"/>
    </row>
    <row r="6" spans="1:26" ht="11.25" customHeight="1">
      <c r="A6" s="64">
        <v>10</v>
      </c>
      <c r="B6" s="109"/>
      <c r="C6" s="64" t="s">
        <v>3816</v>
      </c>
      <c r="D6" s="108"/>
      <c r="E6" s="108"/>
      <c r="F6" s="108"/>
      <c r="G6" s="108"/>
      <c r="H6" s="108"/>
      <c r="I6" s="108"/>
      <c r="J6" s="108"/>
      <c r="K6" s="108"/>
      <c r="L6" s="108"/>
      <c r="M6" s="108"/>
      <c r="N6" s="108"/>
      <c r="O6" s="65">
        <f>O7+O11+O33+O46</f>
        <v>20.765000000000001</v>
      </c>
      <c r="P6" s="64"/>
      <c r="Q6" s="64"/>
      <c r="R6" s="65">
        <f>R7+R11+R33+R46</f>
        <v>0</v>
      </c>
      <c r="S6" s="96"/>
      <c r="T6" s="96"/>
      <c r="U6" s="96"/>
      <c r="V6" s="96"/>
      <c r="W6" s="96"/>
      <c r="X6" s="96"/>
      <c r="Y6" s="96"/>
      <c r="Z6" s="96"/>
    </row>
    <row r="7" spans="1:26" ht="11.25" customHeight="1">
      <c r="A7" s="67">
        <v>10.1</v>
      </c>
      <c r="B7" s="113"/>
      <c r="C7" s="115" t="s">
        <v>701</v>
      </c>
      <c r="D7" s="23"/>
      <c r="E7" s="23"/>
      <c r="F7" s="115"/>
      <c r="G7" s="115"/>
      <c r="H7" s="115"/>
      <c r="I7" s="115"/>
      <c r="J7" s="115"/>
      <c r="K7" s="115"/>
      <c r="L7" s="115"/>
      <c r="M7" s="115"/>
      <c r="N7" s="115"/>
      <c r="O7" s="203">
        <f>SUM(O8:O10)</f>
        <v>1.415</v>
      </c>
      <c r="P7" s="67"/>
      <c r="Q7" s="67"/>
      <c r="R7" s="203">
        <f>SUM(R8:R10)</f>
        <v>0</v>
      </c>
      <c r="S7" s="309"/>
      <c r="T7" s="309"/>
      <c r="U7" s="309"/>
      <c r="V7" s="309"/>
      <c r="W7" s="309"/>
      <c r="X7" s="309"/>
      <c r="Y7" s="309"/>
      <c r="Z7" s="309"/>
    </row>
    <row r="8" spans="1:26" ht="114.75">
      <c r="A8" s="130" t="s">
        <v>3823</v>
      </c>
      <c r="B8" s="174" t="s">
        <v>2509</v>
      </c>
      <c r="C8" s="4" t="s">
        <v>706</v>
      </c>
      <c r="D8" s="189" t="s">
        <v>392</v>
      </c>
      <c r="E8" s="189" t="s">
        <v>476</v>
      </c>
      <c r="F8" s="189"/>
      <c r="G8" s="648"/>
      <c r="H8" s="649">
        <v>68000</v>
      </c>
      <c r="I8" s="649">
        <v>800</v>
      </c>
      <c r="J8" s="74"/>
      <c r="K8" s="130" t="s">
        <v>3828</v>
      </c>
      <c r="L8" s="189">
        <v>1450</v>
      </c>
      <c r="M8" s="71">
        <f t="shared" ref="M8:M10" si="0">L8/100000</f>
        <v>1.4500000000000001E-2</v>
      </c>
      <c r="N8" s="4">
        <v>20</v>
      </c>
      <c r="O8" s="71">
        <f t="shared" ref="O8:O10" si="1">M8*N8</f>
        <v>0.29000000000000004</v>
      </c>
      <c r="P8" s="70" t="s">
        <v>3829</v>
      </c>
      <c r="Q8" s="130">
        <f>'RMNCH+A Abstract'!J99</f>
        <v>0</v>
      </c>
      <c r="R8" s="71">
        <f>'RMNCH+A Abstract'!K99</f>
        <v>0</v>
      </c>
      <c r="S8" s="309"/>
      <c r="T8" s="309"/>
      <c r="U8" s="309"/>
      <c r="V8" s="309"/>
      <c r="W8" s="309"/>
      <c r="X8" s="309"/>
      <c r="Y8" s="309"/>
      <c r="Z8" s="309"/>
    </row>
    <row r="9" spans="1:26" ht="38.25">
      <c r="A9" s="130" t="s">
        <v>3830</v>
      </c>
      <c r="B9" s="174" t="s">
        <v>2812</v>
      </c>
      <c r="C9" s="4" t="s">
        <v>716</v>
      </c>
      <c r="D9" s="189" t="s">
        <v>392</v>
      </c>
      <c r="E9" s="189" t="s">
        <v>1171</v>
      </c>
      <c r="F9" s="130"/>
      <c r="G9" s="189"/>
      <c r="H9" s="649">
        <v>117000</v>
      </c>
      <c r="I9" s="649">
        <v>21150</v>
      </c>
      <c r="J9" s="130"/>
      <c r="K9" s="130" t="s">
        <v>3828</v>
      </c>
      <c r="L9" s="130">
        <v>450</v>
      </c>
      <c r="M9" s="71">
        <f t="shared" si="0"/>
        <v>4.4999999999999997E-3</v>
      </c>
      <c r="N9" s="4">
        <v>250</v>
      </c>
      <c r="O9" s="71">
        <f t="shared" si="1"/>
        <v>1.125</v>
      </c>
      <c r="P9" s="70" t="s">
        <v>3832</v>
      </c>
      <c r="Q9" s="215">
        <f>'RMNCH+A Abstract'!J233</f>
        <v>0</v>
      </c>
      <c r="R9" s="71">
        <f>'RMNCH+A Abstract'!K233</f>
        <v>0</v>
      </c>
      <c r="S9" s="309"/>
      <c r="T9" s="309"/>
      <c r="U9" s="309"/>
      <c r="V9" s="309"/>
      <c r="W9" s="309"/>
      <c r="X9" s="309"/>
      <c r="Y9" s="309"/>
      <c r="Z9" s="309"/>
    </row>
    <row r="10" spans="1:26" ht="11.25" customHeight="1">
      <c r="A10" s="130" t="s">
        <v>3833</v>
      </c>
      <c r="B10" s="174"/>
      <c r="C10" s="4" t="s">
        <v>297</v>
      </c>
      <c r="D10" s="189" t="s">
        <v>609</v>
      </c>
      <c r="E10" s="189"/>
      <c r="F10" s="130"/>
      <c r="G10" s="130"/>
      <c r="H10" s="130"/>
      <c r="I10" s="130"/>
      <c r="J10" s="130"/>
      <c r="K10" s="130"/>
      <c r="L10" s="130"/>
      <c r="M10" s="71">
        <f t="shared" si="0"/>
        <v>0</v>
      </c>
      <c r="N10" s="70"/>
      <c r="O10" s="71">
        <f t="shared" si="1"/>
        <v>0</v>
      </c>
      <c r="P10" s="130"/>
      <c r="Q10" s="137"/>
      <c r="R10" s="142"/>
      <c r="S10" s="309"/>
      <c r="T10" s="309"/>
      <c r="U10" s="309"/>
      <c r="V10" s="309"/>
      <c r="W10" s="309"/>
      <c r="X10" s="309"/>
      <c r="Y10" s="309"/>
      <c r="Z10" s="309"/>
    </row>
    <row r="11" spans="1:26" ht="11.25" customHeight="1">
      <c r="A11" s="67">
        <v>10.199999999999999</v>
      </c>
      <c r="B11" s="113"/>
      <c r="C11" s="115" t="s">
        <v>725</v>
      </c>
      <c r="D11" s="23"/>
      <c r="E11" s="23"/>
      <c r="F11" s="115"/>
      <c r="G11" s="115"/>
      <c r="H11" s="115"/>
      <c r="I11" s="115"/>
      <c r="J11" s="115"/>
      <c r="K11" s="115"/>
      <c r="L11" s="115"/>
      <c r="M11" s="203"/>
      <c r="N11" s="115"/>
      <c r="O11" s="203">
        <f>SUM(O12:O16)+O17+O20+SUM(O24:O32)</f>
        <v>3.8</v>
      </c>
      <c r="P11" s="67"/>
      <c r="Q11" s="67"/>
      <c r="R11" s="203">
        <f>SUM(R12:R16)+R17+R20+SUM(R24:R32)</f>
        <v>0</v>
      </c>
      <c r="S11" s="309"/>
      <c r="T11" s="309"/>
      <c r="U11" s="309"/>
      <c r="V11" s="309"/>
      <c r="W11" s="309"/>
      <c r="X11" s="309"/>
      <c r="Y11" s="309"/>
      <c r="Z11" s="309"/>
    </row>
    <row r="12" spans="1:26" ht="11.25" customHeight="1">
      <c r="A12" s="130" t="s">
        <v>3841</v>
      </c>
      <c r="B12" s="4" t="s">
        <v>3842</v>
      </c>
      <c r="C12" s="131" t="s">
        <v>3843</v>
      </c>
      <c r="D12" s="189" t="s">
        <v>609</v>
      </c>
      <c r="E12" s="189" t="s">
        <v>609</v>
      </c>
      <c r="F12" s="130"/>
      <c r="G12" s="130"/>
      <c r="H12" s="130"/>
      <c r="I12" s="130"/>
      <c r="J12" s="130"/>
      <c r="K12" s="130"/>
      <c r="L12" s="130"/>
      <c r="M12" s="71">
        <f t="shared" ref="M12:M16" si="2">L12/100000</f>
        <v>0</v>
      </c>
      <c r="N12" s="70"/>
      <c r="O12" s="71">
        <f t="shared" ref="O12:O16" si="3">M12*N12</f>
        <v>0</v>
      </c>
      <c r="P12" s="130"/>
      <c r="Q12" s="137"/>
      <c r="R12" s="142"/>
      <c r="S12" s="309"/>
      <c r="T12" s="309"/>
      <c r="U12" s="309"/>
      <c r="V12" s="309"/>
      <c r="W12" s="309"/>
      <c r="X12" s="309"/>
      <c r="Y12" s="309"/>
      <c r="Z12" s="309"/>
    </row>
    <row r="13" spans="1:26" ht="11.25" customHeight="1">
      <c r="A13" s="180" t="s">
        <v>3848</v>
      </c>
      <c r="B13" s="131" t="s">
        <v>125</v>
      </c>
      <c r="C13" s="131" t="s">
        <v>3850</v>
      </c>
      <c r="D13" s="132" t="s">
        <v>392</v>
      </c>
      <c r="E13" s="132" t="s">
        <v>1831</v>
      </c>
      <c r="F13" s="131">
        <v>0</v>
      </c>
      <c r="G13" s="131">
        <v>0</v>
      </c>
      <c r="H13" s="131">
        <v>100000</v>
      </c>
      <c r="I13" s="131">
        <v>0</v>
      </c>
      <c r="J13" s="131">
        <v>0</v>
      </c>
      <c r="K13" s="131">
        <v>0</v>
      </c>
      <c r="L13" s="131">
        <v>0</v>
      </c>
      <c r="M13" s="136">
        <f t="shared" si="2"/>
        <v>0</v>
      </c>
      <c r="N13" s="137">
        <v>0</v>
      </c>
      <c r="O13" s="136">
        <f t="shared" si="3"/>
        <v>0</v>
      </c>
      <c r="P13" s="137"/>
      <c r="Q13" s="225">
        <f>'NIDDCP Abstract'!J21</f>
        <v>0</v>
      </c>
      <c r="R13" s="136">
        <f>'NIDDCP Abstract'!K21</f>
        <v>0</v>
      </c>
      <c r="S13" s="139"/>
      <c r="T13" s="139"/>
      <c r="U13" s="139"/>
      <c r="V13" s="139"/>
      <c r="W13" s="139"/>
      <c r="X13" s="139"/>
      <c r="Y13" s="139"/>
      <c r="Z13" s="139"/>
    </row>
    <row r="14" spans="1:26" ht="11.25" customHeight="1">
      <c r="A14" s="130" t="s">
        <v>3855</v>
      </c>
      <c r="B14" s="70" t="s">
        <v>3857</v>
      </c>
      <c r="C14" s="70" t="s">
        <v>3859</v>
      </c>
      <c r="D14" s="74" t="s">
        <v>682</v>
      </c>
      <c r="E14" s="189" t="s">
        <v>2314</v>
      </c>
      <c r="F14" s="130"/>
      <c r="G14" s="130"/>
      <c r="H14" s="130"/>
      <c r="I14" s="130"/>
      <c r="J14" s="130"/>
      <c r="K14" s="130"/>
      <c r="L14" s="130"/>
      <c r="M14" s="71">
        <f t="shared" si="2"/>
        <v>0</v>
      </c>
      <c r="N14" s="70"/>
      <c r="O14" s="71">
        <f t="shared" si="3"/>
        <v>0</v>
      </c>
      <c r="P14" s="130"/>
      <c r="Q14" s="215">
        <f>'NVBDCP Abstract'!J88</f>
        <v>0</v>
      </c>
      <c r="R14" s="71">
        <f>'NVBDCP Abstract'!K88</f>
        <v>0</v>
      </c>
      <c r="S14" s="309"/>
      <c r="T14" s="309"/>
      <c r="U14" s="309"/>
      <c r="V14" s="309"/>
      <c r="W14" s="309"/>
      <c r="X14" s="309"/>
      <c r="Y14" s="309"/>
      <c r="Z14" s="309"/>
    </row>
    <row r="15" spans="1:26" ht="11.25" customHeight="1">
      <c r="A15" s="130" t="s">
        <v>3862</v>
      </c>
      <c r="B15" s="70" t="s">
        <v>3863</v>
      </c>
      <c r="C15" s="70" t="s">
        <v>3864</v>
      </c>
      <c r="D15" s="74" t="s">
        <v>682</v>
      </c>
      <c r="E15" s="189" t="s">
        <v>3865</v>
      </c>
      <c r="F15" s="130"/>
      <c r="G15" s="130"/>
      <c r="H15" s="130"/>
      <c r="I15" s="130"/>
      <c r="J15" s="130"/>
      <c r="K15" s="130"/>
      <c r="L15" s="130"/>
      <c r="M15" s="71">
        <f t="shared" si="2"/>
        <v>0</v>
      </c>
      <c r="N15" s="70"/>
      <c r="O15" s="71">
        <f t="shared" si="3"/>
        <v>0</v>
      </c>
      <c r="P15" s="130"/>
      <c r="Q15" s="215">
        <f>'NVBDCP Abstract'!J89</f>
        <v>0</v>
      </c>
      <c r="R15" s="71">
        <f>'NVBDCP Abstract'!K89</f>
        <v>0</v>
      </c>
      <c r="S15" s="309"/>
      <c r="T15" s="309"/>
      <c r="U15" s="309"/>
      <c r="V15" s="309"/>
      <c r="W15" s="309"/>
      <c r="X15" s="309"/>
      <c r="Y15" s="309"/>
      <c r="Z15" s="309"/>
    </row>
    <row r="16" spans="1:26" ht="11.25" customHeight="1">
      <c r="A16" s="130" t="s">
        <v>3867</v>
      </c>
      <c r="B16" s="70" t="s">
        <v>3868</v>
      </c>
      <c r="C16" s="70" t="s">
        <v>3869</v>
      </c>
      <c r="D16" s="74" t="s">
        <v>682</v>
      </c>
      <c r="E16" s="189" t="s">
        <v>3865</v>
      </c>
      <c r="F16" s="70"/>
      <c r="G16" s="70"/>
      <c r="H16" s="70"/>
      <c r="I16" s="70"/>
      <c r="J16" s="70"/>
      <c r="K16" s="70"/>
      <c r="L16" s="70"/>
      <c r="M16" s="71">
        <f t="shared" si="2"/>
        <v>0</v>
      </c>
      <c r="N16" s="70"/>
      <c r="O16" s="71">
        <f t="shared" si="3"/>
        <v>0</v>
      </c>
      <c r="P16" s="70"/>
      <c r="Q16" s="215">
        <f>'NVBDCP Abstract'!J90</f>
        <v>0</v>
      </c>
      <c r="R16" s="71">
        <f>'NVBDCP Abstract'!K90</f>
        <v>0</v>
      </c>
      <c r="S16" s="309"/>
      <c r="T16" s="309"/>
      <c r="U16" s="309"/>
      <c r="V16" s="309"/>
      <c r="W16" s="309"/>
      <c r="X16" s="309"/>
      <c r="Y16" s="309"/>
      <c r="Z16" s="309"/>
    </row>
    <row r="17" spans="1:26" ht="11.25" customHeight="1">
      <c r="A17" s="650" t="s">
        <v>3872</v>
      </c>
      <c r="B17" s="204" t="s">
        <v>3873</v>
      </c>
      <c r="C17" s="78" t="s">
        <v>3874</v>
      </c>
      <c r="D17" s="119"/>
      <c r="E17" s="651"/>
      <c r="F17" s="650"/>
      <c r="G17" s="650"/>
      <c r="H17" s="650"/>
      <c r="I17" s="650"/>
      <c r="J17" s="650"/>
      <c r="K17" s="650"/>
      <c r="L17" s="650"/>
      <c r="M17" s="652"/>
      <c r="N17" s="116"/>
      <c r="O17" s="265">
        <f>SUM(O18:O19)</f>
        <v>1.5</v>
      </c>
      <c r="P17" s="650"/>
      <c r="Q17" s="78"/>
      <c r="R17" s="265">
        <f>SUM(R18:R19)</f>
        <v>0</v>
      </c>
      <c r="S17" s="309"/>
      <c r="T17" s="309"/>
      <c r="U17" s="309"/>
      <c r="V17" s="309"/>
      <c r="W17" s="309"/>
      <c r="X17" s="309"/>
      <c r="Y17" s="309"/>
      <c r="Z17" s="309"/>
    </row>
    <row r="18" spans="1:26" ht="114.75">
      <c r="A18" s="180" t="s">
        <v>3878</v>
      </c>
      <c r="B18" s="304" t="s">
        <v>3879</v>
      </c>
      <c r="C18" s="655" t="s">
        <v>3880</v>
      </c>
      <c r="D18" s="132" t="s">
        <v>682</v>
      </c>
      <c r="E18" s="244" t="s">
        <v>3865</v>
      </c>
      <c r="F18" s="180"/>
      <c r="G18" s="180"/>
      <c r="H18" s="656">
        <v>150000</v>
      </c>
      <c r="I18" s="656">
        <v>150000</v>
      </c>
      <c r="J18" s="656">
        <v>0</v>
      </c>
      <c r="K18" s="180" t="s">
        <v>2023</v>
      </c>
      <c r="L18" s="180">
        <v>75000</v>
      </c>
      <c r="M18" s="136">
        <f t="shared" ref="M18:M19" si="4">L18/100000</f>
        <v>0.75</v>
      </c>
      <c r="N18" s="131">
        <v>2</v>
      </c>
      <c r="O18" s="136">
        <f t="shared" ref="O18:O19" si="5">M18*N18</f>
        <v>1.5</v>
      </c>
      <c r="P18" s="658" t="s">
        <v>3885</v>
      </c>
      <c r="Q18" s="225">
        <f>'NVBDCP Abstract'!J92</f>
        <v>0</v>
      </c>
      <c r="R18" s="136">
        <f>'NVBDCP Abstract'!K92</f>
        <v>0</v>
      </c>
      <c r="S18" s="659"/>
      <c r="T18" s="659"/>
      <c r="U18" s="659"/>
      <c r="V18" s="659"/>
      <c r="W18" s="659"/>
      <c r="X18" s="659"/>
      <c r="Y18" s="659"/>
      <c r="Z18" s="659"/>
    </row>
    <row r="19" spans="1:26" ht="11.25" customHeight="1">
      <c r="A19" s="130" t="s">
        <v>3890</v>
      </c>
      <c r="B19" s="70" t="s">
        <v>3891</v>
      </c>
      <c r="C19" s="70" t="s">
        <v>3892</v>
      </c>
      <c r="D19" s="74" t="s">
        <v>682</v>
      </c>
      <c r="E19" s="189" t="s">
        <v>3865</v>
      </c>
      <c r="F19" s="130"/>
      <c r="G19" s="130"/>
      <c r="H19" s="130"/>
      <c r="I19" s="130"/>
      <c r="J19" s="130"/>
      <c r="K19" s="130"/>
      <c r="L19" s="130"/>
      <c r="M19" s="71">
        <f t="shared" si="4"/>
        <v>0</v>
      </c>
      <c r="N19" s="4"/>
      <c r="O19" s="71">
        <f t="shared" si="5"/>
        <v>0</v>
      </c>
      <c r="P19" s="130"/>
      <c r="Q19" s="215">
        <f>'NVBDCP Abstract'!J93</f>
        <v>0</v>
      </c>
      <c r="R19" s="71">
        <f>'NVBDCP Abstract'!K93</f>
        <v>0</v>
      </c>
      <c r="S19" s="309"/>
      <c r="T19" s="309"/>
      <c r="U19" s="309"/>
      <c r="V19" s="309"/>
      <c r="W19" s="309"/>
      <c r="X19" s="309"/>
      <c r="Y19" s="309"/>
      <c r="Z19" s="309"/>
    </row>
    <row r="20" spans="1:26" ht="11.25" customHeight="1">
      <c r="A20" s="650" t="s">
        <v>3893</v>
      </c>
      <c r="B20" s="204" t="s">
        <v>3894</v>
      </c>
      <c r="C20" s="78" t="s">
        <v>3895</v>
      </c>
      <c r="D20" s="119"/>
      <c r="E20" s="651"/>
      <c r="F20" s="650"/>
      <c r="G20" s="650"/>
      <c r="H20" s="650"/>
      <c r="I20" s="650"/>
      <c r="J20" s="650"/>
      <c r="K20" s="650"/>
      <c r="L20" s="650"/>
      <c r="M20" s="652"/>
      <c r="N20" s="116"/>
      <c r="O20" s="265">
        <f>SUM(O21:O23)</f>
        <v>0</v>
      </c>
      <c r="P20" s="650"/>
      <c r="Q20" s="78"/>
      <c r="R20" s="265">
        <f>SUM(R21:R23)</f>
        <v>0</v>
      </c>
      <c r="S20" s="309"/>
      <c r="T20" s="309"/>
      <c r="U20" s="309"/>
      <c r="V20" s="309"/>
      <c r="W20" s="309"/>
      <c r="X20" s="309"/>
      <c r="Y20" s="309"/>
      <c r="Z20" s="309"/>
    </row>
    <row r="21" spans="1:26" ht="11.25" customHeight="1">
      <c r="A21" s="130" t="s">
        <v>3897</v>
      </c>
      <c r="B21" s="70" t="s">
        <v>3898</v>
      </c>
      <c r="C21" s="70" t="s">
        <v>3899</v>
      </c>
      <c r="D21" s="74" t="s">
        <v>682</v>
      </c>
      <c r="E21" s="189" t="s">
        <v>3865</v>
      </c>
      <c r="F21" s="130"/>
      <c r="G21" s="130"/>
      <c r="H21" s="130"/>
      <c r="I21" s="130"/>
      <c r="J21" s="130"/>
      <c r="K21" s="130"/>
      <c r="L21" s="130"/>
      <c r="M21" s="71">
        <f t="shared" ref="M21:M32" si="6">L21/100000</f>
        <v>0</v>
      </c>
      <c r="N21" s="70"/>
      <c r="O21" s="71">
        <f t="shared" ref="O21:O27" si="7">M21*N21</f>
        <v>0</v>
      </c>
      <c r="P21" s="130"/>
      <c r="Q21" s="215">
        <f>'NVBDCP Abstract'!J95</f>
        <v>0</v>
      </c>
      <c r="R21" s="71">
        <f>'NVBDCP Abstract'!K95</f>
        <v>0</v>
      </c>
      <c r="S21" s="309"/>
      <c r="T21" s="309"/>
      <c r="U21" s="309"/>
      <c r="V21" s="309"/>
      <c r="W21" s="309"/>
      <c r="X21" s="309"/>
      <c r="Y21" s="309"/>
      <c r="Z21" s="309"/>
    </row>
    <row r="22" spans="1:26" ht="11.25" customHeight="1">
      <c r="A22" s="130" t="s">
        <v>3902</v>
      </c>
      <c r="B22" s="70" t="s">
        <v>3903</v>
      </c>
      <c r="C22" s="70" t="s">
        <v>3904</v>
      </c>
      <c r="D22" s="74" t="s">
        <v>682</v>
      </c>
      <c r="E22" s="189" t="s">
        <v>3865</v>
      </c>
      <c r="F22" s="130"/>
      <c r="G22" s="130"/>
      <c r="H22" s="130"/>
      <c r="I22" s="130"/>
      <c r="J22" s="130"/>
      <c r="K22" s="130"/>
      <c r="L22" s="130"/>
      <c r="M22" s="71">
        <f t="shared" si="6"/>
        <v>0</v>
      </c>
      <c r="N22" s="70"/>
      <c r="O22" s="71">
        <f t="shared" si="7"/>
        <v>0</v>
      </c>
      <c r="P22" s="130"/>
      <c r="Q22" s="215">
        <f>'NVBDCP Abstract'!J96</f>
        <v>0</v>
      </c>
      <c r="R22" s="71">
        <f>'NVBDCP Abstract'!K96</f>
        <v>0</v>
      </c>
      <c r="S22" s="309"/>
      <c r="T22" s="309"/>
      <c r="U22" s="309"/>
      <c r="V22" s="309"/>
      <c r="W22" s="309"/>
      <c r="X22" s="309"/>
      <c r="Y22" s="309"/>
      <c r="Z22" s="309"/>
    </row>
    <row r="23" spans="1:26" ht="11.25" customHeight="1">
      <c r="A23" s="130" t="s">
        <v>3906</v>
      </c>
      <c r="B23" s="70" t="s">
        <v>3907</v>
      </c>
      <c r="C23" s="70" t="s">
        <v>3908</v>
      </c>
      <c r="D23" s="74" t="s">
        <v>682</v>
      </c>
      <c r="E23" s="189" t="s">
        <v>3865</v>
      </c>
      <c r="F23" s="130"/>
      <c r="G23" s="130"/>
      <c r="H23" s="130"/>
      <c r="I23" s="130"/>
      <c r="J23" s="130"/>
      <c r="K23" s="130"/>
      <c r="L23" s="130"/>
      <c r="M23" s="71">
        <f t="shared" si="6"/>
        <v>0</v>
      </c>
      <c r="N23" s="70"/>
      <c r="O23" s="71">
        <f t="shared" si="7"/>
        <v>0</v>
      </c>
      <c r="P23" s="130"/>
      <c r="Q23" s="215">
        <f>'NVBDCP Abstract'!J97</f>
        <v>0</v>
      </c>
      <c r="R23" s="71">
        <f>'NVBDCP Abstract'!K97</f>
        <v>0</v>
      </c>
      <c r="S23" s="309"/>
      <c r="T23" s="309"/>
      <c r="U23" s="309"/>
      <c r="V23" s="309"/>
      <c r="W23" s="309"/>
      <c r="X23" s="309"/>
      <c r="Y23" s="309"/>
      <c r="Z23" s="309"/>
    </row>
    <row r="24" spans="1:26" ht="25.5">
      <c r="A24" s="130" t="s">
        <v>3912</v>
      </c>
      <c r="B24" s="70" t="s">
        <v>3913</v>
      </c>
      <c r="C24" s="70" t="s">
        <v>3914</v>
      </c>
      <c r="D24" s="189" t="s">
        <v>682</v>
      </c>
      <c r="E24" s="189" t="s">
        <v>128</v>
      </c>
      <c r="F24" s="130">
        <v>1</v>
      </c>
      <c r="G24" s="130">
        <v>0</v>
      </c>
      <c r="H24" s="130">
        <v>30000</v>
      </c>
      <c r="I24" s="130">
        <v>0</v>
      </c>
      <c r="J24" s="130">
        <v>0</v>
      </c>
      <c r="K24" s="130" t="s">
        <v>3915</v>
      </c>
      <c r="L24" s="130">
        <v>30000</v>
      </c>
      <c r="M24" s="71">
        <f t="shared" si="6"/>
        <v>0.3</v>
      </c>
      <c r="N24" s="70">
        <v>1</v>
      </c>
      <c r="O24" s="71">
        <f t="shared" si="7"/>
        <v>0.3</v>
      </c>
      <c r="P24" s="130" t="s">
        <v>3918</v>
      </c>
      <c r="Q24" s="215">
        <f>'RNTCP Abstract'!J61</f>
        <v>0</v>
      </c>
      <c r="R24" s="71">
        <f>'RNTCP Abstract'!K61</f>
        <v>0</v>
      </c>
      <c r="S24" s="309"/>
      <c r="T24" s="309"/>
      <c r="U24" s="309"/>
      <c r="V24" s="309"/>
      <c r="W24" s="309"/>
      <c r="X24" s="309"/>
      <c r="Y24" s="309"/>
      <c r="Z24" s="309"/>
    </row>
    <row r="25" spans="1:26" ht="38.25">
      <c r="A25" s="130" t="s">
        <v>3920</v>
      </c>
      <c r="B25" s="70" t="s">
        <v>3658</v>
      </c>
      <c r="C25" s="70" t="s">
        <v>3921</v>
      </c>
      <c r="D25" s="189" t="s">
        <v>682</v>
      </c>
      <c r="E25" s="189" t="s">
        <v>128</v>
      </c>
      <c r="F25" s="4">
        <v>1</v>
      </c>
      <c r="G25" s="74">
        <v>0</v>
      </c>
      <c r="H25" s="649">
        <v>200000</v>
      </c>
      <c r="I25" s="649">
        <v>0</v>
      </c>
      <c r="J25" s="4">
        <v>0</v>
      </c>
      <c r="K25" s="130" t="s">
        <v>3922</v>
      </c>
      <c r="L25" s="130">
        <v>200000</v>
      </c>
      <c r="M25" s="71">
        <f t="shared" si="6"/>
        <v>2</v>
      </c>
      <c r="N25" s="4">
        <v>1</v>
      </c>
      <c r="O25" s="71">
        <f t="shared" si="7"/>
        <v>2</v>
      </c>
      <c r="P25" s="130" t="s">
        <v>3924</v>
      </c>
      <c r="Q25" s="215">
        <f>'RNTCP Abstract'!J62</f>
        <v>0</v>
      </c>
      <c r="R25" s="71">
        <f>'RNTCP Abstract'!K62</f>
        <v>0</v>
      </c>
      <c r="S25" s="309"/>
      <c r="T25" s="309"/>
      <c r="U25" s="309"/>
      <c r="V25" s="309"/>
      <c r="W25" s="309"/>
      <c r="X25" s="309"/>
      <c r="Y25" s="309"/>
      <c r="Z25" s="309"/>
    </row>
    <row r="26" spans="1:26" ht="11.25" customHeight="1">
      <c r="A26" s="130" t="s">
        <v>3925</v>
      </c>
      <c r="B26" s="70" t="s">
        <v>3926</v>
      </c>
      <c r="C26" s="4" t="s">
        <v>3927</v>
      </c>
      <c r="D26" s="189" t="s">
        <v>659</v>
      </c>
      <c r="E26" s="189" t="s">
        <v>142</v>
      </c>
      <c r="F26" s="130"/>
      <c r="G26" s="130"/>
      <c r="H26" s="130"/>
      <c r="I26" s="130"/>
      <c r="J26" s="130"/>
      <c r="K26" s="130"/>
      <c r="L26" s="130"/>
      <c r="M26" s="71">
        <f t="shared" si="6"/>
        <v>0</v>
      </c>
      <c r="N26" s="70"/>
      <c r="O26" s="71">
        <f t="shared" si="7"/>
        <v>0</v>
      </c>
      <c r="P26" s="130"/>
      <c r="Q26" s="215">
        <f>'NTCP Abstract'!J48</f>
        <v>0</v>
      </c>
      <c r="R26" s="71">
        <f>'NTCP Abstract'!K48</f>
        <v>0</v>
      </c>
      <c r="S26" s="309"/>
      <c r="T26" s="309"/>
      <c r="U26" s="309"/>
      <c r="V26" s="309"/>
      <c r="W26" s="309"/>
      <c r="X26" s="309"/>
      <c r="Y26" s="309"/>
      <c r="Z26" s="309"/>
    </row>
    <row r="27" spans="1:26" ht="11.25" customHeight="1">
      <c r="A27" s="130" t="s">
        <v>3930</v>
      </c>
      <c r="B27" s="70" t="s">
        <v>3931</v>
      </c>
      <c r="C27" s="70" t="s">
        <v>3932</v>
      </c>
      <c r="D27" s="189" t="s">
        <v>659</v>
      </c>
      <c r="E27" s="189" t="s">
        <v>142</v>
      </c>
      <c r="F27" s="130"/>
      <c r="G27" s="130"/>
      <c r="H27" s="130"/>
      <c r="I27" s="130"/>
      <c r="J27" s="130"/>
      <c r="K27" s="130"/>
      <c r="L27" s="130"/>
      <c r="M27" s="71">
        <f t="shared" si="6"/>
        <v>0</v>
      </c>
      <c r="N27" s="4"/>
      <c r="O27" s="71">
        <f t="shared" si="7"/>
        <v>0</v>
      </c>
      <c r="P27" s="130"/>
      <c r="Q27" s="215">
        <f>'NTCP Abstract'!J49</f>
        <v>0</v>
      </c>
      <c r="R27" s="71">
        <f>'NTCP Abstract'!K49</f>
        <v>0</v>
      </c>
      <c r="S27" s="309"/>
      <c r="T27" s="309"/>
      <c r="U27" s="309"/>
      <c r="V27" s="309"/>
      <c r="W27" s="309"/>
      <c r="X27" s="309"/>
      <c r="Y27" s="309"/>
      <c r="Z27" s="309"/>
    </row>
    <row r="28" spans="1:26" ht="15.75" customHeight="1">
      <c r="A28" s="180" t="s">
        <v>3935</v>
      </c>
      <c r="B28" s="131" t="s">
        <v>3936</v>
      </c>
      <c r="C28" s="131" t="s">
        <v>3937</v>
      </c>
      <c r="D28" s="244" t="s">
        <v>659</v>
      </c>
      <c r="E28" s="132" t="s">
        <v>144</v>
      </c>
      <c r="F28" s="137"/>
      <c r="G28" s="137"/>
      <c r="H28" s="137"/>
      <c r="I28" s="137"/>
      <c r="J28" s="137"/>
      <c r="K28" s="137"/>
      <c r="L28" s="137"/>
      <c r="M28" s="136">
        <f t="shared" si="6"/>
        <v>0</v>
      </c>
      <c r="N28" s="137"/>
      <c r="O28" s="136"/>
      <c r="P28" s="137"/>
      <c r="Q28" s="225">
        <f>'NPCDCS Abstract'!J57</f>
        <v>0</v>
      </c>
      <c r="R28" s="136">
        <f>'NPCDCS Abstract'!K57</f>
        <v>0</v>
      </c>
      <c r="S28" s="139"/>
      <c r="T28" s="139"/>
      <c r="U28" s="139"/>
      <c r="V28" s="139"/>
      <c r="W28" s="139"/>
      <c r="X28" s="139"/>
      <c r="Y28" s="139"/>
      <c r="Z28" s="139"/>
    </row>
    <row r="29" spans="1:26" ht="11.25" customHeight="1">
      <c r="A29" s="130" t="s">
        <v>3941</v>
      </c>
      <c r="B29" s="4" t="s">
        <v>3942</v>
      </c>
      <c r="C29" s="4" t="s">
        <v>3943</v>
      </c>
      <c r="D29" s="189" t="s">
        <v>659</v>
      </c>
      <c r="E29" s="74" t="s">
        <v>144</v>
      </c>
      <c r="F29" s="70"/>
      <c r="G29" s="70"/>
      <c r="H29" s="70"/>
      <c r="I29" s="70"/>
      <c r="J29" s="70"/>
      <c r="K29" s="70"/>
      <c r="L29" s="70"/>
      <c r="M29" s="71">
        <f t="shared" si="6"/>
        <v>0</v>
      </c>
      <c r="N29" s="70"/>
      <c r="O29" s="71">
        <f t="shared" ref="O29:O32" si="8">M29*N29</f>
        <v>0</v>
      </c>
      <c r="P29" s="70"/>
      <c r="Q29" s="215">
        <f>'NPCDCS Abstract'!J58</f>
        <v>0</v>
      </c>
      <c r="R29" s="71">
        <f>'NPCDCS Abstract'!K58</f>
        <v>0</v>
      </c>
      <c r="S29" s="96"/>
      <c r="T29" s="96"/>
      <c r="U29" s="96"/>
      <c r="V29" s="96"/>
      <c r="W29" s="96"/>
      <c r="X29" s="96"/>
      <c r="Y29" s="96"/>
      <c r="Z29" s="96"/>
    </row>
    <row r="30" spans="1:26" ht="11.25" customHeight="1">
      <c r="A30" s="130" t="s">
        <v>3947</v>
      </c>
      <c r="B30" s="4"/>
      <c r="C30" s="4" t="s">
        <v>3948</v>
      </c>
      <c r="D30" s="189" t="s">
        <v>659</v>
      </c>
      <c r="E30" s="74" t="s">
        <v>164</v>
      </c>
      <c r="F30" s="70"/>
      <c r="G30" s="70"/>
      <c r="H30" s="70"/>
      <c r="I30" s="70"/>
      <c r="J30" s="70"/>
      <c r="K30" s="70"/>
      <c r="L30" s="70"/>
      <c r="M30" s="71">
        <f t="shared" si="6"/>
        <v>0</v>
      </c>
      <c r="N30" s="70"/>
      <c r="O30" s="71">
        <f t="shared" si="8"/>
        <v>0</v>
      </c>
      <c r="P30" s="70"/>
      <c r="Q30" s="215">
        <f>'NPCCHH Abstract'!J21</f>
        <v>0</v>
      </c>
      <c r="R30" s="71">
        <f>'NPCCHH Abstract'!K21</f>
        <v>0</v>
      </c>
      <c r="S30" s="96"/>
      <c r="T30" s="96"/>
      <c r="U30" s="96"/>
      <c r="V30" s="96"/>
      <c r="W30" s="96"/>
      <c r="X30" s="96"/>
      <c r="Y30" s="96"/>
      <c r="Z30" s="96"/>
    </row>
    <row r="31" spans="1:26" ht="11.25" customHeight="1">
      <c r="A31" s="130" t="s">
        <v>3951</v>
      </c>
      <c r="B31" s="4"/>
      <c r="C31" s="4" t="s">
        <v>3953</v>
      </c>
      <c r="D31" s="189" t="s">
        <v>659</v>
      </c>
      <c r="E31" s="74" t="s">
        <v>140</v>
      </c>
      <c r="F31" s="70"/>
      <c r="G31" s="70"/>
      <c r="H31" s="70"/>
      <c r="I31" s="70"/>
      <c r="J31" s="70"/>
      <c r="K31" s="70"/>
      <c r="L31" s="70"/>
      <c r="M31" s="71">
        <f t="shared" si="6"/>
        <v>0</v>
      </c>
      <c r="N31" s="70"/>
      <c r="O31" s="71">
        <f t="shared" si="8"/>
        <v>0</v>
      </c>
      <c r="P31" s="70"/>
      <c r="Q31" s="215">
        <f>'NPHCE Abstract'!J39</f>
        <v>0</v>
      </c>
      <c r="R31" s="215">
        <f>'NPHCE Abstract'!K39</f>
        <v>0</v>
      </c>
      <c r="S31" s="96"/>
      <c r="T31" s="96"/>
      <c r="U31" s="96"/>
      <c r="V31" s="96"/>
      <c r="W31" s="96"/>
      <c r="X31" s="96"/>
      <c r="Y31" s="96"/>
      <c r="Z31" s="96"/>
    </row>
    <row r="32" spans="1:26" ht="11.25" customHeight="1">
      <c r="A32" s="130" t="s">
        <v>3955</v>
      </c>
      <c r="B32" s="4"/>
      <c r="C32" s="4" t="s">
        <v>297</v>
      </c>
      <c r="D32" s="189" t="s">
        <v>609</v>
      </c>
      <c r="E32" s="74"/>
      <c r="F32" s="70"/>
      <c r="G32" s="70"/>
      <c r="H32" s="70"/>
      <c r="I32" s="70"/>
      <c r="J32" s="70"/>
      <c r="K32" s="70"/>
      <c r="L32" s="70"/>
      <c r="M32" s="71">
        <f t="shared" si="6"/>
        <v>0</v>
      </c>
      <c r="N32" s="70"/>
      <c r="O32" s="71">
        <f t="shared" si="8"/>
        <v>0</v>
      </c>
      <c r="P32" s="70"/>
      <c r="Q32" s="137"/>
      <c r="R32" s="142"/>
      <c r="S32" s="96"/>
      <c r="T32" s="96"/>
      <c r="U32" s="96"/>
      <c r="V32" s="96"/>
      <c r="W32" s="96"/>
      <c r="X32" s="96"/>
      <c r="Y32" s="96"/>
      <c r="Z32" s="96"/>
    </row>
    <row r="33" spans="1:26" ht="11.25" customHeight="1">
      <c r="A33" s="67">
        <v>10.3</v>
      </c>
      <c r="B33" s="113"/>
      <c r="C33" s="115" t="s">
        <v>746</v>
      </c>
      <c r="D33" s="23"/>
      <c r="E33" s="23"/>
      <c r="F33" s="115"/>
      <c r="G33" s="115"/>
      <c r="H33" s="115"/>
      <c r="I33" s="115"/>
      <c r="J33" s="115"/>
      <c r="K33" s="115"/>
      <c r="L33" s="115"/>
      <c r="M33" s="203"/>
      <c r="N33" s="115"/>
      <c r="O33" s="203">
        <f>O34+O41+O45</f>
        <v>6</v>
      </c>
      <c r="P33" s="67"/>
      <c r="Q33" s="67"/>
      <c r="R33" s="203">
        <f>R34+R41+R45</f>
        <v>0</v>
      </c>
      <c r="S33" s="96"/>
      <c r="T33" s="96"/>
      <c r="U33" s="96"/>
      <c r="V33" s="96"/>
      <c r="W33" s="96"/>
      <c r="X33" s="96"/>
      <c r="Y33" s="96"/>
      <c r="Z33" s="96"/>
    </row>
    <row r="34" spans="1:26" ht="11.25" customHeight="1">
      <c r="A34" s="78" t="s">
        <v>3961</v>
      </c>
      <c r="B34" s="204"/>
      <c r="C34" s="78" t="s">
        <v>3962</v>
      </c>
      <c r="D34" s="119"/>
      <c r="E34" s="119"/>
      <c r="F34" s="116"/>
      <c r="G34" s="116"/>
      <c r="H34" s="116"/>
      <c r="I34" s="116"/>
      <c r="J34" s="116"/>
      <c r="K34" s="116"/>
      <c r="L34" s="116"/>
      <c r="M34" s="652"/>
      <c r="N34" s="116"/>
      <c r="O34" s="265">
        <f>SUM(O35:O40)</f>
        <v>6</v>
      </c>
      <c r="P34" s="204"/>
      <c r="Q34" s="204"/>
      <c r="R34" s="265">
        <f>SUM(R35:R40)</f>
        <v>0</v>
      </c>
      <c r="S34" s="96"/>
      <c r="T34" s="96"/>
      <c r="U34" s="96"/>
      <c r="V34" s="96"/>
      <c r="W34" s="96"/>
      <c r="X34" s="96"/>
      <c r="Y34" s="96"/>
      <c r="Z34" s="96"/>
    </row>
    <row r="35" spans="1:26" ht="11.25" customHeight="1">
      <c r="A35" s="70" t="s">
        <v>3964</v>
      </c>
      <c r="B35" s="70" t="s">
        <v>3965</v>
      </c>
      <c r="C35" s="70" t="s">
        <v>3966</v>
      </c>
      <c r="D35" s="74" t="s">
        <v>682</v>
      </c>
      <c r="E35" s="74" t="s">
        <v>3967</v>
      </c>
      <c r="F35" s="70"/>
      <c r="G35" s="70"/>
      <c r="H35" s="70"/>
      <c r="I35" s="70"/>
      <c r="J35" s="70"/>
      <c r="K35" s="70"/>
      <c r="L35" s="70"/>
      <c r="M35" s="71">
        <f t="shared" ref="M35:M40" si="9">L35/100000</f>
        <v>0</v>
      </c>
      <c r="N35" s="70"/>
      <c r="O35" s="71">
        <f t="shared" ref="O35:O40" si="10">M35*N35</f>
        <v>0</v>
      </c>
      <c r="P35" s="70"/>
      <c r="Q35" s="215">
        <f>'NVBDCP Abstract'!J100</f>
        <v>0</v>
      </c>
      <c r="R35" s="71">
        <f>'NVBDCP Abstract'!K100</f>
        <v>0</v>
      </c>
      <c r="S35" s="96"/>
      <c r="T35" s="96"/>
      <c r="U35" s="96"/>
      <c r="V35" s="96"/>
      <c r="W35" s="96"/>
      <c r="X35" s="96"/>
      <c r="Y35" s="96"/>
      <c r="Z35" s="96"/>
    </row>
    <row r="36" spans="1:26" ht="153">
      <c r="A36" s="70" t="s">
        <v>3969</v>
      </c>
      <c r="B36" s="70" t="s">
        <v>3970</v>
      </c>
      <c r="C36" s="70" t="s">
        <v>3972</v>
      </c>
      <c r="D36" s="74" t="s">
        <v>682</v>
      </c>
      <c r="E36" s="74" t="s">
        <v>3967</v>
      </c>
      <c r="F36" s="4"/>
      <c r="G36" s="74"/>
      <c r="H36" s="348">
        <v>300000</v>
      </c>
      <c r="I36" s="348">
        <v>200000</v>
      </c>
      <c r="J36" s="241">
        <v>100000</v>
      </c>
      <c r="K36" s="4" t="s">
        <v>2477</v>
      </c>
      <c r="L36" s="4">
        <v>100000</v>
      </c>
      <c r="M36" s="71">
        <f t="shared" si="9"/>
        <v>1</v>
      </c>
      <c r="N36" s="4">
        <v>4</v>
      </c>
      <c r="O36" s="71">
        <f t="shared" si="10"/>
        <v>4</v>
      </c>
      <c r="P36" s="663" t="s">
        <v>3973</v>
      </c>
      <c r="Q36" s="215">
        <f>'NVBDCP Abstract'!J101</f>
        <v>0</v>
      </c>
      <c r="R36" s="71">
        <f>'NVBDCP Abstract'!K101</f>
        <v>0</v>
      </c>
      <c r="S36" s="96"/>
      <c r="T36" s="96"/>
      <c r="U36" s="96"/>
      <c r="V36" s="96"/>
      <c r="W36" s="96"/>
      <c r="X36" s="96"/>
      <c r="Y36" s="96"/>
      <c r="Z36" s="96"/>
    </row>
    <row r="37" spans="1:26" ht="38.25">
      <c r="A37" s="70" t="s">
        <v>3976</v>
      </c>
      <c r="B37" s="70" t="s">
        <v>3978</v>
      </c>
      <c r="C37" s="70" t="s">
        <v>3979</v>
      </c>
      <c r="D37" s="74" t="s">
        <v>682</v>
      </c>
      <c r="E37" s="74" t="s">
        <v>3967</v>
      </c>
      <c r="F37" s="70"/>
      <c r="G37" s="70"/>
      <c r="H37" s="70"/>
      <c r="I37" s="70"/>
      <c r="J37" s="70"/>
      <c r="K37" s="70"/>
      <c r="L37" s="70"/>
      <c r="M37" s="71">
        <f t="shared" si="9"/>
        <v>0</v>
      </c>
      <c r="N37" s="70"/>
      <c r="O37" s="71">
        <f t="shared" si="10"/>
        <v>0</v>
      </c>
      <c r="P37" s="664"/>
      <c r="Q37" s="215">
        <f>'NVBDCP Abstract'!J102</f>
        <v>0</v>
      </c>
      <c r="R37" s="71">
        <f>'NVBDCP Abstract'!K102</f>
        <v>0</v>
      </c>
      <c r="S37" s="96"/>
      <c r="T37" s="96"/>
      <c r="U37" s="96"/>
      <c r="V37" s="96"/>
      <c r="W37" s="96"/>
      <c r="X37" s="96"/>
      <c r="Y37" s="96"/>
      <c r="Z37" s="96"/>
    </row>
    <row r="38" spans="1:26" ht="15.75" customHeight="1">
      <c r="A38" s="70" t="s">
        <v>3983</v>
      </c>
      <c r="B38" s="70" t="s">
        <v>3984</v>
      </c>
      <c r="C38" s="70" t="s">
        <v>3985</v>
      </c>
      <c r="D38" s="74" t="s">
        <v>682</v>
      </c>
      <c r="E38" s="74" t="s">
        <v>2314</v>
      </c>
      <c r="F38" s="70"/>
      <c r="G38" s="70"/>
      <c r="H38" s="70"/>
      <c r="I38" s="70"/>
      <c r="J38" s="70"/>
      <c r="K38" s="70"/>
      <c r="L38" s="70"/>
      <c r="M38" s="71">
        <f t="shared" si="9"/>
        <v>0</v>
      </c>
      <c r="N38" s="70"/>
      <c r="O38" s="71">
        <f t="shared" si="10"/>
        <v>0</v>
      </c>
      <c r="P38" s="137"/>
      <c r="Q38" s="215">
        <f>'NVBDCP Abstract'!J103</f>
        <v>0</v>
      </c>
      <c r="R38" s="71">
        <f>'NVBDCP Abstract'!K103</f>
        <v>0</v>
      </c>
      <c r="S38" s="96"/>
      <c r="T38" s="96"/>
      <c r="U38" s="96"/>
      <c r="V38" s="96"/>
      <c r="W38" s="96"/>
      <c r="X38" s="96"/>
      <c r="Y38" s="96"/>
      <c r="Z38" s="96"/>
    </row>
    <row r="39" spans="1:26" ht="114.75">
      <c r="A39" s="70" t="s">
        <v>3989</v>
      </c>
      <c r="B39" s="4" t="s">
        <v>3990</v>
      </c>
      <c r="C39" s="4" t="s">
        <v>3991</v>
      </c>
      <c r="D39" s="74" t="s">
        <v>682</v>
      </c>
      <c r="E39" s="74" t="s">
        <v>3865</v>
      </c>
      <c r="F39" s="70"/>
      <c r="G39" s="70"/>
      <c r="H39" s="241">
        <v>150000</v>
      </c>
      <c r="I39" s="241">
        <v>150000</v>
      </c>
      <c r="J39" s="220">
        <v>0</v>
      </c>
      <c r="K39" s="70" t="s">
        <v>691</v>
      </c>
      <c r="L39" s="70">
        <v>200000</v>
      </c>
      <c r="M39" s="71">
        <f t="shared" si="9"/>
        <v>2</v>
      </c>
      <c r="N39" s="70">
        <v>1</v>
      </c>
      <c r="O39" s="71">
        <f t="shared" si="10"/>
        <v>2</v>
      </c>
      <c r="P39" s="663" t="s">
        <v>3995</v>
      </c>
      <c r="Q39" s="215">
        <f>'NVBDCP Abstract'!J104</f>
        <v>0</v>
      </c>
      <c r="R39" s="71">
        <f>'NVBDCP Abstract'!K104</f>
        <v>0</v>
      </c>
      <c r="S39" s="96"/>
      <c r="T39" s="96"/>
      <c r="U39" s="96"/>
      <c r="V39" s="96"/>
      <c r="W39" s="96"/>
      <c r="X39" s="96"/>
      <c r="Y39" s="96"/>
      <c r="Z39" s="96"/>
    </row>
    <row r="40" spans="1:26" ht="11.25" customHeight="1">
      <c r="A40" s="70" t="s">
        <v>3996</v>
      </c>
      <c r="B40" s="4"/>
      <c r="C40" s="4" t="s">
        <v>297</v>
      </c>
      <c r="D40" s="74" t="s">
        <v>682</v>
      </c>
      <c r="E40" s="74" t="s">
        <v>124</v>
      </c>
      <c r="F40" s="70"/>
      <c r="G40" s="70"/>
      <c r="H40" s="70"/>
      <c r="I40" s="70"/>
      <c r="J40" s="70"/>
      <c r="K40" s="70"/>
      <c r="L40" s="70"/>
      <c r="M40" s="71">
        <f t="shared" si="9"/>
        <v>0</v>
      </c>
      <c r="N40" s="70"/>
      <c r="O40" s="71">
        <f t="shared" si="10"/>
        <v>0</v>
      </c>
      <c r="P40" s="70"/>
      <c r="Q40" s="215">
        <f>'NVBDCP Abstract'!J105</f>
        <v>0</v>
      </c>
      <c r="R40" s="71">
        <f>'NVBDCP Abstract'!K105</f>
        <v>0</v>
      </c>
      <c r="S40" s="96"/>
      <c r="T40" s="96"/>
      <c r="U40" s="96"/>
      <c r="V40" s="96"/>
      <c r="W40" s="96"/>
      <c r="X40" s="96"/>
      <c r="Y40" s="96"/>
      <c r="Z40" s="96"/>
    </row>
    <row r="41" spans="1:26" ht="11.25" customHeight="1">
      <c r="A41" s="78" t="s">
        <v>4000</v>
      </c>
      <c r="B41" s="116" t="s">
        <v>4001</v>
      </c>
      <c r="C41" s="117" t="s">
        <v>4002</v>
      </c>
      <c r="D41" s="119"/>
      <c r="E41" s="119"/>
      <c r="F41" s="116"/>
      <c r="G41" s="116"/>
      <c r="H41" s="116"/>
      <c r="I41" s="116"/>
      <c r="J41" s="116"/>
      <c r="K41" s="116"/>
      <c r="L41" s="116"/>
      <c r="M41" s="652"/>
      <c r="N41" s="116"/>
      <c r="O41" s="265">
        <f>SUM(O42:O44)</f>
        <v>0</v>
      </c>
      <c r="P41" s="204"/>
      <c r="Q41" s="204"/>
      <c r="R41" s="265">
        <f>SUM(R42:R44)</f>
        <v>0</v>
      </c>
      <c r="S41" s="96"/>
      <c r="T41" s="96"/>
      <c r="U41" s="96"/>
      <c r="V41" s="96"/>
      <c r="W41" s="96"/>
      <c r="X41" s="96"/>
      <c r="Y41" s="96"/>
      <c r="Z41" s="96"/>
    </row>
    <row r="42" spans="1:26" ht="11.25" customHeight="1">
      <c r="A42" s="70" t="s">
        <v>4006</v>
      </c>
      <c r="B42" s="4" t="s">
        <v>3936</v>
      </c>
      <c r="C42" s="4" t="s">
        <v>4007</v>
      </c>
      <c r="D42" s="74" t="s">
        <v>659</v>
      </c>
      <c r="E42" s="74" t="s">
        <v>144</v>
      </c>
      <c r="F42" s="4"/>
      <c r="G42" s="4"/>
      <c r="H42" s="4"/>
      <c r="I42" s="4"/>
      <c r="J42" s="4"/>
      <c r="K42" s="4"/>
      <c r="L42" s="4"/>
      <c r="M42" s="71">
        <f t="shared" ref="M42:M45" si="11">L42/100000</f>
        <v>0</v>
      </c>
      <c r="N42" s="4"/>
      <c r="O42" s="71">
        <f t="shared" ref="O42:O45" si="12">M42*N42</f>
        <v>0</v>
      </c>
      <c r="P42" s="70"/>
      <c r="Q42" s="70">
        <f>'NPCDCS Abstract'!J61</f>
        <v>0</v>
      </c>
      <c r="R42" s="71">
        <f>'NPCDCS Abstract'!K61</f>
        <v>0</v>
      </c>
      <c r="S42" s="96"/>
      <c r="T42" s="96"/>
      <c r="U42" s="96"/>
      <c r="V42" s="96"/>
      <c r="W42" s="96"/>
      <c r="X42" s="96"/>
      <c r="Y42" s="96"/>
      <c r="Z42" s="96"/>
    </row>
    <row r="43" spans="1:26" ht="11.25" customHeight="1">
      <c r="A43" s="70" t="s">
        <v>4011</v>
      </c>
      <c r="B43" s="4" t="s">
        <v>3942</v>
      </c>
      <c r="C43" s="4" t="s">
        <v>4012</v>
      </c>
      <c r="D43" s="74" t="s">
        <v>659</v>
      </c>
      <c r="E43" s="74" t="s">
        <v>144</v>
      </c>
      <c r="F43" s="4"/>
      <c r="G43" s="4"/>
      <c r="H43" s="4"/>
      <c r="I43" s="4"/>
      <c r="J43" s="4"/>
      <c r="K43" s="4"/>
      <c r="L43" s="4"/>
      <c r="M43" s="71">
        <f t="shared" si="11"/>
        <v>0</v>
      </c>
      <c r="N43" s="4"/>
      <c r="O43" s="71">
        <f t="shared" si="12"/>
        <v>0</v>
      </c>
      <c r="P43" s="70"/>
      <c r="Q43" s="70">
        <f>'NPCDCS Abstract'!J62</f>
        <v>0</v>
      </c>
      <c r="R43" s="71">
        <f>'NPCDCS Abstract'!K62</f>
        <v>0</v>
      </c>
      <c r="S43" s="96"/>
      <c r="T43" s="96"/>
      <c r="U43" s="96"/>
      <c r="V43" s="96"/>
      <c r="W43" s="96"/>
      <c r="X43" s="96"/>
      <c r="Y43" s="96"/>
      <c r="Z43" s="96"/>
    </row>
    <row r="44" spans="1:26" ht="11.25" customHeight="1">
      <c r="A44" s="70" t="s">
        <v>4016</v>
      </c>
      <c r="B44" s="4"/>
      <c r="C44" s="4" t="s">
        <v>297</v>
      </c>
      <c r="D44" s="74" t="s">
        <v>659</v>
      </c>
      <c r="E44" s="74" t="s">
        <v>144</v>
      </c>
      <c r="F44" s="4"/>
      <c r="G44" s="4"/>
      <c r="H44" s="4"/>
      <c r="I44" s="4"/>
      <c r="J44" s="4"/>
      <c r="K44" s="4"/>
      <c r="L44" s="4"/>
      <c r="M44" s="71">
        <f t="shared" si="11"/>
        <v>0</v>
      </c>
      <c r="N44" s="4"/>
      <c r="O44" s="71">
        <f t="shared" si="12"/>
        <v>0</v>
      </c>
      <c r="P44" s="70"/>
      <c r="Q44" s="70">
        <f>'NPCDCS Abstract'!J63</f>
        <v>0</v>
      </c>
      <c r="R44" s="71">
        <f>'NPCDCS Abstract'!K63</f>
        <v>0</v>
      </c>
      <c r="S44" s="96"/>
      <c r="T44" s="96"/>
      <c r="U44" s="96"/>
      <c r="V44" s="96"/>
      <c r="W44" s="96"/>
      <c r="X44" s="96"/>
      <c r="Y44" s="96"/>
      <c r="Z44" s="96"/>
    </row>
    <row r="45" spans="1:26" ht="11.25" customHeight="1">
      <c r="A45" s="80" t="s">
        <v>4019</v>
      </c>
      <c r="B45" s="30"/>
      <c r="C45" s="30" t="s">
        <v>4020</v>
      </c>
      <c r="D45" s="74" t="s">
        <v>609</v>
      </c>
      <c r="E45" s="74"/>
      <c r="F45" s="30"/>
      <c r="G45" s="30"/>
      <c r="H45" s="30"/>
      <c r="I45" s="30"/>
      <c r="J45" s="30"/>
      <c r="K45" s="30"/>
      <c r="L45" s="30"/>
      <c r="M45" s="81">
        <f t="shared" si="11"/>
        <v>0</v>
      </c>
      <c r="N45" s="30"/>
      <c r="O45" s="81">
        <f t="shared" si="12"/>
        <v>0</v>
      </c>
      <c r="P45" s="80"/>
      <c r="Q45" s="337"/>
      <c r="R45" s="668"/>
      <c r="S45" s="96"/>
      <c r="T45" s="96"/>
      <c r="U45" s="96"/>
      <c r="V45" s="96"/>
      <c r="W45" s="96"/>
      <c r="X45" s="96"/>
      <c r="Y45" s="96"/>
      <c r="Z45" s="96"/>
    </row>
    <row r="46" spans="1:26" ht="11.25" customHeight="1">
      <c r="A46" s="67">
        <v>10.4</v>
      </c>
      <c r="B46" s="113"/>
      <c r="C46" s="115" t="s">
        <v>750</v>
      </c>
      <c r="D46" s="111"/>
      <c r="E46" s="111"/>
      <c r="F46" s="113"/>
      <c r="G46" s="113"/>
      <c r="H46" s="113"/>
      <c r="I46" s="113"/>
      <c r="J46" s="113"/>
      <c r="K46" s="113"/>
      <c r="L46" s="113"/>
      <c r="M46" s="669"/>
      <c r="N46" s="115"/>
      <c r="O46" s="203">
        <f>SUM(O47:O53)</f>
        <v>9.5500000000000007</v>
      </c>
      <c r="P46" s="110"/>
      <c r="Q46" s="110"/>
      <c r="R46" s="203">
        <f>SUM(R47:R53)</f>
        <v>0</v>
      </c>
      <c r="S46" s="96"/>
      <c r="T46" s="96"/>
      <c r="U46" s="96"/>
      <c r="V46" s="96"/>
      <c r="W46" s="96"/>
      <c r="X46" s="96"/>
      <c r="Y46" s="96"/>
      <c r="Z46" s="96"/>
    </row>
    <row r="47" spans="1:26" ht="38.25">
      <c r="A47" s="70" t="s">
        <v>4026</v>
      </c>
      <c r="B47" s="4" t="s">
        <v>4028</v>
      </c>
      <c r="C47" s="4" t="s">
        <v>4029</v>
      </c>
      <c r="D47" s="74" t="s">
        <v>392</v>
      </c>
      <c r="E47" s="74" t="s">
        <v>1831</v>
      </c>
      <c r="F47" s="4"/>
      <c r="G47" s="4"/>
      <c r="H47" s="4">
        <v>25000</v>
      </c>
      <c r="I47" s="4">
        <v>1946</v>
      </c>
      <c r="J47" s="4"/>
      <c r="K47" s="4" t="s">
        <v>691</v>
      </c>
      <c r="L47" s="4">
        <v>25000</v>
      </c>
      <c r="M47" s="71">
        <f t="shared" ref="M47:M52" si="13">L47/100000</f>
        <v>0.25</v>
      </c>
      <c r="N47" s="70">
        <v>1</v>
      </c>
      <c r="O47" s="71">
        <f t="shared" ref="O47:O52" si="14">M47*N47</f>
        <v>0.25</v>
      </c>
      <c r="P47" s="70" t="s">
        <v>4032</v>
      </c>
      <c r="Q47" s="70" t="str">
        <f>'NIDDCP Abstract'!J23</f>
        <v>,</v>
      </c>
      <c r="R47" s="71">
        <f>'NIDDCP Abstract'!K23</f>
        <v>0</v>
      </c>
      <c r="S47" s="96"/>
      <c r="T47" s="96"/>
      <c r="U47" s="96"/>
      <c r="V47" s="96"/>
      <c r="W47" s="96"/>
      <c r="X47" s="96"/>
      <c r="Y47" s="96"/>
      <c r="Z47" s="96"/>
    </row>
    <row r="48" spans="1:26" ht="76.5">
      <c r="A48" s="70" t="s">
        <v>4033</v>
      </c>
      <c r="B48" s="4" t="s">
        <v>4034</v>
      </c>
      <c r="C48" s="4" t="s">
        <v>4035</v>
      </c>
      <c r="D48" s="74" t="s">
        <v>682</v>
      </c>
      <c r="E48" s="74" t="s">
        <v>122</v>
      </c>
      <c r="F48" s="4">
        <v>2</v>
      </c>
      <c r="G48" s="4">
        <v>2</v>
      </c>
      <c r="H48" s="4">
        <v>800000</v>
      </c>
      <c r="I48" s="4">
        <v>101922</v>
      </c>
      <c r="J48" s="4"/>
      <c r="K48" s="4" t="s">
        <v>691</v>
      </c>
      <c r="L48" s="4">
        <v>800000</v>
      </c>
      <c r="M48" s="71">
        <f t="shared" si="13"/>
        <v>8</v>
      </c>
      <c r="N48" s="4">
        <v>1</v>
      </c>
      <c r="O48" s="71">
        <f t="shared" si="14"/>
        <v>8</v>
      </c>
      <c r="P48" s="70" t="s">
        <v>4038</v>
      </c>
      <c r="Q48" s="70">
        <f>'IDSP Abstract'!J33</f>
        <v>0</v>
      </c>
      <c r="R48" s="71">
        <f>'IDSP Abstract'!K33</f>
        <v>0</v>
      </c>
      <c r="S48" s="96"/>
      <c r="T48" s="96"/>
      <c r="U48" s="96"/>
      <c r="V48" s="96"/>
      <c r="W48" s="96"/>
      <c r="X48" s="96"/>
      <c r="Y48" s="96"/>
      <c r="Z48" s="96"/>
    </row>
    <row r="49" spans="1:26" ht="11.25" customHeight="1">
      <c r="A49" s="70" t="s">
        <v>4039</v>
      </c>
      <c r="B49" s="4" t="s">
        <v>4040</v>
      </c>
      <c r="C49" s="4" t="s">
        <v>4042</v>
      </c>
      <c r="D49" s="74" t="s">
        <v>682</v>
      </c>
      <c r="E49" s="74" t="s">
        <v>122</v>
      </c>
      <c r="F49" s="4"/>
      <c r="G49" s="4"/>
      <c r="H49" s="4"/>
      <c r="I49" s="4"/>
      <c r="J49" s="4"/>
      <c r="K49" s="4"/>
      <c r="L49" s="4"/>
      <c r="M49" s="71">
        <f t="shared" si="13"/>
        <v>0</v>
      </c>
      <c r="N49" s="4"/>
      <c r="O49" s="71">
        <f t="shared" si="14"/>
        <v>0</v>
      </c>
      <c r="P49" s="70"/>
      <c r="Q49" s="70">
        <f>'IDSP Abstract'!J34</f>
        <v>0</v>
      </c>
      <c r="R49" s="71">
        <f>'IDSP Abstract'!K34</f>
        <v>0</v>
      </c>
      <c r="S49" s="96"/>
      <c r="T49" s="96"/>
      <c r="U49" s="96"/>
      <c r="V49" s="96"/>
      <c r="W49" s="96"/>
      <c r="X49" s="96"/>
      <c r="Y49" s="96"/>
      <c r="Z49" s="96"/>
    </row>
    <row r="50" spans="1:26" ht="15.75" customHeight="1">
      <c r="A50" s="70" t="s">
        <v>4047</v>
      </c>
      <c r="B50" s="4" t="s">
        <v>4048</v>
      </c>
      <c r="C50" s="4" t="s">
        <v>4050</v>
      </c>
      <c r="D50" s="74" t="s">
        <v>682</v>
      </c>
      <c r="E50" s="74" t="s">
        <v>122</v>
      </c>
      <c r="F50" s="4"/>
      <c r="G50" s="4"/>
      <c r="H50" s="4"/>
      <c r="I50" s="4"/>
      <c r="J50" s="4"/>
      <c r="K50" s="4"/>
      <c r="L50" s="4"/>
      <c r="M50" s="71">
        <f t="shared" si="13"/>
        <v>0</v>
      </c>
      <c r="N50" s="4"/>
      <c r="O50" s="71">
        <f t="shared" si="14"/>
        <v>0</v>
      </c>
      <c r="P50" s="70"/>
      <c r="Q50" s="70">
        <f>'IDSP Abstract'!J35</f>
        <v>0</v>
      </c>
      <c r="R50" s="71">
        <f>'IDSP Abstract'!K35</f>
        <v>0</v>
      </c>
      <c r="S50" s="96"/>
      <c r="T50" s="96"/>
      <c r="U50" s="96"/>
      <c r="V50" s="96"/>
      <c r="W50" s="96"/>
      <c r="X50" s="96"/>
      <c r="Y50" s="96"/>
      <c r="Z50" s="96"/>
    </row>
    <row r="51" spans="1:26" ht="11.25" customHeight="1">
      <c r="A51" s="70" t="s">
        <v>4053</v>
      </c>
      <c r="B51" s="4" t="s">
        <v>4054</v>
      </c>
      <c r="C51" s="4" t="s">
        <v>4055</v>
      </c>
      <c r="D51" s="74" t="s">
        <v>682</v>
      </c>
      <c r="E51" s="74" t="s">
        <v>122</v>
      </c>
      <c r="F51" s="70"/>
      <c r="G51" s="70"/>
      <c r="H51" s="70"/>
      <c r="I51" s="70"/>
      <c r="J51" s="70"/>
      <c r="K51" s="70"/>
      <c r="L51" s="70"/>
      <c r="M51" s="71">
        <f t="shared" si="13"/>
        <v>0</v>
      </c>
      <c r="N51" s="70"/>
      <c r="O51" s="71">
        <f t="shared" si="14"/>
        <v>0</v>
      </c>
      <c r="P51" s="70"/>
      <c r="Q51" s="70">
        <f>'IDSP Abstract'!J36</f>
        <v>0</v>
      </c>
      <c r="R51" s="71">
        <f>'IDSP Abstract'!K36</f>
        <v>0</v>
      </c>
      <c r="S51" s="96"/>
      <c r="T51" s="96"/>
      <c r="U51" s="96"/>
      <c r="V51" s="96"/>
      <c r="W51" s="96"/>
      <c r="X51" s="96"/>
      <c r="Y51" s="96"/>
      <c r="Z51" s="96"/>
    </row>
    <row r="52" spans="1:26" ht="11.25" customHeight="1">
      <c r="A52" s="70" t="s">
        <v>4057</v>
      </c>
      <c r="B52" s="70" t="s">
        <v>4058</v>
      </c>
      <c r="C52" s="70" t="s">
        <v>4059</v>
      </c>
      <c r="D52" s="74" t="s">
        <v>682</v>
      </c>
      <c r="E52" s="189" t="s">
        <v>124</v>
      </c>
      <c r="F52" s="671"/>
      <c r="G52" s="671"/>
      <c r="H52" s="671"/>
      <c r="I52" s="671"/>
      <c r="J52" s="671"/>
      <c r="K52" s="671"/>
      <c r="L52" s="671"/>
      <c r="M52" s="71">
        <f t="shared" si="13"/>
        <v>0</v>
      </c>
      <c r="N52" s="70"/>
      <c r="O52" s="71">
        <f t="shared" si="14"/>
        <v>0</v>
      </c>
      <c r="P52" s="671"/>
      <c r="Q52" s="70">
        <f>'NVBDCP Abstract'!J107</f>
        <v>0</v>
      </c>
      <c r="R52" s="71">
        <f>'NVBDCP Abstract'!K107</f>
        <v>0</v>
      </c>
      <c r="S52" s="309"/>
      <c r="T52" s="309"/>
      <c r="U52" s="309"/>
      <c r="V52" s="309"/>
      <c r="W52" s="309"/>
      <c r="X52" s="309"/>
      <c r="Y52" s="309"/>
      <c r="Z52" s="309"/>
    </row>
    <row r="53" spans="1:26" ht="11.25" customHeight="1">
      <c r="A53" s="675" t="s">
        <v>4060</v>
      </c>
      <c r="B53" s="676"/>
      <c r="C53" s="676" t="s">
        <v>297</v>
      </c>
      <c r="D53" s="678" t="s">
        <v>609</v>
      </c>
      <c r="E53" s="678"/>
      <c r="F53" s="675"/>
      <c r="G53" s="675"/>
      <c r="H53" s="675"/>
      <c r="I53" s="675"/>
      <c r="J53" s="675"/>
      <c r="K53" s="675"/>
      <c r="L53" s="675"/>
      <c r="M53" s="680"/>
      <c r="N53" s="675"/>
      <c r="O53" s="681">
        <f>SUM(O54:O60)</f>
        <v>1.3</v>
      </c>
      <c r="P53" s="675"/>
      <c r="Q53" s="675"/>
      <c r="R53" s="682"/>
      <c r="S53" s="683"/>
      <c r="T53" s="683"/>
      <c r="U53" s="683"/>
      <c r="V53" s="683"/>
      <c r="W53" s="683"/>
      <c r="X53" s="683"/>
      <c r="Y53" s="683"/>
      <c r="Z53" s="683"/>
    </row>
    <row r="54" spans="1:26" ht="63.75">
      <c r="A54" s="137" t="s">
        <v>4061</v>
      </c>
      <c r="B54" s="131"/>
      <c r="C54" s="131" t="s">
        <v>4062</v>
      </c>
      <c r="D54" s="132"/>
      <c r="E54" s="132" t="s">
        <v>1356</v>
      </c>
      <c r="F54" s="131"/>
      <c r="G54" s="131"/>
      <c r="H54" s="131">
        <v>130000</v>
      </c>
      <c r="I54" s="131"/>
      <c r="J54" s="131"/>
      <c r="K54" s="131" t="s">
        <v>691</v>
      </c>
      <c r="L54" s="131">
        <v>130000</v>
      </c>
      <c r="M54" s="71">
        <f>L54/100000</f>
        <v>1.3</v>
      </c>
      <c r="N54" s="131">
        <v>1</v>
      </c>
      <c r="O54" s="71">
        <f>M54*N54</f>
        <v>1.3</v>
      </c>
      <c r="P54" s="137" t="s">
        <v>4063</v>
      </c>
      <c r="Q54" s="137"/>
      <c r="R54" s="173"/>
      <c r="S54" s="139"/>
      <c r="T54" s="139"/>
      <c r="U54" s="139"/>
      <c r="V54" s="139"/>
      <c r="W54" s="139"/>
      <c r="X54" s="139"/>
      <c r="Y54" s="139"/>
      <c r="Z54" s="139"/>
    </row>
    <row r="55" spans="1:26" ht="11.25" customHeight="1">
      <c r="A55" s="80" t="s">
        <v>4064</v>
      </c>
      <c r="B55" s="113"/>
      <c r="C55" s="115" t="s">
        <v>4065</v>
      </c>
      <c r="D55" s="111"/>
      <c r="E55" s="111"/>
      <c r="F55" s="113"/>
      <c r="G55" s="113"/>
      <c r="H55" s="113"/>
      <c r="I55" s="113"/>
      <c r="J55" s="113"/>
      <c r="K55" s="113"/>
      <c r="L55" s="113"/>
      <c r="M55" s="669"/>
      <c r="N55" s="115"/>
      <c r="O55" s="203">
        <f>SUM(O56:O62)</f>
        <v>0</v>
      </c>
      <c r="P55" s="110"/>
      <c r="Q55" s="110"/>
      <c r="R55" s="203">
        <f>SUM(R56:R62)</f>
        <v>0</v>
      </c>
      <c r="S55" s="96"/>
      <c r="T55" s="96"/>
      <c r="U55" s="96"/>
      <c r="V55" s="96"/>
      <c r="W55" s="96"/>
      <c r="X55" s="96"/>
      <c r="Y55" s="96"/>
      <c r="Z55" s="96"/>
    </row>
    <row r="56" spans="1:26" ht="11.25" customHeight="1">
      <c r="A56" s="70" t="s">
        <v>4066</v>
      </c>
      <c r="B56" s="4"/>
      <c r="C56" s="4" t="s">
        <v>4067</v>
      </c>
      <c r="D56" s="74" t="s">
        <v>682</v>
      </c>
      <c r="E56" s="74" t="s">
        <v>128</v>
      </c>
      <c r="F56" s="4">
        <v>0</v>
      </c>
      <c r="G56" s="4">
        <v>0</v>
      </c>
      <c r="H56" s="4">
        <v>0</v>
      </c>
      <c r="I56" s="4">
        <v>0</v>
      </c>
      <c r="J56" s="4">
        <v>0</v>
      </c>
      <c r="K56" s="4"/>
      <c r="L56" s="4"/>
      <c r="M56" s="71">
        <f t="shared" ref="M56:M62" si="15">L56/100000</f>
        <v>0</v>
      </c>
      <c r="N56" s="4"/>
      <c r="O56" s="193">
        <f t="shared" ref="O56:O62" si="16">M56*N56</f>
        <v>0</v>
      </c>
      <c r="P56" s="70"/>
      <c r="Q56" s="70">
        <f>'RNTCP Abstract'!J64</f>
        <v>0</v>
      </c>
      <c r="R56" s="71">
        <f>'RNTCP Abstract'!K64</f>
        <v>0</v>
      </c>
      <c r="S56" s="96"/>
      <c r="T56" s="96"/>
      <c r="U56" s="96"/>
      <c r="V56" s="96"/>
      <c r="W56" s="96"/>
      <c r="X56" s="96"/>
      <c r="Y56" s="96"/>
      <c r="Z56" s="96"/>
    </row>
    <row r="57" spans="1:26" ht="11.25" customHeight="1">
      <c r="A57" s="70" t="s">
        <v>4068</v>
      </c>
      <c r="B57" s="4"/>
      <c r="C57" s="4" t="s">
        <v>4069</v>
      </c>
      <c r="D57" s="74" t="s">
        <v>682</v>
      </c>
      <c r="E57" s="74" t="s">
        <v>126</v>
      </c>
      <c r="F57" s="4">
        <v>0</v>
      </c>
      <c r="G57" s="4">
        <v>0</v>
      </c>
      <c r="H57" s="4">
        <v>0</v>
      </c>
      <c r="I57" s="4">
        <v>0</v>
      </c>
      <c r="J57" s="4">
        <v>0</v>
      </c>
      <c r="K57" s="4"/>
      <c r="L57" s="4"/>
      <c r="M57" s="71">
        <f t="shared" si="15"/>
        <v>0</v>
      </c>
      <c r="N57" s="4"/>
      <c r="O57" s="193">
        <f t="shared" si="16"/>
        <v>0</v>
      </c>
      <c r="P57" s="70"/>
      <c r="Q57" s="70">
        <f>'NLEP Abstract'!J40</f>
        <v>0</v>
      </c>
      <c r="R57" s="71">
        <f>'NLEP Abstract'!K40</f>
        <v>0</v>
      </c>
      <c r="S57" s="96"/>
      <c r="T57" s="96"/>
      <c r="U57" s="96"/>
      <c r="V57" s="96"/>
      <c r="W57" s="96"/>
      <c r="X57" s="96"/>
      <c r="Y57" s="96"/>
      <c r="Z57" s="96"/>
    </row>
    <row r="58" spans="1:26" ht="11.25" customHeight="1">
      <c r="A58" s="70" t="s">
        <v>4070</v>
      </c>
      <c r="B58" s="4"/>
      <c r="C58" s="4" t="s">
        <v>4071</v>
      </c>
      <c r="D58" s="74" t="s">
        <v>682</v>
      </c>
      <c r="E58" s="74" t="s">
        <v>124</v>
      </c>
      <c r="F58" s="4">
        <v>0</v>
      </c>
      <c r="G58" s="4">
        <v>0</v>
      </c>
      <c r="H58" s="4">
        <v>0</v>
      </c>
      <c r="I58" s="4">
        <v>0</v>
      </c>
      <c r="J58" s="4">
        <v>0</v>
      </c>
      <c r="K58" s="4"/>
      <c r="L58" s="4"/>
      <c r="M58" s="71">
        <f t="shared" si="15"/>
        <v>0</v>
      </c>
      <c r="N58" s="4"/>
      <c r="O58" s="193">
        <f t="shared" si="16"/>
        <v>0</v>
      </c>
      <c r="P58" s="70"/>
      <c r="Q58" s="70">
        <f>'NVBDCP Abstract'!J109</f>
        <v>0</v>
      </c>
      <c r="R58" s="71">
        <f>'NVBDCP Abstract'!K109</f>
        <v>0</v>
      </c>
      <c r="S58" s="96"/>
      <c r="T58" s="96"/>
      <c r="U58" s="96"/>
      <c r="V58" s="96"/>
      <c r="W58" s="96"/>
      <c r="X58" s="96"/>
      <c r="Y58" s="96"/>
      <c r="Z58" s="96"/>
    </row>
    <row r="59" spans="1:26" ht="11.25" customHeight="1">
      <c r="A59" s="70" t="s">
        <v>4072</v>
      </c>
      <c r="B59" s="4"/>
      <c r="C59" s="4" t="s">
        <v>4073</v>
      </c>
      <c r="D59" s="74" t="s">
        <v>682</v>
      </c>
      <c r="E59" s="74" t="s">
        <v>124</v>
      </c>
      <c r="F59" s="4">
        <v>0</v>
      </c>
      <c r="G59" s="4">
        <v>0</v>
      </c>
      <c r="H59" s="4">
        <v>0</v>
      </c>
      <c r="I59" s="4">
        <v>0</v>
      </c>
      <c r="J59" s="4">
        <v>0</v>
      </c>
      <c r="K59" s="4"/>
      <c r="L59" s="4"/>
      <c r="M59" s="71">
        <f t="shared" si="15"/>
        <v>0</v>
      </c>
      <c r="N59" s="4"/>
      <c r="O59" s="193">
        <f t="shared" si="16"/>
        <v>0</v>
      </c>
      <c r="P59" s="70"/>
      <c r="Q59" s="70">
        <f>'NVBDCP Abstract'!J110</f>
        <v>0</v>
      </c>
      <c r="R59" s="71">
        <f>'NVBDCP Abstract'!K110</f>
        <v>0</v>
      </c>
      <c r="S59" s="96"/>
      <c r="T59" s="96"/>
      <c r="U59" s="96"/>
      <c r="V59" s="96"/>
      <c r="W59" s="96"/>
      <c r="X59" s="96"/>
      <c r="Y59" s="96"/>
      <c r="Z59" s="96"/>
    </row>
    <row r="60" spans="1:26" ht="11.25" customHeight="1">
      <c r="A60" s="70" t="s">
        <v>4074</v>
      </c>
      <c r="B60" s="4"/>
      <c r="C60" s="4" t="s">
        <v>4075</v>
      </c>
      <c r="D60" s="74" t="s">
        <v>682</v>
      </c>
      <c r="E60" s="74" t="s">
        <v>124</v>
      </c>
      <c r="F60" s="4">
        <v>0</v>
      </c>
      <c r="G60" s="4">
        <v>0</v>
      </c>
      <c r="H60" s="4">
        <v>0</v>
      </c>
      <c r="I60" s="4">
        <v>0</v>
      </c>
      <c r="J60" s="4">
        <v>0</v>
      </c>
      <c r="K60" s="4"/>
      <c r="L60" s="4"/>
      <c r="M60" s="71">
        <f t="shared" si="15"/>
        <v>0</v>
      </c>
      <c r="N60" s="4"/>
      <c r="O60" s="193">
        <f t="shared" si="16"/>
        <v>0</v>
      </c>
      <c r="P60" s="70"/>
      <c r="Q60" s="70">
        <f>'NVBDCP Abstract'!J111</f>
        <v>0</v>
      </c>
      <c r="R60" s="71">
        <f>'NVBDCP Abstract'!K111</f>
        <v>0</v>
      </c>
      <c r="S60" s="96"/>
      <c r="T60" s="96"/>
      <c r="U60" s="96"/>
      <c r="V60" s="96"/>
      <c r="W60" s="96"/>
      <c r="X60" s="96"/>
      <c r="Y60" s="96"/>
      <c r="Z60" s="96"/>
    </row>
    <row r="61" spans="1:26" ht="11.25" customHeight="1">
      <c r="A61" s="70" t="s">
        <v>4076</v>
      </c>
      <c r="B61" s="4"/>
      <c r="C61" s="4" t="s">
        <v>4077</v>
      </c>
      <c r="D61" s="74" t="s">
        <v>659</v>
      </c>
      <c r="E61" s="74" t="s">
        <v>136</v>
      </c>
      <c r="F61" s="4">
        <v>0</v>
      </c>
      <c r="G61" s="4">
        <v>0</v>
      </c>
      <c r="H61" s="4">
        <v>0</v>
      </c>
      <c r="I61" s="4">
        <v>0</v>
      </c>
      <c r="J61" s="4">
        <v>0</v>
      </c>
      <c r="K61" s="4"/>
      <c r="L61" s="4"/>
      <c r="M61" s="71">
        <f t="shared" si="15"/>
        <v>0</v>
      </c>
      <c r="N61" s="4"/>
      <c r="O61" s="193">
        <f t="shared" si="16"/>
        <v>0</v>
      </c>
      <c r="P61" s="70"/>
      <c r="Q61" s="70">
        <f>'NPCB Abstract'!J44</f>
        <v>0</v>
      </c>
      <c r="R61" s="71">
        <f>'NPCB Abstract'!K44</f>
        <v>0</v>
      </c>
      <c r="S61" s="96"/>
      <c r="T61" s="96"/>
      <c r="U61" s="96"/>
      <c r="V61" s="96"/>
      <c r="W61" s="96"/>
      <c r="X61" s="96"/>
      <c r="Y61" s="96"/>
      <c r="Z61" s="96"/>
    </row>
    <row r="62" spans="1:26" ht="11.25" customHeight="1">
      <c r="A62" s="70" t="s">
        <v>4078</v>
      </c>
      <c r="B62" s="4"/>
      <c r="C62" s="4" t="s">
        <v>4079</v>
      </c>
      <c r="D62" s="74"/>
      <c r="E62" s="74"/>
      <c r="F62" s="4"/>
      <c r="G62" s="4"/>
      <c r="H62" s="4"/>
      <c r="I62" s="4"/>
      <c r="J62" s="4"/>
      <c r="K62" s="4"/>
      <c r="L62" s="4"/>
      <c r="M62" s="71">
        <f t="shared" si="15"/>
        <v>0</v>
      </c>
      <c r="N62" s="4"/>
      <c r="O62" s="193">
        <f t="shared" si="16"/>
        <v>0</v>
      </c>
      <c r="P62" s="70"/>
      <c r="Q62" s="70"/>
      <c r="R62" s="4"/>
      <c r="S62" s="96"/>
      <c r="T62" s="96"/>
      <c r="U62" s="96"/>
      <c r="V62" s="96"/>
      <c r="W62" s="96"/>
      <c r="X62" s="96"/>
      <c r="Y62" s="96"/>
      <c r="Z62" s="96"/>
    </row>
    <row r="63" spans="1:26" ht="11.25" customHeight="1">
      <c r="A63" s="190"/>
      <c r="B63" s="96"/>
      <c r="C63" s="96"/>
      <c r="D63" s="10"/>
      <c r="E63" s="10"/>
      <c r="F63" s="96"/>
      <c r="G63" s="96"/>
      <c r="H63" s="96"/>
      <c r="I63" s="96"/>
      <c r="J63" s="96"/>
      <c r="K63" s="96"/>
      <c r="L63" s="96"/>
      <c r="M63" s="684"/>
      <c r="N63" s="96"/>
      <c r="O63" s="684"/>
      <c r="P63" s="190"/>
      <c r="Q63" s="190"/>
      <c r="R63" s="96"/>
      <c r="S63" s="96"/>
      <c r="T63" s="96"/>
      <c r="U63" s="96"/>
      <c r="V63" s="96"/>
      <c r="W63" s="96"/>
      <c r="X63" s="96"/>
      <c r="Y63" s="96"/>
      <c r="Z63" s="96"/>
    </row>
    <row r="64" spans="1:26" ht="11.25" customHeight="1">
      <c r="A64" s="190"/>
      <c r="B64" s="96"/>
      <c r="C64" s="96"/>
      <c r="D64" s="10"/>
      <c r="E64" s="10"/>
      <c r="F64" s="96"/>
      <c r="G64" s="96"/>
      <c r="H64" s="96"/>
      <c r="I64" s="96"/>
      <c r="J64" s="96"/>
      <c r="K64" s="96"/>
      <c r="L64" s="96"/>
      <c r="M64" s="684"/>
      <c r="N64" s="96"/>
      <c r="O64" s="684"/>
      <c r="P64" s="190"/>
      <c r="Q64" s="190"/>
      <c r="R64" s="96"/>
      <c r="S64" s="96"/>
      <c r="T64" s="96"/>
      <c r="U64" s="96"/>
      <c r="V64" s="96"/>
      <c r="W64" s="96"/>
      <c r="X64" s="96"/>
      <c r="Y64" s="96"/>
      <c r="Z64" s="96"/>
    </row>
    <row r="65" spans="1:26" ht="11.25" customHeight="1">
      <c r="A65" s="190"/>
      <c r="B65" s="96"/>
      <c r="C65" s="96"/>
      <c r="D65" s="10"/>
      <c r="E65" s="10"/>
      <c r="F65" s="96"/>
      <c r="G65" s="96"/>
      <c r="H65" s="96"/>
      <c r="I65" s="96"/>
      <c r="J65" s="96"/>
      <c r="K65" s="96"/>
      <c r="L65" s="96"/>
      <c r="M65" s="684"/>
      <c r="N65" s="96"/>
      <c r="O65" s="684"/>
      <c r="P65" s="190"/>
      <c r="Q65" s="190"/>
      <c r="R65" s="96"/>
      <c r="S65" s="96"/>
      <c r="T65" s="96"/>
      <c r="U65" s="96"/>
      <c r="V65" s="96"/>
      <c r="W65" s="96"/>
      <c r="X65" s="96"/>
      <c r="Y65" s="96"/>
      <c r="Z65" s="96"/>
    </row>
    <row r="66" spans="1:26" ht="11.25" customHeight="1">
      <c r="A66" s="190"/>
      <c r="B66" s="96"/>
      <c r="C66" s="96"/>
      <c r="D66" s="10"/>
      <c r="E66" s="10"/>
      <c r="F66" s="96"/>
      <c r="G66" s="96"/>
      <c r="H66" s="96"/>
      <c r="I66" s="96"/>
      <c r="J66" s="96"/>
      <c r="K66" s="96"/>
      <c r="L66" s="96"/>
      <c r="M66" s="684"/>
      <c r="N66" s="96"/>
      <c r="O66" s="684"/>
      <c r="P66" s="190"/>
      <c r="Q66" s="190"/>
      <c r="R66" s="96"/>
      <c r="S66" s="96"/>
      <c r="T66" s="96"/>
      <c r="U66" s="96"/>
      <c r="V66" s="96"/>
      <c r="W66" s="96"/>
      <c r="X66" s="96"/>
      <c r="Y66" s="96"/>
      <c r="Z66" s="96"/>
    </row>
    <row r="67" spans="1:26" ht="11.25" customHeight="1">
      <c r="A67" s="190"/>
      <c r="B67" s="96"/>
      <c r="C67" s="96"/>
      <c r="D67" s="10"/>
      <c r="E67" s="10"/>
      <c r="F67" s="96"/>
      <c r="G67" s="96"/>
      <c r="H67" s="96"/>
      <c r="I67" s="96"/>
      <c r="J67" s="96"/>
      <c r="K67" s="96"/>
      <c r="L67" s="96"/>
      <c r="M67" s="684"/>
      <c r="N67" s="96"/>
      <c r="O67" s="684"/>
      <c r="P67" s="190"/>
      <c r="Q67" s="190"/>
      <c r="R67" s="96"/>
      <c r="S67" s="96"/>
      <c r="T67" s="96"/>
      <c r="U67" s="96"/>
      <c r="V67" s="96"/>
      <c r="W67" s="96"/>
      <c r="X67" s="96"/>
      <c r="Y67" s="96"/>
      <c r="Z67" s="96"/>
    </row>
    <row r="68" spans="1:26" ht="11.25" customHeight="1">
      <c r="A68" s="190"/>
      <c r="B68" s="96"/>
      <c r="C68" s="96"/>
      <c r="D68" s="10"/>
      <c r="E68" s="10"/>
      <c r="F68" s="96"/>
      <c r="G68" s="96"/>
      <c r="H68" s="96"/>
      <c r="I68" s="96"/>
      <c r="J68" s="96"/>
      <c r="K68" s="96"/>
      <c r="L68" s="96"/>
      <c r="M68" s="684"/>
      <c r="N68" s="96"/>
      <c r="O68" s="684"/>
      <c r="P68" s="190"/>
      <c r="Q68" s="190"/>
      <c r="R68" s="96"/>
      <c r="S68" s="96"/>
      <c r="T68" s="96"/>
      <c r="U68" s="96"/>
      <c r="V68" s="96"/>
      <c r="W68" s="96"/>
      <c r="X68" s="96"/>
      <c r="Y68" s="96"/>
      <c r="Z68" s="96"/>
    </row>
    <row r="69" spans="1:26" ht="11.25" customHeight="1">
      <c r="A69" s="190"/>
      <c r="B69" s="96"/>
      <c r="C69" s="96"/>
      <c r="D69" s="10"/>
      <c r="E69" s="10"/>
      <c r="F69" s="96"/>
      <c r="G69" s="96"/>
      <c r="H69" s="96"/>
      <c r="I69" s="96"/>
      <c r="J69" s="96"/>
      <c r="K69" s="96"/>
      <c r="L69" s="96"/>
      <c r="M69" s="684"/>
      <c r="N69" s="96"/>
      <c r="O69" s="684"/>
      <c r="P69" s="190"/>
      <c r="Q69" s="190"/>
      <c r="R69" s="96"/>
      <c r="S69" s="96"/>
      <c r="T69" s="96"/>
      <c r="U69" s="96"/>
      <c r="V69" s="96"/>
      <c r="W69" s="96"/>
      <c r="X69" s="96"/>
      <c r="Y69" s="96"/>
      <c r="Z69" s="96"/>
    </row>
    <row r="70" spans="1:26" ht="11.25" customHeight="1">
      <c r="A70" s="190"/>
      <c r="B70" s="96"/>
      <c r="C70" s="96"/>
      <c r="D70" s="10"/>
      <c r="E70" s="10"/>
      <c r="F70" s="96"/>
      <c r="G70" s="96"/>
      <c r="H70" s="96"/>
      <c r="I70" s="96"/>
      <c r="J70" s="96"/>
      <c r="K70" s="96"/>
      <c r="L70" s="96"/>
      <c r="M70" s="684"/>
      <c r="N70" s="96"/>
      <c r="O70" s="684"/>
      <c r="P70" s="190"/>
      <c r="Q70" s="190"/>
      <c r="R70" s="96"/>
      <c r="S70" s="96"/>
      <c r="T70" s="96"/>
      <c r="U70" s="96"/>
      <c r="V70" s="96"/>
      <c r="W70" s="96"/>
      <c r="X70" s="96"/>
      <c r="Y70" s="96"/>
      <c r="Z70" s="96"/>
    </row>
    <row r="71" spans="1:26" ht="11.25" customHeight="1">
      <c r="A71" s="190"/>
      <c r="B71" s="96"/>
      <c r="C71" s="96"/>
      <c r="D71" s="10"/>
      <c r="E71" s="10"/>
      <c r="F71" s="96"/>
      <c r="G71" s="96"/>
      <c r="H71" s="96"/>
      <c r="I71" s="96"/>
      <c r="J71" s="96"/>
      <c r="K71" s="96"/>
      <c r="L71" s="96"/>
      <c r="M71" s="684"/>
      <c r="N71" s="96"/>
      <c r="O71" s="684"/>
      <c r="P71" s="190"/>
      <c r="Q71" s="190"/>
      <c r="R71" s="96"/>
      <c r="S71" s="96"/>
      <c r="T71" s="96"/>
      <c r="U71" s="96"/>
      <c r="V71" s="96"/>
      <c r="W71" s="96"/>
      <c r="X71" s="96"/>
      <c r="Y71" s="96"/>
      <c r="Z71" s="96"/>
    </row>
    <row r="72" spans="1:26" ht="11.25" customHeight="1">
      <c r="A72" s="190"/>
      <c r="B72" s="96"/>
      <c r="C72" s="96"/>
      <c r="D72" s="10"/>
      <c r="E72" s="10"/>
      <c r="F72" s="96"/>
      <c r="G72" s="96"/>
      <c r="H72" s="96"/>
      <c r="I72" s="96"/>
      <c r="J72" s="96"/>
      <c r="K72" s="96"/>
      <c r="L72" s="96"/>
      <c r="M72" s="684"/>
      <c r="N72" s="96"/>
      <c r="O72" s="684"/>
      <c r="P72" s="190"/>
      <c r="Q72" s="190"/>
      <c r="R72" s="96"/>
      <c r="S72" s="96"/>
      <c r="T72" s="96"/>
      <c r="U72" s="96"/>
      <c r="V72" s="96"/>
      <c r="W72" s="96"/>
      <c r="X72" s="96"/>
      <c r="Y72" s="96"/>
      <c r="Z72" s="96"/>
    </row>
    <row r="73" spans="1:26" ht="11.25" customHeight="1">
      <c r="A73" s="190"/>
      <c r="B73" s="96"/>
      <c r="C73" s="96"/>
      <c r="D73" s="10"/>
      <c r="E73" s="10"/>
      <c r="F73" s="96"/>
      <c r="G73" s="96"/>
      <c r="H73" s="96"/>
      <c r="I73" s="96"/>
      <c r="J73" s="96"/>
      <c r="K73" s="96"/>
      <c r="L73" s="96"/>
      <c r="M73" s="684"/>
      <c r="N73" s="96"/>
      <c r="O73" s="684"/>
      <c r="P73" s="190"/>
      <c r="Q73" s="190"/>
      <c r="R73" s="96"/>
      <c r="S73" s="96"/>
      <c r="T73" s="96"/>
      <c r="U73" s="96"/>
      <c r="V73" s="96"/>
      <c r="W73" s="96"/>
      <c r="X73" s="96"/>
      <c r="Y73" s="96"/>
      <c r="Z73" s="96"/>
    </row>
    <row r="74" spans="1:26" ht="11.25" customHeight="1">
      <c r="A74" s="190"/>
      <c r="B74" s="96"/>
      <c r="C74" s="96"/>
      <c r="D74" s="10"/>
      <c r="E74" s="10"/>
      <c r="F74" s="96"/>
      <c r="G74" s="96"/>
      <c r="H74" s="96"/>
      <c r="I74" s="96"/>
      <c r="J74" s="96"/>
      <c r="K74" s="96"/>
      <c r="L74" s="96"/>
      <c r="M74" s="684"/>
      <c r="N74" s="96"/>
      <c r="O74" s="684"/>
      <c r="P74" s="190"/>
      <c r="Q74" s="190"/>
      <c r="R74" s="96"/>
      <c r="S74" s="96"/>
      <c r="T74" s="96"/>
      <c r="U74" s="96"/>
      <c r="V74" s="96"/>
      <c r="W74" s="96"/>
      <c r="X74" s="96"/>
      <c r="Y74" s="96"/>
      <c r="Z74" s="96"/>
    </row>
    <row r="75" spans="1:26" ht="11.25" customHeight="1">
      <c r="A75" s="190"/>
      <c r="B75" s="96"/>
      <c r="C75" s="96"/>
      <c r="D75" s="10"/>
      <c r="E75" s="10"/>
      <c r="F75" s="96"/>
      <c r="G75" s="96"/>
      <c r="H75" s="96"/>
      <c r="I75" s="96"/>
      <c r="J75" s="96"/>
      <c r="K75" s="96"/>
      <c r="L75" s="96"/>
      <c r="M75" s="684"/>
      <c r="N75" s="96"/>
      <c r="O75" s="684"/>
      <c r="P75" s="190"/>
      <c r="Q75" s="190"/>
      <c r="R75" s="96"/>
      <c r="S75" s="96"/>
      <c r="T75" s="96"/>
      <c r="U75" s="96"/>
      <c r="V75" s="96"/>
      <c r="W75" s="96"/>
      <c r="X75" s="96"/>
      <c r="Y75" s="96"/>
      <c r="Z75" s="96"/>
    </row>
    <row r="76" spans="1:26" ht="11.25" customHeight="1">
      <c r="A76" s="190"/>
      <c r="B76" s="96"/>
      <c r="C76" s="96"/>
      <c r="D76" s="10"/>
      <c r="E76" s="10"/>
      <c r="F76" s="96"/>
      <c r="G76" s="96"/>
      <c r="H76" s="96"/>
      <c r="I76" s="96"/>
      <c r="J76" s="96"/>
      <c r="K76" s="96"/>
      <c r="L76" s="96"/>
      <c r="M76" s="684"/>
      <c r="N76" s="96"/>
      <c r="O76" s="684"/>
      <c r="P76" s="190"/>
      <c r="Q76" s="190"/>
      <c r="R76" s="96"/>
      <c r="S76" s="96"/>
      <c r="T76" s="96"/>
      <c r="U76" s="96"/>
      <c r="V76" s="96"/>
      <c r="W76" s="96"/>
      <c r="X76" s="96"/>
      <c r="Y76" s="96"/>
      <c r="Z76" s="96"/>
    </row>
    <row r="77" spans="1:26" ht="11.25" customHeight="1">
      <c r="A77" s="190"/>
      <c r="B77" s="96"/>
      <c r="C77" s="96"/>
      <c r="D77" s="10"/>
      <c r="E77" s="10"/>
      <c r="F77" s="96"/>
      <c r="G77" s="96"/>
      <c r="H77" s="96"/>
      <c r="I77" s="96"/>
      <c r="J77" s="96"/>
      <c r="K77" s="96"/>
      <c r="L77" s="96"/>
      <c r="M77" s="684"/>
      <c r="N77" s="96"/>
      <c r="O77" s="684"/>
      <c r="P77" s="190"/>
      <c r="Q77" s="190"/>
      <c r="R77" s="96"/>
      <c r="S77" s="96"/>
      <c r="T77" s="96"/>
      <c r="U77" s="96"/>
      <c r="V77" s="96"/>
      <c r="W77" s="96"/>
      <c r="X77" s="96"/>
      <c r="Y77" s="96"/>
      <c r="Z77" s="96"/>
    </row>
    <row r="78" spans="1:26" ht="11.25" customHeight="1">
      <c r="A78" s="190"/>
      <c r="B78" s="96"/>
      <c r="C78" s="96"/>
      <c r="D78" s="10"/>
      <c r="E78" s="10"/>
      <c r="F78" s="96"/>
      <c r="G78" s="96"/>
      <c r="H78" s="96"/>
      <c r="I78" s="96"/>
      <c r="J78" s="96"/>
      <c r="K78" s="96"/>
      <c r="L78" s="96"/>
      <c r="M78" s="684"/>
      <c r="N78" s="96"/>
      <c r="O78" s="684"/>
      <c r="P78" s="190"/>
      <c r="Q78" s="190"/>
      <c r="R78" s="96"/>
      <c r="S78" s="96"/>
      <c r="T78" s="96"/>
      <c r="U78" s="96"/>
      <c r="V78" s="96"/>
      <c r="W78" s="96"/>
      <c r="X78" s="96"/>
      <c r="Y78" s="96"/>
      <c r="Z78" s="96"/>
    </row>
    <row r="79" spans="1:26" ht="11.25" customHeight="1">
      <c r="A79" s="190"/>
      <c r="B79" s="96"/>
      <c r="C79" s="96"/>
      <c r="D79" s="10"/>
      <c r="E79" s="10"/>
      <c r="F79" s="96"/>
      <c r="G79" s="96"/>
      <c r="H79" s="96"/>
      <c r="I79" s="96"/>
      <c r="J79" s="96"/>
      <c r="K79" s="96"/>
      <c r="L79" s="96"/>
      <c r="M79" s="684"/>
      <c r="N79" s="96"/>
      <c r="O79" s="684"/>
      <c r="P79" s="190"/>
      <c r="Q79" s="190"/>
      <c r="R79" s="96"/>
      <c r="S79" s="96"/>
      <c r="T79" s="96"/>
      <c r="U79" s="96"/>
      <c r="V79" s="96"/>
      <c r="W79" s="96"/>
      <c r="X79" s="96"/>
      <c r="Y79" s="96"/>
      <c r="Z79" s="96"/>
    </row>
    <row r="80" spans="1:26" ht="11.25" customHeight="1">
      <c r="A80" s="190"/>
      <c r="B80" s="96"/>
      <c r="C80" s="96"/>
      <c r="D80" s="10"/>
      <c r="E80" s="10"/>
      <c r="F80" s="96"/>
      <c r="G80" s="96"/>
      <c r="H80" s="96"/>
      <c r="I80" s="96"/>
      <c r="J80" s="96"/>
      <c r="K80" s="96"/>
      <c r="L80" s="96"/>
      <c r="M80" s="684"/>
      <c r="N80" s="96"/>
      <c r="O80" s="684"/>
      <c r="P80" s="190"/>
      <c r="Q80" s="190"/>
      <c r="R80" s="96"/>
      <c r="S80" s="96"/>
      <c r="T80" s="96"/>
      <c r="U80" s="96"/>
      <c r="V80" s="96"/>
      <c r="W80" s="96"/>
      <c r="X80" s="96"/>
      <c r="Y80" s="96"/>
      <c r="Z80" s="96"/>
    </row>
    <row r="81" spans="1:26" ht="11.25" customHeight="1">
      <c r="A81" s="190"/>
      <c r="B81" s="96"/>
      <c r="C81" s="96"/>
      <c r="D81" s="10"/>
      <c r="E81" s="10"/>
      <c r="F81" s="96"/>
      <c r="G81" s="96"/>
      <c r="H81" s="96"/>
      <c r="I81" s="96"/>
      <c r="J81" s="96"/>
      <c r="K81" s="96"/>
      <c r="L81" s="96"/>
      <c r="M81" s="684"/>
      <c r="N81" s="96"/>
      <c r="O81" s="684"/>
      <c r="P81" s="190"/>
      <c r="Q81" s="190"/>
      <c r="R81" s="96"/>
      <c r="S81" s="96"/>
      <c r="T81" s="96"/>
      <c r="U81" s="96"/>
      <c r="V81" s="96"/>
      <c r="W81" s="96"/>
      <c r="X81" s="96"/>
      <c r="Y81" s="96"/>
      <c r="Z81" s="96"/>
    </row>
    <row r="82" spans="1:26" ht="11.25" customHeight="1">
      <c r="A82" s="190"/>
      <c r="B82" s="96"/>
      <c r="C82" s="96"/>
      <c r="D82" s="10"/>
      <c r="E82" s="10"/>
      <c r="F82" s="96"/>
      <c r="G82" s="96"/>
      <c r="H82" s="96"/>
      <c r="I82" s="96"/>
      <c r="J82" s="96"/>
      <c r="K82" s="96"/>
      <c r="L82" s="96"/>
      <c r="M82" s="684"/>
      <c r="N82" s="96"/>
      <c r="O82" s="684"/>
      <c r="P82" s="190"/>
      <c r="Q82" s="190"/>
      <c r="R82" s="96"/>
      <c r="S82" s="96"/>
      <c r="T82" s="96"/>
      <c r="U82" s="96"/>
      <c r="V82" s="96"/>
      <c r="W82" s="96"/>
      <c r="X82" s="96"/>
      <c r="Y82" s="96"/>
      <c r="Z82" s="96"/>
    </row>
    <row r="83" spans="1:26" ht="11.25" customHeight="1">
      <c r="A83" s="190"/>
      <c r="B83" s="96"/>
      <c r="C83" s="96"/>
      <c r="D83" s="10"/>
      <c r="E83" s="10"/>
      <c r="F83" s="96"/>
      <c r="G83" s="96"/>
      <c r="H83" s="96"/>
      <c r="I83" s="96"/>
      <c r="J83" s="96"/>
      <c r="K83" s="96"/>
      <c r="L83" s="96"/>
      <c r="M83" s="684"/>
      <c r="N83" s="96"/>
      <c r="O83" s="684"/>
      <c r="P83" s="190"/>
      <c r="Q83" s="190"/>
      <c r="R83" s="96"/>
      <c r="S83" s="96"/>
      <c r="T83" s="96"/>
      <c r="U83" s="96"/>
      <c r="V83" s="96"/>
      <c r="W83" s="96"/>
      <c r="X83" s="96"/>
      <c r="Y83" s="96"/>
      <c r="Z83" s="96"/>
    </row>
    <row r="84" spans="1:26" ht="11.25" customHeight="1">
      <c r="A84" s="190"/>
      <c r="B84" s="96"/>
      <c r="C84" s="96"/>
      <c r="D84" s="10"/>
      <c r="E84" s="10"/>
      <c r="F84" s="96"/>
      <c r="G84" s="96"/>
      <c r="H84" s="96"/>
      <c r="I84" s="96"/>
      <c r="J84" s="96"/>
      <c r="K84" s="96"/>
      <c r="L84" s="96"/>
      <c r="M84" s="684"/>
      <c r="N84" s="96"/>
      <c r="O84" s="684"/>
      <c r="P84" s="190"/>
      <c r="Q84" s="190"/>
      <c r="R84" s="96"/>
      <c r="S84" s="96"/>
      <c r="T84" s="96"/>
      <c r="U84" s="96"/>
      <c r="V84" s="96"/>
      <c r="W84" s="96"/>
      <c r="X84" s="96"/>
      <c r="Y84" s="96"/>
      <c r="Z84" s="96"/>
    </row>
    <row r="85" spans="1:26" ht="11.25" customHeight="1">
      <c r="A85" s="190"/>
      <c r="B85" s="96"/>
      <c r="C85" s="96"/>
      <c r="D85" s="10"/>
      <c r="E85" s="10"/>
      <c r="F85" s="96"/>
      <c r="G85" s="96"/>
      <c r="H85" s="96"/>
      <c r="I85" s="96"/>
      <c r="J85" s="96"/>
      <c r="K85" s="96"/>
      <c r="L85" s="96"/>
      <c r="M85" s="684"/>
      <c r="N85" s="96"/>
      <c r="O85" s="684"/>
      <c r="P85" s="190"/>
      <c r="Q85" s="190"/>
      <c r="R85" s="96"/>
      <c r="S85" s="96"/>
      <c r="T85" s="96"/>
      <c r="U85" s="96"/>
      <c r="V85" s="96"/>
      <c r="W85" s="96"/>
      <c r="X85" s="96"/>
      <c r="Y85" s="96"/>
      <c r="Z85" s="96"/>
    </row>
    <row r="86" spans="1:26" ht="11.25" customHeight="1">
      <c r="A86" s="190"/>
      <c r="B86" s="96"/>
      <c r="C86" s="96"/>
      <c r="D86" s="10"/>
      <c r="E86" s="10"/>
      <c r="F86" s="96"/>
      <c r="G86" s="96"/>
      <c r="H86" s="96"/>
      <c r="I86" s="96"/>
      <c r="J86" s="96"/>
      <c r="K86" s="96"/>
      <c r="L86" s="96"/>
      <c r="M86" s="684"/>
      <c r="N86" s="96"/>
      <c r="O86" s="684"/>
      <c r="P86" s="190"/>
      <c r="Q86" s="190"/>
      <c r="R86" s="96"/>
      <c r="S86" s="96"/>
      <c r="T86" s="96"/>
      <c r="U86" s="96"/>
      <c r="V86" s="96"/>
      <c r="W86" s="96"/>
      <c r="X86" s="96"/>
      <c r="Y86" s="96"/>
      <c r="Z86" s="96"/>
    </row>
    <row r="87" spans="1:26" ht="11.25" customHeight="1">
      <c r="A87" s="190"/>
      <c r="B87" s="96"/>
      <c r="C87" s="96"/>
      <c r="D87" s="10"/>
      <c r="E87" s="10"/>
      <c r="F87" s="96"/>
      <c r="G87" s="96"/>
      <c r="H87" s="96"/>
      <c r="I87" s="96"/>
      <c r="J87" s="96"/>
      <c r="K87" s="96"/>
      <c r="L87" s="96"/>
      <c r="M87" s="684"/>
      <c r="N87" s="96"/>
      <c r="O87" s="684"/>
      <c r="P87" s="190"/>
      <c r="Q87" s="190"/>
      <c r="R87" s="96"/>
      <c r="S87" s="96"/>
      <c r="T87" s="96"/>
      <c r="U87" s="96"/>
      <c r="V87" s="96"/>
      <c r="W87" s="96"/>
      <c r="X87" s="96"/>
      <c r="Y87" s="96"/>
      <c r="Z87" s="96"/>
    </row>
    <row r="88" spans="1:26" ht="11.25" customHeight="1">
      <c r="A88" s="190"/>
      <c r="B88" s="96"/>
      <c r="C88" s="96"/>
      <c r="D88" s="10"/>
      <c r="E88" s="10"/>
      <c r="F88" s="96"/>
      <c r="G88" s="96"/>
      <c r="H88" s="96"/>
      <c r="I88" s="96"/>
      <c r="J88" s="96"/>
      <c r="K88" s="96"/>
      <c r="L88" s="96"/>
      <c r="M88" s="684"/>
      <c r="N88" s="96"/>
      <c r="O88" s="684"/>
      <c r="P88" s="190"/>
      <c r="Q88" s="190"/>
      <c r="R88" s="96"/>
      <c r="S88" s="96"/>
      <c r="T88" s="96"/>
      <c r="U88" s="96"/>
      <c r="V88" s="96"/>
      <c r="W88" s="96"/>
      <c r="X88" s="96"/>
      <c r="Y88" s="96"/>
      <c r="Z88" s="96"/>
    </row>
    <row r="89" spans="1:26" ht="11.25" customHeight="1">
      <c r="A89" s="190"/>
      <c r="B89" s="96"/>
      <c r="C89" s="96"/>
      <c r="D89" s="10"/>
      <c r="E89" s="10"/>
      <c r="F89" s="96"/>
      <c r="G89" s="96"/>
      <c r="H89" s="96"/>
      <c r="I89" s="96"/>
      <c r="J89" s="96"/>
      <c r="K89" s="96"/>
      <c r="L89" s="96"/>
      <c r="M89" s="684"/>
      <c r="N89" s="96"/>
      <c r="O89" s="684"/>
      <c r="P89" s="190"/>
      <c r="Q89" s="190"/>
      <c r="R89" s="96"/>
      <c r="S89" s="96"/>
      <c r="T89" s="96"/>
      <c r="U89" s="96"/>
      <c r="V89" s="96"/>
      <c r="W89" s="96"/>
      <c r="X89" s="96"/>
      <c r="Y89" s="96"/>
      <c r="Z89" s="96"/>
    </row>
    <row r="90" spans="1:26" ht="11.25" customHeight="1">
      <c r="A90" s="190"/>
      <c r="B90" s="96"/>
      <c r="C90" s="96"/>
      <c r="D90" s="10"/>
      <c r="E90" s="10"/>
      <c r="F90" s="96"/>
      <c r="G90" s="96"/>
      <c r="H90" s="96"/>
      <c r="I90" s="96"/>
      <c r="J90" s="96"/>
      <c r="K90" s="96"/>
      <c r="L90" s="96"/>
      <c r="M90" s="684"/>
      <c r="N90" s="96"/>
      <c r="O90" s="684"/>
      <c r="P90" s="190"/>
      <c r="Q90" s="190"/>
      <c r="R90" s="96"/>
      <c r="S90" s="96"/>
      <c r="T90" s="96"/>
      <c r="U90" s="96"/>
      <c r="V90" s="96"/>
      <c r="W90" s="96"/>
      <c r="X90" s="96"/>
      <c r="Y90" s="96"/>
      <c r="Z90" s="96"/>
    </row>
    <row r="91" spans="1:26" ht="11.25" customHeight="1">
      <c r="A91" s="190"/>
      <c r="B91" s="96"/>
      <c r="C91" s="96"/>
      <c r="D91" s="10"/>
      <c r="E91" s="10"/>
      <c r="F91" s="96"/>
      <c r="G91" s="96"/>
      <c r="H91" s="96"/>
      <c r="I91" s="96"/>
      <c r="J91" s="96"/>
      <c r="K91" s="96"/>
      <c r="L91" s="96"/>
      <c r="M91" s="684"/>
      <c r="N91" s="96"/>
      <c r="O91" s="684"/>
      <c r="P91" s="190"/>
      <c r="Q91" s="190"/>
      <c r="R91" s="96"/>
      <c r="S91" s="96"/>
      <c r="T91" s="96"/>
      <c r="U91" s="96"/>
      <c r="V91" s="96"/>
      <c r="W91" s="96"/>
      <c r="X91" s="96"/>
      <c r="Y91" s="96"/>
      <c r="Z91" s="96"/>
    </row>
    <row r="92" spans="1:26" ht="11.25" customHeight="1">
      <c r="A92" s="190"/>
      <c r="B92" s="96"/>
      <c r="C92" s="96"/>
      <c r="D92" s="10"/>
      <c r="E92" s="10"/>
      <c r="F92" s="96"/>
      <c r="G92" s="96"/>
      <c r="H92" s="96"/>
      <c r="I92" s="96"/>
      <c r="J92" s="96"/>
      <c r="K92" s="96"/>
      <c r="L92" s="96"/>
      <c r="M92" s="684"/>
      <c r="N92" s="96"/>
      <c r="O92" s="684"/>
      <c r="P92" s="190"/>
      <c r="Q92" s="190"/>
      <c r="R92" s="96"/>
      <c r="S92" s="96"/>
      <c r="T92" s="96"/>
      <c r="U92" s="96"/>
      <c r="V92" s="96"/>
      <c r="W92" s="96"/>
      <c r="X92" s="96"/>
      <c r="Y92" s="96"/>
      <c r="Z92" s="96"/>
    </row>
    <row r="93" spans="1:26" ht="11.25" customHeight="1">
      <c r="A93" s="190"/>
      <c r="B93" s="96"/>
      <c r="C93" s="96"/>
      <c r="D93" s="10"/>
      <c r="E93" s="10"/>
      <c r="F93" s="96"/>
      <c r="G93" s="96"/>
      <c r="H93" s="96"/>
      <c r="I93" s="96"/>
      <c r="J93" s="96"/>
      <c r="K93" s="96"/>
      <c r="L93" s="96"/>
      <c r="M93" s="684"/>
      <c r="N93" s="96"/>
      <c r="O93" s="684"/>
      <c r="P93" s="190"/>
      <c r="Q93" s="190"/>
      <c r="R93" s="96"/>
      <c r="S93" s="96"/>
      <c r="T93" s="96"/>
      <c r="U93" s="96"/>
      <c r="V93" s="96"/>
      <c r="W93" s="96"/>
      <c r="X93" s="96"/>
      <c r="Y93" s="96"/>
      <c r="Z93" s="96"/>
    </row>
    <row r="94" spans="1:26" ht="11.25" customHeight="1">
      <c r="A94" s="190"/>
      <c r="B94" s="96"/>
      <c r="C94" s="96"/>
      <c r="D94" s="10"/>
      <c r="E94" s="10"/>
      <c r="F94" s="96"/>
      <c r="G94" s="96"/>
      <c r="H94" s="96"/>
      <c r="I94" s="96"/>
      <c r="J94" s="96"/>
      <c r="K94" s="96"/>
      <c r="L94" s="96"/>
      <c r="M94" s="684"/>
      <c r="N94" s="96"/>
      <c r="O94" s="684"/>
      <c r="P94" s="190"/>
      <c r="Q94" s="190"/>
      <c r="R94" s="96"/>
      <c r="S94" s="96"/>
      <c r="T94" s="96"/>
      <c r="U94" s="96"/>
      <c r="V94" s="96"/>
      <c r="W94" s="96"/>
      <c r="X94" s="96"/>
      <c r="Y94" s="96"/>
      <c r="Z94" s="96"/>
    </row>
    <row r="95" spans="1:26" ht="11.25" customHeight="1">
      <c r="A95" s="190"/>
      <c r="B95" s="96"/>
      <c r="C95" s="96"/>
      <c r="D95" s="10"/>
      <c r="E95" s="10"/>
      <c r="F95" s="96"/>
      <c r="G95" s="96"/>
      <c r="H95" s="96"/>
      <c r="I95" s="96"/>
      <c r="J95" s="96"/>
      <c r="K95" s="96"/>
      <c r="L95" s="96"/>
      <c r="M95" s="684"/>
      <c r="N95" s="96"/>
      <c r="O95" s="684"/>
      <c r="P95" s="190"/>
      <c r="Q95" s="190"/>
      <c r="R95" s="96"/>
      <c r="S95" s="96"/>
      <c r="T95" s="96"/>
      <c r="U95" s="96"/>
      <c r="V95" s="96"/>
      <c r="W95" s="96"/>
      <c r="X95" s="96"/>
      <c r="Y95" s="96"/>
      <c r="Z95" s="96"/>
    </row>
    <row r="96" spans="1:26" ht="11.25" customHeight="1">
      <c r="A96" s="190"/>
      <c r="B96" s="96"/>
      <c r="C96" s="96"/>
      <c r="D96" s="10"/>
      <c r="E96" s="10"/>
      <c r="F96" s="96"/>
      <c r="G96" s="96"/>
      <c r="H96" s="96"/>
      <c r="I96" s="96"/>
      <c r="J96" s="96"/>
      <c r="K96" s="96"/>
      <c r="L96" s="96"/>
      <c r="M96" s="684"/>
      <c r="N96" s="96"/>
      <c r="O96" s="684"/>
      <c r="P96" s="190"/>
      <c r="Q96" s="190"/>
      <c r="R96" s="96"/>
      <c r="S96" s="96"/>
      <c r="T96" s="96"/>
      <c r="U96" s="96"/>
      <c r="V96" s="96"/>
      <c r="W96" s="96"/>
      <c r="X96" s="96"/>
      <c r="Y96" s="96"/>
      <c r="Z96" s="96"/>
    </row>
    <row r="97" spans="1:26" ht="11.25" customHeight="1">
      <c r="A97" s="190"/>
      <c r="B97" s="96"/>
      <c r="C97" s="96"/>
      <c r="D97" s="10"/>
      <c r="E97" s="10"/>
      <c r="F97" s="96"/>
      <c r="G97" s="96"/>
      <c r="H97" s="96"/>
      <c r="I97" s="96"/>
      <c r="J97" s="96"/>
      <c r="K97" s="96"/>
      <c r="L97" s="96"/>
      <c r="M97" s="684"/>
      <c r="N97" s="96"/>
      <c r="O97" s="684"/>
      <c r="P97" s="190"/>
      <c r="Q97" s="190"/>
      <c r="R97" s="96"/>
      <c r="S97" s="96"/>
      <c r="T97" s="96"/>
      <c r="U97" s="96"/>
      <c r="V97" s="96"/>
      <c r="W97" s="96"/>
      <c r="X97" s="96"/>
      <c r="Y97" s="96"/>
      <c r="Z97" s="96"/>
    </row>
    <row r="98" spans="1:26" ht="11.25" customHeight="1">
      <c r="A98" s="190"/>
      <c r="B98" s="96"/>
      <c r="C98" s="96"/>
      <c r="D98" s="10"/>
      <c r="E98" s="10"/>
      <c r="F98" s="96"/>
      <c r="G98" s="96"/>
      <c r="H98" s="96"/>
      <c r="I98" s="96"/>
      <c r="J98" s="96"/>
      <c r="K98" s="96"/>
      <c r="L98" s="96"/>
      <c r="M98" s="684"/>
      <c r="N98" s="96"/>
      <c r="O98" s="684"/>
      <c r="P98" s="190"/>
      <c r="Q98" s="190"/>
      <c r="R98" s="96"/>
      <c r="S98" s="96"/>
      <c r="T98" s="96"/>
      <c r="U98" s="96"/>
      <c r="V98" s="96"/>
      <c r="W98" s="96"/>
      <c r="X98" s="96"/>
      <c r="Y98" s="96"/>
      <c r="Z98" s="96"/>
    </row>
    <row r="99" spans="1:26" ht="11.25" customHeight="1">
      <c r="A99" s="190"/>
      <c r="B99" s="96"/>
      <c r="C99" s="96"/>
      <c r="D99" s="10"/>
      <c r="E99" s="10"/>
      <c r="F99" s="96"/>
      <c r="G99" s="96"/>
      <c r="H99" s="96"/>
      <c r="I99" s="96"/>
      <c r="J99" s="96"/>
      <c r="K99" s="96"/>
      <c r="L99" s="96"/>
      <c r="M99" s="684"/>
      <c r="N99" s="96"/>
      <c r="O99" s="684"/>
      <c r="P99" s="190"/>
      <c r="Q99" s="190"/>
      <c r="R99" s="96"/>
      <c r="S99" s="96"/>
      <c r="T99" s="96"/>
      <c r="U99" s="96"/>
      <c r="V99" s="96"/>
      <c r="W99" s="96"/>
      <c r="X99" s="96"/>
      <c r="Y99" s="96"/>
      <c r="Z99" s="96"/>
    </row>
    <row r="100" spans="1:26" ht="11.25" customHeight="1">
      <c r="A100" s="190"/>
      <c r="B100" s="96"/>
      <c r="C100" s="96"/>
      <c r="D100" s="10"/>
      <c r="E100" s="10"/>
      <c r="F100" s="96"/>
      <c r="G100" s="96"/>
      <c r="H100" s="96"/>
      <c r="I100" s="96"/>
      <c r="J100" s="96"/>
      <c r="K100" s="96"/>
      <c r="L100" s="96"/>
      <c r="M100" s="684"/>
      <c r="N100" s="96"/>
      <c r="O100" s="684"/>
      <c r="P100" s="190"/>
      <c r="Q100" s="190"/>
      <c r="R100" s="96"/>
      <c r="S100" s="96"/>
      <c r="T100" s="96"/>
      <c r="U100" s="96"/>
      <c r="V100" s="96"/>
      <c r="W100" s="96"/>
      <c r="X100" s="96"/>
      <c r="Y100" s="96"/>
      <c r="Z100" s="96"/>
    </row>
    <row r="101" spans="1:26" ht="11.25" customHeight="1">
      <c r="A101" s="190"/>
      <c r="B101" s="96"/>
      <c r="C101" s="96"/>
      <c r="D101" s="10"/>
      <c r="E101" s="10"/>
      <c r="F101" s="96"/>
      <c r="G101" s="96"/>
      <c r="H101" s="96"/>
      <c r="I101" s="96"/>
      <c r="J101" s="96"/>
      <c r="K101" s="96"/>
      <c r="L101" s="96"/>
      <c r="M101" s="684"/>
      <c r="N101" s="96"/>
      <c r="O101" s="684"/>
      <c r="P101" s="190"/>
      <c r="Q101" s="190"/>
      <c r="R101" s="96"/>
      <c r="S101" s="96"/>
      <c r="T101" s="96"/>
      <c r="U101" s="96"/>
      <c r="V101" s="96"/>
      <c r="W101" s="96"/>
      <c r="X101" s="96"/>
      <c r="Y101" s="96"/>
      <c r="Z101" s="96"/>
    </row>
    <row r="102" spans="1:26" ht="11.25" customHeight="1">
      <c r="A102" s="190"/>
      <c r="B102" s="96"/>
      <c r="C102" s="96"/>
      <c r="D102" s="10"/>
      <c r="E102" s="10"/>
      <c r="F102" s="96"/>
      <c r="G102" s="96"/>
      <c r="H102" s="96"/>
      <c r="I102" s="96"/>
      <c r="J102" s="96"/>
      <c r="K102" s="96"/>
      <c r="L102" s="96"/>
      <c r="M102" s="684"/>
      <c r="N102" s="96"/>
      <c r="O102" s="684"/>
      <c r="P102" s="190"/>
      <c r="Q102" s="190"/>
      <c r="R102" s="96"/>
      <c r="S102" s="96"/>
      <c r="T102" s="96"/>
      <c r="U102" s="96"/>
      <c r="V102" s="96"/>
      <c r="W102" s="96"/>
      <c r="X102" s="96"/>
      <c r="Y102" s="96"/>
      <c r="Z102" s="96"/>
    </row>
    <row r="103" spans="1:26" ht="11.25" customHeight="1">
      <c r="A103" s="190"/>
      <c r="B103" s="96"/>
      <c r="C103" s="96"/>
      <c r="D103" s="10"/>
      <c r="E103" s="10"/>
      <c r="F103" s="96"/>
      <c r="G103" s="96"/>
      <c r="H103" s="96"/>
      <c r="I103" s="96"/>
      <c r="J103" s="96"/>
      <c r="K103" s="96"/>
      <c r="L103" s="96"/>
      <c r="M103" s="684"/>
      <c r="N103" s="96"/>
      <c r="O103" s="684"/>
      <c r="P103" s="190"/>
      <c r="Q103" s="190"/>
      <c r="R103" s="96"/>
      <c r="S103" s="96"/>
      <c r="T103" s="96"/>
      <c r="U103" s="96"/>
      <c r="V103" s="96"/>
      <c r="W103" s="96"/>
      <c r="X103" s="96"/>
      <c r="Y103" s="96"/>
      <c r="Z103" s="96"/>
    </row>
    <row r="104" spans="1:26" ht="11.25" customHeight="1">
      <c r="A104" s="190"/>
      <c r="B104" s="96"/>
      <c r="C104" s="96"/>
      <c r="D104" s="10"/>
      <c r="E104" s="10"/>
      <c r="F104" s="96"/>
      <c r="G104" s="96"/>
      <c r="H104" s="96"/>
      <c r="I104" s="96"/>
      <c r="J104" s="96"/>
      <c r="K104" s="96"/>
      <c r="L104" s="96"/>
      <c r="M104" s="684"/>
      <c r="N104" s="96"/>
      <c r="O104" s="684"/>
      <c r="P104" s="190"/>
      <c r="Q104" s="190"/>
      <c r="R104" s="96"/>
      <c r="S104" s="96"/>
      <c r="T104" s="96"/>
      <c r="U104" s="96"/>
      <c r="V104" s="96"/>
      <c r="W104" s="96"/>
      <c r="X104" s="96"/>
      <c r="Y104" s="96"/>
      <c r="Z104" s="96"/>
    </row>
    <row r="105" spans="1:26" ht="11.25" customHeight="1">
      <c r="A105" s="190"/>
      <c r="B105" s="96"/>
      <c r="C105" s="96"/>
      <c r="D105" s="10"/>
      <c r="E105" s="10"/>
      <c r="F105" s="96"/>
      <c r="G105" s="96"/>
      <c r="H105" s="96"/>
      <c r="I105" s="96"/>
      <c r="J105" s="96"/>
      <c r="K105" s="96"/>
      <c r="L105" s="96"/>
      <c r="M105" s="684"/>
      <c r="N105" s="96"/>
      <c r="O105" s="684"/>
      <c r="P105" s="190"/>
      <c r="Q105" s="190"/>
      <c r="R105" s="96"/>
      <c r="S105" s="96"/>
      <c r="T105" s="96"/>
      <c r="U105" s="96"/>
      <c r="V105" s="96"/>
      <c r="W105" s="96"/>
      <c r="X105" s="96"/>
      <c r="Y105" s="96"/>
      <c r="Z105" s="96"/>
    </row>
    <row r="106" spans="1:26" ht="11.25" customHeight="1">
      <c r="A106" s="190"/>
      <c r="B106" s="96"/>
      <c r="C106" s="96"/>
      <c r="D106" s="10"/>
      <c r="E106" s="10"/>
      <c r="F106" s="96"/>
      <c r="G106" s="96"/>
      <c r="H106" s="96"/>
      <c r="I106" s="96"/>
      <c r="J106" s="96"/>
      <c r="K106" s="96"/>
      <c r="L106" s="96"/>
      <c r="M106" s="684"/>
      <c r="N106" s="96"/>
      <c r="O106" s="684"/>
      <c r="P106" s="190"/>
      <c r="Q106" s="190"/>
      <c r="R106" s="96"/>
      <c r="S106" s="96"/>
      <c r="T106" s="96"/>
      <c r="U106" s="96"/>
      <c r="V106" s="96"/>
      <c r="W106" s="96"/>
      <c r="X106" s="96"/>
      <c r="Y106" s="96"/>
      <c r="Z106" s="96"/>
    </row>
    <row r="107" spans="1:26" ht="11.25" customHeight="1">
      <c r="A107" s="190"/>
      <c r="B107" s="96"/>
      <c r="C107" s="96"/>
      <c r="D107" s="10"/>
      <c r="E107" s="10"/>
      <c r="F107" s="96"/>
      <c r="G107" s="96"/>
      <c r="H107" s="96"/>
      <c r="I107" s="96"/>
      <c r="J107" s="96"/>
      <c r="K107" s="96"/>
      <c r="L107" s="96"/>
      <c r="M107" s="684"/>
      <c r="N107" s="96"/>
      <c r="O107" s="684"/>
      <c r="P107" s="190"/>
      <c r="Q107" s="190"/>
      <c r="R107" s="96"/>
      <c r="S107" s="96"/>
      <c r="T107" s="96"/>
      <c r="U107" s="96"/>
      <c r="V107" s="96"/>
      <c r="W107" s="96"/>
      <c r="X107" s="96"/>
      <c r="Y107" s="96"/>
      <c r="Z107" s="96"/>
    </row>
    <row r="108" spans="1:26" ht="11.25" customHeight="1">
      <c r="A108" s="190"/>
      <c r="B108" s="96"/>
      <c r="C108" s="96"/>
      <c r="D108" s="10"/>
      <c r="E108" s="10"/>
      <c r="F108" s="96"/>
      <c r="G108" s="96"/>
      <c r="H108" s="96"/>
      <c r="I108" s="96"/>
      <c r="J108" s="96"/>
      <c r="K108" s="96"/>
      <c r="L108" s="96"/>
      <c r="M108" s="684"/>
      <c r="N108" s="96"/>
      <c r="O108" s="684"/>
      <c r="P108" s="190"/>
      <c r="Q108" s="190"/>
      <c r="R108" s="96"/>
      <c r="S108" s="96"/>
      <c r="T108" s="96"/>
      <c r="U108" s="96"/>
      <c r="V108" s="96"/>
      <c r="W108" s="96"/>
      <c r="X108" s="96"/>
      <c r="Y108" s="96"/>
      <c r="Z108" s="96"/>
    </row>
    <row r="109" spans="1:26" ht="11.25" customHeight="1">
      <c r="A109" s="190"/>
      <c r="B109" s="96"/>
      <c r="C109" s="96"/>
      <c r="D109" s="10"/>
      <c r="E109" s="10"/>
      <c r="F109" s="96"/>
      <c r="G109" s="96"/>
      <c r="H109" s="96"/>
      <c r="I109" s="96"/>
      <c r="J109" s="96"/>
      <c r="K109" s="96"/>
      <c r="L109" s="96"/>
      <c r="M109" s="684"/>
      <c r="N109" s="96"/>
      <c r="O109" s="684"/>
      <c r="P109" s="190"/>
      <c r="Q109" s="190"/>
      <c r="R109" s="96"/>
      <c r="S109" s="96"/>
      <c r="T109" s="96"/>
      <c r="U109" s="96"/>
      <c r="V109" s="96"/>
      <c r="W109" s="96"/>
      <c r="X109" s="96"/>
      <c r="Y109" s="96"/>
      <c r="Z109" s="96"/>
    </row>
    <row r="110" spans="1:26" ht="11.25" customHeight="1">
      <c r="A110" s="190"/>
      <c r="B110" s="96"/>
      <c r="C110" s="96"/>
      <c r="D110" s="10"/>
      <c r="E110" s="10"/>
      <c r="F110" s="96"/>
      <c r="G110" s="96"/>
      <c r="H110" s="96"/>
      <c r="I110" s="96"/>
      <c r="J110" s="96"/>
      <c r="K110" s="96"/>
      <c r="L110" s="96"/>
      <c r="M110" s="684"/>
      <c r="N110" s="96"/>
      <c r="O110" s="684"/>
      <c r="P110" s="190"/>
      <c r="Q110" s="190"/>
      <c r="R110" s="96"/>
      <c r="S110" s="96"/>
      <c r="T110" s="96"/>
      <c r="U110" s="96"/>
      <c r="V110" s="96"/>
      <c r="W110" s="96"/>
      <c r="X110" s="96"/>
      <c r="Y110" s="96"/>
      <c r="Z110" s="96"/>
    </row>
    <row r="111" spans="1:26" ht="11.25" customHeight="1">
      <c r="A111" s="190"/>
      <c r="B111" s="96"/>
      <c r="C111" s="96"/>
      <c r="D111" s="10"/>
      <c r="E111" s="10"/>
      <c r="F111" s="96"/>
      <c r="G111" s="96"/>
      <c r="H111" s="96"/>
      <c r="I111" s="96"/>
      <c r="J111" s="96"/>
      <c r="K111" s="96"/>
      <c r="L111" s="96"/>
      <c r="M111" s="684"/>
      <c r="N111" s="96"/>
      <c r="O111" s="684"/>
      <c r="P111" s="190"/>
      <c r="Q111" s="190"/>
      <c r="R111" s="96"/>
      <c r="S111" s="96"/>
      <c r="T111" s="96"/>
      <c r="U111" s="96"/>
      <c r="V111" s="96"/>
      <c r="W111" s="96"/>
      <c r="X111" s="96"/>
      <c r="Y111" s="96"/>
      <c r="Z111" s="96"/>
    </row>
    <row r="112" spans="1:26" ht="11.25" customHeight="1">
      <c r="A112" s="190"/>
      <c r="B112" s="96"/>
      <c r="C112" s="96"/>
      <c r="D112" s="10"/>
      <c r="E112" s="10"/>
      <c r="F112" s="96"/>
      <c r="G112" s="96"/>
      <c r="H112" s="96"/>
      <c r="I112" s="96"/>
      <c r="J112" s="96"/>
      <c r="K112" s="96"/>
      <c r="L112" s="96"/>
      <c r="M112" s="684"/>
      <c r="N112" s="96"/>
      <c r="O112" s="684"/>
      <c r="P112" s="190"/>
      <c r="Q112" s="190"/>
      <c r="R112" s="96"/>
      <c r="S112" s="96"/>
      <c r="T112" s="96"/>
      <c r="U112" s="96"/>
      <c r="V112" s="96"/>
      <c r="W112" s="96"/>
      <c r="X112" s="96"/>
      <c r="Y112" s="96"/>
      <c r="Z112" s="96"/>
    </row>
    <row r="113" spans="1:26" ht="11.25" customHeight="1">
      <c r="A113" s="190"/>
      <c r="B113" s="96"/>
      <c r="C113" s="96"/>
      <c r="D113" s="10"/>
      <c r="E113" s="10"/>
      <c r="F113" s="96"/>
      <c r="G113" s="96"/>
      <c r="H113" s="96"/>
      <c r="I113" s="96"/>
      <c r="J113" s="96"/>
      <c r="K113" s="96"/>
      <c r="L113" s="96"/>
      <c r="M113" s="684"/>
      <c r="N113" s="96"/>
      <c r="O113" s="684"/>
      <c r="P113" s="190"/>
      <c r="Q113" s="190"/>
      <c r="R113" s="96"/>
      <c r="S113" s="96"/>
      <c r="T113" s="96"/>
      <c r="U113" s="96"/>
      <c r="V113" s="96"/>
      <c r="W113" s="96"/>
      <c r="X113" s="96"/>
      <c r="Y113" s="96"/>
      <c r="Z113" s="96"/>
    </row>
    <row r="114" spans="1:26" ht="11.25" customHeight="1">
      <c r="A114" s="190"/>
      <c r="B114" s="96"/>
      <c r="C114" s="96"/>
      <c r="D114" s="10"/>
      <c r="E114" s="10"/>
      <c r="F114" s="96"/>
      <c r="G114" s="96"/>
      <c r="H114" s="96"/>
      <c r="I114" s="96"/>
      <c r="J114" s="96"/>
      <c r="K114" s="96"/>
      <c r="L114" s="96"/>
      <c r="M114" s="684"/>
      <c r="N114" s="96"/>
      <c r="O114" s="684"/>
      <c r="P114" s="190"/>
      <c r="Q114" s="190"/>
      <c r="R114" s="96"/>
      <c r="S114" s="96"/>
      <c r="T114" s="96"/>
      <c r="U114" s="96"/>
      <c r="V114" s="96"/>
      <c r="W114" s="96"/>
      <c r="X114" s="96"/>
      <c r="Y114" s="96"/>
      <c r="Z114" s="96"/>
    </row>
    <row r="115" spans="1:26" ht="11.25" customHeight="1">
      <c r="A115" s="190"/>
      <c r="B115" s="96"/>
      <c r="C115" s="96"/>
      <c r="D115" s="10"/>
      <c r="E115" s="10"/>
      <c r="F115" s="96"/>
      <c r="G115" s="96"/>
      <c r="H115" s="96"/>
      <c r="I115" s="96"/>
      <c r="J115" s="96"/>
      <c r="K115" s="96"/>
      <c r="L115" s="96"/>
      <c r="M115" s="684"/>
      <c r="N115" s="96"/>
      <c r="O115" s="684"/>
      <c r="P115" s="190"/>
      <c r="Q115" s="190"/>
      <c r="R115" s="96"/>
      <c r="S115" s="96"/>
      <c r="T115" s="96"/>
      <c r="U115" s="96"/>
      <c r="V115" s="96"/>
      <c r="W115" s="96"/>
      <c r="X115" s="96"/>
      <c r="Y115" s="96"/>
      <c r="Z115" s="96"/>
    </row>
    <row r="116" spans="1:26" ht="11.25" customHeight="1">
      <c r="A116" s="190"/>
      <c r="B116" s="96"/>
      <c r="C116" s="96"/>
      <c r="D116" s="10"/>
      <c r="E116" s="10"/>
      <c r="F116" s="96"/>
      <c r="G116" s="96"/>
      <c r="H116" s="96"/>
      <c r="I116" s="96"/>
      <c r="J116" s="96"/>
      <c r="K116" s="96"/>
      <c r="L116" s="96"/>
      <c r="M116" s="684"/>
      <c r="N116" s="96"/>
      <c r="O116" s="684"/>
      <c r="P116" s="190"/>
      <c r="Q116" s="190"/>
      <c r="R116" s="96"/>
      <c r="S116" s="96"/>
      <c r="T116" s="96"/>
      <c r="U116" s="96"/>
      <c r="V116" s="96"/>
      <c r="W116" s="96"/>
      <c r="X116" s="96"/>
      <c r="Y116" s="96"/>
      <c r="Z116" s="96"/>
    </row>
    <row r="117" spans="1:26" ht="11.25" customHeight="1">
      <c r="A117" s="190"/>
      <c r="B117" s="96"/>
      <c r="C117" s="96"/>
      <c r="D117" s="10"/>
      <c r="E117" s="10"/>
      <c r="F117" s="96"/>
      <c r="G117" s="96"/>
      <c r="H117" s="96"/>
      <c r="I117" s="96"/>
      <c r="J117" s="96"/>
      <c r="K117" s="96"/>
      <c r="L117" s="96"/>
      <c r="M117" s="684"/>
      <c r="N117" s="96"/>
      <c r="O117" s="684"/>
      <c r="P117" s="190"/>
      <c r="Q117" s="190"/>
      <c r="R117" s="96"/>
      <c r="S117" s="96"/>
      <c r="T117" s="96"/>
      <c r="U117" s="96"/>
      <c r="V117" s="96"/>
      <c r="W117" s="96"/>
      <c r="X117" s="96"/>
      <c r="Y117" s="96"/>
      <c r="Z117" s="96"/>
    </row>
    <row r="118" spans="1:26" ht="11.25" customHeight="1">
      <c r="A118" s="190"/>
      <c r="B118" s="96"/>
      <c r="C118" s="96"/>
      <c r="D118" s="10"/>
      <c r="E118" s="10"/>
      <c r="F118" s="96"/>
      <c r="G118" s="96"/>
      <c r="H118" s="96"/>
      <c r="I118" s="96"/>
      <c r="J118" s="96"/>
      <c r="K118" s="96"/>
      <c r="L118" s="96"/>
      <c r="M118" s="684"/>
      <c r="N118" s="96"/>
      <c r="O118" s="684"/>
      <c r="P118" s="190"/>
      <c r="Q118" s="190"/>
      <c r="R118" s="96"/>
      <c r="S118" s="96"/>
      <c r="T118" s="96"/>
      <c r="U118" s="96"/>
      <c r="V118" s="96"/>
      <c r="W118" s="96"/>
      <c r="X118" s="96"/>
      <c r="Y118" s="96"/>
      <c r="Z118" s="96"/>
    </row>
    <row r="119" spans="1:26" ht="11.25" customHeight="1">
      <c r="A119" s="190"/>
      <c r="B119" s="96"/>
      <c r="C119" s="96"/>
      <c r="D119" s="10"/>
      <c r="E119" s="10"/>
      <c r="F119" s="96"/>
      <c r="G119" s="96"/>
      <c r="H119" s="96"/>
      <c r="I119" s="96"/>
      <c r="J119" s="96"/>
      <c r="K119" s="96"/>
      <c r="L119" s="96"/>
      <c r="M119" s="684"/>
      <c r="N119" s="96"/>
      <c r="O119" s="684"/>
      <c r="P119" s="190"/>
      <c r="Q119" s="190"/>
      <c r="R119" s="96"/>
      <c r="S119" s="96"/>
      <c r="T119" s="96"/>
      <c r="U119" s="96"/>
      <c r="V119" s="96"/>
      <c r="W119" s="96"/>
      <c r="X119" s="96"/>
      <c r="Y119" s="96"/>
      <c r="Z119" s="96"/>
    </row>
    <row r="120" spans="1:26" ht="11.25" customHeight="1">
      <c r="A120" s="190"/>
      <c r="B120" s="96"/>
      <c r="C120" s="96"/>
      <c r="D120" s="10"/>
      <c r="E120" s="10"/>
      <c r="F120" s="96"/>
      <c r="G120" s="96"/>
      <c r="H120" s="96"/>
      <c r="I120" s="96"/>
      <c r="J120" s="96"/>
      <c r="K120" s="96"/>
      <c r="L120" s="96"/>
      <c r="M120" s="684"/>
      <c r="N120" s="96"/>
      <c r="O120" s="684"/>
      <c r="P120" s="190"/>
      <c r="Q120" s="190"/>
      <c r="R120" s="96"/>
      <c r="S120" s="96"/>
      <c r="T120" s="96"/>
      <c r="U120" s="96"/>
      <c r="V120" s="96"/>
      <c r="W120" s="96"/>
      <c r="X120" s="96"/>
      <c r="Y120" s="96"/>
      <c r="Z120" s="96"/>
    </row>
    <row r="121" spans="1:26" ht="11.25" customHeight="1">
      <c r="A121" s="190"/>
      <c r="B121" s="96"/>
      <c r="C121" s="96"/>
      <c r="D121" s="10"/>
      <c r="E121" s="10"/>
      <c r="F121" s="96"/>
      <c r="G121" s="96"/>
      <c r="H121" s="96"/>
      <c r="I121" s="96"/>
      <c r="J121" s="96"/>
      <c r="K121" s="96"/>
      <c r="L121" s="96"/>
      <c r="M121" s="684"/>
      <c r="N121" s="96"/>
      <c r="O121" s="684"/>
      <c r="P121" s="190"/>
      <c r="Q121" s="190"/>
      <c r="R121" s="96"/>
      <c r="S121" s="96"/>
      <c r="T121" s="96"/>
      <c r="U121" s="96"/>
      <c r="V121" s="96"/>
      <c r="W121" s="96"/>
      <c r="X121" s="96"/>
      <c r="Y121" s="96"/>
      <c r="Z121" s="96"/>
    </row>
    <row r="122" spans="1:26" ht="11.25" customHeight="1">
      <c r="A122" s="190"/>
      <c r="B122" s="96"/>
      <c r="C122" s="96"/>
      <c r="D122" s="10"/>
      <c r="E122" s="10"/>
      <c r="F122" s="96"/>
      <c r="G122" s="96"/>
      <c r="H122" s="96"/>
      <c r="I122" s="96"/>
      <c r="J122" s="96"/>
      <c r="K122" s="96"/>
      <c r="L122" s="96"/>
      <c r="M122" s="684"/>
      <c r="N122" s="96"/>
      <c r="O122" s="684"/>
      <c r="P122" s="190"/>
      <c r="Q122" s="190"/>
      <c r="R122" s="96"/>
      <c r="S122" s="96"/>
      <c r="T122" s="96"/>
      <c r="U122" s="96"/>
      <c r="V122" s="96"/>
      <c r="W122" s="96"/>
      <c r="X122" s="96"/>
      <c r="Y122" s="96"/>
      <c r="Z122" s="96"/>
    </row>
    <row r="123" spans="1:26" ht="11.25" customHeight="1">
      <c r="A123" s="190"/>
      <c r="B123" s="96"/>
      <c r="C123" s="96"/>
      <c r="D123" s="10"/>
      <c r="E123" s="10"/>
      <c r="F123" s="96"/>
      <c r="G123" s="96"/>
      <c r="H123" s="96"/>
      <c r="I123" s="96"/>
      <c r="J123" s="96"/>
      <c r="K123" s="96"/>
      <c r="L123" s="96"/>
      <c r="M123" s="684"/>
      <c r="N123" s="96"/>
      <c r="O123" s="684"/>
      <c r="P123" s="190"/>
      <c r="Q123" s="190"/>
      <c r="R123" s="96"/>
      <c r="S123" s="96"/>
      <c r="T123" s="96"/>
      <c r="U123" s="96"/>
      <c r="V123" s="96"/>
      <c r="W123" s="96"/>
      <c r="X123" s="96"/>
      <c r="Y123" s="96"/>
      <c r="Z123" s="96"/>
    </row>
    <row r="124" spans="1:26" ht="11.25" customHeight="1">
      <c r="A124" s="190"/>
      <c r="B124" s="96"/>
      <c r="C124" s="96"/>
      <c r="D124" s="10"/>
      <c r="E124" s="10"/>
      <c r="F124" s="96"/>
      <c r="G124" s="96"/>
      <c r="H124" s="96"/>
      <c r="I124" s="96"/>
      <c r="J124" s="96"/>
      <c r="K124" s="96"/>
      <c r="L124" s="96"/>
      <c r="M124" s="684"/>
      <c r="N124" s="96"/>
      <c r="O124" s="684"/>
      <c r="P124" s="190"/>
      <c r="Q124" s="190"/>
      <c r="R124" s="96"/>
      <c r="S124" s="96"/>
      <c r="T124" s="96"/>
      <c r="U124" s="96"/>
      <c r="V124" s="96"/>
      <c r="W124" s="96"/>
      <c r="X124" s="96"/>
      <c r="Y124" s="96"/>
      <c r="Z124" s="96"/>
    </row>
    <row r="125" spans="1:26" ht="11.25" customHeight="1">
      <c r="A125" s="190"/>
      <c r="B125" s="96"/>
      <c r="C125" s="96"/>
      <c r="D125" s="10"/>
      <c r="E125" s="10"/>
      <c r="F125" s="96"/>
      <c r="G125" s="96"/>
      <c r="H125" s="96"/>
      <c r="I125" s="96"/>
      <c r="J125" s="96"/>
      <c r="K125" s="96"/>
      <c r="L125" s="96"/>
      <c r="M125" s="684"/>
      <c r="N125" s="96"/>
      <c r="O125" s="684"/>
      <c r="P125" s="190"/>
      <c r="Q125" s="190"/>
      <c r="R125" s="96"/>
      <c r="S125" s="96"/>
      <c r="T125" s="96"/>
      <c r="U125" s="96"/>
      <c r="V125" s="96"/>
      <c r="W125" s="96"/>
      <c r="X125" s="96"/>
      <c r="Y125" s="96"/>
      <c r="Z125" s="96"/>
    </row>
    <row r="126" spans="1:26" ht="11.25" customHeight="1">
      <c r="A126" s="190"/>
      <c r="B126" s="96"/>
      <c r="C126" s="96"/>
      <c r="D126" s="10"/>
      <c r="E126" s="10"/>
      <c r="F126" s="96"/>
      <c r="G126" s="96"/>
      <c r="H126" s="96"/>
      <c r="I126" s="96"/>
      <c r="J126" s="96"/>
      <c r="K126" s="96"/>
      <c r="L126" s="96"/>
      <c r="M126" s="684"/>
      <c r="N126" s="96"/>
      <c r="O126" s="684"/>
      <c r="P126" s="190"/>
      <c r="Q126" s="190"/>
      <c r="R126" s="96"/>
      <c r="S126" s="96"/>
      <c r="T126" s="96"/>
      <c r="U126" s="96"/>
      <c r="V126" s="96"/>
      <c r="W126" s="96"/>
      <c r="X126" s="96"/>
      <c r="Y126" s="96"/>
      <c r="Z126" s="96"/>
    </row>
    <row r="127" spans="1:26" ht="11.25" customHeight="1">
      <c r="A127" s="190"/>
      <c r="B127" s="96"/>
      <c r="C127" s="96"/>
      <c r="D127" s="10"/>
      <c r="E127" s="10"/>
      <c r="F127" s="96"/>
      <c r="G127" s="96"/>
      <c r="H127" s="96"/>
      <c r="I127" s="96"/>
      <c r="J127" s="96"/>
      <c r="K127" s="96"/>
      <c r="L127" s="96"/>
      <c r="M127" s="684"/>
      <c r="N127" s="96"/>
      <c r="O127" s="684"/>
      <c r="P127" s="190"/>
      <c r="Q127" s="190"/>
      <c r="R127" s="96"/>
      <c r="S127" s="96"/>
      <c r="T127" s="96"/>
      <c r="U127" s="96"/>
      <c r="V127" s="96"/>
      <c r="W127" s="96"/>
      <c r="X127" s="96"/>
      <c r="Y127" s="96"/>
      <c r="Z127" s="96"/>
    </row>
    <row r="128" spans="1:26" ht="11.25" customHeight="1">
      <c r="A128" s="190"/>
      <c r="B128" s="96"/>
      <c r="C128" s="96"/>
      <c r="D128" s="10"/>
      <c r="E128" s="10"/>
      <c r="F128" s="96"/>
      <c r="G128" s="96"/>
      <c r="H128" s="96"/>
      <c r="I128" s="96"/>
      <c r="J128" s="96"/>
      <c r="K128" s="96"/>
      <c r="L128" s="96"/>
      <c r="M128" s="684"/>
      <c r="N128" s="96"/>
      <c r="O128" s="684"/>
      <c r="P128" s="190"/>
      <c r="Q128" s="190"/>
      <c r="R128" s="96"/>
      <c r="S128" s="96"/>
      <c r="T128" s="96"/>
      <c r="U128" s="96"/>
      <c r="V128" s="96"/>
      <c r="W128" s="96"/>
      <c r="X128" s="96"/>
      <c r="Y128" s="96"/>
      <c r="Z128" s="96"/>
    </row>
    <row r="129" spans="1:26" ht="11.25" customHeight="1">
      <c r="A129" s="190"/>
      <c r="B129" s="96"/>
      <c r="C129" s="96"/>
      <c r="D129" s="10"/>
      <c r="E129" s="10"/>
      <c r="F129" s="96"/>
      <c r="G129" s="96"/>
      <c r="H129" s="96"/>
      <c r="I129" s="96"/>
      <c r="J129" s="96"/>
      <c r="K129" s="96"/>
      <c r="L129" s="96"/>
      <c r="M129" s="684"/>
      <c r="N129" s="96"/>
      <c r="O129" s="684"/>
      <c r="P129" s="190"/>
      <c r="Q129" s="190"/>
      <c r="R129" s="96"/>
      <c r="S129" s="96"/>
      <c r="T129" s="96"/>
      <c r="U129" s="96"/>
      <c r="V129" s="96"/>
      <c r="W129" s="96"/>
      <c r="X129" s="96"/>
      <c r="Y129" s="96"/>
      <c r="Z129" s="96"/>
    </row>
    <row r="130" spans="1:26" ht="11.25" customHeight="1">
      <c r="A130" s="190"/>
      <c r="B130" s="96"/>
      <c r="C130" s="96"/>
      <c r="D130" s="10"/>
      <c r="E130" s="10"/>
      <c r="F130" s="96"/>
      <c r="G130" s="96"/>
      <c r="H130" s="96"/>
      <c r="I130" s="96"/>
      <c r="J130" s="96"/>
      <c r="K130" s="96"/>
      <c r="L130" s="96"/>
      <c r="M130" s="684"/>
      <c r="N130" s="96"/>
      <c r="O130" s="684"/>
      <c r="P130" s="190"/>
      <c r="Q130" s="190"/>
      <c r="R130" s="96"/>
      <c r="S130" s="96"/>
      <c r="T130" s="96"/>
      <c r="U130" s="96"/>
      <c r="V130" s="96"/>
      <c r="W130" s="96"/>
      <c r="X130" s="96"/>
      <c r="Y130" s="96"/>
      <c r="Z130" s="96"/>
    </row>
    <row r="131" spans="1:26" ht="11.25" customHeight="1">
      <c r="A131" s="190"/>
      <c r="B131" s="96"/>
      <c r="C131" s="96"/>
      <c r="D131" s="10"/>
      <c r="E131" s="10"/>
      <c r="F131" s="96"/>
      <c r="G131" s="96"/>
      <c r="H131" s="96"/>
      <c r="I131" s="96"/>
      <c r="J131" s="96"/>
      <c r="K131" s="96"/>
      <c r="L131" s="96"/>
      <c r="M131" s="684"/>
      <c r="N131" s="96"/>
      <c r="O131" s="684"/>
      <c r="P131" s="190"/>
      <c r="Q131" s="190"/>
      <c r="R131" s="96"/>
      <c r="S131" s="96"/>
      <c r="T131" s="96"/>
      <c r="U131" s="96"/>
      <c r="V131" s="96"/>
      <c r="W131" s="96"/>
      <c r="X131" s="96"/>
      <c r="Y131" s="96"/>
      <c r="Z131" s="96"/>
    </row>
    <row r="132" spans="1:26" ht="11.25" customHeight="1">
      <c r="A132" s="190"/>
      <c r="B132" s="96"/>
      <c r="C132" s="96"/>
      <c r="D132" s="10"/>
      <c r="E132" s="10"/>
      <c r="F132" s="96"/>
      <c r="G132" s="96"/>
      <c r="H132" s="96"/>
      <c r="I132" s="96"/>
      <c r="J132" s="96"/>
      <c r="K132" s="96"/>
      <c r="L132" s="96"/>
      <c r="M132" s="684"/>
      <c r="N132" s="96"/>
      <c r="O132" s="684"/>
      <c r="P132" s="190"/>
      <c r="Q132" s="190"/>
      <c r="R132" s="96"/>
      <c r="S132" s="96"/>
      <c r="T132" s="96"/>
      <c r="U132" s="96"/>
      <c r="V132" s="96"/>
      <c r="W132" s="96"/>
      <c r="X132" s="96"/>
      <c r="Y132" s="96"/>
      <c r="Z132" s="96"/>
    </row>
    <row r="133" spans="1:26" ht="11.25" customHeight="1">
      <c r="A133" s="190"/>
      <c r="B133" s="96"/>
      <c r="C133" s="96"/>
      <c r="D133" s="10"/>
      <c r="E133" s="10"/>
      <c r="F133" s="96"/>
      <c r="G133" s="96"/>
      <c r="H133" s="96"/>
      <c r="I133" s="96"/>
      <c r="J133" s="96"/>
      <c r="K133" s="96"/>
      <c r="L133" s="96"/>
      <c r="M133" s="684"/>
      <c r="N133" s="96"/>
      <c r="O133" s="684"/>
      <c r="P133" s="190"/>
      <c r="Q133" s="190"/>
      <c r="R133" s="96"/>
      <c r="S133" s="96"/>
      <c r="T133" s="96"/>
      <c r="U133" s="96"/>
      <c r="V133" s="96"/>
      <c r="W133" s="96"/>
      <c r="X133" s="96"/>
      <c r="Y133" s="96"/>
      <c r="Z133" s="96"/>
    </row>
    <row r="134" spans="1:26" ht="11.25" customHeight="1">
      <c r="A134" s="190"/>
      <c r="B134" s="96"/>
      <c r="C134" s="96"/>
      <c r="D134" s="10"/>
      <c r="E134" s="10"/>
      <c r="F134" s="96"/>
      <c r="G134" s="96"/>
      <c r="H134" s="96"/>
      <c r="I134" s="96"/>
      <c r="J134" s="96"/>
      <c r="K134" s="96"/>
      <c r="L134" s="96"/>
      <c r="M134" s="684"/>
      <c r="N134" s="96"/>
      <c r="O134" s="684"/>
      <c r="P134" s="190"/>
      <c r="Q134" s="190"/>
      <c r="R134" s="96"/>
      <c r="S134" s="96"/>
      <c r="T134" s="96"/>
      <c r="U134" s="96"/>
      <c r="V134" s="96"/>
      <c r="W134" s="96"/>
      <c r="X134" s="96"/>
      <c r="Y134" s="96"/>
      <c r="Z134" s="96"/>
    </row>
    <row r="135" spans="1:26" ht="11.25" customHeight="1">
      <c r="A135" s="190"/>
      <c r="B135" s="96"/>
      <c r="C135" s="96"/>
      <c r="D135" s="10"/>
      <c r="E135" s="10"/>
      <c r="F135" s="96"/>
      <c r="G135" s="96"/>
      <c r="H135" s="96"/>
      <c r="I135" s="96"/>
      <c r="J135" s="96"/>
      <c r="K135" s="96"/>
      <c r="L135" s="96"/>
      <c r="M135" s="684"/>
      <c r="N135" s="96"/>
      <c r="O135" s="684"/>
      <c r="P135" s="190"/>
      <c r="Q135" s="190"/>
      <c r="R135" s="96"/>
      <c r="S135" s="96"/>
      <c r="T135" s="96"/>
      <c r="U135" s="96"/>
      <c r="V135" s="96"/>
      <c r="W135" s="96"/>
      <c r="X135" s="96"/>
      <c r="Y135" s="96"/>
      <c r="Z135" s="96"/>
    </row>
    <row r="136" spans="1:26" ht="11.25" customHeight="1">
      <c r="A136" s="190"/>
      <c r="B136" s="96"/>
      <c r="C136" s="96"/>
      <c r="D136" s="10"/>
      <c r="E136" s="10"/>
      <c r="F136" s="96"/>
      <c r="G136" s="96"/>
      <c r="H136" s="96"/>
      <c r="I136" s="96"/>
      <c r="J136" s="96"/>
      <c r="K136" s="96"/>
      <c r="L136" s="96"/>
      <c r="M136" s="684"/>
      <c r="N136" s="96"/>
      <c r="O136" s="684"/>
      <c r="P136" s="190"/>
      <c r="Q136" s="190"/>
      <c r="R136" s="96"/>
      <c r="S136" s="96"/>
      <c r="T136" s="96"/>
      <c r="U136" s="96"/>
      <c r="V136" s="96"/>
      <c r="W136" s="96"/>
      <c r="X136" s="96"/>
      <c r="Y136" s="96"/>
      <c r="Z136" s="96"/>
    </row>
    <row r="137" spans="1:26" ht="11.25" customHeight="1">
      <c r="A137" s="190"/>
      <c r="B137" s="96"/>
      <c r="C137" s="96"/>
      <c r="D137" s="10"/>
      <c r="E137" s="10"/>
      <c r="F137" s="96"/>
      <c r="G137" s="96"/>
      <c r="H137" s="96"/>
      <c r="I137" s="96"/>
      <c r="J137" s="96"/>
      <c r="K137" s="96"/>
      <c r="L137" s="96"/>
      <c r="M137" s="684"/>
      <c r="N137" s="96"/>
      <c r="O137" s="684"/>
      <c r="P137" s="190"/>
      <c r="Q137" s="190"/>
      <c r="R137" s="96"/>
      <c r="S137" s="96"/>
      <c r="T137" s="96"/>
      <c r="U137" s="96"/>
      <c r="V137" s="96"/>
      <c r="W137" s="96"/>
      <c r="X137" s="96"/>
      <c r="Y137" s="96"/>
      <c r="Z137" s="96"/>
    </row>
    <row r="138" spans="1:26" ht="11.25" customHeight="1">
      <c r="A138" s="190"/>
      <c r="B138" s="96"/>
      <c r="C138" s="96"/>
      <c r="D138" s="10"/>
      <c r="E138" s="10"/>
      <c r="F138" s="96"/>
      <c r="G138" s="96"/>
      <c r="H138" s="96"/>
      <c r="I138" s="96"/>
      <c r="J138" s="96"/>
      <c r="K138" s="96"/>
      <c r="L138" s="96"/>
      <c r="M138" s="684"/>
      <c r="N138" s="96"/>
      <c r="O138" s="684"/>
      <c r="P138" s="190"/>
      <c r="Q138" s="190"/>
      <c r="R138" s="96"/>
      <c r="S138" s="96"/>
      <c r="T138" s="96"/>
      <c r="U138" s="96"/>
      <c r="V138" s="96"/>
      <c r="W138" s="96"/>
      <c r="X138" s="96"/>
      <c r="Y138" s="96"/>
      <c r="Z138" s="96"/>
    </row>
    <row r="139" spans="1:26" ht="11.25" customHeight="1">
      <c r="A139" s="190"/>
      <c r="B139" s="96"/>
      <c r="C139" s="96"/>
      <c r="D139" s="10"/>
      <c r="E139" s="10"/>
      <c r="F139" s="96"/>
      <c r="G139" s="96"/>
      <c r="H139" s="96"/>
      <c r="I139" s="96"/>
      <c r="J139" s="96"/>
      <c r="K139" s="96"/>
      <c r="L139" s="96"/>
      <c r="M139" s="684"/>
      <c r="N139" s="96"/>
      <c r="O139" s="684"/>
      <c r="P139" s="190"/>
      <c r="Q139" s="190"/>
      <c r="R139" s="96"/>
      <c r="S139" s="96"/>
      <c r="T139" s="96"/>
      <c r="U139" s="96"/>
      <c r="V139" s="96"/>
      <c r="W139" s="96"/>
      <c r="X139" s="96"/>
      <c r="Y139" s="96"/>
      <c r="Z139" s="96"/>
    </row>
    <row r="140" spans="1:26" ht="11.25" customHeight="1">
      <c r="A140" s="190"/>
      <c r="B140" s="96"/>
      <c r="C140" s="96"/>
      <c r="D140" s="10"/>
      <c r="E140" s="10"/>
      <c r="F140" s="96"/>
      <c r="G140" s="96"/>
      <c r="H140" s="96"/>
      <c r="I140" s="96"/>
      <c r="J140" s="96"/>
      <c r="K140" s="96"/>
      <c r="L140" s="96"/>
      <c r="M140" s="684"/>
      <c r="N140" s="96"/>
      <c r="O140" s="684"/>
      <c r="P140" s="190"/>
      <c r="Q140" s="190"/>
      <c r="R140" s="96"/>
      <c r="S140" s="96"/>
      <c r="T140" s="96"/>
      <c r="U140" s="96"/>
      <c r="V140" s="96"/>
      <c r="W140" s="96"/>
      <c r="X140" s="96"/>
      <c r="Y140" s="96"/>
      <c r="Z140" s="96"/>
    </row>
    <row r="141" spans="1:26" ht="11.25" customHeight="1">
      <c r="A141" s="190"/>
      <c r="B141" s="96"/>
      <c r="C141" s="96"/>
      <c r="D141" s="10"/>
      <c r="E141" s="10"/>
      <c r="F141" s="96"/>
      <c r="G141" s="96"/>
      <c r="H141" s="96"/>
      <c r="I141" s="96"/>
      <c r="J141" s="96"/>
      <c r="K141" s="96"/>
      <c r="L141" s="96"/>
      <c r="M141" s="684"/>
      <c r="N141" s="96"/>
      <c r="O141" s="684"/>
      <c r="P141" s="190"/>
      <c r="Q141" s="190"/>
      <c r="R141" s="96"/>
      <c r="S141" s="96"/>
      <c r="T141" s="96"/>
      <c r="U141" s="96"/>
      <c r="V141" s="96"/>
      <c r="W141" s="96"/>
      <c r="X141" s="96"/>
      <c r="Y141" s="96"/>
      <c r="Z141" s="96"/>
    </row>
    <row r="142" spans="1:26" ht="11.25" customHeight="1">
      <c r="A142" s="190"/>
      <c r="B142" s="96"/>
      <c r="C142" s="96"/>
      <c r="D142" s="10"/>
      <c r="E142" s="10"/>
      <c r="F142" s="96"/>
      <c r="G142" s="96"/>
      <c r="H142" s="96"/>
      <c r="I142" s="96"/>
      <c r="J142" s="96"/>
      <c r="K142" s="96"/>
      <c r="L142" s="96"/>
      <c r="M142" s="684"/>
      <c r="N142" s="96"/>
      <c r="O142" s="684"/>
      <c r="P142" s="190"/>
      <c r="Q142" s="190"/>
      <c r="R142" s="96"/>
      <c r="S142" s="96"/>
      <c r="T142" s="96"/>
      <c r="U142" s="96"/>
      <c r="V142" s="96"/>
      <c r="W142" s="96"/>
      <c r="X142" s="96"/>
      <c r="Y142" s="96"/>
      <c r="Z142" s="96"/>
    </row>
    <row r="143" spans="1:26" ht="11.25" customHeight="1">
      <c r="A143" s="190"/>
      <c r="B143" s="96"/>
      <c r="C143" s="96"/>
      <c r="D143" s="10"/>
      <c r="E143" s="10"/>
      <c r="F143" s="96"/>
      <c r="G143" s="96"/>
      <c r="H143" s="96"/>
      <c r="I143" s="96"/>
      <c r="J143" s="96"/>
      <c r="K143" s="96"/>
      <c r="L143" s="96"/>
      <c r="M143" s="684"/>
      <c r="N143" s="96"/>
      <c r="O143" s="684"/>
      <c r="P143" s="190"/>
      <c r="Q143" s="190"/>
      <c r="R143" s="96"/>
      <c r="S143" s="96"/>
      <c r="T143" s="96"/>
      <c r="U143" s="96"/>
      <c r="V143" s="96"/>
      <c r="W143" s="96"/>
      <c r="X143" s="96"/>
      <c r="Y143" s="96"/>
      <c r="Z143" s="96"/>
    </row>
    <row r="144" spans="1:26" ht="11.25" customHeight="1">
      <c r="A144" s="190"/>
      <c r="B144" s="96"/>
      <c r="C144" s="96"/>
      <c r="D144" s="10"/>
      <c r="E144" s="10"/>
      <c r="F144" s="96"/>
      <c r="G144" s="96"/>
      <c r="H144" s="96"/>
      <c r="I144" s="96"/>
      <c r="J144" s="96"/>
      <c r="K144" s="96"/>
      <c r="L144" s="96"/>
      <c r="M144" s="684"/>
      <c r="N144" s="96"/>
      <c r="O144" s="684"/>
      <c r="P144" s="190"/>
      <c r="Q144" s="190"/>
      <c r="R144" s="96"/>
      <c r="S144" s="96"/>
      <c r="T144" s="96"/>
      <c r="U144" s="96"/>
      <c r="V144" s="96"/>
      <c r="W144" s="96"/>
      <c r="X144" s="96"/>
      <c r="Y144" s="96"/>
      <c r="Z144" s="96"/>
    </row>
    <row r="145" spans="1:26" ht="11.25" customHeight="1">
      <c r="A145" s="190"/>
      <c r="B145" s="96"/>
      <c r="C145" s="96"/>
      <c r="D145" s="10"/>
      <c r="E145" s="10"/>
      <c r="F145" s="96"/>
      <c r="G145" s="96"/>
      <c r="H145" s="96"/>
      <c r="I145" s="96"/>
      <c r="J145" s="96"/>
      <c r="K145" s="96"/>
      <c r="L145" s="96"/>
      <c r="M145" s="684"/>
      <c r="N145" s="96"/>
      <c r="O145" s="684"/>
      <c r="P145" s="190"/>
      <c r="Q145" s="190"/>
      <c r="R145" s="96"/>
      <c r="S145" s="96"/>
      <c r="T145" s="96"/>
      <c r="U145" s="96"/>
      <c r="V145" s="96"/>
      <c r="W145" s="96"/>
      <c r="X145" s="96"/>
      <c r="Y145" s="96"/>
      <c r="Z145" s="96"/>
    </row>
    <row r="146" spans="1:26" ht="11.25" customHeight="1">
      <c r="A146" s="190"/>
      <c r="B146" s="96"/>
      <c r="C146" s="96"/>
      <c r="D146" s="10"/>
      <c r="E146" s="10"/>
      <c r="F146" s="96"/>
      <c r="G146" s="96"/>
      <c r="H146" s="96"/>
      <c r="I146" s="96"/>
      <c r="J146" s="96"/>
      <c r="K146" s="96"/>
      <c r="L146" s="96"/>
      <c r="M146" s="684"/>
      <c r="N146" s="96"/>
      <c r="O146" s="684"/>
      <c r="P146" s="190"/>
      <c r="Q146" s="190"/>
      <c r="R146" s="96"/>
      <c r="S146" s="96"/>
      <c r="T146" s="96"/>
      <c r="U146" s="96"/>
      <c r="V146" s="96"/>
      <c r="W146" s="96"/>
      <c r="X146" s="96"/>
      <c r="Y146" s="96"/>
      <c r="Z146" s="96"/>
    </row>
    <row r="147" spans="1:26" ht="11.25" customHeight="1">
      <c r="A147" s="190"/>
      <c r="B147" s="96"/>
      <c r="C147" s="96"/>
      <c r="D147" s="10"/>
      <c r="E147" s="10"/>
      <c r="F147" s="96"/>
      <c r="G147" s="96"/>
      <c r="H147" s="96"/>
      <c r="I147" s="96"/>
      <c r="J147" s="96"/>
      <c r="K147" s="96"/>
      <c r="L147" s="96"/>
      <c r="M147" s="684"/>
      <c r="N147" s="96"/>
      <c r="O147" s="684"/>
      <c r="P147" s="190"/>
      <c r="Q147" s="190"/>
      <c r="R147" s="96"/>
      <c r="S147" s="96"/>
      <c r="T147" s="96"/>
      <c r="U147" s="96"/>
      <c r="V147" s="96"/>
      <c r="W147" s="96"/>
      <c r="X147" s="96"/>
      <c r="Y147" s="96"/>
      <c r="Z147" s="96"/>
    </row>
    <row r="148" spans="1:26" ht="11.25" customHeight="1">
      <c r="A148" s="190"/>
      <c r="B148" s="96"/>
      <c r="C148" s="96"/>
      <c r="D148" s="10"/>
      <c r="E148" s="10"/>
      <c r="F148" s="96"/>
      <c r="G148" s="96"/>
      <c r="H148" s="96"/>
      <c r="I148" s="96"/>
      <c r="J148" s="96"/>
      <c r="K148" s="96"/>
      <c r="L148" s="96"/>
      <c r="M148" s="684"/>
      <c r="N148" s="96"/>
      <c r="O148" s="684"/>
      <c r="P148" s="190"/>
      <c r="Q148" s="190"/>
      <c r="R148" s="96"/>
      <c r="S148" s="96"/>
      <c r="T148" s="96"/>
      <c r="U148" s="96"/>
      <c r="V148" s="96"/>
      <c r="W148" s="96"/>
      <c r="X148" s="96"/>
      <c r="Y148" s="96"/>
      <c r="Z148" s="96"/>
    </row>
    <row r="149" spans="1:26" ht="11.25" customHeight="1">
      <c r="A149" s="190"/>
      <c r="B149" s="96"/>
      <c r="C149" s="96"/>
      <c r="D149" s="10"/>
      <c r="E149" s="10"/>
      <c r="F149" s="96"/>
      <c r="G149" s="96"/>
      <c r="H149" s="96"/>
      <c r="I149" s="96"/>
      <c r="J149" s="96"/>
      <c r="K149" s="96"/>
      <c r="L149" s="96"/>
      <c r="M149" s="684"/>
      <c r="N149" s="96"/>
      <c r="O149" s="684"/>
      <c r="P149" s="190"/>
      <c r="Q149" s="190"/>
      <c r="R149" s="96"/>
      <c r="S149" s="96"/>
      <c r="T149" s="96"/>
      <c r="U149" s="96"/>
      <c r="V149" s="96"/>
      <c r="W149" s="96"/>
      <c r="X149" s="96"/>
      <c r="Y149" s="96"/>
      <c r="Z149" s="96"/>
    </row>
    <row r="150" spans="1:26" ht="11.25" customHeight="1">
      <c r="A150" s="190"/>
      <c r="B150" s="96"/>
      <c r="C150" s="96"/>
      <c r="D150" s="10"/>
      <c r="E150" s="10"/>
      <c r="F150" s="96"/>
      <c r="G150" s="96"/>
      <c r="H150" s="96"/>
      <c r="I150" s="96"/>
      <c r="J150" s="96"/>
      <c r="K150" s="96"/>
      <c r="L150" s="96"/>
      <c r="M150" s="684"/>
      <c r="N150" s="96"/>
      <c r="O150" s="684"/>
      <c r="P150" s="190"/>
      <c r="Q150" s="190"/>
      <c r="R150" s="96"/>
      <c r="S150" s="96"/>
      <c r="T150" s="96"/>
      <c r="U150" s="96"/>
      <c r="V150" s="96"/>
      <c r="W150" s="96"/>
      <c r="X150" s="96"/>
      <c r="Y150" s="96"/>
      <c r="Z150" s="96"/>
    </row>
    <row r="151" spans="1:26" ht="11.25" customHeight="1">
      <c r="A151" s="190"/>
      <c r="B151" s="96"/>
      <c r="C151" s="96"/>
      <c r="D151" s="10"/>
      <c r="E151" s="10"/>
      <c r="F151" s="96"/>
      <c r="G151" s="96"/>
      <c r="H151" s="96"/>
      <c r="I151" s="96"/>
      <c r="J151" s="96"/>
      <c r="K151" s="96"/>
      <c r="L151" s="96"/>
      <c r="M151" s="684"/>
      <c r="N151" s="96"/>
      <c r="O151" s="684"/>
      <c r="P151" s="190"/>
      <c r="Q151" s="190"/>
      <c r="R151" s="96"/>
      <c r="S151" s="96"/>
      <c r="T151" s="96"/>
      <c r="U151" s="96"/>
      <c r="V151" s="96"/>
      <c r="W151" s="96"/>
      <c r="X151" s="96"/>
      <c r="Y151" s="96"/>
      <c r="Z151" s="96"/>
    </row>
    <row r="152" spans="1:26" ht="11.25" customHeight="1">
      <c r="A152" s="190"/>
      <c r="B152" s="96"/>
      <c r="C152" s="96"/>
      <c r="D152" s="10"/>
      <c r="E152" s="10"/>
      <c r="F152" s="96"/>
      <c r="G152" s="96"/>
      <c r="H152" s="96"/>
      <c r="I152" s="96"/>
      <c r="J152" s="96"/>
      <c r="K152" s="96"/>
      <c r="L152" s="96"/>
      <c r="M152" s="684"/>
      <c r="N152" s="96"/>
      <c r="O152" s="684"/>
      <c r="P152" s="190"/>
      <c r="Q152" s="190"/>
      <c r="R152" s="96"/>
      <c r="S152" s="96"/>
      <c r="T152" s="96"/>
      <c r="U152" s="96"/>
      <c r="V152" s="96"/>
      <c r="W152" s="96"/>
      <c r="X152" s="96"/>
      <c r="Y152" s="96"/>
      <c r="Z152" s="96"/>
    </row>
    <row r="153" spans="1:26" ht="11.25" customHeight="1">
      <c r="A153" s="190"/>
      <c r="B153" s="96"/>
      <c r="C153" s="96"/>
      <c r="D153" s="10"/>
      <c r="E153" s="10"/>
      <c r="F153" s="96"/>
      <c r="G153" s="96"/>
      <c r="H153" s="96"/>
      <c r="I153" s="96"/>
      <c r="J153" s="96"/>
      <c r="K153" s="96"/>
      <c r="L153" s="96"/>
      <c r="M153" s="684"/>
      <c r="N153" s="96"/>
      <c r="O153" s="684"/>
      <c r="P153" s="190"/>
      <c r="Q153" s="190"/>
      <c r="R153" s="96"/>
      <c r="S153" s="96"/>
      <c r="T153" s="96"/>
      <c r="U153" s="96"/>
      <c r="V153" s="96"/>
      <c r="W153" s="96"/>
      <c r="X153" s="96"/>
      <c r="Y153" s="96"/>
      <c r="Z153" s="96"/>
    </row>
    <row r="154" spans="1:26" ht="11.25" customHeight="1">
      <c r="A154" s="190"/>
      <c r="B154" s="96"/>
      <c r="C154" s="96"/>
      <c r="D154" s="10"/>
      <c r="E154" s="10"/>
      <c r="F154" s="96"/>
      <c r="G154" s="96"/>
      <c r="H154" s="96"/>
      <c r="I154" s="96"/>
      <c r="J154" s="96"/>
      <c r="K154" s="96"/>
      <c r="L154" s="96"/>
      <c r="M154" s="684"/>
      <c r="N154" s="96"/>
      <c r="O154" s="684"/>
      <c r="P154" s="190"/>
      <c r="Q154" s="190"/>
      <c r="R154" s="96"/>
      <c r="S154" s="96"/>
      <c r="T154" s="96"/>
      <c r="U154" s="96"/>
      <c r="V154" s="96"/>
      <c r="W154" s="96"/>
      <c r="X154" s="96"/>
      <c r="Y154" s="96"/>
      <c r="Z154" s="96"/>
    </row>
    <row r="155" spans="1:26" ht="11.25" customHeight="1">
      <c r="A155" s="190"/>
      <c r="B155" s="96"/>
      <c r="C155" s="96"/>
      <c r="D155" s="10"/>
      <c r="E155" s="10"/>
      <c r="F155" s="96"/>
      <c r="G155" s="96"/>
      <c r="H155" s="96"/>
      <c r="I155" s="96"/>
      <c r="J155" s="96"/>
      <c r="K155" s="96"/>
      <c r="L155" s="96"/>
      <c r="M155" s="684"/>
      <c r="N155" s="96"/>
      <c r="O155" s="684"/>
      <c r="P155" s="190"/>
      <c r="Q155" s="190"/>
      <c r="R155" s="96"/>
      <c r="S155" s="96"/>
      <c r="T155" s="96"/>
      <c r="U155" s="96"/>
      <c r="V155" s="96"/>
      <c r="W155" s="96"/>
      <c r="X155" s="96"/>
      <c r="Y155" s="96"/>
      <c r="Z155" s="96"/>
    </row>
    <row r="156" spans="1:26" ht="11.25" customHeight="1">
      <c r="A156" s="190"/>
      <c r="B156" s="96"/>
      <c r="C156" s="96"/>
      <c r="D156" s="10"/>
      <c r="E156" s="10"/>
      <c r="F156" s="96"/>
      <c r="G156" s="96"/>
      <c r="H156" s="96"/>
      <c r="I156" s="96"/>
      <c r="J156" s="96"/>
      <c r="K156" s="96"/>
      <c r="L156" s="96"/>
      <c r="M156" s="684"/>
      <c r="N156" s="96"/>
      <c r="O156" s="684"/>
      <c r="P156" s="190"/>
      <c r="Q156" s="190"/>
      <c r="R156" s="96"/>
      <c r="S156" s="96"/>
      <c r="T156" s="96"/>
      <c r="U156" s="96"/>
      <c r="V156" s="96"/>
      <c r="W156" s="96"/>
      <c r="X156" s="96"/>
      <c r="Y156" s="96"/>
      <c r="Z156" s="96"/>
    </row>
    <row r="157" spans="1:26" ht="11.25" customHeight="1">
      <c r="A157" s="190"/>
      <c r="B157" s="96"/>
      <c r="C157" s="96"/>
      <c r="D157" s="10"/>
      <c r="E157" s="10"/>
      <c r="F157" s="96"/>
      <c r="G157" s="96"/>
      <c r="H157" s="96"/>
      <c r="I157" s="96"/>
      <c r="J157" s="96"/>
      <c r="K157" s="96"/>
      <c r="L157" s="96"/>
      <c r="M157" s="684"/>
      <c r="N157" s="96"/>
      <c r="O157" s="684"/>
      <c r="P157" s="190"/>
      <c r="Q157" s="190"/>
      <c r="R157" s="96"/>
      <c r="S157" s="96"/>
      <c r="T157" s="96"/>
      <c r="U157" s="96"/>
      <c r="V157" s="96"/>
      <c r="W157" s="96"/>
      <c r="X157" s="96"/>
      <c r="Y157" s="96"/>
      <c r="Z157" s="96"/>
    </row>
    <row r="158" spans="1:26" ht="11.25" customHeight="1">
      <c r="A158" s="190"/>
      <c r="B158" s="96"/>
      <c r="C158" s="96"/>
      <c r="D158" s="10"/>
      <c r="E158" s="10"/>
      <c r="F158" s="96"/>
      <c r="G158" s="96"/>
      <c r="H158" s="96"/>
      <c r="I158" s="96"/>
      <c r="J158" s="96"/>
      <c r="K158" s="96"/>
      <c r="L158" s="96"/>
      <c r="M158" s="684"/>
      <c r="N158" s="96"/>
      <c r="O158" s="684"/>
      <c r="P158" s="190"/>
      <c r="Q158" s="190"/>
      <c r="R158" s="96"/>
      <c r="S158" s="96"/>
      <c r="T158" s="96"/>
      <c r="U158" s="96"/>
      <c r="V158" s="96"/>
      <c r="W158" s="96"/>
      <c r="X158" s="96"/>
      <c r="Y158" s="96"/>
      <c r="Z158" s="96"/>
    </row>
    <row r="159" spans="1:26" ht="11.25" customHeight="1">
      <c r="A159" s="190"/>
      <c r="B159" s="96"/>
      <c r="C159" s="96"/>
      <c r="D159" s="10"/>
      <c r="E159" s="10"/>
      <c r="F159" s="96"/>
      <c r="G159" s="96"/>
      <c r="H159" s="96"/>
      <c r="I159" s="96"/>
      <c r="J159" s="96"/>
      <c r="K159" s="96"/>
      <c r="L159" s="96"/>
      <c r="M159" s="684"/>
      <c r="N159" s="96"/>
      <c r="O159" s="684"/>
      <c r="P159" s="190"/>
      <c r="Q159" s="190"/>
      <c r="R159" s="96"/>
      <c r="S159" s="96"/>
      <c r="T159" s="96"/>
      <c r="U159" s="96"/>
      <c r="V159" s="96"/>
      <c r="W159" s="96"/>
      <c r="X159" s="96"/>
      <c r="Y159" s="96"/>
      <c r="Z159" s="96"/>
    </row>
    <row r="160" spans="1:26" ht="11.25" customHeight="1">
      <c r="A160" s="190"/>
      <c r="B160" s="96"/>
      <c r="C160" s="96"/>
      <c r="D160" s="10"/>
      <c r="E160" s="10"/>
      <c r="F160" s="96"/>
      <c r="G160" s="96"/>
      <c r="H160" s="96"/>
      <c r="I160" s="96"/>
      <c r="J160" s="96"/>
      <c r="K160" s="96"/>
      <c r="L160" s="96"/>
      <c r="M160" s="684"/>
      <c r="N160" s="96"/>
      <c r="O160" s="684"/>
      <c r="P160" s="190"/>
      <c r="Q160" s="190"/>
      <c r="R160" s="96"/>
      <c r="S160" s="96"/>
      <c r="T160" s="96"/>
      <c r="U160" s="96"/>
      <c r="V160" s="96"/>
      <c r="W160" s="96"/>
      <c r="X160" s="96"/>
      <c r="Y160" s="96"/>
      <c r="Z160" s="96"/>
    </row>
    <row r="161" spans="1:26" ht="11.25" customHeight="1">
      <c r="A161" s="190"/>
      <c r="B161" s="96"/>
      <c r="C161" s="96"/>
      <c r="D161" s="10"/>
      <c r="E161" s="10"/>
      <c r="F161" s="96"/>
      <c r="G161" s="96"/>
      <c r="H161" s="96"/>
      <c r="I161" s="96"/>
      <c r="J161" s="96"/>
      <c r="K161" s="96"/>
      <c r="L161" s="96"/>
      <c r="M161" s="684"/>
      <c r="N161" s="96"/>
      <c r="O161" s="684"/>
      <c r="P161" s="190"/>
      <c r="Q161" s="190"/>
      <c r="R161" s="96"/>
      <c r="S161" s="96"/>
      <c r="T161" s="96"/>
      <c r="U161" s="96"/>
      <c r="V161" s="96"/>
      <c r="W161" s="96"/>
      <c r="X161" s="96"/>
      <c r="Y161" s="96"/>
      <c r="Z161" s="96"/>
    </row>
    <row r="162" spans="1:26" ht="11.25" customHeight="1">
      <c r="A162" s="190"/>
      <c r="B162" s="96"/>
      <c r="C162" s="96"/>
      <c r="D162" s="10"/>
      <c r="E162" s="10"/>
      <c r="F162" s="96"/>
      <c r="G162" s="96"/>
      <c r="H162" s="96"/>
      <c r="I162" s="96"/>
      <c r="J162" s="96"/>
      <c r="K162" s="96"/>
      <c r="L162" s="96"/>
      <c r="M162" s="684"/>
      <c r="N162" s="96"/>
      <c r="O162" s="684"/>
      <c r="P162" s="190"/>
      <c r="Q162" s="190"/>
      <c r="R162" s="96"/>
      <c r="S162" s="96"/>
      <c r="T162" s="96"/>
      <c r="U162" s="96"/>
      <c r="V162" s="96"/>
      <c r="W162" s="96"/>
      <c r="X162" s="96"/>
      <c r="Y162" s="96"/>
      <c r="Z162" s="96"/>
    </row>
    <row r="163" spans="1:26" ht="11.25" customHeight="1">
      <c r="A163" s="190"/>
      <c r="B163" s="96"/>
      <c r="C163" s="96"/>
      <c r="D163" s="10"/>
      <c r="E163" s="10"/>
      <c r="F163" s="96"/>
      <c r="G163" s="96"/>
      <c r="H163" s="96"/>
      <c r="I163" s="96"/>
      <c r="J163" s="96"/>
      <c r="K163" s="96"/>
      <c r="L163" s="96"/>
      <c r="M163" s="684"/>
      <c r="N163" s="96"/>
      <c r="O163" s="684"/>
      <c r="P163" s="190"/>
      <c r="Q163" s="190"/>
      <c r="R163" s="96"/>
      <c r="S163" s="96"/>
      <c r="T163" s="96"/>
      <c r="U163" s="96"/>
      <c r="V163" s="96"/>
      <c r="W163" s="96"/>
      <c r="X163" s="96"/>
      <c r="Y163" s="96"/>
      <c r="Z163" s="96"/>
    </row>
    <row r="164" spans="1:26" ht="11.25" customHeight="1">
      <c r="A164" s="190"/>
      <c r="B164" s="96"/>
      <c r="C164" s="96"/>
      <c r="D164" s="10"/>
      <c r="E164" s="10"/>
      <c r="F164" s="96"/>
      <c r="G164" s="96"/>
      <c r="H164" s="96"/>
      <c r="I164" s="96"/>
      <c r="J164" s="96"/>
      <c r="K164" s="96"/>
      <c r="L164" s="96"/>
      <c r="M164" s="684"/>
      <c r="N164" s="96"/>
      <c r="O164" s="684"/>
      <c r="P164" s="190"/>
      <c r="Q164" s="190"/>
      <c r="R164" s="96"/>
      <c r="S164" s="96"/>
      <c r="T164" s="96"/>
      <c r="U164" s="96"/>
      <c r="V164" s="96"/>
      <c r="W164" s="96"/>
      <c r="X164" s="96"/>
      <c r="Y164" s="96"/>
      <c r="Z164" s="96"/>
    </row>
    <row r="165" spans="1:26" ht="11.25" customHeight="1">
      <c r="A165" s="190"/>
      <c r="B165" s="96"/>
      <c r="C165" s="96"/>
      <c r="D165" s="10"/>
      <c r="E165" s="10"/>
      <c r="F165" s="96"/>
      <c r="G165" s="96"/>
      <c r="H165" s="96"/>
      <c r="I165" s="96"/>
      <c r="J165" s="96"/>
      <c r="K165" s="96"/>
      <c r="L165" s="96"/>
      <c r="M165" s="684"/>
      <c r="N165" s="96"/>
      <c r="O165" s="684"/>
      <c r="P165" s="190"/>
      <c r="Q165" s="190"/>
      <c r="R165" s="96"/>
      <c r="S165" s="96"/>
      <c r="T165" s="96"/>
      <c r="U165" s="96"/>
      <c r="V165" s="96"/>
      <c r="W165" s="96"/>
      <c r="X165" s="96"/>
      <c r="Y165" s="96"/>
      <c r="Z165" s="96"/>
    </row>
    <row r="166" spans="1:26" ht="11.25" customHeight="1">
      <c r="A166" s="190"/>
      <c r="B166" s="96"/>
      <c r="C166" s="96"/>
      <c r="D166" s="10"/>
      <c r="E166" s="10"/>
      <c r="F166" s="96"/>
      <c r="G166" s="96"/>
      <c r="H166" s="96"/>
      <c r="I166" s="96"/>
      <c r="J166" s="96"/>
      <c r="K166" s="96"/>
      <c r="L166" s="96"/>
      <c r="M166" s="684"/>
      <c r="N166" s="96"/>
      <c r="O166" s="684"/>
      <c r="P166" s="190"/>
      <c r="Q166" s="190"/>
      <c r="R166" s="96"/>
      <c r="S166" s="96"/>
      <c r="T166" s="96"/>
      <c r="U166" s="96"/>
      <c r="V166" s="96"/>
      <c r="W166" s="96"/>
      <c r="X166" s="96"/>
      <c r="Y166" s="96"/>
      <c r="Z166" s="96"/>
    </row>
    <row r="167" spans="1:26" ht="11.25" customHeight="1">
      <c r="A167" s="190"/>
      <c r="B167" s="96"/>
      <c r="C167" s="96"/>
      <c r="D167" s="10"/>
      <c r="E167" s="10"/>
      <c r="F167" s="96"/>
      <c r="G167" s="96"/>
      <c r="H167" s="96"/>
      <c r="I167" s="96"/>
      <c r="J167" s="96"/>
      <c r="K167" s="96"/>
      <c r="L167" s="96"/>
      <c r="M167" s="684"/>
      <c r="N167" s="96"/>
      <c r="O167" s="684"/>
      <c r="P167" s="190"/>
      <c r="Q167" s="190"/>
      <c r="R167" s="96"/>
      <c r="S167" s="96"/>
      <c r="T167" s="96"/>
      <c r="U167" s="96"/>
      <c r="V167" s="96"/>
      <c r="W167" s="96"/>
      <c r="X167" s="96"/>
      <c r="Y167" s="96"/>
      <c r="Z167" s="96"/>
    </row>
    <row r="168" spans="1:26" ht="11.25" customHeight="1">
      <c r="A168" s="190"/>
      <c r="B168" s="96"/>
      <c r="C168" s="96"/>
      <c r="D168" s="10"/>
      <c r="E168" s="10"/>
      <c r="F168" s="96"/>
      <c r="G168" s="96"/>
      <c r="H168" s="96"/>
      <c r="I168" s="96"/>
      <c r="J168" s="96"/>
      <c r="K168" s="96"/>
      <c r="L168" s="96"/>
      <c r="M168" s="684"/>
      <c r="N168" s="96"/>
      <c r="O168" s="684"/>
      <c r="P168" s="190"/>
      <c r="Q168" s="190"/>
      <c r="R168" s="96"/>
      <c r="S168" s="96"/>
      <c r="T168" s="96"/>
      <c r="U168" s="96"/>
      <c r="V168" s="96"/>
      <c r="W168" s="96"/>
      <c r="X168" s="96"/>
      <c r="Y168" s="96"/>
      <c r="Z168" s="96"/>
    </row>
    <row r="169" spans="1:26" ht="11.25" customHeight="1">
      <c r="A169" s="190"/>
      <c r="B169" s="96"/>
      <c r="C169" s="96"/>
      <c r="D169" s="10"/>
      <c r="E169" s="10"/>
      <c r="F169" s="96"/>
      <c r="G169" s="96"/>
      <c r="H169" s="96"/>
      <c r="I169" s="96"/>
      <c r="J169" s="96"/>
      <c r="K169" s="96"/>
      <c r="L169" s="96"/>
      <c r="M169" s="684"/>
      <c r="N169" s="96"/>
      <c r="O169" s="684"/>
      <c r="P169" s="190"/>
      <c r="Q169" s="190"/>
      <c r="R169" s="96"/>
      <c r="S169" s="96"/>
      <c r="T169" s="96"/>
      <c r="U169" s="96"/>
      <c r="V169" s="96"/>
      <c r="W169" s="96"/>
      <c r="X169" s="96"/>
      <c r="Y169" s="96"/>
      <c r="Z169" s="96"/>
    </row>
    <row r="170" spans="1:26" ht="11.25" customHeight="1">
      <c r="A170" s="190"/>
      <c r="B170" s="96"/>
      <c r="C170" s="96"/>
      <c r="D170" s="10"/>
      <c r="E170" s="10"/>
      <c r="F170" s="96"/>
      <c r="G170" s="96"/>
      <c r="H170" s="96"/>
      <c r="I170" s="96"/>
      <c r="J170" s="96"/>
      <c r="K170" s="96"/>
      <c r="L170" s="96"/>
      <c r="M170" s="684"/>
      <c r="N170" s="96"/>
      <c r="O170" s="684"/>
      <c r="P170" s="190"/>
      <c r="Q170" s="190"/>
      <c r="R170" s="96"/>
      <c r="S170" s="96"/>
      <c r="T170" s="96"/>
      <c r="U170" s="96"/>
      <c r="V170" s="96"/>
      <c r="W170" s="96"/>
      <c r="X170" s="96"/>
      <c r="Y170" s="96"/>
      <c r="Z170" s="96"/>
    </row>
    <row r="171" spans="1:26" ht="11.25" customHeight="1">
      <c r="A171" s="190"/>
      <c r="B171" s="96"/>
      <c r="C171" s="96"/>
      <c r="D171" s="10"/>
      <c r="E171" s="10"/>
      <c r="F171" s="96"/>
      <c r="G171" s="96"/>
      <c r="H171" s="96"/>
      <c r="I171" s="96"/>
      <c r="J171" s="96"/>
      <c r="K171" s="96"/>
      <c r="L171" s="96"/>
      <c r="M171" s="684"/>
      <c r="N171" s="96"/>
      <c r="O171" s="684"/>
      <c r="P171" s="190"/>
      <c r="Q171" s="190"/>
      <c r="R171" s="96"/>
      <c r="S171" s="96"/>
      <c r="T171" s="96"/>
      <c r="U171" s="96"/>
      <c r="V171" s="96"/>
      <c r="W171" s="96"/>
      <c r="X171" s="96"/>
      <c r="Y171" s="96"/>
      <c r="Z171" s="96"/>
    </row>
    <row r="172" spans="1:26" ht="11.25" customHeight="1">
      <c r="A172" s="190"/>
      <c r="B172" s="96"/>
      <c r="C172" s="96"/>
      <c r="D172" s="10"/>
      <c r="E172" s="10"/>
      <c r="F172" s="96"/>
      <c r="G172" s="96"/>
      <c r="H172" s="96"/>
      <c r="I172" s="96"/>
      <c r="J172" s="96"/>
      <c r="K172" s="96"/>
      <c r="L172" s="96"/>
      <c r="M172" s="684"/>
      <c r="N172" s="96"/>
      <c r="O172" s="684"/>
      <c r="P172" s="190"/>
      <c r="Q172" s="190"/>
      <c r="R172" s="96"/>
      <c r="S172" s="96"/>
      <c r="T172" s="96"/>
      <c r="U172" s="96"/>
      <c r="V172" s="96"/>
      <c r="W172" s="96"/>
      <c r="X172" s="96"/>
      <c r="Y172" s="96"/>
      <c r="Z172" s="96"/>
    </row>
    <row r="173" spans="1:26" ht="11.25" customHeight="1">
      <c r="A173" s="190"/>
      <c r="B173" s="96"/>
      <c r="C173" s="96"/>
      <c r="D173" s="10"/>
      <c r="E173" s="10"/>
      <c r="F173" s="96"/>
      <c r="G173" s="96"/>
      <c r="H173" s="96"/>
      <c r="I173" s="96"/>
      <c r="J173" s="96"/>
      <c r="K173" s="96"/>
      <c r="L173" s="96"/>
      <c r="M173" s="684"/>
      <c r="N173" s="96"/>
      <c r="O173" s="684"/>
      <c r="P173" s="190"/>
      <c r="Q173" s="190"/>
      <c r="R173" s="96"/>
      <c r="S173" s="96"/>
      <c r="T173" s="96"/>
      <c r="U173" s="96"/>
      <c r="V173" s="96"/>
      <c r="W173" s="96"/>
      <c r="X173" s="96"/>
      <c r="Y173" s="96"/>
      <c r="Z173" s="96"/>
    </row>
    <row r="174" spans="1:26" ht="11.25" customHeight="1">
      <c r="A174" s="190"/>
      <c r="B174" s="96"/>
      <c r="C174" s="96"/>
      <c r="D174" s="10"/>
      <c r="E174" s="10"/>
      <c r="F174" s="96"/>
      <c r="G174" s="96"/>
      <c r="H174" s="96"/>
      <c r="I174" s="96"/>
      <c r="J174" s="96"/>
      <c r="K174" s="96"/>
      <c r="L174" s="96"/>
      <c r="M174" s="684"/>
      <c r="N174" s="96"/>
      <c r="O174" s="684"/>
      <c r="P174" s="190"/>
      <c r="Q174" s="190"/>
      <c r="R174" s="96"/>
      <c r="S174" s="96"/>
      <c r="T174" s="96"/>
      <c r="U174" s="96"/>
      <c r="V174" s="96"/>
      <c r="W174" s="96"/>
      <c r="X174" s="96"/>
      <c r="Y174" s="96"/>
      <c r="Z174" s="96"/>
    </row>
    <row r="175" spans="1:26" ht="11.25" customHeight="1">
      <c r="A175" s="190"/>
      <c r="B175" s="96"/>
      <c r="C175" s="96"/>
      <c r="D175" s="10"/>
      <c r="E175" s="10"/>
      <c r="F175" s="96"/>
      <c r="G175" s="96"/>
      <c r="H175" s="96"/>
      <c r="I175" s="96"/>
      <c r="J175" s="96"/>
      <c r="K175" s="96"/>
      <c r="L175" s="96"/>
      <c r="M175" s="684"/>
      <c r="N175" s="96"/>
      <c r="O175" s="684"/>
      <c r="P175" s="190"/>
      <c r="Q175" s="190"/>
      <c r="R175" s="96"/>
      <c r="S175" s="96"/>
      <c r="T175" s="96"/>
      <c r="U175" s="96"/>
      <c r="V175" s="96"/>
      <c r="W175" s="96"/>
      <c r="X175" s="96"/>
      <c r="Y175" s="96"/>
      <c r="Z175" s="96"/>
    </row>
    <row r="176" spans="1:26" ht="11.25" customHeight="1">
      <c r="A176" s="190"/>
      <c r="B176" s="96"/>
      <c r="C176" s="96"/>
      <c r="D176" s="10"/>
      <c r="E176" s="10"/>
      <c r="F176" s="96"/>
      <c r="G176" s="96"/>
      <c r="H176" s="96"/>
      <c r="I176" s="96"/>
      <c r="J176" s="96"/>
      <c r="K176" s="96"/>
      <c r="L176" s="96"/>
      <c r="M176" s="684"/>
      <c r="N176" s="96"/>
      <c r="O176" s="684"/>
      <c r="P176" s="190"/>
      <c r="Q176" s="190"/>
      <c r="R176" s="96"/>
      <c r="S176" s="96"/>
      <c r="T176" s="96"/>
      <c r="U176" s="96"/>
      <c r="V176" s="96"/>
      <c r="W176" s="96"/>
      <c r="X176" s="96"/>
      <c r="Y176" s="96"/>
      <c r="Z176" s="96"/>
    </row>
    <row r="177" spans="1:26" ht="11.25" customHeight="1">
      <c r="A177" s="190"/>
      <c r="B177" s="96"/>
      <c r="C177" s="96"/>
      <c r="D177" s="10"/>
      <c r="E177" s="10"/>
      <c r="F177" s="96"/>
      <c r="G177" s="96"/>
      <c r="H177" s="96"/>
      <c r="I177" s="96"/>
      <c r="J177" s="96"/>
      <c r="K177" s="96"/>
      <c r="L177" s="96"/>
      <c r="M177" s="684"/>
      <c r="N177" s="96"/>
      <c r="O177" s="684"/>
      <c r="P177" s="190"/>
      <c r="Q177" s="190"/>
      <c r="R177" s="96"/>
      <c r="S177" s="96"/>
      <c r="T177" s="96"/>
      <c r="U177" s="96"/>
      <c r="V177" s="96"/>
      <c r="W177" s="96"/>
      <c r="X177" s="96"/>
      <c r="Y177" s="96"/>
      <c r="Z177" s="96"/>
    </row>
    <row r="178" spans="1:26" ht="11.25" customHeight="1">
      <c r="A178" s="190"/>
      <c r="B178" s="96"/>
      <c r="C178" s="96"/>
      <c r="D178" s="10"/>
      <c r="E178" s="10"/>
      <c r="F178" s="96"/>
      <c r="G178" s="96"/>
      <c r="H178" s="96"/>
      <c r="I178" s="96"/>
      <c r="J178" s="96"/>
      <c r="K178" s="96"/>
      <c r="L178" s="96"/>
      <c r="M178" s="684"/>
      <c r="N178" s="96"/>
      <c r="O178" s="684"/>
      <c r="P178" s="190"/>
      <c r="Q178" s="190"/>
      <c r="R178" s="96"/>
      <c r="S178" s="96"/>
      <c r="T178" s="96"/>
      <c r="U178" s="96"/>
      <c r="V178" s="96"/>
      <c r="W178" s="96"/>
      <c r="X178" s="96"/>
      <c r="Y178" s="96"/>
      <c r="Z178" s="96"/>
    </row>
    <row r="179" spans="1:26" ht="11.25" customHeight="1">
      <c r="A179" s="190"/>
      <c r="B179" s="96"/>
      <c r="C179" s="96"/>
      <c r="D179" s="10"/>
      <c r="E179" s="10"/>
      <c r="F179" s="96"/>
      <c r="G179" s="96"/>
      <c r="H179" s="96"/>
      <c r="I179" s="96"/>
      <c r="J179" s="96"/>
      <c r="K179" s="96"/>
      <c r="L179" s="96"/>
      <c r="M179" s="684"/>
      <c r="N179" s="96"/>
      <c r="O179" s="684"/>
      <c r="P179" s="190"/>
      <c r="Q179" s="190"/>
      <c r="R179" s="96"/>
      <c r="S179" s="96"/>
      <c r="T179" s="96"/>
      <c r="U179" s="96"/>
      <c r="V179" s="96"/>
      <c r="W179" s="96"/>
      <c r="X179" s="96"/>
      <c r="Y179" s="96"/>
      <c r="Z179" s="96"/>
    </row>
    <row r="180" spans="1:26" ht="11.25" customHeight="1">
      <c r="A180" s="190"/>
      <c r="B180" s="96"/>
      <c r="C180" s="96"/>
      <c r="D180" s="10"/>
      <c r="E180" s="10"/>
      <c r="F180" s="96"/>
      <c r="G180" s="96"/>
      <c r="H180" s="96"/>
      <c r="I180" s="96"/>
      <c r="J180" s="96"/>
      <c r="K180" s="96"/>
      <c r="L180" s="96"/>
      <c r="M180" s="684"/>
      <c r="N180" s="96"/>
      <c r="O180" s="684"/>
      <c r="P180" s="190"/>
      <c r="Q180" s="190"/>
      <c r="R180" s="96"/>
      <c r="S180" s="96"/>
      <c r="T180" s="96"/>
      <c r="U180" s="96"/>
      <c r="V180" s="96"/>
      <c r="W180" s="96"/>
      <c r="X180" s="96"/>
      <c r="Y180" s="96"/>
      <c r="Z180" s="96"/>
    </row>
    <row r="181" spans="1:26" ht="11.25" customHeight="1">
      <c r="A181" s="190"/>
      <c r="B181" s="96"/>
      <c r="C181" s="96"/>
      <c r="D181" s="10"/>
      <c r="E181" s="10"/>
      <c r="F181" s="96"/>
      <c r="G181" s="96"/>
      <c r="H181" s="96"/>
      <c r="I181" s="96"/>
      <c r="J181" s="96"/>
      <c r="K181" s="96"/>
      <c r="L181" s="96"/>
      <c r="M181" s="684"/>
      <c r="N181" s="96"/>
      <c r="O181" s="684"/>
      <c r="P181" s="190"/>
      <c r="Q181" s="190"/>
      <c r="R181" s="96"/>
      <c r="S181" s="96"/>
      <c r="T181" s="96"/>
      <c r="U181" s="96"/>
      <c r="V181" s="96"/>
      <c r="W181" s="96"/>
      <c r="X181" s="96"/>
      <c r="Y181" s="96"/>
      <c r="Z181" s="96"/>
    </row>
    <row r="182" spans="1:26" ht="11.25" customHeight="1">
      <c r="A182" s="190"/>
      <c r="B182" s="96"/>
      <c r="C182" s="96"/>
      <c r="D182" s="10"/>
      <c r="E182" s="10"/>
      <c r="F182" s="96"/>
      <c r="G182" s="96"/>
      <c r="H182" s="96"/>
      <c r="I182" s="96"/>
      <c r="J182" s="96"/>
      <c r="K182" s="96"/>
      <c r="L182" s="96"/>
      <c r="M182" s="684"/>
      <c r="N182" s="96"/>
      <c r="O182" s="684"/>
      <c r="P182" s="190"/>
      <c r="Q182" s="190"/>
      <c r="R182" s="96"/>
      <c r="S182" s="96"/>
      <c r="T182" s="96"/>
      <c r="U182" s="96"/>
      <c r="V182" s="96"/>
      <c r="W182" s="96"/>
      <c r="X182" s="96"/>
      <c r="Y182" s="96"/>
      <c r="Z182" s="96"/>
    </row>
    <row r="183" spans="1:26" ht="11.25" customHeight="1">
      <c r="A183" s="190"/>
      <c r="B183" s="96"/>
      <c r="C183" s="96"/>
      <c r="D183" s="10"/>
      <c r="E183" s="10"/>
      <c r="F183" s="96"/>
      <c r="G183" s="96"/>
      <c r="H183" s="96"/>
      <c r="I183" s="96"/>
      <c r="J183" s="96"/>
      <c r="K183" s="96"/>
      <c r="L183" s="96"/>
      <c r="M183" s="684"/>
      <c r="N183" s="96"/>
      <c r="O183" s="684"/>
      <c r="P183" s="190"/>
      <c r="Q183" s="190"/>
      <c r="R183" s="96"/>
      <c r="S183" s="96"/>
      <c r="T183" s="96"/>
      <c r="U183" s="96"/>
      <c r="V183" s="96"/>
      <c r="W183" s="96"/>
      <c r="X183" s="96"/>
      <c r="Y183" s="96"/>
      <c r="Z183" s="96"/>
    </row>
    <row r="184" spans="1:26" ht="11.25" customHeight="1">
      <c r="A184" s="190"/>
      <c r="B184" s="96"/>
      <c r="C184" s="96"/>
      <c r="D184" s="10"/>
      <c r="E184" s="10"/>
      <c r="F184" s="96"/>
      <c r="G184" s="96"/>
      <c r="H184" s="96"/>
      <c r="I184" s="96"/>
      <c r="J184" s="96"/>
      <c r="K184" s="96"/>
      <c r="L184" s="96"/>
      <c r="M184" s="684"/>
      <c r="N184" s="96"/>
      <c r="O184" s="684"/>
      <c r="P184" s="190"/>
      <c r="Q184" s="190"/>
      <c r="R184" s="96"/>
      <c r="S184" s="96"/>
      <c r="T184" s="96"/>
      <c r="U184" s="96"/>
      <c r="V184" s="96"/>
      <c r="W184" s="96"/>
      <c r="X184" s="96"/>
      <c r="Y184" s="96"/>
      <c r="Z184" s="96"/>
    </row>
    <row r="185" spans="1:26" ht="11.25" customHeight="1">
      <c r="A185" s="190"/>
      <c r="B185" s="96"/>
      <c r="C185" s="96"/>
      <c r="D185" s="10"/>
      <c r="E185" s="10"/>
      <c r="F185" s="96"/>
      <c r="G185" s="96"/>
      <c r="H185" s="96"/>
      <c r="I185" s="96"/>
      <c r="J185" s="96"/>
      <c r="K185" s="96"/>
      <c r="L185" s="96"/>
      <c r="M185" s="684"/>
      <c r="N185" s="96"/>
      <c r="O185" s="684"/>
      <c r="P185" s="190"/>
      <c r="Q185" s="190"/>
      <c r="R185" s="96"/>
      <c r="S185" s="96"/>
      <c r="T185" s="96"/>
      <c r="U185" s="96"/>
      <c r="V185" s="96"/>
      <c r="W185" s="96"/>
      <c r="X185" s="96"/>
      <c r="Y185" s="96"/>
      <c r="Z185" s="96"/>
    </row>
    <row r="186" spans="1:26" ht="11.25" customHeight="1">
      <c r="A186" s="190"/>
      <c r="B186" s="96"/>
      <c r="C186" s="96"/>
      <c r="D186" s="10"/>
      <c r="E186" s="10"/>
      <c r="F186" s="96"/>
      <c r="G186" s="96"/>
      <c r="H186" s="96"/>
      <c r="I186" s="96"/>
      <c r="J186" s="96"/>
      <c r="K186" s="96"/>
      <c r="L186" s="96"/>
      <c r="M186" s="684"/>
      <c r="N186" s="96"/>
      <c r="O186" s="684"/>
      <c r="P186" s="190"/>
      <c r="Q186" s="190"/>
      <c r="R186" s="96"/>
      <c r="S186" s="96"/>
      <c r="T186" s="96"/>
      <c r="U186" s="96"/>
      <c r="V186" s="96"/>
      <c r="W186" s="96"/>
      <c r="X186" s="96"/>
      <c r="Y186" s="96"/>
      <c r="Z186" s="96"/>
    </row>
    <row r="187" spans="1:26" ht="11.25" customHeight="1">
      <c r="A187" s="190"/>
      <c r="B187" s="96"/>
      <c r="C187" s="96"/>
      <c r="D187" s="10"/>
      <c r="E187" s="10"/>
      <c r="F187" s="96"/>
      <c r="G187" s="96"/>
      <c r="H187" s="96"/>
      <c r="I187" s="96"/>
      <c r="J187" s="96"/>
      <c r="K187" s="96"/>
      <c r="L187" s="96"/>
      <c r="M187" s="684"/>
      <c r="N187" s="96"/>
      <c r="O187" s="684"/>
      <c r="P187" s="190"/>
      <c r="Q187" s="190"/>
      <c r="R187" s="96"/>
      <c r="S187" s="96"/>
      <c r="T187" s="96"/>
      <c r="U187" s="96"/>
      <c r="V187" s="96"/>
      <c r="W187" s="96"/>
      <c r="X187" s="96"/>
      <c r="Y187" s="96"/>
      <c r="Z187" s="96"/>
    </row>
    <row r="188" spans="1:26" ht="11.25" customHeight="1">
      <c r="A188" s="190"/>
      <c r="B188" s="96"/>
      <c r="C188" s="96"/>
      <c r="D188" s="10"/>
      <c r="E188" s="10"/>
      <c r="F188" s="96"/>
      <c r="G188" s="96"/>
      <c r="H188" s="96"/>
      <c r="I188" s="96"/>
      <c r="J188" s="96"/>
      <c r="K188" s="96"/>
      <c r="L188" s="96"/>
      <c r="M188" s="684"/>
      <c r="N188" s="96"/>
      <c r="O188" s="684"/>
      <c r="P188" s="190"/>
      <c r="Q188" s="190"/>
      <c r="R188" s="96"/>
      <c r="S188" s="96"/>
      <c r="T188" s="96"/>
      <c r="U188" s="96"/>
      <c r="V188" s="96"/>
      <c r="W188" s="96"/>
      <c r="X188" s="96"/>
      <c r="Y188" s="96"/>
      <c r="Z188" s="96"/>
    </row>
    <row r="189" spans="1:26" ht="11.25" customHeight="1">
      <c r="A189" s="190"/>
      <c r="B189" s="96"/>
      <c r="C189" s="96"/>
      <c r="D189" s="10"/>
      <c r="E189" s="10"/>
      <c r="F189" s="96"/>
      <c r="G189" s="96"/>
      <c r="H189" s="96"/>
      <c r="I189" s="96"/>
      <c r="J189" s="96"/>
      <c r="K189" s="96"/>
      <c r="L189" s="96"/>
      <c r="M189" s="684"/>
      <c r="N189" s="96"/>
      <c r="O189" s="684"/>
      <c r="P189" s="190"/>
      <c r="Q189" s="190"/>
      <c r="R189" s="96"/>
      <c r="S189" s="96"/>
      <c r="T189" s="96"/>
      <c r="U189" s="96"/>
      <c r="V189" s="96"/>
      <c r="W189" s="96"/>
      <c r="X189" s="96"/>
      <c r="Y189" s="96"/>
      <c r="Z189" s="96"/>
    </row>
    <row r="190" spans="1:26" ht="11.25" customHeight="1">
      <c r="A190" s="190"/>
      <c r="B190" s="96"/>
      <c r="C190" s="96"/>
      <c r="D190" s="10"/>
      <c r="E190" s="10"/>
      <c r="F190" s="96"/>
      <c r="G190" s="96"/>
      <c r="H190" s="96"/>
      <c r="I190" s="96"/>
      <c r="J190" s="96"/>
      <c r="K190" s="96"/>
      <c r="L190" s="96"/>
      <c r="M190" s="684"/>
      <c r="N190" s="96"/>
      <c r="O190" s="684"/>
      <c r="P190" s="190"/>
      <c r="Q190" s="190"/>
      <c r="R190" s="96"/>
      <c r="S190" s="96"/>
      <c r="T190" s="96"/>
      <c r="U190" s="96"/>
      <c r="V190" s="96"/>
      <c r="W190" s="96"/>
      <c r="X190" s="96"/>
      <c r="Y190" s="96"/>
      <c r="Z190" s="96"/>
    </row>
    <row r="191" spans="1:26" ht="11.25" customHeight="1">
      <c r="A191" s="190"/>
      <c r="B191" s="96"/>
      <c r="C191" s="96"/>
      <c r="D191" s="10"/>
      <c r="E191" s="10"/>
      <c r="F191" s="96"/>
      <c r="G191" s="96"/>
      <c r="H191" s="96"/>
      <c r="I191" s="96"/>
      <c r="J191" s="96"/>
      <c r="K191" s="96"/>
      <c r="L191" s="96"/>
      <c r="M191" s="684"/>
      <c r="N191" s="96"/>
      <c r="O191" s="684"/>
      <c r="P191" s="190"/>
      <c r="Q191" s="190"/>
      <c r="R191" s="96"/>
      <c r="S191" s="96"/>
      <c r="T191" s="96"/>
      <c r="U191" s="96"/>
      <c r="V191" s="96"/>
      <c r="W191" s="96"/>
      <c r="X191" s="96"/>
      <c r="Y191" s="96"/>
      <c r="Z191" s="96"/>
    </row>
    <row r="192" spans="1:26" ht="11.25" customHeight="1">
      <c r="A192" s="190"/>
      <c r="B192" s="96"/>
      <c r="C192" s="96"/>
      <c r="D192" s="10"/>
      <c r="E192" s="10"/>
      <c r="F192" s="96"/>
      <c r="G192" s="96"/>
      <c r="H192" s="96"/>
      <c r="I192" s="96"/>
      <c r="J192" s="96"/>
      <c r="K192" s="96"/>
      <c r="L192" s="96"/>
      <c r="M192" s="684"/>
      <c r="N192" s="96"/>
      <c r="O192" s="684"/>
      <c r="P192" s="190"/>
      <c r="Q192" s="190"/>
      <c r="R192" s="96"/>
      <c r="S192" s="96"/>
      <c r="T192" s="96"/>
      <c r="U192" s="96"/>
      <c r="V192" s="96"/>
      <c r="W192" s="96"/>
      <c r="X192" s="96"/>
      <c r="Y192" s="96"/>
      <c r="Z192" s="96"/>
    </row>
    <row r="193" spans="1:26" ht="11.25" customHeight="1">
      <c r="A193" s="190"/>
      <c r="B193" s="96"/>
      <c r="C193" s="96"/>
      <c r="D193" s="10"/>
      <c r="E193" s="10"/>
      <c r="F193" s="96"/>
      <c r="G193" s="96"/>
      <c r="H193" s="96"/>
      <c r="I193" s="96"/>
      <c r="J193" s="96"/>
      <c r="K193" s="96"/>
      <c r="L193" s="96"/>
      <c r="M193" s="684"/>
      <c r="N193" s="96"/>
      <c r="O193" s="684"/>
      <c r="P193" s="190"/>
      <c r="Q193" s="190"/>
      <c r="R193" s="96"/>
      <c r="S193" s="96"/>
      <c r="T193" s="96"/>
      <c r="U193" s="96"/>
      <c r="V193" s="96"/>
      <c r="W193" s="96"/>
      <c r="X193" s="96"/>
      <c r="Y193" s="96"/>
      <c r="Z193" s="96"/>
    </row>
    <row r="194" spans="1:26" ht="11.25" customHeight="1">
      <c r="A194" s="190"/>
      <c r="B194" s="96"/>
      <c r="C194" s="96"/>
      <c r="D194" s="10"/>
      <c r="E194" s="10"/>
      <c r="F194" s="96"/>
      <c r="G194" s="96"/>
      <c r="H194" s="96"/>
      <c r="I194" s="96"/>
      <c r="J194" s="96"/>
      <c r="K194" s="96"/>
      <c r="L194" s="96"/>
      <c r="M194" s="684"/>
      <c r="N194" s="96"/>
      <c r="O194" s="684"/>
      <c r="P194" s="190"/>
      <c r="Q194" s="190"/>
      <c r="R194" s="96"/>
      <c r="S194" s="96"/>
      <c r="T194" s="96"/>
      <c r="U194" s="96"/>
      <c r="V194" s="96"/>
      <c r="W194" s="96"/>
      <c r="X194" s="96"/>
      <c r="Y194" s="96"/>
      <c r="Z194" s="96"/>
    </row>
    <row r="195" spans="1:26" ht="11.25" customHeight="1">
      <c r="A195" s="190"/>
      <c r="B195" s="96"/>
      <c r="C195" s="96"/>
      <c r="D195" s="10"/>
      <c r="E195" s="10"/>
      <c r="F195" s="96"/>
      <c r="G195" s="96"/>
      <c r="H195" s="96"/>
      <c r="I195" s="96"/>
      <c r="J195" s="96"/>
      <c r="K195" s="96"/>
      <c r="L195" s="96"/>
      <c r="M195" s="684"/>
      <c r="N195" s="96"/>
      <c r="O195" s="684"/>
      <c r="P195" s="190"/>
      <c r="Q195" s="190"/>
      <c r="R195" s="96"/>
      <c r="S195" s="96"/>
      <c r="T195" s="96"/>
      <c r="U195" s="96"/>
      <c r="V195" s="96"/>
      <c r="W195" s="96"/>
      <c r="X195" s="96"/>
      <c r="Y195" s="96"/>
      <c r="Z195" s="96"/>
    </row>
    <row r="196" spans="1:26" ht="11.25" customHeight="1">
      <c r="A196" s="190"/>
      <c r="B196" s="96"/>
      <c r="C196" s="96"/>
      <c r="D196" s="10"/>
      <c r="E196" s="10"/>
      <c r="F196" s="96"/>
      <c r="G196" s="96"/>
      <c r="H196" s="96"/>
      <c r="I196" s="96"/>
      <c r="J196" s="96"/>
      <c r="K196" s="96"/>
      <c r="L196" s="96"/>
      <c r="M196" s="684"/>
      <c r="N196" s="96"/>
      <c r="O196" s="684"/>
      <c r="P196" s="190"/>
      <c r="Q196" s="190"/>
      <c r="R196" s="96"/>
      <c r="S196" s="96"/>
      <c r="T196" s="96"/>
      <c r="U196" s="96"/>
      <c r="V196" s="96"/>
      <c r="W196" s="96"/>
      <c r="X196" s="96"/>
      <c r="Y196" s="96"/>
      <c r="Z196" s="96"/>
    </row>
    <row r="197" spans="1:26" ht="11.25" customHeight="1">
      <c r="A197" s="190"/>
      <c r="B197" s="96"/>
      <c r="C197" s="96"/>
      <c r="D197" s="10"/>
      <c r="E197" s="10"/>
      <c r="F197" s="96"/>
      <c r="G197" s="96"/>
      <c r="H197" s="96"/>
      <c r="I197" s="96"/>
      <c r="J197" s="96"/>
      <c r="K197" s="96"/>
      <c r="L197" s="96"/>
      <c r="M197" s="684"/>
      <c r="N197" s="96"/>
      <c r="O197" s="684"/>
      <c r="P197" s="190"/>
      <c r="Q197" s="190"/>
      <c r="R197" s="96"/>
      <c r="S197" s="96"/>
      <c r="T197" s="96"/>
      <c r="U197" s="96"/>
      <c r="V197" s="96"/>
      <c r="W197" s="96"/>
      <c r="X197" s="96"/>
      <c r="Y197" s="96"/>
      <c r="Z197" s="96"/>
    </row>
    <row r="198" spans="1:26" ht="11.25" customHeight="1">
      <c r="A198" s="190"/>
      <c r="B198" s="96"/>
      <c r="C198" s="96"/>
      <c r="D198" s="10"/>
      <c r="E198" s="10"/>
      <c r="F198" s="96"/>
      <c r="G198" s="96"/>
      <c r="H198" s="96"/>
      <c r="I198" s="96"/>
      <c r="J198" s="96"/>
      <c r="K198" s="96"/>
      <c r="L198" s="96"/>
      <c r="M198" s="684"/>
      <c r="N198" s="96"/>
      <c r="O198" s="684"/>
      <c r="P198" s="190"/>
      <c r="Q198" s="190"/>
      <c r="R198" s="96"/>
      <c r="S198" s="96"/>
      <c r="T198" s="96"/>
      <c r="U198" s="96"/>
      <c r="V198" s="96"/>
      <c r="W198" s="96"/>
      <c r="X198" s="96"/>
      <c r="Y198" s="96"/>
      <c r="Z198" s="96"/>
    </row>
    <row r="199" spans="1:26" ht="11.25" customHeight="1">
      <c r="A199" s="190"/>
      <c r="B199" s="96"/>
      <c r="C199" s="96"/>
      <c r="D199" s="10"/>
      <c r="E199" s="10"/>
      <c r="F199" s="96"/>
      <c r="G199" s="96"/>
      <c r="H199" s="96"/>
      <c r="I199" s="96"/>
      <c r="J199" s="96"/>
      <c r="K199" s="96"/>
      <c r="L199" s="96"/>
      <c r="M199" s="684"/>
      <c r="N199" s="96"/>
      <c r="O199" s="684"/>
      <c r="P199" s="190"/>
      <c r="Q199" s="190"/>
      <c r="R199" s="96"/>
      <c r="S199" s="96"/>
      <c r="T199" s="96"/>
      <c r="U199" s="96"/>
      <c r="V199" s="96"/>
      <c r="W199" s="96"/>
      <c r="X199" s="96"/>
      <c r="Y199" s="96"/>
      <c r="Z199" s="96"/>
    </row>
    <row r="200" spans="1:26" ht="11.25" customHeight="1">
      <c r="A200" s="190"/>
      <c r="B200" s="96"/>
      <c r="C200" s="96"/>
      <c r="D200" s="10"/>
      <c r="E200" s="10"/>
      <c r="F200" s="96"/>
      <c r="G200" s="96"/>
      <c r="H200" s="96"/>
      <c r="I200" s="96"/>
      <c r="J200" s="96"/>
      <c r="K200" s="96"/>
      <c r="L200" s="96"/>
      <c r="M200" s="684"/>
      <c r="N200" s="96"/>
      <c r="O200" s="684"/>
      <c r="P200" s="190"/>
      <c r="Q200" s="190"/>
      <c r="R200" s="96"/>
      <c r="S200" s="96"/>
      <c r="T200" s="96"/>
      <c r="U200" s="96"/>
      <c r="V200" s="96"/>
      <c r="W200" s="96"/>
      <c r="X200" s="96"/>
      <c r="Y200" s="96"/>
      <c r="Z200" s="96"/>
    </row>
    <row r="201" spans="1:26" ht="11.25" customHeight="1">
      <c r="A201" s="190"/>
      <c r="B201" s="96"/>
      <c r="C201" s="96"/>
      <c r="D201" s="10"/>
      <c r="E201" s="10"/>
      <c r="F201" s="96"/>
      <c r="G201" s="96"/>
      <c r="H201" s="96"/>
      <c r="I201" s="96"/>
      <c r="J201" s="96"/>
      <c r="K201" s="96"/>
      <c r="L201" s="96"/>
      <c r="M201" s="684"/>
      <c r="N201" s="96"/>
      <c r="O201" s="684"/>
      <c r="P201" s="190"/>
      <c r="Q201" s="190"/>
      <c r="R201" s="96"/>
      <c r="S201" s="96"/>
      <c r="T201" s="96"/>
      <c r="U201" s="96"/>
      <c r="V201" s="96"/>
      <c r="W201" s="96"/>
      <c r="X201" s="96"/>
      <c r="Y201" s="96"/>
      <c r="Z201" s="96"/>
    </row>
    <row r="202" spans="1:26" ht="11.25" customHeight="1">
      <c r="A202" s="190"/>
      <c r="B202" s="96"/>
      <c r="C202" s="96"/>
      <c r="D202" s="10"/>
      <c r="E202" s="10"/>
      <c r="F202" s="96"/>
      <c r="G202" s="96"/>
      <c r="H202" s="96"/>
      <c r="I202" s="96"/>
      <c r="J202" s="96"/>
      <c r="K202" s="96"/>
      <c r="L202" s="96"/>
      <c r="M202" s="684"/>
      <c r="N202" s="96"/>
      <c r="O202" s="684"/>
      <c r="P202" s="190"/>
      <c r="Q202" s="190"/>
      <c r="R202" s="96"/>
      <c r="S202" s="96"/>
      <c r="T202" s="96"/>
      <c r="U202" s="96"/>
      <c r="V202" s="96"/>
      <c r="W202" s="96"/>
      <c r="X202" s="96"/>
      <c r="Y202" s="96"/>
      <c r="Z202" s="96"/>
    </row>
    <row r="203" spans="1:26" ht="11.25" customHeight="1">
      <c r="A203" s="190"/>
      <c r="B203" s="96"/>
      <c r="C203" s="96"/>
      <c r="D203" s="10"/>
      <c r="E203" s="10"/>
      <c r="F203" s="96"/>
      <c r="G203" s="96"/>
      <c r="H203" s="96"/>
      <c r="I203" s="96"/>
      <c r="J203" s="96"/>
      <c r="K203" s="96"/>
      <c r="L203" s="96"/>
      <c r="M203" s="684"/>
      <c r="N203" s="96"/>
      <c r="O203" s="684"/>
      <c r="P203" s="190"/>
      <c r="Q203" s="190"/>
      <c r="R203" s="96"/>
      <c r="S203" s="96"/>
      <c r="T203" s="96"/>
      <c r="U203" s="96"/>
      <c r="V203" s="96"/>
      <c r="W203" s="96"/>
      <c r="X203" s="96"/>
      <c r="Y203" s="96"/>
      <c r="Z203" s="96"/>
    </row>
    <row r="204" spans="1:26" ht="11.25" customHeight="1">
      <c r="A204" s="190"/>
      <c r="B204" s="96"/>
      <c r="C204" s="96"/>
      <c r="D204" s="10"/>
      <c r="E204" s="10"/>
      <c r="F204" s="96"/>
      <c r="G204" s="96"/>
      <c r="H204" s="96"/>
      <c r="I204" s="96"/>
      <c r="J204" s="96"/>
      <c r="K204" s="96"/>
      <c r="L204" s="96"/>
      <c r="M204" s="684"/>
      <c r="N204" s="96"/>
      <c r="O204" s="684"/>
      <c r="P204" s="190"/>
      <c r="Q204" s="190"/>
      <c r="R204" s="96"/>
      <c r="S204" s="96"/>
      <c r="T204" s="96"/>
      <c r="U204" s="96"/>
      <c r="V204" s="96"/>
      <c r="W204" s="96"/>
      <c r="X204" s="96"/>
      <c r="Y204" s="96"/>
      <c r="Z204" s="96"/>
    </row>
    <row r="205" spans="1:26" ht="11.25" customHeight="1">
      <c r="A205" s="190"/>
      <c r="B205" s="96"/>
      <c r="C205" s="96"/>
      <c r="D205" s="10"/>
      <c r="E205" s="10"/>
      <c r="F205" s="96"/>
      <c r="G205" s="96"/>
      <c r="H205" s="96"/>
      <c r="I205" s="96"/>
      <c r="J205" s="96"/>
      <c r="K205" s="96"/>
      <c r="L205" s="96"/>
      <c r="M205" s="684"/>
      <c r="N205" s="96"/>
      <c r="O205" s="684"/>
      <c r="P205" s="190"/>
      <c r="Q205" s="190"/>
      <c r="R205" s="96"/>
      <c r="S205" s="96"/>
      <c r="T205" s="96"/>
      <c r="U205" s="96"/>
      <c r="V205" s="96"/>
      <c r="W205" s="96"/>
      <c r="X205" s="96"/>
      <c r="Y205" s="96"/>
      <c r="Z205" s="96"/>
    </row>
    <row r="206" spans="1:26" ht="11.25" customHeight="1">
      <c r="A206" s="190"/>
      <c r="B206" s="96"/>
      <c r="C206" s="96"/>
      <c r="D206" s="10"/>
      <c r="E206" s="10"/>
      <c r="F206" s="96"/>
      <c r="G206" s="96"/>
      <c r="H206" s="96"/>
      <c r="I206" s="96"/>
      <c r="J206" s="96"/>
      <c r="K206" s="96"/>
      <c r="L206" s="96"/>
      <c r="M206" s="684"/>
      <c r="N206" s="96"/>
      <c r="O206" s="684"/>
      <c r="P206" s="190"/>
      <c r="Q206" s="190"/>
      <c r="R206" s="96"/>
      <c r="S206" s="96"/>
      <c r="T206" s="96"/>
      <c r="U206" s="96"/>
      <c r="V206" s="96"/>
      <c r="W206" s="96"/>
      <c r="X206" s="96"/>
      <c r="Y206" s="96"/>
      <c r="Z206" s="96"/>
    </row>
    <row r="207" spans="1:26" ht="11.25" customHeight="1">
      <c r="A207" s="190"/>
      <c r="B207" s="96"/>
      <c r="C207" s="96"/>
      <c r="D207" s="10"/>
      <c r="E207" s="10"/>
      <c r="F207" s="96"/>
      <c r="G207" s="96"/>
      <c r="H207" s="96"/>
      <c r="I207" s="96"/>
      <c r="J207" s="96"/>
      <c r="K207" s="96"/>
      <c r="L207" s="96"/>
      <c r="M207" s="684"/>
      <c r="N207" s="96"/>
      <c r="O207" s="684"/>
      <c r="P207" s="190"/>
      <c r="Q207" s="190"/>
      <c r="R207" s="96"/>
      <c r="S207" s="96"/>
      <c r="T207" s="96"/>
      <c r="U207" s="96"/>
      <c r="V207" s="96"/>
      <c r="W207" s="96"/>
      <c r="X207" s="96"/>
      <c r="Y207" s="96"/>
      <c r="Z207" s="96"/>
    </row>
    <row r="208" spans="1:26" ht="11.25" customHeight="1">
      <c r="A208" s="190"/>
      <c r="B208" s="96"/>
      <c r="C208" s="96"/>
      <c r="D208" s="10"/>
      <c r="E208" s="10"/>
      <c r="F208" s="96"/>
      <c r="G208" s="96"/>
      <c r="H208" s="96"/>
      <c r="I208" s="96"/>
      <c r="J208" s="96"/>
      <c r="K208" s="96"/>
      <c r="L208" s="96"/>
      <c r="M208" s="684"/>
      <c r="N208" s="96"/>
      <c r="O208" s="684"/>
      <c r="P208" s="190"/>
      <c r="Q208" s="190"/>
      <c r="R208" s="96"/>
      <c r="S208" s="96"/>
      <c r="T208" s="96"/>
      <c r="U208" s="96"/>
      <c r="V208" s="96"/>
      <c r="W208" s="96"/>
      <c r="X208" s="96"/>
      <c r="Y208" s="96"/>
      <c r="Z208" s="96"/>
    </row>
    <row r="209" spans="1:26" ht="11.25" customHeight="1">
      <c r="A209" s="190"/>
      <c r="B209" s="96"/>
      <c r="C209" s="96"/>
      <c r="D209" s="10"/>
      <c r="E209" s="10"/>
      <c r="F209" s="96"/>
      <c r="G209" s="96"/>
      <c r="H209" s="96"/>
      <c r="I209" s="96"/>
      <c r="J209" s="96"/>
      <c r="K209" s="96"/>
      <c r="L209" s="96"/>
      <c r="M209" s="684"/>
      <c r="N209" s="96"/>
      <c r="O209" s="684"/>
      <c r="P209" s="190"/>
      <c r="Q209" s="190"/>
      <c r="R209" s="96"/>
      <c r="S209" s="96"/>
      <c r="T209" s="96"/>
      <c r="U209" s="96"/>
      <c r="V209" s="96"/>
      <c r="W209" s="96"/>
      <c r="X209" s="96"/>
      <c r="Y209" s="96"/>
      <c r="Z209" s="96"/>
    </row>
    <row r="210" spans="1:26" ht="11.25" customHeight="1">
      <c r="A210" s="190"/>
      <c r="B210" s="96"/>
      <c r="C210" s="96"/>
      <c r="D210" s="10"/>
      <c r="E210" s="10"/>
      <c r="F210" s="96"/>
      <c r="G210" s="96"/>
      <c r="H210" s="96"/>
      <c r="I210" s="96"/>
      <c r="J210" s="96"/>
      <c r="K210" s="96"/>
      <c r="L210" s="96"/>
      <c r="M210" s="684"/>
      <c r="N210" s="96"/>
      <c r="O210" s="684"/>
      <c r="P210" s="190"/>
      <c r="Q210" s="190"/>
      <c r="R210" s="96"/>
      <c r="S210" s="96"/>
      <c r="T210" s="96"/>
      <c r="U210" s="96"/>
      <c r="V210" s="96"/>
      <c r="W210" s="96"/>
      <c r="X210" s="96"/>
      <c r="Y210" s="96"/>
      <c r="Z210" s="96"/>
    </row>
    <row r="211" spans="1:26" ht="11.25" customHeight="1">
      <c r="A211" s="190"/>
      <c r="B211" s="96"/>
      <c r="C211" s="96"/>
      <c r="D211" s="10"/>
      <c r="E211" s="10"/>
      <c r="F211" s="96"/>
      <c r="G211" s="96"/>
      <c r="H211" s="96"/>
      <c r="I211" s="96"/>
      <c r="J211" s="96"/>
      <c r="K211" s="96"/>
      <c r="L211" s="96"/>
      <c r="M211" s="684"/>
      <c r="N211" s="96"/>
      <c r="O211" s="684"/>
      <c r="P211" s="190"/>
      <c r="Q211" s="190"/>
      <c r="R211" s="96"/>
      <c r="S211" s="96"/>
      <c r="T211" s="96"/>
      <c r="U211" s="96"/>
      <c r="V211" s="96"/>
      <c r="W211" s="96"/>
      <c r="X211" s="96"/>
      <c r="Y211" s="96"/>
      <c r="Z211" s="96"/>
    </row>
    <row r="212" spans="1:26" ht="11.25" customHeight="1">
      <c r="A212" s="190"/>
      <c r="B212" s="96"/>
      <c r="C212" s="96"/>
      <c r="D212" s="10"/>
      <c r="E212" s="10"/>
      <c r="F212" s="96"/>
      <c r="G212" s="96"/>
      <c r="H212" s="96"/>
      <c r="I212" s="96"/>
      <c r="J212" s="96"/>
      <c r="K212" s="96"/>
      <c r="L212" s="96"/>
      <c r="M212" s="684"/>
      <c r="N212" s="96"/>
      <c r="O212" s="684"/>
      <c r="P212" s="190"/>
      <c r="Q212" s="190"/>
      <c r="R212" s="96"/>
      <c r="S212" s="96"/>
      <c r="T212" s="96"/>
      <c r="U212" s="96"/>
      <c r="V212" s="96"/>
      <c r="W212" s="96"/>
      <c r="X212" s="96"/>
      <c r="Y212" s="96"/>
      <c r="Z212" s="96"/>
    </row>
    <row r="213" spans="1:26" ht="11.25" customHeight="1">
      <c r="A213" s="190"/>
      <c r="B213" s="96"/>
      <c r="C213" s="96"/>
      <c r="D213" s="10"/>
      <c r="E213" s="10"/>
      <c r="F213" s="96"/>
      <c r="G213" s="96"/>
      <c r="H213" s="96"/>
      <c r="I213" s="96"/>
      <c r="J213" s="96"/>
      <c r="K213" s="96"/>
      <c r="L213" s="96"/>
      <c r="M213" s="684"/>
      <c r="N213" s="96"/>
      <c r="O213" s="684"/>
      <c r="P213" s="190"/>
      <c r="Q213" s="190"/>
      <c r="R213" s="96"/>
      <c r="S213" s="96"/>
      <c r="T213" s="96"/>
      <c r="U213" s="96"/>
      <c r="V213" s="96"/>
      <c r="W213" s="96"/>
      <c r="X213" s="96"/>
      <c r="Y213" s="96"/>
      <c r="Z213" s="96"/>
    </row>
    <row r="214" spans="1:26" ht="11.25" customHeight="1">
      <c r="A214" s="190"/>
      <c r="B214" s="96"/>
      <c r="C214" s="96"/>
      <c r="D214" s="10"/>
      <c r="E214" s="10"/>
      <c r="F214" s="96"/>
      <c r="G214" s="96"/>
      <c r="H214" s="96"/>
      <c r="I214" s="96"/>
      <c r="J214" s="96"/>
      <c r="K214" s="96"/>
      <c r="L214" s="96"/>
      <c r="M214" s="684"/>
      <c r="N214" s="96"/>
      <c r="O214" s="684"/>
      <c r="P214" s="190"/>
      <c r="Q214" s="190"/>
      <c r="R214" s="96"/>
      <c r="S214" s="96"/>
      <c r="T214" s="96"/>
      <c r="U214" s="96"/>
      <c r="V214" s="96"/>
      <c r="W214" s="96"/>
      <c r="X214" s="96"/>
      <c r="Y214" s="96"/>
      <c r="Z214" s="96"/>
    </row>
    <row r="215" spans="1:26" ht="11.25" customHeight="1">
      <c r="A215" s="190"/>
      <c r="B215" s="96"/>
      <c r="C215" s="96"/>
      <c r="D215" s="10"/>
      <c r="E215" s="10"/>
      <c r="F215" s="96"/>
      <c r="G215" s="96"/>
      <c r="H215" s="96"/>
      <c r="I215" s="96"/>
      <c r="J215" s="96"/>
      <c r="K215" s="96"/>
      <c r="L215" s="96"/>
      <c r="M215" s="684"/>
      <c r="N215" s="96"/>
      <c r="O215" s="684"/>
      <c r="P215" s="190"/>
      <c r="Q215" s="190"/>
      <c r="R215" s="96"/>
      <c r="S215" s="96"/>
      <c r="T215" s="96"/>
      <c r="U215" s="96"/>
      <c r="V215" s="96"/>
      <c r="W215" s="96"/>
      <c r="X215" s="96"/>
      <c r="Y215" s="96"/>
      <c r="Z215" s="96"/>
    </row>
    <row r="216" spans="1:26" ht="11.25" customHeight="1">
      <c r="A216" s="190"/>
      <c r="B216" s="96"/>
      <c r="C216" s="96"/>
      <c r="D216" s="10"/>
      <c r="E216" s="10"/>
      <c r="F216" s="96"/>
      <c r="G216" s="96"/>
      <c r="H216" s="96"/>
      <c r="I216" s="96"/>
      <c r="J216" s="96"/>
      <c r="K216" s="96"/>
      <c r="L216" s="96"/>
      <c r="M216" s="684"/>
      <c r="N216" s="96"/>
      <c r="O216" s="684"/>
      <c r="P216" s="190"/>
      <c r="Q216" s="190"/>
      <c r="R216" s="96"/>
      <c r="S216" s="96"/>
      <c r="T216" s="96"/>
      <c r="U216" s="96"/>
      <c r="V216" s="96"/>
      <c r="W216" s="96"/>
      <c r="X216" s="96"/>
      <c r="Y216" s="96"/>
      <c r="Z216" s="96"/>
    </row>
    <row r="217" spans="1:26" ht="11.25" customHeight="1">
      <c r="A217" s="190"/>
      <c r="B217" s="96"/>
      <c r="C217" s="96"/>
      <c r="D217" s="10"/>
      <c r="E217" s="10"/>
      <c r="F217" s="96"/>
      <c r="G217" s="96"/>
      <c r="H217" s="96"/>
      <c r="I217" s="96"/>
      <c r="J217" s="96"/>
      <c r="K217" s="96"/>
      <c r="L217" s="96"/>
      <c r="M217" s="684"/>
      <c r="N217" s="96"/>
      <c r="O217" s="684"/>
      <c r="P217" s="190"/>
      <c r="Q217" s="190"/>
      <c r="R217" s="96"/>
      <c r="S217" s="96"/>
      <c r="T217" s="96"/>
      <c r="U217" s="96"/>
      <c r="V217" s="96"/>
      <c r="W217" s="96"/>
      <c r="X217" s="96"/>
      <c r="Y217" s="96"/>
      <c r="Z217" s="96"/>
    </row>
    <row r="218" spans="1:26" ht="11.25" customHeight="1">
      <c r="A218" s="190"/>
      <c r="B218" s="96"/>
      <c r="C218" s="96"/>
      <c r="D218" s="10"/>
      <c r="E218" s="10"/>
      <c r="F218" s="96"/>
      <c r="G218" s="96"/>
      <c r="H218" s="96"/>
      <c r="I218" s="96"/>
      <c r="J218" s="96"/>
      <c r="K218" s="96"/>
      <c r="L218" s="96"/>
      <c r="M218" s="684"/>
      <c r="N218" s="96"/>
      <c r="O218" s="684"/>
      <c r="P218" s="190"/>
      <c r="Q218" s="190"/>
      <c r="R218" s="96"/>
      <c r="S218" s="96"/>
      <c r="T218" s="96"/>
      <c r="U218" s="96"/>
      <c r="V218" s="96"/>
      <c r="W218" s="96"/>
      <c r="X218" s="96"/>
      <c r="Y218" s="96"/>
      <c r="Z218" s="96"/>
    </row>
    <row r="219" spans="1:26" ht="11.25" customHeight="1">
      <c r="A219" s="190"/>
      <c r="B219" s="96"/>
      <c r="C219" s="96"/>
      <c r="D219" s="10"/>
      <c r="E219" s="10"/>
      <c r="F219" s="96"/>
      <c r="G219" s="96"/>
      <c r="H219" s="96"/>
      <c r="I219" s="96"/>
      <c r="J219" s="96"/>
      <c r="K219" s="96"/>
      <c r="L219" s="96"/>
      <c r="M219" s="684"/>
      <c r="N219" s="96"/>
      <c r="O219" s="684"/>
      <c r="P219" s="190"/>
      <c r="Q219" s="190"/>
      <c r="R219" s="96"/>
      <c r="S219" s="96"/>
      <c r="T219" s="96"/>
      <c r="U219" s="96"/>
      <c r="V219" s="96"/>
      <c r="W219" s="96"/>
      <c r="X219" s="96"/>
      <c r="Y219" s="96"/>
      <c r="Z219" s="96"/>
    </row>
    <row r="220" spans="1:26" ht="11.25" customHeight="1">
      <c r="A220" s="190"/>
      <c r="B220" s="96"/>
      <c r="C220" s="96"/>
      <c r="D220" s="10"/>
      <c r="E220" s="10"/>
      <c r="F220" s="96"/>
      <c r="G220" s="96"/>
      <c r="H220" s="96"/>
      <c r="I220" s="96"/>
      <c r="J220" s="96"/>
      <c r="K220" s="96"/>
      <c r="L220" s="96"/>
      <c r="M220" s="684"/>
      <c r="N220" s="96"/>
      <c r="O220" s="684"/>
      <c r="P220" s="190"/>
      <c r="Q220" s="190"/>
      <c r="R220" s="96"/>
      <c r="S220" s="96"/>
      <c r="T220" s="96"/>
      <c r="U220" s="96"/>
      <c r="V220" s="96"/>
      <c r="W220" s="96"/>
      <c r="X220" s="96"/>
      <c r="Y220" s="96"/>
      <c r="Z220" s="96"/>
    </row>
    <row r="221" spans="1:26" ht="11.25" customHeight="1">
      <c r="A221" s="190"/>
      <c r="B221" s="96"/>
      <c r="C221" s="96"/>
      <c r="D221" s="10"/>
      <c r="E221" s="10"/>
      <c r="F221" s="96"/>
      <c r="G221" s="96"/>
      <c r="H221" s="96"/>
      <c r="I221" s="96"/>
      <c r="J221" s="96"/>
      <c r="K221" s="96"/>
      <c r="L221" s="96"/>
      <c r="M221" s="684"/>
      <c r="N221" s="96"/>
      <c r="O221" s="684"/>
      <c r="P221" s="190"/>
      <c r="Q221" s="190"/>
      <c r="R221" s="96"/>
      <c r="S221" s="96"/>
      <c r="T221" s="96"/>
      <c r="U221" s="96"/>
      <c r="V221" s="96"/>
      <c r="W221" s="96"/>
      <c r="X221" s="96"/>
      <c r="Y221" s="96"/>
      <c r="Z221" s="96"/>
    </row>
    <row r="222" spans="1:26" ht="11.25" customHeight="1">
      <c r="A222" s="190"/>
      <c r="B222" s="96"/>
      <c r="C222" s="96"/>
      <c r="D222" s="10"/>
      <c r="E222" s="10"/>
      <c r="F222" s="96"/>
      <c r="G222" s="96"/>
      <c r="H222" s="96"/>
      <c r="I222" s="96"/>
      <c r="J222" s="96"/>
      <c r="K222" s="96"/>
      <c r="L222" s="96"/>
      <c r="M222" s="684"/>
      <c r="N222" s="96"/>
      <c r="O222" s="684"/>
      <c r="P222" s="190"/>
      <c r="Q222" s="190"/>
      <c r="R222" s="96"/>
      <c r="S222" s="96"/>
      <c r="T222" s="96"/>
      <c r="U222" s="96"/>
      <c r="V222" s="96"/>
      <c r="W222" s="96"/>
      <c r="X222" s="96"/>
      <c r="Y222" s="96"/>
      <c r="Z222" s="96"/>
    </row>
    <row r="223" spans="1:26" ht="11.25" customHeight="1">
      <c r="A223" s="190"/>
      <c r="B223" s="96"/>
      <c r="C223" s="96"/>
      <c r="D223" s="10"/>
      <c r="E223" s="10"/>
      <c r="F223" s="96"/>
      <c r="G223" s="96"/>
      <c r="H223" s="96"/>
      <c r="I223" s="96"/>
      <c r="J223" s="96"/>
      <c r="K223" s="96"/>
      <c r="L223" s="96"/>
      <c r="M223" s="684"/>
      <c r="N223" s="96"/>
      <c r="O223" s="684"/>
      <c r="P223" s="190"/>
      <c r="Q223" s="190"/>
      <c r="R223" s="96"/>
      <c r="S223" s="96"/>
      <c r="T223" s="96"/>
      <c r="U223" s="96"/>
      <c r="V223" s="96"/>
      <c r="W223" s="96"/>
      <c r="X223" s="96"/>
      <c r="Y223" s="96"/>
      <c r="Z223" s="96"/>
    </row>
    <row r="224" spans="1:26" ht="11.25" customHeight="1">
      <c r="A224" s="190"/>
      <c r="B224" s="96"/>
      <c r="C224" s="96"/>
      <c r="D224" s="10"/>
      <c r="E224" s="10"/>
      <c r="F224" s="96"/>
      <c r="G224" s="96"/>
      <c r="H224" s="96"/>
      <c r="I224" s="96"/>
      <c r="J224" s="96"/>
      <c r="K224" s="96"/>
      <c r="L224" s="96"/>
      <c r="M224" s="684"/>
      <c r="N224" s="96"/>
      <c r="O224" s="684"/>
      <c r="P224" s="190"/>
      <c r="Q224" s="190"/>
      <c r="R224" s="96"/>
      <c r="S224" s="96"/>
      <c r="T224" s="96"/>
      <c r="U224" s="96"/>
      <c r="V224" s="96"/>
      <c r="W224" s="96"/>
      <c r="X224" s="96"/>
      <c r="Y224" s="96"/>
      <c r="Z224" s="96"/>
    </row>
    <row r="225" spans="1:26" ht="11.25" customHeight="1">
      <c r="A225" s="190"/>
      <c r="B225" s="96"/>
      <c r="C225" s="96"/>
      <c r="D225" s="10"/>
      <c r="E225" s="10"/>
      <c r="F225" s="96"/>
      <c r="G225" s="96"/>
      <c r="H225" s="96"/>
      <c r="I225" s="96"/>
      <c r="J225" s="96"/>
      <c r="K225" s="96"/>
      <c r="L225" s="96"/>
      <c r="M225" s="684"/>
      <c r="N225" s="96"/>
      <c r="O225" s="684"/>
      <c r="P225" s="190"/>
      <c r="Q225" s="190"/>
      <c r="R225" s="96"/>
      <c r="S225" s="96"/>
      <c r="T225" s="96"/>
      <c r="U225" s="96"/>
      <c r="V225" s="96"/>
      <c r="W225" s="96"/>
      <c r="X225" s="96"/>
      <c r="Y225" s="96"/>
      <c r="Z225" s="96"/>
    </row>
    <row r="226" spans="1:26" ht="11.25" customHeight="1">
      <c r="A226" s="190"/>
      <c r="B226" s="96"/>
      <c r="C226" s="96"/>
      <c r="D226" s="10"/>
      <c r="E226" s="10"/>
      <c r="F226" s="96"/>
      <c r="G226" s="96"/>
      <c r="H226" s="96"/>
      <c r="I226" s="96"/>
      <c r="J226" s="96"/>
      <c r="K226" s="96"/>
      <c r="L226" s="96"/>
      <c r="M226" s="684"/>
      <c r="N226" s="96"/>
      <c r="O226" s="684"/>
      <c r="P226" s="190"/>
      <c r="Q226" s="190"/>
      <c r="R226" s="96"/>
      <c r="S226" s="96"/>
      <c r="T226" s="96"/>
      <c r="U226" s="96"/>
      <c r="V226" s="96"/>
      <c r="W226" s="96"/>
      <c r="X226" s="96"/>
      <c r="Y226" s="96"/>
      <c r="Z226" s="96"/>
    </row>
    <row r="227" spans="1:26" ht="11.25" customHeight="1">
      <c r="A227" s="190"/>
      <c r="B227" s="96"/>
      <c r="C227" s="96"/>
      <c r="D227" s="10"/>
      <c r="E227" s="10"/>
      <c r="F227" s="96"/>
      <c r="G227" s="96"/>
      <c r="H227" s="96"/>
      <c r="I227" s="96"/>
      <c r="J227" s="96"/>
      <c r="K227" s="96"/>
      <c r="L227" s="96"/>
      <c r="M227" s="684"/>
      <c r="N227" s="96"/>
      <c r="O227" s="684"/>
      <c r="P227" s="190"/>
      <c r="Q227" s="190"/>
      <c r="R227" s="96"/>
      <c r="S227" s="96"/>
      <c r="T227" s="96"/>
      <c r="U227" s="96"/>
      <c r="V227" s="96"/>
      <c r="W227" s="96"/>
      <c r="X227" s="96"/>
      <c r="Y227" s="96"/>
      <c r="Z227" s="96"/>
    </row>
    <row r="228" spans="1:26" ht="11.25" customHeight="1">
      <c r="A228" s="190"/>
      <c r="B228" s="96"/>
      <c r="C228" s="96"/>
      <c r="D228" s="10"/>
      <c r="E228" s="10"/>
      <c r="F228" s="96"/>
      <c r="G228" s="96"/>
      <c r="H228" s="96"/>
      <c r="I228" s="96"/>
      <c r="J228" s="96"/>
      <c r="K228" s="96"/>
      <c r="L228" s="96"/>
      <c r="M228" s="684"/>
      <c r="N228" s="96"/>
      <c r="O228" s="684"/>
      <c r="P228" s="190"/>
      <c r="Q228" s="190"/>
      <c r="R228" s="96"/>
      <c r="S228" s="96"/>
      <c r="T228" s="96"/>
      <c r="U228" s="96"/>
      <c r="V228" s="96"/>
      <c r="W228" s="96"/>
      <c r="X228" s="96"/>
      <c r="Y228" s="96"/>
      <c r="Z228" s="96"/>
    </row>
    <row r="229" spans="1:26" ht="11.25" customHeight="1">
      <c r="A229" s="190"/>
      <c r="B229" s="96"/>
      <c r="C229" s="96"/>
      <c r="D229" s="10"/>
      <c r="E229" s="10"/>
      <c r="F229" s="96"/>
      <c r="G229" s="96"/>
      <c r="H229" s="96"/>
      <c r="I229" s="96"/>
      <c r="J229" s="96"/>
      <c r="K229" s="96"/>
      <c r="L229" s="96"/>
      <c r="M229" s="684"/>
      <c r="N229" s="96"/>
      <c r="O229" s="684"/>
      <c r="P229" s="190"/>
      <c r="Q229" s="190"/>
      <c r="R229" s="96"/>
      <c r="S229" s="96"/>
      <c r="T229" s="96"/>
      <c r="U229" s="96"/>
      <c r="V229" s="96"/>
      <c r="W229" s="96"/>
      <c r="X229" s="96"/>
      <c r="Y229" s="96"/>
      <c r="Z229" s="96"/>
    </row>
    <row r="230" spans="1:26" ht="11.25" customHeight="1">
      <c r="A230" s="190"/>
      <c r="B230" s="96"/>
      <c r="C230" s="96"/>
      <c r="D230" s="10"/>
      <c r="E230" s="10"/>
      <c r="F230" s="96"/>
      <c r="G230" s="96"/>
      <c r="H230" s="96"/>
      <c r="I230" s="96"/>
      <c r="J230" s="96"/>
      <c r="K230" s="96"/>
      <c r="L230" s="96"/>
      <c r="M230" s="684"/>
      <c r="N230" s="96"/>
      <c r="O230" s="684"/>
      <c r="P230" s="190"/>
      <c r="Q230" s="190"/>
      <c r="R230" s="96"/>
      <c r="S230" s="96"/>
      <c r="T230" s="96"/>
      <c r="U230" s="96"/>
      <c r="V230" s="96"/>
      <c r="W230" s="96"/>
      <c r="X230" s="96"/>
      <c r="Y230" s="96"/>
      <c r="Z230" s="96"/>
    </row>
    <row r="231" spans="1:26" ht="11.25" customHeight="1">
      <c r="A231" s="190"/>
      <c r="B231" s="96"/>
      <c r="C231" s="96"/>
      <c r="D231" s="10"/>
      <c r="E231" s="10"/>
      <c r="F231" s="96"/>
      <c r="G231" s="96"/>
      <c r="H231" s="96"/>
      <c r="I231" s="96"/>
      <c r="J231" s="96"/>
      <c r="K231" s="96"/>
      <c r="L231" s="96"/>
      <c r="M231" s="684"/>
      <c r="N231" s="96"/>
      <c r="O231" s="684"/>
      <c r="P231" s="190"/>
      <c r="Q231" s="190"/>
      <c r="R231" s="96"/>
      <c r="S231" s="96"/>
      <c r="T231" s="96"/>
      <c r="U231" s="96"/>
      <c r="V231" s="96"/>
      <c r="W231" s="96"/>
      <c r="X231" s="96"/>
      <c r="Y231" s="96"/>
      <c r="Z231" s="96"/>
    </row>
    <row r="232" spans="1:26" ht="11.25" customHeight="1">
      <c r="A232" s="190"/>
      <c r="B232" s="96"/>
      <c r="C232" s="96"/>
      <c r="D232" s="10"/>
      <c r="E232" s="10"/>
      <c r="F232" s="96"/>
      <c r="G232" s="96"/>
      <c r="H232" s="96"/>
      <c r="I232" s="96"/>
      <c r="J232" s="96"/>
      <c r="K232" s="96"/>
      <c r="L232" s="96"/>
      <c r="M232" s="684"/>
      <c r="N232" s="96"/>
      <c r="O232" s="684"/>
      <c r="P232" s="190"/>
      <c r="Q232" s="190"/>
      <c r="R232" s="96"/>
      <c r="S232" s="96"/>
      <c r="T232" s="96"/>
      <c r="U232" s="96"/>
      <c r="V232" s="96"/>
      <c r="W232" s="96"/>
      <c r="X232" s="96"/>
      <c r="Y232" s="96"/>
      <c r="Z232" s="96"/>
    </row>
    <row r="233" spans="1:26" ht="11.25" customHeight="1">
      <c r="A233" s="190"/>
      <c r="B233" s="96"/>
      <c r="C233" s="96"/>
      <c r="D233" s="10"/>
      <c r="E233" s="10"/>
      <c r="F233" s="96"/>
      <c r="G233" s="96"/>
      <c r="H233" s="96"/>
      <c r="I233" s="96"/>
      <c r="J233" s="96"/>
      <c r="K233" s="96"/>
      <c r="L233" s="96"/>
      <c r="M233" s="684"/>
      <c r="N233" s="96"/>
      <c r="O233" s="684"/>
      <c r="P233" s="190"/>
      <c r="Q233" s="190"/>
      <c r="R233" s="96"/>
      <c r="S233" s="96"/>
      <c r="T233" s="96"/>
      <c r="U233" s="96"/>
      <c r="V233" s="96"/>
      <c r="W233" s="96"/>
      <c r="X233" s="96"/>
      <c r="Y233" s="96"/>
      <c r="Z233" s="96"/>
    </row>
    <row r="234" spans="1:26" ht="11.25" customHeight="1">
      <c r="A234" s="190"/>
      <c r="B234" s="96"/>
      <c r="C234" s="96"/>
      <c r="D234" s="10"/>
      <c r="E234" s="10"/>
      <c r="F234" s="96"/>
      <c r="G234" s="96"/>
      <c r="H234" s="96"/>
      <c r="I234" s="96"/>
      <c r="J234" s="96"/>
      <c r="K234" s="96"/>
      <c r="L234" s="96"/>
      <c r="M234" s="684"/>
      <c r="N234" s="96"/>
      <c r="O234" s="684"/>
      <c r="P234" s="190"/>
      <c r="Q234" s="190"/>
      <c r="R234" s="96"/>
      <c r="S234" s="96"/>
      <c r="T234" s="96"/>
      <c r="U234" s="96"/>
      <c r="V234" s="96"/>
      <c r="W234" s="96"/>
      <c r="X234" s="96"/>
      <c r="Y234" s="96"/>
      <c r="Z234" s="96"/>
    </row>
    <row r="235" spans="1:26" ht="11.25" customHeight="1">
      <c r="A235" s="190"/>
      <c r="B235" s="96"/>
      <c r="C235" s="96"/>
      <c r="D235" s="10"/>
      <c r="E235" s="10"/>
      <c r="F235" s="96"/>
      <c r="G235" s="96"/>
      <c r="H235" s="96"/>
      <c r="I235" s="96"/>
      <c r="J235" s="96"/>
      <c r="K235" s="96"/>
      <c r="L235" s="96"/>
      <c r="M235" s="684"/>
      <c r="N235" s="96"/>
      <c r="O235" s="684"/>
      <c r="P235" s="190"/>
      <c r="Q235" s="190"/>
      <c r="R235" s="96"/>
      <c r="S235" s="96"/>
      <c r="T235" s="96"/>
      <c r="U235" s="96"/>
      <c r="V235" s="96"/>
      <c r="W235" s="96"/>
      <c r="X235" s="96"/>
      <c r="Y235" s="96"/>
      <c r="Z235" s="96"/>
    </row>
    <row r="236" spans="1:26" ht="11.25" customHeight="1">
      <c r="A236" s="190"/>
      <c r="B236" s="96"/>
      <c r="C236" s="96"/>
      <c r="D236" s="10"/>
      <c r="E236" s="10"/>
      <c r="F236" s="96"/>
      <c r="G236" s="96"/>
      <c r="H236" s="96"/>
      <c r="I236" s="96"/>
      <c r="J236" s="96"/>
      <c r="K236" s="96"/>
      <c r="L236" s="96"/>
      <c r="M236" s="684"/>
      <c r="N236" s="96"/>
      <c r="O236" s="684"/>
      <c r="P236" s="190"/>
      <c r="Q236" s="190"/>
      <c r="R236" s="96"/>
      <c r="S236" s="96"/>
      <c r="T236" s="96"/>
      <c r="U236" s="96"/>
      <c r="V236" s="96"/>
      <c r="W236" s="96"/>
      <c r="X236" s="96"/>
      <c r="Y236" s="96"/>
      <c r="Z236" s="96"/>
    </row>
    <row r="237" spans="1:26" ht="11.25" customHeight="1">
      <c r="A237" s="190"/>
      <c r="B237" s="96"/>
      <c r="C237" s="96"/>
      <c r="D237" s="10"/>
      <c r="E237" s="10"/>
      <c r="F237" s="96"/>
      <c r="G237" s="96"/>
      <c r="H237" s="96"/>
      <c r="I237" s="96"/>
      <c r="J237" s="96"/>
      <c r="K237" s="96"/>
      <c r="L237" s="96"/>
      <c r="M237" s="684"/>
      <c r="N237" s="96"/>
      <c r="O237" s="684"/>
      <c r="P237" s="190"/>
      <c r="Q237" s="190"/>
      <c r="R237" s="96"/>
      <c r="S237" s="96"/>
      <c r="T237" s="96"/>
      <c r="U237" s="96"/>
      <c r="V237" s="96"/>
      <c r="W237" s="96"/>
      <c r="X237" s="96"/>
      <c r="Y237" s="96"/>
      <c r="Z237" s="96"/>
    </row>
    <row r="238" spans="1:26" ht="11.25" customHeight="1">
      <c r="A238" s="190"/>
      <c r="B238" s="96"/>
      <c r="C238" s="96"/>
      <c r="D238" s="10"/>
      <c r="E238" s="10"/>
      <c r="F238" s="96"/>
      <c r="G238" s="96"/>
      <c r="H238" s="96"/>
      <c r="I238" s="96"/>
      <c r="J238" s="96"/>
      <c r="K238" s="96"/>
      <c r="L238" s="96"/>
      <c r="M238" s="684"/>
      <c r="N238" s="96"/>
      <c r="O238" s="684"/>
      <c r="P238" s="190"/>
      <c r="Q238" s="190"/>
      <c r="R238" s="96"/>
      <c r="S238" s="96"/>
      <c r="T238" s="96"/>
      <c r="U238" s="96"/>
      <c r="V238" s="96"/>
      <c r="W238" s="96"/>
      <c r="X238" s="96"/>
      <c r="Y238" s="96"/>
      <c r="Z238" s="96"/>
    </row>
    <row r="239" spans="1:26" ht="11.25" customHeight="1">
      <c r="A239" s="190"/>
      <c r="B239" s="96"/>
      <c r="C239" s="96"/>
      <c r="D239" s="10"/>
      <c r="E239" s="10"/>
      <c r="F239" s="96"/>
      <c r="G239" s="96"/>
      <c r="H239" s="96"/>
      <c r="I239" s="96"/>
      <c r="J239" s="96"/>
      <c r="K239" s="96"/>
      <c r="L239" s="96"/>
      <c r="M239" s="684"/>
      <c r="N239" s="96"/>
      <c r="O239" s="684"/>
      <c r="P239" s="190"/>
      <c r="Q239" s="190"/>
      <c r="R239" s="96"/>
      <c r="S239" s="96"/>
      <c r="T239" s="96"/>
      <c r="U239" s="96"/>
      <c r="V239" s="96"/>
      <c r="W239" s="96"/>
      <c r="X239" s="96"/>
      <c r="Y239" s="96"/>
      <c r="Z239" s="96"/>
    </row>
    <row r="240" spans="1:26" ht="11.25" customHeight="1">
      <c r="A240" s="190"/>
      <c r="B240" s="96"/>
      <c r="C240" s="96"/>
      <c r="D240" s="10"/>
      <c r="E240" s="10"/>
      <c r="F240" s="96"/>
      <c r="G240" s="96"/>
      <c r="H240" s="96"/>
      <c r="I240" s="96"/>
      <c r="J240" s="96"/>
      <c r="K240" s="96"/>
      <c r="L240" s="96"/>
      <c r="M240" s="684"/>
      <c r="N240" s="96"/>
      <c r="O240" s="684"/>
      <c r="P240" s="190"/>
      <c r="Q240" s="190"/>
      <c r="R240" s="96"/>
      <c r="S240" s="96"/>
      <c r="T240" s="96"/>
      <c r="U240" s="96"/>
      <c r="V240" s="96"/>
      <c r="W240" s="96"/>
      <c r="X240" s="96"/>
      <c r="Y240" s="96"/>
      <c r="Z240" s="96"/>
    </row>
    <row r="241" spans="1:26" ht="11.25" customHeight="1">
      <c r="A241" s="190"/>
      <c r="B241" s="96"/>
      <c r="C241" s="96"/>
      <c r="D241" s="10"/>
      <c r="E241" s="10"/>
      <c r="F241" s="96"/>
      <c r="G241" s="96"/>
      <c r="H241" s="96"/>
      <c r="I241" s="96"/>
      <c r="J241" s="96"/>
      <c r="K241" s="96"/>
      <c r="L241" s="96"/>
      <c r="M241" s="684"/>
      <c r="N241" s="96"/>
      <c r="O241" s="684"/>
      <c r="P241" s="190"/>
      <c r="Q241" s="190"/>
      <c r="R241" s="96"/>
      <c r="S241" s="96"/>
      <c r="T241" s="96"/>
      <c r="U241" s="96"/>
      <c r="V241" s="96"/>
      <c r="W241" s="96"/>
      <c r="X241" s="96"/>
      <c r="Y241" s="96"/>
      <c r="Z241" s="96"/>
    </row>
    <row r="242" spans="1:26" ht="11.25" customHeight="1">
      <c r="A242" s="190"/>
      <c r="B242" s="96"/>
      <c r="C242" s="96"/>
      <c r="D242" s="10"/>
      <c r="E242" s="10"/>
      <c r="F242" s="96"/>
      <c r="G242" s="96"/>
      <c r="H242" s="96"/>
      <c r="I242" s="96"/>
      <c r="J242" s="96"/>
      <c r="K242" s="96"/>
      <c r="L242" s="96"/>
      <c r="M242" s="684"/>
      <c r="N242" s="96"/>
      <c r="O242" s="684"/>
      <c r="P242" s="190"/>
      <c r="Q242" s="190"/>
      <c r="R242" s="96"/>
      <c r="S242" s="96"/>
      <c r="T242" s="96"/>
      <c r="U242" s="96"/>
      <c r="V242" s="96"/>
      <c r="W242" s="96"/>
      <c r="X242" s="96"/>
      <c r="Y242" s="96"/>
      <c r="Z242" s="96"/>
    </row>
    <row r="243" spans="1:26" ht="11.25" customHeight="1">
      <c r="A243" s="190"/>
      <c r="B243" s="96"/>
      <c r="C243" s="96"/>
      <c r="D243" s="10"/>
      <c r="E243" s="10"/>
      <c r="F243" s="96"/>
      <c r="G243" s="96"/>
      <c r="H243" s="96"/>
      <c r="I243" s="96"/>
      <c r="J243" s="96"/>
      <c r="K243" s="96"/>
      <c r="L243" s="96"/>
      <c r="M243" s="684"/>
      <c r="N243" s="96"/>
      <c r="O243" s="684"/>
      <c r="P243" s="190"/>
      <c r="Q243" s="190"/>
      <c r="R243" s="96"/>
      <c r="S243" s="96"/>
      <c r="T243" s="96"/>
      <c r="U243" s="96"/>
      <c r="V243" s="96"/>
      <c r="W243" s="96"/>
      <c r="X243" s="96"/>
      <c r="Y243" s="96"/>
      <c r="Z243" s="96"/>
    </row>
    <row r="244" spans="1:26" ht="11.25" customHeight="1">
      <c r="A244" s="190"/>
      <c r="B244" s="96"/>
      <c r="C244" s="96"/>
      <c r="D244" s="10"/>
      <c r="E244" s="10"/>
      <c r="F244" s="96"/>
      <c r="G244" s="96"/>
      <c r="H244" s="96"/>
      <c r="I244" s="96"/>
      <c r="J244" s="96"/>
      <c r="K244" s="96"/>
      <c r="L244" s="96"/>
      <c r="M244" s="684"/>
      <c r="N244" s="96"/>
      <c r="O244" s="684"/>
      <c r="P244" s="190"/>
      <c r="Q244" s="190"/>
      <c r="R244" s="96"/>
      <c r="S244" s="96"/>
      <c r="T244" s="96"/>
      <c r="U244" s="96"/>
      <c r="V244" s="96"/>
      <c r="W244" s="96"/>
      <c r="X244" s="96"/>
      <c r="Y244" s="96"/>
      <c r="Z244" s="96"/>
    </row>
    <row r="245" spans="1:26" ht="11.25" customHeight="1">
      <c r="A245" s="190"/>
      <c r="B245" s="96"/>
      <c r="C245" s="96"/>
      <c r="D245" s="10"/>
      <c r="E245" s="10"/>
      <c r="F245" s="96"/>
      <c r="G245" s="96"/>
      <c r="H245" s="96"/>
      <c r="I245" s="96"/>
      <c r="J245" s="96"/>
      <c r="K245" s="96"/>
      <c r="L245" s="96"/>
      <c r="M245" s="684"/>
      <c r="N245" s="96"/>
      <c r="O245" s="684"/>
      <c r="P245" s="190"/>
      <c r="Q245" s="190"/>
      <c r="R245" s="96"/>
      <c r="S245" s="96"/>
      <c r="T245" s="96"/>
      <c r="U245" s="96"/>
      <c r="V245" s="96"/>
      <c r="W245" s="96"/>
      <c r="X245" s="96"/>
      <c r="Y245" s="96"/>
      <c r="Z245" s="96"/>
    </row>
    <row r="246" spans="1:26" ht="11.25" customHeight="1">
      <c r="A246" s="190"/>
      <c r="B246" s="96"/>
      <c r="C246" s="96"/>
      <c r="D246" s="10"/>
      <c r="E246" s="10"/>
      <c r="F246" s="96"/>
      <c r="G246" s="96"/>
      <c r="H246" s="96"/>
      <c r="I246" s="96"/>
      <c r="J246" s="96"/>
      <c r="K246" s="96"/>
      <c r="L246" s="96"/>
      <c r="M246" s="684"/>
      <c r="N246" s="96"/>
      <c r="O246" s="684"/>
      <c r="P246" s="190"/>
      <c r="Q246" s="190"/>
      <c r="R246" s="96"/>
      <c r="S246" s="96"/>
      <c r="T246" s="96"/>
      <c r="U246" s="96"/>
      <c r="V246" s="96"/>
      <c r="W246" s="96"/>
      <c r="X246" s="96"/>
      <c r="Y246" s="96"/>
      <c r="Z246" s="96"/>
    </row>
    <row r="247" spans="1:26" ht="11.25" customHeight="1">
      <c r="A247" s="190"/>
      <c r="B247" s="96"/>
      <c r="C247" s="96"/>
      <c r="D247" s="10"/>
      <c r="E247" s="10"/>
      <c r="F247" s="96"/>
      <c r="G247" s="96"/>
      <c r="H247" s="96"/>
      <c r="I247" s="96"/>
      <c r="J247" s="96"/>
      <c r="K247" s="96"/>
      <c r="L247" s="96"/>
      <c r="M247" s="684"/>
      <c r="N247" s="96"/>
      <c r="O247" s="684"/>
      <c r="P247" s="190"/>
      <c r="Q247" s="190"/>
      <c r="R247" s="96"/>
      <c r="S247" s="96"/>
      <c r="T247" s="96"/>
      <c r="U247" s="96"/>
      <c r="V247" s="96"/>
      <c r="W247" s="96"/>
      <c r="X247" s="96"/>
      <c r="Y247" s="96"/>
      <c r="Z247" s="96"/>
    </row>
    <row r="248" spans="1:26" ht="11.25" customHeight="1">
      <c r="A248" s="190"/>
      <c r="B248" s="96"/>
      <c r="C248" s="96"/>
      <c r="D248" s="10"/>
      <c r="E248" s="10"/>
      <c r="F248" s="96"/>
      <c r="G248" s="96"/>
      <c r="H248" s="96"/>
      <c r="I248" s="96"/>
      <c r="J248" s="96"/>
      <c r="K248" s="96"/>
      <c r="L248" s="96"/>
      <c r="M248" s="684"/>
      <c r="N248" s="96"/>
      <c r="O248" s="684"/>
      <c r="P248" s="190"/>
      <c r="Q248" s="190"/>
      <c r="R248" s="96"/>
      <c r="S248" s="96"/>
      <c r="T248" s="96"/>
      <c r="U248" s="96"/>
      <c r="V248" s="96"/>
      <c r="W248" s="96"/>
      <c r="X248" s="96"/>
      <c r="Y248" s="96"/>
      <c r="Z248" s="96"/>
    </row>
    <row r="249" spans="1:26" ht="11.25" customHeight="1">
      <c r="A249" s="190"/>
      <c r="B249" s="96"/>
      <c r="C249" s="96"/>
      <c r="D249" s="10"/>
      <c r="E249" s="10"/>
      <c r="F249" s="96"/>
      <c r="G249" s="96"/>
      <c r="H249" s="96"/>
      <c r="I249" s="96"/>
      <c r="J249" s="96"/>
      <c r="K249" s="96"/>
      <c r="L249" s="96"/>
      <c r="M249" s="684"/>
      <c r="N249" s="96"/>
      <c r="O249" s="684"/>
      <c r="P249" s="190"/>
      <c r="Q249" s="190"/>
      <c r="R249" s="96"/>
      <c r="S249" s="96"/>
      <c r="T249" s="96"/>
      <c r="U249" s="96"/>
      <c r="V249" s="96"/>
      <c r="W249" s="96"/>
      <c r="X249" s="96"/>
      <c r="Y249" s="96"/>
      <c r="Z249" s="96"/>
    </row>
    <row r="250" spans="1:26" ht="11.25" customHeight="1">
      <c r="A250" s="190"/>
      <c r="B250" s="96"/>
      <c r="C250" s="96"/>
      <c r="D250" s="10"/>
      <c r="E250" s="10"/>
      <c r="F250" s="96"/>
      <c r="G250" s="96"/>
      <c r="H250" s="96"/>
      <c r="I250" s="96"/>
      <c r="J250" s="96"/>
      <c r="K250" s="96"/>
      <c r="L250" s="96"/>
      <c r="M250" s="684"/>
      <c r="N250" s="96"/>
      <c r="O250" s="684"/>
      <c r="P250" s="190"/>
      <c r="Q250" s="190"/>
      <c r="R250" s="96"/>
      <c r="S250" s="96"/>
      <c r="T250" s="96"/>
      <c r="U250" s="96"/>
      <c r="V250" s="96"/>
      <c r="W250" s="96"/>
      <c r="X250" s="96"/>
      <c r="Y250" s="96"/>
      <c r="Z250" s="96"/>
    </row>
    <row r="251" spans="1:26" ht="11.25" customHeight="1">
      <c r="A251" s="190"/>
      <c r="B251" s="96"/>
      <c r="C251" s="96"/>
      <c r="D251" s="10"/>
      <c r="E251" s="10"/>
      <c r="F251" s="96"/>
      <c r="G251" s="96"/>
      <c r="H251" s="96"/>
      <c r="I251" s="96"/>
      <c r="J251" s="96"/>
      <c r="K251" s="96"/>
      <c r="L251" s="96"/>
      <c r="M251" s="684"/>
      <c r="N251" s="96"/>
      <c r="O251" s="684"/>
      <c r="P251" s="190"/>
      <c r="Q251" s="190"/>
      <c r="R251" s="96"/>
      <c r="S251" s="96"/>
      <c r="T251" s="96"/>
      <c r="U251" s="96"/>
      <c r="V251" s="96"/>
      <c r="W251" s="96"/>
      <c r="X251" s="96"/>
      <c r="Y251" s="96"/>
      <c r="Z251" s="96"/>
    </row>
    <row r="252" spans="1:26" ht="11.25" customHeight="1">
      <c r="A252" s="190"/>
      <c r="B252" s="96"/>
      <c r="C252" s="96"/>
      <c r="D252" s="10"/>
      <c r="E252" s="10"/>
      <c r="F252" s="96"/>
      <c r="G252" s="96"/>
      <c r="H252" s="96"/>
      <c r="I252" s="96"/>
      <c r="J252" s="96"/>
      <c r="K252" s="96"/>
      <c r="L252" s="96"/>
      <c r="M252" s="684"/>
      <c r="N252" s="96"/>
      <c r="O252" s="684"/>
      <c r="P252" s="190"/>
      <c r="Q252" s="190"/>
      <c r="R252" s="96"/>
      <c r="S252" s="96"/>
      <c r="T252" s="96"/>
      <c r="U252" s="96"/>
      <c r="V252" s="96"/>
      <c r="W252" s="96"/>
      <c r="X252" s="96"/>
      <c r="Y252" s="96"/>
      <c r="Z252" s="96"/>
    </row>
    <row r="253" spans="1:26" ht="11.25" customHeight="1">
      <c r="A253" s="190"/>
      <c r="B253" s="96"/>
      <c r="C253" s="96"/>
      <c r="D253" s="10"/>
      <c r="E253" s="10"/>
      <c r="F253" s="96"/>
      <c r="G253" s="96"/>
      <c r="H253" s="96"/>
      <c r="I253" s="96"/>
      <c r="J253" s="96"/>
      <c r="K253" s="96"/>
      <c r="L253" s="96"/>
      <c r="M253" s="684"/>
      <c r="N253" s="96"/>
      <c r="O253" s="684"/>
      <c r="P253" s="190"/>
      <c r="Q253" s="190"/>
      <c r="R253" s="96"/>
      <c r="S253" s="96"/>
      <c r="T253" s="96"/>
      <c r="U253" s="96"/>
      <c r="V253" s="96"/>
      <c r="W253" s="96"/>
      <c r="X253" s="96"/>
      <c r="Y253" s="96"/>
      <c r="Z253" s="96"/>
    </row>
    <row r="254" spans="1:26" ht="11.25" customHeight="1">
      <c r="A254" s="190"/>
      <c r="B254" s="96"/>
      <c r="C254" s="96"/>
      <c r="D254" s="10"/>
      <c r="E254" s="10"/>
      <c r="F254" s="96"/>
      <c r="G254" s="96"/>
      <c r="H254" s="96"/>
      <c r="I254" s="96"/>
      <c r="J254" s="96"/>
      <c r="K254" s="96"/>
      <c r="L254" s="96"/>
      <c r="M254" s="684"/>
      <c r="N254" s="96"/>
      <c r="O254" s="684"/>
      <c r="P254" s="190"/>
      <c r="Q254" s="190"/>
      <c r="R254" s="96"/>
      <c r="S254" s="96"/>
      <c r="T254" s="96"/>
      <c r="U254" s="96"/>
      <c r="V254" s="96"/>
      <c r="W254" s="96"/>
      <c r="X254" s="96"/>
      <c r="Y254" s="96"/>
      <c r="Z254" s="96"/>
    </row>
    <row r="255" spans="1:26" ht="11.25" customHeight="1">
      <c r="A255" s="190"/>
      <c r="B255" s="96"/>
      <c r="C255" s="96"/>
      <c r="D255" s="10"/>
      <c r="E255" s="10"/>
      <c r="F255" s="96"/>
      <c r="G255" s="96"/>
      <c r="H255" s="96"/>
      <c r="I255" s="96"/>
      <c r="J255" s="96"/>
      <c r="K255" s="96"/>
      <c r="L255" s="96"/>
      <c r="M255" s="684"/>
      <c r="N255" s="96"/>
      <c r="O255" s="684"/>
      <c r="P255" s="190"/>
      <c r="Q255" s="190"/>
      <c r="R255" s="96"/>
      <c r="S255" s="96"/>
      <c r="T255" s="96"/>
      <c r="U255" s="96"/>
      <c r="V255" s="96"/>
      <c r="W255" s="96"/>
      <c r="X255" s="96"/>
      <c r="Y255" s="96"/>
      <c r="Z255" s="96"/>
    </row>
    <row r="256" spans="1:26" ht="11.25" customHeight="1">
      <c r="A256" s="190"/>
      <c r="B256" s="96"/>
      <c r="C256" s="96"/>
      <c r="D256" s="10"/>
      <c r="E256" s="10"/>
      <c r="F256" s="96"/>
      <c r="G256" s="96"/>
      <c r="H256" s="96"/>
      <c r="I256" s="96"/>
      <c r="J256" s="96"/>
      <c r="K256" s="96"/>
      <c r="L256" s="96"/>
      <c r="M256" s="684"/>
      <c r="N256" s="96"/>
      <c r="O256" s="684"/>
      <c r="P256" s="190"/>
      <c r="Q256" s="190"/>
      <c r="R256" s="96"/>
      <c r="S256" s="96"/>
      <c r="T256" s="96"/>
      <c r="U256" s="96"/>
      <c r="V256" s="96"/>
      <c r="W256" s="96"/>
      <c r="X256" s="96"/>
      <c r="Y256" s="96"/>
      <c r="Z256" s="96"/>
    </row>
    <row r="257" spans="1:26" ht="11.25" customHeight="1">
      <c r="A257" s="190"/>
      <c r="B257" s="96"/>
      <c r="C257" s="96"/>
      <c r="D257" s="10"/>
      <c r="E257" s="10"/>
      <c r="F257" s="96"/>
      <c r="G257" s="96"/>
      <c r="H257" s="96"/>
      <c r="I257" s="96"/>
      <c r="J257" s="96"/>
      <c r="K257" s="96"/>
      <c r="L257" s="96"/>
      <c r="M257" s="684"/>
      <c r="N257" s="96"/>
      <c r="O257" s="684"/>
      <c r="P257" s="190"/>
      <c r="Q257" s="190"/>
      <c r="R257" s="96"/>
      <c r="S257" s="96"/>
      <c r="T257" s="96"/>
      <c r="U257" s="96"/>
      <c r="V257" s="96"/>
      <c r="W257" s="96"/>
      <c r="X257" s="96"/>
      <c r="Y257" s="96"/>
      <c r="Z257" s="96"/>
    </row>
    <row r="258" spans="1:26" ht="11.25" customHeight="1">
      <c r="A258" s="190"/>
      <c r="B258" s="96"/>
      <c r="C258" s="96"/>
      <c r="D258" s="10"/>
      <c r="E258" s="10"/>
      <c r="F258" s="96"/>
      <c r="G258" s="96"/>
      <c r="H258" s="96"/>
      <c r="I258" s="96"/>
      <c r="J258" s="96"/>
      <c r="K258" s="96"/>
      <c r="L258" s="96"/>
      <c r="M258" s="684"/>
      <c r="N258" s="96"/>
      <c r="O258" s="684"/>
      <c r="P258" s="190"/>
      <c r="Q258" s="190"/>
      <c r="R258" s="96"/>
      <c r="S258" s="96"/>
      <c r="T258" s="96"/>
      <c r="U258" s="96"/>
      <c r="V258" s="96"/>
      <c r="W258" s="96"/>
      <c r="X258" s="96"/>
      <c r="Y258" s="96"/>
      <c r="Z258" s="96"/>
    </row>
    <row r="259" spans="1:26" ht="11.25" customHeight="1">
      <c r="A259" s="190"/>
      <c r="B259" s="96"/>
      <c r="C259" s="96"/>
      <c r="D259" s="10"/>
      <c r="E259" s="10"/>
      <c r="F259" s="96"/>
      <c r="G259" s="96"/>
      <c r="H259" s="96"/>
      <c r="I259" s="96"/>
      <c r="J259" s="96"/>
      <c r="K259" s="96"/>
      <c r="L259" s="96"/>
      <c r="M259" s="684"/>
      <c r="N259" s="96"/>
      <c r="O259" s="684"/>
      <c r="P259" s="190"/>
      <c r="Q259" s="190"/>
      <c r="R259" s="96"/>
      <c r="S259" s="96"/>
      <c r="T259" s="96"/>
      <c r="U259" s="96"/>
      <c r="V259" s="96"/>
      <c r="W259" s="96"/>
      <c r="X259" s="96"/>
      <c r="Y259" s="96"/>
      <c r="Z259" s="96"/>
    </row>
    <row r="260" spans="1:26" ht="11.25" customHeight="1">
      <c r="A260" s="190"/>
      <c r="B260" s="96"/>
      <c r="C260" s="96"/>
      <c r="D260" s="10"/>
      <c r="E260" s="10"/>
      <c r="F260" s="96"/>
      <c r="G260" s="96"/>
      <c r="H260" s="96"/>
      <c r="I260" s="96"/>
      <c r="J260" s="96"/>
      <c r="K260" s="96"/>
      <c r="L260" s="96"/>
      <c r="M260" s="684"/>
      <c r="N260" s="96"/>
      <c r="O260" s="684"/>
      <c r="P260" s="190"/>
      <c r="Q260" s="190"/>
      <c r="R260" s="96"/>
      <c r="S260" s="96"/>
      <c r="T260" s="96"/>
      <c r="U260" s="96"/>
      <c r="V260" s="96"/>
      <c r="W260" s="96"/>
      <c r="X260" s="96"/>
      <c r="Y260" s="96"/>
      <c r="Z260" s="96"/>
    </row>
    <row r="261" spans="1:26" ht="11.25" customHeight="1">
      <c r="A261" s="190"/>
      <c r="B261" s="96"/>
      <c r="C261" s="96"/>
      <c r="D261" s="10"/>
      <c r="E261" s="10"/>
      <c r="F261" s="96"/>
      <c r="G261" s="96"/>
      <c r="H261" s="96"/>
      <c r="I261" s="96"/>
      <c r="J261" s="96"/>
      <c r="K261" s="96"/>
      <c r="L261" s="96"/>
      <c r="M261" s="684"/>
      <c r="N261" s="96"/>
      <c r="O261" s="684"/>
      <c r="P261" s="190"/>
      <c r="Q261" s="190"/>
      <c r="R261" s="96"/>
      <c r="S261" s="96"/>
      <c r="T261" s="96"/>
      <c r="U261" s="96"/>
      <c r="V261" s="96"/>
      <c r="W261" s="96"/>
      <c r="X261" s="96"/>
      <c r="Y261" s="96"/>
      <c r="Z261" s="96"/>
    </row>
    <row r="262" spans="1:26" ht="11.25" customHeight="1">
      <c r="A262" s="190"/>
      <c r="B262" s="96"/>
      <c r="C262" s="96"/>
      <c r="D262" s="10"/>
      <c r="E262" s="10"/>
      <c r="F262" s="96"/>
      <c r="G262" s="96"/>
      <c r="H262" s="96"/>
      <c r="I262" s="96"/>
      <c r="J262" s="96"/>
      <c r="K262" s="96"/>
      <c r="L262" s="96"/>
      <c r="M262" s="684"/>
      <c r="N262" s="96"/>
      <c r="O262" s="684"/>
      <c r="P262" s="190"/>
      <c r="Q262" s="190"/>
      <c r="R262" s="96"/>
      <c r="S262" s="96"/>
      <c r="T262" s="96"/>
      <c r="U262" s="96"/>
      <c r="V262" s="96"/>
      <c r="W262" s="96"/>
      <c r="X262" s="96"/>
      <c r="Y262" s="96"/>
      <c r="Z262" s="96"/>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5:R62"/>
  <mergeCells count="3">
    <mergeCell ref="A1:C1"/>
    <mergeCell ref="F4:J4"/>
    <mergeCell ref="L4:O4"/>
  </mergeCell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dimension ref="A1:Z1000"/>
  <sheetViews>
    <sheetView workbookViewId="0">
      <pane xSplit="3" ySplit="6" topLeftCell="O10" activePane="bottomRight" state="frozen"/>
      <selection pane="topRight" activeCell="D1" sqref="D1"/>
      <selection pane="bottomLeft" activeCell="A7" sqref="A7"/>
      <selection pane="bottomRight" activeCell="B15" sqref="B15"/>
    </sheetView>
  </sheetViews>
  <sheetFormatPr defaultColWidth="14.42578125" defaultRowHeight="15" customHeight="1"/>
  <cols>
    <col min="1" max="1" width="10.140625" customWidth="1"/>
    <col min="2" max="2" width="13.140625" customWidth="1"/>
    <col min="3" max="3" width="52.140625" customWidth="1"/>
    <col min="4" max="4" width="5.42578125" customWidth="1"/>
    <col min="5" max="5" width="17.42578125" customWidth="1"/>
    <col min="6" max="6" width="15.140625" customWidth="1"/>
    <col min="7" max="7" width="20.140625" customWidth="1"/>
    <col min="8" max="9" width="15.140625" customWidth="1"/>
    <col min="10" max="10" width="13.5703125" customWidth="1"/>
    <col min="11" max="11" width="12.42578125" customWidth="1"/>
    <col min="12" max="12" width="9.85546875" customWidth="1"/>
    <col min="13" max="13" width="12.85546875" customWidth="1"/>
    <col min="14" max="14" width="9.5703125" customWidth="1"/>
    <col min="15" max="15" width="14" customWidth="1"/>
    <col min="16" max="16" width="40.85546875" customWidth="1"/>
    <col min="17" max="17" width="34.5703125" customWidth="1"/>
    <col min="18" max="18" width="11" customWidth="1"/>
    <col min="19" max="20" width="9.140625" customWidth="1"/>
    <col min="21" max="26" width="8.7109375" customWidth="1"/>
  </cols>
  <sheetData>
    <row r="1" spans="1:26" ht="14.25" customHeight="1">
      <c r="A1" s="1175" t="s">
        <v>4080</v>
      </c>
      <c r="B1" s="1160"/>
      <c r="C1" s="1158"/>
      <c r="D1" s="138"/>
      <c r="E1" s="138"/>
      <c r="F1" s="92" t="s">
        <v>392</v>
      </c>
      <c r="G1" s="92" t="s">
        <v>559</v>
      </c>
      <c r="H1" s="92" t="s">
        <v>560</v>
      </c>
      <c r="I1" s="92" t="s">
        <v>122</v>
      </c>
      <c r="J1" s="92" t="s">
        <v>124</v>
      </c>
      <c r="K1" s="92" t="s">
        <v>126</v>
      </c>
      <c r="L1" s="92" t="s">
        <v>128</v>
      </c>
      <c r="M1" s="92" t="s">
        <v>130</v>
      </c>
      <c r="N1" s="92" t="s">
        <v>396</v>
      </c>
      <c r="O1" s="92" t="s">
        <v>138</v>
      </c>
      <c r="P1" s="92" t="s">
        <v>140</v>
      </c>
      <c r="Q1" s="92" t="s">
        <v>142</v>
      </c>
      <c r="R1" s="94" t="s">
        <v>144</v>
      </c>
      <c r="S1" s="94" t="s">
        <v>149</v>
      </c>
      <c r="T1" s="94" t="s">
        <v>164</v>
      </c>
      <c r="U1" s="685"/>
      <c r="V1" s="685"/>
      <c r="W1" s="685"/>
      <c r="X1" s="685"/>
      <c r="Y1" s="685"/>
      <c r="Z1" s="685"/>
    </row>
    <row r="2" spans="1:26" ht="14.25" customHeight="1">
      <c r="A2" s="686" t="str">
        <f>HYPERLINK("#Index!B13", "Index Pg")</f>
        <v>Index Pg</v>
      </c>
      <c r="B2" s="58"/>
      <c r="C2" s="60" t="str">
        <f>HYPERLINK("#'Budget Summary II'!A3:B5", "Budget Summary II")</f>
        <v>Budget Summary II</v>
      </c>
      <c r="D2" s="101"/>
      <c r="E2" s="140" t="s">
        <v>42</v>
      </c>
      <c r="F2" s="102">
        <f>R22+R23+R24+R25+R31+R32+R51</f>
        <v>0</v>
      </c>
      <c r="G2" s="102">
        <f>R7+R8+R9+R11+R12+R13+R15+R16+R17+R18+R20+R21+R27+R28+R29+R34+R35+R37+R38+R40+R41+R43+R44+R45+R47+R48+R50+R53+R54+R55+R56+R57+R58+R60+R62+R63+R69+R70+R72+R73+R74+R76+R77+R79+R80+R87+R88+R91+R93+R94+R95+R96+R98+R99+R100+R102+R106+R103+R104+R105</f>
        <v>0</v>
      </c>
      <c r="H2" s="102">
        <f>R90</f>
        <v>0</v>
      </c>
      <c r="I2" s="102"/>
      <c r="J2" s="102">
        <f>R59</f>
        <v>0</v>
      </c>
      <c r="K2" s="102"/>
      <c r="L2" s="102">
        <f>R65+R67+R66</f>
        <v>0</v>
      </c>
      <c r="M2" s="102"/>
      <c r="N2" s="102"/>
      <c r="O2" s="102"/>
      <c r="P2" s="333"/>
      <c r="Q2" s="333"/>
      <c r="R2" s="262">
        <f>R82+R83+R84+R85+R101</f>
        <v>0</v>
      </c>
      <c r="S2" s="685"/>
      <c r="T2" s="685"/>
      <c r="U2" s="685"/>
      <c r="V2" s="685"/>
      <c r="W2" s="685"/>
      <c r="X2" s="685"/>
      <c r="Y2" s="685"/>
      <c r="Z2" s="685"/>
    </row>
    <row r="3" spans="1:26" ht="14.25" customHeight="1">
      <c r="A3" s="686"/>
      <c r="B3" s="58"/>
      <c r="C3" s="60"/>
      <c r="D3" s="101"/>
      <c r="E3" s="140" t="s">
        <v>39</v>
      </c>
      <c r="F3" s="102">
        <f>O22+O23+O24+O25+O31+O32+O51</f>
        <v>15.559690000000002</v>
      </c>
      <c r="G3" s="102">
        <f>O6-(F3+SUM(H3:T3))</f>
        <v>168.82875000000001</v>
      </c>
      <c r="H3" s="102">
        <f>R90</f>
        <v>0</v>
      </c>
      <c r="I3" s="102"/>
      <c r="J3" s="102">
        <f>O59</f>
        <v>0</v>
      </c>
      <c r="K3" s="102"/>
      <c r="L3" s="102"/>
      <c r="M3" s="102"/>
      <c r="N3" s="102"/>
      <c r="O3" s="102"/>
      <c r="P3" s="333"/>
      <c r="Q3" s="333"/>
      <c r="R3" s="262">
        <f>O82+O83+O84+O85+O101</f>
        <v>15.8</v>
      </c>
      <c r="S3" s="685"/>
      <c r="T3" s="685"/>
      <c r="U3" s="685"/>
      <c r="V3" s="685"/>
      <c r="W3" s="685"/>
      <c r="X3" s="685"/>
      <c r="Y3" s="685"/>
      <c r="Z3" s="685"/>
    </row>
    <row r="4" spans="1:26" ht="14.25" customHeight="1">
      <c r="A4" s="63" t="s">
        <v>150</v>
      </c>
      <c r="B4" s="63" t="s">
        <v>151</v>
      </c>
      <c r="C4" s="63" t="s">
        <v>12</v>
      </c>
      <c r="D4" s="63" t="s">
        <v>426</v>
      </c>
      <c r="E4" s="63" t="s">
        <v>427</v>
      </c>
      <c r="F4" s="1173" t="s">
        <v>428</v>
      </c>
      <c r="G4" s="1160"/>
      <c r="H4" s="1160"/>
      <c r="I4" s="1160"/>
      <c r="J4" s="1158"/>
      <c r="K4" s="63" t="s">
        <v>431</v>
      </c>
      <c r="L4" s="1174" t="s">
        <v>432</v>
      </c>
      <c r="M4" s="1160"/>
      <c r="N4" s="1160"/>
      <c r="O4" s="1158"/>
      <c r="P4" s="63" t="s">
        <v>433</v>
      </c>
      <c r="Q4" s="63" t="s">
        <v>435</v>
      </c>
      <c r="R4" s="106" t="s">
        <v>434</v>
      </c>
      <c r="S4" s="317"/>
      <c r="T4" s="317"/>
      <c r="U4" s="317"/>
      <c r="V4" s="317"/>
      <c r="W4" s="317"/>
      <c r="X4" s="317"/>
      <c r="Y4" s="317"/>
      <c r="Z4" s="317"/>
    </row>
    <row r="5" spans="1:26" ht="12" customHeight="1">
      <c r="A5" s="63"/>
      <c r="B5" s="63"/>
      <c r="C5" s="63"/>
      <c r="D5" s="63"/>
      <c r="E5" s="63"/>
      <c r="F5" s="93" t="s">
        <v>439</v>
      </c>
      <c r="G5" s="93" t="s">
        <v>394</v>
      </c>
      <c r="H5" s="93" t="s">
        <v>395</v>
      </c>
      <c r="I5" s="93" t="s">
        <v>440</v>
      </c>
      <c r="J5" s="93" t="s">
        <v>441</v>
      </c>
      <c r="K5" s="63"/>
      <c r="L5" s="63" t="s">
        <v>442</v>
      </c>
      <c r="M5" s="106" t="s">
        <v>443</v>
      </c>
      <c r="N5" s="63" t="s">
        <v>444</v>
      </c>
      <c r="O5" s="106" t="s">
        <v>445</v>
      </c>
      <c r="P5" s="63"/>
      <c r="Q5" s="63"/>
      <c r="R5" s="106"/>
      <c r="S5" s="10"/>
      <c r="T5" s="10"/>
      <c r="U5" s="10"/>
      <c r="V5" s="10"/>
      <c r="W5" s="10"/>
      <c r="X5" s="10"/>
      <c r="Y5" s="10"/>
      <c r="Z5" s="10"/>
    </row>
    <row r="6" spans="1:26" ht="12" customHeight="1">
      <c r="A6" s="64">
        <v>11</v>
      </c>
      <c r="B6" s="107"/>
      <c r="C6" s="64" t="s">
        <v>27</v>
      </c>
      <c r="D6" s="108"/>
      <c r="E6" s="108"/>
      <c r="F6" s="687"/>
      <c r="G6" s="687"/>
      <c r="H6" s="687"/>
      <c r="I6" s="687"/>
      <c r="J6" s="687"/>
      <c r="K6" s="687"/>
      <c r="L6" s="687"/>
      <c r="M6" s="687"/>
      <c r="N6" s="687"/>
      <c r="O6" s="65">
        <f>O10+O14+O19+O26+O30+O33+O36+O39+O42+O46+O49+O52+O61+O64+O68+O71+O75+O78+O81+O89+O86+O7+O8+O9</f>
        <v>200.18844000000001</v>
      </c>
      <c r="P6" s="64"/>
      <c r="Q6" s="64"/>
      <c r="R6" s="65">
        <f>R10+R14+R19+R26+R30+R33+R36+R39+R42+R46+R49+R52+R61+R64+R68+R71+R75+R78+R81+R89+R86+R7+R8+R9</f>
        <v>0</v>
      </c>
      <c r="S6" s="684"/>
      <c r="T6" s="684"/>
      <c r="U6" s="684"/>
      <c r="V6" s="684"/>
      <c r="W6" s="684"/>
      <c r="X6" s="684"/>
      <c r="Y6" s="684"/>
      <c r="Z6" s="684"/>
    </row>
    <row r="7" spans="1:26" ht="12" customHeight="1">
      <c r="A7" s="304">
        <v>11.1</v>
      </c>
      <c r="B7" s="70" t="s">
        <v>4081</v>
      </c>
      <c r="C7" s="70" t="s">
        <v>4082</v>
      </c>
      <c r="D7" s="127" t="s">
        <v>609</v>
      </c>
      <c r="E7" s="127" t="s">
        <v>609</v>
      </c>
      <c r="F7" s="688"/>
      <c r="G7" s="688"/>
      <c r="H7" s="688"/>
      <c r="I7" s="688"/>
      <c r="J7" s="688"/>
      <c r="K7" s="689"/>
      <c r="L7" s="689"/>
      <c r="M7" s="316">
        <f t="shared" ref="M7:M9" si="0">L7/100000</f>
        <v>0</v>
      </c>
      <c r="N7" s="689"/>
      <c r="O7" s="71">
        <f t="shared" ref="O7:O9" si="1">M7*N7</f>
        <v>0</v>
      </c>
      <c r="P7" s="304"/>
      <c r="Q7" s="240"/>
      <c r="R7" s="324"/>
      <c r="S7" s="684"/>
      <c r="T7" s="684"/>
      <c r="U7" s="684"/>
      <c r="V7" s="684"/>
      <c r="W7" s="684"/>
      <c r="X7" s="684"/>
      <c r="Y7" s="684"/>
      <c r="Z7" s="684"/>
    </row>
    <row r="8" spans="1:26" ht="25.5">
      <c r="A8" s="240">
        <v>11.2</v>
      </c>
      <c r="B8" s="137" t="s">
        <v>4083</v>
      </c>
      <c r="C8" s="137" t="s">
        <v>4084</v>
      </c>
      <c r="D8" s="241" t="s">
        <v>609</v>
      </c>
      <c r="E8" s="241" t="s">
        <v>609</v>
      </c>
      <c r="F8" s="690"/>
      <c r="G8" s="690"/>
      <c r="H8" s="188"/>
      <c r="I8" s="188"/>
      <c r="J8" s="188"/>
      <c r="K8" s="691"/>
      <c r="L8" s="691">
        <v>40000</v>
      </c>
      <c r="M8" s="321">
        <f t="shared" si="0"/>
        <v>0.4</v>
      </c>
      <c r="N8" s="691">
        <v>15</v>
      </c>
      <c r="O8" s="136">
        <f t="shared" si="1"/>
        <v>6</v>
      </c>
      <c r="P8" s="137" t="s">
        <v>4085</v>
      </c>
      <c r="Q8" s="240"/>
      <c r="R8" s="321"/>
      <c r="S8" s="692"/>
      <c r="T8" s="692"/>
      <c r="U8" s="692"/>
      <c r="V8" s="692"/>
      <c r="W8" s="692"/>
      <c r="X8" s="692"/>
      <c r="Y8" s="692"/>
      <c r="Z8" s="692"/>
    </row>
    <row r="9" spans="1:26" ht="102">
      <c r="A9" s="240">
        <v>11.3</v>
      </c>
      <c r="B9" s="137" t="s">
        <v>4086</v>
      </c>
      <c r="C9" s="137" t="s">
        <v>4087</v>
      </c>
      <c r="D9" s="241" t="s">
        <v>609</v>
      </c>
      <c r="E9" s="241" t="s">
        <v>609</v>
      </c>
      <c r="F9" s="690"/>
      <c r="G9" s="690"/>
      <c r="H9" s="188">
        <v>340000</v>
      </c>
      <c r="I9" s="188">
        <v>30594</v>
      </c>
      <c r="J9" s="188"/>
      <c r="K9" s="691"/>
      <c r="L9" s="691">
        <v>400000</v>
      </c>
      <c r="M9" s="321">
        <f t="shared" si="0"/>
        <v>4</v>
      </c>
      <c r="N9" s="691">
        <v>1</v>
      </c>
      <c r="O9" s="136">
        <f t="shared" si="1"/>
        <v>4</v>
      </c>
      <c r="P9" s="137" t="s">
        <v>4088</v>
      </c>
      <c r="Q9" s="240"/>
      <c r="R9" s="321"/>
      <c r="S9" s="692"/>
      <c r="T9" s="692"/>
      <c r="U9" s="692"/>
      <c r="V9" s="692"/>
      <c r="W9" s="692"/>
      <c r="X9" s="692"/>
      <c r="Y9" s="692"/>
      <c r="Z9" s="692"/>
    </row>
    <row r="10" spans="1:26" ht="12" customHeight="1">
      <c r="A10" s="337">
        <v>11.4</v>
      </c>
      <c r="B10" s="137" t="s">
        <v>4089</v>
      </c>
      <c r="C10" s="337" t="s">
        <v>4090</v>
      </c>
      <c r="D10" s="229"/>
      <c r="E10" s="229"/>
      <c r="F10" s="690"/>
      <c r="G10" s="690"/>
      <c r="H10" s="188"/>
      <c r="I10" s="188"/>
      <c r="J10" s="188"/>
      <c r="K10" s="690"/>
      <c r="L10" s="690"/>
      <c r="M10" s="289"/>
      <c r="N10" s="690"/>
      <c r="O10" s="289">
        <f>SUM(O11:O13)</f>
        <v>14.18</v>
      </c>
      <c r="P10" s="337"/>
      <c r="Q10" s="337"/>
      <c r="R10" s="289">
        <f>SUM(R11:R13)</f>
        <v>0</v>
      </c>
      <c r="S10" s="693"/>
      <c r="T10" s="693"/>
      <c r="U10" s="693"/>
      <c r="V10" s="693"/>
      <c r="W10" s="693"/>
      <c r="X10" s="693"/>
      <c r="Y10" s="693"/>
      <c r="Z10" s="693"/>
    </row>
    <row r="11" spans="1:26" ht="242.25">
      <c r="A11" s="1140" t="s">
        <v>4091</v>
      </c>
      <c r="B11" s="1141" t="s">
        <v>4092</v>
      </c>
      <c r="C11" s="1141" t="s">
        <v>4093</v>
      </c>
      <c r="D11" s="1142" t="s">
        <v>609</v>
      </c>
      <c r="E11" s="1142" t="s">
        <v>476</v>
      </c>
      <c r="F11" s="1143"/>
      <c r="G11" s="1143"/>
      <c r="H11" s="1144">
        <v>1394000</v>
      </c>
      <c r="I11" s="1144">
        <v>718551</v>
      </c>
      <c r="J11" s="1144"/>
      <c r="K11" s="1145"/>
      <c r="L11" s="1145">
        <v>1308000</v>
      </c>
      <c r="M11" s="1146">
        <f t="shared" ref="M11:M13" si="2">L11/100000</f>
        <v>13.08</v>
      </c>
      <c r="N11" s="1145">
        <v>1</v>
      </c>
      <c r="O11" s="1147">
        <f t="shared" ref="O11:O13" si="3">M11*N11</f>
        <v>13.08</v>
      </c>
      <c r="P11" s="1141" t="s">
        <v>5888</v>
      </c>
      <c r="Q11" s="1140">
        <f>'RMNCH+A Abstract'!J102</f>
        <v>0</v>
      </c>
      <c r="R11" s="1146">
        <f>'RMNCH+A Abstract'!K102</f>
        <v>0</v>
      </c>
      <c r="S11" s="693"/>
      <c r="T11" s="693"/>
      <c r="U11" s="693"/>
      <c r="V11" s="693"/>
      <c r="W11" s="693"/>
      <c r="X11" s="693"/>
      <c r="Y11" s="693"/>
      <c r="Z11" s="693"/>
    </row>
    <row r="12" spans="1:26" ht="25.5">
      <c r="A12" s="240" t="s">
        <v>4094</v>
      </c>
      <c r="B12" s="137" t="s">
        <v>4095</v>
      </c>
      <c r="C12" s="137" t="s">
        <v>4096</v>
      </c>
      <c r="D12" s="132" t="s">
        <v>609</v>
      </c>
      <c r="E12" s="132" t="s">
        <v>476</v>
      </c>
      <c r="F12" s="690"/>
      <c r="G12" s="690"/>
      <c r="H12" s="188">
        <v>90000</v>
      </c>
      <c r="I12" s="188">
        <v>50022</v>
      </c>
      <c r="J12" s="188"/>
      <c r="K12" s="691"/>
      <c r="L12" s="691">
        <v>90000</v>
      </c>
      <c r="M12" s="321">
        <f t="shared" si="2"/>
        <v>0.9</v>
      </c>
      <c r="N12" s="691">
        <v>1</v>
      </c>
      <c r="O12" s="136">
        <f t="shared" si="3"/>
        <v>0.9</v>
      </c>
      <c r="P12" s="137" t="s">
        <v>4097</v>
      </c>
      <c r="Q12" s="240">
        <f>'RMNCH+A Abstract'!J103</f>
        <v>0</v>
      </c>
      <c r="R12" s="321">
        <f>'RMNCH+A Abstract'!K103</f>
        <v>0</v>
      </c>
      <c r="S12" s="693"/>
      <c r="T12" s="693"/>
      <c r="U12" s="693"/>
      <c r="V12" s="693"/>
      <c r="W12" s="693"/>
      <c r="X12" s="693"/>
      <c r="Y12" s="693"/>
      <c r="Z12" s="693"/>
    </row>
    <row r="13" spans="1:26" ht="25.5">
      <c r="A13" s="240" t="s">
        <v>4098</v>
      </c>
      <c r="B13" s="137"/>
      <c r="C13" s="137" t="s">
        <v>4099</v>
      </c>
      <c r="D13" s="132" t="s">
        <v>609</v>
      </c>
      <c r="E13" s="132" t="s">
        <v>476</v>
      </c>
      <c r="F13" s="690"/>
      <c r="G13" s="690"/>
      <c r="H13" s="188"/>
      <c r="I13" s="188"/>
      <c r="J13" s="188"/>
      <c r="K13" s="132"/>
      <c r="L13" s="229">
        <v>10000</v>
      </c>
      <c r="M13" s="321">
        <f t="shared" si="2"/>
        <v>0.1</v>
      </c>
      <c r="N13" s="691">
        <v>2</v>
      </c>
      <c r="O13" s="136">
        <f t="shared" si="3"/>
        <v>0.2</v>
      </c>
      <c r="P13" s="137" t="s">
        <v>4100</v>
      </c>
      <c r="Q13" s="240">
        <f>'RMNCH+A Abstract'!J104</f>
        <v>0</v>
      </c>
      <c r="R13" s="321">
        <f>'RMNCH+A Abstract'!K104</f>
        <v>0</v>
      </c>
      <c r="S13" s="693"/>
      <c r="T13" s="693"/>
      <c r="U13" s="693"/>
      <c r="V13" s="693"/>
      <c r="W13" s="693"/>
      <c r="X13" s="693"/>
      <c r="Y13" s="693"/>
      <c r="Z13" s="693"/>
    </row>
    <row r="14" spans="1:26" ht="12" customHeight="1">
      <c r="A14" s="337">
        <v>11.5</v>
      </c>
      <c r="B14" s="137" t="s">
        <v>4101</v>
      </c>
      <c r="C14" s="337" t="s">
        <v>4102</v>
      </c>
      <c r="D14" s="229"/>
      <c r="E14" s="229"/>
      <c r="F14" s="690"/>
      <c r="G14" s="690"/>
      <c r="H14" s="188"/>
      <c r="I14" s="188"/>
      <c r="J14" s="188"/>
      <c r="K14" s="690"/>
      <c r="L14" s="690"/>
      <c r="M14" s="289"/>
      <c r="N14" s="690"/>
      <c r="O14" s="289">
        <f>SUM(O15:O18)</f>
        <v>22.249999999999996</v>
      </c>
      <c r="P14" s="337"/>
      <c r="Q14" s="337"/>
      <c r="R14" s="289">
        <f>SUM(R15:R18)</f>
        <v>0</v>
      </c>
      <c r="S14" s="693"/>
      <c r="T14" s="693"/>
      <c r="U14" s="693"/>
      <c r="V14" s="693"/>
      <c r="W14" s="693"/>
      <c r="X14" s="693"/>
      <c r="Y14" s="693"/>
      <c r="Z14" s="693"/>
    </row>
    <row r="15" spans="1:26" ht="267.75">
      <c r="A15" s="240" t="s">
        <v>4103</v>
      </c>
      <c r="B15" s="137" t="s">
        <v>4104</v>
      </c>
      <c r="C15" s="137" t="s">
        <v>4093</v>
      </c>
      <c r="D15" s="132" t="s">
        <v>609</v>
      </c>
      <c r="E15" s="132" t="s">
        <v>1171</v>
      </c>
      <c r="F15" s="690"/>
      <c r="G15" s="690"/>
      <c r="H15" s="188">
        <v>1279000</v>
      </c>
      <c r="I15" s="188">
        <v>586848</v>
      </c>
      <c r="J15" s="188"/>
      <c r="K15" s="691"/>
      <c r="L15" s="691">
        <v>1420000</v>
      </c>
      <c r="M15" s="321">
        <f t="shared" ref="M15:M18" si="4">L15/100000</f>
        <v>14.2</v>
      </c>
      <c r="N15" s="691">
        <v>1</v>
      </c>
      <c r="O15" s="136">
        <f t="shared" ref="O15:O18" si="5">M15*N15</f>
        <v>14.2</v>
      </c>
      <c r="P15" s="137" t="s">
        <v>4105</v>
      </c>
      <c r="Q15" s="240">
        <f>'RMNCH+A Abstract'!J236</f>
        <v>0</v>
      </c>
      <c r="R15" s="321">
        <f>'RMNCH+A Abstract'!K236</f>
        <v>0</v>
      </c>
      <c r="S15" s="693"/>
      <c r="T15" s="693"/>
      <c r="U15" s="693"/>
      <c r="V15" s="693"/>
      <c r="W15" s="693"/>
      <c r="X15" s="693"/>
      <c r="Y15" s="693"/>
      <c r="Z15" s="693"/>
    </row>
    <row r="16" spans="1:26" ht="89.25">
      <c r="A16" s="240" t="s">
        <v>4106</v>
      </c>
      <c r="B16" s="137" t="s">
        <v>4107</v>
      </c>
      <c r="C16" s="137" t="s">
        <v>4096</v>
      </c>
      <c r="D16" s="132" t="s">
        <v>609</v>
      </c>
      <c r="E16" s="132" t="s">
        <v>1171</v>
      </c>
      <c r="F16" s="690"/>
      <c r="G16" s="690"/>
      <c r="H16" s="188">
        <v>215000</v>
      </c>
      <c r="I16" s="188">
        <v>242106</v>
      </c>
      <c r="J16" s="188"/>
      <c r="K16" s="691"/>
      <c r="L16" s="691">
        <v>340000</v>
      </c>
      <c r="M16" s="321">
        <f t="shared" si="4"/>
        <v>3.4</v>
      </c>
      <c r="N16" s="691">
        <v>1</v>
      </c>
      <c r="O16" s="136">
        <f t="shared" si="5"/>
        <v>3.4</v>
      </c>
      <c r="P16" s="137" t="s">
        <v>4108</v>
      </c>
      <c r="Q16" s="240">
        <f>'RMNCH+A Abstract'!J237</f>
        <v>0</v>
      </c>
      <c r="R16" s="321">
        <f>'RMNCH+A Abstract'!K237</f>
        <v>0</v>
      </c>
      <c r="S16" s="693"/>
      <c r="T16" s="693"/>
      <c r="U16" s="693"/>
      <c r="V16" s="693"/>
      <c r="W16" s="693"/>
      <c r="X16" s="693"/>
      <c r="Y16" s="693"/>
      <c r="Z16" s="693"/>
    </row>
    <row r="17" spans="1:26" ht="102">
      <c r="A17" s="240" t="s">
        <v>4109</v>
      </c>
      <c r="B17" s="137"/>
      <c r="C17" s="137" t="s">
        <v>4110</v>
      </c>
      <c r="D17" s="132" t="s">
        <v>609</v>
      </c>
      <c r="E17" s="132" t="s">
        <v>1171</v>
      </c>
      <c r="F17" s="690"/>
      <c r="G17" s="690"/>
      <c r="H17" s="188">
        <v>165000</v>
      </c>
      <c r="I17" s="188">
        <v>111000</v>
      </c>
      <c r="J17" s="188"/>
      <c r="K17" s="691"/>
      <c r="L17" s="691">
        <v>165000</v>
      </c>
      <c r="M17" s="321">
        <f t="shared" si="4"/>
        <v>1.65</v>
      </c>
      <c r="N17" s="691">
        <v>1</v>
      </c>
      <c r="O17" s="136">
        <f t="shared" si="5"/>
        <v>1.65</v>
      </c>
      <c r="P17" s="137" t="s">
        <v>4111</v>
      </c>
      <c r="Q17" s="240">
        <f>'RMNCH+A Abstract'!J238</f>
        <v>0</v>
      </c>
      <c r="R17" s="321">
        <f>'RMNCH+A Abstract'!K238</f>
        <v>0</v>
      </c>
      <c r="S17" s="693"/>
      <c r="T17" s="693"/>
      <c r="U17" s="693"/>
      <c r="V17" s="693"/>
      <c r="W17" s="693"/>
      <c r="X17" s="693"/>
      <c r="Y17" s="693"/>
      <c r="Z17" s="693"/>
    </row>
    <row r="18" spans="1:26" ht="76.5">
      <c r="A18" s="240" t="s">
        <v>4112</v>
      </c>
      <c r="B18" s="137"/>
      <c r="C18" s="137" t="s">
        <v>4113</v>
      </c>
      <c r="D18" s="132" t="s">
        <v>609</v>
      </c>
      <c r="E18" s="132" t="s">
        <v>1171</v>
      </c>
      <c r="F18" s="690"/>
      <c r="G18" s="690"/>
      <c r="H18" s="188"/>
      <c r="I18" s="188"/>
      <c r="J18" s="188"/>
      <c r="K18" s="188"/>
      <c r="L18" s="691">
        <v>300000</v>
      </c>
      <c r="M18" s="321">
        <f t="shared" si="4"/>
        <v>3</v>
      </c>
      <c r="N18" s="691">
        <v>1</v>
      </c>
      <c r="O18" s="136">
        <f t="shared" si="5"/>
        <v>3</v>
      </c>
      <c r="P18" s="137" t="s">
        <v>4114</v>
      </c>
      <c r="Q18" s="240">
        <f>'RMNCH+A Abstract'!J239</f>
        <v>0</v>
      </c>
      <c r="R18" s="321">
        <f>'RMNCH+A Abstract'!K239</f>
        <v>0</v>
      </c>
      <c r="S18" s="693"/>
      <c r="T18" s="693"/>
      <c r="U18" s="693"/>
      <c r="V18" s="693"/>
      <c r="W18" s="693"/>
      <c r="X18" s="693"/>
      <c r="Y18" s="693"/>
      <c r="Z18" s="693"/>
    </row>
    <row r="19" spans="1:26" ht="12" customHeight="1">
      <c r="A19" s="337">
        <v>11.6</v>
      </c>
      <c r="B19" s="137" t="s">
        <v>4115</v>
      </c>
      <c r="C19" s="337" t="s">
        <v>4116</v>
      </c>
      <c r="D19" s="229"/>
      <c r="E19" s="229"/>
      <c r="F19" s="690"/>
      <c r="G19" s="690"/>
      <c r="H19" s="188"/>
      <c r="I19" s="188"/>
      <c r="J19" s="188"/>
      <c r="K19" s="690"/>
      <c r="L19" s="690"/>
      <c r="M19" s="289"/>
      <c r="N19" s="690"/>
      <c r="O19" s="289">
        <f>SUM(O20:O25)</f>
        <v>18.509689999999999</v>
      </c>
      <c r="P19" s="337"/>
      <c r="Q19" s="337"/>
      <c r="R19" s="289">
        <f>SUM(R20:R25)</f>
        <v>0</v>
      </c>
      <c r="S19" s="693"/>
      <c r="T19" s="693"/>
      <c r="U19" s="693"/>
      <c r="V19" s="693"/>
      <c r="W19" s="693"/>
      <c r="X19" s="693"/>
      <c r="Y19" s="693"/>
      <c r="Z19" s="693"/>
    </row>
    <row r="20" spans="1:26" ht="127.5">
      <c r="A20" s="240" t="s">
        <v>4117</v>
      </c>
      <c r="B20" s="137" t="s">
        <v>4118</v>
      </c>
      <c r="C20" s="137" t="s">
        <v>4093</v>
      </c>
      <c r="D20" s="132" t="s">
        <v>609</v>
      </c>
      <c r="E20" s="132" t="s">
        <v>588</v>
      </c>
      <c r="F20" s="132"/>
      <c r="G20" s="132"/>
      <c r="H20" s="188">
        <v>940000</v>
      </c>
      <c r="I20" s="188">
        <v>333455</v>
      </c>
      <c r="J20" s="188"/>
      <c r="K20" s="188"/>
      <c r="L20" s="241">
        <v>940000</v>
      </c>
      <c r="M20" s="321">
        <f t="shared" ref="M20:M25" si="6">L20/100000</f>
        <v>9.4</v>
      </c>
      <c r="N20" s="691">
        <v>1</v>
      </c>
      <c r="O20" s="136">
        <f t="shared" ref="O20:O25" si="7">M20*N20</f>
        <v>9.4</v>
      </c>
      <c r="P20" s="137" t="s">
        <v>4119</v>
      </c>
      <c r="Q20" s="240">
        <f>'RMNCH+A Abstract'!J344</f>
        <v>0</v>
      </c>
      <c r="R20" s="321">
        <f>'RMNCH+A Abstract'!K344</f>
        <v>0</v>
      </c>
      <c r="S20" s="693"/>
      <c r="T20" s="693"/>
      <c r="U20" s="693"/>
      <c r="V20" s="693"/>
      <c r="W20" s="693"/>
      <c r="X20" s="693"/>
      <c r="Y20" s="693"/>
      <c r="Z20" s="693"/>
    </row>
    <row r="21" spans="1:26" ht="15.75" customHeight="1">
      <c r="A21" s="240" t="s">
        <v>4120</v>
      </c>
      <c r="B21" s="137" t="s">
        <v>4121</v>
      </c>
      <c r="C21" s="137" t="s">
        <v>4096</v>
      </c>
      <c r="D21" s="132" t="s">
        <v>609</v>
      </c>
      <c r="E21" s="132" t="s">
        <v>588</v>
      </c>
      <c r="F21" s="690"/>
      <c r="G21" s="690"/>
      <c r="H21" s="188">
        <v>45000</v>
      </c>
      <c r="I21" s="188">
        <v>45000</v>
      </c>
      <c r="J21" s="188"/>
      <c r="K21" s="691"/>
      <c r="L21" s="691">
        <v>45000</v>
      </c>
      <c r="M21" s="321">
        <f t="shared" si="6"/>
        <v>0.45</v>
      </c>
      <c r="N21" s="691">
        <v>1</v>
      </c>
      <c r="O21" s="136">
        <f t="shared" si="7"/>
        <v>0.45</v>
      </c>
      <c r="P21" s="240" t="s">
        <v>4122</v>
      </c>
      <c r="Q21" s="240">
        <f>'RMNCH+A Abstract'!J345</f>
        <v>0</v>
      </c>
      <c r="R21" s="321">
        <f>'RMNCH+A Abstract'!K345</f>
        <v>0</v>
      </c>
      <c r="S21" s="693"/>
      <c r="T21" s="693"/>
      <c r="U21" s="693"/>
      <c r="V21" s="693"/>
      <c r="W21" s="693"/>
      <c r="X21" s="693"/>
      <c r="Y21" s="693"/>
      <c r="Z21" s="693"/>
    </row>
    <row r="22" spans="1:26" ht="15.75" customHeight="1">
      <c r="A22" s="240" t="s">
        <v>4123</v>
      </c>
      <c r="B22" s="137" t="s">
        <v>4124</v>
      </c>
      <c r="C22" s="137" t="s">
        <v>4125</v>
      </c>
      <c r="D22" s="132" t="s">
        <v>392</v>
      </c>
      <c r="E22" s="132" t="s">
        <v>588</v>
      </c>
      <c r="F22" s="132"/>
      <c r="G22" s="132"/>
      <c r="H22" s="188">
        <v>195000</v>
      </c>
      <c r="I22" s="188">
        <v>170584</v>
      </c>
      <c r="J22" s="188"/>
      <c r="K22" s="137" t="s">
        <v>4126</v>
      </c>
      <c r="L22" s="132">
        <v>5405</v>
      </c>
      <c r="M22" s="321">
        <f t="shared" si="6"/>
        <v>5.4050000000000001E-2</v>
      </c>
      <c r="N22" s="691">
        <v>37</v>
      </c>
      <c r="O22" s="136">
        <f t="shared" si="7"/>
        <v>1.9998500000000001</v>
      </c>
      <c r="P22" s="137" t="s">
        <v>4127</v>
      </c>
      <c r="Q22" s="240">
        <f>'RMNCH+A Abstract'!J346</f>
        <v>0</v>
      </c>
      <c r="R22" s="321">
        <f>'RMNCH+A Abstract'!K346</f>
        <v>0</v>
      </c>
      <c r="S22" s="693"/>
      <c r="T22" s="693"/>
      <c r="U22" s="693"/>
      <c r="V22" s="693"/>
      <c r="W22" s="693"/>
      <c r="X22" s="693"/>
      <c r="Y22" s="693"/>
      <c r="Z22" s="693"/>
    </row>
    <row r="23" spans="1:26" ht="15.75" customHeight="1">
      <c r="A23" s="240" t="s">
        <v>4128</v>
      </c>
      <c r="B23" s="137" t="s">
        <v>4129</v>
      </c>
      <c r="C23" s="137" t="s">
        <v>4130</v>
      </c>
      <c r="D23" s="132" t="s">
        <v>392</v>
      </c>
      <c r="E23" s="132" t="s">
        <v>588</v>
      </c>
      <c r="F23" s="132"/>
      <c r="G23" s="132"/>
      <c r="H23" s="188">
        <v>167000</v>
      </c>
      <c r="I23" s="188">
        <v>0</v>
      </c>
      <c r="J23" s="188"/>
      <c r="K23" s="137" t="s">
        <v>4126</v>
      </c>
      <c r="L23" s="132">
        <v>4368</v>
      </c>
      <c r="M23" s="321">
        <f t="shared" si="6"/>
        <v>4.3679999999999997E-2</v>
      </c>
      <c r="N23" s="691">
        <v>38</v>
      </c>
      <c r="O23" s="136">
        <f t="shared" si="7"/>
        <v>1.65984</v>
      </c>
      <c r="P23" s="137" t="s">
        <v>4131</v>
      </c>
      <c r="Q23" s="240">
        <f>'RMNCH+A Abstract'!J347</f>
        <v>0</v>
      </c>
      <c r="R23" s="321">
        <f>'RMNCH+A Abstract'!K347</f>
        <v>0</v>
      </c>
      <c r="S23" s="693"/>
      <c r="T23" s="693"/>
      <c r="U23" s="693"/>
      <c r="V23" s="693"/>
      <c r="W23" s="693"/>
      <c r="X23" s="693"/>
      <c r="Y23" s="693"/>
      <c r="Z23" s="693"/>
    </row>
    <row r="24" spans="1:26" ht="12" customHeight="1">
      <c r="A24" s="240" t="s">
        <v>4132</v>
      </c>
      <c r="B24" s="694" t="s">
        <v>4133</v>
      </c>
      <c r="C24" s="137" t="s">
        <v>4134</v>
      </c>
      <c r="D24" s="132" t="s">
        <v>392</v>
      </c>
      <c r="E24" s="132" t="s">
        <v>588</v>
      </c>
      <c r="F24" s="132"/>
      <c r="G24" s="132"/>
      <c r="H24" s="188"/>
      <c r="I24" s="188"/>
      <c r="J24" s="188"/>
      <c r="K24" s="137"/>
      <c r="L24" s="241"/>
      <c r="M24" s="321">
        <f t="shared" si="6"/>
        <v>0</v>
      </c>
      <c r="N24" s="691"/>
      <c r="O24" s="136">
        <f t="shared" si="7"/>
        <v>0</v>
      </c>
      <c r="P24" s="137"/>
      <c r="Q24" s="240">
        <f>'RMNCH+A Abstract'!J348</f>
        <v>0</v>
      </c>
      <c r="R24" s="321">
        <f>'RMNCH+A Abstract'!K348</f>
        <v>0</v>
      </c>
      <c r="S24" s="693"/>
      <c r="T24" s="693"/>
      <c r="U24" s="693"/>
      <c r="V24" s="693"/>
      <c r="W24" s="693"/>
      <c r="X24" s="693"/>
      <c r="Y24" s="693"/>
      <c r="Z24" s="693"/>
    </row>
    <row r="25" spans="1:26" ht="15.75" customHeight="1">
      <c r="A25" s="304" t="s">
        <v>4135</v>
      </c>
      <c r="B25" s="695"/>
      <c r="C25" s="70" t="s">
        <v>4099</v>
      </c>
      <c r="D25" s="74" t="s">
        <v>392</v>
      </c>
      <c r="E25" s="74" t="s">
        <v>588</v>
      </c>
      <c r="F25" s="688"/>
      <c r="G25" s="688"/>
      <c r="H25" s="193"/>
      <c r="I25" s="193"/>
      <c r="J25" s="193"/>
      <c r="K25" s="689" t="s">
        <v>784</v>
      </c>
      <c r="L25" s="193">
        <v>500000</v>
      </c>
      <c r="M25" s="316">
        <f t="shared" si="6"/>
        <v>5</v>
      </c>
      <c r="N25" s="689">
        <v>1</v>
      </c>
      <c r="O25" s="71">
        <f t="shared" si="7"/>
        <v>5</v>
      </c>
      <c r="P25" s="70" t="s">
        <v>4136</v>
      </c>
      <c r="Q25" s="304">
        <f>'RMNCH+A Abstract'!J349</f>
        <v>0</v>
      </c>
      <c r="R25" s="316">
        <f>'RMNCH+A Abstract'!K349</f>
        <v>0</v>
      </c>
      <c r="S25" s="685"/>
      <c r="T25" s="685"/>
      <c r="U25" s="685"/>
      <c r="V25" s="685"/>
      <c r="W25" s="685"/>
      <c r="X25" s="685"/>
      <c r="Y25" s="685"/>
      <c r="Z25" s="685"/>
    </row>
    <row r="26" spans="1:26" ht="12" customHeight="1">
      <c r="A26" s="337">
        <v>11.7</v>
      </c>
      <c r="B26" s="137" t="s">
        <v>4137</v>
      </c>
      <c r="C26" s="337" t="s">
        <v>4138</v>
      </c>
      <c r="D26" s="132" t="s">
        <v>609</v>
      </c>
      <c r="E26" s="132" t="s">
        <v>655</v>
      </c>
      <c r="F26" s="690"/>
      <c r="G26" s="690"/>
      <c r="H26" s="188"/>
      <c r="I26" s="188"/>
      <c r="J26" s="188"/>
      <c r="K26" s="690"/>
      <c r="L26" s="690"/>
      <c r="M26" s="289"/>
      <c r="N26" s="690"/>
      <c r="O26" s="289">
        <f>SUM(O27:O29)</f>
        <v>9.4998499999999986</v>
      </c>
      <c r="P26" s="337"/>
      <c r="Q26" s="337"/>
      <c r="R26" s="289">
        <f>SUM(R27:R29)</f>
        <v>0</v>
      </c>
      <c r="S26" s="693"/>
      <c r="T26" s="693"/>
      <c r="U26" s="693"/>
      <c r="V26" s="693"/>
      <c r="W26" s="693"/>
      <c r="X26" s="693"/>
      <c r="Y26" s="693"/>
      <c r="Z26" s="693"/>
    </row>
    <row r="27" spans="1:26" ht="15.75" customHeight="1">
      <c r="A27" s="240" t="s">
        <v>4139</v>
      </c>
      <c r="B27" s="137" t="s">
        <v>4140</v>
      </c>
      <c r="C27" s="137" t="s">
        <v>4141</v>
      </c>
      <c r="D27" s="132" t="s">
        <v>609</v>
      </c>
      <c r="E27" s="132" t="s">
        <v>655</v>
      </c>
      <c r="F27" s="690"/>
      <c r="G27" s="690"/>
      <c r="H27" s="188">
        <v>875000</v>
      </c>
      <c r="I27" s="188">
        <v>49129</v>
      </c>
      <c r="J27" s="188"/>
      <c r="K27" s="691"/>
      <c r="L27" s="691">
        <v>18571</v>
      </c>
      <c r="M27" s="321">
        <f t="shared" ref="M27:M29" si="8">L27/100000</f>
        <v>0.18570999999999999</v>
      </c>
      <c r="N27" s="691">
        <v>35</v>
      </c>
      <c r="O27" s="136">
        <f t="shared" ref="O27:O29" si="9">M27*N27</f>
        <v>6.4998499999999995</v>
      </c>
      <c r="P27" s="137" t="s">
        <v>4142</v>
      </c>
      <c r="Q27" s="240"/>
      <c r="R27" s="321">
        <f>'RMNCH+A Abstract'!K425</f>
        <v>0</v>
      </c>
      <c r="S27" s="693"/>
      <c r="T27" s="693"/>
      <c r="U27" s="693"/>
      <c r="V27" s="693"/>
      <c r="W27" s="693"/>
      <c r="X27" s="693"/>
      <c r="Y27" s="693"/>
      <c r="Z27" s="693"/>
    </row>
    <row r="28" spans="1:26" ht="12" customHeight="1">
      <c r="A28" s="240" t="s">
        <v>4143</v>
      </c>
      <c r="B28" s="137" t="s">
        <v>4144</v>
      </c>
      <c r="C28" s="137" t="s">
        <v>4096</v>
      </c>
      <c r="D28" s="132" t="s">
        <v>609</v>
      </c>
      <c r="E28" s="132" t="s">
        <v>655</v>
      </c>
      <c r="F28" s="136"/>
      <c r="G28" s="136"/>
      <c r="H28" s="136"/>
      <c r="I28" s="136"/>
      <c r="J28" s="136"/>
      <c r="K28" s="691"/>
      <c r="L28" s="691"/>
      <c r="M28" s="321">
        <f t="shared" si="8"/>
        <v>0</v>
      </c>
      <c r="N28" s="691"/>
      <c r="O28" s="136">
        <f t="shared" si="9"/>
        <v>0</v>
      </c>
      <c r="P28" s="137"/>
      <c r="Q28" s="240">
        <f>'RMNCH+A Abstract'!J426</f>
        <v>0</v>
      </c>
      <c r="R28" s="321">
        <f>'RMNCH+A Abstract'!K426</f>
        <v>0</v>
      </c>
      <c r="S28" s="693"/>
      <c r="T28" s="693"/>
      <c r="U28" s="693"/>
      <c r="V28" s="693"/>
      <c r="W28" s="693"/>
      <c r="X28" s="693"/>
      <c r="Y28" s="693"/>
      <c r="Z28" s="693"/>
    </row>
    <row r="29" spans="1:26" ht="15.75" customHeight="1">
      <c r="A29" s="240" t="s">
        <v>4145</v>
      </c>
      <c r="B29" s="137"/>
      <c r="C29" s="137" t="s">
        <v>4099</v>
      </c>
      <c r="D29" s="132" t="s">
        <v>609</v>
      </c>
      <c r="E29" s="132" t="s">
        <v>655</v>
      </c>
      <c r="F29" s="691"/>
      <c r="G29" s="691"/>
      <c r="H29" s="691">
        <v>300000</v>
      </c>
      <c r="I29" s="691"/>
      <c r="J29" s="691"/>
      <c r="K29" s="691"/>
      <c r="L29" s="691">
        <v>2500</v>
      </c>
      <c r="M29" s="321">
        <f t="shared" si="8"/>
        <v>2.5000000000000001E-2</v>
      </c>
      <c r="N29" s="691">
        <v>120</v>
      </c>
      <c r="O29" s="136">
        <f t="shared" si="9"/>
        <v>3</v>
      </c>
      <c r="P29" s="137" t="s">
        <v>4146</v>
      </c>
      <c r="Q29" s="240">
        <f>'RMNCH+A Abstract'!J427</f>
        <v>0</v>
      </c>
      <c r="R29" s="321">
        <f>'RMNCH+A Abstract'!K427</f>
        <v>0</v>
      </c>
      <c r="S29" s="693"/>
      <c r="T29" s="693"/>
      <c r="U29" s="693"/>
      <c r="V29" s="693"/>
      <c r="W29" s="693"/>
      <c r="X29" s="693"/>
      <c r="Y29" s="693"/>
      <c r="Z29" s="693"/>
    </row>
    <row r="30" spans="1:26" ht="12" customHeight="1">
      <c r="A30" s="337">
        <v>11.8</v>
      </c>
      <c r="B30" s="137"/>
      <c r="C30" s="337" t="s">
        <v>4147</v>
      </c>
      <c r="D30" s="229"/>
      <c r="E30" s="229"/>
      <c r="F30" s="690"/>
      <c r="G30" s="690"/>
      <c r="H30" s="690"/>
      <c r="I30" s="690"/>
      <c r="J30" s="690"/>
      <c r="K30" s="690"/>
      <c r="L30" s="690"/>
      <c r="M30" s="289"/>
      <c r="N30" s="690"/>
      <c r="O30" s="289">
        <f>O31+O32</f>
        <v>6.9</v>
      </c>
      <c r="P30" s="337"/>
      <c r="Q30" s="337"/>
      <c r="R30" s="289">
        <f>R31+R32</f>
        <v>0</v>
      </c>
      <c r="S30" s="693"/>
      <c r="T30" s="693"/>
      <c r="U30" s="693"/>
      <c r="V30" s="693"/>
      <c r="W30" s="693"/>
      <c r="X30" s="693"/>
      <c r="Y30" s="693"/>
      <c r="Z30" s="693"/>
    </row>
    <row r="31" spans="1:26" ht="15.75" customHeight="1">
      <c r="A31" s="240" t="s">
        <v>4148</v>
      </c>
      <c r="B31" s="137"/>
      <c r="C31" s="137" t="s">
        <v>4149</v>
      </c>
      <c r="D31" s="132" t="s">
        <v>392</v>
      </c>
      <c r="E31" s="132" t="s">
        <v>721</v>
      </c>
      <c r="F31" s="691"/>
      <c r="G31" s="691"/>
      <c r="H31" s="691">
        <v>531000</v>
      </c>
      <c r="I31" s="691">
        <v>523992</v>
      </c>
      <c r="J31" s="691"/>
      <c r="K31" s="691" t="s">
        <v>744</v>
      </c>
      <c r="L31" s="691">
        <v>690000</v>
      </c>
      <c r="M31" s="321">
        <f t="shared" ref="M31:M32" si="10">L31/100000</f>
        <v>6.9</v>
      </c>
      <c r="N31" s="691">
        <v>1</v>
      </c>
      <c r="O31" s="136">
        <f t="shared" ref="O31:O32" si="11">M31*N31</f>
        <v>6.9</v>
      </c>
      <c r="P31" s="137" t="s">
        <v>4150</v>
      </c>
      <c r="Q31" s="240">
        <f>'RMNCH+A Abstract'!J543</f>
        <v>0</v>
      </c>
      <c r="R31" s="321">
        <f>'RMNCH+A Abstract'!K543</f>
        <v>0</v>
      </c>
      <c r="S31" s="693"/>
      <c r="T31" s="693"/>
      <c r="U31" s="693"/>
      <c r="V31" s="693"/>
      <c r="W31" s="693"/>
      <c r="X31" s="693"/>
      <c r="Y31" s="693"/>
      <c r="Z31" s="693"/>
    </row>
    <row r="32" spans="1:26" ht="12" customHeight="1">
      <c r="A32" s="240" t="s">
        <v>4151</v>
      </c>
      <c r="B32" s="137"/>
      <c r="C32" s="137" t="s">
        <v>4099</v>
      </c>
      <c r="D32" s="132" t="s">
        <v>392</v>
      </c>
      <c r="E32" s="132" t="s">
        <v>721</v>
      </c>
      <c r="F32" s="691"/>
      <c r="G32" s="691"/>
      <c r="H32" s="691"/>
      <c r="I32" s="691"/>
      <c r="J32" s="691"/>
      <c r="K32" s="188"/>
      <c r="L32" s="691"/>
      <c r="M32" s="321">
        <f t="shared" si="10"/>
        <v>0</v>
      </c>
      <c r="N32" s="691"/>
      <c r="O32" s="136">
        <f t="shared" si="11"/>
        <v>0</v>
      </c>
      <c r="P32" s="137"/>
      <c r="Q32" s="240">
        <f>'RMNCH+A Abstract'!J544</f>
        <v>0</v>
      </c>
      <c r="R32" s="321">
        <f>'RMNCH+A Abstract'!K544</f>
        <v>0</v>
      </c>
      <c r="S32" s="693"/>
      <c r="T32" s="693"/>
      <c r="U32" s="693"/>
      <c r="V32" s="693"/>
      <c r="W32" s="693"/>
      <c r="X32" s="693"/>
      <c r="Y32" s="693"/>
      <c r="Z32" s="693"/>
    </row>
    <row r="33" spans="1:26" ht="12" customHeight="1">
      <c r="A33" s="337">
        <v>11.9</v>
      </c>
      <c r="B33" s="137"/>
      <c r="C33" s="337" t="s">
        <v>4152</v>
      </c>
      <c r="D33" s="229"/>
      <c r="E33" s="229"/>
      <c r="F33" s="690"/>
      <c r="G33" s="690"/>
      <c r="H33" s="690"/>
      <c r="I33" s="690"/>
      <c r="J33" s="690"/>
      <c r="K33" s="690"/>
      <c r="L33" s="690"/>
      <c r="M33" s="289"/>
      <c r="N33" s="690"/>
      <c r="O33" s="289">
        <f>O34+O35</f>
        <v>7.9</v>
      </c>
      <c r="P33" s="337"/>
      <c r="Q33" s="337"/>
      <c r="R33" s="289">
        <f>R34+R35</f>
        <v>0</v>
      </c>
      <c r="S33" s="693"/>
      <c r="T33" s="693"/>
      <c r="U33" s="693"/>
      <c r="V33" s="693"/>
      <c r="W33" s="693"/>
      <c r="X33" s="693"/>
      <c r="Y33" s="693"/>
      <c r="Z33" s="693"/>
    </row>
    <row r="34" spans="1:26" ht="15.75" customHeight="1">
      <c r="A34" s="240" t="s">
        <v>4153</v>
      </c>
      <c r="B34" s="137" t="s">
        <v>4154</v>
      </c>
      <c r="C34" s="137" t="s">
        <v>4155</v>
      </c>
      <c r="D34" s="241" t="s">
        <v>609</v>
      </c>
      <c r="E34" s="691"/>
      <c r="F34" s="691"/>
      <c r="G34" s="691"/>
      <c r="H34" s="691">
        <v>154000</v>
      </c>
      <c r="I34" s="691">
        <v>248926</v>
      </c>
      <c r="J34" s="691"/>
      <c r="K34" s="243" t="s">
        <v>893</v>
      </c>
      <c r="L34" s="243">
        <v>790000</v>
      </c>
      <c r="M34" s="321">
        <f t="shared" ref="M34:M35" si="12">L34/100000</f>
        <v>7.9</v>
      </c>
      <c r="N34" s="696">
        <v>1</v>
      </c>
      <c r="O34" s="136">
        <f t="shared" ref="O34:O35" si="13">M34*N34</f>
        <v>7.9</v>
      </c>
      <c r="P34" s="137" t="s">
        <v>4156</v>
      </c>
      <c r="Q34" s="240">
        <f>'RMNCH+A Abstract'!J500</f>
        <v>0</v>
      </c>
      <c r="R34" s="321">
        <f>'RMNCH+A Abstract'!K500</f>
        <v>0</v>
      </c>
      <c r="S34" s="693"/>
      <c r="T34" s="693"/>
      <c r="U34" s="693"/>
      <c r="V34" s="693"/>
      <c r="W34" s="693"/>
      <c r="X34" s="693"/>
      <c r="Y34" s="693"/>
      <c r="Z34" s="693"/>
    </row>
    <row r="35" spans="1:26" ht="12" customHeight="1">
      <c r="A35" s="240" t="s">
        <v>4157</v>
      </c>
      <c r="B35" s="137"/>
      <c r="C35" s="137" t="s">
        <v>4099</v>
      </c>
      <c r="D35" s="241" t="s">
        <v>609</v>
      </c>
      <c r="E35" s="241" t="s">
        <v>3781</v>
      </c>
      <c r="F35" s="691"/>
      <c r="G35" s="691"/>
      <c r="H35" s="691"/>
      <c r="I35" s="691"/>
      <c r="J35" s="691"/>
      <c r="K35" s="691"/>
      <c r="L35" s="691"/>
      <c r="M35" s="321">
        <f t="shared" si="12"/>
        <v>0</v>
      </c>
      <c r="N35" s="691"/>
      <c r="O35" s="136">
        <f t="shared" si="13"/>
        <v>0</v>
      </c>
      <c r="P35" s="137"/>
      <c r="Q35" s="240">
        <f>'RMNCH+A Abstract'!J501</f>
        <v>0</v>
      </c>
      <c r="R35" s="321">
        <f>'RMNCH+A Abstract'!K501</f>
        <v>0</v>
      </c>
      <c r="S35" s="693"/>
      <c r="T35" s="693"/>
      <c r="U35" s="693"/>
      <c r="V35" s="693"/>
      <c r="W35" s="693"/>
      <c r="X35" s="693"/>
      <c r="Y35" s="693"/>
      <c r="Z35" s="693"/>
    </row>
    <row r="36" spans="1:26" ht="27" customHeight="1">
      <c r="A36" s="697" t="s">
        <v>4158</v>
      </c>
      <c r="B36" s="137" t="s">
        <v>4159</v>
      </c>
      <c r="C36" s="337" t="s">
        <v>4160</v>
      </c>
      <c r="D36" s="229"/>
      <c r="E36" s="229"/>
      <c r="F36" s="690"/>
      <c r="G36" s="690"/>
      <c r="H36" s="690"/>
      <c r="I36" s="690"/>
      <c r="J36" s="690"/>
      <c r="K36" s="690"/>
      <c r="L36" s="690"/>
      <c r="M36" s="289"/>
      <c r="N36" s="690"/>
      <c r="O36" s="289">
        <f>O37+O38</f>
        <v>1.5</v>
      </c>
      <c r="P36" s="337"/>
      <c r="Q36" s="337"/>
      <c r="R36" s="289">
        <f>R37+R38</f>
        <v>0</v>
      </c>
      <c r="S36" s="693"/>
      <c r="T36" s="693"/>
      <c r="U36" s="693"/>
      <c r="V36" s="693"/>
      <c r="W36" s="693"/>
      <c r="X36" s="693"/>
      <c r="Y36" s="693"/>
      <c r="Z36" s="693"/>
    </row>
    <row r="37" spans="1:26" ht="38.25">
      <c r="A37" s="240" t="s">
        <v>4161</v>
      </c>
      <c r="B37" s="137"/>
      <c r="C37" s="137" t="s">
        <v>4162</v>
      </c>
      <c r="D37" s="241" t="s">
        <v>609</v>
      </c>
      <c r="E37" s="241" t="s">
        <v>510</v>
      </c>
      <c r="F37" s="691"/>
      <c r="G37" s="691"/>
      <c r="H37" s="691"/>
      <c r="I37" s="691"/>
      <c r="J37" s="691"/>
      <c r="K37" s="137" t="s">
        <v>691</v>
      </c>
      <c r="L37" s="188">
        <v>75000</v>
      </c>
      <c r="M37" s="321">
        <f t="shared" ref="M37:M38" si="14">L37/100000</f>
        <v>0.75</v>
      </c>
      <c r="N37" s="691">
        <v>1</v>
      </c>
      <c r="O37" s="136">
        <f t="shared" ref="O37:O38" si="15">M37*N37</f>
        <v>0.75</v>
      </c>
      <c r="P37" s="170" t="s">
        <v>5886</v>
      </c>
      <c r="Q37" s="240">
        <f>'Blood services &amp; Disorders Abs.'!J44</f>
        <v>0</v>
      </c>
      <c r="R37" s="321">
        <f>'Blood services &amp; Disorders Abs.'!K44</f>
        <v>0</v>
      </c>
      <c r="S37" s="693"/>
      <c r="T37" s="693"/>
      <c r="U37" s="693"/>
      <c r="V37" s="693"/>
      <c r="W37" s="693"/>
      <c r="X37" s="693"/>
      <c r="Y37" s="693"/>
      <c r="Z37" s="693"/>
    </row>
    <row r="38" spans="1:26" ht="38.25">
      <c r="A38" s="240" t="s">
        <v>4163</v>
      </c>
      <c r="B38" s="137"/>
      <c r="C38" s="137" t="s">
        <v>4164</v>
      </c>
      <c r="D38" s="241" t="s">
        <v>609</v>
      </c>
      <c r="E38" s="241" t="s">
        <v>510</v>
      </c>
      <c r="F38" s="691"/>
      <c r="G38" s="691"/>
      <c r="H38" s="691"/>
      <c r="I38" s="691"/>
      <c r="J38" s="691"/>
      <c r="K38" s="170" t="s">
        <v>691</v>
      </c>
      <c r="L38" s="188">
        <v>75000</v>
      </c>
      <c r="M38" s="321">
        <f t="shared" si="14"/>
        <v>0.75</v>
      </c>
      <c r="N38" s="691">
        <v>1</v>
      </c>
      <c r="O38" s="136">
        <f t="shared" si="15"/>
        <v>0.75</v>
      </c>
      <c r="P38" s="170" t="s">
        <v>5887</v>
      </c>
      <c r="Q38" s="240">
        <f>'Blood services &amp; Disorders Abs.'!J45</f>
        <v>0</v>
      </c>
      <c r="R38" s="321">
        <f>'Blood services &amp; Disorders Abs.'!K45</f>
        <v>0</v>
      </c>
      <c r="S38" s="693"/>
      <c r="T38" s="693"/>
      <c r="U38" s="693"/>
      <c r="V38" s="693"/>
      <c r="W38" s="693"/>
      <c r="X38" s="693"/>
      <c r="Y38" s="693"/>
      <c r="Z38" s="693"/>
    </row>
    <row r="39" spans="1:26" ht="12" customHeight="1">
      <c r="A39" s="337">
        <v>11.11</v>
      </c>
      <c r="B39" s="137" t="s">
        <v>4165</v>
      </c>
      <c r="C39" s="337" t="s">
        <v>4166</v>
      </c>
      <c r="D39" s="229"/>
      <c r="E39" s="229"/>
      <c r="F39" s="690"/>
      <c r="G39" s="690"/>
      <c r="H39" s="690"/>
      <c r="I39" s="690"/>
      <c r="J39" s="690"/>
      <c r="K39" s="690"/>
      <c r="L39" s="690"/>
      <c r="M39" s="289"/>
      <c r="N39" s="690"/>
      <c r="O39" s="289">
        <f>O40+O41</f>
        <v>1</v>
      </c>
      <c r="P39" s="337"/>
      <c r="Q39" s="337"/>
      <c r="R39" s="289">
        <f>R40+R41</f>
        <v>0</v>
      </c>
      <c r="S39" s="693"/>
      <c r="T39" s="693"/>
      <c r="U39" s="693"/>
      <c r="V39" s="693"/>
      <c r="W39" s="693"/>
      <c r="X39" s="693"/>
      <c r="Y39" s="693"/>
      <c r="Z39" s="693"/>
    </row>
    <row r="40" spans="1:26" ht="15.75" customHeight="1">
      <c r="A40" s="240" t="s">
        <v>4167</v>
      </c>
      <c r="B40" s="137"/>
      <c r="C40" s="137" t="s">
        <v>4166</v>
      </c>
      <c r="D40" s="132" t="s">
        <v>609</v>
      </c>
      <c r="E40" s="132" t="s">
        <v>2044</v>
      </c>
      <c r="F40" s="690"/>
      <c r="G40" s="690"/>
      <c r="H40" s="690">
        <v>400000</v>
      </c>
      <c r="I40" s="690"/>
      <c r="J40" s="690"/>
      <c r="K40" s="691" t="s">
        <v>860</v>
      </c>
      <c r="L40" s="691">
        <v>50000</v>
      </c>
      <c r="M40" s="321">
        <f t="shared" ref="M40:M41" si="16">L40/100000</f>
        <v>0.5</v>
      </c>
      <c r="N40" s="691">
        <v>2</v>
      </c>
      <c r="O40" s="136">
        <f t="shared" ref="O40:O41" si="17">M40*N40</f>
        <v>1</v>
      </c>
      <c r="P40" s="137" t="s">
        <v>4168</v>
      </c>
      <c r="Q40" s="240">
        <f>'NPPCD Abstract'!J21</f>
        <v>0</v>
      </c>
      <c r="R40" s="321">
        <f>'NPPCD Abstract'!K21</f>
        <v>0</v>
      </c>
      <c r="S40" s="693"/>
      <c r="T40" s="693"/>
      <c r="U40" s="693"/>
      <c r="V40" s="693"/>
      <c r="W40" s="693"/>
      <c r="X40" s="693"/>
      <c r="Y40" s="693"/>
      <c r="Z40" s="693"/>
    </row>
    <row r="41" spans="1:26" ht="12" customHeight="1">
      <c r="A41" s="240" t="s">
        <v>4169</v>
      </c>
      <c r="B41" s="137"/>
      <c r="C41" s="137"/>
      <c r="D41" s="132" t="s">
        <v>609</v>
      </c>
      <c r="E41" s="132" t="s">
        <v>2044</v>
      </c>
      <c r="F41" s="690"/>
      <c r="G41" s="690"/>
      <c r="H41" s="690"/>
      <c r="I41" s="690"/>
      <c r="J41" s="690"/>
      <c r="K41" s="691"/>
      <c r="L41" s="691"/>
      <c r="M41" s="321">
        <f t="shared" si="16"/>
        <v>0</v>
      </c>
      <c r="N41" s="691"/>
      <c r="O41" s="136">
        <f t="shared" si="17"/>
        <v>0</v>
      </c>
      <c r="P41" s="240"/>
      <c r="Q41" s="240">
        <f>'NPPCD Abstract'!J22</f>
        <v>0</v>
      </c>
      <c r="R41" s="321">
        <f>'NPPCD Abstract'!K22</f>
        <v>0</v>
      </c>
      <c r="S41" s="693"/>
      <c r="T41" s="693"/>
      <c r="U41" s="693"/>
      <c r="V41" s="693"/>
      <c r="W41" s="693"/>
      <c r="X41" s="693"/>
      <c r="Y41" s="693"/>
      <c r="Z41" s="693"/>
    </row>
    <row r="42" spans="1:26" ht="12" customHeight="1">
      <c r="A42" s="337">
        <v>11.12</v>
      </c>
      <c r="B42" s="137"/>
      <c r="C42" s="337" t="s">
        <v>4170</v>
      </c>
      <c r="D42" s="229"/>
      <c r="E42" s="229"/>
      <c r="F42" s="690"/>
      <c r="G42" s="690"/>
      <c r="H42" s="690"/>
      <c r="I42" s="690"/>
      <c r="J42" s="690"/>
      <c r="K42" s="690"/>
      <c r="L42" s="690"/>
      <c r="M42" s="289"/>
      <c r="N42" s="690"/>
      <c r="O42" s="289">
        <f>SUM(O43:O45)</f>
        <v>1</v>
      </c>
      <c r="P42" s="337"/>
      <c r="Q42" s="337"/>
      <c r="R42" s="289">
        <f>SUM(R43:R45)</f>
        <v>0</v>
      </c>
      <c r="S42" s="693"/>
      <c r="T42" s="693"/>
      <c r="U42" s="693"/>
      <c r="V42" s="693"/>
      <c r="W42" s="693"/>
      <c r="X42" s="693"/>
      <c r="Y42" s="693"/>
      <c r="Z42" s="693"/>
    </row>
    <row r="43" spans="1:26" ht="15.75" customHeight="1">
      <c r="A43" s="240" t="s">
        <v>4171</v>
      </c>
      <c r="B43" s="137" t="s">
        <v>1335</v>
      </c>
      <c r="C43" s="137" t="s">
        <v>4172</v>
      </c>
      <c r="D43" s="241" t="s">
        <v>609</v>
      </c>
      <c r="E43" s="241" t="s">
        <v>1339</v>
      </c>
      <c r="F43" s="690"/>
      <c r="G43" s="690"/>
      <c r="H43" s="690">
        <v>100000</v>
      </c>
      <c r="I43" s="690"/>
      <c r="J43" s="690"/>
      <c r="K43" s="691" t="s">
        <v>1340</v>
      </c>
      <c r="L43" s="188">
        <v>25000</v>
      </c>
      <c r="M43" s="321">
        <f t="shared" ref="M43:M45" si="18">L43/100000</f>
        <v>0.25</v>
      </c>
      <c r="N43" s="691">
        <v>2</v>
      </c>
      <c r="O43" s="136">
        <f t="shared" ref="O43:O45" si="19">M43*N43</f>
        <v>0.5</v>
      </c>
      <c r="P43" s="137" t="s">
        <v>4173</v>
      </c>
      <c r="Q43" s="240">
        <f>'NPPC Abstract'!J28</f>
        <v>0</v>
      </c>
      <c r="R43" s="321">
        <f>'NPPC Abstract'!K28</f>
        <v>0</v>
      </c>
      <c r="S43" s="693"/>
      <c r="T43" s="693"/>
      <c r="U43" s="693"/>
      <c r="V43" s="693"/>
      <c r="W43" s="693"/>
      <c r="X43" s="693"/>
      <c r="Y43" s="693"/>
      <c r="Z43" s="693"/>
    </row>
    <row r="44" spans="1:26" ht="15.75" customHeight="1">
      <c r="A44" s="240" t="s">
        <v>4174</v>
      </c>
      <c r="B44" s="137" t="s">
        <v>4175</v>
      </c>
      <c r="C44" s="137" t="s">
        <v>4176</v>
      </c>
      <c r="D44" s="132" t="s">
        <v>609</v>
      </c>
      <c r="E44" s="241" t="s">
        <v>1339</v>
      </c>
      <c r="F44" s="690"/>
      <c r="G44" s="690"/>
      <c r="H44" s="690">
        <v>100000</v>
      </c>
      <c r="I44" s="690"/>
      <c r="J44" s="690"/>
      <c r="K44" s="188" t="s">
        <v>893</v>
      </c>
      <c r="L44" s="188">
        <v>50000</v>
      </c>
      <c r="M44" s="321">
        <f t="shared" si="18"/>
        <v>0.5</v>
      </c>
      <c r="N44" s="691">
        <v>1</v>
      </c>
      <c r="O44" s="136">
        <f t="shared" si="19"/>
        <v>0.5</v>
      </c>
      <c r="P44" s="137" t="s">
        <v>4173</v>
      </c>
      <c r="Q44" s="240">
        <f>'NPPC Abstract'!J29</f>
        <v>0</v>
      </c>
      <c r="R44" s="321">
        <f>'NPPC Abstract'!K29</f>
        <v>0</v>
      </c>
      <c r="S44" s="693"/>
      <c r="T44" s="693"/>
      <c r="U44" s="693"/>
      <c r="V44" s="693"/>
      <c r="W44" s="693"/>
      <c r="X44" s="693"/>
      <c r="Y44" s="693"/>
      <c r="Z44" s="693"/>
    </row>
    <row r="45" spans="1:26" ht="12" customHeight="1">
      <c r="A45" s="240" t="s">
        <v>4178</v>
      </c>
      <c r="B45" s="137"/>
      <c r="C45" s="137" t="s">
        <v>4099</v>
      </c>
      <c r="D45" s="132" t="s">
        <v>609</v>
      </c>
      <c r="E45" s="241" t="s">
        <v>1339</v>
      </c>
      <c r="F45" s="690"/>
      <c r="G45" s="690"/>
      <c r="H45" s="690"/>
      <c r="I45" s="690"/>
      <c r="J45" s="690"/>
      <c r="K45" s="691"/>
      <c r="L45" s="188"/>
      <c r="M45" s="321">
        <f t="shared" si="18"/>
        <v>0</v>
      </c>
      <c r="N45" s="691"/>
      <c r="O45" s="136">
        <f t="shared" si="19"/>
        <v>0</v>
      </c>
      <c r="P45" s="240"/>
      <c r="Q45" s="240">
        <f>'NPPC Abstract'!J30</f>
        <v>0</v>
      </c>
      <c r="R45" s="321">
        <f>'NPPC Abstract'!K30</f>
        <v>0</v>
      </c>
      <c r="S45" s="693"/>
      <c r="T45" s="693"/>
      <c r="U45" s="693"/>
      <c r="V45" s="693"/>
      <c r="W45" s="693"/>
      <c r="X45" s="693"/>
      <c r="Y45" s="693"/>
      <c r="Z45" s="693"/>
    </row>
    <row r="46" spans="1:26" ht="12" customHeight="1">
      <c r="A46" s="337">
        <v>11.13</v>
      </c>
      <c r="B46" s="137"/>
      <c r="C46" s="337" t="s">
        <v>4179</v>
      </c>
      <c r="D46" s="229"/>
      <c r="E46" s="229"/>
      <c r="F46" s="690"/>
      <c r="G46" s="690"/>
      <c r="H46" s="690"/>
      <c r="I46" s="690"/>
      <c r="J46" s="690"/>
      <c r="K46" s="690"/>
      <c r="L46" s="690"/>
      <c r="M46" s="289"/>
      <c r="N46" s="690"/>
      <c r="O46" s="289">
        <f>O47+O48</f>
        <v>0</v>
      </c>
      <c r="P46" s="337"/>
      <c r="Q46" s="337"/>
      <c r="R46" s="289">
        <f>R47+R48</f>
        <v>0</v>
      </c>
      <c r="S46" s="693"/>
      <c r="T46" s="693"/>
      <c r="U46" s="693"/>
      <c r="V46" s="693"/>
      <c r="W46" s="693"/>
      <c r="X46" s="693"/>
      <c r="Y46" s="693"/>
      <c r="Z46" s="693"/>
    </row>
    <row r="47" spans="1:26" ht="12" customHeight="1">
      <c r="A47" s="240" t="s">
        <v>4180</v>
      </c>
      <c r="B47" s="137" t="s">
        <v>4181</v>
      </c>
      <c r="C47" s="137" t="s">
        <v>4182</v>
      </c>
      <c r="D47" s="132" t="s">
        <v>609</v>
      </c>
      <c r="E47" s="132" t="s">
        <v>832</v>
      </c>
      <c r="F47" s="690"/>
      <c r="G47" s="690"/>
      <c r="H47" s="690"/>
      <c r="I47" s="690"/>
      <c r="J47" s="690"/>
      <c r="K47" s="691"/>
      <c r="L47" s="691"/>
      <c r="M47" s="321">
        <f t="shared" ref="M47:M48" si="20">L47/100000</f>
        <v>0</v>
      </c>
      <c r="N47" s="691"/>
      <c r="O47" s="136">
        <f t="shared" ref="O47:O48" si="21">M47*N47</f>
        <v>0</v>
      </c>
      <c r="P47" s="137"/>
      <c r="Q47" s="240">
        <f>'NPPCF Abstract'!J22</f>
        <v>0</v>
      </c>
      <c r="R47" s="321">
        <f>'NPPCF Abstract'!K22</f>
        <v>0</v>
      </c>
      <c r="S47" s="693"/>
      <c r="T47" s="693"/>
      <c r="U47" s="693"/>
      <c r="V47" s="693"/>
      <c r="W47" s="693"/>
      <c r="X47" s="693"/>
      <c r="Y47" s="693"/>
      <c r="Z47" s="693"/>
    </row>
    <row r="48" spans="1:26" ht="12" customHeight="1">
      <c r="A48" s="240" t="s">
        <v>4183</v>
      </c>
      <c r="B48" s="137"/>
      <c r="C48" s="137" t="s">
        <v>4099</v>
      </c>
      <c r="D48" s="132" t="s">
        <v>609</v>
      </c>
      <c r="E48" s="132" t="s">
        <v>832</v>
      </c>
      <c r="F48" s="690"/>
      <c r="G48" s="690"/>
      <c r="H48" s="690"/>
      <c r="I48" s="690"/>
      <c r="J48" s="690"/>
      <c r="K48" s="691"/>
      <c r="L48" s="691"/>
      <c r="M48" s="321">
        <f t="shared" si="20"/>
        <v>0</v>
      </c>
      <c r="N48" s="691"/>
      <c r="O48" s="136">
        <f t="shared" si="21"/>
        <v>0</v>
      </c>
      <c r="P48" s="240"/>
      <c r="Q48" s="240">
        <f>'NPPCF Abstract'!J23</f>
        <v>0</v>
      </c>
      <c r="R48" s="321">
        <f>'NPPCF Abstract'!K23</f>
        <v>0</v>
      </c>
      <c r="S48" s="693"/>
      <c r="T48" s="693"/>
      <c r="U48" s="693"/>
      <c r="V48" s="693"/>
      <c r="W48" s="693"/>
      <c r="X48" s="693"/>
      <c r="Y48" s="693"/>
      <c r="Z48" s="693"/>
    </row>
    <row r="49" spans="1:26" ht="12" customHeight="1">
      <c r="A49" s="308">
        <v>11.14</v>
      </c>
      <c r="B49" s="137"/>
      <c r="C49" s="337" t="s">
        <v>4184</v>
      </c>
      <c r="D49" s="229"/>
      <c r="E49" s="229"/>
      <c r="F49" s="690"/>
      <c r="G49" s="690"/>
      <c r="H49" s="690"/>
      <c r="I49" s="690"/>
      <c r="J49" s="690"/>
      <c r="K49" s="690"/>
      <c r="L49" s="690"/>
      <c r="M49" s="289"/>
      <c r="N49" s="690"/>
      <c r="O49" s="289">
        <f>O50+O51</f>
        <v>2</v>
      </c>
      <c r="P49" s="337"/>
      <c r="Q49" s="337"/>
      <c r="R49" s="289">
        <f>R50+R51</f>
        <v>0</v>
      </c>
      <c r="S49" s="693"/>
      <c r="T49" s="693"/>
      <c r="U49" s="693"/>
      <c r="V49" s="693"/>
      <c r="W49" s="693"/>
      <c r="X49" s="693"/>
      <c r="Y49" s="693"/>
      <c r="Z49" s="693"/>
    </row>
    <row r="50" spans="1:26" ht="15.75" customHeight="1">
      <c r="A50" s="240" t="s">
        <v>4185</v>
      </c>
      <c r="B50" s="137" t="s">
        <v>4186</v>
      </c>
      <c r="C50" s="137" t="s">
        <v>4187</v>
      </c>
      <c r="D50" s="132" t="s">
        <v>609</v>
      </c>
      <c r="E50" s="132" t="s">
        <v>1831</v>
      </c>
      <c r="F50" s="188"/>
      <c r="G50" s="188"/>
      <c r="H50" s="188">
        <v>200000</v>
      </c>
      <c r="I50" s="188">
        <v>99000</v>
      </c>
      <c r="J50" s="188"/>
      <c r="K50" s="188" t="s">
        <v>893</v>
      </c>
      <c r="L50" s="188">
        <v>200000</v>
      </c>
      <c r="M50" s="321">
        <f t="shared" ref="M50:M51" si="22">L50/100000</f>
        <v>2</v>
      </c>
      <c r="N50" s="691">
        <v>1</v>
      </c>
      <c r="O50" s="136">
        <f t="shared" ref="O50:O51" si="23">M50*N50</f>
        <v>2</v>
      </c>
      <c r="P50" s="137" t="s">
        <v>4189</v>
      </c>
      <c r="Q50" s="240">
        <f>'NIDDCP Abstract'!J26</f>
        <v>0</v>
      </c>
      <c r="R50" s="321">
        <f>'NIDDCP Abstract'!K26</f>
        <v>0</v>
      </c>
      <c r="S50" s="693"/>
      <c r="T50" s="693"/>
      <c r="U50" s="693"/>
      <c r="V50" s="693"/>
      <c r="W50" s="693"/>
      <c r="X50" s="693"/>
      <c r="Y50" s="693"/>
      <c r="Z50" s="693"/>
    </row>
    <row r="51" spans="1:26" ht="15.75" customHeight="1">
      <c r="A51" s="240" t="s">
        <v>4191</v>
      </c>
      <c r="B51" s="137"/>
      <c r="C51" s="137" t="s">
        <v>4099</v>
      </c>
      <c r="D51" s="132" t="s">
        <v>392</v>
      </c>
      <c r="E51" s="132" t="s">
        <v>1831</v>
      </c>
      <c r="F51" s="690"/>
      <c r="G51" s="690"/>
      <c r="H51" s="690"/>
      <c r="I51" s="690"/>
      <c r="J51" s="690"/>
      <c r="K51" s="691"/>
      <c r="L51" s="188"/>
      <c r="M51" s="321">
        <f t="shared" si="22"/>
        <v>0</v>
      </c>
      <c r="N51" s="691"/>
      <c r="O51" s="136">
        <f t="shared" si="23"/>
        <v>0</v>
      </c>
      <c r="P51" s="240"/>
      <c r="Q51" s="240">
        <f>'NIDDCP Abstract'!J27</f>
        <v>0</v>
      </c>
      <c r="R51" s="321">
        <f>'NIDDCP Abstract'!K27</f>
        <v>0</v>
      </c>
      <c r="S51" s="693"/>
      <c r="T51" s="693"/>
      <c r="U51" s="693"/>
      <c r="V51" s="693"/>
      <c r="W51" s="693"/>
      <c r="X51" s="693"/>
      <c r="Y51" s="693"/>
      <c r="Z51" s="693"/>
    </row>
    <row r="52" spans="1:26" ht="12" customHeight="1">
      <c r="A52" s="337">
        <v>11.15</v>
      </c>
      <c r="B52" s="137"/>
      <c r="C52" s="337" t="s">
        <v>4195</v>
      </c>
      <c r="D52" s="229"/>
      <c r="E52" s="229"/>
      <c r="F52" s="690"/>
      <c r="G52" s="690"/>
      <c r="H52" s="690"/>
      <c r="I52" s="690"/>
      <c r="J52" s="690"/>
      <c r="K52" s="690"/>
      <c r="L52" s="690"/>
      <c r="M52" s="289"/>
      <c r="N52" s="690"/>
      <c r="O52" s="289">
        <f>SUM(O53:O60)</f>
        <v>12.2</v>
      </c>
      <c r="P52" s="337"/>
      <c r="Q52" s="337"/>
      <c r="R52" s="289">
        <f>SUM(R53:R60)</f>
        <v>0</v>
      </c>
      <c r="S52" s="693"/>
      <c r="T52" s="693"/>
      <c r="U52" s="693"/>
      <c r="V52" s="693"/>
      <c r="W52" s="693"/>
      <c r="X52" s="693"/>
      <c r="Y52" s="693"/>
      <c r="Z52" s="693"/>
    </row>
    <row r="53" spans="1:26" ht="12" customHeight="1">
      <c r="A53" s="240" t="s">
        <v>4200</v>
      </c>
      <c r="B53" s="137" t="s">
        <v>4201</v>
      </c>
      <c r="C53" s="137" t="s">
        <v>4202</v>
      </c>
      <c r="D53" s="241" t="s">
        <v>609</v>
      </c>
      <c r="E53" s="241" t="s">
        <v>124</v>
      </c>
      <c r="F53" s="691"/>
      <c r="G53" s="691"/>
      <c r="H53" s="216">
        <v>720000</v>
      </c>
      <c r="I53" s="216">
        <v>86797</v>
      </c>
      <c r="J53" s="220">
        <v>29000</v>
      </c>
      <c r="K53" s="220" t="s">
        <v>893</v>
      </c>
      <c r="L53" s="131">
        <v>800000</v>
      </c>
      <c r="M53" s="321">
        <f t="shared" ref="M53:M60" si="24">L53/100000</f>
        <v>8</v>
      </c>
      <c r="N53" s="691">
        <v>1</v>
      </c>
      <c r="O53" s="136">
        <f t="shared" ref="O53:O60" si="25">M53*N53</f>
        <v>8</v>
      </c>
      <c r="P53" s="704" t="s">
        <v>1652</v>
      </c>
      <c r="Q53" s="240">
        <f>'NVBDCP Abstract'!J114</f>
        <v>0</v>
      </c>
      <c r="R53" s="321">
        <f>'NVBDCP Abstract'!K114</f>
        <v>0</v>
      </c>
      <c r="S53" s="693"/>
      <c r="T53" s="693"/>
      <c r="U53" s="693"/>
      <c r="V53" s="693"/>
      <c r="W53" s="693"/>
      <c r="X53" s="693"/>
      <c r="Y53" s="693"/>
      <c r="Z53" s="693"/>
    </row>
    <row r="54" spans="1:26" ht="12" customHeight="1">
      <c r="A54" s="240" t="s">
        <v>4209</v>
      </c>
      <c r="B54" s="137" t="s">
        <v>4210</v>
      </c>
      <c r="C54" s="137" t="s">
        <v>4211</v>
      </c>
      <c r="D54" s="241" t="s">
        <v>609</v>
      </c>
      <c r="E54" s="241" t="s">
        <v>124</v>
      </c>
      <c r="F54" s="691"/>
      <c r="G54" s="691"/>
      <c r="H54" s="216">
        <v>300000</v>
      </c>
      <c r="I54" s="216">
        <v>31357</v>
      </c>
      <c r="J54" s="220">
        <v>95000</v>
      </c>
      <c r="K54" s="220" t="s">
        <v>893</v>
      </c>
      <c r="L54" s="131">
        <v>400000</v>
      </c>
      <c r="M54" s="321">
        <f t="shared" si="24"/>
        <v>4</v>
      </c>
      <c r="N54" s="691">
        <v>1</v>
      </c>
      <c r="O54" s="136">
        <f t="shared" si="25"/>
        <v>4</v>
      </c>
      <c r="P54" s="705" t="s">
        <v>1652</v>
      </c>
      <c r="Q54" s="240">
        <f>'NVBDCP Abstract'!J115</f>
        <v>0</v>
      </c>
      <c r="R54" s="321">
        <f>'NVBDCP Abstract'!K115</f>
        <v>0</v>
      </c>
      <c r="S54" s="693"/>
      <c r="T54" s="693"/>
      <c r="U54" s="693"/>
      <c r="V54" s="693"/>
      <c r="W54" s="693"/>
      <c r="X54" s="693"/>
      <c r="Y54" s="693"/>
      <c r="Z54" s="693"/>
    </row>
    <row r="55" spans="1:26" ht="15.75" customHeight="1">
      <c r="A55" s="240" t="s">
        <v>4213</v>
      </c>
      <c r="B55" s="137" t="s">
        <v>4214</v>
      </c>
      <c r="C55" s="137" t="s">
        <v>4216</v>
      </c>
      <c r="D55" s="241" t="s">
        <v>609</v>
      </c>
      <c r="E55" s="241" t="s">
        <v>124</v>
      </c>
      <c r="F55" s="691"/>
      <c r="G55" s="691"/>
      <c r="H55" s="220">
        <v>20000</v>
      </c>
      <c r="I55" s="220">
        <v>2200</v>
      </c>
      <c r="J55" s="220">
        <v>20000</v>
      </c>
      <c r="K55" s="220" t="s">
        <v>893</v>
      </c>
      <c r="L55" s="691">
        <v>20000</v>
      </c>
      <c r="M55" s="321">
        <f t="shared" si="24"/>
        <v>0.2</v>
      </c>
      <c r="N55" s="691">
        <v>1</v>
      </c>
      <c r="O55" s="136">
        <f t="shared" si="25"/>
        <v>0.2</v>
      </c>
      <c r="P55" s="664" t="s">
        <v>4219</v>
      </c>
      <c r="Q55" s="240">
        <f>'NVBDCP Abstract'!J116</f>
        <v>0</v>
      </c>
      <c r="R55" s="321">
        <f>'NVBDCP Abstract'!K116</f>
        <v>0</v>
      </c>
      <c r="S55" s="693"/>
      <c r="T55" s="693"/>
      <c r="U55" s="693"/>
      <c r="V55" s="693"/>
      <c r="W55" s="693"/>
      <c r="X55" s="693"/>
      <c r="Y55" s="693"/>
      <c r="Z55" s="693"/>
    </row>
    <row r="56" spans="1:26" ht="12" customHeight="1">
      <c r="A56" s="240" t="s">
        <v>4220</v>
      </c>
      <c r="B56" s="137" t="s">
        <v>4221</v>
      </c>
      <c r="C56" s="137" t="s">
        <v>4222</v>
      </c>
      <c r="D56" s="241" t="s">
        <v>609</v>
      </c>
      <c r="E56" s="241" t="s">
        <v>124</v>
      </c>
      <c r="F56" s="691"/>
      <c r="G56" s="691"/>
      <c r="H56" s="691"/>
      <c r="I56" s="691"/>
      <c r="J56" s="691"/>
      <c r="K56" s="691"/>
      <c r="L56" s="691"/>
      <c r="M56" s="321">
        <f t="shared" si="24"/>
        <v>0</v>
      </c>
      <c r="N56" s="691"/>
      <c r="O56" s="136">
        <f t="shared" si="25"/>
        <v>0</v>
      </c>
      <c r="P56" s="240"/>
      <c r="Q56" s="240">
        <f>'NVBDCP Abstract'!J117</f>
        <v>0</v>
      </c>
      <c r="R56" s="321">
        <f>'NVBDCP Abstract'!K117</f>
        <v>0</v>
      </c>
      <c r="S56" s="693"/>
      <c r="T56" s="693"/>
      <c r="U56" s="693"/>
      <c r="V56" s="693"/>
      <c r="W56" s="693"/>
      <c r="X56" s="693"/>
      <c r="Y56" s="693"/>
      <c r="Z56" s="693"/>
    </row>
    <row r="57" spans="1:26" ht="12" customHeight="1">
      <c r="A57" s="240" t="s">
        <v>4228</v>
      </c>
      <c r="B57" s="137" t="s">
        <v>4229</v>
      </c>
      <c r="C57" s="137" t="s">
        <v>4230</v>
      </c>
      <c r="D57" s="241" t="s">
        <v>609</v>
      </c>
      <c r="E57" s="241" t="s">
        <v>124</v>
      </c>
      <c r="F57" s="691"/>
      <c r="G57" s="691"/>
      <c r="H57" s="691"/>
      <c r="I57" s="691"/>
      <c r="J57" s="691"/>
      <c r="K57" s="691"/>
      <c r="L57" s="691"/>
      <c r="M57" s="321">
        <f t="shared" si="24"/>
        <v>0</v>
      </c>
      <c r="N57" s="691"/>
      <c r="O57" s="136">
        <f t="shared" si="25"/>
        <v>0</v>
      </c>
      <c r="P57" s="240"/>
      <c r="Q57" s="240">
        <f>'NVBDCP Abstract'!J118</f>
        <v>0</v>
      </c>
      <c r="R57" s="321">
        <f>'NVBDCP Abstract'!K118</f>
        <v>0</v>
      </c>
      <c r="S57" s="693"/>
      <c r="T57" s="693"/>
      <c r="U57" s="693"/>
      <c r="V57" s="693"/>
      <c r="W57" s="693"/>
      <c r="X57" s="693"/>
      <c r="Y57" s="693"/>
      <c r="Z57" s="693"/>
    </row>
    <row r="58" spans="1:26" ht="12" customHeight="1">
      <c r="A58" s="240" t="s">
        <v>4237</v>
      </c>
      <c r="B58" s="137" t="s">
        <v>4238</v>
      </c>
      <c r="C58" s="137" t="s">
        <v>4240</v>
      </c>
      <c r="D58" s="241" t="s">
        <v>609</v>
      </c>
      <c r="E58" s="241" t="s">
        <v>124</v>
      </c>
      <c r="F58" s="691"/>
      <c r="G58" s="691"/>
      <c r="H58" s="691"/>
      <c r="I58" s="691"/>
      <c r="J58" s="691"/>
      <c r="K58" s="691"/>
      <c r="L58" s="691"/>
      <c r="M58" s="321">
        <f t="shared" si="24"/>
        <v>0</v>
      </c>
      <c r="N58" s="691"/>
      <c r="O58" s="136">
        <f t="shared" si="25"/>
        <v>0</v>
      </c>
      <c r="P58" s="240"/>
      <c r="Q58" s="240">
        <f>'NVBDCP Abstract'!J119</f>
        <v>0</v>
      </c>
      <c r="R58" s="321">
        <f>'NVBDCP Abstract'!K119</f>
        <v>0</v>
      </c>
      <c r="S58" s="693"/>
      <c r="T58" s="693"/>
      <c r="U58" s="693"/>
      <c r="V58" s="693"/>
      <c r="W58" s="693"/>
      <c r="X58" s="693"/>
      <c r="Y58" s="693"/>
      <c r="Z58" s="693"/>
    </row>
    <row r="59" spans="1:26" ht="12" customHeight="1">
      <c r="A59" s="240" t="s">
        <v>4249</v>
      </c>
      <c r="B59" s="137"/>
      <c r="C59" s="137" t="s">
        <v>4250</v>
      </c>
      <c r="D59" s="241" t="s">
        <v>682</v>
      </c>
      <c r="E59" s="241" t="s">
        <v>124</v>
      </c>
      <c r="F59" s="691"/>
      <c r="G59" s="691"/>
      <c r="H59" s="691"/>
      <c r="I59" s="691"/>
      <c r="J59" s="691"/>
      <c r="K59" s="691"/>
      <c r="L59" s="691"/>
      <c r="M59" s="321">
        <f t="shared" si="24"/>
        <v>0</v>
      </c>
      <c r="N59" s="691"/>
      <c r="O59" s="136">
        <f t="shared" si="25"/>
        <v>0</v>
      </c>
      <c r="P59" s="240"/>
      <c r="Q59" s="240">
        <f>'NVBDCP Abstract'!J120</f>
        <v>0</v>
      </c>
      <c r="R59" s="321">
        <f>'NVBDCP Abstract'!K120</f>
        <v>0</v>
      </c>
      <c r="S59" s="693"/>
      <c r="T59" s="693"/>
      <c r="U59" s="693"/>
      <c r="V59" s="693"/>
      <c r="W59" s="693"/>
      <c r="X59" s="693"/>
      <c r="Y59" s="693"/>
      <c r="Z59" s="693"/>
    </row>
    <row r="60" spans="1:26" ht="12" customHeight="1">
      <c r="A60" s="240" t="s">
        <v>4258</v>
      </c>
      <c r="B60" s="137"/>
      <c r="C60" s="137" t="s">
        <v>4099</v>
      </c>
      <c r="D60" s="241" t="s">
        <v>609</v>
      </c>
      <c r="E60" s="241" t="s">
        <v>124</v>
      </c>
      <c r="F60" s="691"/>
      <c r="G60" s="691"/>
      <c r="H60" s="691"/>
      <c r="I60" s="691"/>
      <c r="J60" s="691"/>
      <c r="K60" s="691"/>
      <c r="L60" s="691"/>
      <c r="M60" s="321">
        <f t="shared" si="24"/>
        <v>0</v>
      </c>
      <c r="N60" s="691"/>
      <c r="O60" s="136">
        <f t="shared" si="25"/>
        <v>0</v>
      </c>
      <c r="P60" s="137"/>
      <c r="Q60" s="240">
        <f>'NVBDCP Abstract'!J121</f>
        <v>0</v>
      </c>
      <c r="R60" s="321">
        <f>'NVBDCP Abstract'!K121</f>
        <v>0</v>
      </c>
      <c r="S60" s="693"/>
      <c r="T60" s="693"/>
      <c r="U60" s="693"/>
      <c r="V60" s="693"/>
      <c r="W60" s="693"/>
      <c r="X60" s="693"/>
      <c r="Y60" s="693"/>
      <c r="Z60" s="693"/>
    </row>
    <row r="61" spans="1:26" ht="12" customHeight="1">
      <c r="A61" s="337">
        <v>11.16</v>
      </c>
      <c r="B61" s="137"/>
      <c r="C61" s="337" t="s">
        <v>4267</v>
      </c>
      <c r="D61" s="229"/>
      <c r="E61" s="229"/>
      <c r="F61" s="690"/>
      <c r="G61" s="690"/>
      <c r="H61" s="690"/>
      <c r="I61" s="690"/>
      <c r="J61" s="690"/>
      <c r="K61" s="690"/>
      <c r="L61" s="690"/>
      <c r="M61" s="289"/>
      <c r="N61" s="690"/>
      <c r="O61" s="289">
        <f>O62+O63</f>
        <v>2.6498999999999997</v>
      </c>
      <c r="P61" s="337"/>
      <c r="Q61" s="337"/>
      <c r="R61" s="289">
        <f>R62+R63</f>
        <v>0</v>
      </c>
      <c r="S61" s="693"/>
      <c r="T61" s="693"/>
      <c r="U61" s="693"/>
      <c r="V61" s="693"/>
      <c r="W61" s="693"/>
      <c r="X61" s="693"/>
      <c r="Y61" s="693"/>
      <c r="Z61" s="693"/>
    </row>
    <row r="62" spans="1:26" ht="85.5" customHeight="1">
      <c r="A62" s="240" t="s">
        <v>4276</v>
      </c>
      <c r="B62" s="137" t="s">
        <v>4277</v>
      </c>
      <c r="C62" s="137" t="s">
        <v>4278</v>
      </c>
      <c r="D62" s="241" t="s">
        <v>609</v>
      </c>
      <c r="E62" s="241" t="s">
        <v>126</v>
      </c>
      <c r="F62" s="188">
        <v>1</v>
      </c>
      <c r="G62" s="188">
        <v>1</v>
      </c>
      <c r="H62" s="188">
        <v>198000</v>
      </c>
      <c r="I62" s="188">
        <v>27219</v>
      </c>
      <c r="J62" s="188"/>
      <c r="K62" s="131" t="s">
        <v>4282</v>
      </c>
      <c r="L62" s="188">
        <v>8030</v>
      </c>
      <c r="M62" s="321">
        <f t="shared" ref="M62:M63" si="26">L62/100000</f>
        <v>8.0299999999999996E-2</v>
      </c>
      <c r="N62" s="691">
        <v>33</v>
      </c>
      <c r="O62" s="136">
        <f t="shared" ref="O62:O63" si="27">M62*N62</f>
        <v>2.6498999999999997</v>
      </c>
      <c r="P62" s="172" t="s">
        <v>4285</v>
      </c>
      <c r="Q62" s="240">
        <f>'NLEP Abstract'!J43</f>
        <v>0</v>
      </c>
      <c r="R62" s="321">
        <f>'NLEP Abstract'!K43</f>
        <v>0</v>
      </c>
      <c r="S62" s="693"/>
      <c r="T62" s="693"/>
      <c r="U62" s="693"/>
      <c r="V62" s="693"/>
      <c r="W62" s="693"/>
      <c r="X62" s="693"/>
      <c r="Y62" s="693"/>
      <c r="Z62" s="693"/>
    </row>
    <row r="63" spans="1:26" ht="12" customHeight="1">
      <c r="A63" s="240" t="s">
        <v>4291</v>
      </c>
      <c r="B63" s="137"/>
      <c r="C63" s="137" t="s">
        <v>4099</v>
      </c>
      <c r="D63" s="241" t="s">
        <v>609</v>
      </c>
      <c r="E63" s="241" t="s">
        <v>126</v>
      </c>
      <c r="F63" s="691"/>
      <c r="G63" s="691"/>
      <c r="H63" s="691"/>
      <c r="I63" s="691"/>
      <c r="J63" s="691"/>
      <c r="K63" s="691"/>
      <c r="L63" s="691"/>
      <c r="M63" s="321">
        <f t="shared" si="26"/>
        <v>0</v>
      </c>
      <c r="N63" s="691"/>
      <c r="O63" s="136">
        <f t="shared" si="27"/>
        <v>0</v>
      </c>
      <c r="P63" s="240"/>
      <c r="Q63" s="240">
        <f>'NLEP Abstract'!J44</f>
        <v>0</v>
      </c>
      <c r="R63" s="321">
        <f>'NLEP Abstract'!K44</f>
        <v>0</v>
      </c>
      <c r="S63" s="693"/>
      <c r="T63" s="693"/>
      <c r="U63" s="693"/>
      <c r="V63" s="693"/>
      <c r="W63" s="693"/>
      <c r="X63" s="693"/>
      <c r="Y63" s="693"/>
      <c r="Z63" s="693"/>
    </row>
    <row r="64" spans="1:26" ht="12" customHeight="1">
      <c r="A64" s="337">
        <v>11.17</v>
      </c>
      <c r="B64" s="137"/>
      <c r="C64" s="337" t="s">
        <v>4303</v>
      </c>
      <c r="D64" s="229"/>
      <c r="E64" s="229"/>
      <c r="F64" s="690"/>
      <c r="G64" s="690"/>
      <c r="H64" s="690"/>
      <c r="I64" s="690"/>
      <c r="J64" s="690"/>
      <c r="K64" s="690"/>
      <c r="L64" s="690"/>
      <c r="M64" s="289"/>
      <c r="N64" s="690"/>
      <c r="O64" s="289">
        <f>O65+O66+O67</f>
        <v>11.399000000000001</v>
      </c>
      <c r="P64" s="337"/>
      <c r="Q64" s="337"/>
      <c r="R64" s="289">
        <f>R65+R66+R67</f>
        <v>0</v>
      </c>
      <c r="S64" s="693"/>
      <c r="T64" s="693"/>
      <c r="U64" s="693"/>
      <c r="V64" s="693"/>
      <c r="W64" s="693"/>
      <c r="X64" s="693"/>
      <c r="Y64" s="693"/>
      <c r="Z64" s="693"/>
    </row>
    <row r="65" spans="1:26" ht="15.75" customHeight="1">
      <c r="A65" s="240" t="s">
        <v>4309</v>
      </c>
      <c r="B65" s="137" t="s">
        <v>4310</v>
      </c>
      <c r="C65" s="137" t="s">
        <v>4311</v>
      </c>
      <c r="D65" s="132" t="s">
        <v>682</v>
      </c>
      <c r="E65" s="132" t="s">
        <v>128</v>
      </c>
      <c r="F65" s="690">
        <v>258</v>
      </c>
      <c r="G65" s="188">
        <v>0</v>
      </c>
      <c r="H65" s="188">
        <v>578000</v>
      </c>
      <c r="I65" s="188">
        <v>54829</v>
      </c>
      <c r="J65" s="188">
        <v>0</v>
      </c>
      <c r="K65" s="691" t="s">
        <v>4312</v>
      </c>
      <c r="L65" s="691">
        <v>1550</v>
      </c>
      <c r="M65" s="321">
        <f t="shared" ref="M65:M67" si="28">L65/100000</f>
        <v>1.55E-2</v>
      </c>
      <c r="N65" s="691">
        <v>258</v>
      </c>
      <c r="O65" s="136">
        <f t="shared" ref="O65:O67" si="29">M65*N65</f>
        <v>3.9990000000000001</v>
      </c>
      <c r="P65" s="137" t="s">
        <v>4315</v>
      </c>
      <c r="Q65" s="240">
        <f>'RNTCP Abstract'!J67</f>
        <v>0</v>
      </c>
      <c r="R65" s="321">
        <f>'RNTCP Abstract'!K67</f>
        <v>0</v>
      </c>
      <c r="S65" s="693"/>
      <c r="T65" s="693"/>
      <c r="U65" s="693"/>
      <c r="V65" s="693"/>
      <c r="W65" s="693"/>
      <c r="X65" s="693"/>
      <c r="Y65" s="693"/>
      <c r="Z65" s="693"/>
    </row>
    <row r="66" spans="1:26" ht="15.75" customHeight="1">
      <c r="A66" s="240" t="s">
        <v>4321</v>
      </c>
      <c r="B66" s="137"/>
      <c r="C66" s="723" t="s">
        <v>4323</v>
      </c>
      <c r="D66" s="132" t="s">
        <v>682</v>
      </c>
      <c r="E66" s="132" t="s">
        <v>128</v>
      </c>
      <c r="F66" s="690">
        <v>0</v>
      </c>
      <c r="G66" s="188">
        <v>0</v>
      </c>
      <c r="H66" s="188">
        <v>0</v>
      </c>
      <c r="I66" s="188">
        <v>0</v>
      </c>
      <c r="J66" s="188">
        <v>0</v>
      </c>
      <c r="K66" s="691" t="s">
        <v>4312</v>
      </c>
      <c r="L66" s="691">
        <v>30000</v>
      </c>
      <c r="M66" s="321">
        <f t="shared" si="28"/>
        <v>0.3</v>
      </c>
      <c r="N66" s="691">
        <v>12</v>
      </c>
      <c r="O66" s="136">
        <f t="shared" si="29"/>
        <v>3.5999999999999996</v>
      </c>
      <c r="P66" s="137" t="s">
        <v>4330</v>
      </c>
      <c r="Q66" s="240">
        <f>'RNTCP Abstract'!J68</f>
        <v>0</v>
      </c>
      <c r="R66" s="321">
        <f>'RNTCP Abstract'!K68</f>
        <v>0</v>
      </c>
      <c r="S66" s="693"/>
      <c r="T66" s="693"/>
      <c r="U66" s="693"/>
      <c r="V66" s="693"/>
      <c r="W66" s="693"/>
      <c r="X66" s="693"/>
      <c r="Y66" s="693"/>
      <c r="Z66" s="693"/>
    </row>
    <row r="67" spans="1:26" ht="15.75" customHeight="1">
      <c r="A67" s="240" t="s">
        <v>4333</v>
      </c>
      <c r="B67" s="137"/>
      <c r="C67" s="137" t="s">
        <v>4099</v>
      </c>
      <c r="D67" s="132" t="s">
        <v>682</v>
      </c>
      <c r="E67" s="132" t="s">
        <v>128</v>
      </c>
      <c r="F67" s="690">
        <v>38</v>
      </c>
      <c r="G67" s="188">
        <v>0</v>
      </c>
      <c r="H67" s="188">
        <v>577000</v>
      </c>
      <c r="I67" s="188">
        <v>0</v>
      </c>
      <c r="J67" s="188">
        <v>0</v>
      </c>
      <c r="K67" s="691" t="s">
        <v>4312</v>
      </c>
      <c r="L67" s="691">
        <v>10000</v>
      </c>
      <c r="M67" s="321">
        <f t="shared" si="28"/>
        <v>0.1</v>
      </c>
      <c r="N67" s="691">
        <v>38</v>
      </c>
      <c r="O67" s="136">
        <f t="shared" si="29"/>
        <v>3.8000000000000003</v>
      </c>
      <c r="P67" s="137" t="s">
        <v>4338</v>
      </c>
      <c r="Q67" s="240">
        <f>'RNTCP Abstract'!J69</f>
        <v>0</v>
      </c>
      <c r="R67" s="321">
        <f>'RNTCP Abstract'!K69</f>
        <v>0</v>
      </c>
      <c r="S67" s="693"/>
      <c r="T67" s="693"/>
      <c r="U67" s="693"/>
      <c r="V67" s="693"/>
      <c r="W67" s="693"/>
      <c r="X67" s="693"/>
      <c r="Y67" s="693"/>
      <c r="Z67" s="693"/>
    </row>
    <row r="68" spans="1:26" ht="12" customHeight="1">
      <c r="A68" s="337">
        <v>11.18</v>
      </c>
      <c r="B68" s="137"/>
      <c r="C68" s="337" t="s">
        <v>4339</v>
      </c>
      <c r="D68" s="229"/>
      <c r="E68" s="229"/>
      <c r="F68" s="690"/>
      <c r="G68" s="188"/>
      <c r="H68" s="188"/>
      <c r="I68" s="188"/>
      <c r="J68" s="188"/>
      <c r="K68" s="690"/>
      <c r="L68" s="690"/>
      <c r="M68" s="289"/>
      <c r="N68" s="690"/>
      <c r="O68" s="289">
        <f>O69+O70</f>
        <v>2</v>
      </c>
      <c r="P68" s="337"/>
      <c r="Q68" s="337"/>
      <c r="R68" s="289">
        <f>R69+R70</f>
        <v>0</v>
      </c>
      <c r="S68" s="693"/>
      <c r="T68" s="693"/>
      <c r="U68" s="693"/>
      <c r="V68" s="693"/>
      <c r="W68" s="693"/>
      <c r="X68" s="693"/>
      <c r="Y68" s="693"/>
      <c r="Z68" s="693"/>
    </row>
    <row r="69" spans="1:26" ht="15.75" customHeight="1">
      <c r="A69" s="240" t="s">
        <v>4348</v>
      </c>
      <c r="B69" s="137" t="s">
        <v>4350</v>
      </c>
      <c r="C69" s="137" t="s">
        <v>4351</v>
      </c>
      <c r="D69" s="132" t="s">
        <v>609</v>
      </c>
      <c r="E69" s="132" t="s">
        <v>396</v>
      </c>
      <c r="F69" s="690">
        <v>3</v>
      </c>
      <c r="G69" s="188">
        <v>2</v>
      </c>
      <c r="H69" s="188">
        <v>200000</v>
      </c>
      <c r="I69" s="188">
        <v>67712</v>
      </c>
      <c r="J69" s="188"/>
      <c r="K69" s="691" t="s">
        <v>4312</v>
      </c>
      <c r="L69" s="691">
        <v>200000</v>
      </c>
      <c r="M69" s="321">
        <f t="shared" ref="M69:M70" si="30">L69/100000</f>
        <v>2</v>
      </c>
      <c r="N69" s="691">
        <v>1</v>
      </c>
      <c r="O69" s="136">
        <f t="shared" ref="O69:O70" si="31">M69*N69</f>
        <v>2</v>
      </c>
      <c r="P69" s="137" t="s">
        <v>4356</v>
      </c>
      <c r="Q69" s="240">
        <f>'NPCB Abstract'!J47</f>
        <v>0</v>
      </c>
      <c r="R69" s="321">
        <f>'NPCB Abstract'!K47</f>
        <v>0</v>
      </c>
      <c r="S69" s="693"/>
      <c r="T69" s="693"/>
      <c r="U69" s="693"/>
      <c r="V69" s="693"/>
      <c r="W69" s="693"/>
      <c r="X69" s="693"/>
      <c r="Y69" s="693"/>
      <c r="Z69" s="693"/>
    </row>
    <row r="70" spans="1:26" ht="12" customHeight="1">
      <c r="A70" s="240" t="s">
        <v>4360</v>
      </c>
      <c r="B70" s="137"/>
      <c r="C70" s="137" t="s">
        <v>4099</v>
      </c>
      <c r="D70" s="132" t="s">
        <v>609</v>
      </c>
      <c r="E70" s="132" t="s">
        <v>396</v>
      </c>
      <c r="F70" s="690"/>
      <c r="G70" s="690"/>
      <c r="H70" s="690"/>
      <c r="I70" s="690"/>
      <c r="J70" s="690"/>
      <c r="K70" s="691"/>
      <c r="L70" s="691"/>
      <c r="M70" s="321">
        <f t="shared" si="30"/>
        <v>0</v>
      </c>
      <c r="N70" s="691"/>
      <c r="O70" s="136">
        <f t="shared" si="31"/>
        <v>0</v>
      </c>
      <c r="P70" s="240"/>
      <c r="Q70" s="240">
        <f>'NPCB Abstract'!J48</f>
        <v>0</v>
      </c>
      <c r="R70" s="321">
        <f>'NPCB Abstract'!K48</f>
        <v>0</v>
      </c>
      <c r="S70" s="693"/>
      <c r="T70" s="693"/>
      <c r="U70" s="693"/>
      <c r="V70" s="693"/>
      <c r="W70" s="693"/>
      <c r="X70" s="693"/>
      <c r="Y70" s="693"/>
      <c r="Z70" s="693"/>
    </row>
    <row r="71" spans="1:26" ht="12" customHeight="1">
      <c r="A71" s="337">
        <v>11.19</v>
      </c>
      <c r="B71" s="137" t="s">
        <v>4369</v>
      </c>
      <c r="C71" s="337" t="s">
        <v>4370</v>
      </c>
      <c r="D71" s="229"/>
      <c r="E71" s="229"/>
      <c r="F71" s="690"/>
      <c r="G71" s="690"/>
      <c r="H71" s="690"/>
      <c r="I71" s="690"/>
      <c r="J71" s="690"/>
      <c r="K71" s="690"/>
      <c r="L71" s="690"/>
      <c r="M71" s="289"/>
      <c r="N71" s="690"/>
      <c r="O71" s="289">
        <f>SUM(O72:O74)</f>
        <v>8</v>
      </c>
      <c r="P71" s="337"/>
      <c r="Q71" s="337"/>
      <c r="R71" s="289">
        <f>SUM(R72:R74)</f>
        <v>0</v>
      </c>
      <c r="S71" s="693"/>
      <c r="T71" s="693"/>
      <c r="U71" s="693"/>
      <c r="V71" s="693"/>
      <c r="W71" s="693"/>
      <c r="X71" s="693"/>
      <c r="Y71" s="693"/>
      <c r="Z71" s="693"/>
    </row>
    <row r="72" spans="1:26" ht="12" customHeight="1">
      <c r="A72" s="240" t="s">
        <v>4383</v>
      </c>
      <c r="B72" s="137" t="s">
        <v>4384</v>
      </c>
      <c r="C72" s="137" t="s">
        <v>4385</v>
      </c>
      <c r="D72" s="241" t="s">
        <v>609</v>
      </c>
      <c r="E72" s="241" t="s">
        <v>138</v>
      </c>
      <c r="F72" s="690"/>
      <c r="G72" s="690"/>
      <c r="H72" s="690">
        <v>300000</v>
      </c>
      <c r="I72" s="690">
        <v>11312</v>
      </c>
      <c r="J72" s="690"/>
      <c r="K72" s="691"/>
      <c r="L72" s="691">
        <v>200000</v>
      </c>
      <c r="M72" s="321">
        <f>L72/100000</f>
        <v>2</v>
      </c>
      <c r="N72" s="691">
        <v>2</v>
      </c>
      <c r="O72" s="136">
        <f>M72*N72</f>
        <v>4</v>
      </c>
      <c r="P72" s="240"/>
      <c r="Q72" s="240">
        <f>'NMHP Abstract'!J35</f>
        <v>0</v>
      </c>
      <c r="R72" s="321">
        <f>'NMHP Abstract'!K35</f>
        <v>0</v>
      </c>
      <c r="S72" s="693"/>
      <c r="T72" s="693"/>
      <c r="U72" s="693"/>
      <c r="V72" s="693"/>
      <c r="W72" s="693"/>
      <c r="X72" s="693"/>
      <c r="Y72" s="693"/>
      <c r="Z72" s="693"/>
    </row>
    <row r="73" spans="1:26" ht="30.75" customHeight="1">
      <c r="A73" s="240" t="s">
        <v>4392</v>
      </c>
      <c r="B73" s="137" t="s">
        <v>4393</v>
      </c>
      <c r="C73" s="137" t="s">
        <v>4395</v>
      </c>
      <c r="D73" s="241" t="s">
        <v>609</v>
      </c>
      <c r="E73" s="241" t="s">
        <v>138</v>
      </c>
      <c r="F73" s="691"/>
      <c r="G73" s="691"/>
      <c r="H73" s="134">
        <v>400000</v>
      </c>
      <c r="I73" s="134">
        <v>11843</v>
      </c>
      <c r="J73" s="691"/>
      <c r="K73" s="691"/>
      <c r="L73" s="691">
        <v>200000</v>
      </c>
      <c r="M73" s="321">
        <v>2</v>
      </c>
      <c r="N73" s="691">
        <v>2</v>
      </c>
      <c r="O73" s="136">
        <v>4</v>
      </c>
      <c r="P73" s="240" t="s">
        <v>4399</v>
      </c>
      <c r="Q73" s="240">
        <f>'NMHP Abstract'!J36</f>
        <v>0</v>
      </c>
      <c r="R73" s="321">
        <f>'NMHP Abstract'!K36</f>
        <v>0</v>
      </c>
      <c r="S73" s="693"/>
      <c r="T73" s="693"/>
      <c r="U73" s="693"/>
      <c r="V73" s="693"/>
      <c r="W73" s="693"/>
      <c r="X73" s="693"/>
      <c r="Y73" s="693"/>
      <c r="Z73" s="693"/>
    </row>
    <row r="74" spans="1:26" ht="12" customHeight="1">
      <c r="A74" s="240" t="s">
        <v>4404</v>
      </c>
      <c r="B74" s="137"/>
      <c r="C74" s="137" t="s">
        <v>4099</v>
      </c>
      <c r="D74" s="241" t="s">
        <v>609</v>
      </c>
      <c r="E74" s="241" t="s">
        <v>138</v>
      </c>
      <c r="F74" s="691"/>
      <c r="G74" s="691"/>
      <c r="H74" s="691"/>
      <c r="I74" s="691"/>
      <c r="J74" s="691"/>
      <c r="K74" s="691"/>
      <c r="L74" s="691"/>
      <c r="M74" s="321">
        <f>L74/100000</f>
        <v>0</v>
      </c>
      <c r="N74" s="691"/>
      <c r="O74" s="136">
        <f>M74*N74</f>
        <v>0</v>
      </c>
      <c r="P74" s="137"/>
      <c r="Q74" s="240">
        <f>'NMHP Abstract'!J37</f>
        <v>0</v>
      </c>
      <c r="R74" s="321">
        <f>'NMHP Abstract'!K37</f>
        <v>0</v>
      </c>
      <c r="S74" s="693"/>
      <c r="T74" s="693"/>
      <c r="U74" s="693"/>
      <c r="V74" s="693"/>
      <c r="W74" s="693"/>
      <c r="X74" s="693"/>
      <c r="Y74" s="693"/>
      <c r="Z74" s="693"/>
    </row>
    <row r="75" spans="1:26" ht="12" customHeight="1">
      <c r="A75" s="697" t="s">
        <v>4411</v>
      </c>
      <c r="B75" s="137"/>
      <c r="C75" s="337" t="s">
        <v>4412</v>
      </c>
      <c r="D75" s="229"/>
      <c r="E75" s="229"/>
      <c r="F75" s="690"/>
      <c r="G75" s="690"/>
      <c r="H75" s="690"/>
      <c r="I75" s="690"/>
      <c r="J75" s="690"/>
      <c r="K75" s="690"/>
      <c r="L75" s="690"/>
      <c r="M75" s="289"/>
      <c r="N75" s="690"/>
      <c r="O75" s="289">
        <f>O76+O77</f>
        <v>2.1</v>
      </c>
      <c r="P75" s="337"/>
      <c r="Q75" s="337"/>
      <c r="R75" s="289">
        <f>R76+R77</f>
        <v>0</v>
      </c>
      <c r="S75" s="693"/>
      <c r="T75" s="693"/>
      <c r="U75" s="693"/>
      <c r="V75" s="693"/>
      <c r="W75" s="693"/>
      <c r="X75" s="693"/>
      <c r="Y75" s="693"/>
      <c r="Z75" s="693"/>
    </row>
    <row r="76" spans="1:26" ht="15.75" customHeight="1">
      <c r="A76" s="240" t="s">
        <v>4421</v>
      </c>
      <c r="B76" s="137" t="s">
        <v>4423</v>
      </c>
      <c r="C76" s="137" t="s">
        <v>4425</v>
      </c>
      <c r="D76" s="241" t="s">
        <v>609</v>
      </c>
      <c r="E76" s="241" t="s">
        <v>140</v>
      </c>
      <c r="F76" s="691"/>
      <c r="G76" s="691"/>
      <c r="H76" s="691">
        <v>420000</v>
      </c>
      <c r="I76" s="691">
        <v>9893</v>
      </c>
      <c r="J76" s="691"/>
      <c r="K76" s="188" t="s">
        <v>4428</v>
      </c>
      <c r="L76" s="691">
        <v>6000</v>
      </c>
      <c r="M76" s="321">
        <f t="shared" ref="M76:M77" si="32">L76/100000</f>
        <v>0.06</v>
      </c>
      <c r="N76" s="691">
        <v>35</v>
      </c>
      <c r="O76" s="136">
        <f t="shared" ref="O76:O77" si="33">M76*N76</f>
        <v>2.1</v>
      </c>
      <c r="P76" s="137" t="s">
        <v>4431</v>
      </c>
      <c r="Q76" s="240">
        <f>'NPHCE Abstract'!J42</f>
        <v>0</v>
      </c>
      <c r="R76" s="321">
        <f>'NPHCE Abstract'!K42</f>
        <v>0</v>
      </c>
      <c r="S76" s="693"/>
      <c r="T76" s="693"/>
      <c r="U76" s="693"/>
      <c r="V76" s="693"/>
      <c r="W76" s="693"/>
      <c r="X76" s="693"/>
      <c r="Y76" s="693"/>
      <c r="Z76" s="693"/>
    </row>
    <row r="77" spans="1:26" ht="27.75" customHeight="1">
      <c r="A77" s="240" t="s">
        <v>4433</v>
      </c>
      <c r="B77" s="137"/>
      <c r="C77" s="137" t="s">
        <v>4434</v>
      </c>
      <c r="D77" s="241" t="s">
        <v>609</v>
      </c>
      <c r="E77" s="241" t="s">
        <v>140</v>
      </c>
      <c r="F77" s="691"/>
      <c r="G77" s="691"/>
      <c r="H77" s="691"/>
      <c r="I77" s="691"/>
      <c r="J77" s="691"/>
      <c r="K77" s="691"/>
      <c r="L77" s="691"/>
      <c r="M77" s="321">
        <f t="shared" si="32"/>
        <v>0</v>
      </c>
      <c r="N77" s="691"/>
      <c r="O77" s="136">
        <f t="shared" si="33"/>
        <v>0</v>
      </c>
      <c r="P77" s="240"/>
      <c r="Q77" s="240">
        <f>'NPHCE Abstract'!J43</f>
        <v>0</v>
      </c>
      <c r="R77" s="321">
        <f>'NPHCE Abstract'!K43</f>
        <v>0</v>
      </c>
      <c r="S77" s="693"/>
      <c r="T77" s="693"/>
      <c r="U77" s="693"/>
      <c r="V77" s="693"/>
      <c r="W77" s="693"/>
      <c r="X77" s="693"/>
      <c r="Y77" s="693"/>
      <c r="Z77" s="693"/>
    </row>
    <row r="78" spans="1:26" ht="12" customHeight="1">
      <c r="A78" s="337">
        <v>11.21</v>
      </c>
      <c r="B78" s="137"/>
      <c r="C78" s="337" t="s">
        <v>4439</v>
      </c>
      <c r="D78" s="229"/>
      <c r="E78" s="229"/>
      <c r="F78" s="690"/>
      <c r="G78" s="690"/>
      <c r="H78" s="690"/>
      <c r="I78" s="690"/>
      <c r="J78" s="690"/>
      <c r="K78" s="690"/>
      <c r="L78" s="690"/>
      <c r="M78" s="289"/>
      <c r="N78" s="690"/>
      <c r="O78" s="289">
        <f>O79+O80</f>
        <v>8</v>
      </c>
      <c r="P78" s="337"/>
      <c r="Q78" s="337"/>
      <c r="R78" s="289">
        <f>R79+R80</f>
        <v>0</v>
      </c>
      <c r="S78" s="693"/>
      <c r="T78" s="693"/>
      <c r="U78" s="693"/>
      <c r="V78" s="693"/>
      <c r="W78" s="693"/>
      <c r="X78" s="693"/>
      <c r="Y78" s="693"/>
      <c r="Z78" s="693"/>
    </row>
    <row r="79" spans="1:26" ht="178.5">
      <c r="A79" s="240" t="s">
        <v>4445</v>
      </c>
      <c r="B79" s="137" t="s">
        <v>4446</v>
      </c>
      <c r="C79" s="137" t="s">
        <v>4447</v>
      </c>
      <c r="D79" s="241" t="s">
        <v>609</v>
      </c>
      <c r="E79" s="241" t="s">
        <v>142</v>
      </c>
      <c r="F79" s="691"/>
      <c r="G79" s="691"/>
      <c r="H79" s="134">
        <v>200000</v>
      </c>
      <c r="I79" s="691">
        <v>9440</v>
      </c>
      <c r="J79" s="691"/>
      <c r="K79" s="691" t="s">
        <v>860</v>
      </c>
      <c r="L79" s="691">
        <v>500000</v>
      </c>
      <c r="M79" s="321">
        <f t="shared" ref="M79:M80" si="34">L79/100000</f>
        <v>5</v>
      </c>
      <c r="N79" s="691">
        <v>1</v>
      </c>
      <c r="O79" s="136">
        <f t="shared" ref="O79:O80" si="35">M79*N79</f>
        <v>5</v>
      </c>
      <c r="P79" s="137" t="s">
        <v>4450</v>
      </c>
      <c r="Q79" s="496">
        <f>'NTCP Abstract'!J52</f>
        <v>0</v>
      </c>
      <c r="R79" s="321">
        <f>'NTCP Abstract'!K52</f>
        <v>0</v>
      </c>
      <c r="S79" s="693"/>
      <c r="T79" s="693"/>
      <c r="U79" s="693"/>
      <c r="V79" s="693"/>
      <c r="W79" s="693"/>
      <c r="X79" s="693"/>
      <c r="Y79" s="693"/>
      <c r="Z79" s="693"/>
    </row>
    <row r="80" spans="1:26" ht="38.25">
      <c r="A80" s="240" t="s">
        <v>4452</v>
      </c>
      <c r="B80" s="137"/>
      <c r="C80" s="137" t="s">
        <v>4099</v>
      </c>
      <c r="D80" s="241" t="s">
        <v>609</v>
      </c>
      <c r="E80" s="241" t="s">
        <v>142</v>
      </c>
      <c r="F80" s="691"/>
      <c r="G80" s="691"/>
      <c r="H80" s="691">
        <v>300000</v>
      </c>
      <c r="I80" s="691"/>
      <c r="J80" s="691"/>
      <c r="K80" s="691" t="s">
        <v>860</v>
      </c>
      <c r="L80" s="691">
        <v>300000</v>
      </c>
      <c r="M80" s="321">
        <f t="shared" si="34"/>
        <v>3</v>
      </c>
      <c r="N80" s="691">
        <v>1</v>
      </c>
      <c r="O80" s="136">
        <f t="shared" si="35"/>
        <v>3</v>
      </c>
      <c r="P80" s="137" t="s">
        <v>4455</v>
      </c>
      <c r="Q80" s="496">
        <f>'NTCP Abstract'!J53</f>
        <v>0</v>
      </c>
      <c r="R80" s="321">
        <f>'NTCP Abstract'!K53</f>
        <v>0</v>
      </c>
      <c r="S80" s="693"/>
      <c r="T80" s="693"/>
      <c r="U80" s="693"/>
      <c r="V80" s="693"/>
      <c r="W80" s="693"/>
      <c r="X80" s="693"/>
      <c r="Y80" s="693"/>
      <c r="Z80" s="693"/>
    </row>
    <row r="81" spans="1:26" ht="12" customHeight="1">
      <c r="A81" s="337">
        <v>11.22</v>
      </c>
      <c r="B81" s="137" t="s">
        <v>3736</v>
      </c>
      <c r="C81" s="337" t="s">
        <v>4456</v>
      </c>
      <c r="D81" s="132"/>
      <c r="E81" s="132"/>
      <c r="F81" s="690"/>
      <c r="G81" s="690"/>
      <c r="H81" s="690"/>
      <c r="I81" s="690"/>
      <c r="J81" s="690"/>
      <c r="K81" s="690"/>
      <c r="L81" s="690"/>
      <c r="M81" s="289"/>
      <c r="N81" s="690"/>
      <c r="O81" s="289">
        <f>SUM(O82:O85)</f>
        <v>14.8</v>
      </c>
      <c r="P81" s="337"/>
      <c r="Q81" s="337"/>
      <c r="R81" s="289">
        <f>SUM(R82:R85)</f>
        <v>0</v>
      </c>
      <c r="S81" s="693"/>
      <c r="T81" s="693"/>
      <c r="U81" s="693"/>
      <c r="V81" s="693"/>
      <c r="W81" s="693"/>
      <c r="X81" s="693"/>
      <c r="Y81" s="693"/>
      <c r="Z81" s="693"/>
    </row>
    <row r="82" spans="1:26" ht="216.75">
      <c r="A82" s="240" t="s">
        <v>4459</v>
      </c>
      <c r="B82" s="240" t="s">
        <v>3739</v>
      </c>
      <c r="C82" s="137" t="s">
        <v>4460</v>
      </c>
      <c r="D82" s="132" t="s">
        <v>659</v>
      </c>
      <c r="E82" s="241" t="s">
        <v>144</v>
      </c>
      <c r="F82" s="188">
        <v>0</v>
      </c>
      <c r="G82" s="188">
        <v>0</v>
      </c>
      <c r="H82" s="188">
        <v>480000</v>
      </c>
      <c r="I82" s="188">
        <v>369807</v>
      </c>
      <c r="J82" s="188">
        <v>0</v>
      </c>
      <c r="K82" s="691" t="s">
        <v>697</v>
      </c>
      <c r="L82" s="691">
        <v>480000</v>
      </c>
      <c r="M82" s="321">
        <f t="shared" ref="M82:M85" si="36">L82/100000</f>
        <v>4.8</v>
      </c>
      <c r="N82" s="691">
        <v>1</v>
      </c>
      <c r="O82" s="136">
        <f t="shared" ref="O82:O85" si="37">M82*N82</f>
        <v>4.8</v>
      </c>
      <c r="P82" s="137" t="s">
        <v>4461</v>
      </c>
      <c r="Q82" s="240">
        <f>'NPCDCS Abstract'!J66</f>
        <v>0</v>
      </c>
      <c r="R82" s="321">
        <f>'NPCDCS Abstract'!K66</f>
        <v>0</v>
      </c>
      <c r="S82" s="693"/>
      <c r="T82" s="693"/>
      <c r="U82" s="693"/>
      <c r="V82" s="693"/>
      <c r="W82" s="693"/>
      <c r="X82" s="693"/>
      <c r="Y82" s="693"/>
      <c r="Z82" s="693"/>
    </row>
    <row r="83" spans="1:26" ht="382.5">
      <c r="A83" s="240" t="s">
        <v>4464</v>
      </c>
      <c r="B83" s="240" t="s">
        <v>3743</v>
      </c>
      <c r="C83" s="137" t="s">
        <v>4465</v>
      </c>
      <c r="D83" s="241" t="s">
        <v>659</v>
      </c>
      <c r="E83" s="241" t="s">
        <v>144</v>
      </c>
      <c r="F83" s="188">
        <v>0</v>
      </c>
      <c r="G83" s="188">
        <v>0</v>
      </c>
      <c r="H83" s="188">
        <v>440000</v>
      </c>
      <c r="I83" s="188">
        <v>471621</v>
      </c>
      <c r="J83" s="188">
        <v>0</v>
      </c>
      <c r="K83" s="691" t="s">
        <v>697</v>
      </c>
      <c r="L83" s="691">
        <v>600000</v>
      </c>
      <c r="M83" s="321">
        <f t="shared" si="36"/>
        <v>6</v>
      </c>
      <c r="N83" s="691">
        <v>1</v>
      </c>
      <c r="O83" s="136">
        <f t="shared" si="37"/>
        <v>6</v>
      </c>
      <c r="P83" s="733" t="s">
        <v>4466</v>
      </c>
      <c r="Q83" s="240">
        <f>'NPCDCS Abstract'!J67</f>
        <v>0</v>
      </c>
      <c r="R83" s="321">
        <f>'NPCDCS Abstract'!K67</f>
        <v>0</v>
      </c>
      <c r="S83" s="693"/>
      <c r="T83" s="693"/>
      <c r="U83" s="693"/>
      <c r="V83" s="693"/>
      <c r="W83" s="693"/>
      <c r="X83" s="693"/>
      <c r="Y83" s="693"/>
      <c r="Z83" s="693"/>
    </row>
    <row r="84" spans="1:26" ht="15.75" customHeight="1">
      <c r="A84" s="240" t="s">
        <v>4469</v>
      </c>
      <c r="B84" s="240"/>
      <c r="C84" s="240" t="s">
        <v>4470</v>
      </c>
      <c r="D84" s="241" t="s">
        <v>659</v>
      </c>
      <c r="E84" s="241" t="s">
        <v>3748</v>
      </c>
      <c r="F84" s="188">
        <v>0</v>
      </c>
      <c r="G84" s="188">
        <v>0</v>
      </c>
      <c r="H84" s="188">
        <v>0</v>
      </c>
      <c r="I84" s="188">
        <v>0</v>
      </c>
      <c r="J84" s="188">
        <v>0</v>
      </c>
      <c r="K84" s="188" t="s">
        <v>697</v>
      </c>
      <c r="L84" s="691">
        <v>200000</v>
      </c>
      <c r="M84" s="321">
        <f t="shared" si="36"/>
        <v>2</v>
      </c>
      <c r="N84" s="691">
        <v>2</v>
      </c>
      <c r="O84" s="136">
        <f t="shared" si="37"/>
        <v>4</v>
      </c>
      <c r="P84" s="137" t="s">
        <v>4471</v>
      </c>
      <c r="Q84" s="240">
        <f>'NPCDCS Abstract'!J68</f>
        <v>0</v>
      </c>
      <c r="R84" s="321">
        <f>'NPCDCS Abstract'!K68</f>
        <v>0</v>
      </c>
      <c r="S84" s="693"/>
      <c r="T84" s="693"/>
      <c r="U84" s="693"/>
      <c r="V84" s="693"/>
      <c r="W84" s="693"/>
      <c r="X84" s="693"/>
      <c r="Y84" s="693"/>
      <c r="Z84" s="693"/>
    </row>
    <row r="85" spans="1:26" ht="15.75" customHeight="1">
      <c r="A85" s="240" t="s">
        <v>4474</v>
      </c>
      <c r="B85" s="240"/>
      <c r="C85" s="137" t="s">
        <v>4099</v>
      </c>
      <c r="D85" s="241" t="s">
        <v>659</v>
      </c>
      <c r="E85" s="241" t="s">
        <v>144</v>
      </c>
      <c r="F85" s="188">
        <v>0</v>
      </c>
      <c r="G85" s="188">
        <v>0</v>
      </c>
      <c r="H85" s="188">
        <v>0</v>
      </c>
      <c r="I85" s="188">
        <v>0</v>
      </c>
      <c r="J85" s="188">
        <v>0</v>
      </c>
      <c r="K85" s="691"/>
      <c r="L85" s="691"/>
      <c r="M85" s="321">
        <f t="shared" si="36"/>
        <v>0</v>
      </c>
      <c r="N85" s="691"/>
      <c r="O85" s="136">
        <f t="shared" si="37"/>
        <v>0</v>
      </c>
      <c r="P85" s="137"/>
      <c r="Q85" s="240">
        <f>'NPCDCS Abstract'!J69</f>
        <v>0</v>
      </c>
      <c r="R85" s="321">
        <f>'NPCDCS Abstract'!K69</f>
        <v>0</v>
      </c>
      <c r="S85" s="693"/>
      <c r="T85" s="693"/>
      <c r="U85" s="693"/>
      <c r="V85" s="693"/>
      <c r="W85" s="693"/>
      <c r="X85" s="693"/>
      <c r="Y85" s="693"/>
      <c r="Z85" s="693"/>
    </row>
    <row r="86" spans="1:26" ht="12" customHeight="1">
      <c r="A86" s="337">
        <v>11.23</v>
      </c>
      <c r="B86" s="337"/>
      <c r="C86" s="337" t="s">
        <v>4477</v>
      </c>
      <c r="D86" s="229"/>
      <c r="E86" s="229"/>
      <c r="F86" s="188"/>
      <c r="G86" s="188"/>
      <c r="H86" s="188"/>
      <c r="I86" s="188"/>
      <c r="J86" s="188"/>
      <c r="K86" s="690"/>
      <c r="L86" s="690"/>
      <c r="M86" s="289"/>
      <c r="N86" s="690"/>
      <c r="O86" s="289">
        <f>O87+O88</f>
        <v>0</v>
      </c>
      <c r="P86" s="337"/>
      <c r="Q86" s="337"/>
      <c r="R86" s="289">
        <f>R87+R88</f>
        <v>0</v>
      </c>
      <c r="S86" s="693"/>
      <c r="T86" s="693"/>
      <c r="U86" s="693"/>
      <c r="V86" s="693"/>
      <c r="W86" s="693"/>
      <c r="X86" s="693"/>
      <c r="Y86" s="693"/>
      <c r="Z86" s="693"/>
    </row>
    <row r="87" spans="1:26" ht="12" customHeight="1">
      <c r="A87" s="240" t="s">
        <v>4479</v>
      </c>
      <c r="B87" s="240"/>
      <c r="C87" s="240"/>
      <c r="D87" s="241" t="s">
        <v>609</v>
      </c>
      <c r="E87" s="241" t="s">
        <v>4480</v>
      </c>
      <c r="F87" s="690"/>
      <c r="G87" s="690"/>
      <c r="H87" s="690"/>
      <c r="I87" s="690"/>
      <c r="J87" s="690"/>
      <c r="K87" s="691"/>
      <c r="L87" s="691"/>
      <c r="M87" s="321">
        <f t="shared" ref="M87:M88" si="38">L87/100000</f>
        <v>0</v>
      </c>
      <c r="N87" s="691"/>
      <c r="O87" s="136">
        <f t="shared" ref="O87:O88" si="39">M87*N87</f>
        <v>0</v>
      </c>
      <c r="P87" s="240"/>
      <c r="Q87" s="240">
        <f>'ASHA Abstract'!J96</f>
        <v>0</v>
      </c>
      <c r="R87" s="321">
        <f>'ASHA Abstract'!K96</f>
        <v>0</v>
      </c>
      <c r="S87" s="693"/>
      <c r="T87" s="693"/>
      <c r="U87" s="693"/>
      <c r="V87" s="693"/>
      <c r="W87" s="693"/>
      <c r="X87" s="693"/>
      <c r="Y87" s="693"/>
      <c r="Z87" s="693"/>
    </row>
    <row r="88" spans="1:26" ht="12" customHeight="1">
      <c r="A88" s="240" t="s">
        <v>4482</v>
      </c>
      <c r="B88" s="240"/>
      <c r="C88" s="137"/>
      <c r="D88" s="241" t="s">
        <v>609</v>
      </c>
      <c r="E88" s="241" t="s">
        <v>4480</v>
      </c>
      <c r="F88" s="690"/>
      <c r="G88" s="690"/>
      <c r="H88" s="690"/>
      <c r="I88" s="690"/>
      <c r="J88" s="690"/>
      <c r="K88" s="691"/>
      <c r="L88" s="691"/>
      <c r="M88" s="321">
        <f t="shared" si="38"/>
        <v>0</v>
      </c>
      <c r="N88" s="691"/>
      <c r="O88" s="136">
        <f t="shared" si="39"/>
        <v>0</v>
      </c>
      <c r="P88" s="240"/>
      <c r="Q88" s="240">
        <f>'ASHA Abstract'!J97</f>
        <v>0</v>
      </c>
      <c r="R88" s="321">
        <f>'ASHA Abstract'!K97</f>
        <v>0</v>
      </c>
      <c r="S88" s="693"/>
      <c r="T88" s="693"/>
      <c r="U88" s="693"/>
      <c r="V88" s="693"/>
      <c r="W88" s="693"/>
      <c r="X88" s="693"/>
      <c r="Y88" s="693"/>
      <c r="Z88" s="693"/>
    </row>
    <row r="89" spans="1:26" ht="12" customHeight="1">
      <c r="A89" s="308"/>
      <c r="B89" s="137"/>
      <c r="C89" s="337" t="s">
        <v>4486</v>
      </c>
      <c r="D89" s="229"/>
      <c r="E89" s="229"/>
      <c r="F89" s="690"/>
      <c r="G89" s="690"/>
      <c r="H89" s="690"/>
      <c r="I89" s="690"/>
      <c r="J89" s="690"/>
      <c r="K89" s="690"/>
      <c r="L89" s="690"/>
      <c r="M89" s="289"/>
      <c r="N89" s="690"/>
      <c r="O89" s="289">
        <f>SUM(O90:O92)+O97</f>
        <v>44.300000000000004</v>
      </c>
      <c r="P89" s="337"/>
      <c r="Q89" s="337"/>
      <c r="R89" s="289">
        <f>SUM(R90:R92)+R97</f>
        <v>0</v>
      </c>
      <c r="S89" s="693"/>
      <c r="T89" s="693"/>
      <c r="U89" s="693"/>
      <c r="V89" s="693"/>
      <c r="W89" s="693"/>
      <c r="X89" s="693"/>
      <c r="Y89" s="693"/>
      <c r="Z89" s="693"/>
    </row>
    <row r="90" spans="1:26" ht="25.5">
      <c r="A90" s="180" t="s">
        <v>4491</v>
      </c>
      <c r="B90" s="240" t="s">
        <v>949</v>
      </c>
      <c r="C90" s="137" t="s">
        <v>4494</v>
      </c>
      <c r="D90" s="241" t="s">
        <v>609</v>
      </c>
      <c r="E90" s="241" t="s">
        <v>952</v>
      </c>
      <c r="F90" s="188"/>
      <c r="G90" s="188"/>
      <c r="H90" s="188"/>
      <c r="I90" s="188">
        <v>133803</v>
      </c>
      <c r="J90" s="690"/>
      <c r="K90" s="188" t="s">
        <v>4495</v>
      </c>
      <c r="L90" s="136">
        <v>30000</v>
      </c>
      <c r="M90" s="321">
        <f t="shared" ref="M90:M91" si="40">L90/100000</f>
        <v>0.3</v>
      </c>
      <c r="N90" s="691">
        <v>6</v>
      </c>
      <c r="O90" s="136">
        <f t="shared" ref="O90:O91" si="41">M90*N90</f>
        <v>1.7999999999999998</v>
      </c>
      <c r="P90" s="137" t="s">
        <v>4497</v>
      </c>
      <c r="Q90" s="137">
        <f>'H&amp;WC Abstract'!J37</f>
        <v>0</v>
      </c>
      <c r="R90" s="136">
        <f>'H&amp;WC Abstract'!K37</f>
        <v>0</v>
      </c>
      <c r="S90" s="693"/>
      <c r="T90" s="693"/>
      <c r="U90" s="693"/>
      <c r="V90" s="693"/>
      <c r="W90" s="693"/>
      <c r="X90" s="693"/>
      <c r="Y90" s="693"/>
      <c r="Z90" s="693"/>
    </row>
    <row r="91" spans="1:26" ht="178.5">
      <c r="A91" s="240" t="s">
        <v>4499</v>
      </c>
      <c r="B91" s="137" t="s">
        <v>4500</v>
      </c>
      <c r="C91" s="137" t="s">
        <v>4501</v>
      </c>
      <c r="D91" s="241" t="s">
        <v>609</v>
      </c>
      <c r="E91" s="241" t="s">
        <v>609</v>
      </c>
      <c r="F91" s="690"/>
      <c r="G91" s="690"/>
      <c r="H91" s="690"/>
      <c r="I91" s="188">
        <v>698000</v>
      </c>
      <c r="J91" s="188">
        <v>11500</v>
      </c>
      <c r="K91" s="691"/>
      <c r="L91" s="691">
        <v>712000</v>
      </c>
      <c r="M91" s="321">
        <f t="shared" si="40"/>
        <v>7.12</v>
      </c>
      <c r="N91" s="691">
        <v>1</v>
      </c>
      <c r="O91" s="136">
        <f t="shared" si="41"/>
        <v>7.12</v>
      </c>
      <c r="P91" s="137" t="s">
        <v>4505</v>
      </c>
      <c r="Q91" s="240"/>
      <c r="R91" s="321"/>
      <c r="S91" s="693"/>
      <c r="T91" s="693"/>
      <c r="U91" s="693"/>
      <c r="V91" s="693"/>
      <c r="W91" s="693"/>
      <c r="X91" s="693"/>
      <c r="Y91" s="693"/>
      <c r="Z91" s="693"/>
    </row>
    <row r="92" spans="1:26" ht="12.75">
      <c r="A92" s="337" t="s">
        <v>4509</v>
      </c>
      <c r="B92" s="137" t="s">
        <v>4510</v>
      </c>
      <c r="C92" s="337" t="s">
        <v>4511</v>
      </c>
      <c r="D92" s="229"/>
      <c r="E92" s="229"/>
      <c r="F92" s="690"/>
      <c r="G92" s="690"/>
      <c r="H92" s="690"/>
      <c r="I92" s="690"/>
      <c r="J92" s="690"/>
      <c r="K92" s="690"/>
      <c r="L92" s="690"/>
      <c r="M92" s="289"/>
      <c r="N92" s="690"/>
      <c r="O92" s="289">
        <f>SUM(O93:O96)</f>
        <v>26.380000000000003</v>
      </c>
      <c r="P92" s="337"/>
      <c r="Q92" s="337"/>
      <c r="R92" s="289">
        <f>SUM(R93:R96)</f>
        <v>0</v>
      </c>
      <c r="S92" s="693"/>
      <c r="T92" s="693"/>
      <c r="U92" s="693"/>
      <c r="V92" s="693"/>
      <c r="W92" s="693"/>
      <c r="X92" s="693"/>
      <c r="Y92" s="693"/>
      <c r="Z92" s="693"/>
    </row>
    <row r="93" spans="1:26" ht="140.25">
      <c r="A93" s="137" t="s">
        <v>4513</v>
      </c>
      <c r="B93" s="137" t="s">
        <v>4514</v>
      </c>
      <c r="C93" s="137" t="s">
        <v>4515</v>
      </c>
      <c r="D93" s="241" t="s">
        <v>609</v>
      </c>
      <c r="E93" s="241" t="s">
        <v>609</v>
      </c>
      <c r="F93" s="738"/>
      <c r="G93" s="738"/>
      <c r="H93" s="738"/>
      <c r="I93" s="738">
        <v>820000</v>
      </c>
      <c r="J93" s="738"/>
      <c r="K93" s="691"/>
      <c r="L93" s="691">
        <v>1040000</v>
      </c>
      <c r="M93" s="321">
        <f t="shared" ref="M93:M96" si="42">L93/100000</f>
        <v>10.4</v>
      </c>
      <c r="N93" s="691">
        <v>1</v>
      </c>
      <c r="O93" s="136">
        <f t="shared" ref="O93:O96" si="43">M93*N93</f>
        <v>10.4</v>
      </c>
      <c r="P93" s="137" t="s">
        <v>4518</v>
      </c>
      <c r="Q93" s="240"/>
      <c r="R93" s="321"/>
      <c r="S93" s="693"/>
      <c r="T93" s="693"/>
      <c r="U93" s="693"/>
      <c r="V93" s="693"/>
      <c r="W93" s="693"/>
      <c r="X93" s="693"/>
      <c r="Y93" s="693"/>
      <c r="Z93" s="693"/>
    </row>
    <row r="94" spans="1:26" ht="15.75" customHeight="1">
      <c r="A94" s="70" t="s">
        <v>4521</v>
      </c>
      <c r="B94" s="70" t="s">
        <v>4522</v>
      </c>
      <c r="C94" s="70" t="s">
        <v>4523</v>
      </c>
      <c r="D94" s="127" t="s">
        <v>609</v>
      </c>
      <c r="E94" s="127" t="s">
        <v>609</v>
      </c>
      <c r="F94" s="689"/>
      <c r="G94" s="689"/>
      <c r="H94" s="689"/>
      <c r="I94" s="689">
        <v>325000</v>
      </c>
      <c r="J94" s="689">
        <v>23000</v>
      </c>
      <c r="K94" s="689"/>
      <c r="L94" s="689">
        <v>498000</v>
      </c>
      <c r="M94" s="316">
        <f t="shared" si="42"/>
        <v>4.9800000000000004</v>
      </c>
      <c r="N94" s="689">
        <v>1</v>
      </c>
      <c r="O94" s="71">
        <f t="shared" si="43"/>
        <v>4.9800000000000004</v>
      </c>
      <c r="P94" s="70" t="s">
        <v>4526</v>
      </c>
      <c r="Q94" s="240"/>
      <c r="R94" s="321"/>
      <c r="S94" s="685"/>
      <c r="T94" s="685"/>
      <c r="U94" s="685"/>
      <c r="V94" s="685"/>
      <c r="W94" s="685"/>
      <c r="X94" s="685"/>
      <c r="Y94" s="685"/>
      <c r="Z94" s="685"/>
    </row>
    <row r="95" spans="1:26" ht="15.75" customHeight="1">
      <c r="A95" s="70" t="s">
        <v>4527</v>
      </c>
      <c r="B95" s="70" t="s">
        <v>4528</v>
      </c>
      <c r="C95" s="70" t="s">
        <v>4530</v>
      </c>
      <c r="D95" s="127" t="s">
        <v>609</v>
      </c>
      <c r="E95" s="127" t="s">
        <v>609</v>
      </c>
      <c r="F95" s="689"/>
      <c r="G95" s="689"/>
      <c r="H95" s="689"/>
      <c r="I95" s="689"/>
      <c r="J95" s="689"/>
      <c r="K95" s="689"/>
      <c r="L95" s="689">
        <v>100000</v>
      </c>
      <c r="M95" s="316">
        <f t="shared" si="42"/>
        <v>1</v>
      </c>
      <c r="N95" s="689">
        <v>1</v>
      </c>
      <c r="O95" s="71">
        <f t="shared" si="43"/>
        <v>1</v>
      </c>
      <c r="P95" s="70" t="s">
        <v>4531</v>
      </c>
      <c r="Q95" s="240"/>
      <c r="R95" s="321"/>
      <c r="S95" s="685"/>
      <c r="T95" s="685"/>
      <c r="U95" s="685"/>
      <c r="V95" s="685"/>
      <c r="W95" s="685"/>
      <c r="X95" s="685"/>
      <c r="Y95" s="685"/>
      <c r="Z95" s="685"/>
    </row>
    <row r="96" spans="1:26" ht="15.75" customHeight="1">
      <c r="A96" s="70" t="s">
        <v>4532</v>
      </c>
      <c r="B96" s="70" t="s">
        <v>4533</v>
      </c>
      <c r="C96" s="70" t="s">
        <v>4534</v>
      </c>
      <c r="D96" s="127" t="s">
        <v>609</v>
      </c>
      <c r="E96" s="127" t="s">
        <v>609</v>
      </c>
      <c r="F96" s="689"/>
      <c r="G96" s="689"/>
      <c r="H96" s="689"/>
      <c r="I96" s="689"/>
      <c r="J96" s="689"/>
      <c r="K96" s="689"/>
      <c r="L96" s="689">
        <v>1000000</v>
      </c>
      <c r="M96" s="316">
        <f t="shared" si="42"/>
        <v>10</v>
      </c>
      <c r="N96" s="689">
        <v>1</v>
      </c>
      <c r="O96" s="71">
        <f t="shared" si="43"/>
        <v>10</v>
      </c>
      <c r="P96" s="70" t="s">
        <v>4536</v>
      </c>
      <c r="Q96" s="240"/>
      <c r="R96" s="321"/>
      <c r="S96" s="685"/>
      <c r="T96" s="685"/>
      <c r="U96" s="685"/>
      <c r="V96" s="685"/>
      <c r="W96" s="685"/>
      <c r="X96" s="685"/>
      <c r="Y96" s="685"/>
      <c r="Z96" s="685"/>
    </row>
    <row r="97" spans="1:26" ht="12" customHeight="1">
      <c r="A97" s="78" t="s">
        <v>4537</v>
      </c>
      <c r="B97" s="204"/>
      <c r="C97" s="78" t="s">
        <v>4538</v>
      </c>
      <c r="D97" s="118"/>
      <c r="E97" s="118"/>
      <c r="F97" s="543"/>
      <c r="G97" s="543"/>
      <c r="H97" s="543"/>
      <c r="I97" s="543"/>
      <c r="J97" s="543"/>
      <c r="K97" s="543"/>
      <c r="L97" s="543"/>
      <c r="M97" s="79"/>
      <c r="N97" s="543"/>
      <c r="O97" s="79">
        <f>SUM(O98:O106)</f>
        <v>9</v>
      </c>
      <c r="P97" s="78"/>
      <c r="Q97" s="78"/>
      <c r="R97" s="79">
        <f>SUM(R98:R106)</f>
        <v>0</v>
      </c>
      <c r="S97" s="685"/>
      <c r="T97" s="685"/>
      <c r="U97" s="685"/>
      <c r="V97" s="685"/>
      <c r="W97" s="685"/>
      <c r="X97" s="685"/>
      <c r="Y97" s="685"/>
      <c r="Z97" s="685"/>
    </row>
    <row r="98" spans="1:26" ht="15.75" customHeight="1">
      <c r="A98" s="304" t="s">
        <v>4541</v>
      </c>
      <c r="B98" s="304"/>
      <c r="C98" s="70" t="s">
        <v>4542</v>
      </c>
      <c r="D98" s="127" t="s">
        <v>609</v>
      </c>
      <c r="E98" s="127" t="s">
        <v>1356</v>
      </c>
      <c r="F98" s="689"/>
      <c r="G98" s="689"/>
      <c r="H98" s="689">
        <v>400000</v>
      </c>
      <c r="I98" s="689"/>
      <c r="J98" s="689"/>
      <c r="K98" s="193" t="s">
        <v>691</v>
      </c>
      <c r="L98" s="689">
        <v>400000</v>
      </c>
      <c r="M98" s="316">
        <f t="shared" ref="M98:M106" si="44">L98/100000</f>
        <v>4</v>
      </c>
      <c r="N98" s="689">
        <v>1</v>
      </c>
      <c r="O98" s="71">
        <f t="shared" ref="O98:O106" si="45">M98*N98</f>
        <v>4</v>
      </c>
      <c r="P98" s="70" t="s">
        <v>4546</v>
      </c>
      <c r="Q98" s="304">
        <f>'NRCP Abstract'!J21</f>
        <v>0</v>
      </c>
      <c r="R98" s="316">
        <f>'NRCP Abstract'!K21</f>
        <v>0</v>
      </c>
      <c r="S98" s="685"/>
      <c r="T98" s="685"/>
      <c r="U98" s="685"/>
      <c r="V98" s="685"/>
      <c r="W98" s="685"/>
      <c r="X98" s="685"/>
      <c r="Y98" s="685"/>
      <c r="Z98" s="685"/>
    </row>
    <row r="99" spans="1:26" ht="12" customHeight="1">
      <c r="A99" s="304" t="s">
        <v>4547</v>
      </c>
      <c r="B99" s="304"/>
      <c r="C99" s="70" t="s">
        <v>4548</v>
      </c>
      <c r="D99" s="127" t="s">
        <v>609</v>
      </c>
      <c r="E99" s="127" t="s">
        <v>1598</v>
      </c>
      <c r="F99" s="689"/>
      <c r="G99" s="689"/>
      <c r="H99" s="689"/>
      <c r="I99" s="689"/>
      <c r="J99" s="689"/>
      <c r="K99" s="193"/>
      <c r="L99" s="689"/>
      <c r="M99" s="316">
        <f t="shared" si="44"/>
        <v>0</v>
      </c>
      <c r="N99" s="689"/>
      <c r="O99" s="71">
        <f t="shared" si="45"/>
        <v>0</v>
      </c>
      <c r="P99" s="70"/>
      <c r="Q99" s="304">
        <f>'NOHP Abstract'!J23</f>
        <v>0</v>
      </c>
      <c r="R99" s="316">
        <f>'NOHP Abstract'!K23</f>
        <v>0</v>
      </c>
      <c r="S99" s="373"/>
      <c r="T99" s="373"/>
      <c r="U99" s="373"/>
      <c r="V99" s="373"/>
      <c r="W99" s="373"/>
      <c r="X99" s="373"/>
      <c r="Y99" s="373"/>
      <c r="Z99" s="373"/>
    </row>
    <row r="100" spans="1:26" ht="15.75" customHeight="1">
      <c r="A100" s="240" t="s">
        <v>4552</v>
      </c>
      <c r="B100" s="240"/>
      <c r="C100" s="137" t="s">
        <v>4553</v>
      </c>
      <c r="D100" s="241" t="s">
        <v>609</v>
      </c>
      <c r="E100" s="241" t="s">
        <v>130</v>
      </c>
      <c r="F100" s="691"/>
      <c r="G100" s="691"/>
      <c r="H100" s="691"/>
      <c r="I100" s="691"/>
      <c r="J100" s="691"/>
      <c r="K100" s="691" t="s">
        <v>893</v>
      </c>
      <c r="L100" s="691">
        <v>300000</v>
      </c>
      <c r="M100" s="321">
        <f t="shared" si="44"/>
        <v>3</v>
      </c>
      <c r="N100" s="691">
        <v>1</v>
      </c>
      <c r="O100" s="136">
        <f t="shared" si="45"/>
        <v>3</v>
      </c>
      <c r="P100" s="137" t="s">
        <v>4554</v>
      </c>
      <c r="Q100" s="240">
        <f>'NVHCP Abstract'!J45</f>
        <v>0</v>
      </c>
      <c r="R100" s="321">
        <f>'NVHCP Abstract'!K45</f>
        <v>0</v>
      </c>
      <c r="S100" s="740"/>
      <c r="T100" s="740"/>
      <c r="U100" s="740"/>
      <c r="V100" s="740"/>
      <c r="W100" s="740"/>
      <c r="X100" s="740"/>
      <c r="Y100" s="740"/>
      <c r="Z100" s="740"/>
    </row>
    <row r="101" spans="1:26" ht="15.75" customHeight="1">
      <c r="A101" s="304" t="s">
        <v>4556</v>
      </c>
      <c r="B101" s="304"/>
      <c r="C101" s="70" t="s">
        <v>4557</v>
      </c>
      <c r="D101" s="127" t="s">
        <v>659</v>
      </c>
      <c r="E101" s="127" t="s">
        <v>164</v>
      </c>
      <c r="F101" s="689"/>
      <c r="G101" s="689"/>
      <c r="H101" s="689">
        <v>100000</v>
      </c>
      <c r="I101" s="689"/>
      <c r="J101" s="689"/>
      <c r="K101" s="689" t="s">
        <v>691</v>
      </c>
      <c r="L101" s="689">
        <v>100000</v>
      </c>
      <c r="M101" s="316">
        <f t="shared" si="44"/>
        <v>1</v>
      </c>
      <c r="N101" s="689">
        <v>1</v>
      </c>
      <c r="O101" s="71">
        <f t="shared" si="45"/>
        <v>1</v>
      </c>
      <c r="P101" s="70" t="s">
        <v>814</v>
      </c>
      <c r="Q101" s="304">
        <f>'NPCCHH Abstract'!J25</f>
        <v>0</v>
      </c>
      <c r="R101" s="316">
        <f>'NPCCHH Abstract'!K25</f>
        <v>0</v>
      </c>
      <c r="S101" s="373"/>
      <c r="T101" s="373"/>
      <c r="U101" s="373"/>
      <c r="V101" s="373"/>
      <c r="W101" s="373"/>
      <c r="X101" s="373"/>
      <c r="Y101" s="373"/>
      <c r="Z101" s="373"/>
    </row>
    <row r="102" spans="1:26" ht="12" customHeight="1">
      <c r="A102" s="304" t="s">
        <v>4560</v>
      </c>
      <c r="B102" s="304"/>
      <c r="C102" s="70" t="s">
        <v>4561</v>
      </c>
      <c r="D102" s="127" t="s">
        <v>609</v>
      </c>
      <c r="E102" s="127" t="s">
        <v>3839</v>
      </c>
      <c r="F102" s="689"/>
      <c r="G102" s="689"/>
      <c r="H102" s="689"/>
      <c r="I102" s="689"/>
      <c r="J102" s="689"/>
      <c r="K102" s="689"/>
      <c r="L102" s="689"/>
      <c r="M102" s="316">
        <f t="shared" si="44"/>
        <v>0</v>
      </c>
      <c r="N102" s="689"/>
      <c r="O102" s="71">
        <f t="shared" si="45"/>
        <v>0</v>
      </c>
      <c r="P102" s="70"/>
      <c r="Q102" s="240"/>
      <c r="R102" s="321"/>
      <c r="S102" s="373"/>
      <c r="T102" s="373"/>
      <c r="U102" s="373"/>
      <c r="V102" s="373"/>
      <c r="W102" s="373"/>
      <c r="X102" s="373"/>
      <c r="Y102" s="373"/>
      <c r="Z102" s="373"/>
    </row>
    <row r="103" spans="1:26" ht="12" customHeight="1">
      <c r="A103" s="304" t="s">
        <v>4563</v>
      </c>
      <c r="B103" s="304"/>
      <c r="C103" s="70" t="s">
        <v>4564</v>
      </c>
      <c r="D103" s="127" t="s">
        <v>609</v>
      </c>
      <c r="E103" s="127" t="s">
        <v>609</v>
      </c>
      <c r="F103" s="689"/>
      <c r="G103" s="689"/>
      <c r="H103" s="689"/>
      <c r="I103" s="689"/>
      <c r="J103" s="689"/>
      <c r="K103" s="689"/>
      <c r="L103" s="689"/>
      <c r="M103" s="316">
        <f t="shared" si="44"/>
        <v>0</v>
      </c>
      <c r="N103" s="689"/>
      <c r="O103" s="71">
        <f t="shared" si="45"/>
        <v>0</v>
      </c>
      <c r="P103" s="70"/>
      <c r="Q103" s="240">
        <f>'PPCL Abstract'!J17</f>
        <v>0</v>
      </c>
      <c r="R103" s="321">
        <f>'PPCL Abstract'!K17</f>
        <v>0</v>
      </c>
      <c r="S103" s="373"/>
      <c r="T103" s="373"/>
      <c r="U103" s="373"/>
      <c r="V103" s="373"/>
      <c r="W103" s="373"/>
      <c r="X103" s="373"/>
      <c r="Y103" s="373"/>
      <c r="Z103" s="373"/>
    </row>
    <row r="104" spans="1:26" ht="12" customHeight="1">
      <c r="A104" s="304" t="s">
        <v>4565</v>
      </c>
      <c r="B104" s="304"/>
      <c r="C104" s="70" t="s">
        <v>4566</v>
      </c>
      <c r="D104" s="127" t="s">
        <v>609</v>
      </c>
      <c r="E104" s="127" t="s">
        <v>4049</v>
      </c>
      <c r="F104" s="689"/>
      <c r="G104" s="689"/>
      <c r="H104" s="689"/>
      <c r="I104" s="689"/>
      <c r="J104" s="689"/>
      <c r="K104" s="689"/>
      <c r="L104" s="689"/>
      <c r="M104" s="316">
        <f t="shared" si="44"/>
        <v>0</v>
      </c>
      <c r="N104" s="689"/>
      <c r="O104" s="71">
        <f t="shared" si="45"/>
        <v>0</v>
      </c>
      <c r="P104" s="70"/>
      <c r="Q104" s="240"/>
      <c r="R104" s="321"/>
      <c r="S104" s="373"/>
      <c r="T104" s="373"/>
      <c r="U104" s="373"/>
      <c r="V104" s="373"/>
      <c r="W104" s="373"/>
      <c r="X104" s="373"/>
      <c r="Y104" s="373"/>
      <c r="Z104" s="373"/>
    </row>
    <row r="105" spans="1:26" ht="12" customHeight="1">
      <c r="A105" s="304" t="s">
        <v>4570</v>
      </c>
      <c r="B105" s="304"/>
      <c r="C105" s="70" t="s">
        <v>4572</v>
      </c>
      <c r="D105" s="127" t="s">
        <v>609</v>
      </c>
      <c r="E105" s="127" t="s">
        <v>4049</v>
      </c>
      <c r="F105" s="689"/>
      <c r="G105" s="689"/>
      <c r="H105" s="689"/>
      <c r="I105" s="689"/>
      <c r="J105" s="689"/>
      <c r="K105" s="689"/>
      <c r="L105" s="689"/>
      <c r="M105" s="316">
        <f t="shared" si="44"/>
        <v>0</v>
      </c>
      <c r="N105" s="689"/>
      <c r="O105" s="71">
        <f t="shared" si="45"/>
        <v>0</v>
      </c>
      <c r="P105" s="70"/>
      <c r="Q105" s="240">
        <f>'Dialysis Programme Abstract'!J30</f>
        <v>0</v>
      </c>
      <c r="R105" s="321">
        <f>'Dialysis Programme Abstract'!K30</f>
        <v>0</v>
      </c>
      <c r="S105" s="373"/>
      <c r="T105" s="373"/>
      <c r="U105" s="373"/>
      <c r="V105" s="373"/>
      <c r="W105" s="373"/>
      <c r="X105" s="373"/>
      <c r="Y105" s="373"/>
      <c r="Z105" s="373"/>
    </row>
    <row r="106" spans="1:26" ht="15.75" customHeight="1">
      <c r="A106" s="304" t="s">
        <v>4575</v>
      </c>
      <c r="B106" s="304"/>
      <c r="C106" s="304" t="s">
        <v>297</v>
      </c>
      <c r="D106" s="127" t="s">
        <v>609</v>
      </c>
      <c r="E106" s="127" t="s">
        <v>122</v>
      </c>
      <c r="F106" s="689"/>
      <c r="G106" s="689"/>
      <c r="H106" s="689">
        <v>100000</v>
      </c>
      <c r="I106" s="689">
        <v>7000</v>
      </c>
      <c r="J106" s="689"/>
      <c r="K106" s="193" t="s">
        <v>691</v>
      </c>
      <c r="L106" s="689">
        <v>100000</v>
      </c>
      <c r="M106" s="316">
        <f t="shared" si="44"/>
        <v>1</v>
      </c>
      <c r="N106" s="689">
        <v>1</v>
      </c>
      <c r="O106" s="71">
        <f t="shared" si="45"/>
        <v>1</v>
      </c>
      <c r="P106" s="70" t="s">
        <v>4578</v>
      </c>
      <c r="Q106" s="240"/>
      <c r="R106" s="321"/>
      <c r="S106" s="373"/>
      <c r="T106" s="373"/>
      <c r="U106" s="373"/>
      <c r="V106" s="373"/>
      <c r="W106" s="373"/>
      <c r="X106" s="373"/>
      <c r="Y106" s="373"/>
      <c r="Z106" s="373"/>
    </row>
    <row r="107" spans="1:26" ht="12" customHeight="1">
      <c r="A107" s="741"/>
      <c r="B107" s="741"/>
      <c r="C107" s="741"/>
      <c r="D107" s="317"/>
      <c r="E107" s="317"/>
      <c r="F107" s="685"/>
      <c r="G107" s="685"/>
      <c r="H107" s="685"/>
      <c r="I107" s="685"/>
      <c r="J107" s="685"/>
      <c r="K107" s="685"/>
      <c r="L107" s="685"/>
      <c r="M107" s="685"/>
      <c r="N107" s="685"/>
      <c r="O107" s="685"/>
      <c r="P107" s="741"/>
      <c r="Q107" s="741"/>
      <c r="R107" s="685"/>
      <c r="S107" s="685"/>
      <c r="T107" s="685"/>
      <c r="U107" s="685"/>
      <c r="V107" s="685"/>
      <c r="W107" s="685"/>
      <c r="X107" s="685"/>
      <c r="Y107" s="685"/>
      <c r="Z107" s="685"/>
    </row>
    <row r="108" spans="1:26" ht="12" customHeight="1">
      <c r="A108" s="741"/>
      <c r="B108" s="741"/>
      <c r="C108" s="741"/>
      <c r="D108" s="317"/>
      <c r="E108" s="317"/>
      <c r="F108" s="685"/>
      <c r="G108" s="685"/>
      <c r="H108" s="685"/>
      <c r="I108" s="685"/>
      <c r="J108" s="685"/>
      <c r="K108" s="685"/>
      <c r="L108" s="685"/>
      <c r="M108" s="685"/>
      <c r="N108" s="685"/>
      <c r="O108" s="685"/>
      <c r="P108" s="741"/>
      <c r="Q108" s="741"/>
      <c r="R108" s="685"/>
      <c r="S108" s="685"/>
      <c r="T108" s="685"/>
      <c r="U108" s="685"/>
      <c r="V108" s="685"/>
      <c r="W108" s="685"/>
      <c r="X108" s="685"/>
      <c r="Y108" s="685"/>
      <c r="Z108" s="685"/>
    </row>
    <row r="109" spans="1:26" ht="12" customHeight="1">
      <c r="A109" s="741"/>
      <c r="B109" s="741"/>
      <c r="C109" s="741"/>
      <c r="D109" s="317"/>
      <c r="E109" s="317"/>
      <c r="F109" s="685"/>
      <c r="G109" s="685"/>
      <c r="H109" s="685"/>
      <c r="I109" s="685"/>
      <c r="J109" s="685"/>
      <c r="K109" s="685"/>
      <c r="L109" s="685"/>
      <c r="M109" s="685"/>
      <c r="N109" s="685"/>
      <c r="O109" s="685"/>
      <c r="P109" s="741"/>
      <c r="Q109" s="741"/>
      <c r="R109" s="685"/>
      <c r="S109" s="685"/>
      <c r="T109" s="685"/>
      <c r="U109" s="685"/>
      <c r="V109" s="685"/>
      <c r="W109" s="685"/>
      <c r="X109" s="685"/>
      <c r="Y109" s="685"/>
      <c r="Z109" s="685"/>
    </row>
    <row r="110" spans="1:26" ht="12" customHeight="1">
      <c r="A110" s="741"/>
      <c r="B110" s="741"/>
      <c r="C110" s="741"/>
      <c r="D110" s="317"/>
      <c r="E110" s="317"/>
      <c r="F110" s="685"/>
      <c r="G110" s="685"/>
      <c r="H110" s="685"/>
      <c r="I110" s="685"/>
      <c r="J110" s="685"/>
      <c r="K110" s="685"/>
      <c r="L110" s="685"/>
      <c r="M110" s="685"/>
      <c r="N110" s="685"/>
      <c r="O110" s="685"/>
      <c r="P110" s="741"/>
      <c r="Q110" s="741"/>
      <c r="R110" s="685"/>
      <c r="S110" s="685"/>
      <c r="T110" s="685"/>
      <c r="U110" s="685"/>
      <c r="V110" s="685"/>
      <c r="W110" s="685"/>
      <c r="X110" s="685"/>
      <c r="Y110" s="685"/>
      <c r="Z110" s="685"/>
    </row>
    <row r="111" spans="1:26" ht="12" customHeight="1">
      <c r="A111" s="741"/>
      <c r="B111" s="741"/>
      <c r="C111" s="741"/>
      <c r="D111" s="317"/>
      <c r="E111" s="317"/>
      <c r="F111" s="685"/>
      <c r="G111" s="685"/>
      <c r="H111" s="685"/>
      <c r="I111" s="685"/>
      <c r="J111" s="685"/>
      <c r="K111" s="685"/>
      <c r="L111" s="685"/>
      <c r="M111" s="685"/>
      <c r="N111" s="685"/>
      <c r="O111" s="685"/>
      <c r="P111" s="741"/>
      <c r="Q111" s="741"/>
      <c r="R111" s="685"/>
      <c r="S111" s="685"/>
      <c r="T111" s="685"/>
      <c r="U111" s="685"/>
      <c r="V111" s="685"/>
      <c r="W111" s="685"/>
      <c r="X111" s="685"/>
      <c r="Y111" s="685"/>
      <c r="Z111" s="685"/>
    </row>
    <row r="112" spans="1:26" ht="12" customHeight="1">
      <c r="A112" s="741"/>
      <c r="B112" s="741"/>
      <c r="C112" s="741"/>
      <c r="D112" s="317"/>
      <c r="E112" s="317"/>
      <c r="F112" s="685"/>
      <c r="G112" s="685"/>
      <c r="H112" s="685"/>
      <c r="I112" s="685"/>
      <c r="J112" s="685"/>
      <c r="K112" s="685"/>
      <c r="L112" s="685"/>
      <c r="M112" s="685"/>
      <c r="N112" s="685"/>
      <c r="O112" s="685"/>
      <c r="P112" s="741"/>
      <c r="Q112" s="741"/>
      <c r="R112" s="685"/>
      <c r="S112" s="685"/>
      <c r="T112" s="685"/>
      <c r="U112" s="685"/>
      <c r="V112" s="685"/>
      <c r="W112" s="685"/>
      <c r="X112" s="685"/>
      <c r="Y112" s="685"/>
      <c r="Z112" s="685"/>
    </row>
    <row r="113" spans="1:26" ht="12" customHeight="1">
      <c r="A113" s="741"/>
      <c r="B113" s="741"/>
      <c r="C113" s="741"/>
      <c r="D113" s="317"/>
      <c r="E113" s="317"/>
      <c r="F113" s="685"/>
      <c r="G113" s="685"/>
      <c r="H113" s="685"/>
      <c r="I113" s="685"/>
      <c r="J113" s="685"/>
      <c r="K113" s="685"/>
      <c r="L113" s="685"/>
      <c r="M113" s="685"/>
      <c r="N113" s="685"/>
      <c r="O113" s="685"/>
      <c r="P113" s="741"/>
      <c r="Q113" s="741"/>
      <c r="R113" s="685"/>
      <c r="S113" s="685"/>
      <c r="T113" s="685"/>
      <c r="U113" s="685"/>
      <c r="V113" s="685"/>
      <c r="W113" s="685"/>
      <c r="X113" s="685"/>
      <c r="Y113" s="685"/>
      <c r="Z113" s="685"/>
    </row>
    <row r="114" spans="1:26" ht="12" customHeight="1">
      <c r="A114" s="741"/>
      <c r="B114" s="741"/>
      <c r="C114" s="741"/>
      <c r="D114" s="317"/>
      <c r="E114" s="317"/>
      <c r="F114" s="685"/>
      <c r="G114" s="685"/>
      <c r="H114" s="685"/>
      <c r="I114" s="685"/>
      <c r="J114" s="685"/>
      <c r="K114" s="685"/>
      <c r="L114" s="685"/>
      <c r="M114" s="685"/>
      <c r="N114" s="685"/>
      <c r="O114" s="685"/>
      <c r="P114" s="741"/>
      <c r="Q114" s="741"/>
      <c r="R114" s="685"/>
      <c r="S114" s="685"/>
      <c r="T114" s="685"/>
      <c r="U114" s="685"/>
      <c r="V114" s="685"/>
      <c r="W114" s="685"/>
      <c r="X114" s="685"/>
      <c r="Y114" s="685"/>
      <c r="Z114" s="685"/>
    </row>
    <row r="115" spans="1:26" ht="12" customHeight="1">
      <c r="A115" s="741"/>
      <c r="B115" s="741"/>
      <c r="C115" s="741"/>
      <c r="D115" s="317"/>
      <c r="E115" s="317"/>
      <c r="F115" s="685"/>
      <c r="G115" s="685"/>
      <c r="H115" s="685"/>
      <c r="I115" s="685"/>
      <c r="J115" s="685"/>
      <c r="K115" s="685"/>
      <c r="L115" s="685"/>
      <c r="M115" s="685"/>
      <c r="N115" s="685"/>
      <c r="O115" s="685"/>
      <c r="P115" s="741"/>
      <c r="Q115" s="741"/>
      <c r="R115" s="685"/>
      <c r="S115" s="685"/>
      <c r="T115" s="685"/>
      <c r="U115" s="685"/>
      <c r="V115" s="685"/>
      <c r="W115" s="685"/>
      <c r="X115" s="685"/>
      <c r="Y115" s="685"/>
      <c r="Z115" s="685"/>
    </row>
    <row r="116" spans="1:26" ht="12" customHeight="1">
      <c r="A116" s="741"/>
      <c r="B116" s="741"/>
      <c r="C116" s="741"/>
      <c r="D116" s="317"/>
      <c r="E116" s="317"/>
      <c r="F116" s="685"/>
      <c r="G116" s="685"/>
      <c r="H116" s="685"/>
      <c r="I116" s="685"/>
      <c r="J116" s="685"/>
      <c r="K116" s="685"/>
      <c r="L116" s="685"/>
      <c r="M116" s="685"/>
      <c r="N116" s="685"/>
      <c r="O116" s="685"/>
      <c r="P116" s="741"/>
      <c r="Q116" s="741"/>
      <c r="R116" s="685"/>
      <c r="S116" s="685"/>
      <c r="T116" s="685"/>
      <c r="U116" s="685"/>
      <c r="V116" s="685"/>
      <c r="W116" s="685"/>
      <c r="X116" s="685"/>
      <c r="Y116" s="685"/>
      <c r="Z116" s="685"/>
    </row>
    <row r="117" spans="1:26" ht="12" customHeight="1">
      <c r="A117" s="741"/>
      <c r="B117" s="741"/>
      <c r="C117" s="741"/>
      <c r="D117" s="317"/>
      <c r="E117" s="317"/>
      <c r="F117" s="685"/>
      <c r="G117" s="685"/>
      <c r="H117" s="685"/>
      <c r="I117" s="685"/>
      <c r="J117" s="685"/>
      <c r="K117" s="685"/>
      <c r="L117" s="685"/>
      <c r="M117" s="685"/>
      <c r="N117" s="685"/>
      <c r="O117" s="685"/>
      <c r="P117" s="741"/>
      <c r="Q117" s="741"/>
      <c r="R117" s="685"/>
      <c r="S117" s="685"/>
      <c r="T117" s="685"/>
      <c r="U117" s="685"/>
      <c r="V117" s="685"/>
      <c r="W117" s="685"/>
      <c r="X117" s="685"/>
      <c r="Y117" s="685"/>
      <c r="Z117" s="685"/>
    </row>
    <row r="118" spans="1:26" ht="12" customHeight="1">
      <c r="A118" s="741"/>
      <c r="B118" s="741"/>
      <c r="C118" s="741"/>
      <c r="D118" s="317"/>
      <c r="E118" s="317"/>
      <c r="F118" s="685"/>
      <c r="G118" s="685"/>
      <c r="H118" s="685"/>
      <c r="I118" s="685"/>
      <c r="J118" s="685"/>
      <c r="K118" s="685"/>
      <c r="L118" s="685"/>
      <c r="M118" s="685"/>
      <c r="N118" s="685"/>
      <c r="O118" s="685"/>
      <c r="P118" s="741"/>
      <c r="Q118" s="741"/>
      <c r="R118" s="685"/>
      <c r="S118" s="685"/>
      <c r="T118" s="685"/>
      <c r="U118" s="685"/>
      <c r="V118" s="685"/>
      <c r="W118" s="685"/>
      <c r="X118" s="685"/>
      <c r="Y118" s="685"/>
      <c r="Z118" s="685"/>
    </row>
    <row r="119" spans="1:26" ht="12" customHeight="1">
      <c r="A119" s="741"/>
      <c r="B119" s="741"/>
      <c r="C119" s="741"/>
      <c r="D119" s="317"/>
      <c r="E119" s="317"/>
      <c r="F119" s="685"/>
      <c r="G119" s="685"/>
      <c r="H119" s="685"/>
      <c r="I119" s="685"/>
      <c r="J119" s="685"/>
      <c r="K119" s="685"/>
      <c r="L119" s="685"/>
      <c r="M119" s="685"/>
      <c r="N119" s="685"/>
      <c r="O119" s="685"/>
      <c r="P119" s="741"/>
      <c r="Q119" s="741"/>
      <c r="R119" s="685"/>
      <c r="S119" s="685"/>
      <c r="T119" s="685"/>
      <c r="U119" s="685"/>
      <c r="V119" s="685"/>
      <c r="W119" s="685"/>
      <c r="X119" s="685"/>
      <c r="Y119" s="685"/>
      <c r="Z119" s="685"/>
    </row>
    <row r="120" spans="1:26" ht="12" customHeight="1">
      <c r="A120" s="741"/>
      <c r="B120" s="741"/>
      <c r="C120" s="741"/>
      <c r="D120" s="317"/>
      <c r="E120" s="317"/>
      <c r="F120" s="685"/>
      <c r="G120" s="685"/>
      <c r="H120" s="685"/>
      <c r="I120" s="685"/>
      <c r="J120" s="685"/>
      <c r="K120" s="685"/>
      <c r="L120" s="685"/>
      <c r="M120" s="685"/>
      <c r="N120" s="685"/>
      <c r="O120" s="685"/>
      <c r="P120" s="741"/>
      <c r="Q120" s="741"/>
      <c r="R120" s="685"/>
      <c r="S120" s="685"/>
      <c r="T120" s="685"/>
      <c r="U120" s="685"/>
      <c r="V120" s="685"/>
      <c r="W120" s="685"/>
      <c r="X120" s="685"/>
      <c r="Y120" s="685"/>
      <c r="Z120" s="685"/>
    </row>
    <row r="121" spans="1:26" ht="12" customHeight="1">
      <c r="A121" s="741"/>
      <c r="B121" s="741"/>
      <c r="C121" s="741"/>
      <c r="D121" s="317"/>
      <c r="E121" s="317"/>
      <c r="F121" s="685"/>
      <c r="G121" s="685"/>
      <c r="H121" s="685"/>
      <c r="I121" s="685"/>
      <c r="J121" s="685"/>
      <c r="K121" s="685"/>
      <c r="L121" s="685"/>
      <c r="M121" s="685"/>
      <c r="N121" s="685"/>
      <c r="O121" s="685"/>
      <c r="P121" s="741"/>
      <c r="Q121" s="741"/>
      <c r="R121" s="685"/>
      <c r="S121" s="685"/>
      <c r="T121" s="685"/>
      <c r="U121" s="685"/>
      <c r="V121" s="685"/>
      <c r="W121" s="685"/>
      <c r="X121" s="685"/>
      <c r="Y121" s="685"/>
      <c r="Z121" s="685"/>
    </row>
    <row r="122" spans="1:26" ht="12" customHeight="1">
      <c r="A122" s="741"/>
      <c r="B122" s="741"/>
      <c r="C122" s="741"/>
      <c r="D122" s="317"/>
      <c r="E122" s="317"/>
      <c r="F122" s="685"/>
      <c r="G122" s="685"/>
      <c r="H122" s="685"/>
      <c r="I122" s="685"/>
      <c r="J122" s="685"/>
      <c r="K122" s="685"/>
      <c r="L122" s="685"/>
      <c r="M122" s="685"/>
      <c r="N122" s="685"/>
      <c r="O122" s="685"/>
      <c r="P122" s="741"/>
      <c r="Q122" s="741"/>
      <c r="R122" s="685"/>
      <c r="S122" s="685"/>
      <c r="T122" s="685"/>
      <c r="U122" s="685"/>
      <c r="V122" s="685"/>
      <c r="W122" s="685"/>
      <c r="X122" s="685"/>
      <c r="Y122" s="685"/>
      <c r="Z122" s="685"/>
    </row>
    <row r="123" spans="1:26" ht="12" customHeight="1">
      <c r="A123" s="741"/>
      <c r="B123" s="741"/>
      <c r="C123" s="741"/>
      <c r="D123" s="317"/>
      <c r="E123" s="317"/>
      <c r="F123" s="685"/>
      <c r="G123" s="685"/>
      <c r="H123" s="685"/>
      <c r="I123" s="685"/>
      <c r="J123" s="685"/>
      <c r="K123" s="685"/>
      <c r="L123" s="685"/>
      <c r="M123" s="685"/>
      <c r="N123" s="685"/>
      <c r="O123" s="685"/>
      <c r="P123" s="741"/>
      <c r="Q123" s="741"/>
      <c r="R123" s="685"/>
      <c r="S123" s="685"/>
      <c r="T123" s="685"/>
      <c r="U123" s="685"/>
      <c r="V123" s="685"/>
      <c r="W123" s="685"/>
      <c r="X123" s="685"/>
      <c r="Y123" s="685"/>
      <c r="Z123" s="685"/>
    </row>
    <row r="124" spans="1:26" ht="12" customHeight="1">
      <c r="A124" s="741"/>
      <c r="B124" s="741"/>
      <c r="C124" s="741"/>
      <c r="D124" s="317"/>
      <c r="E124" s="317"/>
      <c r="F124" s="685"/>
      <c r="G124" s="685"/>
      <c r="H124" s="685"/>
      <c r="I124" s="685"/>
      <c r="J124" s="685"/>
      <c r="K124" s="685"/>
      <c r="L124" s="685"/>
      <c r="M124" s="685"/>
      <c r="N124" s="685"/>
      <c r="O124" s="685"/>
      <c r="P124" s="741"/>
      <c r="Q124" s="741"/>
      <c r="R124" s="685"/>
      <c r="S124" s="685"/>
      <c r="T124" s="685"/>
      <c r="U124" s="685"/>
      <c r="V124" s="685"/>
      <c r="W124" s="685"/>
      <c r="X124" s="685"/>
      <c r="Y124" s="685"/>
      <c r="Z124" s="685"/>
    </row>
    <row r="125" spans="1:26" ht="12" customHeight="1">
      <c r="A125" s="741"/>
      <c r="B125" s="741"/>
      <c r="C125" s="741"/>
      <c r="D125" s="317"/>
      <c r="E125" s="317"/>
      <c r="F125" s="685"/>
      <c r="G125" s="685"/>
      <c r="H125" s="685"/>
      <c r="I125" s="685"/>
      <c r="J125" s="685"/>
      <c r="K125" s="685"/>
      <c r="L125" s="685"/>
      <c r="M125" s="685"/>
      <c r="N125" s="685"/>
      <c r="O125" s="685"/>
      <c r="P125" s="741"/>
      <c r="Q125" s="741"/>
      <c r="R125" s="685"/>
      <c r="S125" s="685"/>
      <c r="T125" s="685"/>
      <c r="U125" s="685"/>
      <c r="V125" s="685"/>
      <c r="W125" s="685"/>
      <c r="X125" s="685"/>
      <c r="Y125" s="685"/>
      <c r="Z125" s="685"/>
    </row>
    <row r="126" spans="1:26" ht="12" customHeight="1">
      <c r="A126" s="741"/>
      <c r="B126" s="741"/>
      <c r="C126" s="741"/>
      <c r="D126" s="317"/>
      <c r="E126" s="317"/>
      <c r="F126" s="685"/>
      <c r="G126" s="685"/>
      <c r="H126" s="685"/>
      <c r="I126" s="685"/>
      <c r="J126" s="685"/>
      <c r="K126" s="685"/>
      <c r="L126" s="685"/>
      <c r="M126" s="685"/>
      <c r="N126" s="685"/>
      <c r="O126" s="685"/>
      <c r="P126" s="741"/>
      <c r="Q126" s="741"/>
      <c r="R126" s="685"/>
      <c r="S126" s="685"/>
      <c r="T126" s="685"/>
      <c r="U126" s="685"/>
      <c r="V126" s="685"/>
      <c r="W126" s="685"/>
      <c r="X126" s="685"/>
      <c r="Y126" s="685"/>
      <c r="Z126" s="685"/>
    </row>
    <row r="127" spans="1:26" ht="12" customHeight="1">
      <c r="A127" s="741"/>
      <c r="B127" s="741"/>
      <c r="C127" s="741"/>
      <c r="D127" s="317"/>
      <c r="E127" s="317"/>
      <c r="F127" s="685"/>
      <c r="G127" s="685"/>
      <c r="H127" s="685"/>
      <c r="I127" s="685"/>
      <c r="J127" s="685"/>
      <c r="K127" s="685"/>
      <c r="L127" s="685"/>
      <c r="M127" s="685"/>
      <c r="N127" s="685"/>
      <c r="O127" s="685"/>
      <c r="P127" s="741"/>
      <c r="Q127" s="741"/>
      <c r="R127" s="685"/>
      <c r="S127" s="685"/>
      <c r="T127" s="685"/>
      <c r="U127" s="685"/>
      <c r="V127" s="685"/>
      <c r="W127" s="685"/>
      <c r="X127" s="685"/>
      <c r="Y127" s="685"/>
      <c r="Z127" s="685"/>
    </row>
    <row r="128" spans="1:26" ht="12" customHeight="1">
      <c r="A128" s="741"/>
      <c r="B128" s="741"/>
      <c r="C128" s="741"/>
      <c r="D128" s="317"/>
      <c r="E128" s="317"/>
      <c r="F128" s="685"/>
      <c r="G128" s="685"/>
      <c r="H128" s="685"/>
      <c r="I128" s="685"/>
      <c r="J128" s="685"/>
      <c r="K128" s="685"/>
      <c r="L128" s="685"/>
      <c r="M128" s="685"/>
      <c r="N128" s="685"/>
      <c r="O128" s="685"/>
      <c r="P128" s="741"/>
      <c r="Q128" s="741"/>
      <c r="R128" s="685"/>
      <c r="S128" s="685"/>
      <c r="T128" s="685"/>
      <c r="U128" s="685"/>
      <c r="V128" s="685"/>
      <c r="W128" s="685"/>
      <c r="X128" s="685"/>
      <c r="Y128" s="685"/>
      <c r="Z128" s="685"/>
    </row>
    <row r="129" spans="1:26" ht="12" customHeight="1">
      <c r="A129" s="741"/>
      <c r="B129" s="741"/>
      <c r="C129" s="741"/>
      <c r="D129" s="317"/>
      <c r="E129" s="317"/>
      <c r="F129" s="685"/>
      <c r="G129" s="685"/>
      <c r="H129" s="685"/>
      <c r="I129" s="685"/>
      <c r="J129" s="685"/>
      <c r="K129" s="685"/>
      <c r="L129" s="685"/>
      <c r="M129" s="685"/>
      <c r="N129" s="685"/>
      <c r="O129" s="685"/>
      <c r="P129" s="741"/>
      <c r="Q129" s="741"/>
      <c r="R129" s="685"/>
      <c r="S129" s="685"/>
      <c r="T129" s="685"/>
      <c r="U129" s="685"/>
      <c r="V129" s="685"/>
      <c r="W129" s="685"/>
      <c r="X129" s="685"/>
      <c r="Y129" s="685"/>
      <c r="Z129" s="685"/>
    </row>
    <row r="130" spans="1:26" ht="12" customHeight="1">
      <c r="A130" s="741"/>
      <c r="B130" s="741"/>
      <c r="C130" s="741"/>
      <c r="D130" s="317"/>
      <c r="E130" s="317"/>
      <c r="F130" s="685"/>
      <c r="G130" s="685"/>
      <c r="H130" s="685"/>
      <c r="I130" s="685"/>
      <c r="J130" s="685"/>
      <c r="K130" s="685"/>
      <c r="L130" s="685"/>
      <c r="M130" s="685"/>
      <c r="N130" s="685"/>
      <c r="O130" s="685"/>
      <c r="P130" s="741"/>
      <c r="Q130" s="741"/>
      <c r="R130" s="685"/>
      <c r="S130" s="685"/>
      <c r="T130" s="685"/>
      <c r="U130" s="685"/>
      <c r="V130" s="685"/>
      <c r="W130" s="685"/>
      <c r="X130" s="685"/>
      <c r="Y130" s="685"/>
      <c r="Z130" s="685"/>
    </row>
    <row r="131" spans="1:26" ht="12" customHeight="1">
      <c r="A131" s="741"/>
      <c r="B131" s="741"/>
      <c r="C131" s="741"/>
      <c r="D131" s="317"/>
      <c r="E131" s="317"/>
      <c r="F131" s="685"/>
      <c r="G131" s="685"/>
      <c r="H131" s="685"/>
      <c r="I131" s="685"/>
      <c r="J131" s="685"/>
      <c r="K131" s="685"/>
      <c r="L131" s="685"/>
      <c r="M131" s="685"/>
      <c r="N131" s="685"/>
      <c r="O131" s="685"/>
      <c r="P131" s="741"/>
      <c r="Q131" s="741"/>
      <c r="R131" s="685"/>
      <c r="S131" s="685"/>
      <c r="T131" s="685"/>
      <c r="U131" s="685"/>
      <c r="V131" s="685"/>
      <c r="W131" s="685"/>
      <c r="X131" s="685"/>
      <c r="Y131" s="685"/>
      <c r="Z131" s="685"/>
    </row>
    <row r="132" spans="1:26" ht="12" customHeight="1">
      <c r="A132" s="741"/>
      <c r="B132" s="741"/>
      <c r="C132" s="741"/>
      <c r="D132" s="317"/>
      <c r="E132" s="317"/>
      <c r="F132" s="685"/>
      <c r="G132" s="685"/>
      <c r="H132" s="685"/>
      <c r="I132" s="685"/>
      <c r="J132" s="685"/>
      <c r="K132" s="685"/>
      <c r="L132" s="685"/>
      <c r="M132" s="685"/>
      <c r="N132" s="685"/>
      <c r="O132" s="685"/>
      <c r="P132" s="741"/>
      <c r="Q132" s="741"/>
      <c r="R132" s="685"/>
      <c r="S132" s="685"/>
      <c r="T132" s="685"/>
      <c r="U132" s="685"/>
      <c r="V132" s="685"/>
      <c r="W132" s="685"/>
      <c r="X132" s="685"/>
      <c r="Y132" s="685"/>
      <c r="Z132" s="685"/>
    </row>
    <row r="133" spans="1:26" ht="12" customHeight="1">
      <c r="A133" s="741"/>
      <c r="B133" s="741"/>
      <c r="C133" s="741"/>
      <c r="D133" s="317"/>
      <c r="E133" s="317"/>
      <c r="F133" s="685"/>
      <c r="G133" s="685"/>
      <c r="H133" s="685"/>
      <c r="I133" s="685"/>
      <c r="J133" s="685"/>
      <c r="K133" s="685"/>
      <c r="L133" s="685"/>
      <c r="M133" s="685"/>
      <c r="N133" s="685"/>
      <c r="O133" s="685"/>
      <c r="P133" s="741"/>
      <c r="Q133" s="741"/>
      <c r="R133" s="685"/>
      <c r="S133" s="685"/>
      <c r="T133" s="685"/>
      <c r="U133" s="685"/>
      <c r="V133" s="685"/>
      <c r="W133" s="685"/>
      <c r="X133" s="685"/>
      <c r="Y133" s="685"/>
      <c r="Z133" s="685"/>
    </row>
    <row r="134" spans="1:26" ht="12" customHeight="1">
      <c r="A134" s="741"/>
      <c r="B134" s="741"/>
      <c r="C134" s="741"/>
      <c r="D134" s="317"/>
      <c r="E134" s="317"/>
      <c r="F134" s="685"/>
      <c r="G134" s="685"/>
      <c r="H134" s="685"/>
      <c r="I134" s="685"/>
      <c r="J134" s="685"/>
      <c r="K134" s="685"/>
      <c r="L134" s="685"/>
      <c r="M134" s="685"/>
      <c r="N134" s="685"/>
      <c r="O134" s="685"/>
      <c r="P134" s="741"/>
      <c r="Q134" s="741"/>
      <c r="R134" s="685"/>
      <c r="S134" s="685"/>
      <c r="T134" s="685"/>
      <c r="U134" s="685"/>
      <c r="V134" s="685"/>
      <c r="W134" s="685"/>
      <c r="X134" s="685"/>
      <c r="Y134" s="685"/>
      <c r="Z134" s="685"/>
    </row>
    <row r="135" spans="1:26" ht="12" customHeight="1">
      <c r="A135" s="741"/>
      <c r="B135" s="741"/>
      <c r="C135" s="741"/>
      <c r="D135" s="317"/>
      <c r="E135" s="317"/>
      <c r="F135" s="685"/>
      <c r="G135" s="685"/>
      <c r="H135" s="685"/>
      <c r="I135" s="685"/>
      <c r="J135" s="685"/>
      <c r="K135" s="685"/>
      <c r="L135" s="685"/>
      <c r="M135" s="685"/>
      <c r="N135" s="685"/>
      <c r="O135" s="685"/>
      <c r="P135" s="741"/>
      <c r="Q135" s="741"/>
      <c r="R135" s="685"/>
      <c r="S135" s="685"/>
      <c r="T135" s="685"/>
      <c r="U135" s="685"/>
      <c r="V135" s="685"/>
      <c r="W135" s="685"/>
      <c r="X135" s="685"/>
      <c r="Y135" s="685"/>
      <c r="Z135" s="685"/>
    </row>
    <row r="136" spans="1:26" ht="12" customHeight="1">
      <c r="A136" s="741"/>
      <c r="B136" s="741"/>
      <c r="C136" s="741"/>
      <c r="D136" s="317"/>
      <c r="E136" s="317"/>
      <c r="F136" s="685"/>
      <c r="G136" s="685"/>
      <c r="H136" s="685"/>
      <c r="I136" s="685"/>
      <c r="J136" s="685"/>
      <c r="K136" s="685"/>
      <c r="L136" s="685"/>
      <c r="M136" s="685"/>
      <c r="N136" s="685"/>
      <c r="O136" s="685"/>
      <c r="P136" s="741"/>
      <c r="Q136" s="741"/>
      <c r="R136" s="685"/>
      <c r="S136" s="685"/>
      <c r="T136" s="685"/>
      <c r="U136" s="685"/>
      <c r="V136" s="685"/>
      <c r="W136" s="685"/>
      <c r="X136" s="685"/>
      <c r="Y136" s="685"/>
      <c r="Z136" s="685"/>
    </row>
    <row r="137" spans="1:26" ht="12" customHeight="1">
      <c r="A137" s="741"/>
      <c r="B137" s="741"/>
      <c r="C137" s="741"/>
      <c r="D137" s="317"/>
      <c r="E137" s="317"/>
      <c r="F137" s="685"/>
      <c r="G137" s="685"/>
      <c r="H137" s="685"/>
      <c r="I137" s="685"/>
      <c r="J137" s="685"/>
      <c r="K137" s="685"/>
      <c r="L137" s="685"/>
      <c r="M137" s="685"/>
      <c r="N137" s="685"/>
      <c r="O137" s="685"/>
      <c r="P137" s="741"/>
      <c r="Q137" s="741"/>
      <c r="R137" s="685"/>
      <c r="S137" s="685"/>
      <c r="T137" s="685"/>
      <c r="U137" s="685"/>
      <c r="V137" s="685"/>
      <c r="W137" s="685"/>
      <c r="X137" s="685"/>
      <c r="Y137" s="685"/>
      <c r="Z137" s="685"/>
    </row>
    <row r="138" spans="1:26" ht="12" customHeight="1">
      <c r="A138" s="741"/>
      <c r="B138" s="741"/>
      <c r="C138" s="741"/>
      <c r="D138" s="317"/>
      <c r="E138" s="317"/>
      <c r="F138" s="685"/>
      <c r="G138" s="685"/>
      <c r="H138" s="685"/>
      <c r="I138" s="685"/>
      <c r="J138" s="685"/>
      <c r="K138" s="685"/>
      <c r="L138" s="685"/>
      <c r="M138" s="685"/>
      <c r="N138" s="685"/>
      <c r="O138" s="685"/>
      <c r="P138" s="741"/>
      <c r="Q138" s="741"/>
      <c r="R138" s="685"/>
      <c r="S138" s="685"/>
      <c r="T138" s="685"/>
      <c r="U138" s="685"/>
      <c r="V138" s="685"/>
      <c r="W138" s="685"/>
      <c r="X138" s="685"/>
      <c r="Y138" s="685"/>
      <c r="Z138" s="685"/>
    </row>
    <row r="139" spans="1:26" ht="12" customHeight="1">
      <c r="A139" s="741"/>
      <c r="B139" s="741"/>
      <c r="C139" s="741"/>
      <c r="D139" s="317"/>
      <c r="E139" s="317"/>
      <c r="F139" s="685"/>
      <c r="G139" s="685"/>
      <c r="H139" s="685"/>
      <c r="I139" s="685"/>
      <c r="J139" s="685"/>
      <c r="K139" s="685"/>
      <c r="L139" s="685"/>
      <c r="M139" s="685"/>
      <c r="N139" s="685"/>
      <c r="O139" s="685"/>
      <c r="P139" s="741"/>
      <c r="Q139" s="741"/>
      <c r="R139" s="685"/>
      <c r="S139" s="685"/>
      <c r="T139" s="685"/>
      <c r="U139" s="685"/>
      <c r="V139" s="685"/>
      <c r="W139" s="685"/>
      <c r="X139" s="685"/>
      <c r="Y139" s="685"/>
      <c r="Z139" s="685"/>
    </row>
    <row r="140" spans="1:26" ht="12" customHeight="1">
      <c r="A140" s="741"/>
      <c r="B140" s="741"/>
      <c r="C140" s="741"/>
      <c r="D140" s="317"/>
      <c r="E140" s="317"/>
      <c r="F140" s="685"/>
      <c r="G140" s="685"/>
      <c r="H140" s="685"/>
      <c r="I140" s="685"/>
      <c r="J140" s="685"/>
      <c r="K140" s="685"/>
      <c r="L140" s="685"/>
      <c r="M140" s="685"/>
      <c r="N140" s="685"/>
      <c r="O140" s="685"/>
      <c r="P140" s="741"/>
      <c r="Q140" s="741"/>
      <c r="R140" s="685"/>
      <c r="S140" s="685"/>
      <c r="T140" s="685"/>
      <c r="U140" s="685"/>
      <c r="V140" s="685"/>
      <c r="W140" s="685"/>
      <c r="X140" s="685"/>
      <c r="Y140" s="685"/>
      <c r="Z140" s="685"/>
    </row>
    <row r="141" spans="1:26" ht="12" customHeight="1">
      <c r="A141" s="741"/>
      <c r="B141" s="741"/>
      <c r="C141" s="741"/>
      <c r="D141" s="317"/>
      <c r="E141" s="317"/>
      <c r="F141" s="685"/>
      <c r="G141" s="685"/>
      <c r="H141" s="685"/>
      <c r="I141" s="685"/>
      <c r="J141" s="685"/>
      <c r="K141" s="685"/>
      <c r="L141" s="685"/>
      <c r="M141" s="685"/>
      <c r="N141" s="685"/>
      <c r="O141" s="685"/>
      <c r="P141" s="741"/>
      <c r="Q141" s="741"/>
      <c r="R141" s="685"/>
      <c r="S141" s="685"/>
      <c r="T141" s="685"/>
      <c r="U141" s="685"/>
      <c r="V141" s="685"/>
      <c r="W141" s="685"/>
      <c r="X141" s="685"/>
      <c r="Y141" s="685"/>
      <c r="Z141" s="685"/>
    </row>
    <row r="142" spans="1:26" ht="12" customHeight="1">
      <c r="A142" s="741"/>
      <c r="B142" s="741"/>
      <c r="C142" s="741"/>
      <c r="D142" s="317"/>
      <c r="E142" s="317"/>
      <c r="F142" s="685"/>
      <c r="G142" s="685"/>
      <c r="H142" s="685"/>
      <c r="I142" s="685"/>
      <c r="J142" s="685"/>
      <c r="K142" s="685"/>
      <c r="L142" s="685"/>
      <c r="M142" s="685"/>
      <c r="N142" s="685"/>
      <c r="O142" s="685"/>
      <c r="P142" s="741"/>
      <c r="Q142" s="741"/>
      <c r="R142" s="685"/>
      <c r="S142" s="685"/>
      <c r="T142" s="685"/>
      <c r="U142" s="685"/>
      <c r="V142" s="685"/>
      <c r="W142" s="685"/>
      <c r="X142" s="685"/>
      <c r="Y142" s="685"/>
      <c r="Z142" s="685"/>
    </row>
    <row r="143" spans="1:26" ht="12" customHeight="1">
      <c r="A143" s="741"/>
      <c r="B143" s="741"/>
      <c r="C143" s="741"/>
      <c r="D143" s="317"/>
      <c r="E143" s="317"/>
      <c r="F143" s="685"/>
      <c r="G143" s="685"/>
      <c r="H143" s="685"/>
      <c r="I143" s="685"/>
      <c r="J143" s="685"/>
      <c r="K143" s="685"/>
      <c r="L143" s="685"/>
      <c r="M143" s="685"/>
      <c r="N143" s="685"/>
      <c r="O143" s="685"/>
      <c r="P143" s="741"/>
      <c r="Q143" s="741"/>
      <c r="R143" s="685"/>
      <c r="S143" s="685"/>
      <c r="T143" s="685"/>
      <c r="U143" s="685"/>
      <c r="V143" s="685"/>
      <c r="W143" s="685"/>
      <c r="X143" s="685"/>
      <c r="Y143" s="685"/>
      <c r="Z143" s="685"/>
    </row>
    <row r="144" spans="1:26" ht="12" customHeight="1">
      <c r="A144" s="741"/>
      <c r="B144" s="741"/>
      <c r="C144" s="741"/>
      <c r="D144" s="317"/>
      <c r="E144" s="317"/>
      <c r="F144" s="685"/>
      <c r="G144" s="685"/>
      <c r="H144" s="685"/>
      <c r="I144" s="685"/>
      <c r="J144" s="685"/>
      <c r="K144" s="685"/>
      <c r="L144" s="685"/>
      <c r="M144" s="685"/>
      <c r="N144" s="685"/>
      <c r="O144" s="685"/>
      <c r="P144" s="741"/>
      <c r="Q144" s="741"/>
      <c r="R144" s="685"/>
      <c r="S144" s="685"/>
      <c r="T144" s="685"/>
      <c r="U144" s="685"/>
      <c r="V144" s="685"/>
      <c r="W144" s="685"/>
      <c r="X144" s="685"/>
      <c r="Y144" s="685"/>
      <c r="Z144" s="685"/>
    </row>
    <row r="145" spans="1:26" ht="12" customHeight="1">
      <c r="A145" s="741"/>
      <c r="B145" s="741"/>
      <c r="C145" s="741"/>
      <c r="D145" s="317"/>
      <c r="E145" s="317"/>
      <c r="F145" s="685"/>
      <c r="G145" s="685"/>
      <c r="H145" s="685"/>
      <c r="I145" s="685"/>
      <c r="J145" s="685"/>
      <c r="K145" s="685"/>
      <c r="L145" s="685"/>
      <c r="M145" s="685"/>
      <c r="N145" s="685"/>
      <c r="O145" s="685"/>
      <c r="P145" s="741"/>
      <c r="Q145" s="741"/>
      <c r="R145" s="685"/>
      <c r="S145" s="685"/>
      <c r="T145" s="685"/>
      <c r="U145" s="685"/>
      <c r="V145" s="685"/>
      <c r="W145" s="685"/>
      <c r="X145" s="685"/>
      <c r="Y145" s="685"/>
      <c r="Z145" s="685"/>
    </row>
    <row r="146" spans="1:26" ht="12" customHeight="1">
      <c r="A146" s="741"/>
      <c r="B146" s="741"/>
      <c r="C146" s="741"/>
      <c r="D146" s="317"/>
      <c r="E146" s="317"/>
      <c r="F146" s="685"/>
      <c r="G146" s="685"/>
      <c r="H146" s="685"/>
      <c r="I146" s="685"/>
      <c r="J146" s="685"/>
      <c r="K146" s="685"/>
      <c r="L146" s="685"/>
      <c r="M146" s="685"/>
      <c r="N146" s="685"/>
      <c r="O146" s="685"/>
      <c r="P146" s="741"/>
      <c r="Q146" s="741"/>
      <c r="R146" s="685"/>
      <c r="S146" s="685"/>
      <c r="T146" s="685"/>
      <c r="U146" s="685"/>
      <c r="V146" s="685"/>
      <c r="W146" s="685"/>
      <c r="X146" s="685"/>
      <c r="Y146" s="685"/>
      <c r="Z146" s="685"/>
    </row>
    <row r="147" spans="1:26" ht="12" customHeight="1">
      <c r="A147" s="741"/>
      <c r="B147" s="741"/>
      <c r="C147" s="741"/>
      <c r="D147" s="317"/>
      <c r="E147" s="317"/>
      <c r="F147" s="685"/>
      <c r="G147" s="685"/>
      <c r="H147" s="685"/>
      <c r="I147" s="685"/>
      <c r="J147" s="685"/>
      <c r="K147" s="685"/>
      <c r="L147" s="685"/>
      <c r="M147" s="685"/>
      <c r="N147" s="685"/>
      <c r="O147" s="685"/>
      <c r="P147" s="741"/>
      <c r="Q147" s="741"/>
      <c r="R147" s="685"/>
      <c r="S147" s="685"/>
      <c r="T147" s="685"/>
      <c r="U147" s="685"/>
      <c r="V147" s="685"/>
      <c r="W147" s="685"/>
      <c r="X147" s="685"/>
      <c r="Y147" s="685"/>
      <c r="Z147" s="685"/>
    </row>
    <row r="148" spans="1:26" ht="12" customHeight="1">
      <c r="A148" s="741"/>
      <c r="B148" s="741"/>
      <c r="C148" s="741"/>
      <c r="D148" s="317"/>
      <c r="E148" s="317"/>
      <c r="F148" s="685"/>
      <c r="G148" s="685"/>
      <c r="H148" s="685"/>
      <c r="I148" s="685"/>
      <c r="J148" s="685"/>
      <c r="K148" s="685"/>
      <c r="L148" s="685"/>
      <c r="M148" s="685"/>
      <c r="N148" s="685"/>
      <c r="O148" s="685"/>
      <c r="P148" s="741"/>
      <c r="Q148" s="741"/>
      <c r="R148" s="685"/>
      <c r="S148" s="685"/>
      <c r="T148" s="685"/>
      <c r="U148" s="685"/>
      <c r="V148" s="685"/>
      <c r="W148" s="685"/>
      <c r="X148" s="685"/>
      <c r="Y148" s="685"/>
      <c r="Z148" s="685"/>
    </row>
    <row r="149" spans="1:26" ht="12" customHeight="1">
      <c r="A149" s="741"/>
      <c r="B149" s="741"/>
      <c r="C149" s="741"/>
      <c r="D149" s="317"/>
      <c r="E149" s="317"/>
      <c r="F149" s="685"/>
      <c r="G149" s="685"/>
      <c r="H149" s="685"/>
      <c r="I149" s="685"/>
      <c r="J149" s="685"/>
      <c r="K149" s="685"/>
      <c r="L149" s="685"/>
      <c r="M149" s="685"/>
      <c r="N149" s="685"/>
      <c r="O149" s="685"/>
      <c r="P149" s="741"/>
      <c r="Q149" s="741"/>
      <c r="R149" s="685"/>
      <c r="S149" s="685"/>
      <c r="T149" s="685"/>
      <c r="U149" s="685"/>
      <c r="V149" s="685"/>
      <c r="W149" s="685"/>
      <c r="X149" s="685"/>
      <c r="Y149" s="685"/>
      <c r="Z149" s="685"/>
    </row>
    <row r="150" spans="1:26" ht="12" customHeight="1">
      <c r="A150" s="741"/>
      <c r="B150" s="741"/>
      <c r="C150" s="741"/>
      <c r="D150" s="317"/>
      <c r="E150" s="317"/>
      <c r="F150" s="685"/>
      <c r="G150" s="685"/>
      <c r="H150" s="685"/>
      <c r="I150" s="685"/>
      <c r="J150" s="685"/>
      <c r="K150" s="685"/>
      <c r="L150" s="685"/>
      <c r="M150" s="685"/>
      <c r="N150" s="685"/>
      <c r="O150" s="685"/>
      <c r="P150" s="741"/>
      <c r="Q150" s="741"/>
      <c r="R150" s="685"/>
      <c r="S150" s="685"/>
      <c r="T150" s="685"/>
      <c r="U150" s="685"/>
      <c r="V150" s="685"/>
      <c r="W150" s="685"/>
      <c r="X150" s="685"/>
      <c r="Y150" s="685"/>
      <c r="Z150" s="685"/>
    </row>
    <row r="151" spans="1:26" ht="12" customHeight="1">
      <c r="A151" s="741"/>
      <c r="B151" s="741"/>
      <c r="C151" s="741"/>
      <c r="D151" s="317"/>
      <c r="E151" s="317"/>
      <c r="F151" s="685"/>
      <c r="G151" s="685"/>
      <c r="H151" s="685"/>
      <c r="I151" s="685"/>
      <c r="J151" s="685"/>
      <c r="K151" s="685"/>
      <c r="L151" s="685"/>
      <c r="M151" s="685"/>
      <c r="N151" s="685"/>
      <c r="O151" s="685"/>
      <c r="P151" s="741"/>
      <c r="Q151" s="741"/>
      <c r="R151" s="685"/>
      <c r="S151" s="685"/>
      <c r="T151" s="685"/>
      <c r="U151" s="685"/>
      <c r="V151" s="685"/>
      <c r="W151" s="685"/>
      <c r="X151" s="685"/>
      <c r="Y151" s="685"/>
      <c r="Z151" s="685"/>
    </row>
    <row r="152" spans="1:26" ht="12" customHeight="1">
      <c r="A152" s="741"/>
      <c r="B152" s="741"/>
      <c r="C152" s="741"/>
      <c r="D152" s="317"/>
      <c r="E152" s="317"/>
      <c r="F152" s="685"/>
      <c r="G152" s="685"/>
      <c r="H152" s="685"/>
      <c r="I152" s="685"/>
      <c r="J152" s="685"/>
      <c r="K152" s="685"/>
      <c r="L152" s="685"/>
      <c r="M152" s="685"/>
      <c r="N152" s="685"/>
      <c r="O152" s="685"/>
      <c r="P152" s="741"/>
      <c r="Q152" s="741"/>
      <c r="R152" s="685"/>
      <c r="S152" s="685"/>
      <c r="T152" s="685"/>
      <c r="U152" s="685"/>
      <c r="V152" s="685"/>
      <c r="W152" s="685"/>
      <c r="X152" s="685"/>
      <c r="Y152" s="685"/>
      <c r="Z152" s="685"/>
    </row>
    <row r="153" spans="1:26" ht="12" customHeight="1">
      <c r="A153" s="741"/>
      <c r="B153" s="741"/>
      <c r="C153" s="741"/>
      <c r="D153" s="317"/>
      <c r="E153" s="317"/>
      <c r="F153" s="685"/>
      <c r="G153" s="685"/>
      <c r="H153" s="685"/>
      <c r="I153" s="685"/>
      <c r="J153" s="685"/>
      <c r="K153" s="685"/>
      <c r="L153" s="685"/>
      <c r="M153" s="685"/>
      <c r="N153" s="685"/>
      <c r="O153" s="685"/>
      <c r="P153" s="741"/>
      <c r="Q153" s="741"/>
      <c r="R153" s="685"/>
      <c r="S153" s="685"/>
      <c r="T153" s="685"/>
      <c r="U153" s="685"/>
      <c r="V153" s="685"/>
      <c r="W153" s="685"/>
      <c r="X153" s="685"/>
      <c r="Y153" s="685"/>
      <c r="Z153" s="685"/>
    </row>
    <row r="154" spans="1:26" ht="12" customHeight="1">
      <c r="A154" s="741"/>
      <c r="B154" s="741"/>
      <c r="C154" s="741"/>
      <c r="D154" s="317"/>
      <c r="E154" s="317"/>
      <c r="F154" s="685"/>
      <c r="G154" s="685"/>
      <c r="H154" s="685"/>
      <c r="I154" s="685"/>
      <c r="J154" s="685"/>
      <c r="K154" s="685"/>
      <c r="L154" s="685"/>
      <c r="M154" s="685"/>
      <c r="N154" s="685"/>
      <c r="O154" s="685"/>
      <c r="P154" s="741"/>
      <c r="Q154" s="741"/>
      <c r="R154" s="685"/>
      <c r="S154" s="685"/>
      <c r="T154" s="685"/>
      <c r="U154" s="685"/>
      <c r="V154" s="685"/>
      <c r="W154" s="685"/>
      <c r="X154" s="685"/>
      <c r="Y154" s="685"/>
      <c r="Z154" s="685"/>
    </row>
    <row r="155" spans="1:26" ht="12" customHeight="1">
      <c r="A155" s="741"/>
      <c r="B155" s="741"/>
      <c r="C155" s="741"/>
      <c r="D155" s="317"/>
      <c r="E155" s="317"/>
      <c r="F155" s="685"/>
      <c r="G155" s="685"/>
      <c r="H155" s="685"/>
      <c r="I155" s="685"/>
      <c r="J155" s="685"/>
      <c r="K155" s="685"/>
      <c r="L155" s="685"/>
      <c r="M155" s="685"/>
      <c r="N155" s="685"/>
      <c r="O155" s="685"/>
      <c r="P155" s="741"/>
      <c r="Q155" s="741"/>
      <c r="R155" s="685"/>
      <c r="S155" s="685"/>
      <c r="T155" s="685"/>
      <c r="U155" s="685"/>
      <c r="V155" s="685"/>
      <c r="W155" s="685"/>
      <c r="X155" s="685"/>
      <c r="Y155" s="685"/>
      <c r="Z155" s="685"/>
    </row>
    <row r="156" spans="1:26" ht="12" customHeight="1">
      <c r="A156" s="741"/>
      <c r="B156" s="741"/>
      <c r="C156" s="741"/>
      <c r="D156" s="317"/>
      <c r="E156" s="317"/>
      <c r="F156" s="685"/>
      <c r="G156" s="685"/>
      <c r="H156" s="685"/>
      <c r="I156" s="685"/>
      <c r="J156" s="685"/>
      <c r="K156" s="685"/>
      <c r="L156" s="685"/>
      <c r="M156" s="685"/>
      <c r="N156" s="685"/>
      <c r="O156" s="685"/>
      <c r="P156" s="741"/>
      <c r="Q156" s="741"/>
      <c r="R156" s="685"/>
      <c r="S156" s="685"/>
      <c r="T156" s="685"/>
      <c r="U156" s="685"/>
      <c r="V156" s="685"/>
      <c r="W156" s="685"/>
      <c r="X156" s="685"/>
      <c r="Y156" s="685"/>
      <c r="Z156" s="685"/>
    </row>
    <row r="157" spans="1:26" ht="12" customHeight="1">
      <c r="A157" s="741"/>
      <c r="B157" s="741"/>
      <c r="C157" s="741"/>
      <c r="D157" s="317"/>
      <c r="E157" s="317"/>
      <c r="F157" s="685"/>
      <c r="G157" s="685"/>
      <c r="H157" s="685"/>
      <c r="I157" s="685"/>
      <c r="J157" s="685"/>
      <c r="K157" s="685"/>
      <c r="L157" s="685"/>
      <c r="M157" s="685"/>
      <c r="N157" s="685"/>
      <c r="O157" s="685"/>
      <c r="P157" s="741"/>
      <c r="Q157" s="741"/>
      <c r="R157" s="685"/>
      <c r="S157" s="685"/>
      <c r="T157" s="685"/>
      <c r="U157" s="685"/>
      <c r="V157" s="685"/>
      <c r="W157" s="685"/>
      <c r="X157" s="685"/>
      <c r="Y157" s="685"/>
      <c r="Z157" s="685"/>
    </row>
    <row r="158" spans="1:26" ht="12" customHeight="1">
      <c r="A158" s="741"/>
      <c r="B158" s="741"/>
      <c r="C158" s="741"/>
      <c r="D158" s="317"/>
      <c r="E158" s="317"/>
      <c r="F158" s="685"/>
      <c r="G158" s="685"/>
      <c r="H158" s="685"/>
      <c r="I158" s="685"/>
      <c r="J158" s="685"/>
      <c r="K158" s="685"/>
      <c r="L158" s="685"/>
      <c r="M158" s="685"/>
      <c r="N158" s="685"/>
      <c r="O158" s="685"/>
      <c r="P158" s="741"/>
      <c r="Q158" s="741"/>
      <c r="R158" s="685"/>
      <c r="S158" s="685"/>
      <c r="T158" s="685"/>
      <c r="U158" s="685"/>
      <c r="V158" s="685"/>
      <c r="W158" s="685"/>
      <c r="X158" s="685"/>
      <c r="Y158" s="685"/>
      <c r="Z158" s="685"/>
    </row>
    <row r="159" spans="1:26" ht="12" customHeight="1">
      <c r="A159" s="741"/>
      <c r="B159" s="741"/>
      <c r="C159" s="741"/>
      <c r="D159" s="317"/>
      <c r="E159" s="317"/>
      <c r="F159" s="685"/>
      <c r="G159" s="685"/>
      <c r="H159" s="685"/>
      <c r="I159" s="685"/>
      <c r="J159" s="685"/>
      <c r="K159" s="685"/>
      <c r="L159" s="685"/>
      <c r="M159" s="685"/>
      <c r="N159" s="685"/>
      <c r="O159" s="685"/>
      <c r="P159" s="741"/>
      <c r="Q159" s="741"/>
      <c r="R159" s="685"/>
      <c r="S159" s="685"/>
      <c r="T159" s="685"/>
      <c r="U159" s="685"/>
      <c r="V159" s="685"/>
      <c r="W159" s="685"/>
      <c r="X159" s="685"/>
      <c r="Y159" s="685"/>
      <c r="Z159" s="685"/>
    </row>
    <row r="160" spans="1:26" ht="12" customHeight="1">
      <c r="A160" s="741"/>
      <c r="B160" s="741"/>
      <c r="C160" s="741"/>
      <c r="D160" s="317"/>
      <c r="E160" s="317"/>
      <c r="F160" s="685"/>
      <c r="G160" s="685"/>
      <c r="H160" s="685"/>
      <c r="I160" s="685"/>
      <c r="J160" s="685"/>
      <c r="K160" s="685"/>
      <c r="L160" s="685"/>
      <c r="M160" s="685"/>
      <c r="N160" s="685"/>
      <c r="O160" s="685"/>
      <c r="P160" s="741"/>
      <c r="Q160" s="741"/>
      <c r="R160" s="685"/>
      <c r="S160" s="685"/>
      <c r="T160" s="685"/>
      <c r="U160" s="685"/>
      <c r="V160" s="685"/>
      <c r="W160" s="685"/>
      <c r="X160" s="685"/>
      <c r="Y160" s="685"/>
      <c r="Z160" s="685"/>
    </row>
    <row r="161" spans="1:26" ht="12" customHeight="1">
      <c r="A161" s="741"/>
      <c r="B161" s="741"/>
      <c r="C161" s="741"/>
      <c r="D161" s="317"/>
      <c r="E161" s="317"/>
      <c r="F161" s="685"/>
      <c r="G161" s="685"/>
      <c r="H161" s="685"/>
      <c r="I161" s="685"/>
      <c r="J161" s="685"/>
      <c r="K161" s="685"/>
      <c r="L161" s="685"/>
      <c r="M161" s="685"/>
      <c r="N161" s="685"/>
      <c r="O161" s="685"/>
      <c r="P161" s="741"/>
      <c r="Q161" s="741"/>
      <c r="R161" s="685"/>
      <c r="S161" s="685"/>
      <c r="T161" s="685"/>
      <c r="U161" s="685"/>
      <c r="V161" s="685"/>
      <c r="W161" s="685"/>
      <c r="X161" s="685"/>
      <c r="Y161" s="685"/>
      <c r="Z161" s="685"/>
    </row>
    <row r="162" spans="1:26" ht="12" customHeight="1">
      <c r="A162" s="741"/>
      <c r="B162" s="741"/>
      <c r="C162" s="741"/>
      <c r="D162" s="317"/>
      <c r="E162" s="317"/>
      <c r="F162" s="685"/>
      <c r="G162" s="685"/>
      <c r="H162" s="685"/>
      <c r="I162" s="685"/>
      <c r="J162" s="685"/>
      <c r="K162" s="685"/>
      <c r="L162" s="685"/>
      <c r="M162" s="685"/>
      <c r="N162" s="685"/>
      <c r="O162" s="685"/>
      <c r="P162" s="741"/>
      <c r="Q162" s="741"/>
      <c r="R162" s="685"/>
      <c r="S162" s="685"/>
      <c r="T162" s="685"/>
      <c r="U162" s="685"/>
      <c r="V162" s="685"/>
      <c r="W162" s="685"/>
      <c r="X162" s="685"/>
      <c r="Y162" s="685"/>
      <c r="Z162" s="685"/>
    </row>
    <row r="163" spans="1:26" ht="12" customHeight="1">
      <c r="A163" s="741"/>
      <c r="B163" s="741"/>
      <c r="C163" s="741"/>
      <c r="D163" s="317"/>
      <c r="E163" s="317"/>
      <c r="F163" s="685"/>
      <c r="G163" s="685"/>
      <c r="H163" s="685"/>
      <c r="I163" s="685"/>
      <c r="J163" s="685"/>
      <c r="K163" s="685"/>
      <c r="L163" s="685"/>
      <c r="M163" s="685"/>
      <c r="N163" s="685"/>
      <c r="O163" s="685"/>
      <c r="P163" s="741"/>
      <c r="Q163" s="741"/>
      <c r="R163" s="685"/>
      <c r="S163" s="685"/>
      <c r="T163" s="685"/>
      <c r="U163" s="685"/>
      <c r="V163" s="685"/>
      <c r="W163" s="685"/>
      <c r="X163" s="685"/>
      <c r="Y163" s="685"/>
      <c r="Z163" s="685"/>
    </row>
    <row r="164" spans="1:26" ht="12" customHeight="1">
      <c r="A164" s="741"/>
      <c r="B164" s="741"/>
      <c r="C164" s="741"/>
      <c r="D164" s="317"/>
      <c r="E164" s="317"/>
      <c r="F164" s="685"/>
      <c r="G164" s="685"/>
      <c r="H164" s="685"/>
      <c r="I164" s="685"/>
      <c r="J164" s="685"/>
      <c r="K164" s="685"/>
      <c r="L164" s="685"/>
      <c r="M164" s="685"/>
      <c r="N164" s="685"/>
      <c r="O164" s="685"/>
      <c r="P164" s="741"/>
      <c r="Q164" s="741"/>
      <c r="R164" s="685"/>
      <c r="S164" s="685"/>
      <c r="T164" s="685"/>
      <c r="U164" s="685"/>
      <c r="V164" s="685"/>
      <c r="W164" s="685"/>
      <c r="X164" s="685"/>
      <c r="Y164" s="685"/>
      <c r="Z164" s="685"/>
    </row>
    <row r="165" spans="1:26" ht="12" customHeight="1">
      <c r="A165" s="741"/>
      <c r="B165" s="741"/>
      <c r="C165" s="741"/>
      <c r="D165" s="317"/>
      <c r="E165" s="317"/>
      <c r="F165" s="685"/>
      <c r="G165" s="685"/>
      <c r="H165" s="685"/>
      <c r="I165" s="685"/>
      <c r="J165" s="685"/>
      <c r="K165" s="685"/>
      <c r="L165" s="685"/>
      <c r="M165" s="685"/>
      <c r="N165" s="685"/>
      <c r="O165" s="685"/>
      <c r="P165" s="741"/>
      <c r="Q165" s="741"/>
      <c r="R165" s="685"/>
      <c r="S165" s="685"/>
      <c r="T165" s="685"/>
      <c r="U165" s="685"/>
      <c r="V165" s="685"/>
      <c r="W165" s="685"/>
      <c r="X165" s="685"/>
      <c r="Y165" s="685"/>
      <c r="Z165" s="685"/>
    </row>
    <row r="166" spans="1:26" ht="12" customHeight="1">
      <c r="A166" s="741"/>
      <c r="B166" s="741"/>
      <c r="C166" s="741"/>
      <c r="D166" s="317"/>
      <c r="E166" s="317"/>
      <c r="F166" s="685"/>
      <c r="G166" s="685"/>
      <c r="H166" s="685"/>
      <c r="I166" s="685"/>
      <c r="J166" s="685"/>
      <c r="K166" s="685"/>
      <c r="L166" s="685"/>
      <c r="M166" s="685"/>
      <c r="N166" s="685"/>
      <c r="O166" s="685"/>
      <c r="P166" s="741"/>
      <c r="Q166" s="741"/>
      <c r="R166" s="685"/>
      <c r="S166" s="685"/>
      <c r="T166" s="685"/>
      <c r="U166" s="685"/>
      <c r="V166" s="685"/>
      <c r="W166" s="685"/>
      <c r="X166" s="685"/>
      <c r="Y166" s="685"/>
      <c r="Z166" s="685"/>
    </row>
    <row r="167" spans="1:26" ht="12" customHeight="1">
      <c r="A167" s="741"/>
      <c r="B167" s="741"/>
      <c r="C167" s="741"/>
      <c r="D167" s="317"/>
      <c r="E167" s="317"/>
      <c r="F167" s="685"/>
      <c r="G167" s="685"/>
      <c r="H167" s="685"/>
      <c r="I167" s="685"/>
      <c r="J167" s="685"/>
      <c r="K167" s="685"/>
      <c r="L167" s="685"/>
      <c r="M167" s="685"/>
      <c r="N167" s="685"/>
      <c r="O167" s="685"/>
      <c r="P167" s="741"/>
      <c r="Q167" s="741"/>
      <c r="R167" s="685"/>
      <c r="S167" s="685"/>
      <c r="T167" s="685"/>
      <c r="U167" s="685"/>
      <c r="V167" s="685"/>
      <c r="W167" s="685"/>
      <c r="X167" s="685"/>
      <c r="Y167" s="685"/>
      <c r="Z167" s="685"/>
    </row>
    <row r="168" spans="1:26" ht="12" customHeight="1">
      <c r="A168" s="741"/>
      <c r="B168" s="741"/>
      <c r="C168" s="741"/>
      <c r="D168" s="317"/>
      <c r="E168" s="317"/>
      <c r="F168" s="685"/>
      <c r="G168" s="685"/>
      <c r="H168" s="685"/>
      <c r="I168" s="685"/>
      <c r="J168" s="685"/>
      <c r="K168" s="685"/>
      <c r="L168" s="685"/>
      <c r="M168" s="685"/>
      <c r="N168" s="685"/>
      <c r="O168" s="685"/>
      <c r="P168" s="741"/>
      <c r="Q168" s="741"/>
      <c r="R168" s="685"/>
      <c r="S168" s="685"/>
      <c r="T168" s="685"/>
      <c r="U168" s="685"/>
      <c r="V168" s="685"/>
      <c r="W168" s="685"/>
      <c r="X168" s="685"/>
      <c r="Y168" s="685"/>
      <c r="Z168" s="685"/>
    </row>
    <row r="169" spans="1:26" ht="12" customHeight="1">
      <c r="A169" s="741"/>
      <c r="B169" s="741"/>
      <c r="C169" s="741"/>
      <c r="D169" s="317"/>
      <c r="E169" s="317"/>
      <c r="F169" s="685"/>
      <c r="G169" s="685"/>
      <c r="H169" s="685"/>
      <c r="I169" s="685"/>
      <c r="J169" s="685"/>
      <c r="K169" s="685"/>
      <c r="L169" s="685"/>
      <c r="M169" s="685"/>
      <c r="N169" s="685"/>
      <c r="O169" s="685"/>
      <c r="P169" s="741"/>
      <c r="Q169" s="741"/>
      <c r="R169" s="685"/>
      <c r="S169" s="685"/>
      <c r="T169" s="685"/>
      <c r="U169" s="685"/>
      <c r="V169" s="685"/>
      <c r="W169" s="685"/>
      <c r="X169" s="685"/>
      <c r="Y169" s="685"/>
      <c r="Z169" s="685"/>
    </row>
    <row r="170" spans="1:26" ht="12" customHeight="1">
      <c r="A170" s="741"/>
      <c r="B170" s="741"/>
      <c r="C170" s="741"/>
      <c r="D170" s="317"/>
      <c r="E170" s="317"/>
      <c r="F170" s="685"/>
      <c r="G170" s="685"/>
      <c r="H170" s="685"/>
      <c r="I170" s="685"/>
      <c r="J170" s="685"/>
      <c r="K170" s="685"/>
      <c r="L170" s="685"/>
      <c r="M170" s="685"/>
      <c r="N170" s="685"/>
      <c r="O170" s="685"/>
      <c r="P170" s="741"/>
      <c r="Q170" s="741"/>
      <c r="R170" s="685"/>
      <c r="S170" s="685"/>
      <c r="T170" s="685"/>
      <c r="U170" s="685"/>
      <c r="V170" s="685"/>
      <c r="W170" s="685"/>
      <c r="X170" s="685"/>
      <c r="Y170" s="685"/>
      <c r="Z170" s="685"/>
    </row>
    <row r="171" spans="1:26" ht="12" customHeight="1">
      <c r="A171" s="741"/>
      <c r="B171" s="741"/>
      <c r="C171" s="741"/>
      <c r="D171" s="317"/>
      <c r="E171" s="317"/>
      <c r="F171" s="685"/>
      <c r="G171" s="685"/>
      <c r="H171" s="685"/>
      <c r="I171" s="685"/>
      <c r="J171" s="685"/>
      <c r="K171" s="685"/>
      <c r="L171" s="685"/>
      <c r="M171" s="685"/>
      <c r="N171" s="685"/>
      <c r="O171" s="685"/>
      <c r="P171" s="741"/>
      <c r="Q171" s="741"/>
      <c r="R171" s="685"/>
      <c r="S171" s="685"/>
      <c r="T171" s="685"/>
      <c r="U171" s="685"/>
      <c r="V171" s="685"/>
      <c r="W171" s="685"/>
      <c r="X171" s="685"/>
      <c r="Y171" s="685"/>
      <c r="Z171" s="685"/>
    </row>
    <row r="172" spans="1:26" ht="12" customHeight="1">
      <c r="A172" s="741"/>
      <c r="B172" s="741"/>
      <c r="C172" s="741"/>
      <c r="D172" s="317"/>
      <c r="E172" s="317"/>
      <c r="F172" s="685"/>
      <c r="G172" s="685"/>
      <c r="H172" s="685"/>
      <c r="I172" s="685"/>
      <c r="J172" s="685"/>
      <c r="K172" s="685"/>
      <c r="L172" s="685"/>
      <c r="M172" s="685"/>
      <c r="N172" s="685"/>
      <c r="O172" s="685"/>
      <c r="P172" s="741"/>
      <c r="Q172" s="741"/>
      <c r="R172" s="685"/>
      <c r="S172" s="685"/>
      <c r="T172" s="685"/>
      <c r="U172" s="685"/>
      <c r="V172" s="685"/>
      <c r="W172" s="685"/>
      <c r="X172" s="685"/>
      <c r="Y172" s="685"/>
      <c r="Z172" s="685"/>
    </row>
    <row r="173" spans="1:26" ht="12" customHeight="1">
      <c r="A173" s="741"/>
      <c r="B173" s="741"/>
      <c r="C173" s="741"/>
      <c r="D173" s="317"/>
      <c r="E173" s="317"/>
      <c r="F173" s="685"/>
      <c r="G173" s="685"/>
      <c r="H173" s="685"/>
      <c r="I173" s="685"/>
      <c r="J173" s="685"/>
      <c r="K173" s="685"/>
      <c r="L173" s="685"/>
      <c r="M173" s="685"/>
      <c r="N173" s="685"/>
      <c r="O173" s="685"/>
      <c r="P173" s="741"/>
      <c r="Q173" s="741"/>
      <c r="R173" s="685"/>
      <c r="S173" s="685"/>
      <c r="T173" s="685"/>
      <c r="U173" s="685"/>
      <c r="V173" s="685"/>
      <c r="W173" s="685"/>
      <c r="X173" s="685"/>
      <c r="Y173" s="685"/>
      <c r="Z173" s="685"/>
    </row>
    <row r="174" spans="1:26" ht="12" customHeight="1">
      <c r="A174" s="741"/>
      <c r="B174" s="741"/>
      <c r="C174" s="741"/>
      <c r="D174" s="317"/>
      <c r="E174" s="317"/>
      <c r="F174" s="685"/>
      <c r="G174" s="685"/>
      <c r="H174" s="685"/>
      <c r="I174" s="685"/>
      <c r="J174" s="685"/>
      <c r="K174" s="685"/>
      <c r="L174" s="685"/>
      <c r="M174" s="685"/>
      <c r="N174" s="685"/>
      <c r="O174" s="685"/>
      <c r="P174" s="741"/>
      <c r="Q174" s="741"/>
      <c r="R174" s="685"/>
      <c r="S174" s="685"/>
      <c r="T174" s="685"/>
      <c r="U174" s="685"/>
      <c r="V174" s="685"/>
      <c r="W174" s="685"/>
      <c r="X174" s="685"/>
      <c r="Y174" s="685"/>
      <c r="Z174" s="685"/>
    </row>
    <row r="175" spans="1:26" ht="12" customHeight="1">
      <c r="A175" s="741"/>
      <c r="B175" s="741"/>
      <c r="C175" s="741"/>
      <c r="D175" s="317"/>
      <c r="E175" s="317"/>
      <c r="F175" s="685"/>
      <c r="G175" s="685"/>
      <c r="H175" s="685"/>
      <c r="I175" s="685"/>
      <c r="J175" s="685"/>
      <c r="K175" s="685"/>
      <c r="L175" s="685"/>
      <c r="M175" s="685"/>
      <c r="N175" s="685"/>
      <c r="O175" s="685"/>
      <c r="P175" s="741"/>
      <c r="Q175" s="741"/>
      <c r="R175" s="685"/>
      <c r="S175" s="685"/>
      <c r="T175" s="685"/>
      <c r="U175" s="685"/>
      <c r="V175" s="685"/>
      <c r="W175" s="685"/>
      <c r="X175" s="685"/>
      <c r="Y175" s="685"/>
      <c r="Z175" s="685"/>
    </row>
    <row r="176" spans="1:26" ht="12" customHeight="1">
      <c r="A176" s="741"/>
      <c r="B176" s="741"/>
      <c r="C176" s="741"/>
      <c r="D176" s="317"/>
      <c r="E176" s="317"/>
      <c r="F176" s="685"/>
      <c r="G176" s="685"/>
      <c r="H176" s="685"/>
      <c r="I176" s="685"/>
      <c r="J176" s="685"/>
      <c r="K176" s="685"/>
      <c r="L176" s="685"/>
      <c r="M176" s="685"/>
      <c r="N176" s="685"/>
      <c r="O176" s="685"/>
      <c r="P176" s="741"/>
      <c r="Q176" s="741"/>
      <c r="R176" s="685"/>
      <c r="S176" s="685"/>
      <c r="T176" s="685"/>
      <c r="U176" s="685"/>
      <c r="V176" s="685"/>
      <c r="W176" s="685"/>
      <c r="X176" s="685"/>
      <c r="Y176" s="685"/>
      <c r="Z176" s="685"/>
    </row>
    <row r="177" spans="1:26" ht="12" customHeight="1">
      <c r="A177" s="741"/>
      <c r="B177" s="741"/>
      <c r="C177" s="741"/>
      <c r="D177" s="317"/>
      <c r="E177" s="317"/>
      <c r="F177" s="685"/>
      <c r="G177" s="685"/>
      <c r="H177" s="685"/>
      <c r="I177" s="685"/>
      <c r="J177" s="685"/>
      <c r="K177" s="685"/>
      <c r="L177" s="685"/>
      <c r="M177" s="685"/>
      <c r="N177" s="685"/>
      <c r="O177" s="685"/>
      <c r="P177" s="741"/>
      <c r="Q177" s="741"/>
      <c r="R177" s="685"/>
      <c r="S177" s="685"/>
      <c r="T177" s="685"/>
      <c r="U177" s="685"/>
      <c r="V177" s="685"/>
      <c r="W177" s="685"/>
      <c r="X177" s="685"/>
      <c r="Y177" s="685"/>
      <c r="Z177" s="685"/>
    </row>
    <row r="178" spans="1:26" ht="12" customHeight="1">
      <c r="A178" s="741"/>
      <c r="B178" s="741"/>
      <c r="C178" s="741"/>
      <c r="D178" s="317"/>
      <c r="E178" s="317"/>
      <c r="F178" s="685"/>
      <c r="G178" s="685"/>
      <c r="H178" s="685"/>
      <c r="I178" s="685"/>
      <c r="J178" s="685"/>
      <c r="K178" s="685"/>
      <c r="L178" s="685"/>
      <c r="M178" s="685"/>
      <c r="N178" s="685"/>
      <c r="O178" s="685"/>
      <c r="P178" s="741"/>
      <c r="Q178" s="741"/>
      <c r="R178" s="685"/>
      <c r="S178" s="685"/>
      <c r="T178" s="685"/>
      <c r="U178" s="685"/>
      <c r="V178" s="685"/>
      <c r="W178" s="685"/>
      <c r="X178" s="685"/>
      <c r="Y178" s="685"/>
      <c r="Z178" s="685"/>
    </row>
    <row r="179" spans="1:26" ht="12" customHeight="1">
      <c r="A179" s="741"/>
      <c r="B179" s="741"/>
      <c r="C179" s="741"/>
      <c r="D179" s="317"/>
      <c r="E179" s="317"/>
      <c r="F179" s="685"/>
      <c r="G179" s="685"/>
      <c r="H179" s="685"/>
      <c r="I179" s="685"/>
      <c r="J179" s="685"/>
      <c r="K179" s="685"/>
      <c r="L179" s="685"/>
      <c r="M179" s="685"/>
      <c r="N179" s="685"/>
      <c r="O179" s="685"/>
      <c r="P179" s="741"/>
      <c r="Q179" s="741"/>
      <c r="R179" s="685"/>
      <c r="S179" s="685"/>
      <c r="T179" s="685"/>
      <c r="U179" s="685"/>
      <c r="V179" s="685"/>
      <c r="W179" s="685"/>
      <c r="X179" s="685"/>
      <c r="Y179" s="685"/>
      <c r="Z179" s="685"/>
    </row>
    <row r="180" spans="1:26" ht="12" customHeight="1">
      <c r="A180" s="741"/>
      <c r="B180" s="741"/>
      <c r="C180" s="741"/>
      <c r="D180" s="317"/>
      <c r="E180" s="317"/>
      <c r="F180" s="685"/>
      <c r="G180" s="685"/>
      <c r="H180" s="685"/>
      <c r="I180" s="685"/>
      <c r="J180" s="685"/>
      <c r="K180" s="685"/>
      <c r="L180" s="685"/>
      <c r="M180" s="685"/>
      <c r="N180" s="685"/>
      <c r="O180" s="685"/>
      <c r="P180" s="741"/>
      <c r="Q180" s="741"/>
      <c r="R180" s="685"/>
      <c r="S180" s="685"/>
      <c r="T180" s="685"/>
      <c r="U180" s="685"/>
      <c r="V180" s="685"/>
      <c r="W180" s="685"/>
      <c r="X180" s="685"/>
      <c r="Y180" s="685"/>
      <c r="Z180" s="685"/>
    </row>
    <row r="181" spans="1:26" ht="12" customHeight="1">
      <c r="A181" s="741"/>
      <c r="B181" s="741"/>
      <c r="C181" s="741"/>
      <c r="D181" s="317"/>
      <c r="E181" s="317"/>
      <c r="F181" s="685"/>
      <c r="G181" s="685"/>
      <c r="H181" s="685"/>
      <c r="I181" s="685"/>
      <c r="J181" s="685"/>
      <c r="K181" s="685"/>
      <c r="L181" s="685"/>
      <c r="M181" s="685"/>
      <c r="N181" s="685"/>
      <c r="O181" s="685"/>
      <c r="P181" s="741"/>
      <c r="Q181" s="741"/>
      <c r="R181" s="685"/>
      <c r="S181" s="685"/>
      <c r="T181" s="685"/>
      <c r="U181" s="685"/>
      <c r="V181" s="685"/>
      <c r="W181" s="685"/>
      <c r="X181" s="685"/>
      <c r="Y181" s="685"/>
      <c r="Z181" s="685"/>
    </row>
    <row r="182" spans="1:26" ht="12" customHeight="1">
      <c r="A182" s="741"/>
      <c r="B182" s="741"/>
      <c r="C182" s="741"/>
      <c r="D182" s="317"/>
      <c r="E182" s="317"/>
      <c r="F182" s="685"/>
      <c r="G182" s="685"/>
      <c r="H182" s="685"/>
      <c r="I182" s="685"/>
      <c r="J182" s="685"/>
      <c r="K182" s="685"/>
      <c r="L182" s="685"/>
      <c r="M182" s="685"/>
      <c r="N182" s="685"/>
      <c r="O182" s="685"/>
      <c r="P182" s="741"/>
      <c r="Q182" s="741"/>
      <c r="R182" s="685"/>
      <c r="S182" s="685"/>
      <c r="T182" s="685"/>
      <c r="U182" s="685"/>
      <c r="V182" s="685"/>
      <c r="W182" s="685"/>
      <c r="X182" s="685"/>
      <c r="Y182" s="685"/>
      <c r="Z182" s="685"/>
    </row>
    <row r="183" spans="1:26" ht="12" customHeight="1">
      <c r="A183" s="741"/>
      <c r="B183" s="741"/>
      <c r="C183" s="741"/>
      <c r="D183" s="317"/>
      <c r="E183" s="317"/>
      <c r="F183" s="685"/>
      <c r="G183" s="685"/>
      <c r="H183" s="685"/>
      <c r="I183" s="685"/>
      <c r="J183" s="685"/>
      <c r="K183" s="685"/>
      <c r="L183" s="685"/>
      <c r="M183" s="685"/>
      <c r="N183" s="685"/>
      <c r="O183" s="685"/>
      <c r="P183" s="741"/>
      <c r="Q183" s="741"/>
      <c r="R183" s="685"/>
      <c r="S183" s="685"/>
      <c r="T183" s="685"/>
      <c r="U183" s="685"/>
      <c r="V183" s="685"/>
      <c r="W183" s="685"/>
      <c r="X183" s="685"/>
      <c r="Y183" s="685"/>
      <c r="Z183" s="685"/>
    </row>
    <row r="184" spans="1:26" ht="12" customHeight="1">
      <c r="A184" s="741"/>
      <c r="B184" s="741"/>
      <c r="C184" s="741"/>
      <c r="D184" s="317"/>
      <c r="E184" s="317"/>
      <c r="F184" s="685"/>
      <c r="G184" s="685"/>
      <c r="H184" s="685"/>
      <c r="I184" s="685"/>
      <c r="J184" s="685"/>
      <c r="K184" s="685"/>
      <c r="L184" s="685"/>
      <c r="M184" s="685"/>
      <c r="N184" s="685"/>
      <c r="O184" s="685"/>
      <c r="P184" s="741"/>
      <c r="Q184" s="741"/>
      <c r="R184" s="685"/>
      <c r="S184" s="685"/>
      <c r="T184" s="685"/>
      <c r="U184" s="685"/>
      <c r="V184" s="685"/>
      <c r="W184" s="685"/>
      <c r="X184" s="685"/>
      <c r="Y184" s="685"/>
      <c r="Z184" s="685"/>
    </row>
    <row r="185" spans="1:26" ht="12" customHeight="1">
      <c r="A185" s="741"/>
      <c r="B185" s="741"/>
      <c r="C185" s="741"/>
      <c r="D185" s="317"/>
      <c r="E185" s="317"/>
      <c r="F185" s="685"/>
      <c r="G185" s="685"/>
      <c r="H185" s="685"/>
      <c r="I185" s="685"/>
      <c r="J185" s="685"/>
      <c r="K185" s="685"/>
      <c r="L185" s="685"/>
      <c r="M185" s="685"/>
      <c r="N185" s="685"/>
      <c r="O185" s="685"/>
      <c r="P185" s="741"/>
      <c r="Q185" s="741"/>
      <c r="R185" s="685"/>
      <c r="S185" s="685"/>
      <c r="T185" s="685"/>
      <c r="U185" s="685"/>
      <c r="V185" s="685"/>
      <c r="W185" s="685"/>
      <c r="X185" s="685"/>
      <c r="Y185" s="685"/>
      <c r="Z185" s="685"/>
    </row>
    <row r="186" spans="1:26" ht="12" customHeight="1">
      <c r="A186" s="741"/>
      <c r="B186" s="741"/>
      <c r="C186" s="741"/>
      <c r="D186" s="317"/>
      <c r="E186" s="317"/>
      <c r="F186" s="685"/>
      <c r="G186" s="685"/>
      <c r="H186" s="685"/>
      <c r="I186" s="685"/>
      <c r="J186" s="685"/>
      <c r="K186" s="685"/>
      <c r="L186" s="685"/>
      <c r="M186" s="685"/>
      <c r="N186" s="685"/>
      <c r="O186" s="685"/>
      <c r="P186" s="741"/>
      <c r="Q186" s="741"/>
      <c r="R186" s="685"/>
      <c r="S186" s="685"/>
      <c r="T186" s="685"/>
      <c r="U186" s="685"/>
      <c r="V186" s="685"/>
      <c r="W186" s="685"/>
      <c r="X186" s="685"/>
      <c r="Y186" s="685"/>
      <c r="Z186" s="685"/>
    </row>
    <row r="187" spans="1:26" ht="12" customHeight="1">
      <c r="A187" s="741"/>
      <c r="B187" s="741"/>
      <c r="C187" s="741"/>
      <c r="D187" s="317"/>
      <c r="E187" s="317"/>
      <c r="F187" s="685"/>
      <c r="G187" s="685"/>
      <c r="H187" s="685"/>
      <c r="I187" s="685"/>
      <c r="J187" s="685"/>
      <c r="K187" s="685"/>
      <c r="L187" s="685"/>
      <c r="M187" s="685"/>
      <c r="N187" s="685"/>
      <c r="O187" s="685"/>
      <c r="P187" s="741"/>
      <c r="Q187" s="741"/>
      <c r="R187" s="685"/>
      <c r="S187" s="685"/>
      <c r="T187" s="685"/>
      <c r="U187" s="685"/>
      <c r="V187" s="685"/>
      <c r="W187" s="685"/>
      <c r="X187" s="685"/>
      <c r="Y187" s="685"/>
      <c r="Z187" s="685"/>
    </row>
    <row r="188" spans="1:26" ht="12" customHeight="1">
      <c r="A188" s="741"/>
      <c r="B188" s="741"/>
      <c r="C188" s="741"/>
      <c r="D188" s="317"/>
      <c r="E188" s="317"/>
      <c r="F188" s="685"/>
      <c r="G188" s="685"/>
      <c r="H188" s="685"/>
      <c r="I188" s="685"/>
      <c r="J188" s="685"/>
      <c r="K188" s="685"/>
      <c r="L188" s="685"/>
      <c r="M188" s="685"/>
      <c r="N188" s="685"/>
      <c r="O188" s="685"/>
      <c r="P188" s="741"/>
      <c r="Q188" s="741"/>
      <c r="R188" s="685"/>
      <c r="S188" s="685"/>
      <c r="T188" s="685"/>
      <c r="U188" s="685"/>
      <c r="V188" s="685"/>
      <c r="W188" s="685"/>
      <c r="X188" s="685"/>
      <c r="Y188" s="685"/>
      <c r="Z188" s="685"/>
    </row>
    <row r="189" spans="1:26" ht="12" customHeight="1">
      <c r="A189" s="741"/>
      <c r="B189" s="741"/>
      <c r="C189" s="741"/>
      <c r="D189" s="317"/>
      <c r="E189" s="317"/>
      <c r="F189" s="685"/>
      <c r="G189" s="685"/>
      <c r="H189" s="685"/>
      <c r="I189" s="685"/>
      <c r="J189" s="685"/>
      <c r="K189" s="685"/>
      <c r="L189" s="685"/>
      <c r="M189" s="685"/>
      <c r="N189" s="685"/>
      <c r="O189" s="685"/>
      <c r="P189" s="741"/>
      <c r="Q189" s="741"/>
      <c r="R189" s="685"/>
      <c r="S189" s="685"/>
      <c r="T189" s="685"/>
      <c r="U189" s="685"/>
      <c r="V189" s="685"/>
      <c r="W189" s="685"/>
      <c r="X189" s="685"/>
      <c r="Y189" s="685"/>
      <c r="Z189" s="685"/>
    </row>
    <row r="190" spans="1:26" ht="12" customHeight="1">
      <c r="A190" s="741"/>
      <c r="B190" s="741"/>
      <c r="C190" s="741"/>
      <c r="D190" s="317"/>
      <c r="E190" s="317"/>
      <c r="F190" s="685"/>
      <c r="G190" s="685"/>
      <c r="H190" s="685"/>
      <c r="I190" s="685"/>
      <c r="J190" s="685"/>
      <c r="K190" s="685"/>
      <c r="L190" s="685"/>
      <c r="M190" s="685"/>
      <c r="N190" s="685"/>
      <c r="O190" s="685"/>
      <c r="P190" s="741"/>
      <c r="Q190" s="741"/>
      <c r="R190" s="685"/>
      <c r="S190" s="685"/>
      <c r="T190" s="685"/>
      <c r="U190" s="685"/>
      <c r="V190" s="685"/>
      <c r="W190" s="685"/>
      <c r="X190" s="685"/>
      <c r="Y190" s="685"/>
      <c r="Z190" s="685"/>
    </row>
    <row r="191" spans="1:26" ht="12" customHeight="1">
      <c r="A191" s="741"/>
      <c r="B191" s="741"/>
      <c r="C191" s="741"/>
      <c r="D191" s="317"/>
      <c r="E191" s="317"/>
      <c r="F191" s="685"/>
      <c r="G191" s="685"/>
      <c r="H191" s="685"/>
      <c r="I191" s="685"/>
      <c r="J191" s="685"/>
      <c r="K191" s="685"/>
      <c r="L191" s="685"/>
      <c r="M191" s="685"/>
      <c r="N191" s="685"/>
      <c r="O191" s="685"/>
      <c r="P191" s="741"/>
      <c r="Q191" s="741"/>
      <c r="R191" s="685"/>
      <c r="S191" s="685"/>
      <c r="T191" s="685"/>
      <c r="U191" s="685"/>
      <c r="V191" s="685"/>
      <c r="W191" s="685"/>
      <c r="X191" s="685"/>
      <c r="Y191" s="685"/>
      <c r="Z191" s="685"/>
    </row>
    <row r="192" spans="1:26" ht="12" customHeight="1">
      <c r="A192" s="741"/>
      <c r="B192" s="741"/>
      <c r="C192" s="741"/>
      <c r="D192" s="317"/>
      <c r="E192" s="317"/>
      <c r="F192" s="685"/>
      <c r="G192" s="685"/>
      <c r="H192" s="685"/>
      <c r="I192" s="685"/>
      <c r="J192" s="685"/>
      <c r="K192" s="685"/>
      <c r="L192" s="685"/>
      <c r="M192" s="685"/>
      <c r="N192" s="685"/>
      <c r="O192" s="685"/>
      <c r="P192" s="741"/>
      <c r="Q192" s="741"/>
      <c r="R192" s="685"/>
      <c r="S192" s="685"/>
      <c r="T192" s="685"/>
      <c r="U192" s="685"/>
      <c r="V192" s="685"/>
      <c r="W192" s="685"/>
      <c r="X192" s="685"/>
      <c r="Y192" s="685"/>
      <c r="Z192" s="685"/>
    </row>
    <row r="193" spans="1:26" ht="12" customHeight="1">
      <c r="A193" s="741"/>
      <c r="B193" s="741"/>
      <c r="C193" s="741"/>
      <c r="D193" s="317"/>
      <c r="E193" s="317"/>
      <c r="F193" s="685"/>
      <c r="G193" s="685"/>
      <c r="H193" s="685"/>
      <c r="I193" s="685"/>
      <c r="J193" s="685"/>
      <c r="K193" s="685"/>
      <c r="L193" s="685"/>
      <c r="M193" s="685"/>
      <c r="N193" s="685"/>
      <c r="O193" s="685"/>
      <c r="P193" s="741"/>
      <c r="Q193" s="741"/>
      <c r="R193" s="685"/>
      <c r="S193" s="685"/>
      <c r="T193" s="685"/>
      <c r="U193" s="685"/>
      <c r="V193" s="685"/>
      <c r="W193" s="685"/>
      <c r="X193" s="685"/>
      <c r="Y193" s="685"/>
      <c r="Z193" s="685"/>
    </row>
    <row r="194" spans="1:26" ht="12" customHeight="1">
      <c r="A194" s="741"/>
      <c r="B194" s="741"/>
      <c r="C194" s="741"/>
      <c r="D194" s="317"/>
      <c r="E194" s="317"/>
      <c r="F194" s="685"/>
      <c r="G194" s="685"/>
      <c r="H194" s="685"/>
      <c r="I194" s="685"/>
      <c r="J194" s="685"/>
      <c r="K194" s="685"/>
      <c r="L194" s="685"/>
      <c r="M194" s="685"/>
      <c r="N194" s="685"/>
      <c r="O194" s="685"/>
      <c r="P194" s="741"/>
      <c r="Q194" s="741"/>
      <c r="R194" s="685"/>
      <c r="S194" s="685"/>
      <c r="T194" s="685"/>
      <c r="U194" s="685"/>
      <c r="V194" s="685"/>
      <c r="W194" s="685"/>
      <c r="X194" s="685"/>
      <c r="Y194" s="685"/>
      <c r="Z194" s="685"/>
    </row>
    <row r="195" spans="1:26" ht="12" customHeight="1">
      <c r="A195" s="741"/>
      <c r="B195" s="741"/>
      <c r="C195" s="741"/>
      <c r="D195" s="317"/>
      <c r="E195" s="317"/>
      <c r="F195" s="685"/>
      <c r="G195" s="685"/>
      <c r="H195" s="685"/>
      <c r="I195" s="685"/>
      <c r="J195" s="685"/>
      <c r="K195" s="685"/>
      <c r="L195" s="685"/>
      <c r="M195" s="685"/>
      <c r="N195" s="685"/>
      <c r="O195" s="685"/>
      <c r="P195" s="741"/>
      <c r="Q195" s="741"/>
      <c r="R195" s="685"/>
      <c r="S195" s="685"/>
      <c r="T195" s="685"/>
      <c r="U195" s="685"/>
      <c r="V195" s="685"/>
      <c r="W195" s="685"/>
      <c r="X195" s="685"/>
      <c r="Y195" s="685"/>
      <c r="Z195" s="685"/>
    </row>
    <row r="196" spans="1:26" ht="12" customHeight="1">
      <c r="A196" s="741"/>
      <c r="B196" s="741"/>
      <c r="C196" s="741"/>
      <c r="D196" s="317"/>
      <c r="E196" s="317"/>
      <c r="F196" s="685"/>
      <c r="G196" s="685"/>
      <c r="H196" s="685"/>
      <c r="I196" s="685"/>
      <c r="J196" s="685"/>
      <c r="K196" s="685"/>
      <c r="L196" s="685"/>
      <c r="M196" s="685"/>
      <c r="N196" s="685"/>
      <c r="O196" s="685"/>
      <c r="P196" s="741"/>
      <c r="Q196" s="741"/>
      <c r="R196" s="685"/>
      <c r="S196" s="685"/>
      <c r="T196" s="685"/>
      <c r="U196" s="685"/>
      <c r="V196" s="685"/>
      <c r="W196" s="685"/>
      <c r="X196" s="685"/>
      <c r="Y196" s="685"/>
      <c r="Z196" s="685"/>
    </row>
    <row r="197" spans="1:26" ht="12" customHeight="1">
      <c r="A197" s="741"/>
      <c r="B197" s="741"/>
      <c r="C197" s="741"/>
      <c r="D197" s="317"/>
      <c r="E197" s="317"/>
      <c r="F197" s="685"/>
      <c r="G197" s="685"/>
      <c r="H197" s="685"/>
      <c r="I197" s="685"/>
      <c r="J197" s="685"/>
      <c r="K197" s="685"/>
      <c r="L197" s="685"/>
      <c r="M197" s="685"/>
      <c r="N197" s="685"/>
      <c r="O197" s="685"/>
      <c r="P197" s="741"/>
      <c r="Q197" s="741"/>
      <c r="R197" s="685"/>
      <c r="S197" s="685"/>
      <c r="T197" s="685"/>
      <c r="U197" s="685"/>
      <c r="V197" s="685"/>
      <c r="W197" s="685"/>
      <c r="X197" s="685"/>
      <c r="Y197" s="685"/>
      <c r="Z197" s="685"/>
    </row>
    <row r="198" spans="1:26" ht="12" customHeight="1">
      <c r="A198" s="741"/>
      <c r="B198" s="741"/>
      <c r="C198" s="741"/>
      <c r="D198" s="317"/>
      <c r="E198" s="317"/>
      <c r="F198" s="685"/>
      <c r="G198" s="685"/>
      <c r="H198" s="685"/>
      <c r="I198" s="685"/>
      <c r="J198" s="685"/>
      <c r="K198" s="685"/>
      <c r="L198" s="685"/>
      <c r="M198" s="685"/>
      <c r="N198" s="685"/>
      <c r="O198" s="685"/>
      <c r="P198" s="741"/>
      <c r="Q198" s="741"/>
      <c r="R198" s="685"/>
      <c r="S198" s="685"/>
      <c r="T198" s="685"/>
      <c r="U198" s="685"/>
      <c r="V198" s="685"/>
      <c r="W198" s="685"/>
      <c r="X198" s="685"/>
      <c r="Y198" s="685"/>
      <c r="Z198" s="685"/>
    </row>
    <row r="199" spans="1:26" ht="12" customHeight="1">
      <c r="A199" s="741"/>
      <c r="B199" s="741"/>
      <c r="C199" s="741"/>
      <c r="D199" s="317"/>
      <c r="E199" s="317"/>
      <c r="F199" s="685"/>
      <c r="G199" s="685"/>
      <c r="H199" s="685"/>
      <c r="I199" s="685"/>
      <c r="J199" s="685"/>
      <c r="K199" s="685"/>
      <c r="L199" s="685"/>
      <c r="M199" s="685"/>
      <c r="N199" s="685"/>
      <c r="O199" s="685"/>
      <c r="P199" s="741"/>
      <c r="Q199" s="741"/>
      <c r="R199" s="685"/>
      <c r="S199" s="685"/>
      <c r="T199" s="685"/>
      <c r="U199" s="685"/>
      <c r="V199" s="685"/>
      <c r="W199" s="685"/>
      <c r="X199" s="685"/>
      <c r="Y199" s="685"/>
      <c r="Z199" s="685"/>
    </row>
    <row r="200" spans="1:26" ht="12" customHeight="1">
      <c r="A200" s="741"/>
      <c r="B200" s="741"/>
      <c r="C200" s="741"/>
      <c r="D200" s="317"/>
      <c r="E200" s="317"/>
      <c r="F200" s="685"/>
      <c r="G200" s="685"/>
      <c r="H200" s="685"/>
      <c r="I200" s="685"/>
      <c r="J200" s="685"/>
      <c r="K200" s="685"/>
      <c r="L200" s="685"/>
      <c r="M200" s="685"/>
      <c r="N200" s="685"/>
      <c r="O200" s="685"/>
      <c r="P200" s="741"/>
      <c r="Q200" s="741"/>
      <c r="R200" s="685"/>
      <c r="S200" s="685"/>
      <c r="T200" s="685"/>
      <c r="U200" s="685"/>
      <c r="V200" s="685"/>
      <c r="W200" s="685"/>
      <c r="X200" s="685"/>
      <c r="Y200" s="685"/>
      <c r="Z200" s="685"/>
    </row>
    <row r="201" spans="1:26" ht="12" customHeight="1">
      <c r="A201" s="741"/>
      <c r="B201" s="741"/>
      <c r="C201" s="741"/>
      <c r="D201" s="317"/>
      <c r="E201" s="317"/>
      <c r="F201" s="685"/>
      <c r="G201" s="685"/>
      <c r="H201" s="685"/>
      <c r="I201" s="685"/>
      <c r="J201" s="685"/>
      <c r="K201" s="685"/>
      <c r="L201" s="685"/>
      <c r="M201" s="685"/>
      <c r="N201" s="685"/>
      <c r="O201" s="685"/>
      <c r="P201" s="741"/>
      <c r="Q201" s="741"/>
      <c r="R201" s="685"/>
      <c r="S201" s="685"/>
      <c r="T201" s="685"/>
      <c r="U201" s="685"/>
      <c r="V201" s="685"/>
      <c r="W201" s="685"/>
      <c r="X201" s="685"/>
      <c r="Y201" s="685"/>
      <c r="Z201" s="685"/>
    </row>
    <row r="202" spans="1:26" ht="12" customHeight="1">
      <c r="A202" s="741"/>
      <c r="B202" s="741"/>
      <c r="C202" s="741"/>
      <c r="D202" s="317"/>
      <c r="E202" s="317"/>
      <c r="F202" s="685"/>
      <c r="G202" s="685"/>
      <c r="H202" s="685"/>
      <c r="I202" s="685"/>
      <c r="J202" s="685"/>
      <c r="K202" s="685"/>
      <c r="L202" s="685"/>
      <c r="M202" s="685"/>
      <c r="N202" s="685"/>
      <c r="O202" s="685"/>
      <c r="P202" s="741"/>
      <c r="Q202" s="741"/>
      <c r="R202" s="685"/>
      <c r="S202" s="685"/>
      <c r="T202" s="685"/>
      <c r="U202" s="685"/>
      <c r="V202" s="685"/>
      <c r="W202" s="685"/>
      <c r="X202" s="685"/>
      <c r="Y202" s="685"/>
      <c r="Z202" s="685"/>
    </row>
    <row r="203" spans="1:26" ht="12" customHeight="1">
      <c r="A203" s="741"/>
      <c r="B203" s="741"/>
      <c r="C203" s="741"/>
      <c r="D203" s="317"/>
      <c r="E203" s="317"/>
      <c r="F203" s="685"/>
      <c r="G203" s="685"/>
      <c r="H203" s="685"/>
      <c r="I203" s="685"/>
      <c r="J203" s="685"/>
      <c r="K203" s="685"/>
      <c r="L203" s="685"/>
      <c r="M203" s="685"/>
      <c r="N203" s="685"/>
      <c r="O203" s="685"/>
      <c r="P203" s="741"/>
      <c r="Q203" s="741"/>
      <c r="R203" s="685"/>
      <c r="S203" s="685"/>
      <c r="T203" s="685"/>
      <c r="U203" s="685"/>
      <c r="V203" s="685"/>
      <c r="W203" s="685"/>
      <c r="X203" s="685"/>
      <c r="Y203" s="685"/>
      <c r="Z203" s="685"/>
    </row>
    <row r="204" spans="1:26" ht="12" customHeight="1">
      <c r="A204" s="741"/>
      <c r="B204" s="741"/>
      <c r="C204" s="741"/>
      <c r="D204" s="317"/>
      <c r="E204" s="317"/>
      <c r="F204" s="685"/>
      <c r="G204" s="685"/>
      <c r="H204" s="685"/>
      <c r="I204" s="685"/>
      <c r="J204" s="685"/>
      <c r="K204" s="685"/>
      <c r="L204" s="685"/>
      <c r="M204" s="685"/>
      <c r="N204" s="685"/>
      <c r="O204" s="685"/>
      <c r="P204" s="741"/>
      <c r="Q204" s="741"/>
      <c r="R204" s="685"/>
      <c r="S204" s="685"/>
      <c r="T204" s="685"/>
      <c r="U204" s="685"/>
      <c r="V204" s="685"/>
      <c r="W204" s="685"/>
      <c r="X204" s="685"/>
      <c r="Y204" s="685"/>
      <c r="Z204" s="685"/>
    </row>
    <row r="205" spans="1:26" ht="12" customHeight="1">
      <c r="A205" s="741"/>
      <c r="B205" s="741"/>
      <c r="C205" s="741"/>
      <c r="D205" s="317"/>
      <c r="E205" s="317"/>
      <c r="F205" s="685"/>
      <c r="G205" s="685"/>
      <c r="H205" s="685"/>
      <c r="I205" s="685"/>
      <c r="J205" s="685"/>
      <c r="K205" s="685"/>
      <c r="L205" s="685"/>
      <c r="M205" s="685"/>
      <c r="N205" s="685"/>
      <c r="O205" s="685"/>
      <c r="P205" s="741"/>
      <c r="Q205" s="741"/>
      <c r="R205" s="685"/>
      <c r="S205" s="685"/>
      <c r="T205" s="685"/>
      <c r="U205" s="685"/>
      <c r="V205" s="685"/>
      <c r="W205" s="685"/>
      <c r="X205" s="685"/>
      <c r="Y205" s="685"/>
      <c r="Z205" s="685"/>
    </row>
    <row r="206" spans="1:26" ht="12" customHeight="1">
      <c r="A206" s="741"/>
      <c r="B206" s="741"/>
      <c r="C206" s="741"/>
      <c r="D206" s="317"/>
      <c r="E206" s="317"/>
      <c r="F206" s="685"/>
      <c r="G206" s="685"/>
      <c r="H206" s="685"/>
      <c r="I206" s="685"/>
      <c r="J206" s="685"/>
      <c r="K206" s="685"/>
      <c r="L206" s="685"/>
      <c r="M206" s="685"/>
      <c r="N206" s="685"/>
      <c r="O206" s="685"/>
      <c r="P206" s="741"/>
      <c r="Q206" s="741"/>
      <c r="R206" s="685"/>
      <c r="S206" s="685"/>
      <c r="T206" s="685"/>
      <c r="U206" s="685"/>
      <c r="V206" s="685"/>
      <c r="W206" s="685"/>
      <c r="X206" s="685"/>
      <c r="Y206" s="685"/>
      <c r="Z206" s="685"/>
    </row>
    <row r="207" spans="1:26" ht="12" customHeight="1">
      <c r="A207" s="741"/>
      <c r="B207" s="741"/>
      <c r="C207" s="741"/>
      <c r="D207" s="317"/>
      <c r="E207" s="317"/>
      <c r="F207" s="685"/>
      <c r="G207" s="685"/>
      <c r="H207" s="685"/>
      <c r="I207" s="685"/>
      <c r="J207" s="685"/>
      <c r="K207" s="685"/>
      <c r="L207" s="685"/>
      <c r="M207" s="685"/>
      <c r="N207" s="685"/>
      <c r="O207" s="685"/>
      <c r="P207" s="741"/>
      <c r="Q207" s="741"/>
      <c r="R207" s="685"/>
      <c r="S207" s="685"/>
      <c r="T207" s="685"/>
      <c r="U207" s="685"/>
      <c r="V207" s="685"/>
      <c r="W207" s="685"/>
      <c r="X207" s="685"/>
      <c r="Y207" s="685"/>
      <c r="Z207" s="685"/>
    </row>
    <row r="208" spans="1:26" ht="12" customHeight="1">
      <c r="A208" s="741"/>
      <c r="B208" s="741"/>
      <c r="C208" s="741"/>
      <c r="D208" s="317"/>
      <c r="E208" s="317"/>
      <c r="F208" s="685"/>
      <c r="G208" s="685"/>
      <c r="H208" s="685"/>
      <c r="I208" s="685"/>
      <c r="J208" s="685"/>
      <c r="K208" s="685"/>
      <c r="L208" s="685"/>
      <c r="M208" s="685"/>
      <c r="N208" s="685"/>
      <c r="O208" s="685"/>
      <c r="P208" s="741"/>
      <c r="Q208" s="741"/>
      <c r="R208" s="685"/>
      <c r="S208" s="685"/>
      <c r="T208" s="685"/>
      <c r="U208" s="685"/>
      <c r="V208" s="685"/>
      <c r="W208" s="685"/>
      <c r="X208" s="685"/>
      <c r="Y208" s="685"/>
      <c r="Z208" s="685"/>
    </row>
    <row r="209" spans="1:26" ht="12" customHeight="1">
      <c r="A209" s="741"/>
      <c r="B209" s="741"/>
      <c r="C209" s="741"/>
      <c r="D209" s="317"/>
      <c r="E209" s="317"/>
      <c r="F209" s="685"/>
      <c r="G209" s="685"/>
      <c r="H209" s="685"/>
      <c r="I209" s="685"/>
      <c r="J209" s="685"/>
      <c r="K209" s="685"/>
      <c r="L209" s="685"/>
      <c r="M209" s="685"/>
      <c r="N209" s="685"/>
      <c r="O209" s="685"/>
      <c r="P209" s="741"/>
      <c r="Q209" s="741"/>
      <c r="R209" s="685"/>
      <c r="S209" s="685"/>
      <c r="T209" s="685"/>
      <c r="U209" s="685"/>
      <c r="V209" s="685"/>
      <c r="W209" s="685"/>
      <c r="X209" s="685"/>
      <c r="Y209" s="685"/>
      <c r="Z209" s="685"/>
    </row>
    <row r="210" spans="1:26" ht="12" customHeight="1">
      <c r="A210" s="741"/>
      <c r="B210" s="741"/>
      <c r="C210" s="741"/>
      <c r="D210" s="317"/>
      <c r="E210" s="317"/>
      <c r="F210" s="685"/>
      <c r="G210" s="685"/>
      <c r="H210" s="685"/>
      <c r="I210" s="685"/>
      <c r="J210" s="685"/>
      <c r="K210" s="685"/>
      <c r="L210" s="685"/>
      <c r="M210" s="685"/>
      <c r="N210" s="685"/>
      <c r="O210" s="685"/>
      <c r="P210" s="741"/>
      <c r="Q210" s="741"/>
      <c r="R210" s="685"/>
      <c r="S210" s="685"/>
      <c r="T210" s="685"/>
      <c r="U210" s="685"/>
      <c r="V210" s="685"/>
      <c r="W210" s="685"/>
      <c r="X210" s="685"/>
      <c r="Y210" s="685"/>
      <c r="Z210" s="685"/>
    </row>
    <row r="211" spans="1:26" ht="12" customHeight="1">
      <c r="A211" s="741"/>
      <c r="B211" s="741"/>
      <c r="C211" s="741"/>
      <c r="D211" s="317"/>
      <c r="E211" s="317"/>
      <c r="F211" s="685"/>
      <c r="G211" s="685"/>
      <c r="H211" s="685"/>
      <c r="I211" s="685"/>
      <c r="J211" s="685"/>
      <c r="K211" s="685"/>
      <c r="L211" s="685"/>
      <c r="M211" s="685"/>
      <c r="N211" s="685"/>
      <c r="O211" s="685"/>
      <c r="P211" s="741"/>
      <c r="Q211" s="741"/>
      <c r="R211" s="685"/>
      <c r="S211" s="685"/>
      <c r="T211" s="685"/>
      <c r="U211" s="685"/>
      <c r="V211" s="685"/>
      <c r="W211" s="685"/>
      <c r="X211" s="685"/>
      <c r="Y211" s="685"/>
      <c r="Z211" s="685"/>
    </row>
    <row r="212" spans="1:26" ht="12" customHeight="1">
      <c r="A212" s="741"/>
      <c r="B212" s="741"/>
      <c r="C212" s="741"/>
      <c r="D212" s="317"/>
      <c r="E212" s="317"/>
      <c r="F212" s="685"/>
      <c r="G212" s="685"/>
      <c r="H212" s="685"/>
      <c r="I212" s="685"/>
      <c r="J212" s="685"/>
      <c r="K212" s="685"/>
      <c r="L212" s="685"/>
      <c r="M212" s="685"/>
      <c r="N212" s="685"/>
      <c r="O212" s="685"/>
      <c r="P212" s="741"/>
      <c r="Q212" s="741"/>
      <c r="R212" s="685"/>
      <c r="S212" s="685"/>
      <c r="T212" s="685"/>
      <c r="U212" s="685"/>
      <c r="V212" s="685"/>
      <c r="W212" s="685"/>
      <c r="X212" s="685"/>
      <c r="Y212" s="685"/>
      <c r="Z212" s="685"/>
    </row>
    <row r="213" spans="1:26" ht="12" customHeight="1">
      <c r="A213" s="741"/>
      <c r="B213" s="741"/>
      <c r="C213" s="741"/>
      <c r="D213" s="317"/>
      <c r="E213" s="317"/>
      <c r="F213" s="685"/>
      <c r="G213" s="685"/>
      <c r="H213" s="685"/>
      <c r="I213" s="685"/>
      <c r="J213" s="685"/>
      <c r="K213" s="685"/>
      <c r="L213" s="685"/>
      <c r="M213" s="685"/>
      <c r="N213" s="685"/>
      <c r="O213" s="685"/>
      <c r="P213" s="741"/>
      <c r="Q213" s="741"/>
      <c r="R213" s="685"/>
      <c r="S213" s="685"/>
      <c r="T213" s="685"/>
      <c r="U213" s="685"/>
      <c r="V213" s="685"/>
      <c r="W213" s="685"/>
      <c r="X213" s="685"/>
      <c r="Y213" s="685"/>
      <c r="Z213" s="685"/>
    </row>
    <row r="214" spans="1:26" ht="12" customHeight="1">
      <c r="A214" s="741"/>
      <c r="B214" s="741"/>
      <c r="C214" s="741"/>
      <c r="D214" s="317"/>
      <c r="E214" s="317"/>
      <c r="F214" s="685"/>
      <c r="G214" s="685"/>
      <c r="H214" s="685"/>
      <c r="I214" s="685"/>
      <c r="J214" s="685"/>
      <c r="K214" s="685"/>
      <c r="L214" s="685"/>
      <c r="M214" s="685"/>
      <c r="N214" s="685"/>
      <c r="O214" s="685"/>
      <c r="P214" s="741"/>
      <c r="Q214" s="741"/>
      <c r="R214" s="685"/>
      <c r="S214" s="685"/>
      <c r="T214" s="685"/>
      <c r="U214" s="685"/>
      <c r="V214" s="685"/>
      <c r="W214" s="685"/>
      <c r="X214" s="685"/>
      <c r="Y214" s="685"/>
      <c r="Z214" s="685"/>
    </row>
    <row r="215" spans="1:26" ht="12" customHeight="1">
      <c r="A215" s="741"/>
      <c r="B215" s="741"/>
      <c r="C215" s="741"/>
      <c r="D215" s="317"/>
      <c r="E215" s="317"/>
      <c r="F215" s="685"/>
      <c r="G215" s="685"/>
      <c r="H215" s="685"/>
      <c r="I215" s="685"/>
      <c r="J215" s="685"/>
      <c r="K215" s="685"/>
      <c r="L215" s="685"/>
      <c r="M215" s="685"/>
      <c r="N215" s="685"/>
      <c r="O215" s="685"/>
      <c r="P215" s="741"/>
      <c r="Q215" s="741"/>
      <c r="R215" s="685"/>
      <c r="S215" s="685"/>
      <c r="T215" s="685"/>
      <c r="U215" s="685"/>
      <c r="V215" s="685"/>
      <c r="W215" s="685"/>
      <c r="X215" s="685"/>
      <c r="Y215" s="685"/>
      <c r="Z215" s="685"/>
    </row>
    <row r="216" spans="1:26" ht="12" customHeight="1">
      <c r="A216" s="741"/>
      <c r="B216" s="741"/>
      <c r="C216" s="741"/>
      <c r="D216" s="317"/>
      <c r="E216" s="317"/>
      <c r="F216" s="685"/>
      <c r="G216" s="685"/>
      <c r="H216" s="685"/>
      <c r="I216" s="685"/>
      <c r="J216" s="685"/>
      <c r="K216" s="685"/>
      <c r="L216" s="685"/>
      <c r="M216" s="685"/>
      <c r="N216" s="685"/>
      <c r="O216" s="685"/>
      <c r="P216" s="741"/>
      <c r="Q216" s="741"/>
      <c r="R216" s="685"/>
      <c r="S216" s="685"/>
      <c r="T216" s="685"/>
      <c r="U216" s="685"/>
      <c r="V216" s="685"/>
      <c r="W216" s="685"/>
      <c r="X216" s="685"/>
      <c r="Y216" s="685"/>
      <c r="Z216" s="685"/>
    </row>
    <row r="217" spans="1:26" ht="12" customHeight="1">
      <c r="A217" s="741"/>
      <c r="B217" s="741"/>
      <c r="C217" s="741"/>
      <c r="D217" s="317"/>
      <c r="E217" s="317"/>
      <c r="F217" s="685"/>
      <c r="G217" s="685"/>
      <c r="H217" s="685"/>
      <c r="I217" s="685"/>
      <c r="J217" s="685"/>
      <c r="K217" s="685"/>
      <c r="L217" s="685"/>
      <c r="M217" s="685"/>
      <c r="N217" s="685"/>
      <c r="O217" s="685"/>
      <c r="P217" s="741"/>
      <c r="Q217" s="741"/>
      <c r="R217" s="685"/>
      <c r="S217" s="685"/>
      <c r="T217" s="685"/>
      <c r="U217" s="685"/>
      <c r="V217" s="685"/>
      <c r="W217" s="685"/>
      <c r="X217" s="685"/>
      <c r="Y217" s="685"/>
      <c r="Z217" s="685"/>
    </row>
    <row r="218" spans="1:26" ht="12" customHeight="1">
      <c r="A218" s="741"/>
      <c r="B218" s="741"/>
      <c r="C218" s="741"/>
      <c r="D218" s="317"/>
      <c r="E218" s="317"/>
      <c r="F218" s="685"/>
      <c r="G218" s="685"/>
      <c r="H218" s="685"/>
      <c r="I218" s="685"/>
      <c r="J218" s="685"/>
      <c r="K218" s="685"/>
      <c r="L218" s="685"/>
      <c r="M218" s="685"/>
      <c r="N218" s="685"/>
      <c r="O218" s="685"/>
      <c r="P218" s="741"/>
      <c r="Q218" s="741"/>
      <c r="R218" s="685"/>
      <c r="S218" s="685"/>
      <c r="T218" s="685"/>
      <c r="U218" s="685"/>
      <c r="V218" s="685"/>
      <c r="W218" s="685"/>
      <c r="X218" s="685"/>
      <c r="Y218" s="685"/>
      <c r="Z218" s="685"/>
    </row>
    <row r="219" spans="1:26" ht="12" customHeight="1">
      <c r="A219" s="741"/>
      <c r="B219" s="741"/>
      <c r="C219" s="741"/>
      <c r="D219" s="317"/>
      <c r="E219" s="317"/>
      <c r="F219" s="685"/>
      <c r="G219" s="685"/>
      <c r="H219" s="685"/>
      <c r="I219" s="685"/>
      <c r="J219" s="685"/>
      <c r="K219" s="685"/>
      <c r="L219" s="685"/>
      <c r="M219" s="685"/>
      <c r="N219" s="685"/>
      <c r="O219" s="685"/>
      <c r="P219" s="741"/>
      <c r="Q219" s="741"/>
      <c r="R219" s="685"/>
      <c r="S219" s="685"/>
      <c r="T219" s="685"/>
      <c r="U219" s="685"/>
      <c r="V219" s="685"/>
      <c r="W219" s="685"/>
      <c r="X219" s="685"/>
      <c r="Y219" s="685"/>
      <c r="Z219" s="685"/>
    </row>
    <row r="220" spans="1:26" ht="12" customHeight="1">
      <c r="A220" s="741"/>
      <c r="B220" s="741"/>
      <c r="C220" s="741"/>
      <c r="D220" s="317"/>
      <c r="E220" s="317"/>
      <c r="F220" s="685"/>
      <c r="G220" s="685"/>
      <c r="H220" s="685"/>
      <c r="I220" s="685"/>
      <c r="J220" s="685"/>
      <c r="K220" s="685"/>
      <c r="L220" s="685"/>
      <c r="M220" s="685"/>
      <c r="N220" s="685"/>
      <c r="O220" s="685"/>
      <c r="P220" s="741"/>
      <c r="Q220" s="741"/>
      <c r="R220" s="685"/>
      <c r="S220" s="685"/>
      <c r="T220" s="685"/>
      <c r="U220" s="685"/>
      <c r="V220" s="685"/>
      <c r="W220" s="685"/>
      <c r="X220" s="685"/>
      <c r="Y220" s="685"/>
      <c r="Z220" s="685"/>
    </row>
    <row r="221" spans="1:26" ht="12" customHeight="1">
      <c r="A221" s="741"/>
      <c r="B221" s="741"/>
      <c r="C221" s="741"/>
      <c r="D221" s="317"/>
      <c r="E221" s="317"/>
      <c r="F221" s="685"/>
      <c r="G221" s="685"/>
      <c r="H221" s="685"/>
      <c r="I221" s="685"/>
      <c r="J221" s="685"/>
      <c r="K221" s="685"/>
      <c r="L221" s="685"/>
      <c r="M221" s="685"/>
      <c r="N221" s="685"/>
      <c r="O221" s="685"/>
      <c r="P221" s="741"/>
      <c r="Q221" s="741"/>
      <c r="R221" s="685"/>
      <c r="S221" s="685"/>
      <c r="T221" s="685"/>
      <c r="U221" s="685"/>
      <c r="V221" s="685"/>
      <c r="W221" s="685"/>
      <c r="X221" s="685"/>
      <c r="Y221" s="685"/>
      <c r="Z221" s="685"/>
    </row>
    <row r="222" spans="1:26" ht="12" customHeight="1">
      <c r="A222" s="741"/>
      <c r="B222" s="741"/>
      <c r="C222" s="741"/>
      <c r="D222" s="317"/>
      <c r="E222" s="317"/>
      <c r="F222" s="685"/>
      <c r="G222" s="685"/>
      <c r="H222" s="685"/>
      <c r="I222" s="685"/>
      <c r="J222" s="685"/>
      <c r="K222" s="685"/>
      <c r="L222" s="685"/>
      <c r="M222" s="685"/>
      <c r="N222" s="685"/>
      <c r="O222" s="685"/>
      <c r="P222" s="741"/>
      <c r="Q222" s="741"/>
      <c r="R222" s="685"/>
      <c r="S222" s="685"/>
      <c r="T222" s="685"/>
      <c r="U222" s="685"/>
      <c r="V222" s="685"/>
      <c r="W222" s="685"/>
      <c r="X222" s="685"/>
      <c r="Y222" s="685"/>
      <c r="Z222" s="685"/>
    </row>
    <row r="223" spans="1:26" ht="12" customHeight="1">
      <c r="A223" s="741"/>
      <c r="B223" s="741"/>
      <c r="C223" s="741"/>
      <c r="D223" s="317"/>
      <c r="E223" s="317"/>
      <c r="F223" s="685"/>
      <c r="G223" s="685"/>
      <c r="H223" s="685"/>
      <c r="I223" s="685"/>
      <c r="J223" s="685"/>
      <c r="K223" s="685"/>
      <c r="L223" s="685"/>
      <c r="M223" s="685"/>
      <c r="N223" s="685"/>
      <c r="O223" s="685"/>
      <c r="P223" s="741"/>
      <c r="Q223" s="741"/>
      <c r="R223" s="685"/>
      <c r="S223" s="685"/>
      <c r="T223" s="685"/>
      <c r="U223" s="685"/>
      <c r="V223" s="685"/>
      <c r="W223" s="685"/>
      <c r="X223" s="685"/>
      <c r="Y223" s="685"/>
      <c r="Z223" s="685"/>
    </row>
    <row r="224" spans="1:26" ht="12" customHeight="1">
      <c r="A224" s="741"/>
      <c r="B224" s="741"/>
      <c r="C224" s="741"/>
      <c r="D224" s="317"/>
      <c r="E224" s="317"/>
      <c r="F224" s="685"/>
      <c r="G224" s="685"/>
      <c r="H224" s="685"/>
      <c r="I224" s="685"/>
      <c r="J224" s="685"/>
      <c r="K224" s="685"/>
      <c r="L224" s="685"/>
      <c r="M224" s="685"/>
      <c r="N224" s="685"/>
      <c r="O224" s="685"/>
      <c r="P224" s="741"/>
      <c r="Q224" s="741"/>
      <c r="R224" s="685"/>
      <c r="S224" s="685"/>
      <c r="T224" s="685"/>
      <c r="U224" s="685"/>
      <c r="V224" s="685"/>
      <c r="W224" s="685"/>
      <c r="X224" s="685"/>
      <c r="Y224" s="685"/>
      <c r="Z224" s="685"/>
    </row>
    <row r="225" spans="1:26" ht="12" customHeight="1">
      <c r="A225" s="741"/>
      <c r="B225" s="741"/>
      <c r="C225" s="741"/>
      <c r="D225" s="317"/>
      <c r="E225" s="317"/>
      <c r="F225" s="685"/>
      <c r="G225" s="685"/>
      <c r="H225" s="685"/>
      <c r="I225" s="685"/>
      <c r="J225" s="685"/>
      <c r="K225" s="685"/>
      <c r="L225" s="685"/>
      <c r="M225" s="685"/>
      <c r="N225" s="685"/>
      <c r="O225" s="685"/>
      <c r="P225" s="741"/>
      <c r="Q225" s="741"/>
      <c r="R225" s="685"/>
      <c r="S225" s="685"/>
      <c r="T225" s="685"/>
      <c r="U225" s="685"/>
      <c r="V225" s="685"/>
      <c r="W225" s="685"/>
      <c r="X225" s="685"/>
      <c r="Y225" s="685"/>
      <c r="Z225" s="685"/>
    </row>
    <row r="226" spans="1:26" ht="12" customHeight="1">
      <c r="A226" s="741"/>
      <c r="B226" s="741"/>
      <c r="C226" s="741"/>
      <c r="D226" s="317"/>
      <c r="E226" s="317"/>
      <c r="F226" s="685"/>
      <c r="G226" s="685"/>
      <c r="H226" s="685"/>
      <c r="I226" s="685"/>
      <c r="J226" s="685"/>
      <c r="K226" s="685"/>
      <c r="L226" s="685"/>
      <c r="M226" s="685"/>
      <c r="N226" s="685"/>
      <c r="O226" s="685"/>
      <c r="P226" s="741"/>
      <c r="Q226" s="741"/>
      <c r="R226" s="685"/>
      <c r="S226" s="685"/>
      <c r="T226" s="685"/>
      <c r="U226" s="685"/>
      <c r="V226" s="685"/>
      <c r="W226" s="685"/>
      <c r="X226" s="685"/>
      <c r="Y226" s="685"/>
      <c r="Z226" s="685"/>
    </row>
    <row r="227" spans="1:26" ht="12" customHeight="1">
      <c r="A227" s="741"/>
      <c r="B227" s="741"/>
      <c r="C227" s="741"/>
      <c r="D227" s="317"/>
      <c r="E227" s="317"/>
      <c r="F227" s="685"/>
      <c r="G227" s="685"/>
      <c r="H227" s="685"/>
      <c r="I227" s="685"/>
      <c r="J227" s="685"/>
      <c r="K227" s="685"/>
      <c r="L227" s="685"/>
      <c r="M227" s="685"/>
      <c r="N227" s="685"/>
      <c r="O227" s="685"/>
      <c r="P227" s="741"/>
      <c r="Q227" s="741"/>
      <c r="R227" s="685"/>
      <c r="S227" s="685"/>
      <c r="T227" s="685"/>
      <c r="U227" s="685"/>
      <c r="V227" s="685"/>
      <c r="W227" s="685"/>
      <c r="X227" s="685"/>
      <c r="Y227" s="685"/>
      <c r="Z227" s="685"/>
    </row>
    <row r="228" spans="1:26" ht="12" customHeight="1">
      <c r="A228" s="741"/>
      <c r="B228" s="741"/>
      <c r="C228" s="741"/>
      <c r="D228" s="317"/>
      <c r="E228" s="317"/>
      <c r="F228" s="685"/>
      <c r="G228" s="685"/>
      <c r="H228" s="685"/>
      <c r="I228" s="685"/>
      <c r="J228" s="685"/>
      <c r="K228" s="685"/>
      <c r="L228" s="685"/>
      <c r="M228" s="685"/>
      <c r="N228" s="685"/>
      <c r="O228" s="685"/>
      <c r="P228" s="741"/>
      <c r="Q228" s="741"/>
      <c r="R228" s="685"/>
      <c r="S228" s="685"/>
      <c r="T228" s="685"/>
      <c r="U228" s="685"/>
      <c r="V228" s="685"/>
      <c r="W228" s="685"/>
      <c r="X228" s="685"/>
      <c r="Y228" s="685"/>
      <c r="Z228" s="685"/>
    </row>
    <row r="229" spans="1:26" ht="12" customHeight="1">
      <c r="A229" s="741"/>
      <c r="B229" s="741"/>
      <c r="C229" s="741"/>
      <c r="D229" s="317"/>
      <c r="E229" s="317"/>
      <c r="F229" s="685"/>
      <c r="G229" s="685"/>
      <c r="H229" s="685"/>
      <c r="I229" s="685"/>
      <c r="J229" s="685"/>
      <c r="K229" s="685"/>
      <c r="L229" s="685"/>
      <c r="M229" s="685"/>
      <c r="N229" s="685"/>
      <c r="O229" s="685"/>
      <c r="P229" s="741"/>
      <c r="Q229" s="741"/>
      <c r="R229" s="685"/>
      <c r="S229" s="685"/>
      <c r="T229" s="685"/>
      <c r="U229" s="685"/>
      <c r="V229" s="685"/>
      <c r="W229" s="685"/>
      <c r="X229" s="685"/>
      <c r="Y229" s="685"/>
      <c r="Z229" s="685"/>
    </row>
    <row r="230" spans="1:26" ht="12" customHeight="1">
      <c r="A230" s="741"/>
      <c r="B230" s="741"/>
      <c r="C230" s="741"/>
      <c r="D230" s="317"/>
      <c r="E230" s="317"/>
      <c r="F230" s="685"/>
      <c r="G230" s="685"/>
      <c r="H230" s="685"/>
      <c r="I230" s="685"/>
      <c r="J230" s="685"/>
      <c r="K230" s="685"/>
      <c r="L230" s="685"/>
      <c r="M230" s="685"/>
      <c r="N230" s="685"/>
      <c r="O230" s="685"/>
      <c r="P230" s="741"/>
      <c r="Q230" s="741"/>
      <c r="R230" s="685"/>
      <c r="S230" s="685"/>
      <c r="T230" s="685"/>
      <c r="U230" s="685"/>
      <c r="V230" s="685"/>
      <c r="W230" s="685"/>
      <c r="X230" s="685"/>
      <c r="Y230" s="685"/>
      <c r="Z230" s="685"/>
    </row>
    <row r="231" spans="1:26" ht="12" customHeight="1">
      <c r="A231" s="741"/>
      <c r="B231" s="741"/>
      <c r="C231" s="741"/>
      <c r="D231" s="317"/>
      <c r="E231" s="317"/>
      <c r="F231" s="685"/>
      <c r="G231" s="685"/>
      <c r="H231" s="685"/>
      <c r="I231" s="685"/>
      <c r="J231" s="685"/>
      <c r="K231" s="685"/>
      <c r="L231" s="685"/>
      <c r="M231" s="685"/>
      <c r="N231" s="685"/>
      <c r="O231" s="685"/>
      <c r="P231" s="741"/>
      <c r="Q231" s="741"/>
      <c r="R231" s="685"/>
      <c r="S231" s="685"/>
      <c r="T231" s="685"/>
      <c r="U231" s="685"/>
      <c r="V231" s="685"/>
      <c r="W231" s="685"/>
      <c r="X231" s="685"/>
      <c r="Y231" s="685"/>
      <c r="Z231" s="685"/>
    </row>
    <row r="232" spans="1:26" ht="12" customHeight="1">
      <c r="A232" s="741"/>
      <c r="B232" s="741"/>
      <c r="C232" s="741"/>
      <c r="D232" s="317"/>
      <c r="E232" s="317"/>
      <c r="F232" s="685"/>
      <c r="G232" s="685"/>
      <c r="H232" s="685"/>
      <c r="I232" s="685"/>
      <c r="J232" s="685"/>
      <c r="K232" s="685"/>
      <c r="L232" s="685"/>
      <c r="M232" s="685"/>
      <c r="N232" s="685"/>
      <c r="O232" s="685"/>
      <c r="P232" s="741"/>
      <c r="Q232" s="741"/>
      <c r="R232" s="685"/>
      <c r="S232" s="685"/>
      <c r="T232" s="685"/>
      <c r="U232" s="685"/>
      <c r="V232" s="685"/>
      <c r="W232" s="685"/>
      <c r="X232" s="685"/>
      <c r="Y232" s="685"/>
      <c r="Z232" s="685"/>
    </row>
    <row r="233" spans="1:26" ht="12" customHeight="1">
      <c r="A233" s="741"/>
      <c r="B233" s="741"/>
      <c r="C233" s="741"/>
      <c r="D233" s="317"/>
      <c r="E233" s="317"/>
      <c r="F233" s="685"/>
      <c r="G233" s="685"/>
      <c r="H233" s="685"/>
      <c r="I233" s="685"/>
      <c r="J233" s="685"/>
      <c r="K233" s="685"/>
      <c r="L233" s="685"/>
      <c r="M233" s="685"/>
      <c r="N233" s="685"/>
      <c r="O233" s="685"/>
      <c r="P233" s="741"/>
      <c r="Q233" s="741"/>
      <c r="R233" s="685"/>
      <c r="S233" s="685"/>
      <c r="T233" s="685"/>
      <c r="U233" s="685"/>
      <c r="V233" s="685"/>
      <c r="W233" s="685"/>
      <c r="X233" s="685"/>
      <c r="Y233" s="685"/>
      <c r="Z233" s="685"/>
    </row>
    <row r="234" spans="1:26" ht="12" customHeight="1">
      <c r="A234" s="741"/>
      <c r="B234" s="741"/>
      <c r="C234" s="741"/>
      <c r="D234" s="317"/>
      <c r="E234" s="317"/>
      <c r="F234" s="685"/>
      <c r="G234" s="685"/>
      <c r="H234" s="685"/>
      <c r="I234" s="685"/>
      <c r="J234" s="685"/>
      <c r="K234" s="685"/>
      <c r="L234" s="685"/>
      <c r="M234" s="685"/>
      <c r="N234" s="685"/>
      <c r="O234" s="685"/>
      <c r="P234" s="741"/>
      <c r="Q234" s="741"/>
      <c r="R234" s="685"/>
      <c r="S234" s="685"/>
      <c r="T234" s="685"/>
      <c r="U234" s="685"/>
      <c r="V234" s="685"/>
      <c r="W234" s="685"/>
      <c r="X234" s="685"/>
      <c r="Y234" s="685"/>
      <c r="Z234" s="685"/>
    </row>
    <row r="235" spans="1:26" ht="12" customHeight="1">
      <c r="A235" s="741"/>
      <c r="B235" s="741"/>
      <c r="C235" s="741"/>
      <c r="D235" s="317"/>
      <c r="E235" s="317"/>
      <c r="F235" s="685"/>
      <c r="G235" s="685"/>
      <c r="H235" s="685"/>
      <c r="I235" s="685"/>
      <c r="J235" s="685"/>
      <c r="K235" s="685"/>
      <c r="L235" s="685"/>
      <c r="M235" s="685"/>
      <c r="N235" s="685"/>
      <c r="O235" s="685"/>
      <c r="P235" s="741"/>
      <c r="Q235" s="741"/>
      <c r="R235" s="685"/>
      <c r="S235" s="685"/>
      <c r="T235" s="685"/>
      <c r="U235" s="685"/>
      <c r="V235" s="685"/>
      <c r="W235" s="685"/>
      <c r="X235" s="685"/>
      <c r="Y235" s="685"/>
      <c r="Z235" s="685"/>
    </row>
    <row r="236" spans="1:26" ht="12" customHeight="1">
      <c r="A236" s="741"/>
      <c r="B236" s="741"/>
      <c r="C236" s="741"/>
      <c r="D236" s="317"/>
      <c r="E236" s="317"/>
      <c r="F236" s="685"/>
      <c r="G236" s="685"/>
      <c r="H236" s="685"/>
      <c r="I236" s="685"/>
      <c r="J236" s="685"/>
      <c r="K236" s="685"/>
      <c r="L236" s="685"/>
      <c r="M236" s="685"/>
      <c r="N236" s="685"/>
      <c r="O236" s="685"/>
      <c r="P236" s="741"/>
      <c r="Q236" s="741"/>
      <c r="R236" s="685"/>
      <c r="S236" s="685"/>
      <c r="T236" s="685"/>
      <c r="U236" s="685"/>
      <c r="V236" s="685"/>
      <c r="W236" s="685"/>
      <c r="X236" s="685"/>
      <c r="Y236" s="685"/>
      <c r="Z236" s="685"/>
    </row>
    <row r="237" spans="1:26" ht="12" customHeight="1">
      <c r="A237" s="741"/>
      <c r="B237" s="741"/>
      <c r="C237" s="741"/>
      <c r="D237" s="317"/>
      <c r="E237" s="317"/>
      <c r="F237" s="685"/>
      <c r="G237" s="685"/>
      <c r="H237" s="685"/>
      <c r="I237" s="685"/>
      <c r="J237" s="685"/>
      <c r="K237" s="685"/>
      <c r="L237" s="685"/>
      <c r="M237" s="685"/>
      <c r="N237" s="685"/>
      <c r="O237" s="685"/>
      <c r="P237" s="741"/>
      <c r="Q237" s="741"/>
      <c r="R237" s="685"/>
      <c r="S237" s="685"/>
      <c r="T237" s="685"/>
      <c r="U237" s="685"/>
      <c r="V237" s="685"/>
      <c r="W237" s="685"/>
      <c r="X237" s="685"/>
      <c r="Y237" s="685"/>
      <c r="Z237" s="685"/>
    </row>
    <row r="238" spans="1:26" ht="12" customHeight="1">
      <c r="A238" s="741"/>
      <c r="B238" s="741"/>
      <c r="C238" s="741"/>
      <c r="D238" s="317"/>
      <c r="E238" s="317"/>
      <c r="F238" s="685"/>
      <c r="G238" s="685"/>
      <c r="H238" s="685"/>
      <c r="I238" s="685"/>
      <c r="J238" s="685"/>
      <c r="K238" s="685"/>
      <c r="L238" s="685"/>
      <c r="M238" s="685"/>
      <c r="N238" s="685"/>
      <c r="O238" s="685"/>
      <c r="P238" s="741"/>
      <c r="Q238" s="741"/>
      <c r="R238" s="685"/>
      <c r="S238" s="685"/>
      <c r="T238" s="685"/>
      <c r="U238" s="685"/>
      <c r="V238" s="685"/>
      <c r="W238" s="685"/>
      <c r="X238" s="685"/>
      <c r="Y238" s="685"/>
      <c r="Z238" s="685"/>
    </row>
    <row r="239" spans="1:26" ht="12" customHeight="1">
      <c r="A239" s="741"/>
      <c r="B239" s="741"/>
      <c r="C239" s="741"/>
      <c r="D239" s="317"/>
      <c r="E239" s="317"/>
      <c r="F239" s="685"/>
      <c r="G239" s="685"/>
      <c r="H239" s="685"/>
      <c r="I239" s="685"/>
      <c r="J239" s="685"/>
      <c r="K239" s="685"/>
      <c r="L239" s="685"/>
      <c r="M239" s="685"/>
      <c r="N239" s="685"/>
      <c r="O239" s="685"/>
      <c r="P239" s="741"/>
      <c r="Q239" s="741"/>
      <c r="R239" s="685"/>
      <c r="S239" s="685"/>
      <c r="T239" s="685"/>
      <c r="U239" s="685"/>
      <c r="V239" s="685"/>
      <c r="W239" s="685"/>
      <c r="X239" s="685"/>
      <c r="Y239" s="685"/>
      <c r="Z239" s="685"/>
    </row>
    <row r="240" spans="1:26" ht="12" customHeight="1">
      <c r="A240" s="741"/>
      <c r="B240" s="741"/>
      <c r="C240" s="741"/>
      <c r="D240" s="317"/>
      <c r="E240" s="317"/>
      <c r="F240" s="685"/>
      <c r="G240" s="685"/>
      <c r="H240" s="685"/>
      <c r="I240" s="685"/>
      <c r="J240" s="685"/>
      <c r="K240" s="685"/>
      <c r="L240" s="685"/>
      <c r="M240" s="685"/>
      <c r="N240" s="685"/>
      <c r="O240" s="685"/>
      <c r="P240" s="741"/>
      <c r="Q240" s="741"/>
      <c r="R240" s="685"/>
      <c r="S240" s="685"/>
      <c r="T240" s="685"/>
      <c r="U240" s="685"/>
      <c r="V240" s="685"/>
      <c r="W240" s="685"/>
      <c r="X240" s="685"/>
      <c r="Y240" s="685"/>
      <c r="Z240" s="685"/>
    </row>
    <row r="241" spans="1:26" ht="12" customHeight="1">
      <c r="A241" s="741"/>
      <c r="B241" s="741"/>
      <c r="C241" s="741"/>
      <c r="D241" s="317"/>
      <c r="E241" s="317"/>
      <c r="F241" s="685"/>
      <c r="G241" s="685"/>
      <c r="H241" s="685"/>
      <c r="I241" s="685"/>
      <c r="J241" s="685"/>
      <c r="K241" s="685"/>
      <c r="L241" s="685"/>
      <c r="M241" s="685"/>
      <c r="N241" s="685"/>
      <c r="O241" s="685"/>
      <c r="P241" s="741"/>
      <c r="Q241" s="741"/>
      <c r="R241" s="685"/>
      <c r="S241" s="685"/>
      <c r="T241" s="685"/>
      <c r="U241" s="685"/>
      <c r="V241" s="685"/>
      <c r="W241" s="685"/>
      <c r="X241" s="685"/>
      <c r="Y241" s="685"/>
      <c r="Z241" s="685"/>
    </row>
    <row r="242" spans="1:26" ht="12" customHeight="1">
      <c r="A242" s="741"/>
      <c r="B242" s="741"/>
      <c r="C242" s="741"/>
      <c r="D242" s="317"/>
      <c r="E242" s="317"/>
      <c r="F242" s="685"/>
      <c r="G242" s="685"/>
      <c r="H242" s="685"/>
      <c r="I242" s="685"/>
      <c r="J242" s="685"/>
      <c r="K242" s="685"/>
      <c r="L242" s="685"/>
      <c r="M242" s="685"/>
      <c r="N242" s="685"/>
      <c r="O242" s="685"/>
      <c r="P242" s="741"/>
      <c r="Q242" s="741"/>
      <c r="R242" s="685"/>
      <c r="S242" s="685"/>
      <c r="T242" s="685"/>
      <c r="U242" s="685"/>
      <c r="V242" s="685"/>
      <c r="W242" s="685"/>
      <c r="X242" s="685"/>
      <c r="Y242" s="685"/>
      <c r="Z242" s="685"/>
    </row>
    <row r="243" spans="1:26" ht="12" customHeight="1">
      <c r="A243" s="741"/>
      <c r="B243" s="741"/>
      <c r="C243" s="741"/>
      <c r="D243" s="317"/>
      <c r="E243" s="317"/>
      <c r="F243" s="685"/>
      <c r="G243" s="685"/>
      <c r="H243" s="685"/>
      <c r="I243" s="685"/>
      <c r="J243" s="685"/>
      <c r="K243" s="685"/>
      <c r="L243" s="685"/>
      <c r="M243" s="685"/>
      <c r="N243" s="685"/>
      <c r="O243" s="685"/>
      <c r="P243" s="741"/>
      <c r="Q243" s="741"/>
      <c r="R243" s="685"/>
      <c r="S243" s="685"/>
      <c r="T243" s="685"/>
      <c r="U243" s="685"/>
      <c r="V243" s="685"/>
      <c r="W243" s="685"/>
      <c r="X243" s="685"/>
      <c r="Y243" s="685"/>
      <c r="Z243" s="685"/>
    </row>
    <row r="244" spans="1:26" ht="12" customHeight="1">
      <c r="A244" s="741"/>
      <c r="B244" s="741"/>
      <c r="C244" s="741"/>
      <c r="D244" s="317"/>
      <c r="E244" s="317"/>
      <c r="F244" s="685"/>
      <c r="G244" s="685"/>
      <c r="H244" s="685"/>
      <c r="I244" s="685"/>
      <c r="J244" s="685"/>
      <c r="K244" s="685"/>
      <c r="L244" s="685"/>
      <c r="M244" s="685"/>
      <c r="N244" s="685"/>
      <c r="O244" s="685"/>
      <c r="P244" s="741"/>
      <c r="Q244" s="741"/>
      <c r="R244" s="685"/>
      <c r="S244" s="685"/>
      <c r="T244" s="685"/>
      <c r="U244" s="685"/>
      <c r="V244" s="685"/>
      <c r="W244" s="685"/>
      <c r="X244" s="685"/>
      <c r="Y244" s="685"/>
      <c r="Z244" s="685"/>
    </row>
    <row r="245" spans="1:26" ht="12" customHeight="1">
      <c r="A245" s="741"/>
      <c r="B245" s="741"/>
      <c r="C245" s="741"/>
      <c r="D245" s="317"/>
      <c r="E245" s="317"/>
      <c r="F245" s="685"/>
      <c r="G245" s="685"/>
      <c r="H245" s="685"/>
      <c r="I245" s="685"/>
      <c r="J245" s="685"/>
      <c r="K245" s="685"/>
      <c r="L245" s="685"/>
      <c r="M245" s="685"/>
      <c r="N245" s="685"/>
      <c r="O245" s="685"/>
      <c r="P245" s="741"/>
      <c r="Q245" s="741"/>
      <c r="R245" s="685"/>
      <c r="S245" s="685"/>
      <c r="T245" s="685"/>
      <c r="U245" s="685"/>
      <c r="V245" s="685"/>
      <c r="W245" s="685"/>
      <c r="X245" s="685"/>
      <c r="Y245" s="685"/>
      <c r="Z245" s="685"/>
    </row>
    <row r="246" spans="1:26" ht="12" customHeight="1">
      <c r="A246" s="741"/>
      <c r="B246" s="741"/>
      <c r="C246" s="741"/>
      <c r="D246" s="317"/>
      <c r="E246" s="317"/>
      <c r="F246" s="685"/>
      <c r="G246" s="685"/>
      <c r="H246" s="685"/>
      <c r="I246" s="685"/>
      <c r="J246" s="685"/>
      <c r="K246" s="685"/>
      <c r="L246" s="685"/>
      <c r="M246" s="685"/>
      <c r="N246" s="685"/>
      <c r="O246" s="685"/>
      <c r="P246" s="741"/>
      <c r="Q246" s="741"/>
      <c r="R246" s="685"/>
      <c r="S246" s="685"/>
      <c r="T246" s="685"/>
      <c r="U246" s="685"/>
      <c r="V246" s="685"/>
      <c r="W246" s="685"/>
      <c r="X246" s="685"/>
      <c r="Y246" s="685"/>
      <c r="Z246" s="685"/>
    </row>
    <row r="247" spans="1:26" ht="12" customHeight="1">
      <c r="A247" s="741"/>
      <c r="B247" s="741"/>
      <c r="C247" s="741"/>
      <c r="D247" s="317"/>
      <c r="E247" s="317"/>
      <c r="F247" s="685"/>
      <c r="G247" s="685"/>
      <c r="H247" s="685"/>
      <c r="I247" s="685"/>
      <c r="J247" s="685"/>
      <c r="K247" s="685"/>
      <c r="L247" s="685"/>
      <c r="M247" s="685"/>
      <c r="N247" s="685"/>
      <c r="O247" s="685"/>
      <c r="P247" s="741"/>
      <c r="Q247" s="741"/>
      <c r="R247" s="685"/>
      <c r="S247" s="685"/>
      <c r="T247" s="685"/>
      <c r="U247" s="685"/>
      <c r="V247" s="685"/>
      <c r="W247" s="685"/>
      <c r="X247" s="685"/>
      <c r="Y247" s="685"/>
      <c r="Z247" s="685"/>
    </row>
    <row r="248" spans="1:26" ht="12" customHeight="1">
      <c r="A248" s="741"/>
      <c r="B248" s="741"/>
      <c r="C248" s="741"/>
      <c r="D248" s="317"/>
      <c r="E248" s="317"/>
      <c r="F248" s="685"/>
      <c r="G248" s="685"/>
      <c r="H248" s="685"/>
      <c r="I248" s="685"/>
      <c r="J248" s="685"/>
      <c r="K248" s="685"/>
      <c r="L248" s="685"/>
      <c r="M248" s="685"/>
      <c r="N248" s="685"/>
      <c r="O248" s="685"/>
      <c r="P248" s="741"/>
      <c r="Q248" s="741"/>
      <c r="R248" s="685"/>
      <c r="S248" s="685"/>
      <c r="T248" s="685"/>
      <c r="U248" s="685"/>
      <c r="V248" s="685"/>
      <c r="W248" s="685"/>
      <c r="X248" s="685"/>
      <c r="Y248" s="685"/>
      <c r="Z248" s="685"/>
    </row>
    <row r="249" spans="1:26" ht="12" customHeight="1">
      <c r="A249" s="741"/>
      <c r="B249" s="741"/>
      <c r="C249" s="741"/>
      <c r="D249" s="317"/>
      <c r="E249" s="317"/>
      <c r="F249" s="685"/>
      <c r="G249" s="685"/>
      <c r="H249" s="685"/>
      <c r="I249" s="685"/>
      <c r="J249" s="685"/>
      <c r="K249" s="685"/>
      <c r="L249" s="685"/>
      <c r="M249" s="685"/>
      <c r="N249" s="685"/>
      <c r="O249" s="685"/>
      <c r="P249" s="741"/>
      <c r="Q249" s="741"/>
      <c r="R249" s="685"/>
      <c r="S249" s="685"/>
      <c r="T249" s="685"/>
      <c r="U249" s="685"/>
      <c r="V249" s="685"/>
      <c r="W249" s="685"/>
      <c r="X249" s="685"/>
      <c r="Y249" s="685"/>
      <c r="Z249" s="685"/>
    </row>
    <row r="250" spans="1:26" ht="12" customHeight="1">
      <c r="A250" s="741"/>
      <c r="B250" s="741"/>
      <c r="C250" s="741"/>
      <c r="D250" s="317"/>
      <c r="E250" s="317"/>
      <c r="F250" s="685"/>
      <c r="G250" s="685"/>
      <c r="H250" s="685"/>
      <c r="I250" s="685"/>
      <c r="J250" s="685"/>
      <c r="K250" s="685"/>
      <c r="L250" s="685"/>
      <c r="M250" s="685"/>
      <c r="N250" s="685"/>
      <c r="O250" s="685"/>
      <c r="P250" s="741"/>
      <c r="Q250" s="741"/>
      <c r="R250" s="685"/>
      <c r="S250" s="685"/>
      <c r="T250" s="685"/>
      <c r="U250" s="685"/>
      <c r="V250" s="685"/>
      <c r="W250" s="685"/>
      <c r="X250" s="685"/>
      <c r="Y250" s="685"/>
      <c r="Z250" s="685"/>
    </row>
    <row r="251" spans="1:26" ht="12" customHeight="1">
      <c r="A251" s="741"/>
      <c r="B251" s="741"/>
      <c r="C251" s="741"/>
      <c r="D251" s="317"/>
      <c r="E251" s="317"/>
      <c r="F251" s="685"/>
      <c r="G251" s="685"/>
      <c r="H251" s="685"/>
      <c r="I251" s="685"/>
      <c r="J251" s="685"/>
      <c r="K251" s="685"/>
      <c r="L251" s="685"/>
      <c r="M251" s="685"/>
      <c r="N251" s="685"/>
      <c r="O251" s="685"/>
      <c r="P251" s="741"/>
      <c r="Q251" s="741"/>
      <c r="R251" s="685"/>
      <c r="S251" s="685"/>
      <c r="T251" s="685"/>
      <c r="U251" s="685"/>
      <c r="V251" s="685"/>
      <c r="W251" s="685"/>
      <c r="X251" s="685"/>
      <c r="Y251" s="685"/>
      <c r="Z251" s="685"/>
    </row>
    <row r="252" spans="1:26" ht="12" customHeight="1">
      <c r="A252" s="741"/>
      <c r="B252" s="741"/>
      <c r="C252" s="741"/>
      <c r="D252" s="317"/>
      <c r="E252" s="317"/>
      <c r="F252" s="685"/>
      <c r="G252" s="685"/>
      <c r="H252" s="685"/>
      <c r="I252" s="685"/>
      <c r="J252" s="685"/>
      <c r="K252" s="685"/>
      <c r="L252" s="685"/>
      <c r="M252" s="685"/>
      <c r="N252" s="685"/>
      <c r="O252" s="685"/>
      <c r="P252" s="741"/>
      <c r="Q252" s="741"/>
      <c r="R252" s="685"/>
      <c r="S252" s="685"/>
      <c r="T252" s="685"/>
      <c r="U252" s="685"/>
      <c r="V252" s="685"/>
      <c r="W252" s="685"/>
      <c r="X252" s="685"/>
      <c r="Y252" s="685"/>
      <c r="Z252" s="685"/>
    </row>
    <row r="253" spans="1:26" ht="12" customHeight="1">
      <c r="A253" s="741"/>
      <c r="B253" s="741"/>
      <c r="C253" s="741"/>
      <c r="D253" s="317"/>
      <c r="E253" s="317"/>
      <c r="F253" s="685"/>
      <c r="G253" s="685"/>
      <c r="H253" s="685"/>
      <c r="I253" s="685"/>
      <c r="J253" s="685"/>
      <c r="K253" s="685"/>
      <c r="L253" s="685"/>
      <c r="M253" s="685"/>
      <c r="N253" s="685"/>
      <c r="O253" s="685"/>
      <c r="P253" s="741"/>
      <c r="Q253" s="741"/>
      <c r="R253" s="685"/>
      <c r="S253" s="685"/>
      <c r="T253" s="685"/>
      <c r="U253" s="685"/>
      <c r="V253" s="685"/>
      <c r="W253" s="685"/>
      <c r="X253" s="685"/>
      <c r="Y253" s="685"/>
      <c r="Z253" s="685"/>
    </row>
    <row r="254" spans="1:26" ht="12" customHeight="1">
      <c r="A254" s="741"/>
      <c r="B254" s="741"/>
      <c r="C254" s="741"/>
      <c r="D254" s="317"/>
      <c r="E254" s="317"/>
      <c r="F254" s="685"/>
      <c r="G254" s="685"/>
      <c r="H254" s="685"/>
      <c r="I254" s="685"/>
      <c r="J254" s="685"/>
      <c r="K254" s="685"/>
      <c r="L254" s="685"/>
      <c r="M254" s="685"/>
      <c r="N254" s="685"/>
      <c r="O254" s="685"/>
      <c r="P254" s="741"/>
      <c r="Q254" s="741"/>
      <c r="R254" s="685"/>
      <c r="S254" s="685"/>
      <c r="T254" s="685"/>
      <c r="U254" s="685"/>
      <c r="V254" s="685"/>
      <c r="W254" s="685"/>
      <c r="X254" s="685"/>
      <c r="Y254" s="685"/>
      <c r="Z254" s="685"/>
    </row>
    <row r="255" spans="1:26" ht="12" customHeight="1">
      <c r="A255" s="741"/>
      <c r="B255" s="741"/>
      <c r="C255" s="741"/>
      <c r="D255" s="317"/>
      <c r="E255" s="317"/>
      <c r="F255" s="685"/>
      <c r="G255" s="685"/>
      <c r="H255" s="685"/>
      <c r="I255" s="685"/>
      <c r="J255" s="685"/>
      <c r="K255" s="685"/>
      <c r="L255" s="685"/>
      <c r="M255" s="685"/>
      <c r="N255" s="685"/>
      <c r="O255" s="685"/>
      <c r="P255" s="741"/>
      <c r="Q255" s="741"/>
      <c r="R255" s="685"/>
      <c r="S255" s="685"/>
      <c r="T255" s="685"/>
      <c r="U255" s="685"/>
      <c r="V255" s="685"/>
      <c r="W255" s="685"/>
      <c r="X255" s="685"/>
      <c r="Y255" s="685"/>
      <c r="Z255" s="685"/>
    </row>
    <row r="256" spans="1:26" ht="12" customHeight="1">
      <c r="A256" s="741"/>
      <c r="B256" s="741"/>
      <c r="C256" s="741"/>
      <c r="D256" s="317"/>
      <c r="E256" s="317"/>
      <c r="F256" s="685"/>
      <c r="G256" s="685"/>
      <c r="H256" s="685"/>
      <c r="I256" s="685"/>
      <c r="J256" s="685"/>
      <c r="K256" s="685"/>
      <c r="L256" s="685"/>
      <c r="M256" s="685"/>
      <c r="N256" s="685"/>
      <c r="O256" s="685"/>
      <c r="P256" s="741"/>
      <c r="Q256" s="741"/>
      <c r="R256" s="685"/>
      <c r="S256" s="685"/>
      <c r="T256" s="685"/>
      <c r="U256" s="685"/>
      <c r="V256" s="685"/>
      <c r="W256" s="685"/>
      <c r="X256" s="685"/>
      <c r="Y256" s="685"/>
      <c r="Z256" s="685"/>
    </row>
    <row r="257" spans="1:26" ht="12" customHeight="1">
      <c r="A257" s="741"/>
      <c r="B257" s="741"/>
      <c r="C257" s="741"/>
      <c r="D257" s="317"/>
      <c r="E257" s="317"/>
      <c r="F257" s="685"/>
      <c r="G257" s="685"/>
      <c r="H257" s="685"/>
      <c r="I257" s="685"/>
      <c r="J257" s="685"/>
      <c r="K257" s="685"/>
      <c r="L257" s="685"/>
      <c r="M257" s="685"/>
      <c r="N257" s="685"/>
      <c r="O257" s="685"/>
      <c r="P257" s="741"/>
      <c r="Q257" s="741"/>
      <c r="R257" s="685"/>
      <c r="S257" s="685"/>
      <c r="T257" s="685"/>
      <c r="U257" s="685"/>
      <c r="V257" s="685"/>
      <c r="W257" s="685"/>
      <c r="X257" s="685"/>
      <c r="Y257" s="685"/>
      <c r="Z257" s="685"/>
    </row>
    <row r="258" spans="1:26" ht="12" customHeight="1">
      <c r="A258" s="741"/>
      <c r="B258" s="741"/>
      <c r="C258" s="741"/>
      <c r="D258" s="317"/>
      <c r="E258" s="317"/>
      <c r="F258" s="685"/>
      <c r="G258" s="685"/>
      <c r="H258" s="685"/>
      <c r="I258" s="685"/>
      <c r="J258" s="685"/>
      <c r="K258" s="685"/>
      <c r="L258" s="685"/>
      <c r="M258" s="685"/>
      <c r="N258" s="685"/>
      <c r="O258" s="685"/>
      <c r="P258" s="741"/>
      <c r="Q258" s="741"/>
      <c r="R258" s="685"/>
      <c r="S258" s="685"/>
      <c r="T258" s="685"/>
      <c r="U258" s="685"/>
      <c r="V258" s="685"/>
      <c r="W258" s="685"/>
      <c r="X258" s="685"/>
      <c r="Y258" s="685"/>
      <c r="Z258" s="685"/>
    </row>
    <row r="259" spans="1:26" ht="12" customHeight="1">
      <c r="A259" s="741"/>
      <c r="B259" s="741"/>
      <c r="C259" s="741"/>
      <c r="D259" s="317"/>
      <c r="E259" s="317"/>
      <c r="F259" s="685"/>
      <c r="G259" s="685"/>
      <c r="H259" s="685"/>
      <c r="I259" s="685"/>
      <c r="J259" s="685"/>
      <c r="K259" s="685"/>
      <c r="L259" s="685"/>
      <c r="M259" s="685"/>
      <c r="N259" s="685"/>
      <c r="O259" s="685"/>
      <c r="P259" s="741"/>
      <c r="Q259" s="741"/>
      <c r="R259" s="685"/>
      <c r="S259" s="685"/>
      <c r="T259" s="685"/>
      <c r="U259" s="685"/>
      <c r="V259" s="685"/>
      <c r="W259" s="685"/>
      <c r="X259" s="685"/>
      <c r="Y259" s="685"/>
      <c r="Z259" s="685"/>
    </row>
    <row r="260" spans="1:26" ht="12" customHeight="1">
      <c r="A260" s="741"/>
      <c r="B260" s="741"/>
      <c r="C260" s="741"/>
      <c r="D260" s="317"/>
      <c r="E260" s="317"/>
      <c r="F260" s="685"/>
      <c r="G260" s="685"/>
      <c r="H260" s="685"/>
      <c r="I260" s="685"/>
      <c r="J260" s="685"/>
      <c r="K260" s="685"/>
      <c r="L260" s="685"/>
      <c r="M260" s="685"/>
      <c r="N260" s="685"/>
      <c r="O260" s="685"/>
      <c r="P260" s="741"/>
      <c r="Q260" s="741"/>
      <c r="R260" s="685"/>
      <c r="S260" s="685"/>
      <c r="T260" s="685"/>
      <c r="U260" s="685"/>
      <c r="V260" s="685"/>
      <c r="W260" s="685"/>
      <c r="X260" s="685"/>
      <c r="Y260" s="685"/>
      <c r="Z260" s="685"/>
    </row>
    <row r="261" spans="1:26" ht="12" customHeight="1">
      <c r="A261" s="741"/>
      <c r="B261" s="741"/>
      <c r="C261" s="741"/>
      <c r="D261" s="317"/>
      <c r="E261" s="317"/>
      <c r="F261" s="685"/>
      <c r="G261" s="685"/>
      <c r="H261" s="685"/>
      <c r="I261" s="685"/>
      <c r="J261" s="685"/>
      <c r="K261" s="685"/>
      <c r="L261" s="685"/>
      <c r="M261" s="685"/>
      <c r="N261" s="685"/>
      <c r="O261" s="685"/>
      <c r="P261" s="741"/>
      <c r="Q261" s="741"/>
      <c r="R261" s="685"/>
      <c r="S261" s="685"/>
      <c r="T261" s="685"/>
      <c r="U261" s="685"/>
      <c r="V261" s="685"/>
      <c r="W261" s="685"/>
      <c r="X261" s="685"/>
      <c r="Y261" s="685"/>
      <c r="Z261" s="685"/>
    </row>
    <row r="262" spans="1:26" ht="12" customHeight="1">
      <c r="A262" s="741"/>
      <c r="B262" s="741"/>
      <c r="C262" s="741"/>
      <c r="D262" s="317"/>
      <c r="E262" s="317"/>
      <c r="F262" s="685"/>
      <c r="G262" s="685"/>
      <c r="H262" s="685"/>
      <c r="I262" s="685"/>
      <c r="J262" s="685"/>
      <c r="K262" s="685"/>
      <c r="L262" s="685"/>
      <c r="M262" s="685"/>
      <c r="N262" s="685"/>
      <c r="O262" s="685"/>
      <c r="P262" s="741"/>
      <c r="Q262" s="741"/>
      <c r="R262" s="685"/>
      <c r="S262" s="685"/>
      <c r="T262" s="685"/>
      <c r="U262" s="685"/>
      <c r="V262" s="685"/>
      <c r="W262" s="685"/>
      <c r="X262" s="685"/>
      <c r="Y262" s="685"/>
      <c r="Z262" s="685"/>
    </row>
    <row r="263" spans="1:26" ht="12" customHeight="1">
      <c r="A263" s="741"/>
      <c r="B263" s="741"/>
      <c r="C263" s="741"/>
      <c r="D263" s="317"/>
      <c r="E263" s="317"/>
      <c r="F263" s="685"/>
      <c r="G263" s="685"/>
      <c r="H263" s="685"/>
      <c r="I263" s="685"/>
      <c r="J263" s="685"/>
      <c r="K263" s="685"/>
      <c r="L263" s="685"/>
      <c r="M263" s="685"/>
      <c r="N263" s="685"/>
      <c r="O263" s="685"/>
      <c r="P263" s="741"/>
      <c r="Q263" s="741"/>
      <c r="R263" s="685"/>
      <c r="S263" s="685"/>
      <c r="T263" s="685"/>
      <c r="U263" s="685"/>
      <c r="V263" s="685"/>
      <c r="W263" s="685"/>
      <c r="X263" s="685"/>
      <c r="Y263" s="685"/>
      <c r="Z263" s="685"/>
    </row>
    <row r="264" spans="1:26" ht="12" customHeight="1">
      <c r="A264" s="741"/>
      <c r="B264" s="741"/>
      <c r="C264" s="741"/>
      <c r="D264" s="317"/>
      <c r="E264" s="317"/>
      <c r="F264" s="685"/>
      <c r="G264" s="685"/>
      <c r="H264" s="685"/>
      <c r="I264" s="685"/>
      <c r="J264" s="685"/>
      <c r="K264" s="685"/>
      <c r="L264" s="685"/>
      <c r="M264" s="685"/>
      <c r="N264" s="685"/>
      <c r="O264" s="685"/>
      <c r="P264" s="741"/>
      <c r="Q264" s="741"/>
      <c r="R264" s="685"/>
      <c r="S264" s="685"/>
      <c r="T264" s="685"/>
      <c r="U264" s="685"/>
      <c r="V264" s="685"/>
      <c r="W264" s="685"/>
      <c r="X264" s="685"/>
      <c r="Y264" s="685"/>
      <c r="Z264" s="685"/>
    </row>
    <row r="265" spans="1:26" ht="12" customHeight="1">
      <c r="A265" s="741"/>
      <c r="B265" s="741"/>
      <c r="C265" s="741"/>
      <c r="D265" s="317"/>
      <c r="E265" s="317"/>
      <c r="F265" s="685"/>
      <c r="G265" s="685"/>
      <c r="H265" s="685"/>
      <c r="I265" s="685"/>
      <c r="J265" s="685"/>
      <c r="K265" s="685"/>
      <c r="L265" s="685"/>
      <c r="M265" s="685"/>
      <c r="N265" s="685"/>
      <c r="O265" s="685"/>
      <c r="P265" s="741"/>
      <c r="Q265" s="741"/>
      <c r="R265" s="685"/>
      <c r="S265" s="685"/>
      <c r="T265" s="685"/>
      <c r="U265" s="685"/>
      <c r="V265" s="685"/>
      <c r="W265" s="685"/>
      <c r="X265" s="685"/>
      <c r="Y265" s="685"/>
      <c r="Z265" s="685"/>
    </row>
    <row r="266" spans="1:26" ht="12" customHeight="1">
      <c r="A266" s="741"/>
      <c r="B266" s="741"/>
      <c r="C266" s="741"/>
      <c r="D266" s="317"/>
      <c r="E266" s="317"/>
      <c r="F266" s="685"/>
      <c r="G266" s="685"/>
      <c r="H266" s="685"/>
      <c r="I266" s="685"/>
      <c r="J266" s="685"/>
      <c r="K266" s="685"/>
      <c r="L266" s="685"/>
      <c r="M266" s="685"/>
      <c r="N266" s="685"/>
      <c r="O266" s="685"/>
      <c r="P266" s="741"/>
      <c r="Q266" s="741"/>
      <c r="R266" s="685"/>
      <c r="S266" s="685"/>
      <c r="T266" s="685"/>
      <c r="U266" s="685"/>
      <c r="V266" s="685"/>
      <c r="W266" s="685"/>
      <c r="X266" s="685"/>
      <c r="Y266" s="685"/>
      <c r="Z266" s="685"/>
    </row>
    <row r="267" spans="1:26" ht="12" customHeight="1">
      <c r="A267" s="741"/>
      <c r="B267" s="741"/>
      <c r="C267" s="741"/>
      <c r="D267" s="317"/>
      <c r="E267" s="317"/>
      <c r="F267" s="685"/>
      <c r="G267" s="685"/>
      <c r="H267" s="685"/>
      <c r="I267" s="685"/>
      <c r="J267" s="685"/>
      <c r="K267" s="685"/>
      <c r="L267" s="685"/>
      <c r="M267" s="685"/>
      <c r="N267" s="685"/>
      <c r="O267" s="685"/>
      <c r="P267" s="741"/>
      <c r="Q267" s="741"/>
      <c r="R267" s="685"/>
      <c r="S267" s="685"/>
      <c r="T267" s="685"/>
      <c r="U267" s="685"/>
      <c r="V267" s="685"/>
      <c r="W267" s="685"/>
      <c r="X267" s="685"/>
      <c r="Y267" s="685"/>
      <c r="Z267" s="685"/>
    </row>
    <row r="268" spans="1:26" ht="12" customHeight="1">
      <c r="A268" s="741"/>
      <c r="B268" s="741"/>
      <c r="C268" s="741"/>
      <c r="D268" s="317"/>
      <c r="E268" s="317"/>
      <c r="F268" s="685"/>
      <c r="G268" s="685"/>
      <c r="H268" s="685"/>
      <c r="I268" s="685"/>
      <c r="J268" s="685"/>
      <c r="K268" s="685"/>
      <c r="L268" s="685"/>
      <c r="M268" s="685"/>
      <c r="N268" s="685"/>
      <c r="O268" s="685"/>
      <c r="P268" s="741"/>
      <c r="Q268" s="741"/>
      <c r="R268" s="685"/>
      <c r="S268" s="685"/>
      <c r="T268" s="685"/>
      <c r="U268" s="685"/>
      <c r="V268" s="685"/>
      <c r="W268" s="685"/>
      <c r="X268" s="685"/>
      <c r="Y268" s="685"/>
      <c r="Z268" s="685"/>
    </row>
    <row r="269" spans="1:26" ht="12" customHeight="1">
      <c r="A269" s="741"/>
      <c r="B269" s="741"/>
      <c r="C269" s="741"/>
      <c r="D269" s="317"/>
      <c r="E269" s="317"/>
      <c r="F269" s="685"/>
      <c r="G269" s="685"/>
      <c r="H269" s="685"/>
      <c r="I269" s="685"/>
      <c r="J269" s="685"/>
      <c r="K269" s="685"/>
      <c r="L269" s="685"/>
      <c r="M269" s="685"/>
      <c r="N269" s="685"/>
      <c r="O269" s="685"/>
      <c r="P269" s="741"/>
      <c r="Q269" s="741"/>
      <c r="R269" s="685"/>
      <c r="S269" s="685"/>
      <c r="T269" s="685"/>
      <c r="U269" s="685"/>
      <c r="V269" s="685"/>
      <c r="W269" s="685"/>
      <c r="X269" s="685"/>
      <c r="Y269" s="685"/>
      <c r="Z269" s="685"/>
    </row>
    <row r="270" spans="1:26" ht="12" customHeight="1">
      <c r="A270" s="741"/>
      <c r="B270" s="741"/>
      <c r="C270" s="741"/>
      <c r="D270" s="317"/>
      <c r="E270" s="317"/>
      <c r="F270" s="685"/>
      <c r="G270" s="685"/>
      <c r="H270" s="685"/>
      <c r="I270" s="685"/>
      <c r="J270" s="685"/>
      <c r="K270" s="685"/>
      <c r="L270" s="685"/>
      <c r="M270" s="685"/>
      <c r="N270" s="685"/>
      <c r="O270" s="685"/>
      <c r="P270" s="741"/>
      <c r="Q270" s="741"/>
      <c r="R270" s="685"/>
      <c r="S270" s="685"/>
      <c r="T270" s="685"/>
      <c r="U270" s="685"/>
      <c r="V270" s="685"/>
      <c r="W270" s="685"/>
      <c r="X270" s="685"/>
      <c r="Y270" s="685"/>
      <c r="Z270" s="685"/>
    </row>
    <row r="271" spans="1:26" ht="12" customHeight="1">
      <c r="A271" s="741"/>
      <c r="B271" s="741"/>
      <c r="C271" s="741"/>
      <c r="D271" s="317"/>
      <c r="E271" s="317"/>
      <c r="F271" s="685"/>
      <c r="G271" s="685"/>
      <c r="H271" s="685"/>
      <c r="I271" s="685"/>
      <c r="J271" s="685"/>
      <c r="K271" s="685"/>
      <c r="L271" s="685"/>
      <c r="M271" s="685"/>
      <c r="N271" s="685"/>
      <c r="O271" s="685"/>
      <c r="P271" s="741"/>
      <c r="Q271" s="741"/>
      <c r="R271" s="685"/>
      <c r="S271" s="685"/>
      <c r="T271" s="685"/>
      <c r="U271" s="685"/>
      <c r="V271" s="685"/>
      <c r="W271" s="685"/>
      <c r="X271" s="685"/>
      <c r="Y271" s="685"/>
      <c r="Z271" s="685"/>
    </row>
    <row r="272" spans="1:26" ht="12" customHeight="1">
      <c r="A272" s="741"/>
      <c r="B272" s="741"/>
      <c r="C272" s="741"/>
      <c r="D272" s="317"/>
      <c r="E272" s="317"/>
      <c r="F272" s="685"/>
      <c r="G272" s="685"/>
      <c r="H272" s="685"/>
      <c r="I272" s="685"/>
      <c r="J272" s="685"/>
      <c r="K272" s="685"/>
      <c r="L272" s="685"/>
      <c r="M272" s="685"/>
      <c r="N272" s="685"/>
      <c r="O272" s="685"/>
      <c r="P272" s="741"/>
      <c r="Q272" s="741"/>
      <c r="R272" s="685"/>
      <c r="S272" s="685"/>
      <c r="T272" s="685"/>
      <c r="U272" s="685"/>
      <c r="V272" s="685"/>
      <c r="W272" s="685"/>
      <c r="X272" s="685"/>
      <c r="Y272" s="685"/>
      <c r="Z272" s="685"/>
    </row>
    <row r="273" spans="1:26" ht="12" customHeight="1">
      <c r="A273" s="741"/>
      <c r="B273" s="741"/>
      <c r="C273" s="741"/>
      <c r="D273" s="317"/>
      <c r="E273" s="317"/>
      <c r="F273" s="685"/>
      <c r="G273" s="685"/>
      <c r="H273" s="685"/>
      <c r="I273" s="685"/>
      <c r="J273" s="685"/>
      <c r="K273" s="685"/>
      <c r="L273" s="685"/>
      <c r="M273" s="685"/>
      <c r="N273" s="685"/>
      <c r="O273" s="685"/>
      <c r="P273" s="741"/>
      <c r="Q273" s="741"/>
      <c r="R273" s="685"/>
      <c r="S273" s="685"/>
      <c r="T273" s="685"/>
      <c r="U273" s="685"/>
      <c r="V273" s="685"/>
      <c r="W273" s="685"/>
      <c r="X273" s="685"/>
      <c r="Y273" s="685"/>
      <c r="Z273" s="685"/>
    </row>
    <row r="274" spans="1:26" ht="12" customHeight="1">
      <c r="A274" s="741"/>
      <c r="B274" s="741"/>
      <c r="C274" s="741"/>
      <c r="D274" s="317"/>
      <c r="E274" s="317"/>
      <c r="F274" s="685"/>
      <c r="G274" s="685"/>
      <c r="H274" s="685"/>
      <c r="I274" s="685"/>
      <c r="J274" s="685"/>
      <c r="K274" s="685"/>
      <c r="L274" s="685"/>
      <c r="M274" s="685"/>
      <c r="N274" s="685"/>
      <c r="O274" s="685"/>
      <c r="P274" s="741"/>
      <c r="Q274" s="741"/>
      <c r="R274" s="685"/>
      <c r="S274" s="685"/>
      <c r="T274" s="685"/>
      <c r="U274" s="685"/>
      <c r="V274" s="685"/>
      <c r="W274" s="685"/>
      <c r="X274" s="685"/>
      <c r="Y274" s="685"/>
      <c r="Z274" s="685"/>
    </row>
    <row r="275" spans="1:26" ht="12" customHeight="1">
      <c r="A275" s="741"/>
      <c r="B275" s="741"/>
      <c r="C275" s="741"/>
      <c r="D275" s="317"/>
      <c r="E275" s="317"/>
      <c r="F275" s="685"/>
      <c r="G275" s="685"/>
      <c r="H275" s="685"/>
      <c r="I275" s="685"/>
      <c r="J275" s="685"/>
      <c r="K275" s="685"/>
      <c r="L275" s="685"/>
      <c r="M275" s="685"/>
      <c r="N275" s="685"/>
      <c r="O275" s="685"/>
      <c r="P275" s="741"/>
      <c r="Q275" s="741"/>
      <c r="R275" s="685"/>
      <c r="S275" s="685"/>
      <c r="T275" s="685"/>
      <c r="U275" s="685"/>
      <c r="V275" s="685"/>
      <c r="W275" s="685"/>
      <c r="X275" s="685"/>
      <c r="Y275" s="685"/>
      <c r="Z275" s="685"/>
    </row>
    <row r="276" spans="1:26" ht="12" customHeight="1">
      <c r="A276" s="741"/>
      <c r="B276" s="741"/>
      <c r="C276" s="741"/>
      <c r="D276" s="317"/>
      <c r="E276" s="317"/>
      <c r="F276" s="685"/>
      <c r="G276" s="685"/>
      <c r="H276" s="685"/>
      <c r="I276" s="685"/>
      <c r="J276" s="685"/>
      <c r="K276" s="685"/>
      <c r="L276" s="685"/>
      <c r="M276" s="685"/>
      <c r="N276" s="685"/>
      <c r="O276" s="685"/>
      <c r="P276" s="741"/>
      <c r="Q276" s="741"/>
      <c r="R276" s="685"/>
      <c r="S276" s="685"/>
      <c r="T276" s="685"/>
      <c r="U276" s="685"/>
      <c r="V276" s="685"/>
      <c r="W276" s="685"/>
      <c r="X276" s="685"/>
      <c r="Y276" s="685"/>
      <c r="Z276" s="685"/>
    </row>
    <row r="277" spans="1:26" ht="12" customHeight="1">
      <c r="A277" s="741"/>
      <c r="B277" s="741"/>
      <c r="C277" s="741"/>
      <c r="D277" s="317"/>
      <c r="E277" s="317"/>
      <c r="F277" s="685"/>
      <c r="G277" s="685"/>
      <c r="H277" s="685"/>
      <c r="I277" s="685"/>
      <c r="J277" s="685"/>
      <c r="K277" s="685"/>
      <c r="L277" s="685"/>
      <c r="M277" s="685"/>
      <c r="N277" s="685"/>
      <c r="O277" s="685"/>
      <c r="P277" s="741"/>
      <c r="Q277" s="741"/>
      <c r="R277" s="685"/>
      <c r="S277" s="685"/>
      <c r="T277" s="685"/>
      <c r="U277" s="685"/>
      <c r="V277" s="685"/>
      <c r="W277" s="685"/>
      <c r="X277" s="685"/>
      <c r="Y277" s="685"/>
      <c r="Z277" s="685"/>
    </row>
    <row r="278" spans="1:26" ht="12" customHeight="1">
      <c r="A278" s="741"/>
      <c r="B278" s="741"/>
      <c r="C278" s="741"/>
      <c r="D278" s="317"/>
      <c r="E278" s="317"/>
      <c r="F278" s="685"/>
      <c r="G278" s="685"/>
      <c r="H278" s="685"/>
      <c r="I278" s="685"/>
      <c r="J278" s="685"/>
      <c r="K278" s="685"/>
      <c r="L278" s="685"/>
      <c r="M278" s="685"/>
      <c r="N278" s="685"/>
      <c r="O278" s="685"/>
      <c r="P278" s="741"/>
      <c r="Q278" s="741"/>
      <c r="R278" s="685"/>
      <c r="S278" s="685"/>
      <c r="T278" s="685"/>
      <c r="U278" s="685"/>
      <c r="V278" s="685"/>
      <c r="W278" s="685"/>
      <c r="X278" s="685"/>
      <c r="Y278" s="685"/>
      <c r="Z278" s="685"/>
    </row>
    <row r="279" spans="1:26" ht="12" customHeight="1">
      <c r="A279" s="741"/>
      <c r="B279" s="741"/>
      <c r="C279" s="741"/>
      <c r="D279" s="317"/>
      <c r="E279" s="317"/>
      <c r="F279" s="685"/>
      <c r="G279" s="685"/>
      <c r="H279" s="685"/>
      <c r="I279" s="685"/>
      <c r="J279" s="685"/>
      <c r="K279" s="685"/>
      <c r="L279" s="685"/>
      <c r="M279" s="685"/>
      <c r="N279" s="685"/>
      <c r="O279" s="685"/>
      <c r="P279" s="741"/>
      <c r="Q279" s="741"/>
      <c r="R279" s="685"/>
      <c r="S279" s="685"/>
      <c r="T279" s="685"/>
      <c r="U279" s="685"/>
      <c r="V279" s="685"/>
      <c r="W279" s="685"/>
      <c r="X279" s="685"/>
      <c r="Y279" s="685"/>
      <c r="Z279" s="685"/>
    </row>
    <row r="280" spans="1:26" ht="12" customHeight="1">
      <c r="A280" s="741"/>
      <c r="B280" s="741"/>
      <c r="C280" s="741"/>
      <c r="D280" s="317"/>
      <c r="E280" s="317"/>
      <c r="F280" s="685"/>
      <c r="G280" s="685"/>
      <c r="H280" s="685"/>
      <c r="I280" s="685"/>
      <c r="J280" s="685"/>
      <c r="K280" s="685"/>
      <c r="L280" s="685"/>
      <c r="M280" s="685"/>
      <c r="N280" s="685"/>
      <c r="O280" s="685"/>
      <c r="P280" s="741"/>
      <c r="Q280" s="741"/>
      <c r="R280" s="685"/>
      <c r="S280" s="685"/>
      <c r="T280" s="685"/>
      <c r="U280" s="685"/>
      <c r="V280" s="685"/>
      <c r="W280" s="685"/>
      <c r="X280" s="685"/>
      <c r="Y280" s="685"/>
      <c r="Z280" s="685"/>
    </row>
    <row r="281" spans="1:26" ht="12" customHeight="1">
      <c r="A281" s="741"/>
      <c r="B281" s="741"/>
      <c r="C281" s="741"/>
      <c r="D281" s="317"/>
      <c r="E281" s="317"/>
      <c r="F281" s="685"/>
      <c r="G281" s="685"/>
      <c r="H281" s="685"/>
      <c r="I281" s="685"/>
      <c r="J281" s="685"/>
      <c r="K281" s="685"/>
      <c r="L281" s="685"/>
      <c r="M281" s="685"/>
      <c r="N281" s="685"/>
      <c r="O281" s="685"/>
      <c r="P281" s="741"/>
      <c r="Q281" s="741"/>
      <c r="R281" s="685"/>
      <c r="S281" s="685"/>
      <c r="T281" s="685"/>
      <c r="U281" s="685"/>
      <c r="V281" s="685"/>
      <c r="W281" s="685"/>
      <c r="X281" s="685"/>
      <c r="Y281" s="685"/>
      <c r="Z281" s="685"/>
    </row>
    <row r="282" spans="1:26" ht="12" customHeight="1">
      <c r="A282" s="741"/>
      <c r="B282" s="741"/>
      <c r="C282" s="741"/>
      <c r="D282" s="317"/>
      <c r="E282" s="317"/>
      <c r="F282" s="685"/>
      <c r="G282" s="685"/>
      <c r="H282" s="685"/>
      <c r="I282" s="685"/>
      <c r="J282" s="685"/>
      <c r="K282" s="685"/>
      <c r="L282" s="685"/>
      <c r="M282" s="685"/>
      <c r="N282" s="685"/>
      <c r="O282" s="685"/>
      <c r="P282" s="741"/>
      <c r="Q282" s="741"/>
      <c r="R282" s="685"/>
      <c r="S282" s="685"/>
      <c r="T282" s="685"/>
      <c r="U282" s="685"/>
      <c r="V282" s="685"/>
      <c r="W282" s="685"/>
      <c r="X282" s="685"/>
      <c r="Y282" s="685"/>
      <c r="Z282" s="685"/>
    </row>
    <row r="283" spans="1:26" ht="12" customHeight="1">
      <c r="A283" s="741"/>
      <c r="B283" s="741"/>
      <c r="C283" s="741"/>
      <c r="D283" s="317"/>
      <c r="E283" s="317"/>
      <c r="F283" s="685"/>
      <c r="G283" s="685"/>
      <c r="H283" s="685"/>
      <c r="I283" s="685"/>
      <c r="J283" s="685"/>
      <c r="K283" s="685"/>
      <c r="L283" s="685"/>
      <c r="M283" s="685"/>
      <c r="N283" s="685"/>
      <c r="O283" s="685"/>
      <c r="P283" s="741"/>
      <c r="Q283" s="741"/>
      <c r="R283" s="685"/>
      <c r="S283" s="685"/>
      <c r="T283" s="685"/>
      <c r="U283" s="685"/>
      <c r="V283" s="685"/>
      <c r="W283" s="685"/>
      <c r="X283" s="685"/>
      <c r="Y283" s="685"/>
      <c r="Z283" s="685"/>
    </row>
    <row r="284" spans="1:26" ht="12" customHeight="1">
      <c r="A284" s="741"/>
      <c r="B284" s="741"/>
      <c r="C284" s="741"/>
      <c r="D284" s="317"/>
      <c r="E284" s="317"/>
      <c r="F284" s="685"/>
      <c r="G284" s="685"/>
      <c r="H284" s="685"/>
      <c r="I284" s="685"/>
      <c r="J284" s="685"/>
      <c r="K284" s="685"/>
      <c r="L284" s="685"/>
      <c r="M284" s="685"/>
      <c r="N284" s="685"/>
      <c r="O284" s="685"/>
      <c r="P284" s="741"/>
      <c r="Q284" s="741"/>
      <c r="R284" s="685"/>
      <c r="S284" s="685"/>
      <c r="T284" s="685"/>
      <c r="U284" s="685"/>
      <c r="V284" s="685"/>
      <c r="W284" s="685"/>
      <c r="X284" s="685"/>
      <c r="Y284" s="685"/>
      <c r="Z284" s="685"/>
    </row>
    <row r="285" spans="1:26" ht="12" customHeight="1">
      <c r="A285" s="741"/>
      <c r="B285" s="741"/>
      <c r="C285" s="741"/>
      <c r="D285" s="317"/>
      <c r="E285" s="317"/>
      <c r="F285" s="685"/>
      <c r="G285" s="685"/>
      <c r="H285" s="685"/>
      <c r="I285" s="685"/>
      <c r="J285" s="685"/>
      <c r="K285" s="685"/>
      <c r="L285" s="685"/>
      <c r="M285" s="685"/>
      <c r="N285" s="685"/>
      <c r="O285" s="685"/>
      <c r="P285" s="741"/>
      <c r="Q285" s="741"/>
      <c r="R285" s="685"/>
      <c r="S285" s="685"/>
      <c r="T285" s="685"/>
      <c r="U285" s="685"/>
      <c r="V285" s="685"/>
      <c r="W285" s="685"/>
      <c r="X285" s="685"/>
      <c r="Y285" s="685"/>
      <c r="Z285" s="685"/>
    </row>
    <row r="286" spans="1:26" ht="12" customHeight="1">
      <c r="A286" s="741"/>
      <c r="B286" s="741"/>
      <c r="C286" s="741"/>
      <c r="D286" s="317"/>
      <c r="E286" s="317"/>
      <c r="F286" s="685"/>
      <c r="G286" s="685"/>
      <c r="H286" s="685"/>
      <c r="I286" s="685"/>
      <c r="J286" s="685"/>
      <c r="K286" s="685"/>
      <c r="L286" s="685"/>
      <c r="M286" s="685"/>
      <c r="N286" s="685"/>
      <c r="O286" s="685"/>
      <c r="P286" s="741"/>
      <c r="Q286" s="741"/>
      <c r="R286" s="685"/>
      <c r="S286" s="685"/>
      <c r="T286" s="685"/>
      <c r="U286" s="685"/>
      <c r="V286" s="685"/>
      <c r="W286" s="685"/>
      <c r="X286" s="685"/>
      <c r="Y286" s="685"/>
      <c r="Z286" s="685"/>
    </row>
    <row r="287" spans="1:26" ht="12" customHeight="1">
      <c r="A287" s="741"/>
      <c r="B287" s="741"/>
      <c r="C287" s="741"/>
      <c r="D287" s="317"/>
      <c r="E287" s="317"/>
      <c r="F287" s="685"/>
      <c r="G287" s="685"/>
      <c r="H287" s="685"/>
      <c r="I287" s="685"/>
      <c r="J287" s="685"/>
      <c r="K287" s="685"/>
      <c r="L287" s="685"/>
      <c r="M287" s="685"/>
      <c r="N287" s="685"/>
      <c r="O287" s="685"/>
      <c r="P287" s="741"/>
      <c r="Q287" s="741"/>
      <c r="R287" s="685"/>
      <c r="S287" s="685"/>
      <c r="T287" s="685"/>
      <c r="U287" s="685"/>
      <c r="V287" s="685"/>
      <c r="W287" s="685"/>
      <c r="X287" s="685"/>
      <c r="Y287" s="685"/>
      <c r="Z287" s="685"/>
    </row>
    <row r="288" spans="1:26" ht="12" customHeight="1">
      <c r="A288" s="741"/>
      <c r="B288" s="741"/>
      <c r="C288" s="741"/>
      <c r="D288" s="317"/>
      <c r="E288" s="317"/>
      <c r="F288" s="685"/>
      <c r="G288" s="685"/>
      <c r="H288" s="685"/>
      <c r="I288" s="685"/>
      <c r="J288" s="685"/>
      <c r="K288" s="685"/>
      <c r="L288" s="685"/>
      <c r="M288" s="685"/>
      <c r="N288" s="685"/>
      <c r="O288" s="685"/>
      <c r="P288" s="741"/>
      <c r="Q288" s="741"/>
      <c r="R288" s="685"/>
      <c r="S288" s="685"/>
      <c r="T288" s="685"/>
      <c r="U288" s="685"/>
      <c r="V288" s="685"/>
      <c r="W288" s="685"/>
      <c r="X288" s="685"/>
      <c r="Y288" s="685"/>
      <c r="Z288" s="685"/>
    </row>
    <row r="289" spans="1:26" ht="12" customHeight="1">
      <c r="A289" s="741"/>
      <c r="B289" s="741"/>
      <c r="C289" s="741"/>
      <c r="D289" s="317"/>
      <c r="E289" s="317"/>
      <c r="F289" s="685"/>
      <c r="G289" s="685"/>
      <c r="H289" s="685"/>
      <c r="I289" s="685"/>
      <c r="J289" s="685"/>
      <c r="K289" s="685"/>
      <c r="L289" s="685"/>
      <c r="M289" s="685"/>
      <c r="N289" s="685"/>
      <c r="O289" s="685"/>
      <c r="P289" s="741"/>
      <c r="Q289" s="741"/>
      <c r="R289" s="685"/>
      <c r="S289" s="685"/>
      <c r="T289" s="685"/>
      <c r="U289" s="685"/>
      <c r="V289" s="685"/>
      <c r="W289" s="685"/>
      <c r="X289" s="685"/>
      <c r="Y289" s="685"/>
      <c r="Z289" s="685"/>
    </row>
    <row r="290" spans="1:26" ht="12" customHeight="1">
      <c r="A290" s="741"/>
      <c r="B290" s="741"/>
      <c r="C290" s="741"/>
      <c r="D290" s="317"/>
      <c r="E290" s="317"/>
      <c r="F290" s="685"/>
      <c r="G290" s="685"/>
      <c r="H290" s="685"/>
      <c r="I290" s="685"/>
      <c r="J290" s="685"/>
      <c r="K290" s="685"/>
      <c r="L290" s="685"/>
      <c r="M290" s="685"/>
      <c r="N290" s="685"/>
      <c r="O290" s="685"/>
      <c r="P290" s="741"/>
      <c r="Q290" s="741"/>
      <c r="R290" s="685"/>
      <c r="S290" s="685"/>
      <c r="T290" s="685"/>
      <c r="U290" s="685"/>
      <c r="V290" s="685"/>
      <c r="W290" s="685"/>
      <c r="X290" s="685"/>
      <c r="Y290" s="685"/>
      <c r="Z290" s="685"/>
    </row>
    <row r="291" spans="1:26" ht="12" customHeight="1">
      <c r="A291" s="741"/>
      <c r="B291" s="741"/>
      <c r="C291" s="741"/>
      <c r="D291" s="317"/>
      <c r="E291" s="317"/>
      <c r="F291" s="685"/>
      <c r="G291" s="685"/>
      <c r="H291" s="685"/>
      <c r="I291" s="685"/>
      <c r="J291" s="685"/>
      <c r="K291" s="685"/>
      <c r="L291" s="685"/>
      <c r="M291" s="685"/>
      <c r="N291" s="685"/>
      <c r="O291" s="685"/>
      <c r="P291" s="741"/>
      <c r="Q291" s="741"/>
      <c r="R291" s="685"/>
      <c r="S291" s="685"/>
      <c r="T291" s="685"/>
      <c r="U291" s="685"/>
      <c r="V291" s="685"/>
      <c r="W291" s="685"/>
      <c r="X291" s="685"/>
      <c r="Y291" s="685"/>
      <c r="Z291" s="685"/>
    </row>
    <row r="292" spans="1:26" ht="12" customHeight="1">
      <c r="A292" s="741"/>
      <c r="B292" s="741"/>
      <c r="C292" s="741"/>
      <c r="D292" s="317"/>
      <c r="E292" s="317"/>
      <c r="F292" s="685"/>
      <c r="G292" s="685"/>
      <c r="H292" s="685"/>
      <c r="I292" s="685"/>
      <c r="J292" s="685"/>
      <c r="K292" s="685"/>
      <c r="L292" s="685"/>
      <c r="M292" s="685"/>
      <c r="N292" s="685"/>
      <c r="O292" s="685"/>
      <c r="P292" s="741"/>
      <c r="Q292" s="741"/>
      <c r="R292" s="685"/>
      <c r="S292" s="685"/>
      <c r="T292" s="685"/>
      <c r="U292" s="685"/>
      <c r="V292" s="685"/>
      <c r="W292" s="685"/>
      <c r="X292" s="685"/>
      <c r="Y292" s="685"/>
      <c r="Z292" s="685"/>
    </row>
    <row r="293" spans="1:26" ht="12" customHeight="1">
      <c r="A293" s="741"/>
      <c r="B293" s="741"/>
      <c r="C293" s="741"/>
      <c r="D293" s="317"/>
      <c r="E293" s="317"/>
      <c r="F293" s="685"/>
      <c r="G293" s="685"/>
      <c r="H293" s="685"/>
      <c r="I293" s="685"/>
      <c r="J293" s="685"/>
      <c r="K293" s="685"/>
      <c r="L293" s="685"/>
      <c r="M293" s="685"/>
      <c r="N293" s="685"/>
      <c r="O293" s="685"/>
      <c r="P293" s="741"/>
      <c r="Q293" s="741"/>
      <c r="R293" s="685"/>
      <c r="S293" s="685"/>
      <c r="T293" s="685"/>
      <c r="U293" s="685"/>
      <c r="V293" s="685"/>
      <c r="W293" s="685"/>
      <c r="X293" s="685"/>
      <c r="Y293" s="685"/>
      <c r="Z293" s="685"/>
    </row>
    <row r="294" spans="1:26" ht="12" customHeight="1">
      <c r="A294" s="741"/>
      <c r="B294" s="741"/>
      <c r="C294" s="741"/>
      <c r="D294" s="317"/>
      <c r="E294" s="317"/>
      <c r="F294" s="685"/>
      <c r="G294" s="685"/>
      <c r="H294" s="685"/>
      <c r="I294" s="685"/>
      <c r="J294" s="685"/>
      <c r="K294" s="685"/>
      <c r="L294" s="685"/>
      <c r="M294" s="685"/>
      <c r="N294" s="685"/>
      <c r="O294" s="685"/>
      <c r="P294" s="741"/>
      <c r="Q294" s="741"/>
      <c r="R294" s="685"/>
      <c r="S294" s="685"/>
      <c r="T294" s="685"/>
      <c r="U294" s="685"/>
      <c r="V294" s="685"/>
      <c r="W294" s="685"/>
      <c r="X294" s="685"/>
      <c r="Y294" s="685"/>
      <c r="Z294" s="685"/>
    </row>
    <row r="295" spans="1:26" ht="12" customHeight="1">
      <c r="A295" s="741"/>
      <c r="B295" s="741"/>
      <c r="C295" s="741"/>
      <c r="D295" s="317"/>
      <c r="E295" s="317"/>
      <c r="F295" s="685"/>
      <c r="G295" s="685"/>
      <c r="H295" s="685"/>
      <c r="I295" s="685"/>
      <c r="J295" s="685"/>
      <c r="K295" s="685"/>
      <c r="L295" s="685"/>
      <c r="M295" s="685"/>
      <c r="N295" s="685"/>
      <c r="O295" s="685"/>
      <c r="P295" s="741"/>
      <c r="Q295" s="741"/>
      <c r="R295" s="685"/>
      <c r="S295" s="685"/>
      <c r="T295" s="685"/>
      <c r="U295" s="685"/>
      <c r="V295" s="685"/>
      <c r="W295" s="685"/>
      <c r="X295" s="685"/>
      <c r="Y295" s="685"/>
      <c r="Z295" s="685"/>
    </row>
    <row r="296" spans="1:26" ht="12" customHeight="1">
      <c r="A296" s="741"/>
      <c r="B296" s="741"/>
      <c r="C296" s="741"/>
      <c r="D296" s="317"/>
      <c r="E296" s="317"/>
      <c r="F296" s="685"/>
      <c r="G296" s="685"/>
      <c r="H296" s="685"/>
      <c r="I296" s="685"/>
      <c r="J296" s="685"/>
      <c r="K296" s="685"/>
      <c r="L296" s="685"/>
      <c r="M296" s="685"/>
      <c r="N296" s="685"/>
      <c r="O296" s="685"/>
      <c r="P296" s="741"/>
      <c r="Q296" s="741"/>
      <c r="R296" s="685"/>
      <c r="S296" s="685"/>
      <c r="T296" s="685"/>
      <c r="U296" s="685"/>
      <c r="V296" s="685"/>
      <c r="W296" s="685"/>
      <c r="X296" s="685"/>
      <c r="Y296" s="685"/>
      <c r="Z296" s="685"/>
    </row>
    <row r="297" spans="1:26" ht="12" customHeight="1">
      <c r="A297" s="741"/>
      <c r="B297" s="741"/>
      <c r="C297" s="741"/>
      <c r="D297" s="317"/>
      <c r="E297" s="317"/>
      <c r="F297" s="685"/>
      <c r="G297" s="685"/>
      <c r="H297" s="685"/>
      <c r="I297" s="685"/>
      <c r="J297" s="685"/>
      <c r="K297" s="685"/>
      <c r="L297" s="685"/>
      <c r="M297" s="685"/>
      <c r="N297" s="685"/>
      <c r="O297" s="685"/>
      <c r="P297" s="741"/>
      <c r="Q297" s="741"/>
      <c r="R297" s="685"/>
      <c r="S297" s="685"/>
      <c r="T297" s="685"/>
      <c r="U297" s="685"/>
      <c r="V297" s="685"/>
      <c r="W297" s="685"/>
      <c r="X297" s="685"/>
      <c r="Y297" s="685"/>
      <c r="Z297" s="685"/>
    </row>
    <row r="298" spans="1:26" ht="12" customHeight="1">
      <c r="A298" s="741"/>
      <c r="B298" s="741"/>
      <c r="C298" s="741"/>
      <c r="D298" s="317"/>
      <c r="E298" s="317"/>
      <c r="F298" s="685"/>
      <c r="G298" s="685"/>
      <c r="H298" s="685"/>
      <c r="I298" s="685"/>
      <c r="J298" s="685"/>
      <c r="K298" s="685"/>
      <c r="L298" s="685"/>
      <c r="M298" s="685"/>
      <c r="N298" s="685"/>
      <c r="O298" s="685"/>
      <c r="P298" s="741"/>
      <c r="Q298" s="741"/>
      <c r="R298" s="685"/>
      <c r="S298" s="685"/>
      <c r="T298" s="685"/>
      <c r="U298" s="685"/>
      <c r="V298" s="685"/>
      <c r="W298" s="685"/>
      <c r="X298" s="685"/>
      <c r="Y298" s="685"/>
      <c r="Z298" s="685"/>
    </row>
    <row r="299" spans="1:26" ht="12" customHeight="1">
      <c r="A299" s="741"/>
      <c r="B299" s="741"/>
      <c r="C299" s="741"/>
      <c r="D299" s="317"/>
      <c r="E299" s="317"/>
      <c r="F299" s="685"/>
      <c r="G299" s="685"/>
      <c r="H299" s="685"/>
      <c r="I299" s="685"/>
      <c r="J299" s="685"/>
      <c r="K299" s="685"/>
      <c r="L299" s="685"/>
      <c r="M299" s="685"/>
      <c r="N299" s="685"/>
      <c r="O299" s="685"/>
      <c r="P299" s="741"/>
      <c r="Q299" s="741"/>
      <c r="R299" s="685"/>
      <c r="S299" s="685"/>
      <c r="T299" s="685"/>
      <c r="U299" s="685"/>
      <c r="V299" s="685"/>
      <c r="W299" s="685"/>
      <c r="X299" s="685"/>
      <c r="Y299" s="685"/>
      <c r="Z299" s="685"/>
    </row>
    <row r="300" spans="1:26" ht="12" customHeight="1">
      <c r="A300" s="741"/>
      <c r="B300" s="741"/>
      <c r="C300" s="741"/>
      <c r="D300" s="317"/>
      <c r="E300" s="317"/>
      <c r="F300" s="685"/>
      <c r="G300" s="685"/>
      <c r="H300" s="685"/>
      <c r="I300" s="685"/>
      <c r="J300" s="685"/>
      <c r="K300" s="685"/>
      <c r="L300" s="685"/>
      <c r="M300" s="685"/>
      <c r="N300" s="685"/>
      <c r="O300" s="685"/>
      <c r="P300" s="741"/>
      <c r="Q300" s="741"/>
      <c r="R300" s="685"/>
      <c r="S300" s="685"/>
      <c r="T300" s="685"/>
      <c r="U300" s="685"/>
      <c r="V300" s="685"/>
      <c r="W300" s="685"/>
      <c r="X300" s="685"/>
      <c r="Y300" s="685"/>
      <c r="Z300" s="685"/>
    </row>
    <row r="301" spans="1:26" ht="12" customHeight="1">
      <c r="A301" s="741"/>
      <c r="B301" s="741"/>
      <c r="C301" s="741"/>
      <c r="D301" s="317"/>
      <c r="E301" s="317"/>
      <c r="F301" s="685"/>
      <c r="G301" s="685"/>
      <c r="H301" s="685"/>
      <c r="I301" s="685"/>
      <c r="J301" s="685"/>
      <c r="K301" s="685"/>
      <c r="L301" s="685"/>
      <c r="M301" s="685"/>
      <c r="N301" s="685"/>
      <c r="O301" s="685"/>
      <c r="P301" s="741"/>
      <c r="Q301" s="741"/>
      <c r="R301" s="685"/>
      <c r="S301" s="685"/>
      <c r="T301" s="685"/>
      <c r="U301" s="685"/>
      <c r="V301" s="685"/>
      <c r="W301" s="685"/>
      <c r="X301" s="685"/>
      <c r="Y301" s="685"/>
      <c r="Z301" s="685"/>
    </row>
    <row r="302" spans="1:26" ht="12" customHeight="1">
      <c r="A302" s="741"/>
      <c r="B302" s="741"/>
      <c r="C302" s="741"/>
      <c r="D302" s="317"/>
      <c r="E302" s="317"/>
      <c r="F302" s="685"/>
      <c r="G302" s="685"/>
      <c r="H302" s="685"/>
      <c r="I302" s="685"/>
      <c r="J302" s="685"/>
      <c r="K302" s="685"/>
      <c r="L302" s="685"/>
      <c r="M302" s="685"/>
      <c r="N302" s="685"/>
      <c r="O302" s="685"/>
      <c r="P302" s="741"/>
      <c r="Q302" s="741"/>
      <c r="R302" s="685"/>
      <c r="S302" s="685"/>
      <c r="T302" s="685"/>
      <c r="U302" s="685"/>
      <c r="V302" s="685"/>
      <c r="W302" s="685"/>
      <c r="X302" s="685"/>
      <c r="Y302" s="685"/>
      <c r="Z302" s="685"/>
    </row>
    <row r="303" spans="1:26" ht="12" customHeight="1">
      <c r="A303" s="741"/>
      <c r="B303" s="741"/>
      <c r="C303" s="741"/>
      <c r="D303" s="317"/>
      <c r="E303" s="317"/>
      <c r="F303" s="685"/>
      <c r="G303" s="685"/>
      <c r="H303" s="685"/>
      <c r="I303" s="685"/>
      <c r="J303" s="685"/>
      <c r="K303" s="685"/>
      <c r="L303" s="685"/>
      <c r="M303" s="685"/>
      <c r="N303" s="685"/>
      <c r="O303" s="685"/>
      <c r="P303" s="741"/>
      <c r="Q303" s="741"/>
      <c r="R303" s="685"/>
      <c r="S303" s="685"/>
      <c r="T303" s="685"/>
      <c r="U303" s="685"/>
      <c r="V303" s="685"/>
      <c r="W303" s="685"/>
      <c r="X303" s="685"/>
      <c r="Y303" s="685"/>
      <c r="Z303" s="685"/>
    </row>
    <row r="304" spans="1:26" ht="12" customHeight="1">
      <c r="A304" s="741"/>
      <c r="B304" s="741"/>
      <c r="C304" s="741"/>
      <c r="D304" s="317"/>
      <c r="E304" s="317"/>
      <c r="F304" s="685"/>
      <c r="G304" s="685"/>
      <c r="H304" s="685"/>
      <c r="I304" s="685"/>
      <c r="J304" s="685"/>
      <c r="K304" s="685"/>
      <c r="L304" s="685"/>
      <c r="M304" s="685"/>
      <c r="N304" s="685"/>
      <c r="O304" s="685"/>
      <c r="P304" s="741"/>
      <c r="Q304" s="741"/>
      <c r="R304" s="685"/>
      <c r="S304" s="685"/>
      <c r="T304" s="685"/>
      <c r="U304" s="685"/>
      <c r="V304" s="685"/>
      <c r="W304" s="685"/>
      <c r="X304" s="685"/>
      <c r="Y304" s="685"/>
      <c r="Z304" s="685"/>
    </row>
    <row r="305" spans="1:26" ht="12" customHeight="1">
      <c r="A305" s="741"/>
      <c r="B305" s="741"/>
      <c r="C305" s="741"/>
      <c r="D305" s="317"/>
      <c r="E305" s="317"/>
      <c r="F305" s="685"/>
      <c r="G305" s="685"/>
      <c r="H305" s="685"/>
      <c r="I305" s="685"/>
      <c r="J305" s="685"/>
      <c r="K305" s="685"/>
      <c r="L305" s="685"/>
      <c r="M305" s="685"/>
      <c r="N305" s="685"/>
      <c r="O305" s="685"/>
      <c r="P305" s="741"/>
      <c r="Q305" s="741"/>
      <c r="R305" s="685"/>
      <c r="S305" s="685"/>
      <c r="T305" s="685"/>
      <c r="U305" s="685"/>
      <c r="V305" s="685"/>
      <c r="W305" s="685"/>
      <c r="X305" s="685"/>
      <c r="Y305" s="685"/>
      <c r="Z305" s="685"/>
    </row>
    <row r="306" spans="1:26" ht="12" customHeight="1">
      <c r="A306" s="741"/>
      <c r="B306" s="741"/>
      <c r="C306" s="741"/>
      <c r="D306" s="317"/>
      <c r="E306" s="317"/>
      <c r="F306" s="685"/>
      <c r="G306" s="685"/>
      <c r="H306" s="685"/>
      <c r="I306" s="685"/>
      <c r="J306" s="685"/>
      <c r="K306" s="685"/>
      <c r="L306" s="685"/>
      <c r="M306" s="685"/>
      <c r="N306" s="685"/>
      <c r="O306" s="685"/>
      <c r="P306" s="741"/>
      <c r="Q306" s="741"/>
      <c r="R306" s="685"/>
      <c r="S306" s="685"/>
      <c r="T306" s="685"/>
      <c r="U306" s="685"/>
      <c r="V306" s="685"/>
      <c r="W306" s="685"/>
      <c r="X306" s="685"/>
      <c r="Y306" s="685"/>
      <c r="Z306" s="685"/>
    </row>
    <row r="307" spans="1:26" ht="15.75" customHeight="1"/>
    <row r="308" spans="1:26" ht="15.75" customHeight="1"/>
    <row r="309" spans="1:26" ht="15.75" customHeight="1"/>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5:R106"/>
  <mergeCells count="3">
    <mergeCell ref="A1:C1"/>
    <mergeCell ref="F4:J4"/>
    <mergeCell ref="L4:O4"/>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dimension ref="A1:Z1000"/>
  <sheetViews>
    <sheetView workbookViewId="0">
      <pane xSplit="3" ySplit="6" topLeftCell="D7" activePane="bottomRight" state="frozen"/>
      <selection pane="topRight" activeCell="D1" sqref="D1"/>
      <selection pane="bottomLeft" activeCell="A7" sqref="A7"/>
      <selection pane="bottomRight" activeCell="D7" sqref="D7"/>
    </sheetView>
  </sheetViews>
  <sheetFormatPr defaultColWidth="14.42578125" defaultRowHeight="15" customHeight="1"/>
  <cols>
    <col min="1" max="1" width="10.140625" customWidth="1"/>
    <col min="2" max="2" width="11.140625" customWidth="1"/>
    <col min="3" max="3" width="36.5703125" customWidth="1"/>
    <col min="4" max="4" width="6.140625" customWidth="1"/>
    <col min="5" max="5" width="22.42578125" customWidth="1"/>
    <col min="6" max="6" width="15.140625" customWidth="1"/>
    <col min="7" max="7" width="19.85546875" customWidth="1"/>
    <col min="8" max="9" width="15.140625" customWidth="1"/>
    <col min="10" max="10" width="17" customWidth="1"/>
    <col min="11" max="11" width="12.7109375" customWidth="1"/>
    <col min="12" max="12" width="9.85546875" customWidth="1"/>
    <col min="13" max="13" width="12.140625" customWidth="1"/>
    <col min="14" max="14" width="10.5703125" customWidth="1"/>
    <col min="15" max="15" width="12.140625" customWidth="1"/>
    <col min="16" max="16" width="32.140625" customWidth="1"/>
    <col min="17" max="17" width="40.42578125" customWidth="1"/>
    <col min="18" max="18" width="11.140625" customWidth="1"/>
    <col min="19" max="19" width="20.140625" customWidth="1"/>
    <col min="20" max="20" width="17.42578125" customWidth="1"/>
    <col min="21" max="26" width="48.85546875" customWidth="1"/>
  </cols>
  <sheetData>
    <row r="1" spans="1:26" ht="13.5" customHeight="1">
      <c r="A1" s="1175" t="s">
        <v>4177</v>
      </c>
      <c r="B1" s="1160"/>
      <c r="C1" s="1158"/>
      <c r="D1" s="138"/>
      <c r="E1" s="138"/>
      <c r="F1" s="92" t="s">
        <v>392</v>
      </c>
      <c r="G1" s="92" t="s">
        <v>559</v>
      </c>
      <c r="H1" s="92" t="s">
        <v>560</v>
      </c>
      <c r="I1" s="92" t="s">
        <v>122</v>
      </c>
      <c r="J1" s="92" t="s">
        <v>124</v>
      </c>
      <c r="K1" s="92" t="s">
        <v>126</v>
      </c>
      <c r="L1" s="92" t="s">
        <v>128</v>
      </c>
      <c r="M1" s="92" t="s">
        <v>130</v>
      </c>
      <c r="N1" s="92" t="s">
        <v>396</v>
      </c>
      <c r="O1" s="92" t="s">
        <v>138</v>
      </c>
      <c r="P1" s="92" t="s">
        <v>140</v>
      </c>
      <c r="Q1" s="92" t="s">
        <v>142</v>
      </c>
      <c r="R1" s="94" t="s">
        <v>144</v>
      </c>
      <c r="S1" s="94" t="s">
        <v>149</v>
      </c>
      <c r="T1" s="94" t="s">
        <v>164</v>
      </c>
      <c r="U1" s="19"/>
      <c r="V1" s="19"/>
      <c r="W1" s="19"/>
      <c r="X1" s="19"/>
      <c r="Y1" s="19"/>
      <c r="Z1" s="19"/>
    </row>
    <row r="2" spans="1:26" ht="11.25" customHeight="1">
      <c r="A2" s="2" t="str">
        <f>HYPERLINK("#Index!B14", "Index Pg")</f>
        <v>Index Pg</v>
      </c>
      <c r="B2" s="58"/>
      <c r="C2" s="60" t="str">
        <f>HYPERLINK("#'Budget Summary II'!A3:B5", "Budget Summary II")</f>
        <v>Budget Summary II</v>
      </c>
      <c r="D2" s="101"/>
      <c r="E2" s="140" t="s">
        <v>42</v>
      </c>
      <c r="F2" s="102">
        <f>R8+R10+R11+R14+R15+R16+R17+R28+R29+R30+R34+R41+R42+R43+R48+R49</f>
        <v>0</v>
      </c>
      <c r="G2" s="102">
        <f>R9+R12+R18+R19+R20+R21+R22+R23+R24+R25+R26+R31+R32+R35+R36+R37+R38+R39+R44+R45+R46+R51+R52+R53+R54+R55+R57+R58+R60+R61+R62+R63+R65+R66+R88+R91+R94+R95+R96</f>
        <v>0</v>
      </c>
      <c r="H2" s="102">
        <f>R86</f>
        <v>0</v>
      </c>
      <c r="I2" s="102"/>
      <c r="J2" s="102">
        <f>R68+R69+R70+R71</f>
        <v>0</v>
      </c>
      <c r="K2" s="102">
        <f>R73</f>
        <v>0</v>
      </c>
      <c r="L2" s="102">
        <f>R75+R76</f>
        <v>0</v>
      </c>
      <c r="M2" s="102">
        <f>R91</f>
        <v>0</v>
      </c>
      <c r="N2" s="102"/>
      <c r="O2" s="102"/>
      <c r="P2" s="263"/>
      <c r="Q2" s="262">
        <f>R78+R79</f>
        <v>0</v>
      </c>
      <c r="R2" s="262">
        <f>R81+R82+R83+R84</f>
        <v>0</v>
      </c>
      <c r="S2" s="19"/>
      <c r="T2" s="266">
        <f>R90</f>
        <v>0</v>
      </c>
      <c r="U2" s="19"/>
      <c r="V2" s="19"/>
      <c r="W2" s="19"/>
      <c r="X2" s="19"/>
      <c r="Y2" s="19"/>
      <c r="Z2" s="19"/>
    </row>
    <row r="3" spans="1:26" ht="11.25" customHeight="1">
      <c r="A3" s="2"/>
      <c r="B3" s="58"/>
      <c r="C3" s="60"/>
      <c r="D3" s="101"/>
      <c r="E3" s="140" t="s">
        <v>39</v>
      </c>
      <c r="F3" s="102">
        <f>O8+O10+ O11+O14+O15+O16+O17+O28+O29+O30+O34+O41+O42+O43+O48+O49</f>
        <v>9.6195000000000004</v>
      </c>
      <c r="G3" s="102">
        <f>O6-(F3+SUM(H3:T3))</f>
        <v>66.212299999999999</v>
      </c>
      <c r="H3" s="102">
        <f>O86</f>
        <v>0</v>
      </c>
      <c r="I3" s="102"/>
      <c r="J3" s="102">
        <f>O68+O69+O70+O71</f>
        <v>0</v>
      </c>
      <c r="K3" s="102">
        <f>O73</f>
        <v>0</v>
      </c>
      <c r="L3" s="102">
        <f>O75+O76</f>
        <v>6</v>
      </c>
      <c r="M3" s="102">
        <f>O91</f>
        <v>3</v>
      </c>
      <c r="N3" s="102"/>
      <c r="O3" s="102"/>
      <c r="P3" s="263"/>
      <c r="Q3" s="262">
        <f>O78+O79</f>
        <v>2</v>
      </c>
      <c r="R3" s="262">
        <f>O81+O82+O83+O84</f>
        <v>10.783009999999999</v>
      </c>
      <c r="S3" s="19"/>
      <c r="T3" s="266">
        <f>O90</f>
        <v>0</v>
      </c>
      <c r="U3" s="19"/>
      <c r="V3" s="19"/>
      <c r="W3" s="19"/>
      <c r="X3" s="19"/>
      <c r="Y3" s="19"/>
      <c r="Z3" s="19"/>
    </row>
    <row r="4" spans="1:26" ht="12.75" customHeight="1">
      <c r="A4" s="63" t="s">
        <v>150</v>
      </c>
      <c r="B4" s="63" t="s">
        <v>151</v>
      </c>
      <c r="C4" s="63" t="s">
        <v>12</v>
      </c>
      <c r="D4" s="63" t="s">
        <v>426</v>
      </c>
      <c r="E4" s="63" t="s">
        <v>427</v>
      </c>
      <c r="F4" s="1173" t="s">
        <v>428</v>
      </c>
      <c r="G4" s="1160"/>
      <c r="H4" s="1160"/>
      <c r="I4" s="1160"/>
      <c r="J4" s="1158"/>
      <c r="K4" s="63" t="s">
        <v>431</v>
      </c>
      <c r="L4" s="1174" t="s">
        <v>432</v>
      </c>
      <c r="M4" s="1160"/>
      <c r="N4" s="1160"/>
      <c r="O4" s="1158"/>
      <c r="P4" s="63" t="s">
        <v>433</v>
      </c>
      <c r="Q4" s="63" t="s">
        <v>435</v>
      </c>
      <c r="R4" s="106" t="s">
        <v>434</v>
      </c>
      <c r="S4" s="336"/>
      <c r="T4" s="336"/>
      <c r="U4" s="336"/>
      <c r="V4" s="336"/>
      <c r="W4" s="336"/>
      <c r="X4" s="336"/>
      <c r="Y4" s="336"/>
      <c r="Z4" s="336"/>
    </row>
    <row r="5" spans="1:26" ht="11.25" customHeight="1">
      <c r="A5" s="63"/>
      <c r="B5" s="63"/>
      <c r="C5" s="63"/>
      <c r="D5" s="63"/>
      <c r="E5" s="63"/>
      <c r="F5" s="93" t="s">
        <v>439</v>
      </c>
      <c r="G5" s="93" t="s">
        <v>394</v>
      </c>
      <c r="H5" s="93" t="s">
        <v>395</v>
      </c>
      <c r="I5" s="93" t="s">
        <v>440</v>
      </c>
      <c r="J5" s="93" t="s">
        <v>441</v>
      </c>
      <c r="K5" s="63"/>
      <c r="L5" s="63" t="s">
        <v>442</v>
      </c>
      <c r="M5" s="106" t="s">
        <v>443</v>
      </c>
      <c r="N5" s="63" t="s">
        <v>444</v>
      </c>
      <c r="O5" s="106" t="s">
        <v>445</v>
      </c>
      <c r="P5" s="63"/>
      <c r="Q5" s="63"/>
      <c r="R5" s="106"/>
      <c r="S5" s="10"/>
      <c r="T5" s="10"/>
      <c r="U5" s="10"/>
      <c r="V5" s="10"/>
      <c r="W5" s="10"/>
      <c r="X5" s="10"/>
      <c r="Y5" s="10"/>
      <c r="Z5" s="10"/>
    </row>
    <row r="6" spans="1:26" ht="11.25" customHeight="1">
      <c r="A6" s="64">
        <v>12</v>
      </c>
      <c r="B6" s="64"/>
      <c r="C6" s="64" t="s">
        <v>28</v>
      </c>
      <c r="D6" s="109"/>
      <c r="E6" s="109"/>
      <c r="F6" s="64"/>
      <c r="G6" s="64"/>
      <c r="H6" s="64"/>
      <c r="I6" s="64"/>
      <c r="J6" s="64"/>
      <c r="K6" s="64"/>
      <c r="L6" s="64"/>
      <c r="M6" s="201"/>
      <c r="N6" s="64"/>
      <c r="O6" s="65">
        <f>O7+O13+O27+O33+O40+O47+O50+O56+O59+O64+O67+O72+O74+O77+O80+O85+O87+O93</f>
        <v>97.614810000000006</v>
      </c>
      <c r="P6" s="64"/>
      <c r="Q6" s="64"/>
      <c r="R6" s="65">
        <f>R7+R13+R27+R33+R40+R47+R50+R56+R59+R64+R67+R72+R74+R77+R80+R85+R87+R93</f>
        <v>0</v>
      </c>
      <c r="S6" s="96"/>
      <c r="T6" s="96"/>
      <c r="U6" s="96"/>
      <c r="V6" s="96"/>
      <c r="W6" s="96"/>
      <c r="X6" s="96"/>
      <c r="Y6" s="96"/>
      <c r="Z6" s="96"/>
    </row>
    <row r="7" spans="1:26" ht="11.25" customHeight="1">
      <c r="A7" s="67">
        <v>12.1</v>
      </c>
      <c r="B7" s="115"/>
      <c r="C7" s="115" t="s">
        <v>4190</v>
      </c>
      <c r="D7" s="111"/>
      <c r="E7" s="111"/>
      <c r="F7" s="115"/>
      <c r="G7" s="115"/>
      <c r="H7" s="115"/>
      <c r="I7" s="115"/>
      <c r="J7" s="115"/>
      <c r="K7" s="115"/>
      <c r="L7" s="115"/>
      <c r="M7" s="203"/>
      <c r="N7" s="115"/>
      <c r="O7" s="203">
        <f>SUM(O8:O12)</f>
        <v>8.5</v>
      </c>
      <c r="P7" s="67"/>
      <c r="Q7" s="67"/>
      <c r="R7" s="203">
        <f>SUM(R8:R12)</f>
        <v>0</v>
      </c>
      <c r="S7" s="19"/>
      <c r="T7" s="19"/>
      <c r="U7" s="19"/>
      <c r="V7" s="19"/>
      <c r="W7" s="19"/>
      <c r="X7" s="19"/>
      <c r="Y7" s="19"/>
      <c r="Z7" s="19"/>
    </row>
    <row r="8" spans="1:26" ht="51">
      <c r="A8" s="42" t="s">
        <v>4192</v>
      </c>
      <c r="B8" s="4" t="s">
        <v>2509</v>
      </c>
      <c r="C8" s="4" t="s">
        <v>4193</v>
      </c>
      <c r="D8" s="74" t="s">
        <v>609</v>
      </c>
      <c r="E8" s="74" t="s">
        <v>476</v>
      </c>
      <c r="F8" s="42"/>
      <c r="G8" s="42"/>
      <c r="H8" s="42">
        <v>10000</v>
      </c>
      <c r="I8" s="42">
        <v>0</v>
      </c>
      <c r="J8" s="42"/>
      <c r="K8" s="42" t="s">
        <v>4194</v>
      </c>
      <c r="L8" s="4">
        <v>50000</v>
      </c>
      <c r="M8" s="35">
        <f t="shared" ref="M8:M12" si="0">L8/100000</f>
        <v>0.5</v>
      </c>
      <c r="N8" s="42">
        <v>1</v>
      </c>
      <c r="O8" s="125">
        <f t="shared" ref="O8:O12" si="1">M8*N8</f>
        <v>0.5</v>
      </c>
      <c r="P8" s="70" t="s">
        <v>4196</v>
      </c>
      <c r="Q8" s="304">
        <f>'RMNCH+A Abstract'!J107</f>
        <v>0</v>
      </c>
      <c r="R8" s="35">
        <f>'RMNCH+A Abstract'!K107</f>
        <v>0</v>
      </c>
      <c r="S8" s="19"/>
      <c r="T8" s="19"/>
      <c r="U8" s="19"/>
      <c r="V8" s="19"/>
      <c r="W8" s="19"/>
      <c r="X8" s="19"/>
      <c r="Y8" s="19"/>
      <c r="Z8" s="19"/>
    </row>
    <row r="9" spans="1:26" ht="63.75">
      <c r="A9" s="42" t="s">
        <v>4197</v>
      </c>
      <c r="B9" s="4" t="s">
        <v>4198</v>
      </c>
      <c r="C9" s="4" t="s">
        <v>4199</v>
      </c>
      <c r="D9" s="127" t="s">
        <v>609</v>
      </c>
      <c r="E9" s="127" t="s">
        <v>476</v>
      </c>
      <c r="F9" s="42"/>
      <c r="G9" s="42"/>
      <c r="H9" s="42">
        <v>500000</v>
      </c>
      <c r="I9" s="42">
        <v>199500</v>
      </c>
      <c r="J9" s="42"/>
      <c r="K9" s="42" t="s">
        <v>4194</v>
      </c>
      <c r="L9" s="4">
        <v>500000</v>
      </c>
      <c r="M9" s="35">
        <f t="shared" si="0"/>
        <v>5</v>
      </c>
      <c r="N9" s="42">
        <v>1</v>
      </c>
      <c r="O9" s="125">
        <f t="shared" si="1"/>
        <v>5</v>
      </c>
      <c r="P9" s="70" t="s">
        <v>4203</v>
      </c>
      <c r="Q9" s="304">
        <f>'RMNCH+A Abstract'!J108</f>
        <v>0</v>
      </c>
      <c r="R9" s="35">
        <f>'RMNCH+A Abstract'!K108</f>
        <v>0</v>
      </c>
      <c r="S9" s="19"/>
      <c r="T9" s="19"/>
      <c r="U9" s="19"/>
      <c r="V9" s="19"/>
      <c r="W9" s="19"/>
      <c r="X9" s="19"/>
      <c r="Y9" s="19"/>
      <c r="Z9" s="19"/>
    </row>
    <row r="10" spans="1:26" ht="38.25">
      <c r="A10" s="42" t="s">
        <v>4204</v>
      </c>
      <c r="B10" s="4"/>
      <c r="C10" s="4" t="s">
        <v>4205</v>
      </c>
      <c r="D10" s="127" t="s">
        <v>609</v>
      </c>
      <c r="E10" s="127" t="s">
        <v>476</v>
      </c>
      <c r="F10" s="42"/>
      <c r="G10" s="42"/>
      <c r="H10" s="42">
        <v>300000</v>
      </c>
      <c r="I10" s="42"/>
      <c r="J10" s="42"/>
      <c r="K10" s="42" t="s">
        <v>4194</v>
      </c>
      <c r="L10" s="4">
        <v>300000</v>
      </c>
      <c r="M10" s="35">
        <f t="shared" si="0"/>
        <v>3</v>
      </c>
      <c r="N10" s="42">
        <v>1</v>
      </c>
      <c r="O10" s="125">
        <f t="shared" si="1"/>
        <v>3</v>
      </c>
      <c r="P10" s="182" t="s">
        <v>4206</v>
      </c>
      <c r="Q10" s="304">
        <f>'RMNCH+A Abstract'!J109</f>
        <v>0</v>
      </c>
      <c r="R10" s="35">
        <f>'RMNCH+A Abstract'!K109</f>
        <v>0</v>
      </c>
      <c r="S10" s="19"/>
      <c r="T10" s="19"/>
      <c r="U10" s="19"/>
      <c r="V10" s="19"/>
      <c r="W10" s="19"/>
      <c r="X10" s="19"/>
      <c r="Y10" s="19"/>
      <c r="Z10" s="19"/>
    </row>
    <row r="11" spans="1:26" ht="11.25" customHeight="1">
      <c r="A11" s="42" t="s">
        <v>4207</v>
      </c>
      <c r="B11" s="4"/>
      <c r="C11" s="4" t="s">
        <v>4208</v>
      </c>
      <c r="D11" s="127" t="s">
        <v>392</v>
      </c>
      <c r="E11" s="127" t="s">
        <v>1171</v>
      </c>
      <c r="F11" s="42"/>
      <c r="G11" s="42"/>
      <c r="H11" s="42"/>
      <c r="I11" s="42"/>
      <c r="J11" s="42"/>
      <c r="K11" s="42"/>
      <c r="L11" s="30"/>
      <c r="M11" s="35">
        <f t="shared" si="0"/>
        <v>0</v>
      </c>
      <c r="N11" s="42"/>
      <c r="O11" s="125">
        <f t="shared" si="1"/>
        <v>0</v>
      </c>
      <c r="P11" s="70"/>
      <c r="Q11" s="304">
        <f>'RMNCH+A Abstract'!J110</f>
        <v>0</v>
      </c>
      <c r="R11" s="35">
        <f>'RMNCH+A Abstract'!K110</f>
        <v>0</v>
      </c>
      <c r="S11" s="19"/>
      <c r="T11" s="19"/>
      <c r="U11" s="19"/>
      <c r="V11" s="19"/>
      <c r="W11" s="19"/>
      <c r="X11" s="19"/>
      <c r="Y11" s="19"/>
      <c r="Z11" s="19"/>
    </row>
    <row r="12" spans="1:26" ht="11.25" customHeight="1">
      <c r="A12" s="42" t="s">
        <v>4212</v>
      </c>
      <c r="B12" s="4"/>
      <c r="C12" s="4" t="s">
        <v>297</v>
      </c>
      <c r="D12" s="127" t="s">
        <v>609</v>
      </c>
      <c r="E12" s="127" t="s">
        <v>476</v>
      </c>
      <c r="F12" s="42"/>
      <c r="G12" s="42"/>
      <c r="H12" s="42">
        <v>17000</v>
      </c>
      <c r="I12" s="42">
        <v>17000</v>
      </c>
      <c r="J12" s="42"/>
      <c r="K12" s="42"/>
      <c r="L12" s="30"/>
      <c r="M12" s="35">
        <f t="shared" si="0"/>
        <v>0</v>
      </c>
      <c r="N12" s="42"/>
      <c r="O12" s="125">
        <f t="shared" si="1"/>
        <v>0</v>
      </c>
      <c r="P12" s="304"/>
      <c r="Q12" s="304">
        <f>'RMNCH+A Abstract'!J111</f>
        <v>0</v>
      </c>
      <c r="R12" s="35">
        <f>'RMNCH+A Abstract'!K111</f>
        <v>0</v>
      </c>
      <c r="S12" s="19"/>
      <c r="T12" s="19"/>
      <c r="U12" s="19"/>
      <c r="V12" s="19"/>
      <c r="W12" s="19"/>
      <c r="X12" s="19"/>
      <c r="Y12" s="19"/>
      <c r="Z12" s="19"/>
    </row>
    <row r="13" spans="1:26" ht="11.25" customHeight="1">
      <c r="A13" s="67">
        <v>12.2</v>
      </c>
      <c r="B13" s="115"/>
      <c r="C13" s="115" t="s">
        <v>4218</v>
      </c>
      <c r="D13" s="111"/>
      <c r="E13" s="111"/>
      <c r="F13" s="115"/>
      <c r="G13" s="115"/>
      <c r="H13" s="115"/>
      <c r="I13" s="115"/>
      <c r="J13" s="115"/>
      <c r="K13" s="115"/>
      <c r="L13" s="115"/>
      <c r="M13" s="203"/>
      <c r="N13" s="115"/>
      <c r="O13" s="203">
        <f>SUM(O14:O26)</f>
        <v>23.911799999999999</v>
      </c>
      <c r="P13" s="67"/>
      <c r="Q13" s="67"/>
      <c r="R13" s="203">
        <f>SUM(R14:R26)</f>
        <v>0</v>
      </c>
      <c r="S13" s="19"/>
      <c r="T13" s="19"/>
      <c r="U13" s="19"/>
      <c r="V13" s="19"/>
      <c r="W13" s="19"/>
      <c r="X13" s="19"/>
      <c r="Y13" s="19"/>
      <c r="Z13" s="19"/>
    </row>
    <row r="14" spans="1:26" ht="11.25" customHeight="1">
      <c r="A14" s="42" t="s">
        <v>4223</v>
      </c>
      <c r="B14" s="4" t="s">
        <v>2776</v>
      </c>
      <c r="C14" s="4" t="s">
        <v>4224</v>
      </c>
      <c r="D14" s="74" t="s">
        <v>392</v>
      </c>
      <c r="E14" s="74" t="s">
        <v>1171</v>
      </c>
      <c r="F14" s="42"/>
      <c r="G14" s="42"/>
      <c r="H14" s="42"/>
      <c r="I14" s="42"/>
      <c r="J14" s="42"/>
      <c r="K14" s="42"/>
      <c r="L14" s="30"/>
      <c r="M14" s="35">
        <f t="shared" ref="M14:M26" si="2">L14/100000</f>
        <v>0</v>
      </c>
      <c r="N14" s="42"/>
      <c r="O14" s="125">
        <f t="shared" ref="O14:O26" si="3">M14*N14</f>
        <v>0</v>
      </c>
      <c r="P14" s="304"/>
      <c r="Q14" s="304">
        <f>'RMNCH+A Abstract'!J242</f>
        <v>0</v>
      </c>
      <c r="R14" s="35">
        <f>'RMNCH+A Abstract'!K242</f>
        <v>0</v>
      </c>
      <c r="S14" s="19"/>
      <c r="T14" s="19"/>
      <c r="U14" s="19"/>
      <c r="V14" s="19"/>
      <c r="W14" s="19"/>
      <c r="X14" s="19"/>
      <c r="Y14" s="19"/>
      <c r="Z14" s="19"/>
    </row>
    <row r="15" spans="1:26" ht="38.25">
      <c r="A15" s="242" t="s">
        <v>4232</v>
      </c>
      <c r="B15" s="131" t="s">
        <v>2729</v>
      </c>
      <c r="C15" s="131" t="s">
        <v>4234</v>
      </c>
      <c r="D15" s="132" t="s">
        <v>392</v>
      </c>
      <c r="E15" s="132" t="s">
        <v>1171</v>
      </c>
      <c r="F15" s="242"/>
      <c r="G15" s="242"/>
      <c r="H15" s="242"/>
      <c r="I15" s="242"/>
      <c r="J15" s="242"/>
      <c r="K15" s="241" t="s">
        <v>4235</v>
      </c>
      <c r="L15" s="241">
        <v>133</v>
      </c>
      <c r="M15" s="369">
        <f t="shared" si="2"/>
        <v>1.33E-3</v>
      </c>
      <c r="N15" s="241">
        <v>150</v>
      </c>
      <c r="O15" s="244">
        <f t="shared" si="3"/>
        <v>0.19950000000000001</v>
      </c>
      <c r="P15" s="230" t="s">
        <v>4236</v>
      </c>
      <c r="Q15" s="240">
        <f>'RMNCH+A Abstract'!J243</f>
        <v>0</v>
      </c>
      <c r="R15" s="247">
        <f>'RMNCH+A Abstract'!K243</f>
        <v>0</v>
      </c>
      <c r="S15" s="323"/>
      <c r="T15" s="323"/>
      <c r="U15" s="323"/>
      <c r="V15" s="323"/>
      <c r="W15" s="323"/>
      <c r="X15" s="323"/>
      <c r="Y15" s="323"/>
      <c r="Z15" s="323"/>
    </row>
    <row r="16" spans="1:26" ht="76.5">
      <c r="A16" s="242" t="s">
        <v>4243</v>
      </c>
      <c r="B16" s="131" t="s">
        <v>2804</v>
      </c>
      <c r="C16" s="131" t="s">
        <v>4244</v>
      </c>
      <c r="D16" s="132" t="s">
        <v>392</v>
      </c>
      <c r="E16" s="132" t="s">
        <v>1171</v>
      </c>
      <c r="F16" s="242"/>
      <c r="G16" s="242"/>
      <c r="H16" s="242"/>
      <c r="I16" s="242"/>
      <c r="J16" s="242"/>
      <c r="K16" s="240" t="s">
        <v>4246</v>
      </c>
      <c r="L16" s="241">
        <v>1.5</v>
      </c>
      <c r="M16" s="712">
        <f t="shared" si="2"/>
        <v>1.5E-5</v>
      </c>
      <c r="N16" s="241">
        <v>200000</v>
      </c>
      <c r="O16" s="244">
        <f t="shared" si="3"/>
        <v>3</v>
      </c>
      <c r="P16" s="230" t="s">
        <v>4252</v>
      </c>
      <c r="Q16" s="240">
        <f>'RMNCH+A Abstract'!J244</f>
        <v>0</v>
      </c>
      <c r="R16" s="247">
        <f>'RMNCH+A Abstract'!K244</f>
        <v>0</v>
      </c>
      <c r="S16" s="323"/>
      <c r="T16" s="323"/>
      <c r="U16" s="323"/>
      <c r="V16" s="323"/>
      <c r="W16" s="323"/>
      <c r="X16" s="323"/>
      <c r="Y16" s="323"/>
      <c r="Z16" s="323"/>
    </row>
    <row r="17" spans="1:26" ht="63.75">
      <c r="A17" s="242" t="s">
        <v>4256</v>
      </c>
      <c r="B17" s="714" t="s">
        <v>2812</v>
      </c>
      <c r="C17" s="131" t="s">
        <v>4259</v>
      </c>
      <c r="D17" s="132" t="s">
        <v>392</v>
      </c>
      <c r="E17" s="132" t="s">
        <v>1171</v>
      </c>
      <c r="F17" s="242"/>
      <c r="G17" s="242"/>
      <c r="H17" s="220">
        <v>6000</v>
      </c>
      <c r="I17" s="242">
        <v>0</v>
      </c>
      <c r="J17" s="242"/>
      <c r="K17" s="240" t="s">
        <v>4261</v>
      </c>
      <c r="L17" s="241">
        <v>20</v>
      </c>
      <c r="M17" s="715">
        <f t="shared" si="2"/>
        <v>2.0000000000000001E-4</v>
      </c>
      <c r="N17" s="241">
        <v>1250</v>
      </c>
      <c r="O17" s="244">
        <f t="shared" si="3"/>
        <v>0.25</v>
      </c>
      <c r="P17" s="327" t="s">
        <v>4266</v>
      </c>
      <c r="Q17" s="240">
        <f>'RMNCH+A Abstract'!J245</f>
        <v>0</v>
      </c>
      <c r="R17" s="247">
        <f>'RMNCH+A Abstract'!K245</f>
        <v>0</v>
      </c>
      <c r="S17" s="323"/>
      <c r="T17" s="323"/>
      <c r="U17" s="323"/>
      <c r="V17" s="323"/>
      <c r="W17" s="323"/>
      <c r="X17" s="323"/>
      <c r="Y17" s="323"/>
      <c r="Z17" s="323"/>
    </row>
    <row r="18" spans="1:26" ht="51">
      <c r="A18" s="242" t="s">
        <v>4269</v>
      </c>
      <c r="B18" s="131" t="s">
        <v>4270</v>
      </c>
      <c r="C18" s="131" t="s">
        <v>4271</v>
      </c>
      <c r="D18" s="241" t="s">
        <v>609</v>
      </c>
      <c r="E18" s="241" t="s">
        <v>1171</v>
      </c>
      <c r="F18" s="242"/>
      <c r="G18" s="242"/>
      <c r="H18" s="220">
        <v>305000</v>
      </c>
      <c r="I18" s="220">
        <v>32760</v>
      </c>
      <c r="J18" s="242"/>
      <c r="K18" s="242" t="s">
        <v>4273</v>
      </c>
      <c r="L18" s="241">
        <v>5</v>
      </c>
      <c r="M18" s="717">
        <f t="shared" si="2"/>
        <v>5.0000000000000002E-5</v>
      </c>
      <c r="N18" s="241">
        <v>200000</v>
      </c>
      <c r="O18" s="173">
        <f t="shared" si="3"/>
        <v>10</v>
      </c>
      <c r="P18" s="182" t="s">
        <v>4280</v>
      </c>
      <c r="Q18" s="240">
        <f>'RMNCH+A Abstract'!J246</f>
        <v>0</v>
      </c>
      <c r="R18" s="247">
        <f>'RMNCH+A Abstract'!K246</f>
        <v>0</v>
      </c>
      <c r="S18" s="323"/>
      <c r="T18" s="323"/>
      <c r="U18" s="323"/>
      <c r="V18" s="323"/>
      <c r="W18" s="323"/>
      <c r="X18" s="323"/>
      <c r="Y18" s="323"/>
      <c r="Z18" s="323"/>
    </row>
    <row r="19" spans="1:26" ht="38.25">
      <c r="A19" s="42" t="s">
        <v>4286</v>
      </c>
      <c r="B19" s="4" t="s">
        <v>4287</v>
      </c>
      <c r="C19" s="4" t="s">
        <v>4288</v>
      </c>
      <c r="D19" s="127" t="s">
        <v>609</v>
      </c>
      <c r="E19" s="127" t="s">
        <v>1171</v>
      </c>
      <c r="F19" s="42"/>
      <c r="G19" s="42"/>
      <c r="H19" s="216" t="s">
        <v>4289</v>
      </c>
      <c r="I19" s="216">
        <v>82055</v>
      </c>
      <c r="J19" s="42"/>
      <c r="K19" s="42"/>
      <c r="L19" s="4">
        <v>1.2</v>
      </c>
      <c r="M19" s="718">
        <f t="shared" si="2"/>
        <v>1.2E-5</v>
      </c>
      <c r="N19" s="42">
        <v>171400</v>
      </c>
      <c r="O19" s="125">
        <f t="shared" si="3"/>
        <v>2.0568</v>
      </c>
      <c r="P19" s="70" t="s">
        <v>4293</v>
      </c>
      <c r="Q19" s="304">
        <f>'RMNCH+A Abstract'!J247</f>
        <v>0</v>
      </c>
      <c r="R19" s="35">
        <f>'RMNCH+A Abstract'!K247</f>
        <v>0</v>
      </c>
      <c r="S19" s="19"/>
      <c r="T19" s="19"/>
      <c r="U19" s="19"/>
      <c r="V19" s="19"/>
      <c r="W19" s="19"/>
      <c r="X19" s="19"/>
      <c r="Y19" s="19"/>
      <c r="Z19" s="19"/>
    </row>
    <row r="20" spans="1:26" ht="51">
      <c r="A20" s="42" t="s">
        <v>4296</v>
      </c>
      <c r="B20" s="4" t="s">
        <v>4297</v>
      </c>
      <c r="C20" s="4" t="s">
        <v>4298</v>
      </c>
      <c r="D20" s="127" t="s">
        <v>609</v>
      </c>
      <c r="E20" s="127" t="s">
        <v>1171</v>
      </c>
      <c r="F20" s="42"/>
      <c r="G20" s="42"/>
      <c r="H20" s="220">
        <v>141000</v>
      </c>
      <c r="I20" s="220">
        <v>141000</v>
      </c>
      <c r="J20" s="42"/>
      <c r="K20" s="42"/>
      <c r="L20" s="4">
        <v>140550</v>
      </c>
      <c r="M20" s="35">
        <f t="shared" si="2"/>
        <v>1.4055</v>
      </c>
      <c r="N20" s="42">
        <v>1</v>
      </c>
      <c r="O20" s="125">
        <f t="shared" si="3"/>
        <v>1.4055</v>
      </c>
      <c r="P20" s="70" t="s">
        <v>4299</v>
      </c>
      <c r="Q20" s="304">
        <f>'RMNCH+A Abstract'!J248</f>
        <v>0</v>
      </c>
      <c r="R20" s="35">
        <f>'RMNCH+A Abstract'!K248</f>
        <v>0</v>
      </c>
      <c r="S20" s="19"/>
      <c r="T20" s="19"/>
      <c r="U20" s="19"/>
      <c r="V20" s="19"/>
      <c r="W20" s="19"/>
      <c r="X20" s="19"/>
      <c r="Y20" s="19"/>
      <c r="Z20" s="19"/>
    </row>
    <row r="21" spans="1:26" ht="81.75" customHeight="1">
      <c r="A21" s="42" t="s">
        <v>4300</v>
      </c>
      <c r="B21" s="4" t="s">
        <v>4301</v>
      </c>
      <c r="C21" s="4" t="s">
        <v>4302</v>
      </c>
      <c r="D21" s="127" t="s">
        <v>609</v>
      </c>
      <c r="E21" s="127" t="s">
        <v>1171</v>
      </c>
      <c r="F21" s="4"/>
      <c r="G21" s="4"/>
      <c r="H21" s="4"/>
      <c r="I21" s="4"/>
      <c r="J21" s="4"/>
      <c r="K21" s="42" t="s">
        <v>4304</v>
      </c>
      <c r="L21" s="4">
        <v>500</v>
      </c>
      <c r="M21" s="720">
        <f t="shared" si="2"/>
        <v>5.0000000000000001E-3</v>
      </c>
      <c r="N21" s="42">
        <v>1100</v>
      </c>
      <c r="O21" s="125">
        <f t="shared" si="3"/>
        <v>5.5</v>
      </c>
      <c r="P21" s="70" t="s">
        <v>4306</v>
      </c>
      <c r="Q21" s="304"/>
      <c r="R21" s="35">
        <f>'RMNCH+A Abstract'!K249</f>
        <v>0</v>
      </c>
      <c r="S21" s="19"/>
      <c r="T21" s="19"/>
      <c r="U21" s="19"/>
      <c r="V21" s="19"/>
      <c r="W21" s="19"/>
      <c r="X21" s="19"/>
      <c r="Y21" s="19"/>
      <c r="Z21" s="19"/>
    </row>
    <row r="22" spans="1:26" ht="11.25" customHeight="1">
      <c r="A22" s="42" t="s">
        <v>4307</v>
      </c>
      <c r="B22" s="4"/>
      <c r="C22" s="4" t="s">
        <v>4308</v>
      </c>
      <c r="D22" s="127" t="s">
        <v>609</v>
      </c>
      <c r="E22" s="127" t="s">
        <v>1171</v>
      </c>
      <c r="F22" s="42"/>
      <c r="G22" s="42"/>
      <c r="H22" s="42">
        <v>25000</v>
      </c>
      <c r="I22" s="42"/>
      <c r="J22" s="42"/>
      <c r="K22" s="42"/>
      <c r="L22" s="30"/>
      <c r="M22" s="35">
        <f t="shared" si="2"/>
        <v>0</v>
      </c>
      <c r="N22" s="42"/>
      <c r="O22" s="125">
        <f t="shared" si="3"/>
        <v>0</v>
      </c>
      <c r="P22" s="304"/>
      <c r="Q22" s="304">
        <f>'RMNCH+A Abstract'!J250</f>
        <v>0</v>
      </c>
      <c r="R22" s="35">
        <f>'RMNCH+A Abstract'!K250</f>
        <v>0</v>
      </c>
      <c r="S22" s="19"/>
      <c r="T22" s="19"/>
      <c r="U22" s="19"/>
      <c r="V22" s="19"/>
      <c r="W22" s="19"/>
      <c r="X22" s="19"/>
      <c r="Y22" s="19"/>
      <c r="Z22" s="19"/>
    </row>
    <row r="23" spans="1:26" ht="11.25" customHeight="1">
      <c r="A23" s="42" t="s">
        <v>4313</v>
      </c>
      <c r="B23" s="4"/>
      <c r="C23" s="4" t="s">
        <v>4314</v>
      </c>
      <c r="D23" s="127" t="s">
        <v>609</v>
      </c>
      <c r="E23" s="127" t="s">
        <v>1171</v>
      </c>
      <c r="F23" s="42"/>
      <c r="G23" s="42"/>
      <c r="H23" s="649">
        <v>150000</v>
      </c>
      <c r="I23" s="649"/>
      <c r="J23" s="42"/>
      <c r="K23" s="70" t="s">
        <v>4316</v>
      </c>
      <c r="L23" s="74">
        <v>50000</v>
      </c>
      <c r="M23" s="35">
        <f t="shared" si="2"/>
        <v>0.5</v>
      </c>
      <c r="N23" s="42">
        <v>3</v>
      </c>
      <c r="O23" s="125">
        <f t="shared" si="3"/>
        <v>1.5</v>
      </c>
      <c r="P23" s="70" t="s">
        <v>814</v>
      </c>
      <c r="Q23" s="304">
        <f>'RMNCH+A Abstract'!J251</f>
        <v>0</v>
      </c>
      <c r="R23" s="35">
        <f>'RMNCH+A Abstract'!K251</f>
        <v>0</v>
      </c>
      <c r="S23" s="19"/>
      <c r="T23" s="19"/>
      <c r="U23" s="19"/>
      <c r="V23" s="19"/>
      <c r="W23" s="19"/>
      <c r="X23" s="19"/>
      <c r="Y23" s="19"/>
      <c r="Z23" s="19"/>
    </row>
    <row r="24" spans="1:26" ht="11.25" customHeight="1">
      <c r="A24" s="42" t="s">
        <v>4320</v>
      </c>
      <c r="B24" s="4"/>
      <c r="C24" s="4" t="s">
        <v>4322</v>
      </c>
      <c r="D24" s="127" t="s">
        <v>609</v>
      </c>
      <c r="E24" s="127" t="s">
        <v>1171</v>
      </c>
      <c r="F24" s="42"/>
      <c r="G24" s="42"/>
      <c r="H24" s="649"/>
      <c r="I24" s="649"/>
      <c r="J24" s="42"/>
      <c r="K24" s="42"/>
      <c r="L24" s="30"/>
      <c r="M24" s="35">
        <f t="shared" si="2"/>
        <v>0</v>
      </c>
      <c r="N24" s="42"/>
      <c r="O24" s="125">
        <f t="shared" si="3"/>
        <v>0</v>
      </c>
      <c r="P24" s="70"/>
      <c r="Q24" s="304">
        <f>'RMNCH+A Abstract'!J252</f>
        <v>0</v>
      </c>
      <c r="R24" s="35">
        <f>'RMNCH+A Abstract'!K252</f>
        <v>0</v>
      </c>
      <c r="S24" s="19"/>
      <c r="T24" s="19"/>
      <c r="U24" s="19"/>
      <c r="V24" s="19"/>
      <c r="W24" s="19"/>
      <c r="X24" s="19"/>
      <c r="Y24" s="19"/>
      <c r="Z24" s="19"/>
    </row>
    <row r="25" spans="1:26" ht="11.25" customHeight="1">
      <c r="A25" s="42" t="s">
        <v>4324</v>
      </c>
      <c r="B25" s="4"/>
      <c r="C25" s="70" t="s">
        <v>4325</v>
      </c>
      <c r="D25" s="74" t="s">
        <v>609</v>
      </c>
      <c r="E25" s="74" t="s">
        <v>1171</v>
      </c>
      <c r="F25" s="42"/>
      <c r="G25" s="42"/>
      <c r="H25" s="42"/>
      <c r="I25" s="42"/>
      <c r="J25" s="42"/>
      <c r="K25" s="4"/>
      <c r="L25" s="30"/>
      <c r="M25" s="35">
        <f t="shared" si="2"/>
        <v>0</v>
      </c>
      <c r="N25" s="42"/>
      <c r="O25" s="125">
        <f t="shared" si="3"/>
        <v>0</v>
      </c>
      <c r="P25" s="70"/>
      <c r="Q25" s="304">
        <f>'RMNCH+A Abstract'!J253</f>
        <v>0</v>
      </c>
      <c r="R25" s="35">
        <f>'RMNCH+A Abstract'!K253</f>
        <v>0</v>
      </c>
      <c r="S25" s="19"/>
      <c r="T25" s="19"/>
      <c r="U25" s="19"/>
      <c r="V25" s="19"/>
      <c r="W25" s="19"/>
      <c r="X25" s="19"/>
      <c r="Y25" s="19"/>
      <c r="Z25" s="19"/>
    </row>
    <row r="26" spans="1:26" ht="11.25" customHeight="1">
      <c r="A26" s="42" t="s">
        <v>4329</v>
      </c>
      <c r="B26" s="42" t="s">
        <v>4324</v>
      </c>
      <c r="C26" s="4" t="s">
        <v>297</v>
      </c>
      <c r="D26" s="127" t="s">
        <v>609</v>
      </c>
      <c r="E26" s="127" t="s">
        <v>1171</v>
      </c>
      <c r="F26" s="42"/>
      <c r="G26" s="42"/>
      <c r="H26" s="42"/>
      <c r="I26" s="42"/>
      <c r="J26" s="42"/>
      <c r="K26" s="42"/>
      <c r="L26" s="30"/>
      <c r="M26" s="35">
        <f t="shared" si="2"/>
        <v>0</v>
      </c>
      <c r="N26" s="42"/>
      <c r="O26" s="125">
        <f t="shared" si="3"/>
        <v>0</v>
      </c>
      <c r="P26" s="304"/>
      <c r="Q26" s="304">
        <f>'RMNCH+A Abstract'!J254</f>
        <v>0</v>
      </c>
      <c r="R26" s="35">
        <f>'RMNCH+A Abstract'!K254</f>
        <v>0</v>
      </c>
      <c r="S26" s="19"/>
      <c r="T26" s="19"/>
      <c r="U26" s="19"/>
      <c r="V26" s="19"/>
      <c r="W26" s="19"/>
      <c r="X26" s="19"/>
      <c r="Y26" s="19"/>
      <c r="Z26" s="19"/>
    </row>
    <row r="27" spans="1:26" ht="11.25" customHeight="1">
      <c r="A27" s="67">
        <v>12.3</v>
      </c>
      <c r="B27" s="115"/>
      <c r="C27" s="115" t="s">
        <v>4332</v>
      </c>
      <c r="D27" s="111"/>
      <c r="E27" s="111"/>
      <c r="F27" s="115"/>
      <c r="G27" s="115"/>
      <c r="H27" s="115"/>
      <c r="I27" s="115"/>
      <c r="J27" s="115"/>
      <c r="K27" s="115"/>
      <c r="L27" s="115"/>
      <c r="M27" s="203"/>
      <c r="N27" s="115"/>
      <c r="O27" s="203">
        <f>SUM(O28:O32)</f>
        <v>3</v>
      </c>
      <c r="P27" s="67"/>
      <c r="Q27" s="67"/>
      <c r="R27" s="203">
        <f>SUM(R28:R32)</f>
        <v>0</v>
      </c>
      <c r="S27" s="19"/>
      <c r="T27" s="19"/>
      <c r="U27" s="19"/>
      <c r="V27" s="19"/>
      <c r="W27" s="19"/>
      <c r="X27" s="19"/>
      <c r="Y27" s="19"/>
      <c r="Z27" s="19"/>
    </row>
    <row r="28" spans="1:26" ht="11.25" customHeight="1">
      <c r="A28" s="42" t="s">
        <v>4336</v>
      </c>
      <c r="B28" s="4" t="s">
        <v>3024</v>
      </c>
      <c r="C28" s="4" t="s">
        <v>4337</v>
      </c>
      <c r="D28" s="74" t="s">
        <v>392</v>
      </c>
      <c r="E28" s="74" t="s">
        <v>588</v>
      </c>
      <c r="F28" s="30"/>
      <c r="G28" s="30"/>
      <c r="H28" s="30"/>
      <c r="I28" s="30"/>
      <c r="J28" s="30"/>
      <c r="K28" s="42"/>
      <c r="L28" s="30"/>
      <c r="M28" s="35">
        <f t="shared" ref="M28:M32" si="4">L28/100000</f>
        <v>0</v>
      </c>
      <c r="N28" s="42"/>
      <c r="O28" s="125">
        <f t="shared" ref="O28:O32" si="5">M28*N28</f>
        <v>0</v>
      </c>
      <c r="P28" s="304"/>
      <c r="Q28" s="304">
        <f>'RMNCH+A Abstract'!J352</f>
        <v>0</v>
      </c>
      <c r="R28" s="35">
        <f>'RMNCH+A Abstract'!K352</f>
        <v>0</v>
      </c>
      <c r="S28" s="19"/>
      <c r="T28" s="19"/>
      <c r="U28" s="19"/>
      <c r="V28" s="19"/>
      <c r="W28" s="19"/>
      <c r="X28" s="19"/>
      <c r="Y28" s="19"/>
      <c r="Z28" s="19"/>
    </row>
    <row r="29" spans="1:26" ht="11.25" customHeight="1">
      <c r="A29" s="42" t="s">
        <v>4341</v>
      </c>
      <c r="B29" s="174" t="s">
        <v>4133</v>
      </c>
      <c r="C29" s="4" t="s">
        <v>4343</v>
      </c>
      <c r="D29" s="74" t="s">
        <v>392</v>
      </c>
      <c r="E29" s="74" t="s">
        <v>588</v>
      </c>
      <c r="F29" s="42"/>
      <c r="G29" s="42"/>
      <c r="H29" s="42"/>
      <c r="I29" s="42"/>
      <c r="J29" s="42"/>
      <c r="K29" s="42"/>
      <c r="L29" s="30"/>
      <c r="M29" s="35">
        <f t="shared" si="4"/>
        <v>0</v>
      </c>
      <c r="N29" s="42"/>
      <c r="O29" s="125">
        <f t="shared" si="5"/>
        <v>0</v>
      </c>
      <c r="P29" s="304"/>
      <c r="Q29" s="304">
        <f>'RMNCH+A Abstract'!J353</f>
        <v>0</v>
      </c>
      <c r="R29" s="35">
        <f>'RMNCH+A Abstract'!K353</f>
        <v>0</v>
      </c>
      <c r="S29" s="19"/>
      <c r="T29" s="19"/>
      <c r="U29" s="19"/>
      <c r="V29" s="19"/>
      <c r="W29" s="19"/>
      <c r="X29" s="19"/>
      <c r="Y29" s="19"/>
      <c r="Z29" s="19"/>
    </row>
    <row r="30" spans="1:26" ht="11.25" customHeight="1">
      <c r="A30" s="42" t="s">
        <v>4346</v>
      </c>
      <c r="B30" s="4" t="s">
        <v>4347</v>
      </c>
      <c r="C30" s="4" t="s">
        <v>4349</v>
      </c>
      <c r="D30" s="74" t="s">
        <v>392</v>
      </c>
      <c r="E30" s="74" t="s">
        <v>588</v>
      </c>
      <c r="F30" s="42"/>
      <c r="G30" s="42"/>
      <c r="H30" s="42">
        <v>100000</v>
      </c>
      <c r="I30" s="42">
        <v>0</v>
      </c>
      <c r="J30" s="42"/>
      <c r="K30" s="42" t="s">
        <v>2477</v>
      </c>
      <c r="L30" s="4">
        <v>100000</v>
      </c>
      <c r="M30" s="35">
        <f t="shared" si="4"/>
        <v>1</v>
      </c>
      <c r="N30" s="42">
        <v>1</v>
      </c>
      <c r="O30" s="125">
        <f t="shared" si="5"/>
        <v>1</v>
      </c>
      <c r="P30" s="70" t="s">
        <v>814</v>
      </c>
      <c r="Q30" s="304">
        <f>'RMNCH+A Abstract'!J354</f>
        <v>0</v>
      </c>
      <c r="R30" s="35">
        <f>'RMNCH+A Abstract'!K354</f>
        <v>0</v>
      </c>
      <c r="S30" s="19"/>
      <c r="T30" s="19"/>
      <c r="U30" s="19"/>
      <c r="V30" s="19"/>
      <c r="W30" s="19"/>
      <c r="X30" s="19"/>
      <c r="Y30" s="19"/>
      <c r="Z30" s="19"/>
    </row>
    <row r="31" spans="1:26" ht="11.25" customHeight="1">
      <c r="A31" s="42" t="s">
        <v>4354</v>
      </c>
      <c r="B31" s="4" t="s">
        <v>4355</v>
      </c>
      <c r="C31" s="4" t="s">
        <v>4357</v>
      </c>
      <c r="D31" s="127" t="s">
        <v>609</v>
      </c>
      <c r="E31" s="127" t="s">
        <v>588</v>
      </c>
      <c r="F31" s="42"/>
      <c r="G31" s="42"/>
      <c r="H31" s="649">
        <v>200000</v>
      </c>
      <c r="I31" s="649">
        <v>9699</v>
      </c>
      <c r="J31" s="42"/>
      <c r="K31" s="42"/>
      <c r="L31" s="4">
        <v>200000</v>
      </c>
      <c r="M31" s="35">
        <f t="shared" si="4"/>
        <v>2</v>
      </c>
      <c r="N31" s="42">
        <v>1</v>
      </c>
      <c r="O31" s="125">
        <f t="shared" si="5"/>
        <v>2</v>
      </c>
      <c r="P31" s="70" t="s">
        <v>814</v>
      </c>
      <c r="Q31" s="304">
        <f>'RMNCH+A Abstract'!J355</f>
        <v>0</v>
      </c>
      <c r="R31" s="35">
        <f>'RMNCH+A Abstract'!K355</f>
        <v>0</v>
      </c>
      <c r="S31" s="19"/>
      <c r="T31" s="19"/>
      <c r="U31" s="19"/>
      <c r="V31" s="19"/>
      <c r="W31" s="19"/>
      <c r="X31" s="19"/>
      <c r="Y31" s="19"/>
      <c r="Z31" s="19"/>
    </row>
    <row r="32" spans="1:26" ht="11.25" customHeight="1">
      <c r="A32" s="42" t="s">
        <v>4361</v>
      </c>
      <c r="B32" s="4"/>
      <c r="C32" s="4" t="s">
        <v>297</v>
      </c>
      <c r="D32" s="127" t="s">
        <v>609</v>
      </c>
      <c r="E32" s="127" t="s">
        <v>588</v>
      </c>
      <c r="F32" s="42"/>
      <c r="G32" s="42"/>
      <c r="H32" s="42"/>
      <c r="I32" s="42"/>
      <c r="J32" s="42"/>
      <c r="K32" s="42"/>
      <c r="L32" s="30"/>
      <c r="M32" s="35">
        <f t="shared" si="4"/>
        <v>0</v>
      </c>
      <c r="N32" s="42"/>
      <c r="O32" s="125">
        <f t="shared" si="5"/>
        <v>0</v>
      </c>
      <c r="P32" s="304"/>
      <c r="Q32" s="304">
        <f>'RMNCH+A Abstract'!J356</f>
        <v>0</v>
      </c>
      <c r="R32" s="35">
        <f>'RMNCH+A Abstract'!K356</f>
        <v>0</v>
      </c>
      <c r="S32" s="19"/>
      <c r="T32" s="19"/>
      <c r="U32" s="19"/>
      <c r="V32" s="19"/>
      <c r="W32" s="19"/>
      <c r="X32" s="19"/>
      <c r="Y32" s="19"/>
      <c r="Z32" s="19"/>
    </row>
    <row r="33" spans="1:26" ht="11.25" customHeight="1">
      <c r="A33" s="67">
        <v>12.4</v>
      </c>
      <c r="B33" s="115"/>
      <c r="C33" s="115" t="s">
        <v>4364</v>
      </c>
      <c r="D33" s="111"/>
      <c r="E33" s="111"/>
      <c r="F33" s="115"/>
      <c r="G33" s="115"/>
      <c r="H33" s="115"/>
      <c r="I33" s="115"/>
      <c r="J33" s="115"/>
      <c r="K33" s="115"/>
      <c r="L33" s="115"/>
      <c r="M33" s="203"/>
      <c r="N33" s="115"/>
      <c r="O33" s="203">
        <f>SUM(O34:O39)</f>
        <v>1.47</v>
      </c>
      <c r="P33" s="67"/>
      <c r="Q33" s="67"/>
      <c r="R33" s="203">
        <f>SUM(R34:R39)</f>
        <v>0</v>
      </c>
      <c r="S33" s="19"/>
      <c r="T33" s="19"/>
      <c r="U33" s="19"/>
      <c r="V33" s="19"/>
      <c r="W33" s="19"/>
      <c r="X33" s="19"/>
      <c r="Y33" s="19"/>
      <c r="Z33" s="19"/>
    </row>
    <row r="34" spans="1:26" ht="15.75" customHeight="1">
      <c r="A34" s="42" t="s">
        <v>4371</v>
      </c>
      <c r="B34" s="4" t="s">
        <v>4372</v>
      </c>
      <c r="C34" s="4" t="s">
        <v>4373</v>
      </c>
      <c r="D34" s="74" t="s">
        <v>392</v>
      </c>
      <c r="E34" s="74" t="s">
        <v>655</v>
      </c>
      <c r="F34" s="30"/>
      <c r="G34" s="30"/>
      <c r="H34" s="4">
        <v>147000</v>
      </c>
      <c r="I34" s="4">
        <v>0</v>
      </c>
      <c r="J34" s="30"/>
      <c r="K34" s="4" t="s">
        <v>4375</v>
      </c>
      <c r="L34" s="4">
        <v>500</v>
      </c>
      <c r="M34" s="35">
        <f t="shared" ref="M34:M39" si="6">L34/100000</f>
        <v>5.0000000000000001E-3</v>
      </c>
      <c r="N34" s="42">
        <v>294</v>
      </c>
      <c r="O34" s="125">
        <f t="shared" ref="O34:O39" si="7">M34*N34</f>
        <v>1.47</v>
      </c>
      <c r="P34" s="304" t="s">
        <v>4378</v>
      </c>
      <c r="Q34" s="304">
        <f>'RMNCH+A Abstract'!J430</f>
        <v>0</v>
      </c>
      <c r="R34" s="35">
        <f>'RMNCH+A Abstract'!K430</f>
        <v>0</v>
      </c>
      <c r="S34" s="19"/>
      <c r="T34" s="19"/>
      <c r="U34" s="19"/>
      <c r="V34" s="19"/>
      <c r="W34" s="19"/>
      <c r="X34" s="19"/>
      <c r="Y34" s="19"/>
      <c r="Z34" s="19"/>
    </row>
    <row r="35" spans="1:26" ht="11.25" customHeight="1">
      <c r="A35" s="42" t="s">
        <v>4379</v>
      </c>
      <c r="B35" s="4" t="s">
        <v>4380</v>
      </c>
      <c r="C35" s="4" t="s">
        <v>4381</v>
      </c>
      <c r="D35" s="127" t="s">
        <v>609</v>
      </c>
      <c r="E35" s="127" t="s">
        <v>655</v>
      </c>
      <c r="F35" s="42"/>
      <c r="G35" s="42"/>
      <c r="H35" s="42">
        <v>469000</v>
      </c>
      <c r="I35" s="42"/>
      <c r="J35" s="42"/>
      <c r="K35" s="42"/>
      <c r="L35" s="30"/>
      <c r="M35" s="35">
        <f t="shared" si="6"/>
        <v>0</v>
      </c>
      <c r="N35" s="42"/>
      <c r="O35" s="125">
        <f t="shared" si="7"/>
        <v>0</v>
      </c>
      <c r="P35" s="70"/>
      <c r="Q35" s="304">
        <f>'RMNCH+A Abstract'!J431</f>
        <v>0</v>
      </c>
      <c r="R35" s="35">
        <f>'RMNCH+A Abstract'!K431</f>
        <v>0</v>
      </c>
      <c r="S35" s="19"/>
      <c r="T35" s="19"/>
      <c r="U35" s="19"/>
      <c r="V35" s="19"/>
      <c r="W35" s="19"/>
      <c r="X35" s="19"/>
      <c r="Y35" s="19"/>
      <c r="Z35" s="19"/>
    </row>
    <row r="36" spans="1:26" ht="11.25" customHeight="1">
      <c r="A36" s="42" t="s">
        <v>4387</v>
      </c>
      <c r="B36" s="4" t="s">
        <v>4388</v>
      </c>
      <c r="C36" s="4" t="s">
        <v>4389</v>
      </c>
      <c r="D36" s="127" t="s">
        <v>609</v>
      </c>
      <c r="E36" s="127" t="s">
        <v>655</v>
      </c>
      <c r="F36" s="28"/>
      <c r="G36" s="28"/>
      <c r="H36" s="28">
        <v>64000</v>
      </c>
      <c r="I36" s="28"/>
      <c r="J36" s="28"/>
      <c r="K36" s="42"/>
      <c r="L36" s="30"/>
      <c r="M36" s="35">
        <f t="shared" si="6"/>
        <v>0</v>
      </c>
      <c r="N36" s="42"/>
      <c r="O36" s="125">
        <f t="shared" si="7"/>
        <v>0</v>
      </c>
      <c r="P36" s="304"/>
      <c r="Q36" s="304">
        <f>'RMNCH+A Abstract'!J432</f>
        <v>0</v>
      </c>
      <c r="R36" s="35">
        <f>'RMNCH+A Abstract'!K432</f>
        <v>0</v>
      </c>
      <c r="S36" s="19"/>
      <c r="T36" s="19"/>
      <c r="U36" s="19"/>
      <c r="V36" s="19"/>
      <c r="W36" s="19"/>
      <c r="X36" s="19"/>
      <c r="Y36" s="19"/>
      <c r="Z36" s="19"/>
    </row>
    <row r="37" spans="1:26" ht="11.25" customHeight="1">
      <c r="A37" s="42" t="s">
        <v>4391</v>
      </c>
      <c r="B37" s="4"/>
      <c r="C37" s="4" t="s">
        <v>4394</v>
      </c>
      <c r="D37" s="127" t="s">
        <v>609</v>
      </c>
      <c r="E37" s="127" t="s">
        <v>655</v>
      </c>
      <c r="F37" s="42"/>
      <c r="G37" s="42"/>
      <c r="H37" s="42">
        <v>60000</v>
      </c>
      <c r="I37" s="42">
        <v>37599</v>
      </c>
      <c r="J37" s="42"/>
      <c r="K37" s="42"/>
      <c r="L37" s="30"/>
      <c r="M37" s="35">
        <f t="shared" si="6"/>
        <v>0</v>
      </c>
      <c r="N37" s="42"/>
      <c r="O37" s="125">
        <f t="shared" si="7"/>
        <v>0</v>
      </c>
      <c r="P37" s="304"/>
      <c r="Q37" s="304">
        <f>'RMNCH+A Abstract'!J433</f>
        <v>0</v>
      </c>
      <c r="R37" s="35">
        <f>'RMNCH+A Abstract'!K433</f>
        <v>0</v>
      </c>
      <c r="S37" s="19"/>
      <c r="T37" s="19"/>
      <c r="U37" s="19"/>
      <c r="V37" s="19"/>
      <c r="W37" s="19"/>
      <c r="X37" s="19"/>
      <c r="Y37" s="19"/>
      <c r="Z37" s="19"/>
    </row>
    <row r="38" spans="1:26" ht="11.25" customHeight="1">
      <c r="A38" s="42" t="s">
        <v>4401</v>
      </c>
      <c r="B38" s="4"/>
      <c r="C38" s="4" t="s">
        <v>4402</v>
      </c>
      <c r="D38" s="127" t="s">
        <v>609</v>
      </c>
      <c r="E38" s="127" t="s">
        <v>655</v>
      </c>
      <c r="F38" s="42"/>
      <c r="G38" s="42"/>
      <c r="H38" s="42"/>
      <c r="I38" s="42"/>
      <c r="J38" s="42"/>
      <c r="K38" s="42"/>
      <c r="L38" s="30"/>
      <c r="M38" s="35">
        <f t="shared" si="6"/>
        <v>0</v>
      </c>
      <c r="N38" s="42"/>
      <c r="O38" s="125">
        <f t="shared" si="7"/>
        <v>0</v>
      </c>
      <c r="P38" s="304"/>
      <c r="Q38" s="304">
        <f>'RMNCH+A Abstract'!J434</f>
        <v>0</v>
      </c>
      <c r="R38" s="35">
        <f>'RMNCH+A Abstract'!K434</f>
        <v>0</v>
      </c>
      <c r="S38" s="19"/>
      <c r="T38" s="19"/>
      <c r="U38" s="19"/>
      <c r="V38" s="19"/>
      <c r="W38" s="19"/>
      <c r="X38" s="19"/>
      <c r="Y38" s="19"/>
      <c r="Z38" s="19"/>
    </row>
    <row r="39" spans="1:26" ht="11.25" customHeight="1">
      <c r="A39" s="42" t="s">
        <v>4405</v>
      </c>
      <c r="B39" s="4"/>
      <c r="C39" s="4" t="s">
        <v>297</v>
      </c>
      <c r="D39" s="127" t="s">
        <v>609</v>
      </c>
      <c r="E39" s="127" t="s">
        <v>655</v>
      </c>
      <c r="F39" s="28"/>
      <c r="G39" s="28"/>
      <c r="H39" s="28"/>
      <c r="I39" s="28"/>
      <c r="J39" s="28"/>
      <c r="K39" s="42"/>
      <c r="L39" s="30"/>
      <c r="M39" s="35">
        <f t="shared" si="6"/>
        <v>0</v>
      </c>
      <c r="N39" s="42"/>
      <c r="O39" s="125">
        <f t="shared" si="7"/>
        <v>0</v>
      </c>
      <c r="P39" s="304"/>
      <c r="Q39" s="304">
        <f>'RMNCH+A Abstract'!J435</f>
        <v>0</v>
      </c>
      <c r="R39" s="35">
        <f>'RMNCH+A Abstract'!K435</f>
        <v>0</v>
      </c>
      <c r="S39" s="19"/>
      <c r="T39" s="19"/>
      <c r="U39" s="19"/>
      <c r="V39" s="19"/>
      <c r="W39" s="19"/>
      <c r="X39" s="19"/>
      <c r="Y39" s="19"/>
      <c r="Z39" s="19"/>
    </row>
    <row r="40" spans="1:26" ht="11.25" customHeight="1">
      <c r="A40" s="67">
        <v>12.5</v>
      </c>
      <c r="B40" s="115"/>
      <c r="C40" s="115" t="s">
        <v>4409</v>
      </c>
      <c r="D40" s="111"/>
      <c r="E40" s="111"/>
      <c r="F40" s="115"/>
      <c r="G40" s="115"/>
      <c r="H40" s="115"/>
      <c r="I40" s="115"/>
      <c r="J40" s="115"/>
      <c r="K40" s="115"/>
      <c r="L40" s="115"/>
      <c r="M40" s="203"/>
      <c r="N40" s="115"/>
      <c r="O40" s="203">
        <f>SUM(O41:O46)</f>
        <v>31.95</v>
      </c>
      <c r="P40" s="67"/>
      <c r="Q40" s="67"/>
      <c r="R40" s="203">
        <f>SUM(R41:R46)</f>
        <v>0</v>
      </c>
      <c r="S40" s="19"/>
      <c r="T40" s="19"/>
      <c r="U40" s="19"/>
      <c r="V40" s="19"/>
      <c r="W40" s="19"/>
      <c r="X40" s="19"/>
      <c r="Y40" s="19"/>
      <c r="Z40" s="19"/>
    </row>
    <row r="41" spans="1:26" ht="15.75" customHeight="1">
      <c r="A41" s="42" t="s">
        <v>4414</v>
      </c>
      <c r="B41" s="4" t="s">
        <v>4415</v>
      </c>
      <c r="C41" s="4" t="s">
        <v>4416</v>
      </c>
      <c r="D41" s="74" t="s">
        <v>392</v>
      </c>
      <c r="E41" s="74" t="s">
        <v>68</v>
      </c>
      <c r="F41" s="30"/>
      <c r="G41" s="30"/>
      <c r="H41" s="649">
        <v>10000</v>
      </c>
      <c r="I41" s="649">
        <v>9968</v>
      </c>
      <c r="J41" s="30"/>
      <c r="K41" s="4" t="s">
        <v>4418</v>
      </c>
      <c r="L41" s="4">
        <v>2000</v>
      </c>
      <c r="M41" s="35">
        <f t="shared" ref="M41:M46" si="8">L41/100000</f>
        <v>0.02</v>
      </c>
      <c r="N41" s="42">
        <v>10</v>
      </c>
      <c r="O41" s="125">
        <f t="shared" ref="O41:O46" si="9">M41*N41</f>
        <v>0.2</v>
      </c>
      <c r="P41" s="70" t="s">
        <v>4419</v>
      </c>
      <c r="Q41" s="304">
        <f>'RMNCH+A Abstract'!J484</f>
        <v>0</v>
      </c>
      <c r="R41" s="35">
        <f>'RMNCH+A Abstract'!K484</f>
        <v>0</v>
      </c>
      <c r="S41" s="19"/>
      <c r="T41" s="19"/>
      <c r="U41" s="19"/>
      <c r="V41" s="19"/>
      <c r="W41" s="19"/>
      <c r="X41" s="19"/>
      <c r="Y41" s="19"/>
      <c r="Z41" s="19"/>
    </row>
    <row r="42" spans="1:26" ht="11.25" customHeight="1">
      <c r="A42" s="42" t="s">
        <v>4424</v>
      </c>
      <c r="B42" s="4" t="s">
        <v>4426</v>
      </c>
      <c r="C42" s="125" t="s">
        <v>4427</v>
      </c>
      <c r="D42" s="74" t="s">
        <v>392</v>
      </c>
      <c r="E42" s="74" t="s">
        <v>68</v>
      </c>
      <c r="F42" s="30"/>
      <c r="G42" s="30"/>
      <c r="H42" s="649"/>
      <c r="I42" s="649"/>
      <c r="J42" s="30"/>
      <c r="K42" s="42"/>
      <c r="L42" s="30"/>
      <c r="M42" s="35">
        <f t="shared" si="8"/>
        <v>0</v>
      </c>
      <c r="N42" s="42"/>
      <c r="O42" s="125">
        <f t="shared" si="9"/>
        <v>0</v>
      </c>
      <c r="P42" s="70"/>
      <c r="Q42" s="304">
        <f>'RMNCH+A Abstract'!J485</f>
        <v>0</v>
      </c>
      <c r="R42" s="35">
        <f>'RMNCH+A Abstract'!K485</f>
        <v>0</v>
      </c>
      <c r="S42" s="19"/>
      <c r="T42" s="19"/>
      <c r="U42" s="19"/>
      <c r="V42" s="19"/>
      <c r="W42" s="19"/>
      <c r="X42" s="19"/>
      <c r="Y42" s="19"/>
      <c r="Z42" s="19"/>
    </row>
    <row r="43" spans="1:26" ht="11.25" customHeight="1">
      <c r="A43" s="42" t="s">
        <v>4429</v>
      </c>
      <c r="B43" s="4" t="s">
        <v>4430</v>
      </c>
      <c r="C43" s="125" t="s">
        <v>4432</v>
      </c>
      <c r="D43" s="74" t="s">
        <v>392</v>
      </c>
      <c r="E43" s="74" t="s">
        <v>68</v>
      </c>
      <c r="F43" s="30"/>
      <c r="G43" s="30"/>
      <c r="H43" s="649"/>
      <c r="I43" s="649"/>
      <c r="J43" s="30"/>
      <c r="K43" s="242"/>
      <c r="L43" s="135"/>
      <c r="M43" s="35">
        <f t="shared" si="8"/>
        <v>0</v>
      </c>
      <c r="N43" s="42"/>
      <c r="O43" s="125">
        <f t="shared" si="9"/>
        <v>0</v>
      </c>
      <c r="P43" s="137"/>
      <c r="Q43" s="304">
        <f>'RMNCH+A Abstract'!J486</f>
        <v>0</v>
      </c>
      <c r="R43" s="35">
        <f>'RMNCH+A Abstract'!K486</f>
        <v>0</v>
      </c>
      <c r="S43" s="19"/>
      <c r="T43" s="19"/>
      <c r="U43" s="19"/>
      <c r="V43" s="19"/>
      <c r="W43" s="19"/>
      <c r="X43" s="19"/>
      <c r="Y43" s="19"/>
      <c r="Z43" s="19"/>
    </row>
    <row r="44" spans="1:26" ht="59.25" customHeight="1">
      <c r="A44" s="42" t="s">
        <v>4435</v>
      </c>
      <c r="B44" s="4" t="s">
        <v>4436</v>
      </c>
      <c r="C44" s="4" t="s">
        <v>4437</v>
      </c>
      <c r="D44" s="127" t="s">
        <v>609</v>
      </c>
      <c r="E44" s="127" t="s">
        <v>68</v>
      </c>
      <c r="F44" s="28"/>
      <c r="G44" s="28"/>
      <c r="H44" s="216" t="s">
        <v>4438</v>
      </c>
      <c r="I44" s="729">
        <v>19935</v>
      </c>
      <c r="J44" s="28"/>
      <c r="K44" s="131" t="s">
        <v>691</v>
      </c>
      <c r="L44" s="243">
        <v>3075000</v>
      </c>
      <c r="M44" s="730">
        <f t="shared" si="8"/>
        <v>30.75</v>
      </c>
      <c r="N44" s="42">
        <v>1</v>
      </c>
      <c r="O44" s="125">
        <f t="shared" si="9"/>
        <v>30.75</v>
      </c>
      <c r="P44" s="320" t="s">
        <v>4440</v>
      </c>
      <c r="Q44" s="304">
        <f>'RMNCH+A Abstract'!J487</f>
        <v>0</v>
      </c>
      <c r="R44" s="35">
        <f>'RMNCH+A Abstract'!K487</f>
        <v>0</v>
      </c>
      <c r="S44" s="19"/>
      <c r="T44" s="19"/>
      <c r="U44" s="19"/>
      <c r="V44" s="19"/>
      <c r="W44" s="19"/>
      <c r="X44" s="19"/>
      <c r="Y44" s="19"/>
      <c r="Z44" s="19"/>
    </row>
    <row r="45" spans="1:26" ht="15.75" customHeight="1">
      <c r="A45" s="42" t="s">
        <v>4441</v>
      </c>
      <c r="B45" s="4" t="s">
        <v>4442</v>
      </c>
      <c r="C45" s="4" t="s">
        <v>4443</v>
      </c>
      <c r="D45" s="127" t="s">
        <v>609</v>
      </c>
      <c r="E45" s="127" t="s">
        <v>68</v>
      </c>
      <c r="F45" s="28"/>
      <c r="G45" s="28"/>
      <c r="H45" s="216" t="s">
        <v>1268</v>
      </c>
      <c r="I45" s="359"/>
      <c r="J45" s="28"/>
      <c r="K45" s="731" t="s">
        <v>4444</v>
      </c>
      <c r="L45" s="220">
        <v>50000</v>
      </c>
      <c r="M45" s="35">
        <f t="shared" si="8"/>
        <v>0.5</v>
      </c>
      <c r="N45" s="42">
        <v>2</v>
      </c>
      <c r="O45" s="125">
        <f t="shared" si="9"/>
        <v>1</v>
      </c>
      <c r="P45" s="182" t="s">
        <v>4448</v>
      </c>
      <c r="Q45" s="304">
        <f>'RMNCH+A Abstract'!J488</f>
        <v>0</v>
      </c>
      <c r="R45" s="35">
        <f>'RMNCH+A Abstract'!K488</f>
        <v>0</v>
      </c>
      <c r="S45" s="19"/>
      <c r="T45" s="19"/>
      <c r="U45" s="19"/>
      <c r="V45" s="19"/>
      <c r="W45" s="19"/>
      <c r="X45" s="19"/>
      <c r="Y45" s="19"/>
      <c r="Z45" s="19"/>
    </row>
    <row r="46" spans="1:26" ht="11.25" customHeight="1">
      <c r="A46" s="42" t="s">
        <v>4449</v>
      </c>
      <c r="B46" s="4"/>
      <c r="C46" s="4" t="s">
        <v>297</v>
      </c>
      <c r="D46" s="127" t="s">
        <v>609</v>
      </c>
      <c r="E46" s="127" t="s">
        <v>68</v>
      </c>
      <c r="F46" s="28"/>
      <c r="G46" s="28"/>
      <c r="H46" s="359"/>
      <c r="I46" s="359"/>
      <c r="J46" s="28"/>
      <c r="K46" s="4"/>
      <c r="L46" s="4"/>
      <c r="M46" s="35">
        <f t="shared" si="8"/>
        <v>0</v>
      </c>
      <c r="N46" s="42"/>
      <c r="O46" s="125">
        <f t="shared" si="9"/>
        <v>0</v>
      </c>
      <c r="P46" s="70"/>
      <c r="Q46" s="304">
        <f>'RMNCH+A Abstract'!J489</f>
        <v>0</v>
      </c>
      <c r="R46" s="35">
        <f>'RMNCH+A Abstract'!K489</f>
        <v>0</v>
      </c>
      <c r="S46" s="19"/>
      <c r="T46" s="19"/>
      <c r="U46" s="19"/>
      <c r="V46" s="19"/>
      <c r="W46" s="19"/>
      <c r="X46" s="19"/>
      <c r="Y46" s="19"/>
      <c r="Z46" s="19"/>
    </row>
    <row r="47" spans="1:26" ht="11.25" customHeight="1">
      <c r="A47" s="67">
        <v>12.6</v>
      </c>
      <c r="B47" s="115"/>
      <c r="C47" s="115" t="s">
        <v>4451</v>
      </c>
      <c r="D47" s="111"/>
      <c r="E47" s="111"/>
      <c r="F47" s="115"/>
      <c r="G47" s="115"/>
      <c r="H47" s="115"/>
      <c r="I47" s="115"/>
      <c r="J47" s="115"/>
      <c r="K47" s="115"/>
      <c r="L47" s="115"/>
      <c r="M47" s="203"/>
      <c r="N47" s="115"/>
      <c r="O47" s="203">
        <f>SUM(O48:O49)</f>
        <v>0</v>
      </c>
      <c r="P47" s="67"/>
      <c r="Q47" s="67"/>
      <c r="R47" s="203">
        <f>SUM(R48:R49)</f>
        <v>0</v>
      </c>
      <c r="S47" s="19"/>
      <c r="T47" s="19"/>
      <c r="U47" s="19"/>
      <c r="V47" s="19"/>
      <c r="W47" s="19"/>
      <c r="X47" s="19"/>
      <c r="Y47" s="19"/>
      <c r="Z47" s="19"/>
    </row>
    <row r="48" spans="1:26" ht="11.25" customHeight="1">
      <c r="A48" s="42" t="s">
        <v>4453</v>
      </c>
      <c r="B48" s="4" t="s">
        <v>2375</v>
      </c>
      <c r="C48" s="4" t="s">
        <v>4454</v>
      </c>
      <c r="D48" s="127" t="s">
        <v>392</v>
      </c>
      <c r="E48" s="127" t="s">
        <v>25</v>
      </c>
      <c r="F48" s="28"/>
      <c r="G48" s="28"/>
      <c r="H48" s="28"/>
      <c r="I48" s="28"/>
      <c r="J48" s="28"/>
      <c r="K48" s="42"/>
      <c r="L48" s="4"/>
      <c r="M48" s="35">
        <f t="shared" ref="M48:M49" si="10">L48/100000</f>
        <v>0</v>
      </c>
      <c r="N48" s="42"/>
      <c r="O48" s="125">
        <f t="shared" ref="O48:O49" si="11">M48*N48</f>
        <v>0</v>
      </c>
      <c r="P48" s="304"/>
      <c r="Q48" s="240"/>
      <c r="R48" s="732"/>
      <c r="S48" s="19"/>
      <c r="T48" s="19"/>
      <c r="U48" s="19"/>
      <c r="V48" s="19"/>
      <c r="W48" s="19"/>
      <c r="X48" s="19"/>
      <c r="Y48" s="19"/>
      <c r="Z48" s="19"/>
    </row>
    <row r="49" spans="1:26" ht="11.25" customHeight="1">
      <c r="A49" s="42" t="s">
        <v>4457</v>
      </c>
      <c r="B49" s="4"/>
      <c r="C49" s="4" t="s">
        <v>297</v>
      </c>
      <c r="D49" s="127" t="s">
        <v>392</v>
      </c>
      <c r="E49" s="127" t="s">
        <v>25</v>
      </c>
      <c r="F49" s="28"/>
      <c r="G49" s="28"/>
      <c r="H49" s="28"/>
      <c r="I49" s="28"/>
      <c r="J49" s="28"/>
      <c r="K49" s="42"/>
      <c r="L49" s="4"/>
      <c r="M49" s="35">
        <f t="shared" si="10"/>
        <v>0</v>
      </c>
      <c r="N49" s="42"/>
      <c r="O49" s="125">
        <f t="shared" si="11"/>
        <v>0</v>
      </c>
      <c r="P49" s="304"/>
      <c r="Q49" s="240"/>
      <c r="R49" s="732"/>
      <c r="S49" s="19"/>
      <c r="T49" s="19"/>
      <c r="U49" s="19"/>
      <c r="V49" s="19"/>
      <c r="W49" s="19"/>
      <c r="X49" s="19"/>
      <c r="Y49" s="19"/>
      <c r="Z49" s="19"/>
    </row>
    <row r="50" spans="1:26" ht="11.25" customHeight="1">
      <c r="A50" s="67">
        <v>12.7</v>
      </c>
      <c r="B50" s="115"/>
      <c r="C50" s="115" t="s">
        <v>4458</v>
      </c>
      <c r="D50" s="111"/>
      <c r="E50" s="111"/>
      <c r="F50" s="115"/>
      <c r="G50" s="115"/>
      <c r="H50" s="115"/>
      <c r="I50" s="115"/>
      <c r="J50" s="115"/>
      <c r="K50" s="115"/>
      <c r="L50" s="115"/>
      <c r="M50" s="203"/>
      <c r="N50" s="115"/>
      <c r="O50" s="203">
        <f>SUM(O51:O55)</f>
        <v>0</v>
      </c>
      <c r="P50" s="67"/>
      <c r="Q50" s="67"/>
      <c r="R50" s="203">
        <f>SUM(R51:R55)</f>
        <v>0</v>
      </c>
      <c r="S50" s="19"/>
      <c r="T50" s="19"/>
      <c r="U50" s="19"/>
      <c r="V50" s="19"/>
      <c r="W50" s="19"/>
      <c r="X50" s="19"/>
      <c r="Y50" s="19"/>
      <c r="Z50" s="19"/>
    </row>
    <row r="51" spans="1:26" ht="11.25" customHeight="1">
      <c r="A51" s="42" t="s">
        <v>4462</v>
      </c>
      <c r="B51" s="4" t="s">
        <v>1497</v>
      </c>
      <c r="C51" s="4" t="s">
        <v>4463</v>
      </c>
      <c r="D51" s="127" t="s">
        <v>609</v>
      </c>
      <c r="E51" s="127" t="s">
        <v>1308</v>
      </c>
      <c r="F51" s="42"/>
      <c r="G51" s="42"/>
      <c r="H51" s="649"/>
      <c r="I51" s="649"/>
      <c r="J51" s="28"/>
      <c r="K51" s="4"/>
      <c r="L51" s="4"/>
      <c r="M51" s="35">
        <f t="shared" ref="M51:M55" si="12">L51/100000</f>
        <v>0</v>
      </c>
      <c r="N51" s="42"/>
      <c r="O51" s="125">
        <f t="shared" ref="O51:O55" si="13">M51*N51</f>
        <v>0</v>
      </c>
      <c r="P51" s="304"/>
      <c r="Q51" s="304">
        <f>'ASHA Abstract'!J100</f>
        <v>0</v>
      </c>
      <c r="R51" s="35">
        <f>'ASHA Abstract'!K100</f>
        <v>0</v>
      </c>
      <c r="S51" s="19"/>
      <c r="T51" s="19"/>
      <c r="U51" s="19"/>
      <c r="V51" s="19"/>
      <c r="W51" s="19"/>
      <c r="X51" s="19"/>
      <c r="Y51" s="19"/>
      <c r="Z51" s="19"/>
    </row>
    <row r="52" spans="1:26" ht="11.25" customHeight="1">
      <c r="A52" s="42" t="s">
        <v>4467</v>
      </c>
      <c r="B52" s="4"/>
      <c r="C52" s="4" t="s">
        <v>4468</v>
      </c>
      <c r="D52" s="127" t="s">
        <v>609</v>
      </c>
      <c r="E52" s="127" t="s">
        <v>1308</v>
      </c>
      <c r="F52" s="28"/>
      <c r="G52" s="28"/>
      <c r="H52" s="28"/>
      <c r="I52" s="28"/>
      <c r="J52" s="28"/>
      <c r="K52" s="42"/>
      <c r="L52" s="4"/>
      <c r="M52" s="35">
        <f t="shared" si="12"/>
        <v>0</v>
      </c>
      <c r="N52" s="42"/>
      <c r="O52" s="125">
        <f t="shared" si="13"/>
        <v>0</v>
      </c>
      <c r="P52" s="304"/>
      <c r="Q52" s="304">
        <f>'ASHA Abstract'!J101</f>
        <v>0</v>
      </c>
      <c r="R52" s="35">
        <f>'ASHA Abstract'!K101</f>
        <v>0</v>
      </c>
      <c r="S52" s="19"/>
      <c r="T52" s="19"/>
      <c r="U52" s="19"/>
      <c r="V52" s="19"/>
      <c r="W52" s="19"/>
      <c r="X52" s="19"/>
      <c r="Y52" s="19"/>
      <c r="Z52" s="19"/>
    </row>
    <row r="53" spans="1:26" ht="11.25" customHeight="1">
      <c r="A53" s="42" t="s">
        <v>4472</v>
      </c>
      <c r="B53" s="4"/>
      <c r="C53" s="4" t="s">
        <v>4473</v>
      </c>
      <c r="D53" s="127" t="s">
        <v>609</v>
      </c>
      <c r="E53" s="127" t="s">
        <v>1308</v>
      </c>
      <c r="F53" s="28"/>
      <c r="G53" s="28"/>
      <c r="H53" s="28"/>
      <c r="I53" s="28"/>
      <c r="J53" s="28"/>
      <c r="K53" s="42"/>
      <c r="L53" s="4"/>
      <c r="M53" s="35">
        <f t="shared" si="12"/>
        <v>0</v>
      </c>
      <c r="N53" s="42"/>
      <c r="O53" s="125">
        <f t="shared" si="13"/>
        <v>0</v>
      </c>
      <c r="P53" s="304"/>
      <c r="Q53" s="304">
        <f>'ASHA Abstract'!J102</f>
        <v>0</v>
      </c>
      <c r="R53" s="35">
        <f>'ASHA Abstract'!K102</f>
        <v>0</v>
      </c>
      <c r="S53" s="19"/>
      <c r="T53" s="19"/>
      <c r="U53" s="19"/>
      <c r="V53" s="19"/>
      <c r="W53" s="19"/>
      <c r="X53" s="19"/>
      <c r="Y53" s="19"/>
      <c r="Z53" s="19"/>
    </row>
    <row r="54" spans="1:26" ht="11.25" customHeight="1">
      <c r="A54" s="42" t="s">
        <v>4475</v>
      </c>
      <c r="B54" s="4"/>
      <c r="C54" s="4" t="s">
        <v>4476</v>
      </c>
      <c r="D54" s="127" t="s">
        <v>609</v>
      </c>
      <c r="E54" s="127" t="s">
        <v>1308</v>
      </c>
      <c r="F54" s="28"/>
      <c r="G54" s="28"/>
      <c r="H54" s="28"/>
      <c r="I54" s="28"/>
      <c r="J54" s="28"/>
      <c r="K54" s="42"/>
      <c r="L54" s="4"/>
      <c r="M54" s="35">
        <f t="shared" si="12"/>
        <v>0</v>
      </c>
      <c r="N54" s="42"/>
      <c r="O54" s="125">
        <f t="shared" si="13"/>
        <v>0</v>
      </c>
      <c r="P54" s="304"/>
      <c r="Q54" s="304">
        <f>'ASHA Abstract'!J103</f>
        <v>0</v>
      </c>
      <c r="R54" s="35">
        <f>'ASHA Abstract'!K103</f>
        <v>0</v>
      </c>
      <c r="S54" s="19"/>
      <c r="T54" s="19"/>
      <c r="U54" s="19"/>
      <c r="V54" s="19"/>
      <c r="W54" s="19"/>
      <c r="X54" s="19"/>
      <c r="Y54" s="19"/>
      <c r="Z54" s="19"/>
    </row>
    <row r="55" spans="1:26" ht="11.25" customHeight="1">
      <c r="A55" s="42" t="s">
        <v>4478</v>
      </c>
      <c r="B55" s="4"/>
      <c r="C55" s="4" t="s">
        <v>297</v>
      </c>
      <c r="D55" s="127" t="s">
        <v>609</v>
      </c>
      <c r="E55" s="127" t="s">
        <v>1308</v>
      </c>
      <c r="F55" s="28"/>
      <c r="G55" s="28"/>
      <c r="H55" s="28"/>
      <c r="I55" s="28"/>
      <c r="J55" s="28"/>
      <c r="K55" s="42"/>
      <c r="L55" s="4"/>
      <c r="M55" s="35">
        <f t="shared" si="12"/>
        <v>0</v>
      </c>
      <c r="N55" s="42"/>
      <c r="O55" s="125">
        <f t="shared" si="13"/>
        <v>0</v>
      </c>
      <c r="P55" s="304"/>
      <c r="Q55" s="304">
        <f>'ASHA Abstract'!J104</f>
        <v>0</v>
      </c>
      <c r="R55" s="35">
        <f>'ASHA Abstract'!K104</f>
        <v>0</v>
      </c>
      <c r="S55" s="19"/>
      <c r="T55" s="19"/>
      <c r="U55" s="19"/>
      <c r="V55" s="19"/>
      <c r="W55" s="19"/>
      <c r="X55" s="19"/>
      <c r="Y55" s="19"/>
      <c r="Z55" s="19"/>
    </row>
    <row r="56" spans="1:26" ht="11.25" customHeight="1">
      <c r="A56" s="67">
        <v>12.8</v>
      </c>
      <c r="B56" s="115"/>
      <c r="C56" s="115" t="s">
        <v>4481</v>
      </c>
      <c r="D56" s="111"/>
      <c r="E56" s="111"/>
      <c r="F56" s="115"/>
      <c r="G56" s="115"/>
      <c r="H56" s="115"/>
      <c r="I56" s="115"/>
      <c r="J56" s="115"/>
      <c r="K56" s="115"/>
      <c r="L56" s="115"/>
      <c r="M56" s="203"/>
      <c r="N56" s="115"/>
      <c r="O56" s="203">
        <f>SUM(O57:O58)</f>
        <v>0</v>
      </c>
      <c r="P56" s="67"/>
      <c r="Q56" s="67"/>
      <c r="R56" s="203">
        <f>SUM(R57:R58)</f>
        <v>0</v>
      </c>
      <c r="S56" s="19"/>
      <c r="T56" s="19"/>
      <c r="U56" s="19"/>
      <c r="V56" s="19"/>
      <c r="W56" s="19"/>
      <c r="X56" s="19"/>
      <c r="Y56" s="19"/>
      <c r="Z56" s="19"/>
    </row>
    <row r="57" spans="1:26" ht="27.75" customHeight="1">
      <c r="A57" s="42" t="s">
        <v>4483</v>
      </c>
      <c r="B57" s="4" t="s">
        <v>4159</v>
      </c>
      <c r="C57" s="4" t="s">
        <v>4484</v>
      </c>
      <c r="D57" s="127" t="s">
        <v>609</v>
      </c>
      <c r="E57" s="127" t="s">
        <v>4485</v>
      </c>
      <c r="F57" s="28"/>
      <c r="G57" s="28"/>
      <c r="H57" s="28"/>
      <c r="I57" s="28"/>
      <c r="J57" s="28"/>
      <c r="K57" s="42"/>
      <c r="L57" s="4"/>
      <c r="M57" s="35">
        <f t="shared" ref="M57:M58" si="14">L57/100000</f>
        <v>0</v>
      </c>
      <c r="N57" s="42"/>
      <c r="O57" s="125">
        <f t="shared" ref="O57:O58" si="15">M57*N57</f>
        <v>0</v>
      </c>
      <c r="P57" s="304"/>
      <c r="Q57" s="304">
        <f>'Blood services &amp; Disorders Abs.'!J48</f>
        <v>0</v>
      </c>
      <c r="R57" s="35">
        <f>'Blood services &amp; Disorders Abs.'!K48</f>
        <v>0</v>
      </c>
      <c r="S57" s="19"/>
      <c r="T57" s="19"/>
      <c r="U57" s="19"/>
      <c r="V57" s="19"/>
      <c r="W57" s="19"/>
      <c r="X57" s="19"/>
      <c r="Y57" s="19"/>
      <c r="Z57" s="19"/>
    </row>
    <row r="58" spans="1:26" ht="11.25" customHeight="1">
      <c r="A58" s="42" t="s">
        <v>4487</v>
      </c>
      <c r="B58" s="4"/>
      <c r="C58" s="4" t="s">
        <v>297</v>
      </c>
      <c r="D58" s="127" t="s">
        <v>609</v>
      </c>
      <c r="E58" s="127" t="s">
        <v>4485</v>
      </c>
      <c r="F58" s="28"/>
      <c r="G58" s="28"/>
      <c r="H58" s="28"/>
      <c r="I58" s="28"/>
      <c r="J58" s="28"/>
      <c r="K58" s="4"/>
      <c r="L58" s="4"/>
      <c r="M58" s="35">
        <f t="shared" si="14"/>
        <v>0</v>
      </c>
      <c r="N58" s="42"/>
      <c r="O58" s="125">
        <f t="shared" si="15"/>
        <v>0</v>
      </c>
      <c r="P58" s="70"/>
      <c r="Q58" s="304">
        <f>'Blood services &amp; Disorders Abs.'!J49</f>
        <v>0</v>
      </c>
      <c r="R58" s="35">
        <f>'Blood services &amp; Disorders Abs.'!K49</f>
        <v>0</v>
      </c>
      <c r="S58" s="19"/>
      <c r="T58" s="19"/>
      <c r="U58" s="19"/>
      <c r="V58" s="19"/>
      <c r="W58" s="19"/>
      <c r="X58" s="19"/>
      <c r="Y58" s="19"/>
      <c r="Z58" s="19"/>
    </row>
    <row r="59" spans="1:26" ht="11.25" customHeight="1">
      <c r="A59" s="67">
        <v>12.9</v>
      </c>
      <c r="B59" s="115"/>
      <c r="C59" s="115" t="s">
        <v>4488</v>
      </c>
      <c r="D59" s="111"/>
      <c r="E59" s="111"/>
      <c r="F59" s="115"/>
      <c r="G59" s="115"/>
      <c r="H59" s="115"/>
      <c r="I59" s="115"/>
      <c r="J59" s="115"/>
      <c r="K59" s="115"/>
      <c r="L59" s="115"/>
      <c r="M59" s="203"/>
      <c r="N59" s="115"/>
      <c r="O59" s="203">
        <f>SUM(O60:O63)</f>
        <v>1</v>
      </c>
      <c r="P59" s="67"/>
      <c r="Q59" s="67"/>
      <c r="R59" s="203">
        <f>SUM(R60:R63)</f>
        <v>0</v>
      </c>
      <c r="S59" s="19"/>
      <c r="T59" s="19"/>
      <c r="U59" s="19"/>
      <c r="V59" s="19"/>
      <c r="W59" s="19"/>
      <c r="X59" s="19"/>
      <c r="Y59" s="19"/>
      <c r="Z59" s="19"/>
    </row>
    <row r="60" spans="1:26" ht="15.75" customHeight="1">
      <c r="A60" s="242" t="s">
        <v>4489</v>
      </c>
      <c r="B60" s="131" t="s">
        <v>4490</v>
      </c>
      <c r="C60" s="131" t="s">
        <v>4492</v>
      </c>
      <c r="D60" s="241" t="s">
        <v>609</v>
      </c>
      <c r="E60" s="241" t="s">
        <v>4493</v>
      </c>
      <c r="F60" s="132"/>
      <c r="G60" s="137"/>
      <c r="H60" s="359"/>
      <c r="I60" s="359">
        <v>34092</v>
      </c>
      <c r="J60" s="734"/>
      <c r="K60" s="132" t="s">
        <v>4496</v>
      </c>
      <c r="L60" s="735">
        <v>8</v>
      </c>
      <c r="M60" s="736">
        <f t="shared" ref="M60:M63" si="16">L60/100000</f>
        <v>8.0000000000000007E-5</v>
      </c>
      <c r="N60" s="132">
        <v>12500</v>
      </c>
      <c r="O60" s="173">
        <f t="shared" ref="O60:O63" si="17">M60*N60</f>
        <v>1</v>
      </c>
      <c r="P60" s="137" t="s">
        <v>4498</v>
      </c>
      <c r="Q60" s="240">
        <f>'HMIS-MCTS Abstract'!J15</f>
        <v>0</v>
      </c>
      <c r="R60" s="247">
        <f>'HMIS-MCTS Abstract'!K15</f>
        <v>0</v>
      </c>
      <c r="S60" s="323"/>
      <c r="T60" s="323"/>
      <c r="U60" s="323"/>
      <c r="V60" s="323"/>
      <c r="W60" s="323"/>
      <c r="X60" s="323"/>
      <c r="Y60" s="323"/>
      <c r="Z60" s="323"/>
    </row>
    <row r="61" spans="1:26" ht="11.25" customHeight="1">
      <c r="A61" s="42" t="s">
        <v>4502</v>
      </c>
      <c r="B61" s="4" t="s">
        <v>4503</v>
      </c>
      <c r="C61" s="4" t="s">
        <v>4504</v>
      </c>
      <c r="D61" s="127" t="s">
        <v>609</v>
      </c>
      <c r="E61" s="127" t="s">
        <v>4493</v>
      </c>
      <c r="F61" s="186"/>
      <c r="G61" s="197"/>
      <c r="H61" s="649"/>
      <c r="I61" s="649"/>
      <c r="J61" s="197"/>
      <c r="K61" s="70"/>
      <c r="L61" s="648"/>
      <c r="M61" s="35">
        <f t="shared" si="16"/>
        <v>0</v>
      </c>
      <c r="N61" s="74"/>
      <c r="O61" s="125">
        <f t="shared" si="17"/>
        <v>0</v>
      </c>
      <c r="P61" s="70"/>
      <c r="Q61" s="304">
        <f>'HMIS-MCTS Abstract'!J16</f>
        <v>0</v>
      </c>
      <c r="R61" s="35">
        <f>'HMIS-MCTS Abstract'!K16</f>
        <v>0</v>
      </c>
      <c r="S61" s="19"/>
      <c r="T61" s="19"/>
      <c r="U61" s="19"/>
      <c r="V61" s="19"/>
      <c r="W61" s="19"/>
      <c r="X61" s="19"/>
      <c r="Y61" s="19"/>
      <c r="Z61" s="19"/>
    </row>
    <row r="62" spans="1:26" ht="11.25" customHeight="1">
      <c r="A62" s="42" t="s">
        <v>4506</v>
      </c>
      <c r="B62" s="4" t="s">
        <v>4507</v>
      </c>
      <c r="C62" s="4" t="s">
        <v>4508</v>
      </c>
      <c r="D62" s="127" t="s">
        <v>609</v>
      </c>
      <c r="E62" s="127" t="s">
        <v>4493</v>
      </c>
      <c r="F62" s="74"/>
      <c r="G62" s="70"/>
      <c r="H62" s="649"/>
      <c r="I62" s="649"/>
      <c r="J62" s="737"/>
      <c r="K62" s="70"/>
      <c r="L62" s="189"/>
      <c r="M62" s="35">
        <f t="shared" si="16"/>
        <v>0</v>
      </c>
      <c r="N62" s="74"/>
      <c r="O62" s="125">
        <f t="shared" si="17"/>
        <v>0</v>
      </c>
      <c r="P62" s="70"/>
      <c r="Q62" s="304">
        <f>'HMIS-MCTS Abstract'!J17</f>
        <v>0</v>
      </c>
      <c r="R62" s="35">
        <f>'HMIS-MCTS Abstract'!K17</f>
        <v>0</v>
      </c>
      <c r="S62" s="19"/>
      <c r="T62" s="19"/>
      <c r="U62" s="19"/>
      <c r="V62" s="19"/>
      <c r="W62" s="19"/>
      <c r="X62" s="19"/>
      <c r="Y62" s="19"/>
      <c r="Z62" s="19"/>
    </row>
    <row r="63" spans="1:26" ht="11.25" customHeight="1">
      <c r="A63" s="42" t="s">
        <v>4512</v>
      </c>
      <c r="B63" s="4"/>
      <c r="C63" s="4" t="s">
        <v>297</v>
      </c>
      <c r="D63" s="127" t="s">
        <v>609</v>
      </c>
      <c r="E63" s="127" t="s">
        <v>4493</v>
      </c>
      <c r="F63" s="28"/>
      <c r="G63" s="28"/>
      <c r="H63" s="28"/>
      <c r="I63" s="28"/>
      <c r="J63" s="28"/>
      <c r="K63" s="42"/>
      <c r="L63" s="42"/>
      <c r="M63" s="35">
        <f t="shared" si="16"/>
        <v>0</v>
      </c>
      <c r="N63" s="42"/>
      <c r="O63" s="125">
        <f t="shared" si="17"/>
        <v>0</v>
      </c>
      <c r="P63" s="304"/>
      <c r="Q63" s="304">
        <f>'HMIS-MCTS Abstract'!J18</f>
        <v>0</v>
      </c>
      <c r="R63" s="35">
        <f>'HMIS-MCTS Abstract'!K18</f>
        <v>0</v>
      </c>
      <c r="S63" s="19"/>
      <c r="T63" s="19"/>
      <c r="U63" s="19"/>
      <c r="V63" s="19"/>
      <c r="W63" s="19"/>
      <c r="X63" s="19"/>
      <c r="Y63" s="19"/>
      <c r="Z63" s="19"/>
    </row>
    <row r="64" spans="1:26" ht="11.25" customHeight="1">
      <c r="A64" s="202">
        <v>12.1</v>
      </c>
      <c r="B64" s="115"/>
      <c r="C64" s="115" t="s">
        <v>4516</v>
      </c>
      <c r="D64" s="111"/>
      <c r="E64" s="111"/>
      <c r="F64" s="115"/>
      <c r="G64" s="115"/>
      <c r="H64" s="115"/>
      <c r="I64" s="115"/>
      <c r="J64" s="115"/>
      <c r="K64" s="115"/>
      <c r="L64" s="115"/>
      <c r="M64" s="203"/>
      <c r="N64" s="115"/>
      <c r="O64" s="203">
        <f>SUM(O65:O66)</f>
        <v>6</v>
      </c>
      <c r="P64" s="67"/>
      <c r="Q64" s="67"/>
      <c r="R64" s="203">
        <f>SUM(R65:R66)</f>
        <v>0</v>
      </c>
      <c r="S64" s="19"/>
      <c r="T64" s="19"/>
      <c r="U64" s="19"/>
      <c r="V64" s="19"/>
      <c r="W64" s="19"/>
      <c r="X64" s="19"/>
      <c r="Y64" s="19"/>
      <c r="Z64" s="19"/>
    </row>
    <row r="65" spans="1:26" ht="76.5">
      <c r="A65" s="242" t="s">
        <v>4517</v>
      </c>
      <c r="B65" s="131" t="s">
        <v>4519</v>
      </c>
      <c r="C65" s="131" t="s">
        <v>4520</v>
      </c>
      <c r="D65" s="241" t="s">
        <v>609</v>
      </c>
      <c r="E65" s="241" t="s">
        <v>721</v>
      </c>
      <c r="F65" s="739"/>
      <c r="G65" s="739"/>
      <c r="H65" s="359">
        <v>500000</v>
      </c>
      <c r="I65" s="359"/>
      <c r="J65" s="739"/>
      <c r="K65" s="131" t="s">
        <v>4524</v>
      </c>
      <c r="L65" s="242">
        <v>600000</v>
      </c>
      <c r="M65" s="247">
        <f t="shared" ref="M65:M66" si="18">L65/100000</f>
        <v>6</v>
      </c>
      <c r="N65" s="242">
        <v>1</v>
      </c>
      <c r="O65" s="173">
        <f t="shared" ref="O65:O66" si="19">M65*N65</f>
        <v>6</v>
      </c>
      <c r="P65" s="137" t="s">
        <v>4525</v>
      </c>
      <c r="Q65" s="240">
        <f>'RMNCH+A Abstract'!J547</f>
        <v>0</v>
      </c>
      <c r="R65" s="247">
        <f>'RMNCH+A Abstract'!K547</f>
        <v>0</v>
      </c>
      <c r="S65" s="323"/>
      <c r="T65" s="323"/>
      <c r="U65" s="323"/>
      <c r="V65" s="323"/>
      <c r="W65" s="323"/>
      <c r="X65" s="323"/>
      <c r="Y65" s="323"/>
      <c r="Z65" s="323"/>
    </row>
    <row r="66" spans="1:26" ht="11.25" customHeight="1">
      <c r="A66" s="42" t="s">
        <v>4529</v>
      </c>
      <c r="B66" s="4"/>
      <c r="C66" s="4" t="s">
        <v>297</v>
      </c>
      <c r="D66" s="127" t="s">
        <v>609</v>
      </c>
      <c r="E66" s="127" t="s">
        <v>721</v>
      </c>
      <c r="F66" s="28"/>
      <c r="G66" s="28"/>
      <c r="H66" s="28"/>
      <c r="I66" s="28"/>
      <c r="J66" s="28"/>
      <c r="K66" s="42"/>
      <c r="L66" s="42"/>
      <c r="M66" s="35">
        <f t="shared" si="18"/>
        <v>0</v>
      </c>
      <c r="N66" s="42"/>
      <c r="O66" s="125">
        <f t="shared" si="19"/>
        <v>0</v>
      </c>
      <c r="P66" s="304"/>
      <c r="Q66" s="304">
        <f>'RMNCH+A Abstract'!J548</f>
        <v>0</v>
      </c>
      <c r="R66" s="35">
        <f>'RMNCH+A Abstract'!K548</f>
        <v>0</v>
      </c>
      <c r="S66" s="19"/>
      <c r="T66" s="19"/>
      <c r="U66" s="19"/>
      <c r="V66" s="19"/>
      <c r="W66" s="19"/>
      <c r="X66" s="19"/>
      <c r="Y66" s="19"/>
      <c r="Z66" s="19"/>
    </row>
    <row r="67" spans="1:26" ht="11.25" customHeight="1">
      <c r="A67" s="67">
        <v>12.11</v>
      </c>
      <c r="B67" s="115"/>
      <c r="C67" s="115" t="s">
        <v>4535</v>
      </c>
      <c r="D67" s="111"/>
      <c r="E67" s="111"/>
      <c r="F67" s="115"/>
      <c r="G67" s="115"/>
      <c r="H67" s="115"/>
      <c r="I67" s="115"/>
      <c r="J67" s="115"/>
      <c r="K67" s="115"/>
      <c r="L67" s="115"/>
      <c r="M67" s="203"/>
      <c r="N67" s="115"/>
      <c r="O67" s="203">
        <f>SUM(O68:O71)</f>
        <v>0</v>
      </c>
      <c r="P67" s="67"/>
      <c r="Q67" s="67"/>
      <c r="R67" s="203">
        <f>SUM(R68:R71)</f>
        <v>0</v>
      </c>
      <c r="S67" s="19"/>
      <c r="T67" s="19"/>
      <c r="U67" s="19"/>
      <c r="V67" s="19"/>
      <c r="W67" s="19"/>
      <c r="X67" s="19"/>
      <c r="Y67" s="19"/>
      <c r="Z67" s="19"/>
    </row>
    <row r="68" spans="1:26" ht="11.25" customHeight="1">
      <c r="A68" s="42" t="s">
        <v>4539</v>
      </c>
      <c r="B68" s="70" t="s">
        <v>722</v>
      </c>
      <c r="C68" s="70" t="s">
        <v>4540</v>
      </c>
      <c r="D68" s="127" t="s">
        <v>682</v>
      </c>
      <c r="E68" s="127" t="s">
        <v>3865</v>
      </c>
      <c r="F68" s="28"/>
      <c r="G68" s="28"/>
      <c r="H68" s="28"/>
      <c r="I68" s="28"/>
      <c r="J68" s="28"/>
      <c r="K68" s="42"/>
      <c r="L68" s="70"/>
      <c r="M68" s="35">
        <f t="shared" ref="M68:M71" si="20">L68/100000</f>
        <v>0</v>
      </c>
      <c r="N68" s="42"/>
      <c r="O68" s="125">
        <f t="shared" ref="O68:O71" si="21">M68*N68</f>
        <v>0</v>
      </c>
      <c r="P68" s="304"/>
      <c r="Q68" s="304">
        <f>'NVBDCP Abstract'!J124</f>
        <v>0</v>
      </c>
      <c r="R68" s="35">
        <f>'NVBDCP Abstract'!K124</f>
        <v>0</v>
      </c>
      <c r="S68" s="19"/>
      <c r="T68" s="19"/>
      <c r="U68" s="19"/>
      <c r="V68" s="19"/>
      <c r="W68" s="19"/>
      <c r="X68" s="19"/>
      <c r="Y68" s="19"/>
      <c r="Z68" s="19"/>
    </row>
    <row r="69" spans="1:26" ht="11.25" customHeight="1">
      <c r="A69" s="42" t="s">
        <v>4543</v>
      </c>
      <c r="B69" s="70" t="s">
        <v>4544</v>
      </c>
      <c r="C69" s="70" t="s">
        <v>4545</v>
      </c>
      <c r="D69" s="127" t="s">
        <v>682</v>
      </c>
      <c r="E69" s="127" t="s">
        <v>2080</v>
      </c>
      <c r="F69" s="28"/>
      <c r="G69" s="28"/>
      <c r="H69" s="28"/>
      <c r="I69" s="28"/>
      <c r="J69" s="28"/>
      <c r="K69" s="42"/>
      <c r="L69" s="70"/>
      <c r="M69" s="35">
        <f t="shared" si="20"/>
        <v>0</v>
      </c>
      <c r="N69" s="42"/>
      <c r="O69" s="125">
        <f t="shared" si="21"/>
        <v>0</v>
      </c>
      <c r="P69" s="304"/>
      <c r="Q69" s="304">
        <f>'NVBDCP Abstract'!J125</f>
        <v>0</v>
      </c>
      <c r="R69" s="35">
        <f>'NVBDCP Abstract'!K125</f>
        <v>0</v>
      </c>
      <c r="S69" s="19"/>
      <c r="T69" s="19"/>
      <c r="U69" s="19"/>
      <c r="V69" s="19"/>
      <c r="W69" s="19"/>
      <c r="X69" s="19"/>
      <c r="Y69" s="19"/>
      <c r="Z69" s="19"/>
    </row>
    <row r="70" spans="1:26" ht="11.25" customHeight="1">
      <c r="A70" s="42" t="s">
        <v>4549</v>
      </c>
      <c r="B70" s="70"/>
      <c r="C70" s="70" t="s">
        <v>4550</v>
      </c>
      <c r="D70" s="127" t="s">
        <v>682</v>
      </c>
      <c r="E70" s="127" t="s">
        <v>124</v>
      </c>
      <c r="F70" s="28"/>
      <c r="G70" s="28"/>
      <c r="H70" s="28"/>
      <c r="I70" s="28"/>
      <c r="J70" s="28"/>
      <c r="K70" s="42"/>
      <c r="L70" s="70"/>
      <c r="M70" s="35">
        <f t="shared" si="20"/>
        <v>0</v>
      </c>
      <c r="N70" s="42"/>
      <c r="O70" s="125">
        <f t="shared" si="21"/>
        <v>0</v>
      </c>
      <c r="P70" s="304"/>
      <c r="Q70" s="304">
        <f>'NVBDCP Abstract'!J126</f>
        <v>0</v>
      </c>
      <c r="R70" s="501">
        <f>'NVBDCP Abstract'!K126</f>
        <v>0</v>
      </c>
      <c r="S70" s="19"/>
      <c r="T70" s="19"/>
      <c r="U70" s="19"/>
      <c r="V70" s="19"/>
      <c r="W70" s="19"/>
      <c r="X70" s="19"/>
      <c r="Y70" s="19"/>
      <c r="Z70" s="19"/>
    </row>
    <row r="71" spans="1:26" ht="11.25" customHeight="1">
      <c r="A71" s="42" t="s">
        <v>4551</v>
      </c>
      <c r="B71" s="70"/>
      <c r="C71" s="70" t="s">
        <v>297</v>
      </c>
      <c r="D71" s="127" t="s">
        <v>682</v>
      </c>
      <c r="E71" s="127" t="s">
        <v>2080</v>
      </c>
      <c r="F71" s="28"/>
      <c r="G71" s="28"/>
      <c r="H71" s="28"/>
      <c r="I71" s="28"/>
      <c r="J71" s="28"/>
      <c r="K71" s="42"/>
      <c r="L71" s="70"/>
      <c r="M71" s="35">
        <f t="shared" si="20"/>
        <v>0</v>
      </c>
      <c r="N71" s="42"/>
      <c r="O71" s="125">
        <f t="shared" si="21"/>
        <v>0</v>
      </c>
      <c r="P71" s="304"/>
      <c r="Q71" s="304">
        <f>'NVBDCP Abstract'!J127</f>
        <v>0</v>
      </c>
      <c r="R71" s="35">
        <f>'NVBDCP Abstract'!K127</f>
        <v>0</v>
      </c>
      <c r="S71" s="19"/>
      <c r="T71" s="19"/>
      <c r="U71" s="19"/>
      <c r="V71" s="19"/>
      <c r="W71" s="19"/>
      <c r="X71" s="19"/>
      <c r="Y71" s="19"/>
      <c r="Z71" s="19"/>
    </row>
    <row r="72" spans="1:26" ht="11.25" customHeight="1">
      <c r="A72" s="67">
        <v>12.12</v>
      </c>
      <c r="B72" s="115"/>
      <c r="C72" s="115" t="s">
        <v>4555</v>
      </c>
      <c r="D72" s="111"/>
      <c r="E72" s="111"/>
      <c r="F72" s="115"/>
      <c r="G72" s="115"/>
      <c r="H72" s="115"/>
      <c r="I72" s="115"/>
      <c r="J72" s="115"/>
      <c r="K72" s="115"/>
      <c r="L72" s="115"/>
      <c r="M72" s="203"/>
      <c r="N72" s="115"/>
      <c r="O72" s="203">
        <f>O73</f>
        <v>0</v>
      </c>
      <c r="P72" s="67"/>
      <c r="Q72" s="67"/>
      <c r="R72" s="203">
        <f>R73</f>
        <v>0</v>
      </c>
      <c r="S72" s="19"/>
      <c r="T72" s="19"/>
      <c r="U72" s="19"/>
      <c r="V72" s="19"/>
      <c r="W72" s="19"/>
      <c r="X72" s="19"/>
      <c r="Y72" s="19"/>
      <c r="Z72" s="19"/>
    </row>
    <row r="73" spans="1:26" ht="11.25" customHeight="1">
      <c r="A73" s="42" t="s">
        <v>4558</v>
      </c>
      <c r="B73" s="304" t="s">
        <v>2088</v>
      </c>
      <c r="C73" s="4" t="s">
        <v>4559</v>
      </c>
      <c r="D73" s="127" t="s">
        <v>682</v>
      </c>
      <c r="E73" s="127" t="s">
        <v>126</v>
      </c>
      <c r="F73" s="30"/>
      <c r="G73" s="30"/>
      <c r="H73" s="74"/>
      <c r="I73" s="74"/>
      <c r="J73" s="30"/>
      <c r="K73" s="4"/>
      <c r="L73" s="4"/>
      <c r="M73" s="125">
        <f>L73/100000</f>
        <v>0</v>
      </c>
      <c r="N73" s="4"/>
      <c r="O73" s="71">
        <f>M73*N73</f>
        <v>0</v>
      </c>
      <c r="P73" s="70"/>
      <c r="Q73" s="304">
        <f>'NLEP Abstract'!J47</f>
        <v>0</v>
      </c>
      <c r="R73" s="35">
        <f>'NLEP Abstract'!K47</f>
        <v>0</v>
      </c>
      <c r="S73" s="19"/>
      <c r="T73" s="19"/>
      <c r="U73" s="19"/>
      <c r="V73" s="19"/>
      <c r="W73" s="19"/>
      <c r="X73" s="19"/>
      <c r="Y73" s="19"/>
      <c r="Z73" s="19"/>
    </row>
    <row r="74" spans="1:26" ht="11.25" customHeight="1">
      <c r="A74" s="67">
        <v>12.13</v>
      </c>
      <c r="B74" s="115"/>
      <c r="C74" s="115" t="s">
        <v>4562</v>
      </c>
      <c r="D74" s="111"/>
      <c r="E74" s="111"/>
      <c r="F74" s="115"/>
      <c r="G74" s="115"/>
      <c r="H74" s="115"/>
      <c r="I74" s="115"/>
      <c r="J74" s="115"/>
      <c r="K74" s="115"/>
      <c r="L74" s="115"/>
      <c r="M74" s="203"/>
      <c r="N74" s="115"/>
      <c r="O74" s="203">
        <f>SUM(O75:O76)</f>
        <v>6</v>
      </c>
      <c r="P74" s="67"/>
      <c r="Q74" s="67"/>
      <c r="R74" s="203">
        <f>SUM(R75:R76)</f>
        <v>0</v>
      </c>
      <c r="S74" s="19"/>
      <c r="T74" s="19"/>
      <c r="U74" s="19"/>
      <c r="V74" s="19"/>
      <c r="W74" s="19"/>
      <c r="X74" s="19"/>
      <c r="Y74" s="19"/>
      <c r="Z74" s="19"/>
    </row>
    <row r="75" spans="1:26" ht="38.25">
      <c r="A75" s="42" t="s">
        <v>4567</v>
      </c>
      <c r="B75" s="70" t="s">
        <v>4310</v>
      </c>
      <c r="C75" s="70" t="s">
        <v>4568</v>
      </c>
      <c r="D75" s="127" t="s">
        <v>682</v>
      </c>
      <c r="E75" s="127" t="s">
        <v>128</v>
      </c>
      <c r="F75" s="28">
        <v>1</v>
      </c>
      <c r="G75" s="28">
        <v>0</v>
      </c>
      <c r="H75" s="649">
        <v>200000</v>
      </c>
      <c r="I75" s="649">
        <v>0</v>
      </c>
      <c r="J75" s="28">
        <v>0</v>
      </c>
      <c r="K75" s="7" t="s">
        <v>4569</v>
      </c>
      <c r="L75" s="7">
        <v>10000</v>
      </c>
      <c r="M75" s="720">
        <f>L78/100000</f>
        <v>5.0000000000000001E-4</v>
      </c>
      <c r="N75" s="236">
        <v>20</v>
      </c>
      <c r="O75" s="125">
        <f>M75*N78</f>
        <v>2</v>
      </c>
      <c r="P75" s="70" t="s">
        <v>4571</v>
      </c>
      <c r="Q75" s="304">
        <f>'RNTCP Abstract'!J72</f>
        <v>0</v>
      </c>
      <c r="R75" s="35">
        <f>'RNTCP Abstract'!K72</f>
        <v>0</v>
      </c>
      <c r="S75" s="19"/>
      <c r="T75" s="19"/>
      <c r="U75" s="19"/>
      <c r="V75" s="19"/>
      <c r="W75" s="19"/>
      <c r="X75" s="19"/>
      <c r="Y75" s="19"/>
      <c r="Z75" s="19"/>
    </row>
    <row r="76" spans="1:26" ht="38.25">
      <c r="A76" s="42" t="s">
        <v>4573</v>
      </c>
      <c r="B76" s="70" t="s">
        <v>4574</v>
      </c>
      <c r="C76" s="70" t="s">
        <v>28</v>
      </c>
      <c r="D76" s="127" t="s">
        <v>682</v>
      </c>
      <c r="E76" s="127" t="s">
        <v>128</v>
      </c>
      <c r="F76" s="28">
        <v>1</v>
      </c>
      <c r="G76" s="28">
        <v>0</v>
      </c>
      <c r="H76" s="649">
        <v>400000</v>
      </c>
      <c r="I76" s="649">
        <v>54829</v>
      </c>
      <c r="J76" s="28">
        <v>0</v>
      </c>
      <c r="K76" s="4" t="s">
        <v>4569</v>
      </c>
      <c r="L76" s="42">
        <v>10000</v>
      </c>
      <c r="M76" s="35">
        <f>L76/100000</f>
        <v>0.1</v>
      </c>
      <c r="N76" s="42">
        <v>40</v>
      </c>
      <c r="O76" s="125">
        <f>M76*N76</f>
        <v>4</v>
      </c>
      <c r="P76" s="70" t="s">
        <v>4576</v>
      </c>
      <c r="Q76" s="304">
        <f>'RNTCP Abstract'!J73</f>
        <v>0</v>
      </c>
      <c r="R76" s="35">
        <f>'RNTCP Abstract'!K73</f>
        <v>0</v>
      </c>
      <c r="S76" s="19"/>
      <c r="T76" s="19"/>
      <c r="U76" s="19"/>
      <c r="V76" s="19"/>
      <c r="W76" s="19"/>
      <c r="X76" s="19"/>
      <c r="Y76" s="19"/>
      <c r="Z76" s="19"/>
    </row>
    <row r="77" spans="1:26" ht="11.25" customHeight="1">
      <c r="A77" s="67">
        <v>12.14</v>
      </c>
      <c r="B77" s="115"/>
      <c r="C77" s="115" t="s">
        <v>4577</v>
      </c>
      <c r="D77" s="111"/>
      <c r="E77" s="111"/>
      <c r="F77" s="115"/>
      <c r="G77" s="115"/>
      <c r="H77" s="115"/>
      <c r="I77" s="115"/>
      <c r="J77" s="115"/>
      <c r="K77" s="115"/>
      <c r="L77" s="115"/>
      <c r="M77" s="203"/>
      <c r="N77" s="115"/>
      <c r="O77" s="203">
        <f>SUM(O78:O79)</f>
        <v>2</v>
      </c>
      <c r="P77" s="67"/>
      <c r="Q77" s="67"/>
      <c r="R77" s="203">
        <f>SUM(R78:R79)</f>
        <v>0</v>
      </c>
      <c r="S77" s="19"/>
      <c r="T77" s="19"/>
      <c r="U77" s="19"/>
      <c r="V77" s="19"/>
      <c r="W77" s="19"/>
      <c r="X77" s="19"/>
      <c r="Y77" s="19"/>
      <c r="Z77" s="19"/>
    </row>
    <row r="78" spans="1:26" ht="25.5">
      <c r="A78" s="42" t="s">
        <v>4579</v>
      </c>
      <c r="B78" s="4" t="s">
        <v>4580</v>
      </c>
      <c r="C78" s="4" t="s">
        <v>4581</v>
      </c>
      <c r="D78" s="127" t="s">
        <v>659</v>
      </c>
      <c r="E78" s="127" t="s">
        <v>142</v>
      </c>
      <c r="F78" s="28"/>
      <c r="G78" s="28"/>
      <c r="H78" s="649">
        <v>450000</v>
      </c>
      <c r="I78" s="649"/>
      <c r="J78" s="28"/>
      <c r="K78" s="4" t="s">
        <v>4582</v>
      </c>
      <c r="L78" s="70">
        <v>50</v>
      </c>
      <c r="M78" s="742">
        <f t="shared" ref="M78:M79" si="22">L78/100000</f>
        <v>5.0000000000000001E-4</v>
      </c>
      <c r="N78" s="42">
        <v>4000</v>
      </c>
      <c r="O78" s="125">
        <f t="shared" ref="O78:O79" si="23">M78*N78</f>
        <v>2</v>
      </c>
      <c r="P78" s="70" t="s">
        <v>4583</v>
      </c>
      <c r="Q78" s="304">
        <f>'NTCP Abstract'!J56</f>
        <v>0</v>
      </c>
      <c r="R78" s="35">
        <f>'NTCP Abstract'!K56</f>
        <v>0</v>
      </c>
      <c r="S78" s="19"/>
      <c r="T78" s="19"/>
      <c r="U78" s="19"/>
      <c r="V78" s="19"/>
      <c r="W78" s="19"/>
      <c r="X78" s="19"/>
      <c r="Y78" s="19"/>
      <c r="Z78" s="19"/>
    </row>
    <row r="79" spans="1:26" ht="12.75">
      <c r="A79" s="42" t="s">
        <v>4584</v>
      </c>
      <c r="B79" s="4"/>
      <c r="C79" s="4" t="s">
        <v>297</v>
      </c>
      <c r="D79" s="127" t="s">
        <v>659</v>
      </c>
      <c r="E79" s="127" t="s">
        <v>142</v>
      </c>
      <c r="F79" s="28"/>
      <c r="G79" s="28"/>
      <c r="H79" s="28"/>
      <c r="I79" s="28"/>
      <c r="J79" s="28"/>
      <c r="K79" s="42"/>
      <c r="L79" s="42"/>
      <c r="M79" s="35">
        <f t="shared" si="22"/>
        <v>0</v>
      </c>
      <c r="N79" s="42"/>
      <c r="O79" s="125">
        <f t="shared" si="23"/>
        <v>0</v>
      </c>
      <c r="P79" s="304"/>
      <c r="Q79" s="304">
        <f>'NTCP Abstract'!J57</f>
        <v>0</v>
      </c>
      <c r="R79" s="35">
        <f>'NTCP Abstract'!K57</f>
        <v>0</v>
      </c>
      <c r="S79" s="19"/>
      <c r="T79" s="19"/>
      <c r="U79" s="19"/>
      <c r="V79" s="19"/>
      <c r="W79" s="19"/>
      <c r="X79" s="19"/>
      <c r="Y79" s="19"/>
      <c r="Z79" s="19"/>
    </row>
    <row r="80" spans="1:26" ht="11.25" customHeight="1">
      <c r="A80" s="67">
        <v>12.15</v>
      </c>
      <c r="B80" s="115"/>
      <c r="C80" s="115" t="s">
        <v>4585</v>
      </c>
      <c r="D80" s="111"/>
      <c r="E80" s="111"/>
      <c r="F80" s="115"/>
      <c r="G80" s="115"/>
      <c r="H80" s="115"/>
      <c r="I80" s="115"/>
      <c r="J80" s="115"/>
      <c r="K80" s="115"/>
      <c r="L80" s="115"/>
      <c r="M80" s="203"/>
      <c r="N80" s="115"/>
      <c r="O80" s="203">
        <f>SUM(O81:O84)</f>
        <v>10.783009999999999</v>
      </c>
      <c r="P80" s="67"/>
      <c r="Q80" s="67"/>
      <c r="R80" s="203">
        <f>SUM(R81:R84)</f>
        <v>0</v>
      </c>
      <c r="S80" s="19"/>
      <c r="T80" s="19"/>
      <c r="U80" s="19"/>
      <c r="V80" s="19"/>
      <c r="W80" s="19"/>
      <c r="X80" s="19"/>
      <c r="Y80" s="19"/>
      <c r="Z80" s="19"/>
    </row>
    <row r="81" spans="1:26" ht="11.25" customHeight="1">
      <c r="A81" s="42" t="s">
        <v>4586</v>
      </c>
      <c r="B81" s="304" t="s">
        <v>4587</v>
      </c>
      <c r="C81" s="70" t="s">
        <v>4588</v>
      </c>
      <c r="D81" s="127" t="s">
        <v>659</v>
      </c>
      <c r="E81" s="127" t="s">
        <v>144</v>
      </c>
      <c r="F81" s="42">
        <v>0</v>
      </c>
      <c r="G81" s="42">
        <v>0</v>
      </c>
      <c r="H81" s="42">
        <v>20000</v>
      </c>
      <c r="I81" s="42">
        <v>0</v>
      </c>
      <c r="J81" s="42">
        <v>0</v>
      </c>
      <c r="K81" s="42" t="s">
        <v>4273</v>
      </c>
      <c r="L81" s="42">
        <v>87</v>
      </c>
      <c r="M81" s="35">
        <f t="shared" ref="M81:M82" si="24">L81/100000</f>
        <v>8.7000000000000001E-4</v>
      </c>
      <c r="N81" s="42">
        <v>23</v>
      </c>
      <c r="O81" s="125">
        <f t="shared" ref="O81:O84" si="25">M81*N81</f>
        <v>2.001E-2</v>
      </c>
      <c r="P81" s="304" t="s">
        <v>4589</v>
      </c>
      <c r="Q81" s="304">
        <f>'NPCDCS Abstract'!J72</f>
        <v>0</v>
      </c>
      <c r="R81" s="35">
        <f>'NPCDCS Abstract'!K72</f>
        <v>0</v>
      </c>
      <c r="S81" s="19"/>
      <c r="T81" s="19"/>
      <c r="U81" s="19"/>
      <c r="V81" s="19"/>
      <c r="W81" s="19"/>
      <c r="X81" s="19"/>
      <c r="Y81" s="19"/>
      <c r="Z81" s="19"/>
    </row>
    <row r="82" spans="1:26" ht="11.25" customHeight="1">
      <c r="A82" s="42" t="s">
        <v>4590</v>
      </c>
      <c r="B82" s="304" t="s">
        <v>4591</v>
      </c>
      <c r="C82" s="70" t="s">
        <v>4592</v>
      </c>
      <c r="D82" s="127" t="s">
        <v>659</v>
      </c>
      <c r="E82" s="127" t="s">
        <v>144</v>
      </c>
      <c r="F82" s="42">
        <v>0</v>
      </c>
      <c r="G82" s="42">
        <v>0</v>
      </c>
      <c r="H82" s="42">
        <v>0</v>
      </c>
      <c r="I82" s="42">
        <v>0</v>
      </c>
      <c r="J82" s="42">
        <v>0</v>
      </c>
      <c r="K82" s="42"/>
      <c r="L82" s="42"/>
      <c r="M82" s="35">
        <f t="shared" si="24"/>
        <v>0</v>
      </c>
      <c r="N82" s="42"/>
      <c r="O82" s="125">
        <f t="shared" si="25"/>
        <v>0</v>
      </c>
      <c r="P82" s="304"/>
      <c r="Q82" s="304">
        <f>'NPCDCS Abstract'!J73</f>
        <v>0</v>
      </c>
      <c r="R82" s="35">
        <f>'NPCDCS Abstract'!K73</f>
        <v>0</v>
      </c>
      <c r="S82" s="19"/>
      <c r="T82" s="19"/>
      <c r="U82" s="19"/>
      <c r="V82" s="19"/>
      <c r="W82" s="19"/>
      <c r="X82" s="19"/>
      <c r="Y82" s="19"/>
      <c r="Z82" s="19"/>
    </row>
    <row r="83" spans="1:26" ht="38.25">
      <c r="A83" s="42" t="s">
        <v>4593</v>
      </c>
      <c r="B83" s="304"/>
      <c r="C83" s="4" t="s">
        <v>4594</v>
      </c>
      <c r="D83" s="127" t="s">
        <v>659</v>
      </c>
      <c r="E83" s="127" t="s">
        <v>3748</v>
      </c>
      <c r="F83" s="42">
        <v>0</v>
      </c>
      <c r="G83" s="42">
        <v>0</v>
      </c>
      <c r="H83" s="42">
        <v>1073000</v>
      </c>
      <c r="I83" s="42">
        <v>0</v>
      </c>
      <c r="J83" s="42">
        <v>0</v>
      </c>
      <c r="K83" s="4" t="s">
        <v>691</v>
      </c>
      <c r="L83" s="42">
        <v>4698</v>
      </c>
      <c r="M83" s="35">
        <v>4.7E-2</v>
      </c>
      <c r="N83" s="42">
        <v>229</v>
      </c>
      <c r="O83" s="125">
        <f t="shared" si="25"/>
        <v>10.763</v>
      </c>
      <c r="P83" s="70" t="s">
        <v>814</v>
      </c>
      <c r="Q83" s="304">
        <f>'NPCDCS Abstract'!J74</f>
        <v>0</v>
      </c>
      <c r="R83" s="35">
        <f>'NPCDCS Abstract'!K74</f>
        <v>0</v>
      </c>
      <c r="S83" s="19"/>
      <c r="T83" s="19"/>
      <c r="U83" s="19"/>
      <c r="V83" s="19"/>
      <c r="W83" s="19"/>
      <c r="X83" s="19"/>
      <c r="Y83" s="19"/>
      <c r="Z83" s="19"/>
    </row>
    <row r="84" spans="1:26" ht="11.25" customHeight="1">
      <c r="A84" s="42" t="s">
        <v>4595</v>
      </c>
      <c r="B84" s="304"/>
      <c r="C84" s="70" t="s">
        <v>297</v>
      </c>
      <c r="D84" s="127" t="s">
        <v>659</v>
      </c>
      <c r="E84" s="127" t="s">
        <v>144</v>
      </c>
      <c r="F84" s="28"/>
      <c r="G84" s="28"/>
      <c r="H84" s="28"/>
      <c r="I84" s="28"/>
      <c r="J84" s="28"/>
      <c r="K84" s="42"/>
      <c r="L84" s="42"/>
      <c r="M84" s="35">
        <f>L84/100000</f>
        <v>0</v>
      </c>
      <c r="N84" s="42"/>
      <c r="O84" s="125">
        <f t="shared" si="25"/>
        <v>0</v>
      </c>
      <c r="P84" s="304"/>
      <c r="Q84" s="304">
        <f>'NPCDCS Abstract'!J75</f>
        <v>0</v>
      </c>
      <c r="R84" s="35">
        <f>'NPCDCS Abstract'!K75</f>
        <v>0</v>
      </c>
      <c r="S84" s="19"/>
      <c r="T84" s="19"/>
      <c r="U84" s="19"/>
      <c r="V84" s="19"/>
      <c r="W84" s="19"/>
      <c r="X84" s="19"/>
      <c r="Y84" s="19"/>
      <c r="Z84" s="19"/>
    </row>
    <row r="85" spans="1:26" ht="11.25" customHeight="1">
      <c r="A85" s="67">
        <v>12.16</v>
      </c>
      <c r="B85" s="115"/>
      <c r="C85" s="115" t="s">
        <v>4596</v>
      </c>
      <c r="D85" s="111"/>
      <c r="E85" s="111"/>
      <c r="F85" s="115"/>
      <c r="G85" s="115"/>
      <c r="H85" s="115"/>
      <c r="I85" s="115"/>
      <c r="J85" s="115"/>
      <c r="K85" s="115"/>
      <c r="L85" s="115"/>
      <c r="M85" s="203"/>
      <c r="N85" s="115"/>
      <c r="O85" s="203">
        <f>O86</f>
        <v>0</v>
      </c>
      <c r="P85" s="67"/>
      <c r="Q85" s="67"/>
      <c r="R85" s="203">
        <f>R86</f>
        <v>0</v>
      </c>
      <c r="S85" s="19"/>
      <c r="T85" s="19"/>
      <c r="U85" s="19"/>
      <c r="V85" s="19"/>
      <c r="W85" s="19"/>
      <c r="X85" s="19"/>
      <c r="Y85" s="19"/>
      <c r="Z85" s="19"/>
    </row>
    <row r="86" spans="1:26" ht="11.25" customHeight="1">
      <c r="A86" s="70" t="s">
        <v>4597</v>
      </c>
      <c r="B86" s="30"/>
      <c r="C86" s="30"/>
      <c r="D86" s="74" t="s">
        <v>609</v>
      </c>
      <c r="E86" s="74" t="s">
        <v>4598</v>
      </c>
      <c r="F86" s="30"/>
      <c r="G86" s="30"/>
      <c r="H86" s="30"/>
      <c r="I86" s="30"/>
      <c r="J86" s="30"/>
      <c r="K86" s="30"/>
      <c r="L86" s="30"/>
      <c r="M86" s="35">
        <f>L86/100000</f>
        <v>0</v>
      </c>
      <c r="N86" s="42"/>
      <c r="O86" s="125">
        <f>M86*N86</f>
        <v>0</v>
      </c>
      <c r="P86" s="80"/>
      <c r="Q86" s="70">
        <f>'H&amp;WC Abstract'!J40</f>
        <v>0</v>
      </c>
      <c r="R86" s="125">
        <f>'H&amp;WC Abstract'!K40</f>
        <v>0</v>
      </c>
      <c r="S86" s="19"/>
      <c r="T86" s="19"/>
      <c r="U86" s="19"/>
      <c r="V86" s="19"/>
      <c r="W86" s="19"/>
      <c r="X86" s="19"/>
      <c r="Y86" s="19"/>
      <c r="Z86" s="19"/>
    </row>
    <row r="87" spans="1:26" ht="11.25" customHeight="1">
      <c r="A87" s="67">
        <v>12.17</v>
      </c>
      <c r="B87" s="115"/>
      <c r="C87" s="115" t="s">
        <v>4599</v>
      </c>
      <c r="D87" s="111"/>
      <c r="E87" s="111"/>
      <c r="F87" s="115"/>
      <c r="G87" s="115"/>
      <c r="H87" s="115"/>
      <c r="I87" s="115"/>
      <c r="J87" s="115"/>
      <c r="K87" s="115"/>
      <c r="L87" s="115"/>
      <c r="M87" s="203"/>
      <c r="N87" s="115"/>
      <c r="O87" s="203">
        <f>SUM(O88:O92)</f>
        <v>3</v>
      </c>
      <c r="P87" s="67"/>
      <c r="Q87" s="67"/>
      <c r="R87" s="203">
        <f>SUM(R88:R92)</f>
        <v>0</v>
      </c>
      <c r="S87" s="19"/>
      <c r="T87" s="19"/>
      <c r="U87" s="19"/>
      <c r="V87" s="19"/>
      <c r="W87" s="19"/>
      <c r="X87" s="19"/>
      <c r="Y87" s="19"/>
      <c r="Z87" s="19"/>
    </row>
    <row r="88" spans="1:26" ht="11.25" customHeight="1">
      <c r="A88" s="42" t="s">
        <v>4600</v>
      </c>
      <c r="B88" s="4" t="s">
        <v>4601</v>
      </c>
      <c r="C88" s="4" t="s">
        <v>4602</v>
      </c>
      <c r="D88" s="127" t="s">
        <v>609</v>
      </c>
      <c r="E88" s="127" t="s">
        <v>609</v>
      </c>
      <c r="F88" s="28"/>
      <c r="G88" s="28"/>
      <c r="H88" s="28"/>
      <c r="I88" s="28"/>
      <c r="J88" s="28"/>
      <c r="K88" s="42"/>
      <c r="L88" s="304"/>
      <c r="M88" s="35">
        <f t="shared" ref="M88:M92" si="26">L88/100000</f>
        <v>0</v>
      </c>
      <c r="N88" s="42"/>
      <c r="O88" s="125">
        <f t="shared" ref="O88:O92" si="27">M88*N88</f>
        <v>0</v>
      </c>
      <c r="P88" s="304"/>
      <c r="Q88" s="240"/>
      <c r="R88" s="732"/>
      <c r="S88" s="19"/>
      <c r="T88" s="19"/>
      <c r="U88" s="19"/>
      <c r="V88" s="19"/>
      <c r="W88" s="19"/>
      <c r="X88" s="19"/>
      <c r="Y88" s="19"/>
      <c r="Z88" s="19"/>
    </row>
    <row r="89" spans="1:26" ht="11.25" customHeight="1">
      <c r="A89" s="42" t="s">
        <v>4603</v>
      </c>
      <c r="B89" s="42"/>
      <c r="C89" s="4" t="s">
        <v>4604</v>
      </c>
      <c r="D89" s="127" t="s">
        <v>609</v>
      </c>
      <c r="E89" s="127" t="s">
        <v>1356</v>
      </c>
      <c r="F89" s="42"/>
      <c r="G89" s="42"/>
      <c r="H89" s="42"/>
      <c r="I89" s="42"/>
      <c r="J89" s="42"/>
      <c r="K89" s="42"/>
      <c r="L89" s="304"/>
      <c r="M89" s="35">
        <f t="shared" si="26"/>
        <v>0</v>
      </c>
      <c r="N89" s="42"/>
      <c r="O89" s="125">
        <f t="shared" si="27"/>
        <v>0</v>
      </c>
      <c r="P89" s="304"/>
      <c r="Q89" s="304">
        <f>'NRCP Abstract'!J24</f>
        <v>0</v>
      </c>
      <c r="R89" s="316">
        <f>'NRCP Abstract'!K24</f>
        <v>0</v>
      </c>
      <c r="S89" s="19"/>
      <c r="T89" s="19"/>
      <c r="U89" s="19"/>
      <c r="V89" s="19"/>
      <c r="W89" s="19"/>
      <c r="X89" s="19"/>
      <c r="Y89" s="19"/>
      <c r="Z89" s="19"/>
    </row>
    <row r="90" spans="1:26" ht="11.25" customHeight="1">
      <c r="A90" s="42" t="s">
        <v>4605</v>
      </c>
      <c r="B90" s="42"/>
      <c r="C90" s="4" t="s">
        <v>4606</v>
      </c>
      <c r="D90" s="127" t="s">
        <v>659</v>
      </c>
      <c r="E90" s="127" t="s">
        <v>164</v>
      </c>
      <c r="F90" s="42"/>
      <c r="G90" s="42"/>
      <c r="H90" s="42"/>
      <c r="I90" s="42"/>
      <c r="J90" s="42"/>
      <c r="K90" s="42"/>
      <c r="L90" s="304"/>
      <c r="M90" s="35">
        <f t="shared" si="26"/>
        <v>0</v>
      </c>
      <c r="N90" s="42"/>
      <c r="O90" s="125">
        <f t="shared" si="27"/>
        <v>0</v>
      </c>
      <c r="P90" s="304"/>
      <c r="Q90" s="304">
        <f>'NPCCHH Abstract'!J28</f>
        <v>0</v>
      </c>
      <c r="R90" s="316">
        <f>'NPCCHH Abstract'!K28</f>
        <v>0</v>
      </c>
      <c r="S90" s="19"/>
      <c r="T90" s="19"/>
      <c r="U90" s="19"/>
      <c r="V90" s="19"/>
      <c r="W90" s="19"/>
      <c r="X90" s="19"/>
      <c r="Y90" s="19"/>
      <c r="Z90" s="19"/>
    </row>
    <row r="91" spans="1:26" ht="63.75">
      <c r="A91" s="242" t="s">
        <v>4607</v>
      </c>
      <c r="B91" s="242"/>
      <c r="C91" s="131" t="s">
        <v>4608</v>
      </c>
      <c r="D91" s="241" t="s">
        <v>682</v>
      </c>
      <c r="E91" s="241" t="s">
        <v>130</v>
      </c>
      <c r="F91" s="242"/>
      <c r="G91" s="242"/>
      <c r="H91" s="242"/>
      <c r="I91" s="242"/>
      <c r="J91" s="242"/>
      <c r="K91" s="242" t="s">
        <v>691</v>
      </c>
      <c r="L91" s="240">
        <v>300000</v>
      </c>
      <c r="M91" s="247">
        <f t="shared" si="26"/>
        <v>3</v>
      </c>
      <c r="N91" s="242">
        <v>1</v>
      </c>
      <c r="O91" s="173">
        <f t="shared" si="27"/>
        <v>3</v>
      </c>
      <c r="P91" s="137" t="s">
        <v>4609</v>
      </c>
      <c r="Q91" s="240">
        <f>'NVHCP Abstract'!J47</f>
        <v>0</v>
      </c>
      <c r="R91" s="240">
        <f>'NVHCP Abstract'!K47</f>
        <v>0</v>
      </c>
      <c r="S91" s="323"/>
      <c r="T91" s="323"/>
      <c r="U91" s="323"/>
      <c r="V91" s="323"/>
      <c r="W91" s="323"/>
      <c r="X91" s="323"/>
      <c r="Y91" s="323"/>
      <c r="Z91" s="323"/>
    </row>
    <row r="92" spans="1:26" ht="11.25" customHeight="1">
      <c r="A92" s="42" t="s">
        <v>4610</v>
      </c>
      <c r="B92" s="42"/>
      <c r="C92" s="42" t="s">
        <v>297</v>
      </c>
      <c r="D92" s="127" t="s">
        <v>609</v>
      </c>
      <c r="E92" s="127"/>
      <c r="F92" s="42"/>
      <c r="G92" s="42"/>
      <c r="H92" s="42"/>
      <c r="I92" s="42"/>
      <c r="J92" s="42"/>
      <c r="K92" s="42"/>
      <c r="L92" s="304"/>
      <c r="M92" s="35">
        <f t="shared" si="26"/>
        <v>0</v>
      </c>
      <c r="N92" s="42"/>
      <c r="O92" s="125">
        <f t="shared" si="27"/>
        <v>0</v>
      </c>
      <c r="P92" s="304"/>
      <c r="Q92" s="240"/>
      <c r="R92" s="732"/>
      <c r="S92" s="19"/>
      <c r="T92" s="19"/>
      <c r="U92" s="19"/>
      <c r="V92" s="19"/>
      <c r="W92" s="19"/>
      <c r="X92" s="19"/>
      <c r="Y92" s="19"/>
      <c r="Z92" s="19"/>
    </row>
    <row r="93" spans="1:26" ht="11.25" customHeight="1">
      <c r="A93" s="67">
        <v>12.18</v>
      </c>
      <c r="B93" s="115"/>
      <c r="C93" s="115" t="s">
        <v>363</v>
      </c>
      <c r="D93" s="111"/>
      <c r="E93" s="111"/>
      <c r="F93" s="115"/>
      <c r="G93" s="115"/>
      <c r="H93" s="115"/>
      <c r="I93" s="115"/>
      <c r="J93" s="115"/>
      <c r="K93" s="115"/>
      <c r="L93" s="115"/>
      <c r="M93" s="203"/>
      <c r="N93" s="115"/>
      <c r="O93" s="203">
        <f>SUM(O94:O96)</f>
        <v>0</v>
      </c>
      <c r="P93" s="67"/>
      <c r="Q93" s="67"/>
      <c r="R93" s="203">
        <f>SUM(R94:R96)</f>
        <v>0</v>
      </c>
      <c r="S93" s="19"/>
      <c r="T93" s="19"/>
      <c r="U93" s="19"/>
      <c r="V93" s="19"/>
      <c r="W93" s="19"/>
      <c r="X93" s="19"/>
      <c r="Y93" s="19"/>
      <c r="Z93" s="19"/>
    </row>
    <row r="94" spans="1:26" ht="11.25" customHeight="1">
      <c r="A94" s="42" t="s">
        <v>4611</v>
      </c>
      <c r="B94" s="4" t="s">
        <v>4601</v>
      </c>
      <c r="C94" s="70" t="s">
        <v>4612</v>
      </c>
      <c r="D94" s="127" t="s">
        <v>609</v>
      </c>
      <c r="E94" s="127" t="s">
        <v>3781</v>
      </c>
      <c r="F94" s="28"/>
      <c r="G94" s="28"/>
      <c r="H94" s="28"/>
      <c r="I94" s="28"/>
      <c r="J94" s="28"/>
      <c r="K94" s="42"/>
      <c r="L94" s="304"/>
      <c r="M94" s="35">
        <f t="shared" ref="M94:M96" si="28">L94/100000</f>
        <v>0</v>
      </c>
      <c r="N94" s="42"/>
      <c r="O94" s="125">
        <f t="shared" ref="O94:O96" si="29">M94*N94</f>
        <v>0</v>
      </c>
      <c r="P94" s="304"/>
      <c r="Q94" s="304">
        <f>'RMNCH+A Abstract'!J503</f>
        <v>0</v>
      </c>
      <c r="R94" s="35">
        <f>'RMNCH+A Abstract'!K503</f>
        <v>0</v>
      </c>
      <c r="S94" s="19"/>
      <c r="T94" s="19"/>
      <c r="U94" s="19"/>
      <c r="V94" s="19"/>
      <c r="W94" s="19"/>
      <c r="X94" s="19"/>
      <c r="Y94" s="19"/>
      <c r="Z94" s="19"/>
    </row>
    <row r="95" spans="1:26" ht="11.25" customHeight="1">
      <c r="A95" s="42" t="s">
        <v>4613</v>
      </c>
      <c r="B95" s="42"/>
      <c r="C95" s="743" t="s">
        <v>4614</v>
      </c>
      <c r="D95" s="127" t="s">
        <v>609</v>
      </c>
      <c r="E95" s="127" t="s">
        <v>3781</v>
      </c>
      <c r="F95" s="42"/>
      <c r="G95" s="42"/>
      <c r="H95" s="42">
        <v>100000</v>
      </c>
      <c r="I95" s="42"/>
      <c r="J95" s="42"/>
      <c r="K95" s="42"/>
      <c r="L95" s="304"/>
      <c r="M95" s="35">
        <f t="shared" si="28"/>
        <v>0</v>
      </c>
      <c r="N95" s="42"/>
      <c r="O95" s="125">
        <f t="shared" si="29"/>
        <v>0</v>
      </c>
      <c r="P95" s="304"/>
      <c r="Q95" s="304">
        <f>'RMNCH+A Abstract'!J504</f>
        <v>0</v>
      </c>
      <c r="R95" s="35">
        <f>'RMNCH+A Abstract'!K504</f>
        <v>0</v>
      </c>
      <c r="S95" s="19"/>
      <c r="T95" s="19"/>
      <c r="U95" s="19"/>
      <c r="V95" s="19"/>
      <c r="W95" s="19"/>
      <c r="X95" s="19"/>
      <c r="Y95" s="19"/>
      <c r="Z95" s="19"/>
    </row>
    <row r="96" spans="1:26" ht="11.25" customHeight="1">
      <c r="A96" s="42" t="s">
        <v>4615</v>
      </c>
      <c r="B96" s="727"/>
      <c r="C96" s="197" t="s">
        <v>4616</v>
      </c>
      <c r="D96" s="127" t="s">
        <v>609</v>
      </c>
      <c r="E96" s="127" t="s">
        <v>3839</v>
      </c>
      <c r="F96" s="727"/>
      <c r="G96" s="727"/>
      <c r="H96" s="727"/>
      <c r="I96" s="727"/>
      <c r="J96" s="727"/>
      <c r="K96" s="727"/>
      <c r="L96" s="727"/>
      <c r="M96" s="35">
        <f t="shared" si="28"/>
        <v>0</v>
      </c>
      <c r="N96" s="42"/>
      <c r="O96" s="125">
        <f t="shared" si="29"/>
        <v>0</v>
      </c>
      <c r="P96" s="304"/>
      <c r="Q96" s="240"/>
      <c r="R96" s="732"/>
      <c r="S96" s="19"/>
      <c r="T96" s="19"/>
      <c r="U96" s="19"/>
      <c r="V96" s="19"/>
      <c r="W96" s="19"/>
      <c r="X96" s="19"/>
      <c r="Y96" s="19"/>
      <c r="Z96" s="19"/>
    </row>
    <row r="97" spans="1:26" ht="11.25" customHeight="1">
      <c r="A97" s="19"/>
      <c r="B97" s="19"/>
      <c r="C97" s="366"/>
      <c r="D97" s="336"/>
      <c r="E97" s="336"/>
      <c r="F97" s="19"/>
      <c r="G97" s="19"/>
      <c r="H97" s="19"/>
      <c r="I97" s="19"/>
      <c r="J97" s="19"/>
      <c r="K97" s="19"/>
      <c r="L97" s="19"/>
      <c r="M97" s="266"/>
      <c r="N97" s="19"/>
      <c r="O97" s="266"/>
      <c r="P97" s="372"/>
      <c r="Q97" s="372"/>
      <c r="R97" s="266"/>
      <c r="S97" s="19"/>
      <c r="T97" s="19"/>
      <c r="U97" s="19"/>
      <c r="V97" s="19"/>
      <c r="W97" s="19"/>
      <c r="X97" s="19"/>
      <c r="Y97" s="19"/>
      <c r="Z97" s="19"/>
    </row>
    <row r="98" spans="1:26" ht="11.25" customHeight="1">
      <c r="A98" s="19"/>
      <c r="B98" s="19"/>
      <c r="C98" s="366"/>
      <c r="D98" s="336"/>
      <c r="E98" s="336"/>
      <c r="F98" s="19"/>
      <c r="G98" s="19"/>
      <c r="H98" s="19"/>
      <c r="I98" s="19"/>
      <c r="J98" s="19"/>
      <c r="K98" s="19"/>
      <c r="L98" s="19"/>
      <c r="M98" s="266"/>
      <c r="N98" s="19"/>
      <c r="O98" s="266"/>
      <c r="P98" s="372"/>
      <c r="Q98" s="372"/>
      <c r="R98" s="266"/>
      <c r="S98" s="19"/>
      <c r="T98" s="19"/>
      <c r="U98" s="19"/>
      <c r="V98" s="19"/>
      <c r="W98" s="19"/>
      <c r="X98" s="19"/>
      <c r="Y98" s="19"/>
      <c r="Z98" s="19"/>
    </row>
    <row r="99" spans="1:26" ht="11.25" customHeight="1">
      <c r="A99" s="19"/>
      <c r="B99" s="19"/>
      <c r="C99" s="366"/>
      <c r="D99" s="336"/>
      <c r="E99" s="336"/>
      <c r="F99" s="19"/>
      <c r="G99" s="19"/>
      <c r="H99" s="19"/>
      <c r="I99" s="19"/>
      <c r="J99" s="19"/>
      <c r="K99" s="19"/>
      <c r="L99" s="19"/>
      <c r="M99" s="266"/>
      <c r="N99" s="19"/>
      <c r="O99" s="266"/>
      <c r="P99" s="372"/>
      <c r="Q99" s="372"/>
      <c r="R99" s="266"/>
      <c r="S99" s="19"/>
      <c r="T99" s="19"/>
      <c r="U99" s="19"/>
      <c r="V99" s="19"/>
      <c r="W99" s="19"/>
      <c r="X99" s="19"/>
      <c r="Y99" s="19"/>
      <c r="Z99" s="19"/>
    </row>
    <row r="100" spans="1:26" ht="11.25" customHeight="1">
      <c r="A100" s="19"/>
      <c r="B100" s="19"/>
      <c r="C100" s="366"/>
      <c r="D100" s="336"/>
      <c r="E100" s="336"/>
      <c r="F100" s="19"/>
      <c r="G100" s="19"/>
      <c r="H100" s="19"/>
      <c r="I100" s="19"/>
      <c r="J100" s="19"/>
      <c r="K100" s="19"/>
      <c r="L100" s="19"/>
      <c r="M100" s="266"/>
      <c r="N100" s="19"/>
      <c r="O100" s="266"/>
      <c r="P100" s="372"/>
      <c r="Q100" s="372"/>
      <c r="R100" s="266"/>
      <c r="S100" s="19"/>
      <c r="T100" s="19"/>
      <c r="U100" s="19"/>
      <c r="V100" s="19"/>
      <c r="W100" s="19"/>
      <c r="X100" s="19"/>
      <c r="Y100" s="19"/>
      <c r="Z100" s="19"/>
    </row>
    <row r="101" spans="1:26" ht="11.25" customHeight="1">
      <c r="A101" s="19"/>
      <c r="B101" s="19"/>
      <c r="C101" s="366"/>
      <c r="D101" s="336"/>
      <c r="E101" s="336"/>
      <c r="F101" s="19"/>
      <c r="G101" s="19"/>
      <c r="H101" s="19"/>
      <c r="I101" s="19"/>
      <c r="J101" s="19"/>
      <c r="K101" s="19"/>
      <c r="L101" s="19"/>
      <c r="M101" s="266"/>
      <c r="N101" s="19"/>
      <c r="O101" s="266"/>
      <c r="P101" s="372"/>
      <c r="Q101" s="372"/>
      <c r="R101" s="266"/>
      <c r="S101" s="19"/>
      <c r="T101" s="19"/>
      <c r="U101" s="19"/>
      <c r="V101" s="19"/>
      <c r="W101" s="19"/>
      <c r="X101" s="19"/>
      <c r="Y101" s="19"/>
      <c r="Z101" s="19"/>
    </row>
    <row r="102" spans="1:26" ht="11.25" customHeight="1">
      <c r="A102" s="19"/>
      <c r="B102" s="19"/>
      <c r="C102" s="366"/>
      <c r="D102" s="336"/>
      <c r="E102" s="336"/>
      <c r="F102" s="19"/>
      <c r="G102" s="19"/>
      <c r="H102" s="19"/>
      <c r="I102" s="19"/>
      <c r="J102" s="19"/>
      <c r="K102" s="19"/>
      <c r="L102" s="19"/>
      <c r="M102" s="266"/>
      <c r="N102" s="19"/>
      <c r="O102" s="266"/>
      <c r="P102" s="372"/>
      <c r="Q102" s="372"/>
      <c r="R102" s="266"/>
      <c r="S102" s="19"/>
      <c r="T102" s="19"/>
      <c r="U102" s="19"/>
      <c r="V102" s="19"/>
      <c r="W102" s="19"/>
      <c r="X102" s="19"/>
      <c r="Y102" s="19"/>
      <c r="Z102" s="19"/>
    </row>
    <row r="103" spans="1:26" ht="11.25" customHeight="1">
      <c r="A103" s="19"/>
      <c r="B103" s="19"/>
      <c r="C103" s="366"/>
      <c r="D103" s="336"/>
      <c r="E103" s="336"/>
      <c r="F103" s="19"/>
      <c r="G103" s="19"/>
      <c r="H103" s="19"/>
      <c r="I103" s="19"/>
      <c r="J103" s="19"/>
      <c r="K103" s="19"/>
      <c r="L103" s="19"/>
      <c r="M103" s="266"/>
      <c r="N103" s="19"/>
      <c r="O103" s="266"/>
      <c r="P103" s="372"/>
      <c r="Q103" s="372"/>
      <c r="R103" s="266"/>
      <c r="S103" s="19"/>
      <c r="T103" s="19"/>
      <c r="U103" s="19"/>
      <c r="V103" s="19"/>
      <c r="W103" s="19"/>
      <c r="X103" s="19"/>
      <c r="Y103" s="19"/>
      <c r="Z103" s="19"/>
    </row>
    <row r="104" spans="1:26" ht="11.25" customHeight="1">
      <c r="A104" s="19"/>
      <c r="B104" s="19"/>
      <c r="C104" s="366"/>
      <c r="D104" s="336"/>
      <c r="E104" s="336"/>
      <c r="F104" s="19"/>
      <c r="G104" s="19"/>
      <c r="H104" s="19"/>
      <c r="I104" s="19"/>
      <c r="J104" s="19"/>
      <c r="K104" s="19"/>
      <c r="L104" s="19"/>
      <c r="M104" s="266"/>
      <c r="N104" s="19"/>
      <c r="O104" s="266"/>
      <c r="P104" s="372"/>
      <c r="Q104" s="372"/>
      <c r="R104" s="266"/>
      <c r="S104" s="19"/>
      <c r="T104" s="19"/>
      <c r="U104" s="19"/>
      <c r="V104" s="19"/>
      <c r="W104" s="19"/>
      <c r="X104" s="19"/>
      <c r="Y104" s="19"/>
      <c r="Z104" s="19"/>
    </row>
    <row r="105" spans="1:26" ht="11.25" customHeight="1">
      <c r="A105" s="19"/>
      <c r="B105" s="19"/>
      <c r="C105" s="366"/>
      <c r="D105" s="336"/>
      <c r="E105" s="336"/>
      <c r="F105" s="19"/>
      <c r="G105" s="19"/>
      <c r="H105" s="19"/>
      <c r="I105" s="19"/>
      <c r="J105" s="19"/>
      <c r="K105" s="19"/>
      <c r="L105" s="19"/>
      <c r="M105" s="266"/>
      <c r="N105" s="19"/>
      <c r="O105" s="266"/>
      <c r="P105" s="372"/>
      <c r="Q105" s="372"/>
      <c r="R105" s="266"/>
      <c r="S105" s="19"/>
      <c r="T105" s="19"/>
      <c r="U105" s="19"/>
      <c r="V105" s="19"/>
      <c r="W105" s="19"/>
      <c r="X105" s="19"/>
      <c r="Y105" s="19"/>
      <c r="Z105" s="19"/>
    </row>
    <row r="106" spans="1:26" ht="11.25" customHeight="1">
      <c r="A106" s="19"/>
      <c r="B106" s="19"/>
      <c r="C106" s="366"/>
      <c r="D106" s="336"/>
      <c r="E106" s="336"/>
      <c r="F106" s="19"/>
      <c r="G106" s="19"/>
      <c r="H106" s="19"/>
      <c r="I106" s="19"/>
      <c r="J106" s="19"/>
      <c r="K106" s="19"/>
      <c r="L106" s="19"/>
      <c r="M106" s="266"/>
      <c r="N106" s="19"/>
      <c r="O106" s="266"/>
      <c r="P106" s="372"/>
      <c r="Q106" s="372"/>
      <c r="R106" s="266"/>
      <c r="S106" s="19"/>
      <c r="T106" s="19"/>
      <c r="U106" s="19"/>
      <c r="V106" s="19"/>
      <c r="W106" s="19"/>
      <c r="X106" s="19"/>
      <c r="Y106" s="19"/>
      <c r="Z106" s="19"/>
    </row>
    <row r="107" spans="1:26" ht="11.25" customHeight="1">
      <c r="A107" s="19"/>
      <c r="B107" s="19"/>
      <c r="C107" s="366"/>
      <c r="D107" s="336"/>
      <c r="E107" s="336"/>
      <c r="F107" s="19"/>
      <c r="G107" s="19"/>
      <c r="H107" s="19"/>
      <c r="I107" s="19"/>
      <c r="J107" s="19"/>
      <c r="K107" s="19"/>
      <c r="L107" s="19"/>
      <c r="M107" s="266"/>
      <c r="N107" s="19"/>
      <c r="O107" s="266"/>
      <c r="P107" s="372"/>
      <c r="Q107" s="372"/>
      <c r="R107" s="266"/>
      <c r="S107" s="19"/>
      <c r="T107" s="19"/>
      <c r="U107" s="19"/>
      <c r="V107" s="19"/>
      <c r="W107" s="19"/>
      <c r="X107" s="19"/>
      <c r="Y107" s="19"/>
      <c r="Z107" s="19"/>
    </row>
    <row r="108" spans="1:26" ht="11.25" customHeight="1">
      <c r="A108" s="19"/>
      <c r="B108" s="19"/>
      <c r="C108" s="366"/>
      <c r="D108" s="336"/>
      <c r="E108" s="336"/>
      <c r="F108" s="19"/>
      <c r="G108" s="19"/>
      <c r="H108" s="19"/>
      <c r="I108" s="19"/>
      <c r="J108" s="19"/>
      <c r="K108" s="19"/>
      <c r="L108" s="19"/>
      <c r="M108" s="266"/>
      <c r="N108" s="19"/>
      <c r="O108" s="266"/>
      <c r="P108" s="372"/>
      <c r="Q108" s="372"/>
      <c r="R108" s="266"/>
      <c r="S108" s="19"/>
      <c r="T108" s="19"/>
      <c r="U108" s="19"/>
      <c r="V108" s="19"/>
      <c r="W108" s="19"/>
      <c r="X108" s="19"/>
      <c r="Y108" s="19"/>
      <c r="Z108" s="19"/>
    </row>
    <row r="109" spans="1:26" ht="11.25" customHeight="1">
      <c r="A109" s="19"/>
      <c r="B109" s="19"/>
      <c r="C109" s="366"/>
      <c r="D109" s="336"/>
      <c r="E109" s="336"/>
      <c r="F109" s="19"/>
      <c r="G109" s="19"/>
      <c r="H109" s="19"/>
      <c r="I109" s="19"/>
      <c r="J109" s="19"/>
      <c r="K109" s="19"/>
      <c r="L109" s="19"/>
      <c r="M109" s="266"/>
      <c r="N109" s="19"/>
      <c r="O109" s="266"/>
      <c r="P109" s="372"/>
      <c r="Q109" s="372"/>
      <c r="R109" s="266"/>
      <c r="S109" s="19"/>
      <c r="T109" s="19"/>
      <c r="U109" s="19"/>
      <c r="V109" s="19"/>
      <c r="W109" s="19"/>
      <c r="X109" s="19"/>
      <c r="Y109" s="19"/>
      <c r="Z109" s="19"/>
    </row>
    <row r="110" spans="1:26" ht="11.25" customHeight="1">
      <c r="A110" s="19"/>
      <c r="B110" s="19"/>
      <c r="C110" s="366"/>
      <c r="D110" s="336"/>
      <c r="E110" s="336"/>
      <c r="F110" s="19"/>
      <c r="G110" s="19"/>
      <c r="H110" s="19"/>
      <c r="I110" s="19"/>
      <c r="J110" s="19"/>
      <c r="K110" s="19"/>
      <c r="L110" s="19"/>
      <c r="M110" s="266"/>
      <c r="N110" s="19"/>
      <c r="O110" s="266"/>
      <c r="P110" s="372"/>
      <c r="Q110" s="372"/>
      <c r="R110" s="266"/>
      <c r="S110" s="19"/>
      <c r="T110" s="19"/>
      <c r="U110" s="19"/>
      <c r="V110" s="19"/>
      <c r="W110" s="19"/>
      <c r="X110" s="19"/>
      <c r="Y110" s="19"/>
      <c r="Z110" s="19"/>
    </row>
    <row r="111" spans="1:26" ht="11.25" customHeight="1">
      <c r="A111" s="19"/>
      <c r="B111" s="19"/>
      <c r="C111" s="366"/>
      <c r="D111" s="336"/>
      <c r="E111" s="336"/>
      <c r="F111" s="19"/>
      <c r="G111" s="19"/>
      <c r="H111" s="19"/>
      <c r="I111" s="19"/>
      <c r="J111" s="19"/>
      <c r="K111" s="19"/>
      <c r="L111" s="19"/>
      <c r="M111" s="266"/>
      <c r="N111" s="19"/>
      <c r="O111" s="266"/>
      <c r="P111" s="372"/>
      <c r="Q111" s="372"/>
      <c r="R111" s="266"/>
      <c r="S111" s="19"/>
      <c r="T111" s="19"/>
      <c r="U111" s="19"/>
      <c r="V111" s="19"/>
      <c r="W111" s="19"/>
      <c r="X111" s="19"/>
      <c r="Y111" s="19"/>
      <c r="Z111" s="19"/>
    </row>
    <row r="112" spans="1:26" ht="11.25" customHeight="1">
      <c r="A112" s="19"/>
      <c r="B112" s="19"/>
      <c r="C112" s="366"/>
      <c r="D112" s="336"/>
      <c r="E112" s="336"/>
      <c r="F112" s="19"/>
      <c r="G112" s="19"/>
      <c r="H112" s="19"/>
      <c r="I112" s="19"/>
      <c r="J112" s="19"/>
      <c r="K112" s="19"/>
      <c r="L112" s="19"/>
      <c r="M112" s="266"/>
      <c r="N112" s="19"/>
      <c r="O112" s="266"/>
      <c r="P112" s="372"/>
      <c r="Q112" s="372"/>
      <c r="R112" s="266"/>
      <c r="S112" s="19"/>
      <c r="T112" s="19"/>
      <c r="U112" s="19"/>
      <c r="V112" s="19"/>
      <c r="W112" s="19"/>
      <c r="X112" s="19"/>
      <c r="Y112" s="19"/>
      <c r="Z112" s="19"/>
    </row>
    <row r="113" spans="1:26" ht="11.25" customHeight="1">
      <c r="A113" s="19"/>
      <c r="B113" s="19"/>
      <c r="C113" s="366"/>
      <c r="D113" s="336"/>
      <c r="E113" s="336"/>
      <c r="F113" s="19"/>
      <c r="G113" s="19"/>
      <c r="H113" s="19"/>
      <c r="I113" s="19"/>
      <c r="J113" s="19"/>
      <c r="K113" s="19"/>
      <c r="L113" s="19"/>
      <c r="M113" s="266"/>
      <c r="N113" s="19"/>
      <c r="O113" s="266"/>
      <c r="P113" s="372"/>
      <c r="Q113" s="372"/>
      <c r="R113" s="266"/>
      <c r="S113" s="19"/>
      <c r="T113" s="19"/>
      <c r="U113" s="19"/>
      <c r="V113" s="19"/>
      <c r="W113" s="19"/>
      <c r="X113" s="19"/>
      <c r="Y113" s="19"/>
      <c r="Z113" s="19"/>
    </row>
    <row r="114" spans="1:26" ht="11.25" customHeight="1">
      <c r="A114" s="19"/>
      <c r="B114" s="19"/>
      <c r="C114" s="366"/>
      <c r="D114" s="336"/>
      <c r="E114" s="336"/>
      <c r="F114" s="19"/>
      <c r="G114" s="19"/>
      <c r="H114" s="19"/>
      <c r="I114" s="19"/>
      <c r="J114" s="19"/>
      <c r="K114" s="19"/>
      <c r="L114" s="19"/>
      <c r="M114" s="266"/>
      <c r="N114" s="19"/>
      <c r="O114" s="266"/>
      <c r="P114" s="372"/>
      <c r="Q114" s="372"/>
      <c r="R114" s="266"/>
      <c r="S114" s="19"/>
      <c r="T114" s="19"/>
      <c r="U114" s="19"/>
      <c r="V114" s="19"/>
      <c r="W114" s="19"/>
      <c r="X114" s="19"/>
      <c r="Y114" s="19"/>
      <c r="Z114" s="19"/>
    </row>
    <row r="115" spans="1:26" ht="11.25" customHeight="1">
      <c r="A115" s="19"/>
      <c r="B115" s="19"/>
      <c r="C115" s="366"/>
      <c r="D115" s="336"/>
      <c r="E115" s="336"/>
      <c r="F115" s="19"/>
      <c r="G115" s="19"/>
      <c r="H115" s="19"/>
      <c r="I115" s="19"/>
      <c r="J115" s="19"/>
      <c r="K115" s="19"/>
      <c r="L115" s="19"/>
      <c r="M115" s="266"/>
      <c r="N115" s="19"/>
      <c r="O115" s="266"/>
      <c r="P115" s="372"/>
      <c r="Q115" s="372"/>
      <c r="R115" s="266"/>
      <c r="S115" s="19"/>
      <c r="T115" s="19"/>
      <c r="U115" s="19"/>
      <c r="V115" s="19"/>
      <c r="W115" s="19"/>
      <c r="X115" s="19"/>
      <c r="Y115" s="19"/>
      <c r="Z115" s="19"/>
    </row>
    <row r="116" spans="1:26" ht="11.25" customHeight="1">
      <c r="A116" s="19"/>
      <c r="B116" s="19"/>
      <c r="C116" s="366"/>
      <c r="D116" s="336"/>
      <c r="E116" s="336"/>
      <c r="F116" s="19"/>
      <c r="G116" s="19"/>
      <c r="H116" s="19"/>
      <c r="I116" s="19"/>
      <c r="J116" s="19"/>
      <c r="K116" s="19"/>
      <c r="L116" s="19"/>
      <c r="M116" s="266"/>
      <c r="N116" s="19"/>
      <c r="O116" s="266"/>
      <c r="P116" s="372"/>
      <c r="Q116" s="372"/>
      <c r="R116" s="266"/>
      <c r="S116" s="19"/>
      <c r="T116" s="19"/>
      <c r="U116" s="19"/>
      <c r="V116" s="19"/>
      <c r="W116" s="19"/>
      <c r="X116" s="19"/>
      <c r="Y116" s="19"/>
      <c r="Z116" s="19"/>
    </row>
    <row r="117" spans="1:26" ht="11.25" customHeight="1">
      <c r="A117" s="19"/>
      <c r="B117" s="19"/>
      <c r="C117" s="366"/>
      <c r="D117" s="336"/>
      <c r="E117" s="336"/>
      <c r="F117" s="19"/>
      <c r="G117" s="19"/>
      <c r="H117" s="19"/>
      <c r="I117" s="19"/>
      <c r="J117" s="19"/>
      <c r="K117" s="19"/>
      <c r="L117" s="19"/>
      <c r="M117" s="266"/>
      <c r="N117" s="19"/>
      <c r="O117" s="266"/>
      <c r="P117" s="372"/>
      <c r="Q117" s="372"/>
      <c r="R117" s="266"/>
      <c r="S117" s="19"/>
      <c r="T117" s="19"/>
      <c r="U117" s="19"/>
      <c r="V117" s="19"/>
      <c r="W117" s="19"/>
      <c r="X117" s="19"/>
      <c r="Y117" s="19"/>
      <c r="Z117" s="19"/>
    </row>
    <row r="118" spans="1:26" ht="11.25" customHeight="1">
      <c r="A118" s="19"/>
      <c r="B118" s="19"/>
      <c r="C118" s="366"/>
      <c r="D118" s="336"/>
      <c r="E118" s="336"/>
      <c r="F118" s="19"/>
      <c r="G118" s="19"/>
      <c r="H118" s="19"/>
      <c r="I118" s="19"/>
      <c r="J118" s="19"/>
      <c r="K118" s="19"/>
      <c r="L118" s="19"/>
      <c r="M118" s="266"/>
      <c r="N118" s="19"/>
      <c r="O118" s="266"/>
      <c r="P118" s="372"/>
      <c r="Q118" s="372"/>
      <c r="R118" s="266"/>
      <c r="S118" s="19"/>
      <c r="T118" s="19"/>
      <c r="U118" s="19"/>
      <c r="V118" s="19"/>
      <c r="W118" s="19"/>
      <c r="X118" s="19"/>
      <c r="Y118" s="19"/>
      <c r="Z118" s="19"/>
    </row>
    <row r="119" spans="1:26" ht="11.25" customHeight="1">
      <c r="A119" s="19"/>
      <c r="B119" s="19"/>
      <c r="C119" s="366"/>
      <c r="D119" s="336"/>
      <c r="E119" s="336"/>
      <c r="F119" s="19"/>
      <c r="G119" s="19"/>
      <c r="H119" s="19"/>
      <c r="I119" s="19"/>
      <c r="J119" s="19"/>
      <c r="K119" s="19"/>
      <c r="L119" s="19"/>
      <c r="M119" s="266"/>
      <c r="N119" s="19"/>
      <c r="O119" s="266"/>
      <c r="P119" s="372"/>
      <c r="Q119" s="372"/>
      <c r="R119" s="266"/>
      <c r="S119" s="19"/>
      <c r="T119" s="19"/>
      <c r="U119" s="19"/>
      <c r="V119" s="19"/>
      <c r="W119" s="19"/>
      <c r="X119" s="19"/>
      <c r="Y119" s="19"/>
      <c r="Z119" s="19"/>
    </row>
    <row r="120" spans="1:26" ht="11.25" customHeight="1">
      <c r="A120" s="19"/>
      <c r="B120" s="19"/>
      <c r="C120" s="366"/>
      <c r="D120" s="336"/>
      <c r="E120" s="336"/>
      <c r="F120" s="19"/>
      <c r="G120" s="19"/>
      <c r="H120" s="19"/>
      <c r="I120" s="19"/>
      <c r="J120" s="19"/>
      <c r="K120" s="19"/>
      <c r="L120" s="19"/>
      <c r="M120" s="266"/>
      <c r="N120" s="19"/>
      <c r="O120" s="266"/>
      <c r="P120" s="372"/>
      <c r="Q120" s="372"/>
      <c r="R120" s="266"/>
      <c r="S120" s="19"/>
      <c r="T120" s="19"/>
      <c r="U120" s="19"/>
      <c r="V120" s="19"/>
      <c r="W120" s="19"/>
      <c r="X120" s="19"/>
      <c r="Y120" s="19"/>
      <c r="Z120" s="19"/>
    </row>
    <row r="121" spans="1:26" ht="11.25" customHeight="1">
      <c r="A121" s="19"/>
      <c r="B121" s="19"/>
      <c r="C121" s="366"/>
      <c r="D121" s="336"/>
      <c r="E121" s="336"/>
      <c r="F121" s="19"/>
      <c r="G121" s="19"/>
      <c r="H121" s="19"/>
      <c r="I121" s="19"/>
      <c r="J121" s="19"/>
      <c r="K121" s="19"/>
      <c r="L121" s="19"/>
      <c r="M121" s="266"/>
      <c r="N121" s="19"/>
      <c r="O121" s="266"/>
      <c r="P121" s="372"/>
      <c r="Q121" s="372"/>
      <c r="R121" s="266"/>
      <c r="S121" s="19"/>
      <c r="T121" s="19"/>
      <c r="U121" s="19"/>
      <c r="V121" s="19"/>
      <c r="W121" s="19"/>
      <c r="X121" s="19"/>
      <c r="Y121" s="19"/>
      <c r="Z121" s="19"/>
    </row>
    <row r="122" spans="1:26" ht="11.25" customHeight="1">
      <c r="A122" s="19"/>
      <c r="B122" s="19"/>
      <c r="C122" s="366"/>
      <c r="D122" s="336"/>
      <c r="E122" s="336"/>
      <c r="F122" s="19"/>
      <c r="G122" s="19"/>
      <c r="H122" s="19"/>
      <c r="I122" s="19"/>
      <c r="J122" s="19"/>
      <c r="K122" s="19"/>
      <c r="L122" s="19"/>
      <c r="M122" s="266"/>
      <c r="N122" s="19"/>
      <c r="O122" s="266"/>
      <c r="P122" s="372"/>
      <c r="Q122" s="372"/>
      <c r="R122" s="266"/>
      <c r="S122" s="19"/>
      <c r="T122" s="19"/>
      <c r="U122" s="19"/>
      <c r="V122" s="19"/>
      <c r="W122" s="19"/>
      <c r="X122" s="19"/>
      <c r="Y122" s="19"/>
      <c r="Z122" s="19"/>
    </row>
    <row r="123" spans="1:26" ht="11.25" customHeight="1">
      <c r="A123" s="19"/>
      <c r="B123" s="19"/>
      <c r="C123" s="366"/>
      <c r="D123" s="336"/>
      <c r="E123" s="336"/>
      <c r="F123" s="19"/>
      <c r="G123" s="19"/>
      <c r="H123" s="19"/>
      <c r="I123" s="19"/>
      <c r="J123" s="19"/>
      <c r="K123" s="19"/>
      <c r="L123" s="19"/>
      <c r="M123" s="266"/>
      <c r="N123" s="19"/>
      <c r="O123" s="266"/>
      <c r="P123" s="372"/>
      <c r="Q123" s="372"/>
      <c r="R123" s="266"/>
      <c r="S123" s="19"/>
      <c r="T123" s="19"/>
      <c r="U123" s="19"/>
      <c r="V123" s="19"/>
      <c r="W123" s="19"/>
      <c r="X123" s="19"/>
      <c r="Y123" s="19"/>
      <c r="Z123" s="19"/>
    </row>
    <row r="124" spans="1:26" ht="11.25" customHeight="1">
      <c r="A124" s="19"/>
      <c r="B124" s="19"/>
      <c r="C124" s="366"/>
      <c r="D124" s="336"/>
      <c r="E124" s="336"/>
      <c r="F124" s="19"/>
      <c r="G124" s="19"/>
      <c r="H124" s="19"/>
      <c r="I124" s="19"/>
      <c r="J124" s="19"/>
      <c r="K124" s="19"/>
      <c r="L124" s="19"/>
      <c r="M124" s="266"/>
      <c r="N124" s="19"/>
      <c r="O124" s="266"/>
      <c r="P124" s="372"/>
      <c r="Q124" s="372"/>
      <c r="R124" s="266"/>
      <c r="S124" s="19"/>
      <c r="T124" s="19"/>
      <c r="U124" s="19"/>
      <c r="V124" s="19"/>
      <c r="W124" s="19"/>
      <c r="X124" s="19"/>
      <c r="Y124" s="19"/>
      <c r="Z124" s="19"/>
    </row>
    <row r="125" spans="1:26" ht="11.25" customHeight="1">
      <c r="A125" s="19"/>
      <c r="B125" s="19"/>
      <c r="C125" s="366"/>
      <c r="D125" s="336"/>
      <c r="E125" s="336"/>
      <c r="F125" s="19"/>
      <c r="G125" s="19"/>
      <c r="H125" s="19"/>
      <c r="I125" s="19"/>
      <c r="J125" s="19"/>
      <c r="K125" s="19"/>
      <c r="L125" s="19"/>
      <c r="M125" s="266"/>
      <c r="N125" s="19"/>
      <c r="O125" s="266"/>
      <c r="P125" s="372"/>
      <c r="Q125" s="372"/>
      <c r="R125" s="266"/>
      <c r="S125" s="19"/>
      <c r="T125" s="19"/>
      <c r="U125" s="19"/>
      <c r="V125" s="19"/>
      <c r="W125" s="19"/>
      <c r="X125" s="19"/>
      <c r="Y125" s="19"/>
      <c r="Z125" s="19"/>
    </row>
    <row r="126" spans="1:26" ht="11.25" customHeight="1">
      <c r="A126" s="19"/>
      <c r="B126" s="19"/>
      <c r="C126" s="366"/>
      <c r="D126" s="336"/>
      <c r="E126" s="336"/>
      <c r="F126" s="19"/>
      <c r="G126" s="19"/>
      <c r="H126" s="19"/>
      <c r="I126" s="19"/>
      <c r="J126" s="19"/>
      <c r="K126" s="19"/>
      <c r="L126" s="19"/>
      <c r="M126" s="266"/>
      <c r="N126" s="19"/>
      <c r="O126" s="266"/>
      <c r="P126" s="372"/>
      <c r="Q126" s="372"/>
      <c r="R126" s="266"/>
      <c r="S126" s="19"/>
      <c r="T126" s="19"/>
      <c r="U126" s="19"/>
      <c r="V126" s="19"/>
      <c r="W126" s="19"/>
      <c r="X126" s="19"/>
      <c r="Y126" s="19"/>
      <c r="Z126" s="19"/>
    </row>
    <row r="127" spans="1:26" ht="11.25" customHeight="1">
      <c r="A127" s="19"/>
      <c r="B127" s="19"/>
      <c r="C127" s="366"/>
      <c r="D127" s="336"/>
      <c r="E127" s="336"/>
      <c r="F127" s="19"/>
      <c r="G127" s="19"/>
      <c r="H127" s="19"/>
      <c r="I127" s="19"/>
      <c r="J127" s="19"/>
      <c r="K127" s="19"/>
      <c r="L127" s="19"/>
      <c r="M127" s="266"/>
      <c r="N127" s="19"/>
      <c r="O127" s="266"/>
      <c r="P127" s="372"/>
      <c r="Q127" s="372"/>
      <c r="R127" s="266"/>
      <c r="S127" s="19"/>
      <c r="T127" s="19"/>
      <c r="U127" s="19"/>
      <c r="V127" s="19"/>
      <c r="W127" s="19"/>
      <c r="X127" s="19"/>
      <c r="Y127" s="19"/>
      <c r="Z127" s="19"/>
    </row>
    <row r="128" spans="1:26" ht="11.25" customHeight="1">
      <c r="A128" s="19"/>
      <c r="B128" s="19"/>
      <c r="C128" s="366"/>
      <c r="D128" s="336"/>
      <c r="E128" s="336"/>
      <c r="F128" s="19"/>
      <c r="G128" s="19"/>
      <c r="H128" s="19"/>
      <c r="I128" s="19"/>
      <c r="J128" s="19"/>
      <c r="K128" s="19"/>
      <c r="L128" s="19"/>
      <c r="M128" s="266"/>
      <c r="N128" s="19"/>
      <c r="O128" s="266"/>
      <c r="P128" s="372"/>
      <c r="Q128" s="372"/>
      <c r="R128" s="266"/>
      <c r="S128" s="19"/>
      <c r="T128" s="19"/>
      <c r="U128" s="19"/>
      <c r="V128" s="19"/>
      <c r="W128" s="19"/>
      <c r="X128" s="19"/>
      <c r="Y128" s="19"/>
      <c r="Z128" s="19"/>
    </row>
    <row r="129" spans="1:26" ht="11.25" customHeight="1">
      <c r="A129" s="19"/>
      <c r="B129" s="19"/>
      <c r="C129" s="366"/>
      <c r="D129" s="336"/>
      <c r="E129" s="336"/>
      <c r="F129" s="19"/>
      <c r="G129" s="19"/>
      <c r="H129" s="19"/>
      <c r="I129" s="19"/>
      <c r="J129" s="19"/>
      <c r="K129" s="19"/>
      <c r="L129" s="19"/>
      <c r="M129" s="266"/>
      <c r="N129" s="19"/>
      <c r="O129" s="266"/>
      <c r="P129" s="372"/>
      <c r="Q129" s="372"/>
      <c r="R129" s="266"/>
      <c r="S129" s="19"/>
      <c r="T129" s="19"/>
      <c r="U129" s="19"/>
      <c r="V129" s="19"/>
      <c r="W129" s="19"/>
      <c r="X129" s="19"/>
      <c r="Y129" s="19"/>
      <c r="Z129" s="19"/>
    </row>
    <row r="130" spans="1:26" ht="11.25" customHeight="1">
      <c r="A130" s="19"/>
      <c r="B130" s="19"/>
      <c r="C130" s="366"/>
      <c r="D130" s="336"/>
      <c r="E130" s="336"/>
      <c r="F130" s="19"/>
      <c r="G130" s="19"/>
      <c r="H130" s="19"/>
      <c r="I130" s="19"/>
      <c r="J130" s="19"/>
      <c r="K130" s="19"/>
      <c r="L130" s="19"/>
      <c r="M130" s="266"/>
      <c r="N130" s="19"/>
      <c r="O130" s="266"/>
      <c r="P130" s="372"/>
      <c r="Q130" s="372"/>
      <c r="R130" s="266"/>
      <c r="S130" s="19"/>
      <c r="T130" s="19"/>
      <c r="U130" s="19"/>
      <c r="V130" s="19"/>
      <c r="W130" s="19"/>
      <c r="X130" s="19"/>
      <c r="Y130" s="19"/>
      <c r="Z130" s="19"/>
    </row>
    <row r="131" spans="1:26" ht="11.25" customHeight="1">
      <c r="A131" s="19"/>
      <c r="B131" s="19"/>
      <c r="C131" s="366"/>
      <c r="D131" s="336"/>
      <c r="E131" s="336"/>
      <c r="F131" s="19"/>
      <c r="G131" s="19"/>
      <c r="H131" s="19"/>
      <c r="I131" s="19"/>
      <c r="J131" s="19"/>
      <c r="K131" s="19"/>
      <c r="L131" s="19"/>
      <c r="M131" s="266"/>
      <c r="N131" s="19"/>
      <c r="O131" s="266"/>
      <c r="P131" s="372"/>
      <c r="Q131" s="372"/>
      <c r="R131" s="266"/>
      <c r="S131" s="19"/>
      <c r="T131" s="19"/>
      <c r="U131" s="19"/>
      <c r="V131" s="19"/>
      <c r="W131" s="19"/>
      <c r="X131" s="19"/>
      <c r="Y131" s="19"/>
      <c r="Z131" s="19"/>
    </row>
    <row r="132" spans="1:26" ht="11.25" customHeight="1">
      <c r="A132" s="19"/>
      <c r="B132" s="19"/>
      <c r="C132" s="366"/>
      <c r="D132" s="336"/>
      <c r="E132" s="336"/>
      <c r="F132" s="19"/>
      <c r="G132" s="19"/>
      <c r="H132" s="19"/>
      <c r="I132" s="19"/>
      <c r="J132" s="19"/>
      <c r="K132" s="19"/>
      <c r="L132" s="19"/>
      <c r="M132" s="266"/>
      <c r="N132" s="19"/>
      <c r="O132" s="266"/>
      <c r="P132" s="372"/>
      <c r="Q132" s="372"/>
      <c r="R132" s="266"/>
      <c r="S132" s="19"/>
      <c r="T132" s="19"/>
      <c r="U132" s="19"/>
      <c r="V132" s="19"/>
      <c r="W132" s="19"/>
      <c r="X132" s="19"/>
      <c r="Y132" s="19"/>
      <c r="Z132" s="19"/>
    </row>
    <row r="133" spans="1:26" ht="11.25" customHeight="1">
      <c r="A133" s="19"/>
      <c r="B133" s="19"/>
      <c r="C133" s="366"/>
      <c r="D133" s="336"/>
      <c r="E133" s="336"/>
      <c r="F133" s="19"/>
      <c r="G133" s="19"/>
      <c r="H133" s="19"/>
      <c r="I133" s="19"/>
      <c r="J133" s="19"/>
      <c r="K133" s="19"/>
      <c r="L133" s="19"/>
      <c r="M133" s="266"/>
      <c r="N133" s="19"/>
      <c r="O133" s="266"/>
      <c r="P133" s="372"/>
      <c r="Q133" s="372"/>
      <c r="R133" s="266"/>
      <c r="S133" s="19"/>
      <c r="T133" s="19"/>
      <c r="U133" s="19"/>
      <c r="V133" s="19"/>
      <c r="W133" s="19"/>
      <c r="X133" s="19"/>
      <c r="Y133" s="19"/>
      <c r="Z133" s="19"/>
    </row>
    <row r="134" spans="1:26" ht="11.25" customHeight="1">
      <c r="A134" s="19"/>
      <c r="B134" s="19"/>
      <c r="C134" s="366"/>
      <c r="D134" s="336"/>
      <c r="E134" s="336"/>
      <c r="F134" s="19"/>
      <c r="G134" s="19"/>
      <c r="H134" s="19"/>
      <c r="I134" s="19"/>
      <c r="J134" s="19"/>
      <c r="K134" s="19"/>
      <c r="L134" s="19"/>
      <c r="M134" s="266"/>
      <c r="N134" s="19"/>
      <c r="O134" s="266"/>
      <c r="P134" s="372"/>
      <c r="Q134" s="372"/>
      <c r="R134" s="266"/>
      <c r="S134" s="19"/>
      <c r="T134" s="19"/>
      <c r="U134" s="19"/>
      <c r="V134" s="19"/>
      <c r="W134" s="19"/>
      <c r="X134" s="19"/>
      <c r="Y134" s="19"/>
      <c r="Z134" s="19"/>
    </row>
    <row r="135" spans="1:26" ht="11.25" customHeight="1">
      <c r="A135" s="19"/>
      <c r="B135" s="19"/>
      <c r="C135" s="366"/>
      <c r="D135" s="336"/>
      <c r="E135" s="336"/>
      <c r="F135" s="19"/>
      <c r="G135" s="19"/>
      <c r="H135" s="19"/>
      <c r="I135" s="19"/>
      <c r="J135" s="19"/>
      <c r="K135" s="19"/>
      <c r="L135" s="19"/>
      <c r="M135" s="266"/>
      <c r="N135" s="19"/>
      <c r="O135" s="266"/>
      <c r="P135" s="372"/>
      <c r="Q135" s="372"/>
      <c r="R135" s="266"/>
      <c r="S135" s="19"/>
      <c r="T135" s="19"/>
      <c r="U135" s="19"/>
      <c r="V135" s="19"/>
      <c r="W135" s="19"/>
      <c r="X135" s="19"/>
      <c r="Y135" s="19"/>
      <c r="Z135" s="19"/>
    </row>
    <row r="136" spans="1:26" ht="11.25" customHeight="1">
      <c r="A136" s="19"/>
      <c r="B136" s="19"/>
      <c r="C136" s="366"/>
      <c r="D136" s="336"/>
      <c r="E136" s="336"/>
      <c r="F136" s="19"/>
      <c r="G136" s="19"/>
      <c r="H136" s="19"/>
      <c r="I136" s="19"/>
      <c r="J136" s="19"/>
      <c r="K136" s="19"/>
      <c r="L136" s="19"/>
      <c r="M136" s="266"/>
      <c r="N136" s="19"/>
      <c r="O136" s="266"/>
      <c r="P136" s="372"/>
      <c r="Q136" s="372"/>
      <c r="R136" s="266"/>
      <c r="S136" s="19"/>
      <c r="T136" s="19"/>
      <c r="U136" s="19"/>
      <c r="V136" s="19"/>
      <c r="W136" s="19"/>
      <c r="X136" s="19"/>
      <c r="Y136" s="19"/>
      <c r="Z136" s="19"/>
    </row>
    <row r="137" spans="1:26" ht="11.25" customHeight="1">
      <c r="A137" s="19"/>
      <c r="B137" s="19"/>
      <c r="C137" s="366"/>
      <c r="D137" s="336"/>
      <c r="E137" s="336"/>
      <c r="F137" s="19"/>
      <c r="G137" s="19"/>
      <c r="H137" s="19"/>
      <c r="I137" s="19"/>
      <c r="J137" s="19"/>
      <c r="K137" s="19"/>
      <c r="L137" s="19"/>
      <c r="M137" s="266"/>
      <c r="N137" s="19"/>
      <c r="O137" s="266"/>
      <c r="P137" s="372"/>
      <c r="Q137" s="372"/>
      <c r="R137" s="266"/>
      <c r="S137" s="19"/>
      <c r="T137" s="19"/>
      <c r="U137" s="19"/>
      <c r="V137" s="19"/>
      <c r="W137" s="19"/>
      <c r="X137" s="19"/>
      <c r="Y137" s="19"/>
      <c r="Z137" s="19"/>
    </row>
    <row r="138" spans="1:26" ht="11.25" customHeight="1">
      <c r="A138" s="19"/>
      <c r="B138" s="19"/>
      <c r="C138" s="366"/>
      <c r="D138" s="336"/>
      <c r="E138" s="336"/>
      <c r="F138" s="19"/>
      <c r="G138" s="19"/>
      <c r="H138" s="19"/>
      <c r="I138" s="19"/>
      <c r="J138" s="19"/>
      <c r="K138" s="19"/>
      <c r="L138" s="19"/>
      <c r="M138" s="266"/>
      <c r="N138" s="19"/>
      <c r="O138" s="266"/>
      <c r="P138" s="372"/>
      <c r="Q138" s="372"/>
      <c r="R138" s="266"/>
      <c r="S138" s="19"/>
      <c r="T138" s="19"/>
      <c r="U138" s="19"/>
      <c r="V138" s="19"/>
      <c r="W138" s="19"/>
      <c r="X138" s="19"/>
      <c r="Y138" s="19"/>
      <c r="Z138" s="19"/>
    </row>
    <row r="139" spans="1:26" ht="11.25" customHeight="1">
      <c r="A139" s="19"/>
      <c r="B139" s="19"/>
      <c r="C139" s="366"/>
      <c r="D139" s="336"/>
      <c r="E139" s="336"/>
      <c r="F139" s="19"/>
      <c r="G139" s="19"/>
      <c r="H139" s="19"/>
      <c r="I139" s="19"/>
      <c r="J139" s="19"/>
      <c r="K139" s="19"/>
      <c r="L139" s="19"/>
      <c r="M139" s="266"/>
      <c r="N139" s="19"/>
      <c r="O139" s="266"/>
      <c r="P139" s="372"/>
      <c r="Q139" s="372"/>
      <c r="R139" s="266"/>
      <c r="S139" s="19"/>
      <c r="T139" s="19"/>
      <c r="U139" s="19"/>
      <c r="V139" s="19"/>
      <c r="W139" s="19"/>
      <c r="X139" s="19"/>
      <c r="Y139" s="19"/>
      <c r="Z139" s="19"/>
    </row>
    <row r="140" spans="1:26" ht="11.25" customHeight="1">
      <c r="A140" s="19"/>
      <c r="B140" s="19"/>
      <c r="C140" s="366"/>
      <c r="D140" s="336"/>
      <c r="E140" s="336"/>
      <c r="F140" s="19"/>
      <c r="G140" s="19"/>
      <c r="H140" s="19"/>
      <c r="I140" s="19"/>
      <c r="J140" s="19"/>
      <c r="K140" s="19"/>
      <c r="L140" s="19"/>
      <c r="M140" s="266"/>
      <c r="N140" s="19"/>
      <c r="O140" s="266"/>
      <c r="P140" s="372"/>
      <c r="Q140" s="372"/>
      <c r="R140" s="266"/>
      <c r="S140" s="19"/>
      <c r="T140" s="19"/>
      <c r="U140" s="19"/>
      <c r="V140" s="19"/>
      <c r="W140" s="19"/>
      <c r="X140" s="19"/>
      <c r="Y140" s="19"/>
      <c r="Z140" s="19"/>
    </row>
    <row r="141" spans="1:26" ht="11.25" customHeight="1">
      <c r="A141" s="19"/>
      <c r="B141" s="19"/>
      <c r="C141" s="366"/>
      <c r="D141" s="336"/>
      <c r="E141" s="336"/>
      <c r="F141" s="19"/>
      <c r="G141" s="19"/>
      <c r="H141" s="19"/>
      <c r="I141" s="19"/>
      <c r="J141" s="19"/>
      <c r="K141" s="19"/>
      <c r="L141" s="19"/>
      <c r="M141" s="266"/>
      <c r="N141" s="19"/>
      <c r="O141" s="266"/>
      <c r="P141" s="372"/>
      <c r="Q141" s="372"/>
      <c r="R141" s="266"/>
      <c r="S141" s="19"/>
      <c r="T141" s="19"/>
      <c r="U141" s="19"/>
      <c r="V141" s="19"/>
      <c r="W141" s="19"/>
      <c r="X141" s="19"/>
      <c r="Y141" s="19"/>
      <c r="Z141" s="19"/>
    </row>
    <row r="142" spans="1:26" ht="11.25" customHeight="1">
      <c r="A142" s="19"/>
      <c r="B142" s="19"/>
      <c r="C142" s="366"/>
      <c r="D142" s="336"/>
      <c r="E142" s="336"/>
      <c r="F142" s="19"/>
      <c r="G142" s="19"/>
      <c r="H142" s="19"/>
      <c r="I142" s="19"/>
      <c r="J142" s="19"/>
      <c r="K142" s="19"/>
      <c r="L142" s="19"/>
      <c r="M142" s="266"/>
      <c r="N142" s="19"/>
      <c r="O142" s="266"/>
      <c r="P142" s="372"/>
      <c r="Q142" s="372"/>
      <c r="R142" s="266"/>
      <c r="S142" s="19"/>
      <c r="T142" s="19"/>
      <c r="U142" s="19"/>
      <c r="V142" s="19"/>
      <c r="W142" s="19"/>
      <c r="X142" s="19"/>
      <c r="Y142" s="19"/>
      <c r="Z142" s="19"/>
    </row>
    <row r="143" spans="1:26" ht="11.25" customHeight="1">
      <c r="A143" s="19"/>
      <c r="B143" s="19"/>
      <c r="C143" s="366"/>
      <c r="D143" s="336"/>
      <c r="E143" s="336"/>
      <c r="F143" s="19"/>
      <c r="G143" s="19"/>
      <c r="H143" s="19"/>
      <c r="I143" s="19"/>
      <c r="J143" s="19"/>
      <c r="K143" s="19"/>
      <c r="L143" s="19"/>
      <c r="M143" s="266"/>
      <c r="N143" s="19"/>
      <c r="O143" s="266"/>
      <c r="P143" s="372"/>
      <c r="Q143" s="372"/>
      <c r="R143" s="266"/>
      <c r="S143" s="19"/>
      <c r="T143" s="19"/>
      <c r="U143" s="19"/>
      <c r="V143" s="19"/>
      <c r="W143" s="19"/>
      <c r="X143" s="19"/>
      <c r="Y143" s="19"/>
      <c r="Z143" s="19"/>
    </row>
    <row r="144" spans="1:26" ht="11.25" customHeight="1">
      <c r="A144" s="19"/>
      <c r="B144" s="19"/>
      <c r="C144" s="366"/>
      <c r="D144" s="336"/>
      <c r="E144" s="336"/>
      <c r="F144" s="19"/>
      <c r="G144" s="19"/>
      <c r="H144" s="19"/>
      <c r="I144" s="19"/>
      <c r="J144" s="19"/>
      <c r="K144" s="19"/>
      <c r="L144" s="19"/>
      <c r="M144" s="266"/>
      <c r="N144" s="19"/>
      <c r="O144" s="266"/>
      <c r="P144" s="372"/>
      <c r="Q144" s="372"/>
      <c r="R144" s="266"/>
      <c r="S144" s="19"/>
      <c r="T144" s="19"/>
      <c r="U144" s="19"/>
      <c r="V144" s="19"/>
      <c r="W144" s="19"/>
      <c r="X144" s="19"/>
      <c r="Y144" s="19"/>
      <c r="Z144" s="19"/>
    </row>
    <row r="145" spans="1:26" ht="11.25" customHeight="1">
      <c r="A145" s="19"/>
      <c r="B145" s="19"/>
      <c r="C145" s="366"/>
      <c r="D145" s="336"/>
      <c r="E145" s="336"/>
      <c r="F145" s="19"/>
      <c r="G145" s="19"/>
      <c r="H145" s="19"/>
      <c r="I145" s="19"/>
      <c r="J145" s="19"/>
      <c r="K145" s="19"/>
      <c r="L145" s="19"/>
      <c r="M145" s="266"/>
      <c r="N145" s="19"/>
      <c r="O145" s="266"/>
      <c r="P145" s="372"/>
      <c r="Q145" s="372"/>
      <c r="R145" s="266"/>
      <c r="S145" s="19"/>
      <c r="T145" s="19"/>
      <c r="U145" s="19"/>
      <c r="V145" s="19"/>
      <c r="W145" s="19"/>
      <c r="X145" s="19"/>
      <c r="Y145" s="19"/>
      <c r="Z145" s="19"/>
    </row>
    <row r="146" spans="1:26" ht="11.25" customHeight="1">
      <c r="A146" s="19"/>
      <c r="B146" s="19"/>
      <c r="C146" s="366"/>
      <c r="D146" s="336"/>
      <c r="E146" s="336"/>
      <c r="F146" s="19"/>
      <c r="G146" s="19"/>
      <c r="H146" s="19"/>
      <c r="I146" s="19"/>
      <c r="J146" s="19"/>
      <c r="K146" s="19"/>
      <c r="L146" s="19"/>
      <c r="M146" s="266"/>
      <c r="N146" s="19"/>
      <c r="O146" s="266"/>
      <c r="P146" s="372"/>
      <c r="Q146" s="372"/>
      <c r="R146" s="266"/>
      <c r="S146" s="19"/>
      <c r="T146" s="19"/>
      <c r="U146" s="19"/>
      <c r="V146" s="19"/>
      <c r="W146" s="19"/>
      <c r="X146" s="19"/>
      <c r="Y146" s="19"/>
      <c r="Z146" s="19"/>
    </row>
    <row r="147" spans="1:26" ht="11.25" customHeight="1">
      <c r="A147" s="19"/>
      <c r="B147" s="19"/>
      <c r="C147" s="366"/>
      <c r="D147" s="336"/>
      <c r="E147" s="336"/>
      <c r="F147" s="19"/>
      <c r="G147" s="19"/>
      <c r="H147" s="19"/>
      <c r="I147" s="19"/>
      <c r="J147" s="19"/>
      <c r="K147" s="19"/>
      <c r="L147" s="19"/>
      <c r="M147" s="266"/>
      <c r="N147" s="19"/>
      <c r="O147" s="266"/>
      <c r="P147" s="372"/>
      <c r="Q147" s="372"/>
      <c r="R147" s="266"/>
      <c r="S147" s="19"/>
      <c r="T147" s="19"/>
      <c r="U147" s="19"/>
      <c r="V147" s="19"/>
      <c r="W147" s="19"/>
      <c r="X147" s="19"/>
      <c r="Y147" s="19"/>
      <c r="Z147" s="19"/>
    </row>
    <row r="148" spans="1:26" ht="11.25" customHeight="1">
      <c r="A148" s="19"/>
      <c r="B148" s="19"/>
      <c r="C148" s="366"/>
      <c r="D148" s="336"/>
      <c r="E148" s="336"/>
      <c r="F148" s="19"/>
      <c r="G148" s="19"/>
      <c r="H148" s="19"/>
      <c r="I148" s="19"/>
      <c r="J148" s="19"/>
      <c r="K148" s="19"/>
      <c r="L148" s="19"/>
      <c r="M148" s="266"/>
      <c r="N148" s="19"/>
      <c r="O148" s="266"/>
      <c r="P148" s="372"/>
      <c r="Q148" s="372"/>
      <c r="R148" s="266"/>
      <c r="S148" s="19"/>
      <c r="T148" s="19"/>
      <c r="U148" s="19"/>
      <c r="V148" s="19"/>
      <c r="W148" s="19"/>
      <c r="X148" s="19"/>
      <c r="Y148" s="19"/>
      <c r="Z148" s="19"/>
    </row>
    <row r="149" spans="1:26" ht="11.25" customHeight="1">
      <c r="A149" s="19"/>
      <c r="B149" s="19"/>
      <c r="C149" s="366"/>
      <c r="D149" s="336"/>
      <c r="E149" s="336"/>
      <c r="F149" s="19"/>
      <c r="G149" s="19"/>
      <c r="H149" s="19"/>
      <c r="I149" s="19"/>
      <c r="J149" s="19"/>
      <c r="K149" s="19"/>
      <c r="L149" s="19"/>
      <c r="M149" s="266"/>
      <c r="N149" s="19"/>
      <c r="O149" s="266"/>
      <c r="P149" s="372"/>
      <c r="Q149" s="372"/>
      <c r="R149" s="266"/>
      <c r="S149" s="19"/>
      <c r="T149" s="19"/>
      <c r="U149" s="19"/>
      <c r="V149" s="19"/>
      <c r="W149" s="19"/>
      <c r="X149" s="19"/>
      <c r="Y149" s="19"/>
      <c r="Z149" s="19"/>
    </row>
    <row r="150" spans="1:26" ht="11.25" customHeight="1">
      <c r="A150" s="19"/>
      <c r="B150" s="19"/>
      <c r="C150" s="366"/>
      <c r="D150" s="336"/>
      <c r="E150" s="336"/>
      <c r="F150" s="19"/>
      <c r="G150" s="19"/>
      <c r="H150" s="19"/>
      <c r="I150" s="19"/>
      <c r="J150" s="19"/>
      <c r="K150" s="19"/>
      <c r="L150" s="19"/>
      <c r="M150" s="266"/>
      <c r="N150" s="19"/>
      <c r="O150" s="266"/>
      <c r="P150" s="372"/>
      <c r="Q150" s="372"/>
      <c r="R150" s="266"/>
      <c r="S150" s="19"/>
      <c r="T150" s="19"/>
      <c r="U150" s="19"/>
      <c r="V150" s="19"/>
      <c r="W150" s="19"/>
      <c r="X150" s="19"/>
      <c r="Y150" s="19"/>
      <c r="Z150" s="19"/>
    </row>
    <row r="151" spans="1:26" ht="11.25" customHeight="1">
      <c r="A151" s="19"/>
      <c r="B151" s="19"/>
      <c r="C151" s="366"/>
      <c r="D151" s="336"/>
      <c r="E151" s="336"/>
      <c r="F151" s="19"/>
      <c r="G151" s="19"/>
      <c r="H151" s="19"/>
      <c r="I151" s="19"/>
      <c r="J151" s="19"/>
      <c r="K151" s="19"/>
      <c r="L151" s="19"/>
      <c r="M151" s="266"/>
      <c r="N151" s="19"/>
      <c r="O151" s="266"/>
      <c r="P151" s="372"/>
      <c r="Q151" s="372"/>
      <c r="R151" s="266"/>
      <c r="S151" s="19"/>
      <c r="T151" s="19"/>
      <c r="U151" s="19"/>
      <c r="V151" s="19"/>
      <c r="W151" s="19"/>
      <c r="X151" s="19"/>
      <c r="Y151" s="19"/>
      <c r="Z151" s="19"/>
    </row>
    <row r="152" spans="1:26" ht="11.25" customHeight="1">
      <c r="A152" s="19"/>
      <c r="B152" s="19"/>
      <c r="C152" s="366"/>
      <c r="D152" s="336"/>
      <c r="E152" s="336"/>
      <c r="F152" s="19"/>
      <c r="G152" s="19"/>
      <c r="H152" s="19"/>
      <c r="I152" s="19"/>
      <c r="J152" s="19"/>
      <c r="K152" s="19"/>
      <c r="L152" s="19"/>
      <c r="M152" s="266"/>
      <c r="N152" s="19"/>
      <c r="O152" s="266"/>
      <c r="P152" s="372"/>
      <c r="Q152" s="372"/>
      <c r="R152" s="266"/>
      <c r="S152" s="19"/>
      <c r="T152" s="19"/>
      <c r="U152" s="19"/>
      <c r="V152" s="19"/>
      <c r="W152" s="19"/>
      <c r="X152" s="19"/>
      <c r="Y152" s="19"/>
      <c r="Z152" s="19"/>
    </row>
    <row r="153" spans="1:26" ht="11.25" customHeight="1">
      <c r="A153" s="19"/>
      <c r="B153" s="19"/>
      <c r="C153" s="366"/>
      <c r="D153" s="336"/>
      <c r="E153" s="336"/>
      <c r="F153" s="19"/>
      <c r="G153" s="19"/>
      <c r="H153" s="19"/>
      <c r="I153" s="19"/>
      <c r="J153" s="19"/>
      <c r="K153" s="19"/>
      <c r="L153" s="19"/>
      <c r="M153" s="266"/>
      <c r="N153" s="19"/>
      <c r="O153" s="266"/>
      <c r="P153" s="372"/>
      <c r="Q153" s="372"/>
      <c r="R153" s="266"/>
      <c r="S153" s="19"/>
      <c r="T153" s="19"/>
      <c r="U153" s="19"/>
      <c r="V153" s="19"/>
      <c r="W153" s="19"/>
      <c r="X153" s="19"/>
      <c r="Y153" s="19"/>
      <c r="Z153" s="19"/>
    </row>
    <row r="154" spans="1:26" ht="11.25" customHeight="1">
      <c r="A154" s="19"/>
      <c r="B154" s="19"/>
      <c r="C154" s="366"/>
      <c r="D154" s="336"/>
      <c r="E154" s="336"/>
      <c r="F154" s="19"/>
      <c r="G154" s="19"/>
      <c r="H154" s="19"/>
      <c r="I154" s="19"/>
      <c r="J154" s="19"/>
      <c r="K154" s="19"/>
      <c r="L154" s="19"/>
      <c r="M154" s="266"/>
      <c r="N154" s="19"/>
      <c r="O154" s="266"/>
      <c r="P154" s="372"/>
      <c r="Q154" s="372"/>
      <c r="R154" s="266"/>
      <c r="S154" s="19"/>
      <c r="T154" s="19"/>
      <c r="U154" s="19"/>
      <c r="V154" s="19"/>
      <c r="W154" s="19"/>
      <c r="X154" s="19"/>
      <c r="Y154" s="19"/>
      <c r="Z154" s="19"/>
    </row>
    <row r="155" spans="1:26" ht="11.25" customHeight="1">
      <c r="A155" s="19"/>
      <c r="B155" s="19"/>
      <c r="C155" s="366"/>
      <c r="D155" s="336"/>
      <c r="E155" s="336"/>
      <c r="F155" s="19"/>
      <c r="G155" s="19"/>
      <c r="H155" s="19"/>
      <c r="I155" s="19"/>
      <c r="J155" s="19"/>
      <c r="K155" s="19"/>
      <c r="L155" s="19"/>
      <c r="M155" s="266"/>
      <c r="N155" s="19"/>
      <c r="O155" s="266"/>
      <c r="P155" s="372"/>
      <c r="Q155" s="372"/>
      <c r="R155" s="266"/>
      <c r="S155" s="19"/>
      <c r="T155" s="19"/>
      <c r="U155" s="19"/>
      <c r="V155" s="19"/>
      <c r="W155" s="19"/>
      <c r="X155" s="19"/>
      <c r="Y155" s="19"/>
      <c r="Z155" s="19"/>
    </row>
    <row r="156" spans="1:26" ht="11.25" customHeight="1">
      <c r="A156" s="19"/>
      <c r="B156" s="19"/>
      <c r="C156" s="366"/>
      <c r="D156" s="336"/>
      <c r="E156" s="336"/>
      <c r="F156" s="19"/>
      <c r="G156" s="19"/>
      <c r="H156" s="19"/>
      <c r="I156" s="19"/>
      <c r="J156" s="19"/>
      <c r="K156" s="19"/>
      <c r="L156" s="19"/>
      <c r="M156" s="266"/>
      <c r="N156" s="19"/>
      <c r="O156" s="266"/>
      <c r="P156" s="372"/>
      <c r="Q156" s="372"/>
      <c r="R156" s="266"/>
      <c r="S156" s="19"/>
      <c r="T156" s="19"/>
      <c r="U156" s="19"/>
      <c r="V156" s="19"/>
      <c r="W156" s="19"/>
      <c r="X156" s="19"/>
      <c r="Y156" s="19"/>
      <c r="Z156" s="19"/>
    </row>
    <row r="157" spans="1:26" ht="11.25" customHeight="1">
      <c r="A157" s="19"/>
      <c r="B157" s="19"/>
      <c r="C157" s="366"/>
      <c r="D157" s="336"/>
      <c r="E157" s="336"/>
      <c r="F157" s="19"/>
      <c r="G157" s="19"/>
      <c r="H157" s="19"/>
      <c r="I157" s="19"/>
      <c r="J157" s="19"/>
      <c r="K157" s="19"/>
      <c r="L157" s="19"/>
      <c r="M157" s="266"/>
      <c r="N157" s="19"/>
      <c r="O157" s="266"/>
      <c r="P157" s="372"/>
      <c r="Q157" s="372"/>
      <c r="R157" s="266"/>
      <c r="S157" s="19"/>
      <c r="T157" s="19"/>
      <c r="U157" s="19"/>
      <c r="V157" s="19"/>
      <c r="W157" s="19"/>
      <c r="X157" s="19"/>
      <c r="Y157" s="19"/>
      <c r="Z157" s="19"/>
    </row>
    <row r="158" spans="1:26" ht="11.25" customHeight="1">
      <c r="A158" s="19"/>
      <c r="B158" s="19"/>
      <c r="C158" s="366"/>
      <c r="D158" s="336"/>
      <c r="E158" s="336"/>
      <c r="F158" s="19"/>
      <c r="G158" s="19"/>
      <c r="H158" s="19"/>
      <c r="I158" s="19"/>
      <c r="J158" s="19"/>
      <c r="K158" s="19"/>
      <c r="L158" s="19"/>
      <c r="M158" s="266"/>
      <c r="N158" s="19"/>
      <c r="O158" s="266"/>
      <c r="P158" s="372"/>
      <c r="Q158" s="372"/>
      <c r="R158" s="266"/>
      <c r="S158" s="19"/>
      <c r="T158" s="19"/>
      <c r="U158" s="19"/>
      <c r="V158" s="19"/>
      <c r="W158" s="19"/>
      <c r="X158" s="19"/>
      <c r="Y158" s="19"/>
      <c r="Z158" s="19"/>
    </row>
    <row r="159" spans="1:26" ht="11.25" customHeight="1">
      <c r="A159" s="19"/>
      <c r="B159" s="19"/>
      <c r="C159" s="366"/>
      <c r="D159" s="336"/>
      <c r="E159" s="336"/>
      <c r="F159" s="19"/>
      <c r="G159" s="19"/>
      <c r="H159" s="19"/>
      <c r="I159" s="19"/>
      <c r="J159" s="19"/>
      <c r="K159" s="19"/>
      <c r="L159" s="19"/>
      <c r="M159" s="266"/>
      <c r="N159" s="19"/>
      <c r="O159" s="266"/>
      <c r="P159" s="372"/>
      <c r="Q159" s="372"/>
      <c r="R159" s="266"/>
      <c r="S159" s="19"/>
      <c r="T159" s="19"/>
      <c r="U159" s="19"/>
      <c r="V159" s="19"/>
      <c r="W159" s="19"/>
      <c r="X159" s="19"/>
      <c r="Y159" s="19"/>
      <c r="Z159" s="19"/>
    </row>
    <row r="160" spans="1:26" ht="11.25" customHeight="1">
      <c r="A160" s="19"/>
      <c r="B160" s="19"/>
      <c r="C160" s="366"/>
      <c r="D160" s="336"/>
      <c r="E160" s="336"/>
      <c r="F160" s="19"/>
      <c r="G160" s="19"/>
      <c r="H160" s="19"/>
      <c r="I160" s="19"/>
      <c r="J160" s="19"/>
      <c r="K160" s="19"/>
      <c r="L160" s="19"/>
      <c r="M160" s="266"/>
      <c r="N160" s="19"/>
      <c r="O160" s="266"/>
      <c r="P160" s="372"/>
      <c r="Q160" s="372"/>
      <c r="R160" s="266"/>
      <c r="S160" s="19"/>
      <c r="T160" s="19"/>
      <c r="U160" s="19"/>
      <c r="V160" s="19"/>
      <c r="W160" s="19"/>
      <c r="X160" s="19"/>
      <c r="Y160" s="19"/>
      <c r="Z160" s="19"/>
    </row>
    <row r="161" spans="1:26" ht="11.25" customHeight="1">
      <c r="A161" s="19"/>
      <c r="B161" s="19"/>
      <c r="C161" s="366"/>
      <c r="D161" s="336"/>
      <c r="E161" s="336"/>
      <c r="F161" s="19"/>
      <c r="G161" s="19"/>
      <c r="H161" s="19"/>
      <c r="I161" s="19"/>
      <c r="J161" s="19"/>
      <c r="K161" s="19"/>
      <c r="L161" s="19"/>
      <c r="M161" s="266"/>
      <c r="N161" s="19"/>
      <c r="O161" s="266"/>
      <c r="P161" s="372"/>
      <c r="Q161" s="372"/>
      <c r="R161" s="266"/>
      <c r="S161" s="19"/>
      <c r="T161" s="19"/>
      <c r="U161" s="19"/>
      <c r="V161" s="19"/>
      <c r="W161" s="19"/>
      <c r="X161" s="19"/>
      <c r="Y161" s="19"/>
      <c r="Z161" s="19"/>
    </row>
    <row r="162" spans="1:26" ht="11.25" customHeight="1">
      <c r="A162" s="19"/>
      <c r="B162" s="19"/>
      <c r="C162" s="366"/>
      <c r="D162" s="336"/>
      <c r="E162" s="336"/>
      <c r="F162" s="19"/>
      <c r="G162" s="19"/>
      <c r="H162" s="19"/>
      <c r="I162" s="19"/>
      <c r="J162" s="19"/>
      <c r="K162" s="19"/>
      <c r="L162" s="19"/>
      <c r="M162" s="266"/>
      <c r="N162" s="19"/>
      <c r="O162" s="266"/>
      <c r="P162" s="372"/>
      <c r="Q162" s="372"/>
      <c r="R162" s="266"/>
      <c r="S162" s="19"/>
      <c r="T162" s="19"/>
      <c r="U162" s="19"/>
      <c r="V162" s="19"/>
      <c r="W162" s="19"/>
      <c r="X162" s="19"/>
      <c r="Y162" s="19"/>
      <c r="Z162" s="19"/>
    </row>
    <row r="163" spans="1:26" ht="11.25" customHeight="1">
      <c r="A163" s="19"/>
      <c r="B163" s="19"/>
      <c r="C163" s="366"/>
      <c r="D163" s="336"/>
      <c r="E163" s="336"/>
      <c r="F163" s="19"/>
      <c r="G163" s="19"/>
      <c r="H163" s="19"/>
      <c r="I163" s="19"/>
      <c r="J163" s="19"/>
      <c r="K163" s="19"/>
      <c r="L163" s="19"/>
      <c r="M163" s="266"/>
      <c r="N163" s="19"/>
      <c r="O163" s="266"/>
      <c r="P163" s="372"/>
      <c r="Q163" s="372"/>
      <c r="R163" s="266"/>
      <c r="S163" s="19"/>
      <c r="T163" s="19"/>
      <c r="U163" s="19"/>
      <c r="V163" s="19"/>
      <c r="W163" s="19"/>
      <c r="X163" s="19"/>
      <c r="Y163" s="19"/>
      <c r="Z163" s="19"/>
    </row>
    <row r="164" spans="1:26" ht="11.25" customHeight="1">
      <c r="A164" s="19"/>
      <c r="B164" s="19"/>
      <c r="C164" s="366"/>
      <c r="D164" s="336"/>
      <c r="E164" s="336"/>
      <c r="F164" s="19"/>
      <c r="G164" s="19"/>
      <c r="H164" s="19"/>
      <c r="I164" s="19"/>
      <c r="J164" s="19"/>
      <c r="K164" s="19"/>
      <c r="L164" s="19"/>
      <c r="M164" s="266"/>
      <c r="N164" s="19"/>
      <c r="O164" s="266"/>
      <c r="P164" s="372"/>
      <c r="Q164" s="372"/>
      <c r="R164" s="266"/>
      <c r="S164" s="19"/>
      <c r="T164" s="19"/>
      <c r="U164" s="19"/>
      <c r="V164" s="19"/>
      <c r="W164" s="19"/>
      <c r="X164" s="19"/>
      <c r="Y164" s="19"/>
      <c r="Z164" s="19"/>
    </row>
    <row r="165" spans="1:26" ht="11.25" customHeight="1">
      <c r="A165" s="19"/>
      <c r="B165" s="19"/>
      <c r="C165" s="366"/>
      <c r="D165" s="336"/>
      <c r="E165" s="336"/>
      <c r="F165" s="19"/>
      <c r="G165" s="19"/>
      <c r="H165" s="19"/>
      <c r="I165" s="19"/>
      <c r="J165" s="19"/>
      <c r="K165" s="19"/>
      <c r="L165" s="19"/>
      <c r="M165" s="266"/>
      <c r="N165" s="19"/>
      <c r="O165" s="266"/>
      <c r="P165" s="372"/>
      <c r="Q165" s="372"/>
      <c r="R165" s="266"/>
      <c r="S165" s="19"/>
      <c r="T165" s="19"/>
      <c r="U165" s="19"/>
      <c r="V165" s="19"/>
      <c r="W165" s="19"/>
      <c r="X165" s="19"/>
      <c r="Y165" s="19"/>
      <c r="Z165" s="19"/>
    </row>
    <row r="166" spans="1:26" ht="11.25" customHeight="1">
      <c r="A166" s="19"/>
      <c r="B166" s="19"/>
      <c r="C166" s="366"/>
      <c r="D166" s="336"/>
      <c r="E166" s="336"/>
      <c r="F166" s="19"/>
      <c r="G166" s="19"/>
      <c r="H166" s="19"/>
      <c r="I166" s="19"/>
      <c r="J166" s="19"/>
      <c r="K166" s="19"/>
      <c r="L166" s="19"/>
      <c r="M166" s="266"/>
      <c r="N166" s="19"/>
      <c r="O166" s="266"/>
      <c r="P166" s="372"/>
      <c r="Q166" s="372"/>
      <c r="R166" s="266"/>
      <c r="S166" s="19"/>
      <c r="T166" s="19"/>
      <c r="U166" s="19"/>
      <c r="V166" s="19"/>
      <c r="W166" s="19"/>
      <c r="X166" s="19"/>
      <c r="Y166" s="19"/>
      <c r="Z166" s="19"/>
    </row>
    <row r="167" spans="1:26" ht="11.25" customHeight="1">
      <c r="A167" s="19"/>
      <c r="B167" s="19"/>
      <c r="C167" s="366"/>
      <c r="D167" s="336"/>
      <c r="E167" s="336"/>
      <c r="F167" s="19"/>
      <c r="G167" s="19"/>
      <c r="H167" s="19"/>
      <c r="I167" s="19"/>
      <c r="J167" s="19"/>
      <c r="K167" s="19"/>
      <c r="L167" s="19"/>
      <c r="M167" s="266"/>
      <c r="N167" s="19"/>
      <c r="O167" s="266"/>
      <c r="P167" s="372"/>
      <c r="Q167" s="372"/>
      <c r="R167" s="266"/>
      <c r="S167" s="19"/>
      <c r="T167" s="19"/>
      <c r="U167" s="19"/>
      <c r="V167" s="19"/>
      <c r="W167" s="19"/>
      <c r="X167" s="19"/>
      <c r="Y167" s="19"/>
      <c r="Z167" s="19"/>
    </row>
    <row r="168" spans="1:26" ht="11.25" customHeight="1">
      <c r="A168" s="19"/>
      <c r="B168" s="19"/>
      <c r="C168" s="366"/>
      <c r="D168" s="336"/>
      <c r="E168" s="336"/>
      <c r="F168" s="19"/>
      <c r="G168" s="19"/>
      <c r="H168" s="19"/>
      <c r="I168" s="19"/>
      <c r="J168" s="19"/>
      <c r="K168" s="19"/>
      <c r="L168" s="19"/>
      <c r="M168" s="266"/>
      <c r="N168" s="19"/>
      <c r="O168" s="266"/>
      <c r="P168" s="372"/>
      <c r="Q168" s="372"/>
      <c r="R168" s="266"/>
      <c r="S168" s="19"/>
      <c r="T168" s="19"/>
      <c r="U168" s="19"/>
      <c r="V168" s="19"/>
      <c r="W168" s="19"/>
      <c r="X168" s="19"/>
      <c r="Y168" s="19"/>
      <c r="Z168" s="19"/>
    </row>
    <row r="169" spans="1:26" ht="11.25" customHeight="1">
      <c r="A169" s="19"/>
      <c r="B169" s="19"/>
      <c r="C169" s="366"/>
      <c r="D169" s="336"/>
      <c r="E169" s="336"/>
      <c r="F169" s="19"/>
      <c r="G169" s="19"/>
      <c r="H169" s="19"/>
      <c r="I169" s="19"/>
      <c r="J169" s="19"/>
      <c r="K169" s="19"/>
      <c r="L169" s="19"/>
      <c r="M169" s="266"/>
      <c r="N169" s="19"/>
      <c r="O169" s="266"/>
      <c r="P169" s="372"/>
      <c r="Q169" s="372"/>
      <c r="R169" s="266"/>
      <c r="S169" s="19"/>
      <c r="T169" s="19"/>
      <c r="U169" s="19"/>
      <c r="V169" s="19"/>
      <c r="W169" s="19"/>
      <c r="X169" s="19"/>
      <c r="Y169" s="19"/>
      <c r="Z169" s="19"/>
    </row>
    <row r="170" spans="1:26" ht="11.25" customHeight="1">
      <c r="A170" s="19"/>
      <c r="B170" s="19"/>
      <c r="C170" s="366"/>
      <c r="D170" s="336"/>
      <c r="E170" s="336"/>
      <c r="F170" s="19"/>
      <c r="G170" s="19"/>
      <c r="H170" s="19"/>
      <c r="I170" s="19"/>
      <c r="J170" s="19"/>
      <c r="K170" s="19"/>
      <c r="L170" s="19"/>
      <c r="M170" s="266"/>
      <c r="N170" s="19"/>
      <c r="O170" s="266"/>
      <c r="P170" s="372"/>
      <c r="Q170" s="372"/>
      <c r="R170" s="266"/>
      <c r="S170" s="19"/>
      <c r="T170" s="19"/>
      <c r="U170" s="19"/>
      <c r="V170" s="19"/>
      <c r="W170" s="19"/>
      <c r="X170" s="19"/>
      <c r="Y170" s="19"/>
      <c r="Z170" s="19"/>
    </row>
    <row r="171" spans="1:26" ht="11.25" customHeight="1">
      <c r="A171" s="19"/>
      <c r="B171" s="19"/>
      <c r="C171" s="366"/>
      <c r="D171" s="336"/>
      <c r="E171" s="336"/>
      <c r="F171" s="19"/>
      <c r="G171" s="19"/>
      <c r="H171" s="19"/>
      <c r="I171" s="19"/>
      <c r="J171" s="19"/>
      <c r="K171" s="19"/>
      <c r="L171" s="19"/>
      <c r="M171" s="266"/>
      <c r="N171" s="19"/>
      <c r="O171" s="266"/>
      <c r="P171" s="372"/>
      <c r="Q171" s="372"/>
      <c r="R171" s="266"/>
      <c r="S171" s="19"/>
      <c r="T171" s="19"/>
      <c r="U171" s="19"/>
      <c r="V171" s="19"/>
      <c r="W171" s="19"/>
      <c r="X171" s="19"/>
      <c r="Y171" s="19"/>
      <c r="Z171" s="19"/>
    </row>
    <row r="172" spans="1:26" ht="11.25" customHeight="1">
      <c r="A172" s="19"/>
      <c r="B172" s="19"/>
      <c r="C172" s="366"/>
      <c r="D172" s="336"/>
      <c r="E172" s="336"/>
      <c r="F172" s="19"/>
      <c r="G172" s="19"/>
      <c r="H172" s="19"/>
      <c r="I172" s="19"/>
      <c r="J172" s="19"/>
      <c r="K172" s="19"/>
      <c r="L172" s="19"/>
      <c r="M172" s="266"/>
      <c r="N172" s="19"/>
      <c r="O172" s="266"/>
      <c r="P172" s="372"/>
      <c r="Q172" s="372"/>
      <c r="R172" s="266"/>
      <c r="S172" s="19"/>
      <c r="T172" s="19"/>
      <c r="U172" s="19"/>
      <c r="V172" s="19"/>
      <c r="W172" s="19"/>
      <c r="X172" s="19"/>
      <c r="Y172" s="19"/>
      <c r="Z172" s="19"/>
    </row>
    <row r="173" spans="1:26" ht="11.25" customHeight="1">
      <c r="A173" s="19"/>
      <c r="B173" s="19"/>
      <c r="C173" s="366"/>
      <c r="D173" s="336"/>
      <c r="E173" s="336"/>
      <c r="F173" s="19"/>
      <c r="G173" s="19"/>
      <c r="H173" s="19"/>
      <c r="I173" s="19"/>
      <c r="J173" s="19"/>
      <c r="K173" s="19"/>
      <c r="L173" s="19"/>
      <c r="M173" s="266"/>
      <c r="N173" s="19"/>
      <c r="O173" s="266"/>
      <c r="P173" s="372"/>
      <c r="Q173" s="372"/>
      <c r="R173" s="266"/>
      <c r="S173" s="19"/>
      <c r="T173" s="19"/>
      <c r="U173" s="19"/>
      <c r="V173" s="19"/>
      <c r="W173" s="19"/>
      <c r="X173" s="19"/>
      <c r="Y173" s="19"/>
      <c r="Z173" s="19"/>
    </row>
    <row r="174" spans="1:26" ht="11.25" customHeight="1">
      <c r="A174" s="19"/>
      <c r="B174" s="19"/>
      <c r="C174" s="366"/>
      <c r="D174" s="336"/>
      <c r="E174" s="336"/>
      <c r="F174" s="19"/>
      <c r="G174" s="19"/>
      <c r="H174" s="19"/>
      <c r="I174" s="19"/>
      <c r="J174" s="19"/>
      <c r="K174" s="19"/>
      <c r="L174" s="19"/>
      <c r="M174" s="266"/>
      <c r="N174" s="19"/>
      <c r="O174" s="266"/>
      <c r="P174" s="372"/>
      <c r="Q174" s="372"/>
      <c r="R174" s="266"/>
      <c r="S174" s="19"/>
      <c r="T174" s="19"/>
      <c r="U174" s="19"/>
      <c r="V174" s="19"/>
      <c r="W174" s="19"/>
      <c r="X174" s="19"/>
      <c r="Y174" s="19"/>
      <c r="Z174" s="19"/>
    </row>
    <row r="175" spans="1:26" ht="11.25" customHeight="1">
      <c r="A175" s="19"/>
      <c r="B175" s="19"/>
      <c r="C175" s="366"/>
      <c r="D175" s="336"/>
      <c r="E175" s="336"/>
      <c r="F175" s="19"/>
      <c r="G175" s="19"/>
      <c r="H175" s="19"/>
      <c r="I175" s="19"/>
      <c r="J175" s="19"/>
      <c r="K175" s="19"/>
      <c r="L175" s="19"/>
      <c r="M175" s="266"/>
      <c r="N175" s="19"/>
      <c r="O175" s="266"/>
      <c r="P175" s="372"/>
      <c r="Q175" s="372"/>
      <c r="R175" s="266"/>
      <c r="S175" s="19"/>
      <c r="T175" s="19"/>
      <c r="U175" s="19"/>
      <c r="V175" s="19"/>
      <c r="W175" s="19"/>
      <c r="X175" s="19"/>
      <c r="Y175" s="19"/>
      <c r="Z175" s="19"/>
    </row>
    <row r="176" spans="1:26" ht="11.25" customHeight="1">
      <c r="A176" s="19"/>
      <c r="B176" s="19"/>
      <c r="C176" s="366"/>
      <c r="D176" s="336"/>
      <c r="E176" s="336"/>
      <c r="F176" s="19"/>
      <c r="G176" s="19"/>
      <c r="H176" s="19"/>
      <c r="I176" s="19"/>
      <c r="J176" s="19"/>
      <c r="K176" s="19"/>
      <c r="L176" s="19"/>
      <c r="M176" s="266"/>
      <c r="N176" s="19"/>
      <c r="O176" s="266"/>
      <c r="P176" s="372"/>
      <c r="Q176" s="372"/>
      <c r="R176" s="266"/>
      <c r="S176" s="19"/>
      <c r="T176" s="19"/>
      <c r="U176" s="19"/>
      <c r="V176" s="19"/>
      <c r="W176" s="19"/>
      <c r="X176" s="19"/>
      <c r="Y176" s="19"/>
      <c r="Z176" s="19"/>
    </row>
    <row r="177" spans="1:26" ht="11.25" customHeight="1">
      <c r="A177" s="19"/>
      <c r="B177" s="19"/>
      <c r="C177" s="366"/>
      <c r="D177" s="336"/>
      <c r="E177" s="336"/>
      <c r="F177" s="19"/>
      <c r="G177" s="19"/>
      <c r="H177" s="19"/>
      <c r="I177" s="19"/>
      <c r="J177" s="19"/>
      <c r="K177" s="19"/>
      <c r="L177" s="19"/>
      <c r="M177" s="266"/>
      <c r="N177" s="19"/>
      <c r="O177" s="266"/>
      <c r="P177" s="372"/>
      <c r="Q177" s="372"/>
      <c r="R177" s="266"/>
      <c r="S177" s="19"/>
      <c r="T177" s="19"/>
      <c r="U177" s="19"/>
      <c r="V177" s="19"/>
      <c r="W177" s="19"/>
      <c r="X177" s="19"/>
      <c r="Y177" s="19"/>
      <c r="Z177" s="19"/>
    </row>
    <row r="178" spans="1:26" ht="11.25" customHeight="1">
      <c r="A178" s="19"/>
      <c r="B178" s="19"/>
      <c r="C178" s="366"/>
      <c r="D178" s="336"/>
      <c r="E178" s="336"/>
      <c r="F178" s="19"/>
      <c r="G178" s="19"/>
      <c r="H178" s="19"/>
      <c r="I178" s="19"/>
      <c r="J178" s="19"/>
      <c r="K178" s="19"/>
      <c r="L178" s="19"/>
      <c r="M178" s="266"/>
      <c r="N178" s="19"/>
      <c r="O178" s="266"/>
      <c r="P178" s="372"/>
      <c r="Q178" s="372"/>
      <c r="R178" s="266"/>
      <c r="S178" s="19"/>
      <c r="T178" s="19"/>
      <c r="U178" s="19"/>
      <c r="V178" s="19"/>
      <c r="W178" s="19"/>
      <c r="X178" s="19"/>
      <c r="Y178" s="19"/>
      <c r="Z178" s="19"/>
    </row>
    <row r="179" spans="1:26" ht="11.25" customHeight="1">
      <c r="A179" s="19"/>
      <c r="B179" s="19"/>
      <c r="C179" s="366"/>
      <c r="D179" s="336"/>
      <c r="E179" s="336"/>
      <c r="F179" s="19"/>
      <c r="G179" s="19"/>
      <c r="H179" s="19"/>
      <c r="I179" s="19"/>
      <c r="J179" s="19"/>
      <c r="K179" s="19"/>
      <c r="L179" s="19"/>
      <c r="M179" s="266"/>
      <c r="N179" s="19"/>
      <c r="O179" s="266"/>
      <c r="P179" s="372"/>
      <c r="Q179" s="372"/>
      <c r="R179" s="266"/>
      <c r="S179" s="19"/>
      <c r="T179" s="19"/>
      <c r="U179" s="19"/>
      <c r="V179" s="19"/>
      <c r="W179" s="19"/>
      <c r="X179" s="19"/>
      <c r="Y179" s="19"/>
      <c r="Z179" s="19"/>
    </row>
    <row r="180" spans="1:26" ht="11.25" customHeight="1">
      <c r="A180" s="19"/>
      <c r="B180" s="19"/>
      <c r="C180" s="366"/>
      <c r="D180" s="336"/>
      <c r="E180" s="336"/>
      <c r="F180" s="19"/>
      <c r="G180" s="19"/>
      <c r="H180" s="19"/>
      <c r="I180" s="19"/>
      <c r="J180" s="19"/>
      <c r="K180" s="19"/>
      <c r="L180" s="19"/>
      <c r="M180" s="266"/>
      <c r="N180" s="19"/>
      <c r="O180" s="266"/>
      <c r="P180" s="372"/>
      <c r="Q180" s="372"/>
      <c r="R180" s="266"/>
      <c r="S180" s="19"/>
      <c r="T180" s="19"/>
      <c r="U180" s="19"/>
      <c r="V180" s="19"/>
      <c r="W180" s="19"/>
      <c r="X180" s="19"/>
      <c r="Y180" s="19"/>
      <c r="Z180" s="19"/>
    </row>
    <row r="181" spans="1:26" ht="11.25" customHeight="1">
      <c r="A181" s="19"/>
      <c r="B181" s="19"/>
      <c r="C181" s="366"/>
      <c r="D181" s="336"/>
      <c r="E181" s="336"/>
      <c r="F181" s="19"/>
      <c r="G181" s="19"/>
      <c r="H181" s="19"/>
      <c r="I181" s="19"/>
      <c r="J181" s="19"/>
      <c r="K181" s="19"/>
      <c r="L181" s="19"/>
      <c r="M181" s="266"/>
      <c r="N181" s="19"/>
      <c r="O181" s="266"/>
      <c r="P181" s="372"/>
      <c r="Q181" s="372"/>
      <c r="R181" s="266"/>
      <c r="S181" s="19"/>
      <c r="T181" s="19"/>
      <c r="U181" s="19"/>
      <c r="V181" s="19"/>
      <c r="W181" s="19"/>
      <c r="X181" s="19"/>
      <c r="Y181" s="19"/>
      <c r="Z181" s="19"/>
    </row>
    <row r="182" spans="1:26" ht="11.25" customHeight="1">
      <c r="A182" s="19"/>
      <c r="B182" s="19"/>
      <c r="C182" s="366"/>
      <c r="D182" s="336"/>
      <c r="E182" s="336"/>
      <c r="F182" s="19"/>
      <c r="G182" s="19"/>
      <c r="H182" s="19"/>
      <c r="I182" s="19"/>
      <c r="J182" s="19"/>
      <c r="K182" s="19"/>
      <c r="L182" s="19"/>
      <c r="M182" s="266"/>
      <c r="N182" s="19"/>
      <c r="O182" s="266"/>
      <c r="P182" s="372"/>
      <c r="Q182" s="372"/>
      <c r="R182" s="266"/>
      <c r="S182" s="19"/>
      <c r="T182" s="19"/>
      <c r="U182" s="19"/>
      <c r="V182" s="19"/>
      <c r="W182" s="19"/>
      <c r="X182" s="19"/>
      <c r="Y182" s="19"/>
      <c r="Z182" s="19"/>
    </row>
    <row r="183" spans="1:26" ht="11.25" customHeight="1">
      <c r="A183" s="19"/>
      <c r="B183" s="19"/>
      <c r="C183" s="366"/>
      <c r="D183" s="336"/>
      <c r="E183" s="336"/>
      <c r="F183" s="19"/>
      <c r="G183" s="19"/>
      <c r="H183" s="19"/>
      <c r="I183" s="19"/>
      <c r="J183" s="19"/>
      <c r="K183" s="19"/>
      <c r="L183" s="19"/>
      <c r="M183" s="266"/>
      <c r="N183" s="19"/>
      <c r="O183" s="266"/>
      <c r="P183" s="372"/>
      <c r="Q183" s="372"/>
      <c r="R183" s="266"/>
      <c r="S183" s="19"/>
      <c r="T183" s="19"/>
      <c r="U183" s="19"/>
      <c r="V183" s="19"/>
      <c r="W183" s="19"/>
      <c r="X183" s="19"/>
      <c r="Y183" s="19"/>
      <c r="Z183" s="19"/>
    </row>
    <row r="184" spans="1:26" ht="11.25" customHeight="1">
      <c r="A184" s="19"/>
      <c r="B184" s="19"/>
      <c r="C184" s="366"/>
      <c r="D184" s="336"/>
      <c r="E184" s="336"/>
      <c r="F184" s="19"/>
      <c r="G184" s="19"/>
      <c r="H184" s="19"/>
      <c r="I184" s="19"/>
      <c r="J184" s="19"/>
      <c r="K184" s="19"/>
      <c r="L184" s="19"/>
      <c r="M184" s="266"/>
      <c r="N184" s="19"/>
      <c r="O184" s="266"/>
      <c r="P184" s="372"/>
      <c r="Q184" s="372"/>
      <c r="R184" s="266"/>
      <c r="S184" s="19"/>
      <c r="T184" s="19"/>
      <c r="U184" s="19"/>
      <c r="V184" s="19"/>
      <c r="W184" s="19"/>
      <c r="X184" s="19"/>
      <c r="Y184" s="19"/>
      <c r="Z184" s="19"/>
    </row>
    <row r="185" spans="1:26" ht="11.25" customHeight="1">
      <c r="A185" s="19"/>
      <c r="B185" s="19"/>
      <c r="C185" s="366"/>
      <c r="D185" s="336"/>
      <c r="E185" s="336"/>
      <c r="F185" s="19"/>
      <c r="G185" s="19"/>
      <c r="H185" s="19"/>
      <c r="I185" s="19"/>
      <c r="J185" s="19"/>
      <c r="K185" s="19"/>
      <c r="L185" s="19"/>
      <c r="M185" s="266"/>
      <c r="N185" s="19"/>
      <c r="O185" s="266"/>
      <c r="P185" s="372"/>
      <c r="Q185" s="372"/>
      <c r="R185" s="266"/>
      <c r="S185" s="19"/>
      <c r="T185" s="19"/>
      <c r="U185" s="19"/>
      <c r="V185" s="19"/>
      <c r="W185" s="19"/>
      <c r="X185" s="19"/>
      <c r="Y185" s="19"/>
      <c r="Z185" s="19"/>
    </row>
    <row r="186" spans="1:26" ht="11.25" customHeight="1">
      <c r="A186" s="19"/>
      <c r="B186" s="19"/>
      <c r="C186" s="366"/>
      <c r="D186" s="336"/>
      <c r="E186" s="336"/>
      <c r="F186" s="19"/>
      <c r="G186" s="19"/>
      <c r="H186" s="19"/>
      <c r="I186" s="19"/>
      <c r="J186" s="19"/>
      <c r="K186" s="19"/>
      <c r="L186" s="19"/>
      <c r="M186" s="266"/>
      <c r="N186" s="19"/>
      <c r="O186" s="266"/>
      <c r="P186" s="372"/>
      <c r="Q186" s="372"/>
      <c r="R186" s="266"/>
      <c r="S186" s="19"/>
      <c r="T186" s="19"/>
      <c r="U186" s="19"/>
      <c r="V186" s="19"/>
      <c r="W186" s="19"/>
      <c r="X186" s="19"/>
      <c r="Y186" s="19"/>
      <c r="Z186" s="19"/>
    </row>
    <row r="187" spans="1:26" ht="11.25" customHeight="1">
      <c r="A187" s="19"/>
      <c r="B187" s="19"/>
      <c r="C187" s="366"/>
      <c r="D187" s="336"/>
      <c r="E187" s="336"/>
      <c r="F187" s="19"/>
      <c r="G187" s="19"/>
      <c r="H187" s="19"/>
      <c r="I187" s="19"/>
      <c r="J187" s="19"/>
      <c r="K187" s="19"/>
      <c r="L187" s="19"/>
      <c r="M187" s="266"/>
      <c r="N187" s="19"/>
      <c r="O187" s="266"/>
      <c r="P187" s="372"/>
      <c r="Q187" s="372"/>
      <c r="R187" s="266"/>
      <c r="S187" s="19"/>
      <c r="T187" s="19"/>
      <c r="U187" s="19"/>
      <c r="V187" s="19"/>
      <c r="W187" s="19"/>
      <c r="X187" s="19"/>
      <c r="Y187" s="19"/>
      <c r="Z187" s="19"/>
    </row>
    <row r="188" spans="1:26" ht="11.25" customHeight="1">
      <c r="A188" s="19"/>
      <c r="B188" s="19"/>
      <c r="C188" s="366"/>
      <c r="D188" s="336"/>
      <c r="E188" s="336"/>
      <c r="F188" s="19"/>
      <c r="G188" s="19"/>
      <c r="H188" s="19"/>
      <c r="I188" s="19"/>
      <c r="J188" s="19"/>
      <c r="K188" s="19"/>
      <c r="L188" s="19"/>
      <c r="M188" s="266"/>
      <c r="N188" s="19"/>
      <c r="O188" s="266"/>
      <c r="P188" s="372"/>
      <c r="Q188" s="372"/>
      <c r="R188" s="266"/>
      <c r="S188" s="19"/>
      <c r="T188" s="19"/>
      <c r="U188" s="19"/>
      <c r="V188" s="19"/>
      <c r="W188" s="19"/>
      <c r="X188" s="19"/>
      <c r="Y188" s="19"/>
      <c r="Z188" s="19"/>
    </row>
    <row r="189" spans="1:26" ht="11.25" customHeight="1">
      <c r="A189" s="19"/>
      <c r="B189" s="19"/>
      <c r="C189" s="366"/>
      <c r="D189" s="336"/>
      <c r="E189" s="336"/>
      <c r="F189" s="19"/>
      <c r="G189" s="19"/>
      <c r="H189" s="19"/>
      <c r="I189" s="19"/>
      <c r="J189" s="19"/>
      <c r="K189" s="19"/>
      <c r="L189" s="19"/>
      <c r="M189" s="266"/>
      <c r="N189" s="19"/>
      <c r="O189" s="266"/>
      <c r="P189" s="372"/>
      <c r="Q189" s="372"/>
      <c r="R189" s="266"/>
      <c r="S189" s="19"/>
      <c r="T189" s="19"/>
      <c r="U189" s="19"/>
      <c r="V189" s="19"/>
      <c r="W189" s="19"/>
      <c r="X189" s="19"/>
      <c r="Y189" s="19"/>
      <c r="Z189" s="19"/>
    </row>
    <row r="190" spans="1:26" ht="11.25" customHeight="1">
      <c r="A190" s="19"/>
      <c r="B190" s="19"/>
      <c r="C190" s="366"/>
      <c r="D190" s="336"/>
      <c r="E190" s="336"/>
      <c r="F190" s="19"/>
      <c r="G190" s="19"/>
      <c r="H190" s="19"/>
      <c r="I190" s="19"/>
      <c r="J190" s="19"/>
      <c r="K190" s="19"/>
      <c r="L190" s="19"/>
      <c r="M190" s="266"/>
      <c r="N190" s="19"/>
      <c r="O190" s="266"/>
      <c r="P190" s="372"/>
      <c r="Q190" s="372"/>
      <c r="R190" s="266"/>
      <c r="S190" s="19"/>
      <c r="T190" s="19"/>
      <c r="U190" s="19"/>
      <c r="V190" s="19"/>
      <c r="W190" s="19"/>
      <c r="X190" s="19"/>
      <c r="Y190" s="19"/>
      <c r="Z190" s="19"/>
    </row>
    <row r="191" spans="1:26" ht="11.25" customHeight="1">
      <c r="A191" s="19"/>
      <c r="B191" s="19"/>
      <c r="C191" s="366"/>
      <c r="D191" s="336"/>
      <c r="E191" s="336"/>
      <c r="F191" s="19"/>
      <c r="G191" s="19"/>
      <c r="H191" s="19"/>
      <c r="I191" s="19"/>
      <c r="J191" s="19"/>
      <c r="K191" s="19"/>
      <c r="L191" s="19"/>
      <c r="M191" s="266"/>
      <c r="N191" s="19"/>
      <c r="O191" s="266"/>
      <c r="P191" s="372"/>
      <c r="Q191" s="372"/>
      <c r="R191" s="266"/>
      <c r="S191" s="19"/>
      <c r="T191" s="19"/>
      <c r="U191" s="19"/>
      <c r="V191" s="19"/>
      <c r="W191" s="19"/>
      <c r="X191" s="19"/>
      <c r="Y191" s="19"/>
      <c r="Z191" s="19"/>
    </row>
    <row r="192" spans="1:26" ht="11.25" customHeight="1">
      <c r="A192" s="19"/>
      <c r="B192" s="19"/>
      <c r="C192" s="366"/>
      <c r="D192" s="336"/>
      <c r="E192" s="336"/>
      <c r="F192" s="19"/>
      <c r="G192" s="19"/>
      <c r="H192" s="19"/>
      <c r="I192" s="19"/>
      <c r="J192" s="19"/>
      <c r="K192" s="19"/>
      <c r="L192" s="19"/>
      <c r="M192" s="266"/>
      <c r="N192" s="19"/>
      <c r="O192" s="266"/>
      <c r="P192" s="372"/>
      <c r="Q192" s="372"/>
      <c r="R192" s="266"/>
      <c r="S192" s="19"/>
      <c r="T192" s="19"/>
      <c r="U192" s="19"/>
      <c r="V192" s="19"/>
      <c r="W192" s="19"/>
      <c r="X192" s="19"/>
      <c r="Y192" s="19"/>
      <c r="Z192" s="19"/>
    </row>
    <row r="193" spans="1:26" ht="11.25" customHeight="1">
      <c r="A193" s="19"/>
      <c r="B193" s="19"/>
      <c r="C193" s="366"/>
      <c r="D193" s="336"/>
      <c r="E193" s="336"/>
      <c r="F193" s="19"/>
      <c r="G193" s="19"/>
      <c r="H193" s="19"/>
      <c r="I193" s="19"/>
      <c r="J193" s="19"/>
      <c r="K193" s="19"/>
      <c r="L193" s="19"/>
      <c r="M193" s="266"/>
      <c r="N193" s="19"/>
      <c r="O193" s="266"/>
      <c r="P193" s="372"/>
      <c r="Q193" s="372"/>
      <c r="R193" s="266"/>
      <c r="S193" s="19"/>
      <c r="T193" s="19"/>
      <c r="U193" s="19"/>
      <c r="V193" s="19"/>
      <c r="W193" s="19"/>
      <c r="X193" s="19"/>
      <c r="Y193" s="19"/>
      <c r="Z193" s="19"/>
    </row>
    <row r="194" spans="1:26" ht="11.25" customHeight="1">
      <c r="A194" s="19"/>
      <c r="B194" s="19"/>
      <c r="C194" s="366"/>
      <c r="D194" s="336"/>
      <c r="E194" s="336"/>
      <c r="F194" s="19"/>
      <c r="G194" s="19"/>
      <c r="H194" s="19"/>
      <c r="I194" s="19"/>
      <c r="J194" s="19"/>
      <c r="K194" s="19"/>
      <c r="L194" s="19"/>
      <c r="M194" s="266"/>
      <c r="N194" s="19"/>
      <c r="O194" s="266"/>
      <c r="P194" s="372"/>
      <c r="Q194" s="372"/>
      <c r="R194" s="266"/>
      <c r="S194" s="19"/>
      <c r="T194" s="19"/>
      <c r="U194" s="19"/>
      <c r="V194" s="19"/>
      <c r="W194" s="19"/>
      <c r="X194" s="19"/>
      <c r="Y194" s="19"/>
      <c r="Z194" s="19"/>
    </row>
    <row r="195" spans="1:26" ht="11.25" customHeight="1">
      <c r="A195" s="19"/>
      <c r="B195" s="19"/>
      <c r="C195" s="366"/>
      <c r="D195" s="336"/>
      <c r="E195" s="336"/>
      <c r="F195" s="19"/>
      <c r="G195" s="19"/>
      <c r="H195" s="19"/>
      <c r="I195" s="19"/>
      <c r="J195" s="19"/>
      <c r="K195" s="19"/>
      <c r="L195" s="19"/>
      <c r="M195" s="266"/>
      <c r="N195" s="19"/>
      <c r="O195" s="266"/>
      <c r="P195" s="372"/>
      <c r="Q195" s="372"/>
      <c r="R195" s="266"/>
      <c r="S195" s="19"/>
      <c r="T195" s="19"/>
      <c r="U195" s="19"/>
      <c r="V195" s="19"/>
      <c r="W195" s="19"/>
      <c r="X195" s="19"/>
      <c r="Y195" s="19"/>
      <c r="Z195" s="19"/>
    </row>
    <row r="196" spans="1:26" ht="11.25" customHeight="1">
      <c r="A196" s="19"/>
      <c r="B196" s="19"/>
      <c r="C196" s="366"/>
      <c r="D196" s="336"/>
      <c r="E196" s="336"/>
      <c r="F196" s="19"/>
      <c r="G196" s="19"/>
      <c r="H196" s="19"/>
      <c r="I196" s="19"/>
      <c r="J196" s="19"/>
      <c r="K196" s="19"/>
      <c r="L196" s="19"/>
      <c r="M196" s="266"/>
      <c r="N196" s="19"/>
      <c r="O196" s="266"/>
      <c r="P196" s="372"/>
      <c r="Q196" s="372"/>
      <c r="R196" s="266"/>
      <c r="S196" s="19"/>
      <c r="T196" s="19"/>
      <c r="U196" s="19"/>
      <c r="V196" s="19"/>
      <c r="W196" s="19"/>
      <c r="X196" s="19"/>
      <c r="Y196" s="19"/>
      <c r="Z196" s="19"/>
    </row>
    <row r="197" spans="1:26" ht="11.25" customHeight="1">
      <c r="A197" s="19"/>
      <c r="B197" s="19"/>
      <c r="C197" s="366"/>
      <c r="D197" s="336"/>
      <c r="E197" s="336"/>
      <c r="F197" s="19"/>
      <c r="G197" s="19"/>
      <c r="H197" s="19"/>
      <c r="I197" s="19"/>
      <c r="J197" s="19"/>
      <c r="K197" s="19"/>
      <c r="L197" s="19"/>
      <c r="M197" s="266"/>
      <c r="N197" s="19"/>
      <c r="O197" s="266"/>
      <c r="P197" s="372"/>
      <c r="Q197" s="372"/>
      <c r="R197" s="266"/>
      <c r="S197" s="19"/>
      <c r="T197" s="19"/>
      <c r="U197" s="19"/>
      <c r="V197" s="19"/>
      <c r="W197" s="19"/>
      <c r="X197" s="19"/>
      <c r="Y197" s="19"/>
      <c r="Z197" s="19"/>
    </row>
    <row r="198" spans="1:26" ht="11.25" customHeight="1">
      <c r="A198" s="19"/>
      <c r="B198" s="19"/>
      <c r="C198" s="366"/>
      <c r="D198" s="336"/>
      <c r="E198" s="336"/>
      <c r="F198" s="19"/>
      <c r="G198" s="19"/>
      <c r="H198" s="19"/>
      <c r="I198" s="19"/>
      <c r="J198" s="19"/>
      <c r="K198" s="19"/>
      <c r="L198" s="19"/>
      <c r="M198" s="266"/>
      <c r="N198" s="19"/>
      <c r="O198" s="266"/>
      <c r="P198" s="372"/>
      <c r="Q198" s="372"/>
      <c r="R198" s="266"/>
      <c r="S198" s="19"/>
      <c r="T198" s="19"/>
      <c r="U198" s="19"/>
      <c r="V198" s="19"/>
      <c r="W198" s="19"/>
      <c r="X198" s="19"/>
      <c r="Y198" s="19"/>
      <c r="Z198" s="19"/>
    </row>
    <row r="199" spans="1:26" ht="11.25" customHeight="1">
      <c r="A199" s="19"/>
      <c r="B199" s="19"/>
      <c r="C199" s="366"/>
      <c r="D199" s="336"/>
      <c r="E199" s="336"/>
      <c r="F199" s="19"/>
      <c r="G199" s="19"/>
      <c r="H199" s="19"/>
      <c r="I199" s="19"/>
      <c r="J199" s="19"/>
      <c r="K199" s="19"/>
      <c r="L199" s="19"/>
      <c r="M199" s="266"/>
      <c r="N199" s="19"/>
      <c r="O199" s="266"/>
      <c r="P199" s="372"/>
      <c r="Q199" s="372"/>
      <c r="R199" s="266"/>
      <c r="S199" s="19"/>
      <c r="T199" s="19"/>
      <c r="U199" s="19"/>
      <c r="V199" s="19"/>
      <c r="W199" s="19"/>
      <c r="X199" s="19"/>
      <c r="Y199" s="19"/>
      <c r="Z199" s="19"/>
    </row>
    <row r="200" spans="1:26" ht="11.25" customHeight="1">
      <c r="A200" s="19"/>
      <c r="B200" s="19"/>
      <c r="C200" s="366"/>
      <c r="D200" s="336"/>
      <c r="E200" s="336"/>
      <c r="F200" s="19"/>
      <c r="G200" s="19"/>
      <c r="H200" s="19"/>
      <c r="I200" s="19"/>
      <c r="J200" s="19"/>
      <c r="K200" s="19"/>
      <c r="L200" s="19"/>
      <c r="M200" s="266"/>
      <c r="N200" s="19"/>
      <c r="O200" s="266"/>
      <c r="P200" s="372"/>
      <c r="Q200" s="372"/>
      <c r="R200" s="266"/>
      <c r="S200" s="19"/>
      <c r="T200" s="19"/>
      <c r="U200" s="19"/>
      <c r="V200" s="19"/>
      <c r="W200" s="19"/>
      <c r="X200" s="19"/>
      <c r="Y200" s="19"/>
      <c r="Z200" s="19"/>
    </row>
    <row r="201" spans="1:26" ht="11.25" customHeight="1">
      <c r="A201" s="19"/>
      <c r="B201" s="19"/>
      <c r="C201" s="366"/>
      <c r="D201" s="336"/>
      <c r="E201" s="336"/>
      <c r="F201" s="19"/>
      <c r="G201" s="19"/>
      <c r="H201" s="19"/>
      <c r="I201" s="19"/>
      <c r="J201" s="19"/>
      <c r="K201" s="19"/>
      <c r="L201" s="19"/>
      <c r="M201" s="266"/>
      <c r="N201" s="19"/>
      <c r="O201" s="266"/>
      <c r="P201" s="372"/>
      <c r="Q201" s="372"/>
      <c r="R201" s="266"/>
      <c r="S201" s="19"/>
      <c r="T201" s="19"/>
      <c r="U201" s="19"/>
      <c r="V201" s="19"/>
      <c r="W201" s="19"/>
      <c r="X201" s="19"/>
      <c r="Y201" s="19"/>
      <c r="Z201" s="19"/>
    </row>
    <row r="202" spans="1:26" ht="11.25" customHeight="1">
      <c r="A202" s="19"/>
      <c r="B202" s="19"/>
      <c r="C202" s="366"/>
      <c r="D202" s="336"/>
      <c r="E202" s="336"/>
      <c r="F202" s="19"/>
      <c r="G202" s="19"/>
      <c r="H202" s="19"/>
      <c r="I202" s="19"/>
      <c r="J202" s="19"/>
      <c r="K202" s="19"/>
      <c r="L202" s="19"/>
      <c r="M202" s="266"/>
      <c r="N202" s="19"/>
      <c r="O202" s="266"/>
      <c r="P202" s="372"/>
      <c r="Q202" s="372"/>
      <c r="R202" s="266"/>
      <c r="S202" s="19"/>
      <c r="T202" s="19"/>
      <c r="U202" s="19"/>
      <c r="V202" s="19"/>
      <c r="W202" s="19"/>
      <c r="X202" s="19"/>
      <c r="Y202" s="19"/>
      <c r="Z202" s="19"/>
    </row>
    <row r="203" spans="1:26" ht="11.25" customHeight="1">
      <c r="A203" s="19"/>
      <c r="B203" s="19"/>
      <c r="C203" s="366"/>
      <c r="D203" s="336"/>
      <c r="E203" s="336"/>
      <c r="F203" s="19"/>
      <c r="G203" s="19"/>
      <c r="H203" s="19"/>
      <c r="I203" s="19"/>
      <c r="J203" s="19"/>
      <c r="K203" s="19"/>
      <c r="L203" s="19"/>
      <c r="M203" s="266"/>
      <c r="N203" s="19"/>
      <c r="O203" s="266"/>
      <c r="P203" s="372"/>
      <c r="Q203" s="372"/>
      <c r="R203" s="266"/>
      <c r="S203" s="19"/>
      <c r="T203" s="19"/>
      <c r="U203" s="19"/>
      <c r="V203" s="19"/>
      <c r="W203" s="19"/>
      <c r="X203" s="19"/>
      <c r="Y203" s="19"/>
      <c r="Z203" s="19"/>
    </row>
    <row r="204" spans="1:26" ht="11.25" customHeight="1">
      <c r="A204" s="19"/>
      <c r="B204" s="19"/>
      <c r="C204" s="366"/>
      <c r="D204" s="336"/>
      <c r="E204" s="336"/>
      <c r="F204" s="19"/>
      <c r="G204" s="19"/>
      <c r="H204" s="19"/>
      <c r="I204" s="19"/>
      <c r="J204" s="19"/>
      <c r="K204" s="19"/>
      <c r="L204" s="19"/>
      <c r="M204" s="266"/>
      <c r="N204" s="19"/>
      <c r="O204" s="266"/>
      <c r="P204" s="372"/>
      <c r="Q204" s="372"/>
      <c r="R204" s="266"/>
      <c r="S204" s="19"/>
      <c r="T204" s="19"/>
      <c r="U204" s="19"/>
      <c r="V204" s="19"/>
      <c r="W204" s="19"/>
      <c r="X204" s="19"/>
      <c r="Y204" s="19"/>
      <c r="Z204" s="19"/>
    </row>
    <row r="205" spans="1:26" ht="11.25" customHeight="1">
      <c r="A205" s="19"/>
      <c r="B205" s="19"/>
      <c r="C205" s="366"/>
      <c r="D205" s="336"/>
      <c r="E205" s="336"/>
      <c r="F205" s="19"/>
      <c r="G205" s="19"/>
      <c r="H205" s="19"/>
      <c r="I205" s="19"/>
      <c r="J205" s="19"/>
      <c r="K205" s="19"/>
      <c r="L205" s="19"/>
      <c r="M205" s="266"/>
      <c r="N205" s="19"/>
      <c r="O205" s="266"/>
      <c r="P205" s="372"/>
      <c r="Q205" s="372"/>
      <c r="R205" s="266"/>
      <c r="S205" s="19"/>
      <c r="T205" s="19"/>
      <c r="U205" s="19"/>
      <c r="V205" s="19"/>
      <c r="W205" s="19"/>
      <c r="X205" s="19"/>
      <c r="Y205" s="19"/>
      <c r="Z205" s="19"/>
    </row>
    <row r="206" spans="1:26" ht="11.25" customHeight="1">
      <c r="A206" s="19"/>
      <c r="B206" s="19"/>
      <c r="C206" s="366"/>
      <c r="D206" s="336"/>
      <c r="E206" s="336"/>
      <c r="F206" s="19"/>
      <c r="G206" s="19"/>
      <c r="H206" s="19"/>
      <c r="I206" s="19"/>
      <c r="J206" s="19"/>
      <c r="K206" s="19"/>
      <c r="L206" s="19"/>
      <c r="M206" s="266"/>
      <c r="N206" s="19"/>
      <c r="O206" s="266"/>
      <c r="P206" s="372"/>
      <c r="Q206" s="372"/>
      <c r="R206" s="266"/>
      <c r="S206" s="19"/>
      <c r="T206" s="19"/>
      <c r="U206" s="19"/>
      <c r="V206" s="19"/>
      <c r="W206" s="19"/>
      <c r="X206" s="19"/>
      <c r="Y206" s="19"/>
      <c r="Z206" s="19"/>
    </row>
    <row r="207" spans="1:26" ht="11.25" customHeight="1">
      <c r="A207" s="19"/>
      <c r="B207" s="19"/>
      <c r="C207" s="366"/>
      <c r="D207" s="336"/>
      <c r="E207" s="336"/>
      <c r="F207" s="19"/>
      <c r="G207" s="19"/>
      <c r="H207" s="19"/>
      <c r="I207" s="19"/>
      <c r="J207" s="19"/>
      <c r="K207" s="19"/>
      <c r="L207" s="19"/>
      <c r="M207" s="266"/>
      <c r="N207" s="19"/>
      <c r="O207" s="266"/>
      <c r="P207" s="372"/>
      <c r="Q207" s="372"/>
      <c r="R207" s="266"/>
      <c r="S207" s="19"/>
      <c r="T207" s="19"/>
      <c r="U207" s="19"/>
      <c r="V207" s="19"/>
      <c r="W207" s="19"/>
      <c r="X207" s="19"/>
      <c r="Y207" s="19"/>
      <c r="Z207" s="19"/>
    </row>
    <row r="208" spans="1:26" ht="11.25" customHeight="1">
      <c r="A208" s="19"/>
      <c r="B208" s="19"/>
      <c r="C208" s="366"/>
      <c r="D208" s="336"/>
      <c r="E208" s="336"/>
      <c r="F208" s="19"/>
      <c r="G208" s="19"/>
      <c r="H208" s="19"/>
      <c r="I208" s="19"/>
      <c r="J208" s="19"/>
      <c r="K208" s="19"/>
      <c r="L208" s="19"/>
      <c r="M208" s="266"/>
      <c r="N208" s="19"/>
      <c r="O208" s="266"/>
      <c r="P208" s="372"/>
      <c r="Q208" s="372"/>
      <c r="R208" s="266"/>
      <c r="S208" s="19"/>
      <c r="T208" s="19"/>
      <c r="U208" s="19"/>
      <c r="V208" s="19"/>
      <c r="W208" s="19"/>
      <c r="X208" s="19"/>
      <c r="Y208" s="19"/>
      <c r="Z208" s="19"/>
    </row>
    <row r="209" spans="1:26" ht="11.25" customHeight="1">
      <c r="A209" s="19"/>
      <c r="B209" s="19"/>
      <c r="C209" s="366"/>
      <c r="D209" s="336"/>
      <c r="E209" s="336"/>
      <c r="F209" s="19"/>
      <c r="G209" s="19"/>
      <c r="H209" s="19"/>
      <c r="I209" s="19"/>
      <c r="J209" s="19"/>
      <c r="K209" s="19"/>
      <c r="L209" s="19"/>
      <c r="M209" s="266"/>
      <c r="N209" s="19"/>
      <c r="O209" s="266"/>
      <c r="P209" s="372"/>
      <c r="Q209" s="372"/>
      <c r="R209" s="266"/>
      <c r="S209" s="19"/>
      <c r="T209" s="19"/>
      <c r="U209" s="19"/>
      <c r="V209" s="19"/>
      <c r="W209" s="19"/>
      <c r="X209" s="19"/>
      <c r="Y209" s="19"/>
      <c r="Z209" s="19"/>
    </row>
    <row r="210" spans="1:26" ht="11.25" customHeight="1">
      <c r="A210" s="19"/>
      <c r="B210" s="19"/>
      <c r="C210" s="366"/>
      <c r="D210" s="336"/>
      <c r="E210" s="336"/>
      <c r="F210" s="19"/>
      <c r="G210" s="19"/>
      <c r="H210" s="19"/>
      <c r="I210" s="19"/>
      <c r="J210" s="19"/>
      <c r="K210" s="19"/>
      <c r="L210" s="19"/>
      <c r="M210" s="266"/>
      <c r="N210" s="19"/>
      <c r="O210" s="266"/>
      <c r="P210" s="372"/>
      <c r="Q210" s="372"/>
      <c r="R210" s="266"/>
      <c r="S210" s="19"/>
      <c r="T210" s="19"/>
      <c r="U210" s="19"/>
      <c r="V210" s="19"/>
      <c r="W210" s="19"/>
      <c r="X210" s="19"/>
      <c r="Y210" s="19"/>
      <c r="Z210" s="19"/>
    </row>
    <row r="211" spans="1:26" ht="11.25" customHeight="1">
      <c r="A211" s="19"/>
      <c r="B211" s="19"/>
      <c r="C211" s="366"/>
      <c r="D211" s="336"/>
      <c r="E211" s="336"/>
      <c r="F211" s="19"/>
      <c r="G211" s="19"/>
      <c r="H211" s="19"/>
      <c r="I211" s="19"/>
      <c r="J211" s="19"/>
      <c r="K211" s="19"/>
      <c r="L211" s="19"/>
      <c r="M211" s="266"/>
      <c r="N211" s="19"/>
      <c r="O211" s="266"/>
      <c r="P211" s="372"/>
      <c r="Q211" s="372"/>
      <c r="R211" s="266"/>
      <c r="S211" s="19"/>
      <c r="T211" s="19"/>
      <c r="U211" s="19"/>
      <c r="V211" s="19"/>
      <c r="W211" s="19"/>
      <c r="X211" s="19"/>
      <c r="Y211" s="19"/>
      <c r="Z211" s="19"/>
    </row>
    <row r="212" spans="1:26" ht="11.25" customHeight="1">
      <c r="A212" s="19"/>
      <c r="B212" s="19"/>
      <c r="C212" s="366"/>
      <c r="D212" s="336"/>
      <c r="E212" s="336"/>
      <c r="F212" s="19"/>
      <c r="G212" s="19"/>
      <c r="H212" s="19"/>
      <c r="I212" s="19"/>
      <c r="J212" s="19"/>
      <c r="K212" s="19"/>
      <c r="L212" s="19"/>
      <c r="M212" s="266"/>
      <c r="N212" s="19"/>
      <c r="O212" s="266"/>
      <c r="P212" s="372"/>
      <c r="Q212" s="372"/>
      <c r="R212" s="266"/>
      <c r="S212" s="19"/>
      <c r="T212" s="19"/>
      <c r="U212" s="19"/>
      <c r="V212" s="19"/>
      <c r="W212" s="19"/>
      <c r="X212" s="19"/>
      <c r="Y212" s="19"/>
      <c r="Z212" s="19"/>
    </row>
    <row r="213" spans="1:26" ht="11.25" customHeight="1">
      <c r="A213" s="19"/>
      <c r="B213" s="19"/>
      <c r="C213" s="366"/>
      <c r="D213" s="336"/>
      <c r="E213" s="336"/>
      <c r="F213" s="19"/>
      <c r="G213" s="19"/>
      <c r="H213" s="19"/>
      <c r="I213" s="19"/>
      <c r="J213" s="19"/>
      <c r="K213" s="19"/>
      <c r="L213" s="19"/>
      <c r="M213" s="266"/>
      <c r="N213" s="19"/>
      <c r="O213" s="266"/>
      <c r="P213" s="372"/>
      <c r="Q213" s="372"/>
      <c r="R213" s="266"/>
      <c r="S213" s="19"/>
      <c r="T213" s="19"/>
      <c r="U213" s="19"/>
      <c r="V213" s="19"/>
      <c r="W213" s="19"/>
      <c r="X213" s="19"/>
      <c r="Y213" s="19"/>
      <c r="Z213" s="19"/>
    </row>
    <row r="214" spans="1:26" ht="11.25" customHeight="1">
      <c r="A214" s="19"/>
      <c r="B214" s="19"/>
      <c r="C214" s="366"/>
      <c r="D214" s="336"/>
      <c r="E214" s="336"/>
      <c r="F214" s="19"/>
      <c r="G214" s="19"/>
      <c r="H214" s="19"/>
      <c r="I214" s="19"/>
      <c r="J214" s="19"/>
      <c r="K214" s="19"/>
      <c r="L214" s="19"/>
      <c r="M214" s="266"/>
      <c r="N214" s="19"/>
      <c r="O214" s="266"/>
      <c r="P214" s="372"/>
      <c r="Q214" s="372"/>
      <c r="R214" s="266"/>
      <c r="S214" s="19"/>
      <c r="T214" s="19"/>
      <c r="U214" s="19"/>
      <c r="V214" s="19"/>
      <c r="W214" s="19"/>
      <c r="X214" s="19"/>
      <c r="Y214" s="19"/>
      <c r="Z214" s="19"/>
    </row>
    <row r="215" spans="1:26" ht="11.25" customHeight="1">
      <c r="A215" s="19"/>
      <c r="B215" s="19"/>
      <c r="C215" s="366"/>
      <c r="D215" s="336"/>
      <c r="E215" s="336"/>
      <c r="F215" s="19"/>
      <c r="G215" s="19"/>
      <c r="H215" s="19"/>
      <c r="I215" s="19"/>
      <c r="J215" s="19"/>
      <c r="K215" s="19"/>
      <c r="L215" s="19"/>
      <c r="M215" s="266"/>
      <c r="N215" s="19"/>
      <c r="O215" s="266"/>
      <c r="P215" s="372"/>
      <c r="Q215" s="372"/>
      <c r="R215" s="266"/>
      <c r="S215" s="19"/>
      <c r="T215" s="19"/>
      <c r="U215" s="19"/>
      <c r="V215" s="19"/>
      <c r="W215" s="19"/>
      <c r="X215" s="19"/>
      <c r="Y215" s="19"/>
      <c r="Z215" s="19"/>
    </row>
    <row r="216" spans="1:26" ht="11.25" customHeight="1">
      <c r="A216" s="19"/>
      <c r="B216" s="19"/>
      <c r="C216" s="366"/>
      <c r="D216" s="336"/>
      <c r="E216" s="336"/>
      <c r="F216" s="19"/>
      <c r="G216" s="19"/>
      <c r="H216" s="19"/>
      <c r="I216" s="19"/>
      <c r="J216" s="19"/>
      <c r="K216" s="19"/>
      <c r="L216" s="19"/>
      <c r="M216" s="266"/>
      <c r="N216" s="19"/>
      <c r="O216" s="266"/>
      <c r="P216" s="372"/>
      <c r="Q216" s="372"/>
      <c r="R216" s="266"/>
      <c r="S216" s="19"/>
      <c r="T216" s="19"/>
      <c r="U216" s="19"/>
      <c r="V216" s="19"/>
      <c r="W216" s="19"/>
      <c r="X216" s="19"/>
      <c r="Y216" s="19"/>
      <c r="Z216" s="19"/>
    </row>
    <row r="217" spans="1:26" ht="11.25" customHeight="1">
      <c r="A217" s="19"/>
      <c r="B217" s="19"/>
      <c r="C217" s="366"/>
      <c r="D217" s="336"/>
      <c r="E217" s="336"/>
      <c r="F217" s="19"/>
      <c r="G217" s="19"/>
      <c r="H217" s="19"/>
      <c r="I217" s="19"/>
      <c r="J217" s="19"/>
      <c r="K217" s="19"/>
      <c r="L217" s="19"/>
      <c r="M217" s="266"/>
      <c r="N217" s="19"/>
      <c r="O217" s="266"/>
      <c r="P217" s="372"/>
      <c r="Q217" s="372"/>
      <c r="R217" s="266"/>
      <c r="S217" s="19"/>
      <c r="T217" s="19"/>
      <c r="U217" s="19"/>
      <c r="V217" s="19"/>
      <c r="W217" s="19"/>
      <c r="X217" s="19"/>
      <c r="Y217" s="19"/>
      <c r="Z217" s="19"/>
    </row>
    <row r="218" spans="1:26" ht="11.25" customHeight="1">
      <c r="A218" s="19"/>
      <c r="B218" s="19"/>
      <c r="C218" s="366"/>
      <c r="D218" s="336"/>
      <c r="E218" s="336"/>
      <c r="F218" s="19"/>
      <c r="G218" s="19"/>
      <c r="H218" s="19"/>
      <c r="I218" s="19"/>
      <c r="J218" s="19"/>
      <c r="K218" s="19"/>
      <c r="L218" s="19"/>
      <c r="M218" s="266"/>
      <c r="N218" s="19"/>
      <c r="O218" s="266"/>
      <c r="P218" s="372"/>
      <c r="Q218" s="372"/>
      <c r="R218" s="266"/>
      <c r="S218" s="19"/>
      <c r="T218" s="19"/>
      <c r="U218" s="19"/>
      <c r="V218" s="19"/>
      <c r="W218" s="19"/>
      <c r="X218" s="19"/>
      <c r="Y218" s="19"/>
      <c r="Z218" s="19"/>
    </row>
    <row r="219" spans="1:26" ht="11.25" customHeight="1">
      <c r="A219" s="19"/>
      <c r="B219" s="19"/>
      <c r="C219" s="366"/>
      <c r="D219" s="336"/>
      <c r="E219" s="336"/>
      <c r="F219" s="19"/>
      <c r="G219" s="19"/>
      <c r="H219" s="19"/>
      <c r="I219" s="19"/>
      <c r="J219" s="19"/>
      <c r="K219" s="19"/>
      <c r="L219" s="19"/>
      <c r="M219" s="266"/>
      <c r="N219" s="19"/>
      <c r="O219" s="266"/>
      <c r="P219" s="372"/>
      <c r="Q219" s="372"/>
      <c r="R219" s="266"/>
      <c r="S219" s="19"/>
      <c r="T219" s="19"/>
      <c r="U219" s="19"/>
      <c r="V219" s="19"/>
      <c r="W219" s="19"/>
      <c r="X219" s="19"/>
      <c r="Y219" s="19"/>
      <c r="Z219" s="19"/>
    </row>
    <row r="220" spans="1:26" ht="11.25" customHeight="1">
      <c r="A220" s="19"/>
      <c r="B220" s="19"/>
      <c r="C220" s="366"/>
      <c r="D220" s="336"/>
      <c r="E220" s="336"/>
      <c r="F220" s="19"/>
      <c r="G220" s="19"/>
      <c r="H220" s="19"/>
      <c r="I220" s="19"/>
      <c r="J220" s="19"/>
      <c r="K220" s="19"/>
      <c r="L220" s="19"/>
      <c r="M220" s="266"/>
      <c r="N220" s="19"/>
      <c r="O220" s="266"/>
      <c r="P220" s="372"/>
      <c r="Q220" s="372"/>
      <c r="R220" s="266"/>
      <c r="S220" s="19"/>
      <c r="T220" s="19"/>
      <c r="U220" s="19"/>
      <c r="V220" s="19"/>
      <c r="W220" s="19"/>
      <c r="X220" s="19"/>
      <c r="Y220" s="19"/>
      <c r="Z220" s="19"/>
    </row>
    <row r="221" spans="1:26" ht="11.25" customHeight="1">
      <c r="A221" s="19"/>
      <c r="B221" s="19"/>
      <c r="C221" s="366"/>
      <c r="D221" s="336"/>
      <c r="E221" s="336"/>
      <c r="F221" s="19"/>
      <c r="G221" s="19"/>
      <c r="H221" s="19"/>
      <c r="I221" s="19"/>
      <c r="J221" s="19"/>
      <c r="K221" s="19"/>
      <c r="L221" s="19"/>
      <c r="M221" s="266"/>
      <c r="N221" s="19"/>
      <c r="O221" s="266"/>
      <c r="P221" s="372"/>
      <c r="Q221" s="372"/>
      <c r="R221" s="266"/>
      <c r="S221" s="19"/>
      <c r="T221" s="19"/>
      <c r="U221" s="19"/>
      <c r="V221" s="19"/>
      <c r="W221" s="19"/>
      <c r="X221" s="19"/>
      <c r="Y221" s="19"/>
      <c r="Z221" s="19"/>
    </row>
    <row r="222" spans="1:26" ht="11.25" customHeight="1">
      <c r="A222" s="19"/>
      <c r="B222" s="19"/>
      <c r="C222" s="366"/>
      <c r="D222" s="336"/>
      <c r="E222" s="336"/>
      <c r="F222" s="19"/>
      <c r="G222" s="19"/>
      <c r="H222" s="19"/>
      <c r="I222" s="19"/>
      <c r="J222" s="19"/>
      <c r="K222" s="19"/>
      <c r="L222" s="19"/>
      <c r="M222" s="266"/>
      <c r="N222" s="19"/>
      <c r="O222" s="266"/>
      <c r="P222" s="372"/>
      <c r="Q222" s="372"/>
      <c r="R222" s="266"/>
      <c r="S222" s="19"/>
      <c r="T222" s="19"/>
      <c r="U222" s="19"/>
      <c r="V222" s="19"/>
      <c r="W222" s="19"/>
      <c r="X222" s="19"/>
      <c r="Y222" s="19"/>
      <c r="Z222" s="19"/>
    </row>
    <row r="223" spans="1:26" ht="11.25" customHeight="1">
      <c r="A223" s="19"/>
      <c r="B223" s="19"/>
      <c r="C223" s="366"/>
      <c r="D223" s="336"/>
      <c r="E223" s="336"/>
      <c r="F223" s="19"/>
      <c r="G223" s="19"/>
      <c r="H223" s="19"/>
      <c r="I223" s="19"/>
      <c r="J223" s="19"/>
      <c r="K223" s="19"/>
      <c r="L223" s="19"/>
      <c r="M223" s="266"/>
      <c r="N223" s="19"/>
      <c r="O223" s="266"/>
      <c r="P223" s="372"/>
      <c r="Q223" s="372"/>
      <c r="R223" s="266"/>
      <c r="S223" s="19"/>
      <c r="T223" s="19"/>
      <c r="U223" s="19"/>
      <c r="V223" s="19"/>
      <c r="W223" s="19"/>
      <c r="X223" s="19"/>
      <c r="Y223" s="19"/>
      <c r="Z223" s="19"/>
    </row>
    <row r="224" spans="1:26" ht="11.25" customHeight="1">
      <c r="A224" s="19"/>
      <c r="B224" s="19"/>
      <c r="C224" s="366"/>
      <c r="D224" s="336"/>
      <c r="E224" s="336"/>
      <c r="F224" s="19"/>
      <c r="G224" s="19"/>
      <c r="H224" s="19"/>
      <c r="I224" s="19"/>
      <c r="J224" s="19"/>
      <c r="K224" s="19"/>
      <c r="L224" s="19"/>
      <c r="M224" s="266"/>
      <c r="N224" s="19"/>
      <c r="O224" s="266"/>
      <c r="P224" s="372"/>
      <c r="Q224" s="372"/>
      <c r="R224" s="266"/>
      <c r="S224" s="19"/>
      <c r="T224" s="19"/>
      <c r="U224" s="19"/>
      <c r="V224" s="19"/>
      <c r="W224" s="19"/>
      <c r="X224" s="19"/>
      <c r="Y224" s="19"/>
      <c r="Z224" s="19"/>
    </row>
    <row r="225" spans="1:26" ht="11.25" customHeight="1">
      <c r="A225" s="19"/>
      <c r="B225" s="19"/>
      <c r="C225" s="366"/>
      <c r="D225" s="336"/>
      <c r="E225" s="336"/>
      <c r="F225" s="19"/>
      <c r="G225" s="19"/>
      <c r="H225" s="19"/>
      <c r="I225" s="19"/>
      <c r="J225" s="19"/>
      <c r="K225" s="19"/>
      <c r="L225" s="19"/>
      <c r="M225" s="266"/>
      <c r="N225" s="19"/>
      <c r="O225" s="266"/>
      <c r="P225" s="372"/>
      <c r="Q225" s="372"/>
      <c r="R225" s="266"/>
      <c r="S225" s="19"/>
      <c r="T225" s="19"/>
      <c r="U225" s="19"/>
      <c r="V225" s="19"/>
      <c r="W225" s="19"/>
      <c r="X225" s="19"/>
      <c r="Y225" s="19"/>
      <c r="Z225" s="19"/>
    </row>
    <row r="226" spans="1:26" ht="11.25" customHeight="1">
      <c r="A226" s="19"/>
      <c r="B226" s="19"/>
      <c r="C226" s="366"/>
      <c r="D226" s="336"/>
      <c r="E226" s="336"/>
      <c r="F226" s="19"/>
      <c r="G226" s="19"/>
      <c r="H226" s="19"/>
      <c r="I226" s="19"/>
      <c r="J226" s="19"/>
      <c r="K226" s="19"/>
      <c r="L226" s="19"/>
      <c r="M226" s="266"/>
      <c r="N226" s="19"/>
      <c r="O226" s="266"/>
      <c r="P226" s="372"/>
      <c r="Q226" s="372"/>
      <c r="R226" s="266"/>
      <c r="S226" s="19"/>
      <c r="T226" s="19"/>
      <c r="U226" s="19"/>
      <c r="V226" s="19"/>
      <c r="W226" s="19"/>
      <c r="X226" s="19"/>
      <c r="Y226" s="19"/>
      <c r="Z226" s="19"/>
    </row>
    <row r="227" spans="1:26" ht="11.25" customHeight="1">
      <c r="A227" s="19"/>
      <c r="B227" s="19"/>
      <c r="C227" s="366"/>
      <c r="D227" s="336"/>
      <c r="E227" s="336"/>
      <c r="F227" s="19"/>
      <c r="G227" s="19"/>
      <c r="H227" s="19"/>
      <c r="I227" s="19"/>
      <c r="J227" s="19"/>
      <c r="K227" s="19"/>
      <c r="L227" s="19"/>
      <c r="M227" s="266"/>
      <c r="N227" s="19"/>
      <c r="O227" s="266"/>
      <c r="P227" s="372"/>
      <c r="Q227" s="372"/>
      <c r="R227" s="266"/>
      <c r="S227" s="19"/>
      <c r="T227" s="19"/>
      <c r="U227" s="19"/>
      <c r="V227" s="19"/>
      <c r="W227" s="19"/>
      <c r="X227" s="19"/>
      <c r="Y227" s="19"/>
      <c r="Z227" s="19"/>
    </row>
    <row r="228" spans="1:26" ht="11.25" customHeight="1">
      <c r="A228" s="19"/>
      <c r="B228" s="19"/>
      <c r="C228" s="366"/>
      <c r="D228" s="336"/>
      <c r="E228" s="336"/>
      <c r="F228" s="19"/>
      <c r="G228" s="19"/>
      <c r="H228" s="19"/>
      <c r="I228" s="19"/>
      <c r="J228" s="19"/>
      <c r="K228" s="19"/>
      <c r="L228" s="19"/>
      <c r="M228" s="266"/>
      <c r="N228" s="19"/>
      <c r="O228" s="266"/>
      <c r="P228" s="372"/>
      <c r="Q228" s="372"/>
      <c r="R228" s="266"/>
      <c r="S228" s="19"/>
      <c r="T228" s="19"/>
      <c r="U228" s="19"/>
      <c r="V228" s="19"/>
      <c r="W228" s="19"/>
      <c r="X228" s="19"/>
      <c r="Y228" s="19"/>
      <c r="Z228" s="19"/>
    </row>
    <row r="229" spans="1:26" ht="11.25" customHeight="1">
      <c r="A229" s="19"/>
      <c r="B229" s="19"/>
      <c r="C229" s="366"/>
      <c r="D229" s="336"/>
      <c r="E229" s="336"/>
      <c r="F229" s="19"/>
      <c r="G229" s="19"/>
      <c r="H229" s="19"/>
      <c r="I229" s="19"/>
      <c r="J229" s="19"/>
      <c r="K229" s="19"/>
      <c r="L229" s="19"/>
      <c r="M229" s="266"/>
      <c r="N229" s="19"/>
      <c r="O229" s="266"/>
      <c r="P229" s="372"/>
      <c r="Q229" s="372"/>
      <c r="R229" s="266"/>
      <c r="S229" s="19"/>
      <c r="T229" s="19"/>
      <c r="U229" s="19"/>
      <c r="V229" s="19"/>
      <c r="W229" s="19"/>
      <c r="X229" s="19"/>
      <c r="Y229" s="19"/>
      <c r="Z229" s="19"/>
    </row>
    <row r="230" spans="1:26" ht="11.25" customHeight="1">
      <c r="A230" s="19"/>
      <c r="B230" s="19"/>
      <c r="C230" s="366"/>
      <c r="D230" s="336"/>
      <c r="E230" s="336"/>
      <c r="F230" s="19"/>
      <c r="G230" s="19"/>
      <c r="H230" s="19"/>
      <c r="I230" s="19"/>
      <c r="J230" s="19"/>
      <c r="K230" s="19"/>
      <c r="L230" s="19"/>
      <c r="M230" s="266"/>
      <c r="N230" s="19"/>
      <c r="O230" s="266"/>
      <c r="P230" s="372"/>
      <c r="Q230" s="372"/>
      <c r="R230" s="266"/>
      <c r="S230" s="19"/>
      <c r="T230" s="19"/>
      <c r="U230" s="19"/>
      <c r="V230" s="19"/>
      <c r="W230" s="19"/>
      <c r="X230" s="19"/>
      <c r="Y230" s="19"/>
      <c r="Z230" s="19"/>
    </row>
    <row r="231" spans="1:26" ht="11.25" customHeight="1">
      <c r="A231" s="19"/>
      <c r="B231" s="19"/>
      <c r="C231" s="366"/>
      <c r="D231" s="336"/>
      <c r="E231" s="336"/>
      <c r="F231" s="19"/>
      <c r="G231" s="19"/>
      <c r="H231" s="19"/>
      <c r="I231" s="19"/>
      <c r="J231" s="19"/>
      <c r="K231" s="19"/>
      <c r="L231" s="19"/>
      <c r="M231" s="266"/>
      <c r="N231" s="19"/>
      <c r="O231" s="266"/>
      <c r="P231" s="372"/>
      <c r="Q231" s="372"/>
      <c r="R231" s="266"/>
      <c r="S231" s="19"/>
      <c r="T231" s="19"/>
      <c r="U231" s="19"/>
      <c r="V231" s="19"/>
      <c r="W231" s="19"/>
      <c r="X231" s="19"/>
      <c r="Y231" s="19"/>
      <c r="Z231" s="19"/>
    </row>
    <row r="232" spans="1:26" ht="11.25" customHeight="1">
      <c r="A232" s="19"/>
      <c r="B232" s="19"/>
      <c r="C232" s="366"/>
      <c r="D232" s="336"/>
      <c r="E232" s="336"/>
      <c r="F232" s="19"/>
      <c r="G232" s="19"/>
      <c r="H232" s="19"/>
      <c r="I232" s="19"/>
      <c r="J232" s="19"/>
      <c r="K232" s="19"/>
      <c r="L232" s="19"/>
      <c r="M232" s="266"/>
      <c r="N232" s="19"/>
      <c r="O232" s="266"/>
      <c r="P232" s="372"/>
      <c r="Q232" s="372"/>
      <c r="R232" s="266"/>
      <c r="S232" s="19"/>
      <c r="T232" s="19"/>
      <c r="U232" s="19"/>
      <c r="V232" s="19"/>
      <c r="W232" s="19"/>
      <c r="X232" s="19"/>
      <c r="Y232" s="19"/>
      <c r="Z232" s="19"/>
    </row>
    <row r="233" spans="1:26" ht="11.25" customHeight="1">
      <c r="A233" s="19"/>
      <c r="B233" s="19"/>
      <c r="C233" s="366"/>
      <c r="D233" s="336"/>
      <c r="E233" s="336"/>
      <c r="F233" s="19"/>
      <c r="G233" s="19"/>
      <c r="H233" s="19"/>
      <c r="I233" s="19"/>
      <c r="J233" s="19"/>
      <c r="K233" s="19"/>
      <c r="L233" s="19"/>
      <c r="M233" s="266"/>
      <c r="N233" s="19"/>
      <c r="O233" s="266"/>
      <c r="P233" s="372"/>
      <c r="Q233" s="372"/>
      <c r="R233" s="266"/>
      <c r="S233" s="19"/>
      <c r="T233" s="19"/>
      <c r="U233" s="19"/>
      <c r="V233" s="19"/>
      <c r="W233" s="19"/>
      <c r="X233" s="19"/>
      <c r="Y233" s="19"/>
      <c r="Z233" s="19"/>
    </row>
    <row r="234" spans="1:26" ht="11.25" customHeight="1">
      <c r="A234" s="19"/>
      <c r="B234" s="19"/>
      <c r="C234" s="366"/>
      <c r="D234" s="336"/>
      <c r="E234" s="336"/>
      <c r="F234" s="19"/>
      <c r="G234" s="19"/>
      <c r="H234" s="19"/>
      <c r="I234" s="19"/>
      <c r="J234" s="19"/>
      <c r="K234" s="19"/>
      <c r="L234" s="19"/>
      <c r="M234" s="266"/>
      <c r="N234" s="19"/>
      <c r="O234" s="266"/>
      <c r="P234" s="372"/>
      <c r="Q234" s="372"/>
      <c r="R234" s="266"/>
      <c r="S234" s="19"/>
      <c r="T234" s="19"/>
      <c r="U234" s="19"/>
      <c r="V234" s="19"/>
      <c r="W234" s="19"/>
      <c r="X234" s="19"/>
      <c r="Y234" s="19"/>
      <c r="Z234" s="19"/>
    </row>
    <row r="235" spans="1:26" ht="11.25" customHeight="1">
      <c r="A235" s="19"/>
      <c r="B235" s="19"/>
      <c r="C235" s="366"/>
      <c r="D235" s="336"/>
      <c r="E235" s="336"/>
      <c r="F235" s="19"/>
      <c r="G235" s="19"/>
      <c r="H235" s="19"/>
      <c r="I235" s="19"/>
      <c r="J235" s="19"/>
      <c r="K235" s="19"/>
      <c r="L235" s="19"/>
      <c r="M235" s="266"/>
      <c r="N235" s="19"/>
      <c r="O235" s="266"/>
      <c r="P235" s="372"/>
      <c r="Q235" s="372"/>
      <c r="R235" s="266"/>
      <c r="S235" s="19"/>
      <c r="T235" s="19"/>
      <c r="U235" s="19"/>
      <c r="V235" s="19"/>
      <c r="W235" s="19"/>
      <c r="X235" s="19"/>
      <c r="Y235" s="19"/>
      <c r="Z235" s="19"/>
    </row>
    <row r="236" spans="1:26" ht="11.25" customHeight="1">
      <c r="A236" s="19"/>
      <c r="B236" s="19"/>
      <c r="C236" s="366"/>
      <c r="D236" s="336"/>
      <c r="E236" s="336"/>
      <c r="F236" s="19"/>
      <c r="G236" s="19"/>
      <c r="H236" s="19"/>
      <c r="I236" s="19"/>
      <c r="J236" s="19"/>
      <c r="K236" s="19"/>
      <c r="L236" s="19"/>
      <c r="M236" s="266"/>
      <c r="N236" s="19"/>
      <c r="O236" s="266"/>
      <c r="P236" s="372"/>
      <c r="Q236" s="372"/>
      <c r="R236" s="266"/>
      <c r="S236" s="19"/>
      <c r="T236" s="19"/>
      <c r="U236" s="19"/>
      <c r="V236" s="19"/>
      <c r="W236" s="19"/>
      <c r="X236" s="19"/>
      <c r="Y236" s="19"/>
      <c r="Z236" s="19"/>
    </row>
    <row r="237" spans="1:26" ht="11.25" customHeight="1">
      <c r="A237" s="19"/>
      <c r="B237" s="19"/>
      <c r="C237" s="366"/>
      <c r="D237" s="336"/>
      <c r="E237" s="336"/>
      <c r="F237" s="19"/>
      <c r="G237" s="19"/>
      <c r="H237" s="19"/>
      <c r="I237" s="19"/>
      <c r="J237" s="19"/>
      <c r="K237" s="19"/>
      <c r="L237" s="19"/>
      <c r="M237" s="266"/>
      <c r="N237" s="19"/>
      <c r="O237" s="266"/>
      <c r="P237" s="372"/>
      <c r="Q237" s="372"/>
      <c r="R237" s="266"/>
      <c r="S237" s="19"/>
      <c r="T237" s="19"/>
      <c r="U237" s="19"/>
      <c r="V237" s="19"/>
      <c r="W237" s="19"/>
      <c r="X237" s="19"/>
      <c r="Y237" s="19"/>
      <c r="Z237" s="19"/>
    </row>
    <row r="238" spans="1:26" ht="11.25" customHeight="1">
      <c r="A238" s="19"/>
      <c r="B238" s="19"/>
      <c r="C238" s="366"/>
      <c r="D238" s="336"/>
      <c r="E238" s="336"/>
      <c r="F238" s="19"/>
      <c r="G238" s="19"/>
      <c r="H238" s="19"/>
      <c r="I238" s="19"/>
      <c r="J238" s="19"/>
      <c r="K238" s="19"/>
      <c r="L238" s="19"/>
      <c r="M238" s="266"/>
      <c r="N238" s="19"/>
      <c r="O238" s="266"/>
      <c r="P238" s="372"/>
      <c r="Q238" s="372"/>
      <c r="R238" s="266"/>
      <c r="S238" s="19"/>
      <c r="T238" s="19"/>
      <c r="U238" s="19"/>
      <c r="V238" s="19"/>
      <c r="W238" s="19"/>
      <c r="X238" s="19"/>
      <c r="Y238" s="19"/>
      <c r="Z238" s="19"/>
    </row>
    <row r="239" spans="1:26" ht="11.25" customHeight="1">
      <c r="A239" s="19"/>
      <c r="B239" s="19"/>
      <c r="C239" s="366"/>
      <c r="D239" s="336"/>
      <c r="E239" s="336"/>
      <c r="F239" s="19"/>
      <c r="G239" s="19"/>
      <c r="H239" s="19"/>
      <c r="I239" s="19"/>
      <c r="J239" s="19"/>
      <c r="K239" s="19"/>
      <c r="L239" s="19"/>
      <c r="M239" s="266"/>
      <c r="N239" s="19"/>
      <c r="O239" s="266"/>
      <c r="P239" s="372"/>
      <c r="Q239" s="372"/>
      <c r="R239" s="266"/>
      <c r="S239" s="19"/>
      <c r="T239" s="19"/>
      <c r="U239" s="19"/>
      <c r="V239" s="19"/>
      <c r="W239" s="19"/>
      <c r="X239" s="19"/>
      <c r="Y239" s="19"/>
      <c r="Z239" s="19"/>
    </row>
    <row r="240" spans="1:26" ht="11.25" customHeight="1">
      <c r="A240" s="19"/>
      <c r="B240" s="19"/>
      <c r="C240" s="366"/>
      <c r="D240" s="336"/>
      <c r="E240" s="336"/>
      <c r="F240" s="19"/>
      <c r="G240" s="19"/>
      <c r="H240" s="19"/>
      <c r="I240" s="19"/>
      <c r="J240" s="19"/>
      <c r="K240" s="19"/>
      <c r="L240" s="19"/>
      <c r="M240" s="266"/>
      <c r="N240" s="19"/>
      <c r="O240" s="266"/>
      <c r="P240" s="372"/>
      <c r="Q240" s="372"/>
      <c r="R240" s="266"/>
      <c r="S240" s="19"/>
      <c r="T240" s="19"/>
      <c r="U240" s="19"/>
      <c r="V240" s="19"/>
      <c r="W240" s="19"/>
      <c r="X240" s="19"/>
      <c r="Y240" s="19"/>
      <c r="Z240" s="19"/>
    </row>
    <row r="241" spans="1:26" ht="11.25" customHeight="1">
      <c r="A241" s="19"/>
      <c r="B241" s="19"/>
      <c r="C241" s="366"/>
      <c r="D241" s="336"/>
      <c r="E241" s="336"/>
      <c r="F241" s="19"/>
      <c r="G241" s="19"/>
      <c r="H241" s="19"/>
      <c r="I241" s="19"/>
      <c r="J241" s="19"/>
      <c r="K241" s="19"/>
      <c r="L241" s="19"/>
      <c r="M241" s="266"/>
      <c r="N241" s="19"/>
      <c r="O241" s="266"/>
      <c r="P241" s="372"/>
      <c r="Q241" s="372"/>
      <c r="R241" s="266"/>
      <c r="S241" s="19"/>
      <c r="T241" s="19"/>
      <c r="U241" s="19"/>
      <c r="V241" s="19"/>
      <c r="W241" s="19"/>
      <c r="X241" s="19"/>
      <c r="Y241" s="19"/>
      <c r="Z241" s="19"/>
    </row>
    <row r="242" spans="1:26" ht="11.25" customHeight="1">
      <c r="A242" s="19"/>
      <c r="B242" s="19"/>
      <c r="C242" s="366"/>
      <c r="D242" s="336"/>
      <c r="E242" s="336"/>
      <c r="F242" s="19"/>
      <c r="G242" s="19"/>
      <c r="H242" s="19"/>
      <c r="I242" s="19"/>
      <c r="J242" s="19"/>
      <c r="K242" s="19"/>
      <c r="L242" s="19"/>
      <c r="M242" s="266"/>
      <c r="N242" s="19"/>
      <c r="O242" s="266"/>
      <c r="P242" s="372"/>
      <c r="Q242" s="372"/>
      <c r="R242" s="266"/>
      <c r="S242" s="19"/>
      <c r="T242" s="19"/>
      <c r="U242" s="19"/>
      <c r="V242" s="19"/>
      <c r="W242" s="19"/>
      <c r="X242" s="19"/>
      <c r="Y242" s="19"/>
      <c r="Z242" s="19"/>
    </row>
    <row r="243" spans="1:26" ht="11.25" customHeight="1">
      <c r="A243" s="19"/>
      <c r="B243" s="19"/>
      <c r="C243" s="366"/>
      <c r="D243" s="336"/>
      <c r="E243" s="336"/>
      <c r="F243" s="19"/>
      <c r="G243" s="19"/>
      <c r="H243" s="19"/>
      <c r="I243" s="19"/>
      <c r="J243" s="19"/>
      <c r="K243" s="19"/>
      <c r="L243" s="19"/>
      <c r="M243" s="266"/>
      <c r="N243" s="19"/>
      <c r="O243" s="266"/>
      <c r="P243" s="372"/>
      <c r="Q243" s="372"/>
      <c r="R243" s="266"/>
      <c r="S243" s="19"/>
      <c r="T243" s="19"/>
      <c r="U243" s="19"/>
      <c r="V243" s="19"/>
      <c r="W243" s="19"/>
      <c r="X243" s="19"/>
      <c r="Y243" s="19"/>
      <c r="Z243" s="19"/>
    </row>
    <row r="244" spans="1:26" ht="11.25" customHeight="1">
      <c r="A244" s="19"/>
      <c r="B244" s="19"/>
      <c r="C244" s="366"/>
      <c r="D244" s="336"/>
      <c r="E244" s="336"/>
      <c r="F244" s="19"/>
      <c r="G244" s="19"/>
      <c r="H244" s="19"/>
      <c r="I244" s="19"/>
      <c r="J244" s="19"/>
      <c r="K244" s="19"/>
      <c r="L244" s="19"/>
      <c r="M244" s="266"/>
      <c r="N244" s="19"/>
      <c r="O244" s="266"/>
      <c r="P244" s="372"/>
      <c r="Q244" s="372"/>
      <c r="R244" s="266"/>
      <c r="S244" s="19"/>
      <c r="T244" s="19"/>
      <c r="U244" s="19"/>
      <c r="V244" s="19"/>
      <c r="W244" s="19"/>
      <c r="X244" s="19"/>
      <c r="Y244" s="19"/>
      <c r="Z244" s="19"/>
    </row>
    <row r="245" spans="1:26" ht="11.25" customHeight="1">
      <c r="A245" s="19"/>
      <c r="B245" s="19"/>
      <c r="C245" s="366"/>
      <c r="D245" s="336"/>
      <c r="E245" s="336"/>
      <c r="F245" s="19"/>
      <c r="G245" s="19"/>
      <c r="H245" s="19"/>
      <c r="I245" s="19"/>
      <c r="J245" s="19"/>
      <c r="K245" s="19"/>
      <c r="L245" s="19"/>
      <c r="M245" s="266"/>
      <c r="N245" s="19"/>
      <c r="O245" s="266"/>
      <c r="P245" s="372"/>
      <c r="Q245" s="372"/>
      <c r="R245" s="266"/>
      <c r="S245" s="19"/>
      <c r="T245" s="19"/>
      <c r="U245" s="19"/>
      <c r="V245" s="19"/>
      <c r="W245" s="19"/>
      <c r="X245" s="19"/>
      <c r="Y245" s="19"/>
      <c r="Z245" s="19"/>
    </row>
    <row r="246" spans="1:26" ht="11.25" customHeight="1">
      <c r="A246" s="19"/>
      <c r="B246" s="19"/>
      <c r="C246" s="366"/>
      <c r="D246" s="336"/>
      <c r="E246" s="336"/>
      <c r="F246" s="19"/>
      <c r="G246" s="19"/>
      <c r="H246" s="19"/>
      <c r="I246" s="19"/>
      <c r="J246" s="19"/>
      <c r="K246" s="19"/>
      <c r="L246" s="19"/>
      <c r="M246" s="266"/>
      <c r="N246" s="19"/>
      <c r="O246" s="266"/>
      <c r="P246" s="372"/>
      <c r="Q246" s="372"/>
      <c r="R246" s="266"/>
      <c r="S246" s="19"/>
      <c r="T246" s="19"/>
      <c r="U246" s="19"/>
      <c r="V246" s="19"/>
      <c r="W246" s="19"/>
      <c r="X246" s="19"/>
      <c r="Y246" s="19"/>
      <c r="Z246" s="19"/>
    </row>
    <row r="247" spans="1:26" ht="11.25" customHeight="1">
      <c r="A247" s="19"/>
      <c r="B247" s="19"/>
      <c r="C247" s="366"/>
      <c r="D247" s="336"/>
      <c r="E247" s="336"/>
      <c r="F247" s="19"/>
      <c r="G247" s="19"/>
      <c r="H247" s="19"/>
      <c r="I247" s="19"/>
      <c r="J247" s="19"/>
      <c r="K247" s="19"/>
      <c r="L247" s="19"/>
      <c r="M247" s="266"/>
      <c r="N247" s="19"/>
      <c r="O247" s="266"/>
      <c r="P247" s="372"/>
      <c r="Q247" s="372"/>
      <c r="R247" s="266"/>
      <c r="S247" s="19"/>
      <c r="T247" s="19"/>
      <c r="U247" s="19"/>
      <c r="V247" s="19"/>
      <c r="W247" s="19"/>
      <c r="X247" s="19"/>
      <c r="Y247" s="19"/>
      <c r="Z247" s="19"/>
    </row>
    <row r="248" spans="1:26" ht="11.25" customHeight="1">
      <c r="A248" s="19"/>
      <c r="B248" s="19"/>
      <c r="C248" s="366"/>
      <c r="D248" s="336"/>
      <c r="E248" s="336"/>
      <c r="F248" s="19"/>
      <c r="G248" s="19"/>
      <c r="H248" s="19"/>
      <c r="I248" s="19"/>
      <c r="J248" s="19"/>
      <c r="K248" s="19"/>
      <c r="L248" s="19"/>
      <c r="M248" s="266"/>
      <c r="N248" s="19"/>
      <c r="O248" s="266"/>
      <c r="P248" s="372"/>
      <c r="Q248" s="372"/>
      <c r="R248" s="266"/>
      <c r="S248" s="19"/>
      <c r="T248" s="19"/>
      <c r="U248" s="19"/>
      <c r="V248" s="19"/>
      <c r="W248" s="19"/>
      <c r="X248" s="19"/>
      <c r="Y248" s="19"/>
      <c r="Z248" s="19"/>
    </row>
    <row r="249" spans="1:26" ht="11.25" customHeight="1">
      <c r="A249" s="19"/>
      <c r="B249" s="19"/>
      <c r="C249" s="366"/>
      <c r="D249" s="336"/>
      <c r="E249" s="336"/>
      <c r="F249" s="19"/>
      <c r="G249" s="19"/>
      <c r="H249" s="19"/>
      <c r="I249" s="19"/>
      <c r="J249" s="19"/>
      <c r="K249" s="19"/>
      <c r="L249" s="19"/>
      <c r="M249" s="266"/>
      <c r="N249" s="19"/>
      <c r="O249" s="266"/>
      <c r="P249" s="372"/>
      <c r="Q249" s="372"/>
      <c r="R249" s="266"/>
      <c r="S249" s="19"/>
      <c r="T249" s="19"/>
      <c r="U249" s="19"/>
      <c r="V249" s="19"/>
      <c r="W249" s="19"/>
      <c r="X249" s="19"/>
      <c r="Y249" s="19"/>
      <c r="Z249" s="19"/>
    </row>
    <row r="250" spans="1:26" ht="11.25" customHeight="1">
      <c r="A250" s="19"/>
      <c r="B250" s="19"/>
      <c r="C250" s="366"/>
      <c r="D250" s="336"/>
      <c r="E250" s="336"/>
      <c r="F250" s="19"/>
      <c r="G250" s="19"/>
      <c r="H250" s="19"/>
      <c r="I250" s="19"/>
      <c r="J250" s="19"/>
      <c r="K250" s="19"/>
      <c r="L250" s="19"/>
      <c r="M250" s="266"/>
      <c r="N250" s="19"/>
      <c r="O250" s="266"/>
      <c r="P250" s="372"/>
      <c r="Q250" s="372"/>
      <c r="R250" s="266"/>
      <c r="S250" s="19"/>
      <c r="T250" s="19"/>
      <c r="U250" s="19"/>
      <c r="V250" s="19"/>
      <c r="W250" s="19"/>
      <c r="X250" s="19"/>
      <c r="Y250" s="19"/>
      <c r="Z250" s="19"/>
    </row>
    <row r="251" spans="1:26" ht="11.25" customHeight="1">
      <c r="A251" s="19"/>
      <c r="B251" s="19"/>
      <c r="C251" s="366"/>
      <c r="D251" s="336"/>
      <c r="E251" s="336"/>
      <c r="F251" s="19"/>
      <c r="G251" s="19"/>
      <c r="H251" s="19"/>
      <c r="I251" s="19"/>
      <c r="J251" s="19"/>
      <c r="K251" s="19"/>
      <c r="L251" s="19"/>
      <c r="M251" s="266"/>
      <c r="N251" s="19"/>
      <c r="O251" s="266"/>
      <c r="P251" s="372"/>
      <c r="Q251" s="372"/>
      <c r="R251" s="266"/>
      <c r="S251" s="19"/>
      <c r="T251" s="19"/>
      <c r="U251" s="19"/>
      <c r="V251" s="19"/>
      <c r="W251" s="19"/>
      <c r="X251" s="19"/>
      <c r="Y251" s="19"/>
      <c r="Z251" s="19"/>
    </row>
    <row r="252" spans="1:26" ht="11.25" customHeight="1">
      <c r="A252" s="19"/>
      <c r="B252" s="19"/>
      <c r="C252" s="366"/>
      <c r="D252" s="336"/>
      <c r="E252" s="336"/>
      <c r="F252" s="19"/>
      <c r="G252" s="19"/>
      <c r="H252" s="19"/>
      <c r="I252" s="19"/>
      <c r="J252" s="19"/>
      <c r="K252" s="19"/>
      <c r="L252" s="19"/>
      <c r="M252" s="266"/>
      <c r="N252" s="19"/>
      <c r="O252" s="266"/>
      <c r="P252" s="372"/>
      <c r="Q252" s="372"/>
      <c r="R252" s="266"/>
      <c r="S252" s="19"/>
      <c r="T252" s="19"/>
      <c r="U252" s="19"/>
      <c r="V252" s="19"/>
      <c r="W252" s="19"/>
      <c r="X252" s="19"/>
      <c r="Y252" s="19"/>
      <c r="Z252" s="19"/>
    </row>
    <row r="253" spans="1:26" ht="11.25" customHeight="1">
      <c r="A253" s="19"/>
      <c r="B253" s="19"/>
      <c r="C253" s="366"/>
      <c r="D253" s="336"/>
      <c r="E253" s="336"/>
      <c r="F253" s="19"/>
      <c r="G253" s="19"/>
      <c r="H253" s="19"/>
      <c r="I253" s="19"/>
      <c r="J253" s="19"/>
      <c r="K253" s="19"/>
      <c r="L253" s="19"/>
      <c r="M253" s="266"/>
      <c r="N253" s="19"/>
      <c r="O253" s="266"/>
      <c r="P253" s="372"/>
      <c r="Q253" s="372"/>
      <c r="R253" s="266"/>
      <c r="S253" s="19"/>
      <c r="T253" s="19"/>
      <c r="U253" s="19"/>
      <c r="V253" s="19"/>
      <c r="W253" s="19"/>
      <c r="X253" s="19"/>
      <c r="Y253" s="19"/>
      <c r="Z253" s="19"/>
    </row>
    <row r="254" spans="1:26" ht="11.25" customHeight="1">
      <c r="A254" s="19"/>
      <c r="B254" s="19"/>
      <c r="C254" s="366"/>
      <c r="D254" s="336"/>
      <c r="E254" s="336"/>
      <c r="F254" s="19"/>
      <c r="G254" s="19"/>
      <c r="H254" s="19"/>
      <c r="I254" s="19"/>
      <c r="J254" s="19"/>
      <c r="K254" s="19"/>
      <c r="L254" s="19"/>
      <c r="M254" s="266"/>
      <c r="N254" s="19"/>
      <c r="O254" s="266"/>
      <c r="P254" s="372"/>
      <c r="Q254" s="372"/>
      <c r="R254" s="266"/>
      <c r="S254" s="19"/>
      <c r="T254" s="19"/>
      <c r="U254" s="19"/>
      <c r="V254" s="19"/>
      <c r="W254" s="19"/>
      <c r="X254" s="19"/>
      <c r="Y254" s="19"/>
      <c r="Z254" s="19"/>
    </row>
    <row r="255" spans="1:26" ht="11.25" customHeight="1">
      <c r="A255" s="19"/>
      <c r="B255" s="19"/>
      <c r="C255" s="366"/>
      <c r="D255" s="336"/>
      <c r="E255" s="336"/>
      <c r="F255" s="19"/>
      <c r="G255" s="19"/>
      <c r="H255" s="19"/>
      <c r="I255" s="19"/>
      <c r="J255" s="19"/>
      <c r="K255" s="19"/>
      <c r="L255" s="19"/>
      <c r="M255" s="266"/>
      <c r="N255" s="19"/>
      <c r="O255" s="266"/>
      <c r="P255" s="372"/>
      <c r="Q255" s="372"/>
      <c r="R255" s="266"/>
      <c r="S255" s="19"/>
      <c r="T255" s="19"/>
      <c r="U255" s="19"/>
      <c r="V255" s="19"/>
      <c r="W255" s="19"/>
      <c r="X255" s="19"/>
      <c r="Y255" s="19"/>
      <c r="Z255" s="19"/>
    </row>
    <row r="256" spans="1:26" ht="11.25" customHeight="1">
      <c r="A256" s="19"/>
      <c r="B256" s="19"/>
      <c r="C256" s="366"/>
      <c r="D256" s="336"/>
      <c r="E256" s="336"/>
      <c r="F256" s="19"/>
      <c r="G256" s="19"/>
      <c r="H256" s="19"/>
      <c r="I256" s="19"/>
      <c r="J256" s="19"/>
      <c r="K256" s="19"/>
      <c r="L256" s="19"/>
      <c r="M256" s="266"/>
      <c r="N256" s="19"/>
      <c r="O256" s="266"/>
      <c r="P256" s="372"/>
      <c r="Q256" s="372"/>
      <c r="R256" s="266"/>
      <c r="S256" s="19"/>
      <c r="T256" s="19"/>
      <c r="U256" s="19"/>
      <c r="V256" s="19"/>
      <c r="W256" s="19"/>
      <c r="X256" s="19"/>
      <c r="Y256" s="19"/>
      <c r="Z256" s="19"/>
    </row>
    <row r="257" spans="1:26" ht="11.25" customHeight="1">
      <c r="A257" s="19"/>
      <c r="B257" s="19"/>
      <c r="C257" s="366"/>
      <c r="D257" s="336"/>
      <c r="E257" s="336"/>
      <c r="F257" s="19"/>
      <c r="G257" s="19"/>
      <c r="H257" s="19"/>
      <c r="I257" s="19"/>
      <c r="J257" s="19"/>
      <c r="K257" s="19"/>
      <c r="L257" s="19"/>
      <c r="M257" s="266"/>
      <c r="N257" s="19"/>
      <c r="O257" s="266"/>
      <c r="P257" s="372"/>
      <c r="Q257" s="372"/>
      <c r="R257" s="266"/>
      <c r="S257" s="19"/>
      <c r="T257" s="19"/>
      <c r="U257" s="19"/>
      <c r="V257" s="19"/>
      <c r="W257" s="19"/>
      <c r="X257" s="19"/>
      <c r="Y257" s="19"/>
      <c r="Z257" s="19"/>
    </row>
    <row r="258" spans="1:26" ht="11.25" customHeight="1">
      <c r="A258" s="19"/>
      <c r="B258" s="19"/>
      <c r="C258" s="366"/>
      <c r="D258" s="336"/>
      <c r="E258" s="336"/>
      <c r="F258" s="19"/>
      <c r="G258" s="19"/>
      <c r="H258" s="19"/>
      <c r="I258" s="19"/>
      <c r="J258" s="19"/>
      <c r="K258" s="19"/>
      <c r="L258" s="19"/>
      <c r="M258" s="266"/>
      <c r="N258" s="19"/>
      <c r="O258" s="266"/>
      <c r="P258" s="372"/>
      <c r="Q258" s="372"/>
      <c r="R258" s="266"/>
      <c r="S258" s="19"/>
      <c r="T258" s="19"/>
      <c r="U258" s="19"/>
      <c r="V258" s="19"/>
      <c r="W258" s="19"/>
      <c r="X258" s="19"/>
      <c r="Y258" s="19"/>
      <c r="Z258" s="19"/>
    </row>
    <row r="259" spans="1:26" ht="11.25" customHeight="1">
      <c r="A259" s="19"/>
      <c r="B259" s="19"/>
      <c r="C259" s="366"/>
      <c r="D259" s="336"/>
      <c r="E259" s="336"/>
      <c r="F259" s="19"/>
      <c r="G259" s="19"/>
      <c r="H259" s="19"/>
      <c r="I259" s="19"/>
      <c r="J259" s="19"/>
      <c r="K259" s="19"/>
      <c r="L259" s="19"/>
      <c r="M259" s="266"/>
      <c r="N259" s="19"/>
      <c r="O259" s="266"/>
      <c r="P259" s="372"/>
      <c r="Q259" s="372"/>
      <c r="R259" s="266"/>
      <c r="S259" s="19"/>
      <c r="T259" s="19"/>
      <c r="U259" s="19"/>
      <c r="V259" s="19"/>
      <c r="W259" s="19"/>
      <c r="X259" s="19"/>
      <c r="Y259" s="19"/>
      <c r="Z259" s="19"/>
    </row>
    <row r="260" spans="1:26" ht="11.25" customHeight="1">
      <c r="A260" s="19"/>
      <c r="B260" s="19"/>
      <c r="C260" s="366"/>
      <c r="D260" s="336"/>
      <c r="E260" s="336"/>
      <c r="F260" s="19"/>
      <c r="G260" s="19"/>
      <c r="H260" s="19"/>
      <c r="I260" s="19"/>
      <c r="J260" s="19"/>
      <c r="K260" s="19"/>
      <c r="L260" s="19"/>
      <c r="M260" s="266"/>
      <c r="N260" s="19"/>
      <c r="O260" s="266"/>
      <c r="P260" s="372"/>
      <c r="Q260" s="372"/>
      <c r="R260" s="266"/>
      <c r="S260" s="19"/>
      <c r="T260" s="19"/>
      <c r="U260" s="19"/>
      <c r="V260" s="19"/>
      <c r="W260" s="19"/>
      <c r="X260" s="19"/>
      <c r="Y260" s="19"/>
      <c r="Z260" s="19"/>
    </row>
    <row r="261" spans="1:26" ht="11.25" customHeight="1">
      <c r="A261" s="19"/>
      <c r="B261" s="19"/>
      <c r="C261" s="366"/>
      <c r="D261" s="336"/>
      <c r="E261" s="336"/>
      <c r="F261" s="19"/>
      <c r="G261" s="19"/>
      <c r="H261" s="19"/>
      <c r="I261" s="19"/>
      <c r="J261" s="19"/>
      <c r="K261" s="19"/>
      <c r="L261" s="19"/>
      <c r="M261" s="266"/>
      <c r="N261" s="19"/>
      <c r="O261" s="266"/>
      <c r="P261" s="372"/>
      <c r="Q261" s="372"/>
      <c r="R261" s="266"/>
      <c r="S261" s="19"/>
      <c r="T261" s="19"/>
      <c r="U261" s="19"/>
      <c r="V261" s="19"/>
      <c r="W261" s="19"/>
      <c r="X261" s="19"/>
      <c r="Y261" s="19"/>
      <c r="Z261" s="19"/>
    </row>
    <row r="262" spans="1:26" ht="11.25" customHeight="1">
      <c r="A262" s="19"/>
      <c r="B262" s="19"/>
      <c r="C262" s="366"/>
      <c r="D262" s="336"/>
      <c r="E262" s="336"/>
      <c r="F262" s="19"/>
      <c r="G262" s="19"/>
      <c r="H262" s="19"/>
      <c r="I262" s="19"/>
      <c r="J262" s="19"/>
      <c r="K262" s="19"/>
      <c r="L262" s="19"/>
      <c r="M262" s="266"/>
      <c r="N262" s="19"/>
      <c r="O262" s="266"/>
      <c r="P262" s="372"/>
      <c r="Q262" s="372"/>
      <c r="R262" s="266"/>
      <c r="S262" s="19"/>
      <c r="T262" s="19"/>
      <c r="U262" s="19"/>
      <c r="V262" s="19"/>
      <c r="W262" s="19"/>
      <c r="X262" s="19"/>
      <c r="Y262" s="19"/>
      <c r="Z262" s="19"/>
    </row>
    <row r="263" spans="1:26" ht="11.25" customHeight="1">
      <c r="A263" s="19"/>
      <c r="B263" s="19"/>
      <c r="C263" s="366"/>
      <c r="D263" s="336"/>
      <c r="E263" s="336"/>
      <c r="F263" s="19"/>
      <c r="G263" s="19"/>
      <c r="H263" s="19"/>
      <c r="I263" s="19"/>
      <c r="J263" s="19"/>
      <c r="K263" s="19"/>
      <c r="L263" s="19"/>
      <c r="M263" s="266"/>
      <c r="N263" s="19"/>
      <c r="O263" s="266"/>
      <c r="P263" s="372"/>
      <c r="Q263" s="372"/>
      <c r="R263" s="266"/>
      <c r="S263" s="19"/>
      <c r="T263" s="19"/>
      <c r="U263" s="19"/>
      <c r="V263" s="19"/>
      <c r="W263" s="19"/>
      <c r="X263" s="19"/>
      <c r="Y263" s="19"/>
      <c r="Z263" s="19"/>
    </row>
    <row r="264" spans="1:26" ht="11.25" customHeight="1">
      <c r="A264" s="19"/>
      <c r="B264" s="19"/>
      <c r="C264" s="366"/>
      <c r="D264" s="336"/>
      <c r="E264" s="336"/>
      <c r="F264" s="19"/>
      <c r="G264" s="19"/>
      <c r="H264" s="19"/>
      <c r="I264" s="19"/>
      <c r="J264" s="19"/>
      <c r="K264" s="19"/>
      <c r="L264" s="19"/>
      <c r="M264" s="266"/>
      <c r="N264" s="19"/>
      <c r="O264" s="266"/>
      <c r="P264" s="372"/>
      <c r="Q264" s="372"/>
      <c r="R264" s="266"/>
      <c r="S264" s="19"/>
      <c r="T264" s="19"/>
      <c r="U264" s="19"/>
      <c r="V264" s="19"/>
      <c r="W264" s="19"/>
      <c r="X264" s="19"/>
      <c r="Y264" s="19"/>
      <c r="Z264" s="19"/>
    </row>
    <row r="265" spans="1:26" ht="11.25" customHeight="1">
      <c r="A265" s="19"/>
      <c r="B265" s="19"/>
      <c r="C265" s="366"/>
      <c r="D265" s="336"/>
      <c r="E265" s="336"/>
      <c r="F265" s="19"/>
      <c r="G265" s="19"/>
      <c r="H265" s="19"/>
      <c r="I265" s="19"/>
      <c r="J265" s="19"/>
      <c r="K265" s="19"/>
      <c r="L265" s="19"/>
      <c r="M265" s="266"/>
      <c r="N265" s="19"/>
      <c r="O265" s="266"/>
      <c r="P265" s="372"/>
      <c r="Q265" s="372"/>
      <c r="R265" s="266"/>
      <c r="S265" s="19"/>
      <c r="T265" s="19"/>
      <c r="U265" s="19"/>
      <c r="V265" s="19"/>
      <c r="W265" s="19"/>
      <c r="X265" s="19"/>
      <c r="Y265" s="19"/>
      <c r="Z265" s="19"/>
    </row>
    <row r="266" spans="1:26" ht="11.25" customHeight="1">
      <c r="A266" s="19"/>
      <c r="B266" s="19"/>
      <c r="C266" s="366"/>
      <c r="D266" s="336"/>
      <c r="E266" s="336"/>
      <c r="F266" s="19"/>
      <c r="G266" s="19"/>
      <c r="H266" s="19"/>
      <c r="I266" s="19"/>
      <c r="J266" s="19"/>
      <c r="K266" s="19"/>
      <c r="L266" s="19"/>
      <c r="M266" s="266"/>
      <c r="N266" s="19"/>
      <c r="O266" s="266"/>
      <c r="P266" s="372"/>
      <c r="Q266" s="372"/>
      <c r="R266" s="266"/>
      <c r="S266" s="19"/>
      <c r="T266" s="19"/>
      <c r="U266" s="19"/>
      <c r="V266" s="19"/>
      <c r="W266" s="19"/>
      <c r="X266" s="19"/>
      <c r="Y266" s="19"/>
      <c r="Z266" s="19"/>
    </row>
    <row r="267" spans="1:26" ht="11.25" customHeight="1">
      <c r="A267" s="19"/>
      <c r="B267" s="19"/>
      <c r="C267" s="366"/>
      <c r="D267" s="336"/>
      <c r="E267" s="336"/>
      <c r="F267" s="19"/>
      <c r="G267" s="19"/>
      <c r="H267" s="19"/>
      <c r="I267" s="19"/>
      <c r="J267" s="19"/>
      <c r="K267" s="19"/>
      <c r="L267" s="19"/>
      <c r="M267" s="266"/>
      <c r="N267" s="19"/>
      <c r="O267" s="266"/>
      <c r="P267" s="372"/>
      <c r="Q267" s="372"/>
      <c r="R267" s="266"/>
      <c r="S267" s="19"/>
      <c r="T267" s="19"/>
      <c r="U267" s="19"/>
      <c r="V267" s="19"/>
      <c r="W267" s="19"/>
      <c r="X267" s="19"/>
      <c r="Y267" s="19"/>
      <c r="Z267" s="19"/>
    </row>
    <row r="268" spans="1:26" ht="11.25" customHeight="1">
      <c r="A268" s="19"/>
      <c r="B268" s="19"/>
      <c r="C268" s="366"/>
      <c r="D268" s="336"/>
      <c r="E268" s="336"/>
      <c r="F268" s="19"/>
      <c r="G268" s="19"/>
      <c r="H268" s="19"/>
      <c r="I268" s="19"/>
      <c r="J268" s="19"/>
      <c r="K268" s="19"/>
      <c r="L268" s="19"/>
      <c r="M268" s="266"/>
      <c r="N268" s="19"/>
      <c r="O268" s="266"/>
      <c r="P268" s="372"/>
      <c r="Q268" s="372"/>
      <c r="R268" s="266"/>
      <c r="S268" s="19"/>
      <c r="T268" s="19"/>
      <c r="U268" s="19"/>
      <c r="V268" s="19"/>
      <c r="W268" s="19"/>
      <c r="X268" s="19"/>
      <c r="Y268" s="19"/>
      <c r="Z268" s="19"/>
    </row>
    <row r="269" spans="1:26" ht="11.25" customHeight="1">
      <c r="A269" s="19"/>
      <c r="B269" s="19"/>
      <c r="C269" s="366"/>
      <c r="D269" s="336"/>
      <c r="E269" s="336"/>
      <c r="F269" s="19"/>
      <c r="G269" s="19"/>
      <c r="H269" s="19"/>
      <c r="I269" s="19"/>
      <c r="J269" s="19"/>
      <c r="K269" s="19"/>
      <c r="L269" s="19"/>
      <c r="M269" s="266"/>
      <c r="N269" s="19"/>
      <c r="O269" s="266"/>
      <c r="P269" s="372"/>
      <c r="Q269" s="372"/>
      <c r="R269" s="266"/>
      <c r="S269" s="19"/>
      <c r="T269" s="19"/>
      <c r="U269" s="19"/>
      <c r="V269" s="19"/>
      <c r="W269" s="19"/>
      <c r="X269" s="19"/>
      <c r="Y269" s="19"/>
      <c r="Z269" s="19"/>
    </row>
    <row r="270" spans="1:26" ht="11.25" customHeight="1">
      <c r="A270" s="19"/>
      <c r="B270" s="19"/>
      <c r="C270" s="366"/>
      <c r="D270" s="336"/>
      <c r="E270" s="336"/>
      <c r="F270" s="19"/>
      <c r="G270" s="19"/>
      <c r="H270" s="19"/>
      <c r="I270" s="19"/>
      <c r="J270" s="19"/>
      <c r="K270" s="19"/>
      <c r="L270" s="19"/>
      <c r="M270" s="266"/>
      <c r="N270" s="19"/>
      <c r="O270" s="266"/>
      <c r="P270" s="372"/>
      <c r="Q270" s="372"/>
      <c r="R270" s="266"/>
      <c r="S270" s="19"/>
      <c r="T270" s="19"/>
      <c r="U270" s="19"/>
      <c r="V270" s="19"/>
      <c r="W270" s="19"/>
      <c r="X270" s="19"/>
      <c r="Y270" s="19"/>
      <c r="Z270" s="19"/>
    </row>
    <row r="271" spans="1:26" ht="11.25" customHeight="1">
      <c r="A271" s="19"/>
      <c r="B271" s="19"/>
      <c r="C271" s="366"/>
      <c r="D271" s="336"/>
      <c r="E271" s="336"/>
      <c r="F271" s="19"/>
      <c r="G271" s="19"/>
      <c r="H271" s="19"/>
      <c r="I271" s="19"/>
      <c r="J271" s="19"/>
      <c r="K271" s="19"/>
      <c r="L271" s="19"/>
      <c r="M271" s="266"/>
      <c r="N271" s="19"/>
      <c r="O271" s="266"/>
      <c r="P271" s="372"/>
      <c r="Q271" s="372"/>
      <c r="R271" s="266"/>
      <c r="S271" s="19"/>
      <c r="T271" s="19"/>
      <c r="U271" s="19"/>
      <c r="V271" s="19"/>
      <c r="W271" s="19"/>
      <c r="X271" s="19"/>
      <c r="Y271" s="19"/>
      <c r="Z271" s="19"/>
    </row>
    <row r="272" spans="1:26" ht="11.25" customHeight="1">
      <c r="A272" s="19"/>
      <c r="B272" s="19"/>
      <c r="C272" s="366"/>
      <c r="D272" s="336"/>
      <c r="E272" s="336"/>
      <c r="F272" s="19"/>
      <c r="G272" s="19"/>
      <c r="H272" s="19"/>
      <c r="I272" s="19"/>
      <c r="J272" s="19"/>
      <c r="K272" s="19"/>
      <c r="L272" s="19"/>
      <c r="M272" s="266"/>
      <c r="N272" s="19"/>
      <c r="O272" s="266"/>
      <c r="P272" s="372"/>
      <c r="Q272" s="372"/>
      <c r="R272" s="266"/>
      <c r="S272" s="19"/>
      <c r="T272" s="19"/>
      <c r="U272" s="19"/>
      <c r="V272" s="19"/>
      <c r="W272" s="19"/>
      <c r="X272" s="19"/>
      <c r="Y272" s="19"/>
      <c r="Z272" s="19"/>
    </row>
    <row r="273" spans="1:26" ht="11.25" customHeight="1">
      <c r="A273" s="19"/>
      <c r="B273" s="19"/>
      <c r="C273" s="366"/>
      <c r="D273" s="336"/>
      <c r="E273" s="336"/>
      <c r="F273" s="19"/>
      <c r="G273" s="19"/>
      <c r="H273" s="19"/>
      <c r="I273" s="19"/>
      <c r="J273" s="19"/>
      <c r="K273" s="19"/>
      <c r="L273" s="19"/>
      <c r="M273" s="266"/>
      <c r="N273" s="19"/>
      <c r="O273" s="266"/>
      <c r="P273" s="372"/>
      <c r="Q273" s="372"/>
      <c r="R273" s="266"/>
      <c r="S273" s="19"/>
      <c r="T273" s="19"/>
      <c r="U273" s="19"/>
      <c r="V273" s="19"/>
      <c r="W273" s="19"/>
      <c r="X273" s="19"/>
      <c r="Y273" s="19"/>
      <c r="Z273" s="19"/>
    </row>
    <row r="274" spans="1:26" ht="11.25" customHeight="1">
      <c r="A274" s="19"/>
      <c r="B274" s="19"/>
      <c r="C274" s="366"/>
      <c r="D274" s="336"/>
      <c r="E274" s="336"/>
      <c r="F274" s="19"/>
      <c r="G274" s="19"/>
      <c r="H274" s="19"/>
      <c r="I274" s="19"/>
      <c r="J274" s="19"/>
      <c r="K274" s="19"/>
      <c r="L274" s="19"/>
      <c r="M274" s="266"/>
      <c r="N274" s="19"/>
      <c r="O274" s="266"/>
      <c r="P274" s="372"/>
      <c r="Q274" s="372"/>
      <c r="R274" s="266"/>
      <c r="S274" s="19"/>
      <c r="T274" s="19"/>
      <c r="U274" s="19"/>
      <c r="V274" s="19"/>
      <c r="W274" s="19"/>
      <c r="X274" s="19"/>
      <c r="Y274" s="19"/>
      <c r="Z274" s="19"/>
    </row>
    <row r="275" spans="1:26" ht="11.25" customHeight="1">
      <c r="A275" s="19"/>
      <c r="B275" s="19"/>
      <c r="C275" s="366"/>
      <c r="D275" s="336"/>
      <c r="E275" s="336"/>
      <c r="F275" s="19"/>
      <c r="G275" s="19"/>
      <c r="H275" s="19"/>
      <c r="I275" s="19"/>
      <c r="J275" s="19"/>
      <c r="K275" s="19"/>
      <c r="L275" s="19"/>
      <c r="M275" s="266"/>
      <c r="N275" s="19"/>
      <c r="O275" s="266"/>
      <c r="P275" s="372"/>
      <c r="Q275" s="372"/>
      <c r="R275" s="266"/>
      <c r="S275" s="19"/>
      <c r="T275" s="19"/>
      <c r="U275" s="19"/>
      <c r="V275" s="19"/>
      <c r="W275" s="19"/>
      <c r="X275" s="19"/>
      <c r="Y275" s="19"/>
      <c r="Z275" s="19"/>
    </row>
    <row r="276" spans="1:26" ht="11.25" customHeight="1">
      <c r="A276" s="19"/>
      <c r="B276" s="19"/>
      <c r="C276" s="366"/>
      <c r="D276" s="336"/>
      <c r="E276" s="336"/>
      <c r="F276" s="19"/>
      <c r="G276" s="19"/>
      <c r="H276" s="19"/>
      <c r="I276" s="19"/>
      <c r="J276" s="19"/>
      <c r="K276" s="19"/>
      <c r="L276" s="19"/>
      <c r="M276" s="266"/>
      <c r="N276" s="19"/>
      <c r="O276" s="266"/>
      <c r="P276" s="372"/>
      <c r="Q276" s="372"/>
      <c r="R276" s="266"/>
      <c r="S276" s="19"/>
      <c r="T276" s="19"/>
      <c r="U276" s="19"/>
      <c r="V276" s="19"/>
      <c r="W276" s="19"/>
      <c r="X276" s="19"/>
      <c r="Y276" s="19"/>
      <c r="Z276" s="19"/>
    </row>
    <row r="277" spans="1:26" ht="11.25" customHeight="1">
      <c r="A277" s="19"/>
      <c r="B277" s="19"/>
      <c r="C277" s="366"/>
      <c r="D277" s="336"/>
      <c r="E277" s="336"/>
      <c r="F277" s="19"/>
      <c r="G277" s="19"/>
      <c r="H277" s="19"/>
      <c r="I277" s="19"/>
      <c r="J277" s="19"/>
      <c r="K277" s="19"/>
      <c r="L277" s="19"/>
      <c r="M277" s="266"/>
      <c r="N277" s="19"/>
      <c r="O277" s="266"/>
      <c r="P277" s="372"/>
      <c r="Q277" s="372"/>
      <c r="R277" s="266"/>
      <c r="S277" s="19"/>
      <c r="T277" s="19"/>
      <c r="U277" s="19"/>
      <c r="V277" s="19"/>
      <c r="W277" s="19"/>
      <c r="X277" s="19"/>
      <c r="Y277" s="19"/>
      <c r="Z277" s="19"/>
    </row>
    <row r="278" spans="1:26" ht="11.25" customHeight="1">
      <c r="A278" s="19"/>
      <c r="B278" s="19"/>
      <c r="C278" s="366"/>
      <c r="D278" s="336"/>
      <c r="E278" s="336"/>
      <c r="F278" s="19"/>
      <c r="G278" s="19"/>
      <c r="H278" s="19"/>
      <c r="I278" s="19"/>
      <c r="J278" s="19"/>
      <c r="K278" s="19"/>
      <c r="L278" s="19"/>
      <c r="M278" s="266"/>
      <c r="N278" s="19"/>
      <c r="O278" s="266"/>
      <c r="P278" s="372"/>
      <c r="Q278" s="372"/>
      <c r="R278" s="266"/>
      <c r="S278" s="19"/>
      <c r="T278" s="19"/>
      <c r="U278" s="19"/>
      <c r="V278" s="19"/>
      <c r="W278" s="19"/>
      <c r="X278" s="19"/>
      <c r="Y278" s="19"/>
      <c r="Z278" s="19"/>
    </row>
    <row r="279" spans="1:26" ht="11.25" customHeight="1">
      <c r="A279" s="19"/>
      <c r="B279" s="19"/>
      <c r="C279" s="366"/>
      <c r="D279" s="336"/>
      <c r="E279" s="336"/>
      <c r="F279" s="19"/>
      <c r="G279" s="19"/>
      <c r="H279" s="19"/>
      <c r="I279" s="19"/>
      <c r="J279" s="19"/>
      <c r="K279" s="19"/>
      <c r="L279" s="19"/>
      <c r="M279" s="266"/>
      <c r="N279" s="19"/>
      <c r="O279" s="266"/>
      <c r="P279" s="372"/>
      <c r="Q279" s="372"/>
      <c r="R279" s="266"/>
      <c r="S279" s="19"/>
      <c r="T279" s="19"/>
      <c r="U279" s="19"/>
      <c r="V279" s="19"/>
      <c r="W279" s="19"/>
      <c r="X279" s="19"/>
      <c r="Y279" s="19"/>
      <c r="Z279" s="19"/>
    </row>
    <row r="280" spans="1:26" ht="11.25" customHeight="1">
      <c r="A280" s="19"/>
      <c r="B280" s="19"/>
      <c r="C280" s="366"/>
      <c r="D280" s="336"/>
      <c r="E280" s="336"/>
      <c r="F280" s="19"/>
      <c r="G280" s="19"/>
      <c r="H280" s="19"/>
      <c r="I280" s="19"/>
      <c r="J280" s="19"/>
      <c r="K280" s="19"/>
      <c r="L280" s="19"/>
      <c r="M280" s="266"/>
      <c r="N280" s="19"/>
      <c r="O280" s="266"/>
      <c r="P280" s="372"/>
      <c r="Q280" s="372"/>
      <c r="R280" s="266"/>
      <c r="S280" s="19"/>
      <c r="T280" s="19"/>
      <c r="U280" s="19"/>
      <c r="V280" s="19"/>
      <c r="W280" s="19"/>
      <c r="X280" s="19"/>
      <c r="Y280" s="19"/>
      <c r="Z280" s="19"/>
    </row>
    <row r="281" spans="1:26" ht="11.25" customHeight="1">
      <c r="A281" s="19"/>
      <c r="B281" s="19"/>
      <c r="C281" s="366"/>
      <c r="D281" s="336"/>
      <c r="E281" s="336"/>
      <c r="F281" s="19"/>
      <c r="G281" s="19"/>
      <c r="H281" s="19"/>
      <c r="I281" s="19"/>
      <c r="J281" s="19"/>
      <c r="K281" s="19"/>
      <c r="L281" s="19"/>
      <c r="M281" s="266"/>
      <c r="N281" s="19"/>
      <c r="O281" s="266"/>
      <c r="P281" s="372"/>
      <c r="Q281" s="372"/>
      <c r="R281" s="266"/>
      <c r="S281" s="19"/>
      <c r="T281" s="19"/>
      <c r="U281" s="19"/>
      <c r="V281" s="19"/>
      <c r="W281" s="19"/>
      <c r="X281" s="19"/>
      <c r="Y281" s="19"/>
      <c r="Z281" s="19"/>
    </row>
    <row r="282" spans="1:26" ht="11.25" customHeight="1">
      <c r="A282" s="19"/>
      <c r="B282" s="19"/>
      <c r="C282" s="366"/>
      <c r="D282" s="336"/>
      <c r="E282" s="336"/>
      <c r="F282" s="19"/>
      <c r="G282" s="19"/>
      <c r="H282" s="19"/>
      <c r="I282" s="19"/>
      <c r="J282" s="19"/>
      <c r="K282" s="19"/>
      <c r="L282" s="19"/>
      <c r="M282" s="266"/>
      <c r="N282" s="19"/>
      <c r="O282" s="266"/>
      <c r="P282" s="372"/>
      <c r="Q282" s="372"/>
      <c r="R282" s="266"/>
      <c r="S282" s="19"/>
      <c r="T282" s="19"/>
      <c r="U282" s="19"/>
      <c r="V282" s="19"/>
      <c r="W282" s="19"/>
      <c r="X282" s="19"/>
      <c r="Y282" s="19"/>
      <c r="Z282" s="19"/>
    </row>
    <row r="283" spans="1:26" ht="11.25" customHeight="1">
      <c r="A283" s="19"/>
      <c r="B283" s="19"/>
      <c r="C283" s="366"/>
      <c r="D283" s="336"/>
      <c r="E283" s="336"/>
      <c r="F283" s="19"/>
      <c r="G283" s="19"/>
      <c r="H283" s="19"/>
      <c r="I283" s="19"/>
      <c r="J283" s="19"/>
      <c r="K283" s="19"/>
      <c r="L283" s="19"/>
      <c r="M283" s="266"/>
      <c r="N283" s="19"/>
      <c r="O283" s="266"/>
      <c r="P283" s="372"/>
      <c r="Q283" s="372"/>
      <c r="R283" s="266"/>
      <c r="S283" s="19"/>
      <c r="T283" s="19"/>
      <c r="U283" s="19"/>
      <c r="V283" s="19"/>
      <c r="W283" s="19"/>
      <c r="X283" s="19"/>
      <c r="Y283" s="19"/>
      <c r="Z283" s="19"/>
    </row>
    <row r="284" spans="1:26" ht="11.25" customHeight="1">
      <c r="A284" s="19"/>
      <c r="B284" s="19"/>
      <c r="C284" s="366"/>
      <c r="D284" s="336"/>
      <c r="E284" s="336"/>
      <c r="F284" s="19"/>
      <c r="G284" s="19"/>
      <c r="H284" s="19"/>
      <c r="I284" s="19"/>
      <c r="J284" s="19"/>
      <c r="K284" s="19"/>
      <c r="L284" s="19"/>
      <c r="M284" s="266"/>
      <c r="N284" s="19"/>
      <c r="O284" s="266"/>
      <c r="P284" s="372"/>
      <c r="Q284" s="372"/>
      <c r="R284" s="266"/>
      <c r="S284" s="19"/>
      <c r="T284" s="19"/>
      <c r="U284" s="19"/>
      <c r="V284" s="19"/>
      <c r="W284" s="19"/>
      <c r="X284" s="19"/>
      <c r="Y284" s="19"/>
      <c r="Z284" s="19"/>
    </row>
    <row r="285" spans="1:26" ht="11.25" customHeight="1">
      <c r="A285" s="19"/>
      <c r="B285" s="19"/>
      <c r="C285" s="366"/>
      <c r="D285" s="336"/>
      <c r="E285" s="336"/>
      <c r="F285" s="19"/>
      <c r="G285" s="19"/>
      <c r="H285" s="19"/>
      <c r="I285" s="19"/>
      <c r="J285" s="19"/>
      <c r="K285" s="19"/>
      <c r="L285" s="19"/>
      <c r="M285" s="266"/>
      <c r="N285" s="19"/>
      <c r="O285" s="266"/>
      <c r="P285" s="372"/>
      <c r="Q285" s="372"/>
      <c r="R285" s="266"/>
      <c r="S285" s="19"/>
      <c r="T285" s="19"/>
      <c r="U285" s="19"/>
      <c r="V285" s="19"/>
      <c r="W285" s="19"/>
      <c r="X285" s="19"/>
      <c r="Y285" s="19"/>
      <c r="Z285" s="19"/>
    </row>
    <row r="286" spans="1:26" ht="11.25" customHeight="1">
      <c r="A286" s="19"/>
      <c r="B286" s="19"/>
      <c r="C286" s="366"/>
      <c r="D286" s="336"/>
      <c r="E286" s="336"/>
      <c r="F286" s="19"/>
      <c r="G286" s="19"/>
      <c r="H286" s="19"/>
      <c r="I286" s="19"/>
      <c r="J286" s="19"/>
      <c r="K286" s="19"/>
      <c r="L286" s="19"/>
      <c r="M286" s="266"/>
      <c r="N286" s="19"/>
      <c r="O286" s="266"/>
      <c r="P286" s="372"/>
      <c r="Q286" s="372"/>
      <c r="R286" s="266"/>
      <c r="S286" s="19"/>
      <c r="T286" s="19"/>
      <c r="U286" s="19"/>
      <c r="V286" s="19"/>
      <c r="W286" s="19"/>
      <c r="X286" s="19"/>
      <c r="Y286" s="19"/>
      <c r="Z286" s="19"/>
    </row>
    <row r="287" spans="1:26" ht="11.25" customHeight="1">
      <c r="A287" s="19"/>
      <c r="B287" s="19"/>
      <c r="C287" s="366"/>
      <c r="D287" s="336"/>
      <c r="E287" s="336"/>
      <c r="F287" s="19"/>
      <c r="G287" s="19"/>
      <c r="H287" s="19"/>
      <c r="I287" s="19"/>
      <c r="J287" s="19"/>
      <c r="K287" s="19"/>
      <c r="L287" s="19"/>
      <c r="M287" s="266"/>
      <c r="N287" s="19"/>
      <c r="O287" s="266"/>
      <c r="P287" s="372"/>
      <c r="Q287" s="372"/>
      <c r="R287" s="266"/>
      <c r="S287" s="19"/>
      <c r="T287" s="19"/>
      <c r="U287" s="19"/>
      <c r="V287" s="19"/>
      <c r="W287" s="19"/>
      <c r="X287" s="19"/>
      <c r="Y287" s="19"/>
      <c r="Z287" s="19"/>
    </row>
    <row r="288" spans="1:26" ht="11.25" customHeight="1">
      <c r="A288" s="19"/>
      <c r="B288" s="19"/>
      <c r="C288" s="366"/>
      <c r="D288" s="336"/>
      <c r="E288" s="336"/>
      <c r="F288" s="19"/>
      <c r="G288" s="19"/>
      <c r="H288" s="19"/>
      <c r="I288" s="19"/>
      <c r="J288" s="19"/>
      <c r="K288" s="19"/>
      <c r="L288" s="19"/>
      <c r="M288" s="266"/>
      <c r="N288" s="19"/>
      <c r="O288" s="266"/>
      <c r="P288" s="372"/>
      <c r="Q288" s="372"/>
      <c r="R288" s="266"/>
      <c r="S288" s="19"/>
      <c r="T288" s="19"/>
      <c r="U288" s="19"/>
      <c r="V288" s="19"/>
      <c r="W288" s="19"/>
      <c r="X288" s="19"/>
      <c r="Y288" s="19"/>
      <c r="Z288" s="19"/>
    </row>
    <row r="289" spans="1:26" ht="11.25" customHeight="1">
      <c r="A289" s="19"/>
      <c r="B289" s="19"/>
      <c r="C289" s="366"/>
      <c r="D289" s="336"/>
      <c r="E289" s="336"/>
      <c r="F289" s="19"/>
      <c r="G289" s="19"/>
      <c r="H289" s="19"/>
      <c r="I289" s="19"/>
      <c r="J289" s="19"/>
      <c r="K289" s="19"/>
      <c r="L289" s="19"/>
      <c r="M289" s="266"/>
      <c r="N289" s="19"/>
      <c r="O289" s="266"/>
      <c r="P289" s="372"/>
      <c r="Q289" s="372"/>
      <c r="R289" s="266"/>
      <c r="S289" s="19"/>
      <c r="T289" s="19"/>
      <c r="U289" s="19"/>
      <c r="V289" s="19"/>
      <c r="W289" s="19"/>
      <c r="X289" s="19"/>
      <c r="Y289" s="19"/>
      <c r="Z289" s="19"/>
    </row>
    <row r="290" spans="1:26" ht="11.25" customHeight="1">
      <c r="A290" s="19"/>
      <c r="B290" s="19"/>
      <c r="C290" s="366"/>
      <c r="D290" s="336"/>
      <c r="E290" s="336"/>
      <c r="F290" s="19"/>
      <c r="G290" s="19"/>
      <c r="H290" s="19"/>
      <c r="I290" s="19"/>
      <c r="J290" s="19"/>
      <c r="K290" s="19"/>
      <c r="L290" s="19"/>
      <c r="M290" s="266"/>
      <c r="N290" s="19"/>
      <c r="O290" s="266"/>
      <c r="P290" s="372"/>
      <c r="Q290" s="372"/>
      <c r="R290" s="266"/>
      <c r="S290" s="19"/>
      <c r="T290" s="19"/>
      <c r="U290" s="19"/>
      <c r="V290" s="19"/>
      <c r="W290" s="19"/>
      <c r="X290" s="19"/>
      <c r="Y290" s="19"/>
      <c r="Z290" s="19"/>
    </row>
    <row r="291" spans="1:26" ht="11.25" customHeight="1">
      <c r="A291" s="19"/>
      <c r="B291" s="19"/>
      <c r="C291" s="366"/>
      <c r="D291" s="336"/>
      <c r="E291" s="336"/>
      <c r="F291" s="19"/>
      <c r="G291" s="19"/>
      <c r="H291" s="19"/>
      <c r="I291" s="19"/>
      <c r="J291" s="19"/>
      <c r="K291" s="19"/>
      <c r="L291" s="19"/>
      <c r="M291" s="266"/>
      <c r="N291" s="19"/>
      <c r="O291" s="266"/>
      <c r="P291" s="372"/>
      <c r="Q291" s="372"/>
      <c r="R291" s="266"/>
      <c r="S291" s="19"/>
      <c r="T291" s="19"/>
      <c r="U291" s="19"/>
      <c r="V291" s="19"/>
      <c r="W291" s="19"/>
      <c r="X291" s="19"/>
      <c r="Y291" s="19"/>
      <c r="Z291" s="19"/>
    </row>
    <row r="292" spans="1:26" ht="11.25" customHeight="1">
      <c r="A292" s="19"/>
      <c r="B292" s="19"/>
      <c r="C292" s="366"/>
      <c r="D292" s="336"/>
      <c r="E292" s="336"/>
      <c r="F292" s="19"/>
      <c r="G292" s="19"/>
      <c r="H292" s="19"/>
      <c r="I292" s="19"/>
      <c r="J292" s="19"/>
      <c r="K292" s="19"/>
      <c r="L292" s="19"/>
      <c r="M292" s="266"/>
      <c r="N292" s="19"/>
      <c r="O292" s="266"/>
      <c r="P292" s="372"/>
      <c r="Q292" s="372"/>
      <c r="R292" s="266"/>
      <c r="S292" s="19"/>
      <c r="T292" s="19"/>
      <c r="U292" s="19"/>
      <c r="V292" s="19"/>
      <c r="W292" s="19"/>
      <c r="X292" s="19"/>
      <c r="Y292" s="19"/>
      <c r="Z292" s="19"/>
    </row>
    <row r="293" spans="1:26" ht="11.25" customHeight="1">
      <c r="A293" s="19"/>
      <c r="B293" s="19"/>
      <c r="C293" s="366"/>
      <c r="D293" s="336"/>
      <c r="E293" s="336"/>
      <c r="F293" s="19"/>
      <c r="G293" s="19"/>
      <c r="H293" s="19"/>
      <c r="I293" s="19"/>
      <c r="J293" s="19"/>
      <c r="K293" s="19"/>
      <c r="L293" s="19"/>
      <c r="M293" s="266"/>
      <c r="N293" s="19"/>
      <c r="O293" s="266"/>
      <c r="P293" s="372"/>
      <c r="Q293" s="372"/>
      <c r="R293" s="266"/>
      <c r="S293" s="19"/>
      <c r="T293" s="19"/>
      <c r="U293" s="19"/>
      <c r="V293" s="19"/>
      <c r="W293" s="19"/>
      <c r="X293" s="19"/>
      <c r="Y293" s="19"/>
      <c r="Z293" s="19"/>
    </row>
    <row r="294" spans="1:26" ht="11.25" customHeight="1">
      <c r="A294" s="19"/>
      <c r="B294" s="19"/>
      <c r="C294" s="366"/>
      <c r="D294" s="336"/>
      <c r="E294" s="336"/>
      <c r="F294" s="19"/>
      <c r="G294" s="19"/>
      <c r="H294" s="19"/>
      <c r="I294" s="19"/>
      <c r="J294" s="19"/>
      <c r="K294" s="19"/>
      <c r="L294" s="19"/>
      <c r="M294" s="266"/>
      <c r="N294" s="19"/>
      <c r="O294" s="266"/>
      <c r="P294" s="372"/>
      <c r="Q294" s="372"/>
      <c r="R294" s="266"/>
      <c r="S294" s="19"/>
      <c r="T294" s="19"/>
      <c r="U294" s="19"/>
      <c r="V294" s="19"/>
      <c r="W294" s="19"/>
      <c r="X294" s="19"/>
      <c r="Y294" s="19"/>
      <c r="Z294" s="19"/>
    </row>
    <row r="295" spans="1:26" ht="11.25" customHeight="1">
      <c r="A295" s="19"/>
      <c r="B295" s="19"/>
      <c r="C295" s="366"/>
      <c r="D295" s="336"/>
      <c r="E295" s="336"/>
      <c r="F295" s="19"/>
      <c r="G295" s="19"/>
      <c r="H295" s="19"/>
      <c r="I295" s="19"/>
      <c r="J295" s="19"/>
      <c r="K295" s="19"/>
      <c r="L295" s="19"/>
      <c r="M295" s="266"/>
      <c r="N295" s="19"/>
      <c r="O295" s="266"/>
      <c r="P295" s="372"/>
      <c r="Q295" s="372"/>
      <c r="R295" s="266"/>
      <c r="S295" s="19"/>
      <c r="T295" s="19"/>
      <c r="U295" s="19"/>
      <c r="V295" s="19"/>
      <c r="W295" s="19"/>
      <c r="X295" s="19"/>
      <c r="Y295" s="19"/>
      <c r="Z295" s="19"/>
    </row>
    <row r="296" spans="1:26" ht="11.25" customHeight="1">
      <c r="A296" s="19"/>
      <c r="B296" s="19"/>
      <c r="C296" s="366"/>
      <c r="D296" s="336"/>
      <c r="E296" s="336"/>
      <c r="F296" s="19"/>
      <c r="G296" s="19"/>
      <c r="H296" s="19"/>
      <c r="I296" s="19"/>
      <c r="J296" s="19"/>
      <c r="K296" s="19"/>
      <c r="L296" s="19"/>
      <c r="M296" s="266"/>
      <c r="N296" s="19"/>
      <c r="O296" s="266"/>
      <c r="P296" s="372"/>
      <c r="Q296" s="372"/>
      <c r="R296" s="266"/>
      <c r="S296" s="19"/>
      <c r="T296" s="19"/>
      <c r="U296" s="19"/>
      <c r="V296" s="19"/>
      <c r="W296" s="19"/>
      <c r="X296" s="19"/>
      <c r="Y296" s="19"/>
      <c r="Z296" s="19"/>
    </row>
    <row r="297" spans="1:26" ht="15.75" customHeight="1"/>
    <row r="298" spans="1:26" ht="15.75" customHeight="1"/>
    <row r="299" spans="1:26" ht="15.75" customHeight="1"/>
    <row r="300" spans="1:26" ht="15.75" customHeight="1"/>
    <row r="301" spans="1:26" ht="15.75" customHeight="1"/>
    <row r="302" spans="1:26" ht="15.75" customHeight="1"/>
    <row r="303" spans="1:26" ht="15.75" customHeight="1"/>
    <row r="304" spans="1:26"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5:R96"/>
  <mergeCells count="3">
    <mergeCell ref="A1:C1"/>
    <mergeCell ref="F4:J4"/>
    <mergeCell ref="L4:O4"/>
  </mergeCell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dimension ref="A1:Z1000"/>
  <sheetViews>
    <sheetView workbookViewId="0">
      <pane ySplit="6" topLeftCell="A7" activePane="bottomLeft" state="frozen"/>
      <selection pane="bottomLeft" activeCell="B8" sqref="B8"/>
    </sheetView>
  </sheetViews>
  <sheetFormatPr defaultColWidth="14.42578125" defaultRowHeight="15" customHeight="1"/>
  <cols>
    <col min="1" max="2" width="10.140625" customWidth="1"/>
    <col min="3" max="3" width="47.140625" customWidth="1"/>
    <col min="4" max="4" width="8.5703125" customWidth="1"/>
    <col min="5" max="5" width="18.140625" customWidth="1"/>
    <col min="6" max="6" width="11.5703125" customWidth="1"/>
    <col min="7" max="7" width="21.5703125" customWidth="1"/>
    <col min="8" max="8" width="12.85546875" customWidth="1"/>
    <col min="9" max="9" width="10.140625" customWidth="1"/>
    <col min="10" max="10" width="11.5703125" customWidth="1"/>
    <col min="11" max="11" width="10.140625" customWidth="1"/>
    <col min="12" max="12" width="10.85546875" customWidth="1"/>
    <col min="13" max="13" width="12.85546875" customWidth="1"/>
    <col min="14" max="14" width="10.140625" customWidth="1"/>
    <col min="15" max="15" width="14" customWidth="1"/>
    <col min="16" max="16" width="38.5703125" customWidth="1"/>
    <col min="17" max="17" width="38.42578125" customWidth="1"/>
    <col min="18" max="18" width="11" customWidth="1"/>
    <col min="19" max="20" width="9.140625" customWidth="1"/>
    <col min="21" max="26" width="8.7109375" customWidth="1"/>
  </cols>
  <sheetData>
    <row r="1" spans="1:26" ht="11.25" customHeight="1">
      <c r="A1" s="1178" t="s">
        <v>4188</v>
      </c>
      <c r="B1" s="1160"/>
      <c r="C1" s="1158"/>
      <c r="D1" s="698"/>
      <c r="E1" s="330"/>
      <c r="F1" s="92" t="s">
        <v>392</v>
      </c>
      <c r="G1" s="92" t="s">
        <v>559</v>
      </c>
      <c r="H1" s="92" t="s">
        <v>560</v>
      </c>
      <c r="I1" s="92" t="s">
        <v>122</v>
      </c>
      <c r="J1" s="92" t="s">
        <v>124</v>
      </c>
      <c r="K1" s="92" t="s">
        <v>126</v>
      </c>
      <c r="L1" s="92" t="s">
        <v>128</v>
      </c>
      <c r="M1" s="92" t="s">
        <v>130</v>
      </c>
      <c r="N1" s="92" t="s">
        <v>396</v>
      </c>
      <c r="O1" s="92" t="s">
        <v>138</v>
      </c>
      <c r="P1" s="92" t="s">
        <v>140</v>
      </c>
      <c r="Q1" s="92" t="s">
        <v>142</v>
      </c>
      <c r="R1" s="94" t="s">
        <v>144</v>
      </c>
      <c r="S1" s="94" t="s">
        <v>149</v>
      </c>
      <c r="T1" s="94" t="s">
        <v>164</v>
      </c>
      <c r="U1" s="19"/>
      <c r="V1" s="19"/>
      <c r="W1" s="19"/>
      <c r="X1" s="19"/>
      <c r="Y1" s="19"/>
      <c r="Z1" s="19"/>
    </row>
    <row r="2" spans="1:26" ht="11.25" customHeight="1">
      <c r="A2" s="699" t="str">
        <f>HYPERLINK("#Index!B15", "Index Pg")</f>
        <v>Index Pg</v>
      </c>
      <c r="B2" s="700"/>
      <c r="C2" s="701" t="str">
        <f>HYPERLINK("#'Budget Summary II'!A3:B5", "Budget Summary II")</f>
        <v>Budget Summary II</v>
      </c>
      <c r="D2" s="19"/>
      <c r="E2" s="702" t="s">
        <v>42</v>
      </c>
      <c r="F2" s="703">
        <f>R33</f>
        <v>0</v>
      </c>
      <c r="G2" s="102">
        <f>R6-F2</f>
        <v>0</v>
      </c>
      <c r="H2" s="102"/>
      <c r="I2" s="102"/>
      <c r="J2" s="102"/>
      <c r="K2" s="102"/>
      <c r="L2" s="102"/>
      <c r="M2" s="102"/>
      <c r="N2" s="102"/>
      <c r="O2" s="102"/>
      <c r="P2" s="102"/>
      <c r="Q2" s="333"/>
      <c r="R2" s="333"/>
      <c r="S2" s="333"/>
      <c r="T2" s="19"/>
      <c r="U2" s="19"/>
      <c r="V2" s="19"/>
      <c r="W2" s="19"/>
      <c r="X2" s="19"/>
      <c r="Y2" s="19"/>
      <c r="Z2" s="19"/>
    </row>
    <row r="3" spans="1:26" ht="11.25" customHeight="1">
      <c r="A3" s="2"/>
      <c r="B3" s="58"/>
      <c r="C3" s="60"/>
      <c r="D3" s="19"/>
      <c r="E3" s="702" t="s">
        <v>39</v>
      </c>
      <c r="F3" s="703">
        <f>O33</f>
        <v>1.6</v>
      </c>
      <c r="G3" s="102">
        <f>O6-F3</f>
        <v>224.29496000000003</v>
      </c>
      <c r="H3" s="102"/>
      <c r="I3" s="102"/>
      <c r="J3" s="102"/>
      <c r="K3" s="102"/>
      <c r="L3" s="102"/>
      <c r="M3" s="102"/>
      <c r="N3" s="102"/>
      <c r="O3" s="102"/>
      <c r="P3" s="102"/>
      <c r="Q3" s="333"/>
      <c r="R3" s="333"/>
      <c r="S3" s="333"/>
      <c r="T3" s="19"/>
      <c r="U3" s="19"/>
      <c r="V3" s="19"/>
      <c r="W3" s="19"/>
      <c r="X3" s="19"/>
      <c r="Y3" s="19"/>
      <c r="Z3" s="19"/>
    </row>
    <row r="4" spans="1:26" ht="12.75" customHeight="1">
      <c r="A4" s="63" t="s">
        <v>150</v>
      </c>
      <c r="B4" s="63" t="s">
        <v>151</v>
      </c>
      <c r="C4" s="63" t="s">
        <v>12</v>
      </c>
      <c r="D4" s="63" t="s">
        <v>426</v>
      </c>
      <c r="E4" s="63" t="s">
        <v>427</v>
      </c>
      <c r="F4" s="1173" t="s">
        <v>428</v>
      </c>
      <c r="G4" s="1160"/>
      <c r="H4" s="1160"/>
      <c r="I4" s="1160"/>
      <c r="J4" s="1158"/>
      <c r="K4" s="63" t="s">
        <v>431</v>
      </c>
      <c r="L4" s="1174" t="s">
        <v>432</v>
      </c>
      <c r="M4" s="1160"/>
      <c r="N4" s="1160"/>
      <c r="O4" s="1158"/>
      <c r="P4" s="63" t="s">
        <v>433</v>
      </c>
      <c r="Q4" s="63" t="s">
        <v>435</v>
      </c>
      <c r="R4" s="106" t="s">
        <v>434</v>
      </c>
      <c r="S4" s="336"/>
      <c r="T4" s="336"/>
      <c r="U4" s="336"/>
      <c r="V4" s="336"/>
      <c r="W4" s="336"/>
      <c r="X4" s="336"/>
      <c r="Y4" s="336"/>
      <c r="Z4" s="336"/>
    </row>
    <row r="5" spans="1:26" ht="63.75">
      <c r="A5" s="63"/>
      <c r="B5" s="63"/>
      <c r="C5" s="63"/>
      <c r="D5" s="63"/>
      <c r="E5" s="63"/>
      <c r="F5" s="93" t="s">
        <v>439</v>
      </c>
      <c r="G5" s="93" t="s">
        <v>394</v>
      </c>
      <c r="H5" s="93" t="s">
        <v>395</v>
      </c>
      <c r="I5" s="93" t="s">
        <v>440</v>
      </c>
      <c r="J5" s="93" t="s">
        <v>441</v>
      </c>
      <c r="K5" s="63"/>
      <c r="L5" s="63" t="s">
        <v>442</v>
      </c>
      <c r="M5" s="106" t="s">
        <v>443</v>
      </c>
      <c r="N5" s="63" t="s">
        <v>444</v>
      </c>
      <c r="O5" s="106" t="s">
        <v>445</v>
      </c>
      <c r="P5" s="63"/>
      <c r="Q5" s="63"/>
      <c r="R5" s="106"/>
      <c r="S5" s="336"/>
      <c r="T5" s="336"/>
      <c r="U5" s="336"/>
      <c r="V5" s="336"/>
      <c r="W5" s="336"/>
      <c r="X5" s="336"/>
      <c r="Y5" s="336"/>
      <c r="Z5" s="336"/>
    </row>
    <row r="6" spans="1:26" ht="11.25" customHeight="1">
      <c r="A6" s="64">
        <v>13</v>
      </c>
      <c r="B6" s="64"/>
      <c r="C6" s="64" t="s">
        <v>29</v>
      </c>
      <c r="D6" s="108"/>
      <c r="E6" s="108"/>
      <c r="F6" s="64"/>
      <c r="G6" s="64"/>
      <c r="H6" s="64"/>
      <c r="I6" s="64"/>
      <c r="J6" s="64"/>
      <c r="K6" s="64"/>
      <c r="L6" s="64"/>
      <c r="M6" s="65"/>
      <c r="N6" s="64"/>
      <c r="O6" s="65">
        <f>O7+O20+O31</f>
        <v>225.89496000000003</v>
      </c>
      <c r="P6" s="64"/>
      <c r="Q6" s="64"/>
      <c r="R6" s="65">
        <f>R7+R20+R31</f>
        <v>0</v>
      </c>
      <c r="S6" s="19"/>
      <c r="T6" s="19"/>
      <c r="U6" s="19"/>
      <c r="V6" s="19"/>
      <c r="W6" s="19"/>
      <c r="X6" s="19"/>
      <c r="Y6" s="19"/>
      <c r="Z6" s="19"/>
    </row>
    <row r="7" spans="1:26" ht="11.25" customHeight="1">
      <c r="A7" s="67">
        <v>13.1</v>
      </c>
      <c r="B7" s="115"/>
      <c r="C7" s="115" t="s">
        <v>29</v>
      </c>
      <c r="D7" s="111"/>
      <c r="E7" s="111"/>
      <c r="F7" s="113"/>
      <c r="G7" s="113"/>
      <c r="H7" s="113"/>
      <c r="I7" s="113"/>
      <c r="J7" s="113"/>
      <c r="K7" s="113"/>
      <c r="L7" s="113"/>
      <c r="M7" s="114"/>
      <c r="N7" s="115"/>
      <c r="O7" s="68">
        <f>O8+SUM(O15:O19)</f>
        <v>34.15</v>
      </c>
      <c r="P7" s="110"/>
      <c r="Q7" s="110"/>
      <c r="R7" s="68">
        <f>R8+SUM(R15:R19)</f>
        <v>0</v>
      </c>
      <c r="S7" s="19"/>
      <c r="T7" s="19"/>
      <c r="U7" s="19"/>
      <c r="V7" s="19"/>
      <c r="W7" s="19"/>
      <c r="X7" s="19"/>
      <c r="Y7" s="19"/>
      <c r="Z7" s="19"/>
    </row>
    <row r="8" spans="1:26" ht="11.25" customHeight="1">
      <c r="A8" s="706" t="s">
        <v>4215</v>
      </c>
      <c r="B8" s="144" t="s">
        <v>4217</v>
      </c>
      <c r="C8" s="144" t="s">
        <v>850</v>
      </c>
      <c r="D8" s="707" t="s">
        <v>609</v>
      </c>
      <c r="E8" s="707" t="s">
        <v>3839</v>
      </c>
      <c r="F8" s="708"/>
      <c r="G8" s="707"/>
      <c r="H8" s="175"/>
      <c r="I8" s="175"/>
      <c r="J8" s="708"/>
      <c r="K8" s="144"/>
      <c r="L8" s="708"/>
      <c r="M8" s="147"/>
      <c r="N8" s="144"/>
      <c r="O8" s="709">
        <f>SUM(O9:O14)</f>
        <v>13.040000000000001</v>
      </c>
      <c r="P8" s="148"/>
      <c r="Q8" s="706"/>
      <c r="R8" s="709">
        <f>SUM(R9:R14)</f>
        <v>0</v>
      </c>
      <c r="S8" s="366"/>
      <c r="T8" s="366"/>
      <c r="U8" s="366"/>
      <c r="V8" s="366"/>
      <c r="W8" s="366"/>
      <c r="X8" s="366"/>
      <c r="Y8" s="366"/>
      <c r="Z8" s="366"/>
    </row>
    <row r="9" spans="1:26" ht="63.75">
      <c r="A9" s="304" t="s">
        <v>4225</v>
      </c>
      <c r="B9" s="4"/>
      <c r="C9" s="4" t="s">
        <v>4226</v>
      </c>
      <c r="D9" s="127" t="s">
        <v>609</v>
      </c>
      <c r="E9" s="127" t="s">
        <v>3839</v>
      </c>
      <c r="F9" s="42"/>
      <c r="G9" s="127"/>
      <c r="H9" s="710">
        <v>1600000</v>
      </c>
      <c r="I9" s="710">
        <v>502471</v>
      </c>
      <c r="J9" s="42"/>
      <c r="K9" s="4"/>
      <c r="L9" s="42"/>
      <c r="M9" s="71"/>
      <c r="N9" s="4"/>
      <c r="O9" s="71">
        <f t="shared" ref="O9:O19" si="0">M9*N9</f>
        <v>0</v>
      </c>
      <c r="P9" s="70" t="s">
        <v>4227</v>
      </c>
      <c r="Q9" s="240"/>
      <c r="R9" s="321"/>
      <c r="S9" s="19"/>
      <c r="T9" s="19"/>
      <c r="U9" s="19"/>
      <c r="V9" s="19"/>
      <c r="W9" s="19"/>
      <c r="X9" s="19"/>
      <c r="Y9" s="19"/>
      <c r="Z9" s="19"/>
    </row>
    <row r="10" spans="1:26" ht="11.25" customHeight="1">
      <c r="A10" s="304" t="s">
        <v>4231</v>
      </c>
      <c r="B10" s="4"/>
      <c r="C10" s="4" t="s">
        <v>4233</v>
      </c>
      <c r="D10" s="127" t="s">
        <v>609</v>
      </c>
      <c r="E10" s="127" t="s">
        <v>3839</v>
      </c>
      <c r="F10" s="42"/>
      <c r="G10" s="127"/>
      <c r="H10" s="710"/>
      <c r="I10" s="710"/>
      <c r="J10" s="42"/>
      <c r="K10" s="4"/>
      <c r="L10" s="42"/>
      <c r="M10" s="71">
        <f t="shared" ref="M10:M19" si="1">L10/100000</f>
        <v>0</v>
      </c>
      <c r="N10" s="4"/>
      <c r="O10" s="71">
        <f t="shared" si="0"/>
        <v>0</v>
      </c>
      <c r="P10" s="70"/>
      <c r="Q10" s="240"/>
      <c r="R10" s="321"/>
      <c r="S10" s="19"/>
      <c r="T10" s="19"/>
      <c r="U10" s="19"/>
      <c r="V10" s="19"/>
      <c r="W10" s="19"/>
      <c r="X10" s="19"/>
      <c r="Y10" s="19"/>
      <c r="Z10" s="19"/>
    </row>
    <row r="11" spans="1:26" ht="38.25">
      <c r="A11" s="304" t="s">
        <v>4239</v>
      </c>
      <c r="B11" s="4"/>
      <c r="C11" s="4" t="s">
        <v>4241</v>
      </c>
      <c r="D11" s="127" t="s">
        <v>609</v>
      </c>
      <c r="E11" s="127" t="s">
        <v>3839</v>
      </c>
      <c r="F11" s="42"/>
      <c r="G11" s="127"/>
      <c r="H11" s="710"/>
      <c r="I11" s="710"/>
      <c r="J11" s="42"/>
      <c r="K11" s="4" t="s">
        <v>4242</v>
      </c>
      <c r="L11" s="509">
        <v>90000</v>
      </c>
      <c r="M11" s="71">
        <f t="shared" si="1"/>
        <v>0.9</v>
      </c>
      <c r="N11" s="711">
        <v>1</v>
      </c>
      <c r="O11" s="71">
        <f t="shared" si="0"/>
        <v>0.9</v>
      </c>
      <c r="P11" s="126" t="s">
        <v>4245</v>
      </c>
      <c r="Q11" s="240"/>
      <c r="R11" s="321"/>
      <c r="S11" s="19"/>
      <c r="T11" s="19"/>
      <c r="U11" s="19"/>
      <c r="V11" s="19"/>
      <c r="W11" s="19"/>
      <c r="X11" s="19"/>
      <c r="Y11" s="19"/>
      <c r="Z11" s="19"/>
    </row>
    <row r="12" spans="1:26" ht="38.25">
      <c r="A12" s="304" t="s">
        <v>4247</v>
      </c>
      <c r="B12" s="4"/>
      <c r="C12" s="4" t="s">
        <v>4248</v>
      </c>
      <c r="D12" s="127" t="s">
        <v>609</v>
      </c>
      <c r="E12" s="127" t="s">
        <v>3839</v>
      </c>
      <c r="F12" s="42"/>
      <c r="G12" s="127"/>
      <c r="H12" s="710"/>
      <c r="I12" s="710"/>
      <c r="J12" s="42"/>
      <c r="K12" s="4" t="s">
        <v>4251</v>
      </c>
      <c r="L12" s="713">
        <v>2000</v>
      </c>
      <c r="M12" s="71">
        <f t="shared" si="1"/>
        <v>0.02</v>
      </c>
      <c r="N12" s="4">
        <v>37</v>
      </c>
      <c r="O12" s="71">
        <f t="shared" si="0"/>
        <v>0.74</v>
      </c>
      <c r="P12" s="70" t="s">
        <v>4253</v>
      </c>
      <c r="Q12" s="240"/>
      <c r="R12" s="321"/>
      <c r="S12" s="19"/>
      <c r="T12" s="19"/>
      <c r="U12" s="19"/>
      <c r="V12" s="19"/>
      <c r="W12" s="19"/>
      <c r="X12" s="19"/>
      <c r="Y12" s="19"/>
      <c r="Z12" s="19"/>
    </row>
    <row r="13" spans="1:26" ht="25.5">
      <c r="A13" s="304" t="s">
        <v>4254</v>
      </c>
      <c r="B13" s="4"/>
      <c r="C13" s="4" t="s">
        <v>4255</v>
      </c>
      <c r="D13" s="127" t="s">
        <v>609</v>
      </c>
      <c r="E13" s="127" t="s">
        <v>3839</v>
      </c>
      <c r="F13" s="42"/>
      <c r="G13" s="127"/>
      <c r="H13" s="710"/>
      <c r="I13" s="710"/>
      <c r="J13" s="42"/>
      <c r="K13" s="4" t="s">
        <v>4251</v>
      </c>
      <c r="L13" s="42">
        <v>25000</v>
      </c>
      <c r="M13" s="71">
        <f t="shared" si="1"/>
        <v>0.25</v>
      </c>
      <c r="N13" s="4">
        <v>10</v>
      </c>
      <c r="O13" s="71">
        <f t="shared" si="0"/>
        <v>2.5</v>
      </c>
      <c r="P13" s="70" t="s">
        <v>4257</v>
      </c>
      <c r="Q13" s="240"/>
      <c r="R13" s="321"/>
      <c r="S13" s="19"/>
      <c r="T13" s="19"/>
      <c r="U13" s="19"/>
      <c r="V13" s="19"/>
      <c r="W13" s="19"/>
      <c r="X13" s="19"/>
      <c r="Y13" s="19"/>
      <c r="Z13" s="19"/>
    </row>
    <row r="14" spans="1:26" ht="153">
      <c r="A14" s="304" t="s">
        <v>4260</v>
      </c>
      <c r="B14" s="4"/>
      <c r="C14" s="4" t="s">
        <v>297</v>
      </c>
      <c r="D14" s="127" t="s">
        <v>609</v>
      </c>
      <c r="E14" s="127" t="s">
        <v>3839</v>
      </c>
      <c r="F14" s="42"/>
      <c r="G14" s="127"/>
      <c r="H14" s="710"/>
      <c r="I14" s="710"/>
      <c r="J14" s="42"/>
      <c r="K14" s="4" t="s">
        <v>691</v>
      </c>
      <c r="L14" s="42">
        <v>890000</v>
      </c>
      <c r="M14" s="71">
        <f t="shared" si="1"/>
        <v>8.9</v>
      </c>
      <c r="N14" s="4">
        <v>1</v>
      </c>
      <c r="O14" s="71">
        <f t="shared" si="0"/>
        <v>8.9</v>
      </c>
      <c r="P14" s="70" t="s">
        <v>4262</v>
      </c>
      <c r="Q14" s="240"/>
      <c r="R14" s="321"/>
      <c r="S14" s="19"/>
      <c r="T14" s="19"/>
      <c r="U14" s="19"/>
      <c r="V14" s="19"/>
      <c r="W14" s="19"/>
      <c r="X14" s="19"/>
      <c r="Y14" s="19"/>
      <c r="Z14" s="19"/>
    </row>
    <row r="15" spans="1:26" ht="25.5">
      <c r="A15" s="304" t="s">
        <v>4263</v>
      </c>
      <c r="B15" s="4" t="s">
        <v>4264</v>
      </c>
      <c r="C15" s="4" t="s">
        <v>4265</v>
      </c>
      <c r="D15" s="127" t="s">
        <v>609</v>
      </c>
      <c r="E15" s="127" t="s">
        <v>3839</v>
      </c>
      <c r="F15" s="42"/>
      <c r="G15" s="127"/>
      <c r="H15" s="710">
        <v>452000</v>
      </c>
      <c r="I15" s="710">
        <v>150814</v>
      </c>
      <c r="J15" s="42"/>
      <c r="K15" s="4" t="s">
        <v>4268</v>
      </c>
      <c r="L15" s="716">
        <v>3000</v>
      </c>
      <c r="M15" s="71">
        <f t="shared" si="1"/>
        <v>0.03</v>
      </c>
      <c r="N15" s="4">
        <v>37</v>
      </c>
      <c r="O15" s="71">
        <f t="shared" si="0"/>
        <v>1.1099999999999999</v>
      </c>
      <c r="P15" s="70" t="s">
        <v>4272</v>
      </c>
      <c r="Q15" s="240"/>
      <c r="R15" s="321"/>
      <c r="S15" s="19"/>
      <c r="T15" s="19"/>
      <c r="U15" s="19"/>
      <c r="V15" s="19"/>
      <c r="W15" s="19"/>
      <c r="X15" s="19"/>
      <c r="Y15" s="19"/>
      <c r="Z15" s="19"/>
    </row>
    <row r="16" spans="1:26" ht="51">
      <c r="A16" s="304" t="s">
        <v>4274</v>
      </c>
      <c r="B16" s="4"/>
      <c r="C16" s="4" t="s">
        <v>4275</v>
      </c>
      <c r="D16" s="127" t="s">
        <v>609</v>
      </c>
      <c r="E16" s="127" t="s">
        <v>3839</v>
      </c>
      <c r="F16" s="42"/>
      <c r="G16" s="127"/>
      <c r="H16" s="710"/>
      <c r="I16" s="710"/>
      <c r="J16" s="42"/>
      <c r="K16" s="4" t="s">
        <v>4279</v>
      </c>
      <c r="L16" s="716">
        <v>250000</v>
      </c>
      <c r="M16" s="71">
        <f t="shared" si="1"/>
        <v>2.5</v>
      </c>
      <c r="N16" s="4">
        <v>6</v>
      </c>
      <c r="O16" s="71">
        <f t="shared" si="0"/>
        <v>15</v>
      </c>
      <c r="P16" s="70" t="s">
        <v>4281</v>
      </c>
      <c r="Q16" s="240"/>
      <c r="R16" s="321"/>
      <c r="S16" s="19"/>
      <c r="T16" s="19"/>
      <c r="U16" s="19"/>
      <c r="V16" s="19"/>
      <c r="W16" s="19"/>
      <c r="X16" s="19"/>
      <c r="Y16" s="19"/>
      <c r="Z16" s="19"/>
    </row>
    <row r="17" spans="1:26" ht="38.25">
      <c r="A17" s="304" t="s">
        <v>4283</v>
      </c>
      <c r="B17" s="4"/>
      <c r="C17" s="4" t="s">
        <v>4284</v>
      </c>
      <c r="D17" s="127" t="s">
        <v>609</v>
      </c>
      <c r="E17" s="127" t="s">
        <v>3839</v>
      </c>
      <c r="F17" s="42"/>
      <c r="G17" s="127"/>
      <c r="H17" s="710"/>
      <c r="I17" s="710">
        <v>42945</v>
      </c>
      <c r="J17" s="42"/>
      <c r="K17" s="4" t="s">
        <v>4290</v>
      </c>
      <c r="L17" s="716">
        <v>250000</v>
      </c>
      <c r="M17" s="71">
        <f t="shared" si="1"/>
        <v>2.5</v>
      </c>
      <c r="N17" s="4">
        <v>2</v>
      </c>
      <c r="O17" s="71">
        <f t="shared" si="0"/>
        <v>5</v>
      </c>
      <c r="P17" s="70" t="s">
        <v>4292</v>
      </c>
      <c r="Q17" s="240"/>
      <c r="R17" s="321"/>
      <c r="S17" s="19"/>
      <c r="T17" s="19"/>
      <c r="U17" s="19"/>
      <c r="V17" s="19"/>
      <c r="W17" s="19"/>
      <c r="X17" s="19"/>
      <c r="Y17" s="19"/>
      <c r="Z17" s="19"/>
    </row>
    <row r="18" spans="1:26" ht="11.25" customHeight="1">
      <c r="A18" s="304" t="s">
        <v>4294</v>
      </c>
      <c r="B18" s="4" t="s">
        <v>3845</v>
      </c>
      <c r="C18" s="4" t="s">
        <v>4295</v>
      </c>
      <c r="D18" s="127" t="s">
        <v>609</v>
      </c>
      <c r="E18" s="127" t="s">
        <v>3839</v>
      </c>
      <c r="F18" s="42"/>
      <c r="G18" s="127"/>
      <c r="H18" s="710"/>
      <c r="I18" s="710"/>
      <c r="J18" s="42"/>
      <c r="K18" s="42"/>
      <c r="L18" s="42"/>
      <c r="M18" s="71">
        <f t="shared" si="1"/>
        <v>0</v>
      </c>
      <c r="N18" s="4"/>
      <c r="O18" s="71">
        <f t="shared" si="0"/>
        <v>0</v>
      </c>
      <c r="P18" s="719"/>
      <c r="Q18" s="240"/>
      <c r="R18" s="321"/>
      <c r="S18" s="19"/>
      <c r="T18" s="19"/>
      <c r="U18" s="19"/>
      <c r="V18" s="19"/>
      <c r="W18" s="19"/>
      <c r="X18" s="19"/>
      <c r="Y18" s="19"/>
      <c r="Z18" s="19"/>
    </row>
    <row r="19" spans="1:26" ht="11.25" customHeight="1">
      <c r="A19" s="304" t="s">
        <v>4305</v>
      </c>
      <c r="B19" s="4"/>
      <c r="C19" s="4" t="s">
        <v>297</v>
      </c>
      <c r="D19" s="127" t="s">
        <v>609</v>
      </c>
      <c r="E19" s="127" t="s">
        <v>3839</v>
      </c>
      <c r="F19" s="42"/>
      <c r="G19" s="127"/>
      <c r="H19" s="710"/>
      <c r="I19" s="710"/>
      <c r="J19" s="42"/>
      <c r="K19" s="4"/>
      <c r="L19" s="42"/>
      <c r="M19" s="71">
        <f t="shared" si="1"/>
        <v>0</v>
      </c>
      <c r="N19" s="4"/>
      <c r="O19" s="71">
        <f t="shared" si="0"/>
        <v>0</v>
      </c>
      <c r="P19" s="70"/>
      <c r="Q19" s="240"/>
      <c r="R19" s="321"/>
      <c r="S19" s="19"/>
      <c r="T19" s="19"/>
      <c r="U19" s="19"/>
      <c r="V19" s="19"/>
      <c r="W19" s="19"/>
      <c r="X19" s="19"/>
      <c r="Y19" s="19"/>
      <c r="Z19" s="19"/>
    </row>
    <row r="20" spans="1:26" ht="11.25" customHeight="1">
      <c r="A20" s="67">
        <v>13.2</v>
      </c>
      <c r="B20" s="115"/>
      <c r="C20" s="115" t="s">
        <v>855</v>
      </c>
      <c r="D20" s="111"/>
      <c r="E20" s="111"/>
      <c r="F20" s="113"/>
      <c r="G20" s="113"/>
      <c r="H20" s="721"/>
      <c r="I20" s="721"/>
      <c r="J20" s="113"/>
      <c r="K20" s="113"/>
      <c r="L20" s="113"/>
      <c r="M20" s="114"/>
      <c r="N20" s="115"/>
      <c r="O20" s="68">
        <f>SUM(O21:O23)+SUM(O28:O30)</f>
        <v>53.645000000000003</v>
      </c>
      <c r="P20" s="110"/>
      <c r="Q20" s="110"/>
      <c r="R20" s="68">
        <f>SUM(R21:R23)+SUM(R28:R30)</f>
        <v>0</v>
      </c>
      <c r="S20" s="19"/>
      <c r="T20" s="19"/>
      <c r="U20" s="19"/>
      <c r="V20" s="19"/>
      <c r="W20" s="19"/>
      <c r="X20" s="19"/>
      <c r="Y20" s="19"/>
      <c r="Z20" s="19"/>
    </row>
    <row r="21" spans="1:26" ht="255">
      <c r="A21" s="240" t="s">
        <v>4317</v>
      </c>
      <c r="B21" s="131" t="s">
        <v>4318</v>
      </c>
      <c r="C21" s="131" t="s">
        <v>4319</v>
      </c>
      <c r="D21" s="241" t="s">
        <v>609</v>
      </c>
      <c r="E21" s="241" t="s">
        <v>3839</v>
      </c>
      <c r="F21" s="242"/>
      <c r="G21" s="241"/>
      <c r="H21" s="722">
        <v>83000</v>
      </c>
      <c r="I21" s="722">
        <v>7934</v>
      </c>
      <c r="J21" s="242"/>
      <c r="K21" s="131" t="s">
        <v>744</v>
      </c>
      <c r="L21" s="514">
        <v>932000</v>
      </c>
      <c r="M21" s="136">
        <f t="shared" ref="M21:M22" si="2">L21/100000</f>
        <v>9.32</v>
      </c>
      <c r="N21" s="168">
        <v>1</v>
      </c>
      <c r="O21" s="136">
        <f t="shared" ref="O21:O22" si="3">M21*N21</f>
        <v>9.32</v>
      </c>
      <c r="P21" s="170" t="s">
        <v>4326</v>
      </c>
      <c r="Q21" s="240"/>
      <c r="R21" s="321"/>
      <c r="S21" s="323"/>
      <c r="T21" s="323"/>
      <c r="U21" s="323"/>
      <c r="V21" s="323"/>
      <c r="W21" s="323"/>
      <c r="X21" s="323"/>
      <c r="Y21" s="323"/>
      <c r="Z21" s="323"/>
    </row>
    <row r="22" spans="1:26" ht="140.25">
      <c r="A22" s="240" t="s">
        <v>4327</v>
      </c>
      <c r="B22" s="131" t="s">
        <v>4328</v>
      </c>
      <c r="C22" s="131" t="s">
        <v>866</v>
      </c>
      <c r="D22" s="241" t="s">
        <v>609</v>
      </c>
      <c r="E22" s="241" t="s">
        <v>3839</v>
      </c>
      <c r="F22" s="242"/>
      <c r="G22" s="241"/>
      <c r="H22" s="722">
        <v>2500000</v>
      </c>
      <c r="I22" s="722">
        <v>984028</v>
      </c>
      <c r="J22" s="242"/>
      <c r="K22" s="131"/>
      <c r="L22" s="242">
        <v>2500000</v>
      </c>
      <c r="M22" s="136">
        <f t="shared" si="2"/>
        <v>25</v>
      </c>
      <c r="N22" s="131">
        <v>1</v>
      </c>
      <c r="O22" s="136">
        <f t="shared" si="3"/>
        <v>25</v>
      </c>
      <c r="P22" s="137" t="s">
        <v>4331</v>
      </c>
      <c r="Q22" s="240"/>
      <c r="R22" s="321"/>
      <c r="S22" s="323"/>
      <c r="T22" s="323"/>
      <c r="U22" s="323"/>
      <c r="V22" s="323"/>
      <c r="W22" s="323"/>
      <c r="X22" s="323"/>
      <c r="Y22" s="323"/>
      <c r="Z22" s="323"/>
    </row>
    <row r="23" spans="1:26" ht="11.25" customHeight="1">
      <c r="A23" s="706" t="s">
        <v>4334</v>
      </c>
      <c r="B23" s="144" t="s">
        <v>4335</v>
      </c>
      <c r="C23" s="179" t="s">
        <v>881</v>
      </c>
      <c r="D23" s="707" t="s">
        <v>609</v>
      </c>
      <c r="E23" s="707" t="s">
        <v>3839</v>
      </c>
      <c r="F23" s="708"/>
      <c r="G23" s="707"/>
      <c r="H23" s="724"/>
      <c r="I23" s="724"/>
      <c r="J23" s="708"/>
      <c r="K23" s="708"/>
      <c r="L23" s="708"/>
      <c r="M23" s="147"/>
      <c r="N23" s="144"/>
      <c r="O23" s="147">
        <f>SUM(O24:O27)</f>
        <v>6</v>
      </c>
      <c r="P23" s="148"/>
      <c r="Q23" s="706"/>
      <c r="R23" s="147">
        <f>SUM(R24:R27)</f>
        <v>0</v>
      </c>
      <c r="S23" s="366"/>
      <c r="T23" s="366"/>
      <c r="U23" s="366"/>
      <c r="V23" s="366"/>
      <c r="W23" s="366"/>
      <c r="X23" s="366"/>
      <c r="Y23" s="366"/>
      <c r="Z23" s="366"/>
    </row>
    <row r="24" spans="1:26" ht="38.25">
      <c r="A24" s="240" t="s">
        <v>4340</v>
      </c>
      <c r="B24" s="131"/>
      <c r="C24" s="180" t="s">
        <v>4342</v>
      </c>
      <c r="D24" s="241" t="s">
        <v>609</v>
      </c>
      <c r="E24" s="241" t="s">
        <v>3839</v>
      </c>
      <c r="F24" s="242"/>
      <c r="G24" s="241"/>
      <c r="H24" s="722">
        <v>481000</v>
      </c>
      <c r="I24" s="722">
        <v>32363</v>
      </c>
      <c r="J24" s="242"/>
      <c r="K24" s="131" t="s">
        <v>4344</v>
      </c>
      <c r="L24" s="242">
        <v>600000</v>
      </c>
      <c r="M24" s="136">
        <f t="shared" ref="M24:M30" si="4">L24/100000</f>
        <v>6</v>
      </c>
      <c r="N24" s="131">
        <v>1</v>
      </c>
      <c r="O24" s="136">
        <f t="shared" ref="O24:O30" si="5">M24*N24</f>
        <v>6</v>
      </c>
      <c r="P24" s="137" t="s">
        <v>4345</v>
      </c>
      <c r="Q24" s="240"/>
      <c r="R24" s="321"/>
      <c r="S24" s="323"/>
      <c r="T24" s="323"/>
      <c r="U24" s="323"/>
      <c r="V24" s="323"/>
      <c r="W24" s="323"/>
      <c r="X24" s="323"/>
      <c r="Y24" s="323"/>
      <c r="Z24" s="323"/>
    </row>
    <row r="25" spans="1:26" ht="11.25" customHeight="1">
      <c r="A25" s="304" t="s">
        <v>4352</v>
      </c>
      <c r="B25" s="4"/>
      <c r="C25" s="130" t="s">
        <v>4353</v>
      </c>
      <c r="D25" s="127" t="s">
        <v>609</v>
      </c>
      <c r="E25" s="127" t="s">
        <v>3839</v>
      </c>
      <c r="F25" s="42"/>
      <c r="G25" s="127"/>
      <c r="H25" s="710"/>
      <c r="I25" s="710"/>
      <c r="J25" s="42"/>
      <c r="K25" s="42"/>
      <c r="L25" s="42"/>
      <c r="M25" s="71">
        <f t="shared" si="4"/>
        <v>0</v>
      </c>
      <c r="N25" s="4"/>
      <c r="O25" s="71">
        <f t="shared" si="5"/>
        <v>0</v>
      </c>
      <c r="P25" s="70"/>
      <c r="Q25" s="240"/>
      <c r="R25" s="321"/>
      <c r="S25" s="19"/>
      <c r="T25" s="19"/>
      <c r="U25" s="19"/>
      <c r="V25" s="19"/>
      <c r="W25" s="19"/>
      <c r="X25" s="19"/>
      <c r="Y25" s="19"/>
      <c r="Z25" s="19"/>
    </row>
    <row r="26" spans="1:26" ht="11.25" customHeight="1">
      <c r="A26" s="304" t="s">
        <v>4358</v>
      </c>
      <c r="B26" s="4"/>
      <c r="C26" s="130" t="s">
        <v>4359</v>
      </c>
      <c r="D26" s="127" t="s">
        <v>609</v>
      </c>
      <c r="E26" s="127" t="s">
        <v>3839</v>
      </c>
      <c r="F26" s="42"/>
      <c r="G26" s="127"/>
      <c r="H26" s="710"/>
      <c r="I26" s="710"/>
      <c r="J26" s="42"/>
      <c r="K26" s="42"/>
      <c r="L26" s="42"/>
      <c r="M26" s="71">
        <f t="shared" si="4"/>
        <v>0</v>
      </c>
      <c r="N26" s="4"/>
      <c r="O26" s="71">
        <f t="shared" si="5"/>
        <v>0</v>
      </c>
      <c r="P26" s="70"/>
      <c r="Q26" s="240"/>
      <c r="R26" s="321"/>
      <c r="S26" s="19"/>
      <c r="T26" s="19"/>
      <c r="U26" s="19"/>
      <c r="V26" s="19"/>
      <c r="W26" s="19"/>
      <c r="X26" s="19"/>
      <c r="Y26" s="19"/>
      <c r="Z26" s="19"/>
    </row>
    <row r="27" spans="1:26" ht="11.25" customHeight="1">
      <c r="A27" s="304" t="s">
        <v>4362</v>
      </c>
      <c r="B27" s="4"/>
      <c r="C27" s="4" t="s">
        <v>297</v>
      </c>
      <c r="D27" s="127" t="s">
        <v>609</v>
      </c>
      <c r="E27" s="127" t="s">
        <v>3839</v>
      </c>
      <c r="F27" s="42"/>
      <c r="G27" s="127"/>
      <c r="H27" s="710"/>
      <c r="I27" s="710"/>
      <c r="J27" s="42"/>
      <c r="K27" s="42"/>
      <c r="L27" s="42"/>
      <c r="M27" s="71">
        <f t="shared" si="4"/>
        <v>0</v>
      </c>
      <c r="N27" s="4"/>
      <c r="O27" s="71">
        <f t="shared" si="5"/>
        <v>0</v>
      </c>
      <c r="P27" s="70"/>
      <c r="Q27" s="240"/>
      <c r="R27" s="321"/>
      <c r="S27" s="19"/>
      <c r="T27" s="19"/>
      <c r="U27" s="19"/>
      <c r="V27" s="19"/>
      <c r="W27" s="19"/>
      <c r="X27" s="19"/>
      <c r="Y27" s="19"/>
      <c r="Z27" s="19"/>
    </row>
    <row r="28" spans="1:26" ht="12.75">
      <c r="A28" s="240" t="s">
        <v>4363</v>
      </c>
      <c r="B28" s="131" t="s">
        <v>4365</v>
      </c>
      <c r="C28" s="131" t="s">
        <v>4366</v>
      </c>
      <c r="D28" s="241" t="s">
        <v>609</v>
      </c>
      <c r="E28" s="241" t="s">
        <v>3839</v>
      </c>
      <c r="F28" s="242"/>
      <c r="G28" s="241"/>
      <c r="H28" s="725" t="s">
        <v>4367</v>
      </c>
      <c r="I28" s="725" t="s">
        <v>4368</v>
      </c>
      <c r="J28" s="242"/>
      <c r="K28" s="242"/>
      <c r="L28" s="242">
        <v>500000</v>
      </c>
      <c r="M28" s="136">
        <f t="shared" si="4"/>
        <v>5</v>
      </c>
      <c r="N28" s="131">
        <v>1</v>
      </c>
      <c r="O28" s="136">
        <f t="shared" si="5"/>
        <v>5</v>
      </c>
      <c r="P28" s="240" t="s">
        <v>4374</v>
      </c>
      <c r="Q28" s="240"/>
      <c r="R28" s="321"/>
      <c r="S28" s="323"/>
      <c r="T28" s="323"/>
      <c r="U28" s="323"/>
      <c r="V28" s="323"/>
      <c r="W28" s="323"/>
      <c r="X28" s="323"/>
      <c r="Y28" s="323"/>
      <c r="Z28" s="323"/>
    </row>
    <row r="29" spans="1:26" ht="51">
      <c r="A29" s="240" t="s">
        <v>4376</v>
      </c>
      <c r="B29" s="131" t="s">
        <v>4377</v>
      </c>
      <c r="C29" s="131" t="s">
        <v>892</v>
      </c>
      <c r="D29" s="241" t="s">
        <v>609</v>
      </c>
      <c r="E29" s="241" t="s">
        <v>3839</v>
      </c>
      <c r="F29" s="242"/>
      <c r="G29" s="241"/>
      <c r="H29" s="722"/>
      <c r="I29" s="722"/>
      <c r="J29" s="242"/>
      <c r="K29" s="131" t="s">
        <v>4251</v>
      </c>
      <c r="L29" s="242">
        <v>15000</v>
      </c>
      <c r="M29" s="136">
        <f t="shared" si="4"/>
        <v>0.15</v>
      </c>
      <c r="N29" s="131">
        <v>37</v>
      </c>
      <c r="O29" s="136">
        <f t="shared" si="5"/>
        <v>5.55</v>
      </c>
      <c r="P29" s="137" t="s">
        <v>4382</v>
      </c>
      <c r="Q29" s="240"/>
      <c r="R29" s="321"/>
      <c r="S29" s="323"/>
      <c r="T29" s="323"/>
      <c r="U29" s="323"/>
      <c r="V29" s="323"/>
      <c r="W29" s="323"/>
      <c r="X29" s="323"/>
      <c r="Y29" s="323"/>
      <c r="Z29" s="323"/>
    </row>
    <row r="30" spans="1:26" ht="38.25">
      <c r="A30" s="240" t="s">
        <v>4386</v>
      </c>
      <c r="B30" s="131"/>
      <c r="C30" s="131" t="s">
        <v>297</v>
      </c>
      <c r="D30" s="241" t="s">
        <v>609</v>
      </c>
      <c r="E30" s="241" t="s">
        <v>3839</v>
      </c>
      <c r="F30" s="242"/>
      <c r="G30" s="241"/>
      <c r="H30" s="722"/>
      <c r="I30" s="722"/>
      <c r="J30" s="242"/>
      <c r="K30" s="131" t="s">
        <v>4251</v>
      </c>
      <c r="L30" s="242">
        <v>7500</v>
      </c>
      <c r="M30" s="136">
        <f t="shared" si="4"/>
        <v>7.4999999999999997E-2</v>
      </c>
      <c r="N30" s="131">
        <v>37</v>
      </c>
      <c r="O30" s="136">
        <f t="shared" si="5"/>
        <v>2.7749999999999999</v>
      </c>
      <c r="P30" s="137" t="s">
        <v>4390</v>
      </c>
      <c r="Q30" s="240"/>
      <c r="R30" s="321"/>
      <c r="S30" s="323"/>
      <c r="T30" s="323"/>
      <c r="U30" s="323"/>
      <c r="V30" s="323"/>
      <c r="W30" s="323"/>
      <c r="X30" s="323"/>
      <c r="Y30" s="323"/>
      <c r="Z30" s="323"/>
    </row>
    <row r="31" spans="1:26" ht="11.25" customHeight="1">
      <c r="A31" s="67">
        <v>13.3</v>
      </c>
      <c r="B31" s="115"/>
      <c r="C31" s="115" t="s">
        <v>2026</v>
      </c>
      <c r="D31" s="111"/>
      <c r="E31" s="111"/>
      <c r="F31" s="113"/>
      <c r="G31" s="113"/>
      <c r="H31" s="721"/>
      <c r="I31" s="721"/>
      <c r="J31" s="113"/>
      <c r="K31" s="113"/>
      <c r="L31" s="113"/>
      <c r="M31" s="114"/>
      <c r="N31" s="115"/>
      <c r="O31" s="68">
        <f>SUM(O32:O34)</f>
        <v>138.09996000000001</v>
      </c>
      <c r="P31" s="110"/>
      <c r="Q31" s="110"/>
      <c r="R31" s="68">
        <f>SUM(R32:R34)</f>
        <v>0</v>
      </c>
      <c r="S31" s="19"/>
      <c r="T31" s="19"/>
      <c r="U31" s="19"/>
      <c r="V31" s="19"/>
      <c r="W31" s="19"/>
      <c r="X31" s="19"/>
      <c r="Y31" s="19"/>
      <c r="Z31" s="19"/>
    </row>
    <row r="32" spans="1:26" ht="38.25">
      <c r="A32" s="240" t="s">
        <v>4396</v>
      </c>
      <c r="B32" s="131" t="s">
        <v>4397</v>
      </c>
      <c r="C32" s="242" t="s">
        <v>4398</v>
      </c>
      <c r="D32" s="241" t="s">
        <v>609</v>
      </c>
      <c r="E32" s="241" t="s">
        <v>4400</v>
      </c>
      <c r="F32" s="242"/>
      <c r="G32" s="242"/>
      <c r="H32" s="726">
        <v>8650000</v>
      </c>
      <c r="I32" s="726">
        <v>2346823</v>
      </c>
      <c r="J32" s="242"/>
      <c r="K32" s="131" t="s">
        <v>4403</v>
      </c>
      <c r="L32" s="242">
        <v>720833</v>
      </c>
      <c r="M32" s="136">
        <f t="shared" ref="M32:M34" si="6">L32/100000</f>
        <v>7.2083300000000001</v>
      </c>
      <c r="N32" s="131">
        <v>12</v>
      </c>
      <c r="O32" s="136">
        <f t="shared" ref="O32:O34" si="7">M32*N32</f>
        <v>86.499960000000002</v>
      </c>
      <c r="P32" s="137" t="s">
        <v>4406</v>
      </c>
      <c r="Q32" s="240"/>
      <c r="R32" s="321"/>
      <c r="S32" s="323"/>
      <c r="T32" s="323"/>
      <c r="U32" s="323"/>
      <c r="V32" s="323"/>
      <c r="W32" s="323"/>
      <c r="X32" s="323"/>
      <c r="Y32" s="323"/>
      <c r="Z32" s="323"/>
    </row>
    <row r="33" spans="1:26" ht="102">
      <c r="A33" s="240" t="s">
        <v>4407</v>
      </c>
      <c r="B33" s="131"/>
      <c r="C33" s="131" t="s">
        <v>4408</v>
      </c>
      <c r="D33" s="241" t="s">
        <v>392</v>
      </c>
      <c r="E33" s="241" t="s">
        <v>721</v>
      </c>
      <c r="F33" s="242"/>
      <c r="G33" s="242"/>
      <c r="H33" s="726"/>
      <c r="I33" s="726"/>
      <c r="J33" s="242"/>
      <c r="K33" s="242" t="s">
        <v>744</v>
      </c>
      <c r="L33" s="242">
        <v>160000</v>
      </c>
      <c r="M33" s="136">
        <f t="shared" si="6"/>
        <v>1.6</v>
      </c>
      <c r="N33" s="131">
        <v>1</v>
      </c>
      <c r="O33" s="136">
        <f t="shared" si="7"/>
        <v>1.6</v>
      </c>
      <c r="P33" s="170" t="s">
        <v>4410</v>
      </c>
      <c r="Q33" s="240">
        <f>'RMNCH+A Abstract'!J551</f>
        <v>0</v>
      </c>
      <c r="R33" s="321">
        <f>'RMNCH+A Abstract'!K551</f>
        <v>0</v>
      </c>
      <c r="S33" s="323"/>
      <c r="T33" s="323"/>
      <c r="U33" s="323"/>
      <c r="V33" s="323"/>
      <c r="W33" s="323"/>
      <c r="X33" s="323"/>
      <c r="Y33" s="323"/>
      <c r="Z33" s="323"/>
    </row>
    <row r="34" spans="1:26" ht="165.75">
      <c r="A34" s="304" t="s">
        <v>4413</v>
      </c>
      <c r="B34" s="727"/>
      <c r="C34" s="58" t="s">
        <v>4417</v>
      </c>
      <c r="D34" s="127" t="s">
        <v>609</v>
      </c>
      <c r="E34" s="728" t="s">
        <v>124</v>
      </c>
      <c r="F34" s="42"/>
      <c r="G34" s="42"/>
      <c r="H34" s="42"/>
      <c r="I34" s="42"/>
      <c r="J34" s="42"/>
      <c r="K34" s="509" t="s">
        <v>4420</v>
      </c>
      <c r="L34" s="509">
        <v>5000000</v>
      </c>
      <c r="M34" s="71">
        <f t="shared" si="6"/>
        <v>50</v>
      </c>
      <c r="N34" s="711">
        <v>1</v>
      </c>
      <c r="O34" s="71">
        <f t="shared" si="7"/>
        <v>50</v>
      </c>
      <c r="P34" s="126" t="s">
        <v>4422</v>
      </c>
      <c r="Q34" s="240"/>
      <c r="R34" s="321"/>
      <c r="S34" s="19"/>
      <c r="T34" s="19"/>
      <c r="U34" s="19"/>
      <c r="V34" s="19"/>
      <c r="W34" s="19"/>
      <c r="X34" s="19"/>
      <c r="Y34" s="19"/>
      <c r="Z34" s="19"/>
    </row>
    <row r="35" spans="1:26" ht="11.25" customHeight="1">
      <c r="A35" s="372"/>
      <c r="B35" s="19"/>
      <c r="C35" s="96"/>
      <c r="D35" s="336"/>
      <c r="E35" s="336"/>
      <c r="F35" s="19"/>
      <c r="G35" s="19"/>
      <c r="H35" s="19"/>
      <c r="I35" s="19"/>
      <c r="J35" s="19"/>
      <c r="K35" s="19"/>
      <c r="L35" s="19"/>
      <c r="M35" s="626"/>
      <c r="N35" s="19"/>
      <c r="O35" s="626"/>
      <c r="P35" s="372"/>
      <c r="Q35" s="372"/>
      <c r="R35" s="626"/>
      <c r="S35" s="19"/>
      <c r="T35" s="19"/>
      <c r="U35" s="19"/>
      <c r="V35" s="19"/>
      <c r="W35" s="19"/>
      <c r="X35" s="19"/>
      <c r="Y35" s="19"/>
      <c r="Z35" s="19"/>
    </row>
    <row r="36" spans="1:26" ht="11.25" customHeight="1">
      <c r="A36" s="372"/>
      <c r="B36" s="19"/>
      <c r="C36" s="96"/>
      <c r="D36" s="336"/>
      <c r="E36" s="336"/>
      <c r="F36" s="19"/>
      <c r="G36" s="19"/>
      <c r="H36" s="19"/>
      <c r="I36" s="19"/>
      <c r="J36" s="19"/>
      <c r="K36" s="19"/>
      <c r="L36" s="19"/>
      <c r="M36" s="626"/>
      <c r="N36" s="19"/>
      <c r="O36" s="626"/>
      <c r="P36" s="372"/>
      <c r="Q36" s="372"/>
      <c r="R36" s="626"/>
      <c r="S36" s="19"/>
      <c r="T36" s="19"/>
      <c r="U36" s="19"/>
      <c r="V36" s="19"/>
      <c r="W36" s="19"/>
      <c r="X36" s="19"/>
      <c r="Y36" s="19"/>
      <c r="Z36" s="19"/>
    </row>
    <row r="37" spans="1:26" ht="11.25" customHeight="1">
      <c r="A37" s="372"/>
      <c r="B37" s="19"/>
      <c r="C37" s="96"/>
      <c r="D37" s="336"/>
      <c r="E37" s="336"/>
      <c r="F37" s="19"/>
      <c r="G37" s="19"/>
      <c r="H37" s="19"/>
      <c r="I37" s="19"/>
      <c r="J37" s="19"/>
      <c r="K37" s="19"/>
      <c r="L37" s="19"/>
      <c r="M37" s="626"/>
      <c r="N37" s="19"/>
      <c r="O37" s="626"/>
      <c r="P37" s="372"/>
      <c r="Q37" s="372"/>
      <c r="R37" s="626"/>
      <c r="S37" s="19"/>
      <c r="T37" s="19"/>
      <c r="U37" s="19"/>
      <c r="V37" s="19"/>
      <c r="W37" s="19"/>
      <c r="X37" s="19"/>
      <c r="Y37" s="19"/>
      <c r="Z37" s="19"/>
    </row>
    <row r="38" spans="1:26" ht="11.25" customHeight="1">
      <c r="A38" s="372"/>
      <c r="B38" s="19"/>
      <c r="C38" s="96"/>
      <c r="D38" s="336"/>
      <c r="E38" s="336"/>
      <c r="F38" s="19"/>
      <c r="G38" s="19"/>
      <c r="H38" s="19"/>
      <c r="I38" s="19"/>
      <c r="J38" s="19"/>
      <c r="K38" s="19"/>
      <c r="L38" s="19"/>
      <c r="M38" s="626"/>
      <c r="N38" s="19"/>
      <c r="O38" s="626"/>
      <c r="P38" s="372"/>
      <c r="Q38" s="372"/>
      <c r="R38" s="626"/>
      <c r="S38" s="19"/>
      <c r="T38" s="19"/>
      <c r="U38" s="19"/>
      <c r="V38" s="19"/>
      <c r="W38" s="19"/>
      <c r="X38" s="19"/>
      <c r="Y38" s="19"/>
      <c r="Z38" s="19"/>
    </row>
    <row r="39" spans="1:26" ht="11.25" customHeight="1">
      <c r="A39" s="372"/>
      <c r="B39" s="19"/>
      <c r="C39" s="96"/>
      <c r="D39" s="336"/>
      <c r="E39" s="336"/>
      <c r="F39" s="19"/>
      <c r="G39" s="19"/>
      <c r="H39" s="19"/>
      <c r="I39" s="19"/>
      <c r="J39" s="19"/>
      <c r="K39" s="19"/>
      <c r="L39" s="19"/>
      <c r="M39" s="626"/>
      <c r="N39" s="19"/>
      <c r="O39" s="626"/>
      <c r="P39" s="372"/>
      <c r="Q39" s="372"/>
      <c r="R39" s="626"/>
      <c r="S39" s="19"/>
      <c r="T39" s="19"/>
      <c r="U39" s="19"/>
      <c r="V39" s="19"/>
      <c r="W39" s="19"/>
      <c r="X39" s="19"/>
      <c r="Y39" s="19"/>
      <c r="Z39" s="19"/>
    </row>
    <row r="40" spans="1:26" ht="11.25" customHeight="1">
      <c r="A40" s="372"/>
      <c r="B40" s="19"/>
      <c r="C40" s="96"/>
      <c r="D40" s="336"/>
      <c r="E40" s="336"/>
      <c r="F40" s="19"/>
      <c r="G40" s="19"/>
      <c r="H40" s="19"/>
      <c r="I40" s="19"/>
      <c r="J40" s="19"/>
      <c r="K40" s="19"/>
      <c r="L40" s="19"/>
      <c r="M40" s="626"/>
      <c r="N40" s="19"/>
      <c r="O40" s="626"/>
      <c r="P40" s="372"/>
      <c r="Q40" s="372"/>
      <c r="R40" s="626"/>
      <c r="S40" s="19"/>
      <c r="T40" s="19"/>
      <c r="U40" s="19"/>
      <c r="V40" s="19"/>
      <c r="W40" s="19"/>
      <c r="X40" s="19"/>
      <c r="Y40" s="19"/>
      <c r="Z40" s="19"/>
    </row>
    <row r="41" spans="1:26" ht="11.25" customHeight="1">
      <c r="A41" s="372"/>
      <c r="B41" s="19"/>
      <c r="C41" s="96"/>
      <c r="D41" s="336"/>
      <c r="E41" s="336"/>
      <c r="F41" s="19"/>
      <c r="G41" s="19"/>
      <c r="H41" s="19"/>
      <c r="I41" s="19"/>
      <c r="J41" s="19"/>
      <c r="K41" s="19"/>
      <c r="L41" s="19"/>
      <c r="M41" s="626"/>
      <c r="N41" s="19"/>
      <c r="O41" s="626"/>
      <c r="P41" s="372"/>
      <c r="Q41" s="372"/>
      <c r="R41" s="626"/>
      <c r="S41" s="19"/>
      <c r="T41" s="19"/>
      <c r="U41" s="19"/>
      <c r="V41" s="19"/>
      <c r="W41" s="19"/>
      <c r="X41" s="19"/>
      <c r="Y41" s="19"/>
      <c r="Z41" s="19"/>
    </row>
    <row r="42" spans="1:26" ht="11.25" customHeight="1">
      <c r="A42" s="372"/>
      <c r="B42" s="19"/>
      <c r="C42" s="96"/>
      <c r="D42" s="336"/>
      <c r="E42" s="336"/>
      <c r="F42" s="19"/>
      <c r="G42" s="19"/>
      <c r="H42" s="19"/>
      <c r="I42" s="19"/>
      <c r="J42" s="19"/>
      <c r="K42" s="19"/>
      <c r="L42" s="19"/>
      <c r="M42" s="626"/>
      <c r="N42" s="19"/>
      <c r="O42" s="626"/>
      <c r="P42" s="372"/>
      <c r="Q42" s="372"/>
      <c r="R42" s="626"/>
      <c r="S42" s="19"/>
      <c r="T42" s="19"/>
      <c r="U42" s="19"/>
      <c r="V42" s="19"/>
      <c r="W42" s="19"/>
      <c r="X42" s="19"/>
      <c r="Y42" s="19"/>
      <c r="Z42" s="19"/>
    </row>
    <row r="43" spans="1:26" ht="11.25" customHeight="1">
      <c r="A43" s="372"/>
      <c r="B43" s="19"/>
      <c r="C43" s="96"/>
      <c r="D43" s="336"/>
      <c r="E43" s="336"/>
      <c r="F43" s="19"/>
      <c r="G43" s="19"/>
      <c r="H43" s="19"/>
      <c r="I43" s="19"/>
      <c r="J43" s="19"/>
      <c r="K43" s="19"/>
      <c r="L43" s="19"/>
      <c r="M43" s="626"/>
      <c r="N43" s="19"/>
      <c r="O43" s="626"/>
      <c r="P43" s="372"/>
      <c r="Q43" s="372"/>
      <c r="R43" s="626"/>
      <c r="S43" s="19"/>
      <c r="T43" s="19"/>
      <c r="U43" s="19"/>
      <c r="V43" s="19"/>
      <c r="W43" s="19"/>
      <c r="X43" s="19"/>
      <c r="Y43" s="19"/>
      <c r="Z43" s="19"/>
    </row>
    <row r="44" spans="1:26" ht="11.25" customHeight="1">
      <c r="A44" s="372"/>
      <c r="B44" s="19"/>
      <c r="C44" s="96"/>
      <c r="D44" s="336"/>
      <c r="E44" s="336"/>
      <c r="F44" s="19"/>
      <c r="G44" s="19"/>
      <c r="H44" s="19"/>
      <c r="I44" s="19"/>
      <c r="J44" s="19"/>
      <c r="K44" s="19"/>
      <c r="L44" s="19"/>
      <c r="M44" s="626"/>
      <c r="N44" s="19"/>
      <c r="O44" s="626"/>
      <c r="P44" s="372"/>
      <c r="Q44" s="372"/>
      <c r="R44" s="626"/>
      <c r="S44" s="19"/>
      <c r="T44" s="19"/>
      <c r="U44" s="19"/>
      <c r="V44" s="19"/>
      <c r="W44" s="19"/>
      <c r="X44" s="19"/>
      <c r="Y44" s="19"/>
      <c r="Z44" s="19"/>
    </row>
    <row r="45" spans="1:26" ht="11.25" customHeight="1">
      <c r="A45" s="372"/>
      <c r="B45" s="19"/>
      <c r="C45" s="96"/>
      <c r="D45" s="336"/>
      <c r="E45" s="336"/>
      <c r="F45" s="19"/>
      <c r="G45" s="19"/>
      <c r="H45" s="19"/>
      <c r="I45" s="19"/>
      <c r="J45" s="19"/>
      <c r="K45" s="19"/>
      <c r="L45" s="19"/>
      <c r="M45" s="626"/>
      <c r="N45" s="19"/>
      <c r="O45" s="626"/>
      <c r="P45" s="372"/>
      <c r="Q45" s="372"/>
      <c r="R45" s="626"/>
      <c r="S45" s="19"/>
      <c r="T45" s="19"/>
      <c r="U45" s="19"/>
      <c r="V45" s="19"/>
      <c r="W45" s="19"/>
      <c r="X45" s="19"/>
      <c r="Y45" s="19"/>
      <c r="Z45" s="19"/>
    </row>
    <row r="46" spans="1:26" ht="11.25" customHeight="1">
      <c r="A46" s="372"/>
      <c r="B46" s="19"/>
      <c r="C46" s="96"/>
      <c r="D46" s="336"/>
      <c r="E46" s="336"/>
      <c r="F46" s="19"/>
      <c r="G46" s="19"/>
      <c r="H46" s="19"/>
      <c r="I46" s="19"/>
      <c r="J46" s="19"/>
      <c r="K46" s="19"/>
      <c r="L46" s="19"/>
      <c r="M46" s="626"/>
      <c r="N46" s="19"/>
      <c r="O46" s="626"/>
      <c r="P46" s="372"/>
      <c r="Q46" s="372"/>
      <c r="R46" s="626"/>
      <c r="S46" s="19"/>
      <c r="T46" s="19"/>
      <c r="U46" s="19"/>
      <c r="V46" s="19"/>
      <c r="W46" s="19"/>
      <c r="X46" s="19"/>
      <c r="Y46" s="19"/>
      <c r="Z46" s="19"/>
    </row>
    <row r="47" spans="1:26" ht="11.25" customHeight="1">
      <c r="A47" s="372"/>
      <c r="B47" s="19"/>
      <c r="C47" s="96"/>
      <c r="D47" s="336"/>
      <c r="E47" s="336"/>
      <c r="F47" s="19"/>
      <c r="G47" s="19"/>
      <c r="H47" s="19"/>
      <c r="I47" s="19"/>
      <c r="J47" s="19"/>
      <c r="K47" s="19"/>
      <c r="L47" s="19"/>
      <c r="M47" s="626"/>
      <c r="N47" s="19"/>
      <c r="O47" s="626"/>
      <c r="P47" s="372"/>
      <c r="Q47" s="372"/>
      <c r="R47" s="626"/>
      <c r="S47" s="19"/>
      <c r="T47" s="19"/>
      <c r="U47" s="19"/>
      <c r="V47" s="19"/>
      <c r="W47" s="19"/>
      <c r="X47" s="19"/>
      <c r="Y47" s="19"/>
      <c r="Z47" s="19"/>
    </row>
    <row r="48" spans="1:26" ht="11.25" customHeight="1">
      <c r="A48" s="372"/>
      <c r="B48" s="19"/>
      <c r="C48" s="96"/>
      <c r="D48" s="336"/>
      <c r="E48" s="336"/>
      <c r="F48" s="19"/>
      <c r="G48" s="19"/>
      <c r="H48" s="19"/>
      <c r="I48" s="19"/>
      <c r="J48" s="19"/>
      <c r="K48" s="19"/>
      <c r="L48" s="19"/>
      <c r="M48" s="626"/>
      <c r="N48" s="19"/>
      <c r="O48" s="626"/>
      <c r="P48" s="372"/>
      <c r="Q48" s="372"/>
      <c r="R48" s="626"/>
      <c r="S48" s="19"/>
      <c r="T48" s="19"/>
      <c r="U48" s="19"/>
      <c r="V48" s="19"/>
      <c r="W48" s="19"/>
      <c r="X48" s="19"/>
      <c r="Y48" s="19"/>
      <c r="Z48" s="19"/>
    </row>
    <row r="49" spans="1:26" ht="11.25" customHeight="1">
      <c r="A49" s="372"/>
      <c r="B49" s="19"/>
      <c r="C49" s="96"/>
      <c r="D49" s="336"/>
      <c r="E49" s="336"/>
      <c r="F49" s="19"/>
      <c r="G49" s="19"/>
      <c r="H49" s="19"/>
      <c r="I49" s="19"/>
      <c r="J49" s="19"/>
      <c r="K49" s="19"/>
      <c r="L49" s="19"/>
      <c r="M49" s="626"/>
      <c r="N49" s="19"/>
      <c r="O49" s="626"/>
      <c r="P49" s="372"/>
      <c r="Q49" s="372"/>
      <c r="R49" s="626"/>
      <c r="S49" s="19"/>
      <c r="T49" s="19"/>
      <c r="U49" s="19"/>
      <c r="V49" s="19"/>
      <c r="W49" s="19"/>
      <c r="X49" s="19"/>
      <c r="Y49" s="19"/>
      <c r="Z49" s="19"/>
    </row>
    <row r="50" spans="1:26" ht="11.25" customHeight="1">
      <c r="A50" s="372"/>
      <c r="B50" s="19"/>
      <c r="C50" s="96"/>
      <c r="D50" s="336"/>
      <c r="E50" s="336"/>
      <c r="F50" s="19"/>
      <c r="G50" s="19"/>
      <c r="H50" s="19"/>
      <c r="I50" s="19"/>
      <c r="J50" s="19"/>
      <c r="K50" s="19"/>
      <c r="L50" s="19"/>
      <c r="M50" s="626"/>
      <c r="N50" s="19"/>
      <c r="O50" s="626"/>
      <c r="P50" s="372"/>
      <c r="Q50" s="372"/>
      <c r="R50" s="626"/>
      <c r="S50" s="19"/>
      <c r="T50" s="19"/>
      <c r="U50" s="19"/>
      <c r="V50" s="19"/>
      <c r="W50" s="19"/>
      <c r="X50" s="19"/>
      <c r="Y50" s="19"/>
      <c r="Z50" s="19"/>
    </row>
    <row r="51" spans="1:26" ht="11.25" customHeight="1">
      <c r="A51" s="372"/>
      <c r="B51" s="19"/>
      <c r="C51" s="96"/>
      <c r="D51" s="336"/>
      <c r="E51" s="336"/>
      <c r="F51" s="19"/>
      <c r="G51" s="19"/>
      <c r="H51" s="19"/>
      <c r="I51" s="19"/>
      <c r="J51" s="19"/>
      <c r="K51" s="19"/>
      <c r="L51" s="19"/>
      <c r="M51" s="626"/>
      <c r="N51" s="19"/>
      <c r="O51" s="626"/>
      <c r="P51" s="372"/>
      <c r="Q51" s="372"/>
      <c r="R51" s="626"/>
      <c r="S51" s="19"/>
      <c r="T51" s="19"/>
      <c r="U51" s="19"/>
      <c r="V51" s="19"/>
      <c r="W51" s="19"/>
      <c r="X51" s="19"/>
      <c r="Y51" s="19"/>
      <c r="Z51" s="19"/>
    </row>
    <row r="52" spans="1:26" ht="11.25" customHeight="1">
      <c r="A52" s="372"/>
      <c r="B52" s="19"/>
      <c r="C52" s="96"/>
      <c r="D52" s="336"/>
      <c r="E52" s="336"/>
      <c r="F52" s="19"/>
      <c r="G52" s="19"/>
      <c r="H52" s="19"/>
      <c r="I52" s="19"/>
      <c r="J52" s="19"/>
      <c r="K52" s="19"/>
      <c r="L52" s="19"/>
      <c r="M52" s="626"/>
      <c r="N52" s="19"/>
      <c r="O52" s="626"/>
      <c r="P52" s="372"/>
      <c r="Q52" s="372"/>
      <c r="R52" s="626"/>
      <c r="S52" s="19"/>
      <c r="T52" s="19"/>
      <c r="U52" s="19"/>
      <c r="V52" s="19"/>
      <c r="W52" s="19"/>
      <c r="X52" s="19"/>
      <c r="Y52" s="19"/>
      <c r="Z52" s="19"/>
    </row>
    <row r="53" spans="1:26" ht="11.25" customHeight="1">
      <c r="A53" s="372"/>
      <c r="B53" s="19"/>
      <c r="C53" s="96"/>
      <c r="D53" s="336"/>
      <c r="E53" s="336"/>
      <c r="F53" s="19"/>
      <c r="G53" s="19"/>
      <c r="H53" s="19"/>
      <c r="I53" s="19"/>
      <c r="J53" s="19"/>
      <c r="K53" s="19"/>
      <c r="L53" s="19"/>
      <c r="M53" s="626"/>
      <c r="N53" s="19"/>
      <c r="O53" s="626"/>
      <c r="P53" s="372"/>
      <c r="Q53" s="372"/>
      <c r="R53" s="626"/>
      <c r="S53" s="19"/>
      <c r="T53" s="19"/>
      <c r="U53" s="19"/>
      <c r="V53" s="19"/>
      <c r="W53" s="19"/>
      <c r="X53" s="19"/>
      <c r="Y53" s="19"/>
      <c r="Z53" s="19"/>
    </row>
    <row r="54" spans="1:26" ht="11.25" customHeight="1">
      <c r="A54" s="372"/>
      <c r="B54" s="19"/>
      <c r="C54" s="96"/>
      <c r="D54" s="336"/>
      <c r="E54" s="336"/>
      <c r="F54" s="19"/>
      <c r="G54" s="19"/>
      <c r="H54" s="19"/>
      <c r="I54" s="19"/>
      <c r="J54" s="19"/>
      <c r="K54" s="19"/>
      <c r="L54" s="19"/>
      <c r="M54" s="626"/>
      <c r="N54" s="19"/>
      <c r="O54" s="626"/>
      <c r="P54" s="372"/>
      <c r="Q54" s="372"/>
      <c r="R54" s="626"/>
      <c r="S54" s="19"/>
      <c r="T54" s="19"/>
      <c r="U54" s="19"/>
      <c r="V54" s="19"/>
      <c r="W54" s="19"/>
      <c r="X54" s="19"/>
      <c r="Y54" s="19"/>
      <c r="Z54" s="19"/>
    </row>
    <row r="55" spans="1:26" ht="11.25" customHeight="1">
      <c r="A55" s="372"/>
      <c r="B55" s="19"/>
      <c r="C55" s="96"/>
      <c r="D55" s="336"/>
      <c r="E55" s="336"/>
      <c r="F55" s="19"/>
      <c r="G55" s="19"/>
      <c r="H55" s="19"/>
      <c r="I55" s="19"/>
      <c r="J55" s="19"/>
      <c r="K55" s="19"/>
      <c r="L55" s="19"/>
      <c r="M55" s="626"/>
      <c r="N55" s="19"/>
      <c r="O55" s="626"/>
      <c r="P55" s="372"/>
      <c r="Q55" s="372"/>
      <c r="R55" s="626"/>
      <c r="S55" s="19"/>
      <c r="T55" s="19"/>
      <c r="U55" s="19"/>
      <c r="V55" s="19"/>
      <c r="W55" s="19"/>
      <c r="X55" s="19"/>
      <c r="Y55" s="19"/>
      <c r="Z55" s="19"/>
    </row>
    <row r="56" spans="1:26" ht="11.25" customHeight="1">
      <c r="A56" s="372"/>
      <c r="B56" s="19"/>
      <c r="C56" s="96"/>
      <c r="D56" s="336"/>
      <c r="E56" s="336"/>
      <c r="F56" s="19"/>
      <c r="G56" s="19"/>
      <c r="H56" s="19"/>
      <c r="I56" s="19"/>
      <c r="J56" s="19"/>
      <c r="K56" s="19"/>
      <c r="L56" s="19"/>
      <c r="M56" s="626"/>
      <c r="N56" s="19"/>
      <c r="O56" s="626"/>
      <c r="P56" s="372"/>
      <c r="Q56" s="372"/>
      <c r="R56" s="626"/>
      <c r="S56" s="19"/>
      <c r="T56" s="19"/>
      <c r="U56" s="19"/>
      <c r="V56" s="19"/>
      <c r="W56" s="19"/>
      <c r="X56" s="19"/>
      <c r="Y56" s="19"/>
      <c r="Z56" s="19"/>
    </row>
    <row r="57" spans="1:26" ht="11.25" customHeight="1">
      <c r="A57" s="372"/>
      <c r="B57" s="19"/>
      <c r="C57" s="96"/>
      <c r="D57" s="336"/>
      <c r="E57" s="336"/>
      <c r="F57" s="19"/>
      <c r="G57" s="19"/>
      <c r="H57" s="19"/>
      <c r="I57" s="19"/>
      <c r="J57" s="19"/>
      <c r="K57" s="19"/>
      <c r="L57" s="19"/>
      <c r="M57" s="626"/>
      <c r="N57" s="19"/>
      <c r="O57" s="626"/>
      <c r="P57" s="372"/>
      <c r="Q57" s="372"/>
      <c r="R57" s="626"/>
      <c r="S57" s="19"/>
      <c r="T57" s="19"/>
      <c r="U57" s="19"/>
      <c r="V57" s="19"/>
      <c r="W57" s="19"/>
      <c r="X57" s="19"/>
      <c r="Y57" s="19"/>
      <c r="Z57" s="19"/>
    </row>
    <row r="58" spans="1:26" ht="11.25" customHeight="1">
      <c r="A58" s="372"/>
      <c r="B58" s="19"/>
      <c r="C58" s="96"/>
      <c r="D58" s="336"/>
      <c r="E58" s="336"/>
      <c r="F58" s="19"/>
      <c r="G58" s="19"/>
      <c r="H58" s="19"/>
      <c r="I58" s="19"/>
      <c r="J58" s="19"/>
      <c r="K58" s="19"/>
      <c r="L58" s="19"/>
      <c r="M58" s="626"/>
      <c r="N58" s="19"/>
      <c r="O58" s="626"/>
      <c r="P58" s="372"/>
      <c r="Q58" s="372"/>
      <c r="R58" s="626"/>
      <c r="S58" s="19"/>
      <c r="T58" s="19"/>
      <c r="U58" s="19"/>
      <c r="V58" s="19"/>
      <c r="W58" s="19"/>
      <c r="X58" s="19"/>
      <c r="Y58" s="19"/>
      <c r="Z58" s="19"/>
    </row>
    <row r="59" spans="1:26" ht="11.25" customHeight="1">
      <c r="A59" s="372"/>
      <c r="B59" s="19"/>
      <c r="C59" s="96"/>
      <c r="D59" s="336"/>
      <c r="E59" s="336"/>
      <c r="F59" s="19"/>
      <c r="G59" s="19"/>
      <c r="H59" s="19"/>
      <c r="I59" s="19"/>
      <c r="J59" s="19"/>
      <c r="K59" s="19"/>
      <c r="L59" s="19"/>
      <c r="M59" s="626"/>
      <c r="N59" s="19"/>
      <c r="O59" s="626"/>
      <c r="P59" s="372"/>
      <c r="Q59" s="372"/>
      <c r="R59" s="626"/>
      <c r="S59" s="19"/>
      <c r="T59" s="19"/>
      <c r="U59" s="19"/>
      <c r="V59" s="19"/>
      <c r="W59" s="19"/>
      <c r="X59" s="19"/>
      <c r="Y59" s="19"/>
      <c r="Z59" s="19"/>
    </row>
    <row r="60" spans="1:26" ht="11.25" customHeight="1">
      <c r="A60" s="372"/>
      <c r="B60" s="19"/>
      <c r="C60" s="96"/>
      <c r="D60" s="336"/>
      <c r="E60" s="336"/>
      <c r="F60" s="19"/>
      <c r="G60" s="19"/>
      <c r="H60" s="19"/>
      <c r="I60" s="19"/>
      <c r="J60" s="19"/>
      <c r="K60" s="19"/>
      <c r="L60" s="19"/>
      <c r="M60" s="626"/>
      <c r="N60" s="19"/>
      <c r="O60" s="626"/>
      <c r="P60" s="372"/>
      <c r="Q60" s="372"/>
      <c r="R60" s="626"/>
      <c r="S60" s="19"/>
      <c r="T60" s="19"/>
      <c r="U60" s="19"/>
      <c r="V60" s="19"/>
      <c r="W60" s="19"/>
      <c r="X60" s="19"/>
      <c r="Y60" s="19"/>
      <c r="Z60" s="19"/>
    </row>
    <row r="61" spans="1:26" ht="11.25" customHeight="1">
      <c r="A61" s="372"/>
      <c r="B61" s="19"/>
      <c r="C61" s="96"/>
      <c r="D61" s="336"/>
      <c r="E61" s="336"/>
      <c r="F61" s="19"/>
      <c r="G61" s="19"/>
      <c r="H61" s="19"/>
      <c r="I61" s="19"/>
      <c r="J61" s="19"/>
      <c r="K61" s="19"/>
      <c r="L61" s="19"/>
      <c r="M61" s="626"/>
      <c r="N61" s="19"/>
      <c r="O61" s="626"/>
      <c r="P61" s="372"/>
      <c r="Q61" s="372"/>
      <c r="R61" s="626"/>
      <c r="S61" s="19"/>
      <c r="T61" s="19"/>
      <c r="U61" s="19"/>
      <c r="V61" s="19"/>
      <c r="W61" s="19"/>
      <c r="X61" s="19"/>
      <c r="Y61" s="19"/>
      <c r="Z61" s="19"/>
    </row>
    <row r="62" spans="1:26" ht="11.25" customHeight="1">
      <c r="A62" s="372"/>
      <c r="B62" s="19"/>
      <c r="C62" s="96"/>
      <c r="D62" s="336"/>
      <c r="E62" s="336"/>
      <c r="F62" s="19"/>
      <c r="G62" s="19"/>
      <c r="H62" s="19"/>
      <c r="I62" s="19"/>
      <c r="J62" s="19"/>
      <c r="K62" s="19"/>
      <c r="L62" s="19"/>
      <c r="M62" s="626"/>
      <c r="N62" s="19"/>
      <c r="O62" s="626"/>
      <c r="P62" s="372"/>
      <c r="Q62" s="372"/>
      <c r="R62" s="626"/>
      <c r="S62" s="19"/>
      <c r="T62" s="19"/>
      <c r="U62" s="19"/>
      <c r="V62" s="19"/>
      <c r="W62" s="19"/>
      <c r="X62" s="19"/>
      <c r="Y62" s="19"/>
      <c r="Z62" s="19"/>
    </row>
    <row r="63" spans="1:26" ht="11.25" customHeight="1">
      <c r="A63" s="372"/>
      <c r="B63" s="19"/>
      <c r="C63" s="96"/>
      <c r="D63" s="336"/>
      <c r="E63" s="336"/>
      <c r="F63" s="19"/>
      <c r="G63" s="19"/>
      <c r="H63" s="19"/>
      <c r="I63" s="19"/>
      <c r="J63" s="19"/>
      <c r="K63" s="19"/>
      <c r="L63" s="19"/>
      <c r="M63" s="626"/>
      <c r="N63" s="19"/>
      <c r="O63" s="626"/>
      <c r="P63" s="372"/>
      <c r="Q63" s="372"/>
      <c r="R63" s="626"/>
      <c r="S63" s="19"/>
      <c r="T63" s="19"/>
      <c r="U63" s="19"/>
      <c r="V63" s="19"/>
      <c r="W63" s="19"/>
      <c r="X63" s="19"/>
      <c r="Y63" s="19"/>
      <c r="Z63" s="19"/>
    </row>
    <row r="64" spans="1:26" ht="11.25" customHeight="1">
      <c r="A64" s="372"/>
      <c r="B64" s="19"/>
      <c r="C64" s="96"/>
      <c r="D64" s="336"/>
      <c r="E64" s="336"/>
      <c r="F64" s="19"/>
      <c r="G64" s="19"/>
      <c r="H64" s="19"/>
      <c r="I64" s="19"/>
      <c r="J64" s="19"/>
      <c r="K64" s="19"/>
      <c r="L64" s="19"/>
      <c r="M64" s="626"/>
      <c r="N64" s="19"/>
      <c r="O64" s="626"/>
      <c r="P64" s="372"/>
      <c r="Q64" s="372"/>
      <c r="R64" s="626"/>
      <c r="S64" s="19"/>
      <c r="T64" s="19"/>
      <c r="U64" s="19"/>
      <c r="V64" s="19"/>
      <c r="W64" s="19"/>
      <c r="X64" s="19"/>
      <c r="Y64" s="19"/>
      <c r="Z64" s="19"/>
    </row>
    <row r="65" spans="1:26" ht="11.25" customHeight="1">
      <c r="A65" s="372"/>
      <c r="B65" s="19"/>
      <c r="C65" s="96"/>
      <c r="D65" s="336"/>
      <c r="E65" s="336"/>
      <c r="F65" s="19"/>
      <c r="G65" s="19"/>
      <c r="H65" s="19"/>
      <c r="I65" s="19"/>
      <c r="J65" s="19"/>
      <c r="K65" s="19"/>
      <c r="L65" s="19"/>
      <c r="M65" s="626"/>
      <c r="N65" s="19"/>
      <c r="O65" s="626"/>
      <c r="P65" s="372"/>
      <c r="Q65" s="372"/>
      <c r="R65" s="626"/>
      <c r="S65" s="19"/>
      <c r="T65" s="19"/>
      <c r="U65" s="19"/>
      <c r="V65" s="19"/>
      <c r="W65" s="19"/>
      <c r="X65" s="19"/>
      <c r="Y65" s="19"/>
      <c r="Z65" s="19"/>
    </row>
    <row r="66" spans="1:26" ht="11.25" customHeight="1">
      <c r="A66" s="372"/>
      <c r="B66" s="19"/>
      <c r="C66" s="96"/>
      <c r="D66" s="336"/>
      <c r="E66" s="336"/>
      <c r="F66" s="19"/>
      <c r="G66" s="19"/>
      <c r="H66" s="19"/>
      <c r="I66" s="19"/>
      <c r="J66" s="19"/>
      <c r="K66" s="19"/>
      <c r="L66" s="19"/>
      <c r="M66" s="626"/>
      <c r="N66" s="19"/>
      <c r="O66" s="626"/>
      <c r="P66" s="372"/>
      <c r="Q66" s="372"/>
      <c r="R66" s="626"/>
      <c r="S66" s="19"/>
      <c r="T66" s="19"/>
      <c r="U66" s="19"/>
      <c r="V66" s="19"/>
      <c r="W66" s="19"/>
      <c r="X66" s="19"/>
      <c r="Y66" s="19"/>
      <c r="Z66" s="19"/>
    </row>
    <row r="67" spans="1:26" ht="11.25" customHeight="1">
      <c r="A67" s="372"/>
      <c r="B67" s="19"/>
      <c r="C67" s="96"/>
      <c r="D67" s="336"/>
      <c r="E67" s="336"/>
      <c r="F67" s="19"/>
      <c r="G67" s="19"/>
      <c r="H67" s="19"/>
      <c r="I67" s="19"/>
      <c r="J67" s="19"/>
      <c r="K67" s="19"/>
      <c r="L67" s="19"/>
      <c r="M67" s="626"/>
      <c r="N67" s="19"/>
      <c r="O67" s="626"/>
      <c r="P67" s="372"/>
      <c r="Q67" s="372"/>
      <c r="R67" s="626"/>
      <c r="S67" s="19"/>
      <c r="T67" s="19"/>
      <c r="U67" s="19"/>
      <c r="V67" s="19"/>
      <c r="W67" s="19"/>
      <c r="X67" s="19"/>
      <c r="Y67" s="19"/>
      <c r="Z67" s="19"/>
    </row>
    <row r="68" spans="1:26" ht="11.25" customHeight="1">
      <c r="A68" s="372"/>
      <c r="B68" s="19"/>
      <c r="C68" s="96"/>
      <c r="D68" s="336"/>
      <c r="E68" s="336"/>
      <c r="F68" s="19"/>
      <c r="G68" s="19"/>
      <c r="H68" s="19"/>
      <c r="I68" s="19"/>
      <c r="J68" s="19"/>
      <c r="K68" s="19"/>
      <c r="L68" s="19"/>
      <c r="M68" s="626"/>
      <c r="N68" s="19"/>
      <c r="O68" s="626"/>
      <c r="P68" s="372"/>
      <c r="Q68" s="372"/>
      <c r="R68" s="626"/>
      <c r="S68" s="19"/>
      <c r="T68" s="19"/>
      <c r="U68" s="19"/>
      <c r="V68" s="19"/>
      <c r="W68" s="19"/>
      <c r="X68" s="19"/>
      <c r="Y68" s="19"/>
      <c r="Z68" s="19"/>
    </row>
    <row r="69" spans="1:26" ht="11.25" customHeight="1">
      <c r="A69" s="372"/>
      <c r="B69" s="19"/>
      <c r="C69" s="96"/>
      <c r="D69" s="336"/>
      <c r="E69" s="336"/>
      <c r="F69" s="19"/>
      <c r="G69" s="19"/>
      <c r="H69" s="19"/>
      <c r="I69" s="19"/>
      <c r="J69" s="19"/>
      <c r="K69" s="19"/>
      <c r="L69" s="19"/>
      <c r="M69" s="626"/>
      <c r="N69" s="19"/>
      <c r="O69" s="626"/>
      <c r="P69" s="372"/>
      <c r="Q69" s="372"/>
      <c r="R69" s="626"/>
      <c r="S69" s="19"/>
      <c r="T69" s="19"/>
      <c r="U69" s="19"/>
      <c r="V69" s="19"/>
      <c r="W69" s="19"/>
      <c r="X69" s="19"/>
      <c r="Y69" s="19"/>
      <c r="Z69" s="19"/>
    </row>
    <row r="70" spans="1:26" ht="11.25" customHeight="1">
      <c r="A70" s="372"/>
      <c r="B70" s="19"/>
      <c r="C70" s="96"/>
      <c r="D70" s="336"/>
      <c r="E70" s="336"/>
      <c r="F70" s="19"/>
      <c r="G70" s="19"/>
      <c r="H70" s="19"/>
      <c r="I70" s="19"/>
      <c r="J70" s="19"/>
      <c r="K70" s="19"/>
      <c r="L70" s="19"/>
      <c r="M70" s="626"/>
      <c r="N70" s="19"/>
      <c r="O70" s="626"/>
      <c r="P70" s="372"/>
      <c r="Q70" s="372"/>
      <c r="R70" s="626"/>
      <c r="S70" s="19"/>
      <c r="T70" s="19"/>
      <c r="U70" s="19"/>
      <c r="V70" s="19"/>
      <c r="W70" s="19"/>
      <c r="X70" s="19"/>
      <c r="Y70" s="19"/>
      <c r="Z70" s="19"/>
    </row>
    <row r="71" spans="1:26" ht="11.25" customHeight="1">
      <c r="A71" s="372"/>
      <c r="B71" s="19"/>
      <c r="C71" s="96"/>
      <c r="D71" s="336"/>
      <c r="E71" s="336"/>
      <c r="F71" s="19"/>
      <c r="G71" s="19"/>
      <c r="H71" s="19"/>
      <c r="I71" s="19"/>
      <c r="J71" s="19"/>
      <c r="K71" s="19"/>
      <c r="L71" s="19"/>
      <c r="M71" s="626"/>
      <c r="N71" s="19"/>
      <c r="O71" s="626"/>
      <c r="P71" s="372"/>
      <c r="Q71" s="372"/>
      <c r="R71" s="626"/>
      <c r="S71" s="19"/>
      <c r="T71" s="19"/>
      <c r="U71" s="19"/>
      <c r="V71" s="19"/>
      <c r="W71" s="19"/>
      <c r="X71" s="19"/>
      <c r="Y71" s="19"/>
      <c r="Z71" s="19"/>
    </row>
    <row r="72" spans="1:26" ht="11.25" customHeight="1">
      <c r="A72" s="372"/>
      <c r="B72" s="19"/>
      <c r="C72" s="96"/>
      <c r="D72" s="336"/>
      <c r="E72" s="336"/>
      <c r="F72" s="19"/>
      <c r="G72" s="19"/>
      <c r="H72" s="19"/>
      <c r="I72" s="19"/>
      <c r="J72" s="19"/>
      <c r="K72" s="19"/>
      <c r="L72" s="19"/>
      <c r="M72" s="626"/>
      <c r="N72" s="19"/>
      <c r="O72" s="626"/>
      <c r="P72" s="372"/>
      <c r="Q72" s="372"/>
      <c r="R72" s="626"/>
      <c r="S72" s="19"/>
      <c r="T72" s="19"/>
      <c r="U72" s="19"/>
      <c r="V72" s="19"/>
      <c r="W72" s="19"/>
      <c r="X72" s="19"/>
      <c r="Y72" s="19"/>
      <c r="Z72" s="19"/>
    </row>
    <row r="73" spans="1:26" ht="11.25" customHeight="1">
      <c r="A73" s="372"/>
      <c r="B73" s="19"/>
      <c r="C73" s="96"/>
      <c r="D73" s="336"/>
      <c r="E73" s="336"/>
      <c r="F73" s="19"/>
      <c r="G73" s="19"/>
      <c r="H73" s="19"/>
      <c r="I73" s="19"/>
      <c r="J73" s="19"/>
      <c r="K73" s="19"/>
      <c r="L73" s="19"/>
      <c r="M73" s="626"/>
      <c r="N73" s="19"/>
      <c r="O73" s="626"/>
      <c r="P73" s="372"/>
      <c r="Q73" s="372"/>
      <c r="R73" s="626"/>
      <c r="S73" s="19"/>
      <c r="T73" s="19"/>
      <c r="U73" s="19"/>
      <c r="V73" s="19"/>
      <c r="W73" s="19"/>
      <c r="X73" s="19"/>
      <c r="Y73" s="19"/>
      <c r="Z73" s="19"/>
    </row>
    <row r="74" spans="1:26" ht="11.25" customHeight="1">
      <c r="A74" s="372"/>
      <c r="B74" s="19"/>
      <c r="C74" s="96"/>
      <c r="D74" s="336"/>
      <c r="E74" s="336"/>
      <c r="F74" s="19"/>
      <c r="G74" s="19"/>
      <c r="H74" s="19"/>
      <c r="I74" s="19"/>
      <c r="J74" s="19"/>
      <c r="K74" s="19"/>
      <c r="L74" s="19"/>
      <c r="M74" s="626"/>
      <c r="N74" s="19"/>
      <c r="O74" s="626"/>
      <c r="P74" s="372"/>
      <c r="Q74" s="372"/>
      <c r="R74" s="626"/>
      <c r="S74" s="19"/>
      <c r="T74" s="19"/>
      <c r="U74" s="19"/>
      <c r="V74" s="19"/>
      <c r="W74" s="19"/>
      <c r="X74" s="19"/>
      <c r="Y74" s="19"/>
      <c r="Z74" s="19"/>
    </row>
    <row r="75" spans="1:26" ht="11.25" customHeight="1">
      <c r="A75" s="372"/>
      <c r="B75" s="19"/>
      <c r="C75" s="96"/>
      <c r="D75" s="336"/>
      <c r="E75" s="336"/>
      <c r="F75" s="19"/>
      <c r="G75" s="19"/>
      <c r="H75" s="19"/>
      <c r="I75" s="19"/>
      <c r="J75" s="19"/>
      <c r="K75" s="19"/>
      <c r="L75" s="19"/>
      <c r="M75" s="626"/>
      <c r="N75" s="19"/>
      <c r="O75" s="626"/>
      <c r="P75" s="372"/>
      <c r="Q75" s="372"/>
      <c r="R75" s="626"/>
      <c r="S75" s="19"/>
      <c r="T75" s="19"/>
      <c r="U75" s="19"/>
      <c r="V75" s="19"/>
      <c r="W75" s="19"/>
      <c r="X75" s="19"/>
      <c r="Y75" s="19"/>
      <c r="Z75" s="19"/>
    </row>
    <row r="76" spans="1:26" ht="11.25" customHeight="1">
      <c r="A76" s="372"/>
      <c r="B76" s="19"/>
      <c r="C76" s="96"/>
      <c r="D76" s="336"/>
      <c r="E76" s="336"/>
      <c r="F76" s="19"/>
      <c r="G76" s="19"/>
      <c r="H76" s="19"/>
      <c r="I76" s="19"/>
      <c r="J76" s="19"/>
      <c r="K76" s="19"/>
      <c r="L76" s="19"/>
      <c r="M76" s="626"/>
      <c r="N76" s="19"/>
      <c r="O76" s="626"/>
      <c r="P76" s="372"/>
      <c r="Q76" s="372"/>
      <c r="R76" s="626"/>
      <c r="S76" s="19"/>
      <c r="T76" s="19"/>
      <c r="U76" s="19"/>
      <c r="V76" s="19"/>
      <c r="W76" s="19"/>
      <c r="X76" s="19"/>
      <c r="Y76" s="19"/>
      <c r="Z76" s="19"/>
    </row>
    <row r="77" spans="1:26" ht="11.25" customHeight="1">
      <c r="A77" s="372"/>
      <c r="B77" s="19"/>
      <c r="C77" s="96"/>
      <c r="D77" s="336"/>
      <c r="E77" s="336"/>
      <c r="F77" s="19"/>
      <c r="G77" s="19"/>
      <c r="H77" s="19"/>
      <c r="I77" s="19"/>
      <c r="J77" s="19"/>
      <c r="K77" s="19"/>
      <c r="L77" s="19"/>
      <c r="M77" s="626"/>
      <c r="N77" s="19"/>
      <c r="O77" s="626"/>
      <c r="P77" s="372"/>
      <c r="Q77" s="372"/>
      <c r="R77" s="626"/>
      <c r="S77" s="19"/>
      <c r="T77" s="19"/>
      <c r="U77" s="19"/>
      <c r="V77" s="19"/>
      <c r="W77" s="19"/>
      <c r="X77" s="19"/>
      <c r="Y77" s="19"/>
      <c r="Z77" s="19"/>
    </row>
    <row r="78" spans="1:26" ht="11.25" customHeight="1">
      <c r="A78" s="372"/>
      <c r="B78" s="19"/>
      <c r="C78" s="96"/>
      <c r="D78" s="336"/>
      <c r="E78" s="336"/>
      <c r="F78" s="19"/>
      <c r="G78" s="19"/>
      <c r="H78" s="19"/>
      <c r="I78" s="19"/>
      <c r="J78" s="19"/>
      <c r="K78" s="19"/>
      <c r="L78" s="19"/>
      <c r="M78" s="626"/>
      <c r="N78" s="19"/>
      <c r="O78" s="626"/>
      <c r="P78" s="372"/>
      <c r="Q78" s="372"/>
      <c r="R78" s="626"/>
      <c r="S78" s="19"/>
      <c r="T78" s="19"/>
      <c r="U78" s="19"/>
      <c r="V78" s="19"/>
      <c r="W78" s="19"/>
      <c r="X78" s="19"/>
      <c r="Y78" s="19"/>
      <c r="Z78" s="19"/>
    </row>
    <row r="79" spans="1:26" ht="11.25" customHeight="1">
      <c r="A79" s="372"/>
      <c r="B79" s="19"/>
      <c r="C79" s="96"/>
      <c r="D79" s="336"/>
      <c r="E79" s="336"/>
      <c r="F79" s="19"/>
      <c r="G79" s="19"/>
      <c r="H79" s="19"/>
      <c r="I79" s="19"/>
      <c r="J79" s="19"/>
      <c r="K79" s="19"/>
      <c r="L79" s="19"/>
      <c r="M79" s="626"/>
      <c r="N79" s="19"/>
      <c r="O79" s="626"/>
      <c r="P79" s="372"/>
      <c r="Q79" s="372"/>
      <c r="R79" s="626"/>
      <c r="S79" s="19"/>
      <c r="T79" s="19"/>
      <c r="U79" s="19"/>
      <c r="V79" s="19"/>
      <c r="W79" s="19"/>
      <c r="X79" s="19"/>
      <c r="Y79" s="19"/>
      <c r="Z79" s="19"/>
    </row>
    <row r="80" spans="1:26" ht="11.25" customHeight="1">
      <c r="A80" s="372"/>
      <c r="B80" s="19"/>
      <c r="C80" s="96"/>
      <c r="D80" s="336"/>
      <c r="E80" s="336"/>
      <c r="F80" s="19"/>
      <c r="G80" s="19"/>
      <c r="H80" s="19"/>
      <c r="I80" s="19"/>
      <c r="J80" s="19"/>
      <c r="K80" s="19"/>
      <c r="L80" s="19"/>
      <c r="M80" s="626"/>
      <c r="N80" s="19"/>
      <c r="O80" s="626"/>
      <c r="P80" s="372"/>
      <c r="Q80" s="372"/>
      <c r="R80" s="626"/>
      <c r="S80" s="19"/>
      <c r="T80" s="19"/>
      <c r="U80" s="19"/>
      <c r="V80" s="19"/>
      <c r="W80" s="19"/>
      <c r="X80" s="19"/>
      <c r="Y80" s="19"/>
      <c r="Z80" s="19"/>
    </row>
    <row r="81" spans="1:26" ht="11.25" customHeight="1">
      <c r="A81" s="372"/>
      <c r="B81" s="19"/>
      <c r="C81" s="96"/>
      <c r="D81" s="336"/>
      <c r="E81" s="336"/>
      <c r="F81" s="19"/>
      <c r="G81" s="19"/>
      <c r="H81" s="19"/>
      <c r="I81" s="19"/>
      <c r="J81" s="19"/>
      <c r="K81" s="19"/>
      <c r="L81" s="19"/>
      <c r="M81" s="626"/>
      <c r="N81" s="19"/>
      <c r="O81" s="626"/>
      <c r="P81" s="372"/>
      <c r="Q81" s="372"/>
      <c r="R81" s="626"/>
      <c r="S81" s="19"/>
      <c r="T81" s="19"/>
      <c r="U81" s="19"/>
      <c r="V81" s="19"/>
      <c r="W81" s="19"/>
      <c r="X81" s="19"/>
      <c r="Y81" s="19"/>
      <c r="Z81" s="19"/>
    </row>
    <row r="82" spans="1:26" ht="11.25" customHeight="1">
      <c r="A82" s="372"/>
      <c r="B82" s="19"/>
      <c r="C82" s="96"/>
      <c r="D82" s="336"/>
      <c r="E82" s="336"/>
      <c r="F82" s="19"/>
      <c r="G82" s="19"/>
      <c r="H82" s="19"/>
      <c r="I82" s="19"/>
      <c r="J82" s="19"/>
      <c r="K82" s="19"/>
      <c r="L82" s="19"/>
      <c r="M82" s="626"/>
      <c r="N82" s="19"/>
      <c r="O82" s="626"/>
      <c r="P82" s="372"/>
      <c r="Q82" s="372"/>
      <c r="R82" s="626"/>
      <c r="S82" s="19"/>
      <c r="T82" s="19"/>
      <c r="U82" s="19"/>
      <c r="V82" s="19"/>
      <c r="W82" s="19"/>
      <c r="X82" s="19"/>
      <c r="Y82" s="19"/>
      <c r="Z82" s="19"/>
    </row>
    <row r="83" spans="1:26" ht="11.25" customHeight="1">
      <c r="A83" s="372"/>
      <c r="B83" s="19"/>
      <c r="C83" s="96"/>
      <c r="D83" s="336"/>
      <c r="E83" s="336"/>
      <c r="F83" s="19"/>
      <c r="G83" s="19"/>
      <c r="H83" s="19"/>
      <c r="I83" s="19"/>
      <c r="J83" s="19"/>
      <c r="K83" s="19"/>
      <c r="L83" s="19"/>
      <c r="M83" s="626"/>
      <c r="N83" s="19"/>
      <c r="O83" s="626"/>
      <c r="P83" s="372"/>
      <c r="Q83" s="372"/>
      <c r="R83" s="626"/>
      <c r="S83" s="19"/>
      <c r="T83" s="19"/>
      <c r="U83" s="19"/>
      <c r="V83" s="19"/>
      <c r="W83" s="19"/>
      <c r="X83" s="19"/>
      <c r="Y83" s="19"/>
      <c r="Z83" s="19"/>
    </row>
    <row r="84" spans="1:26" ht="11.25" customHeight="1">
      <c r="A84" s="372"/>
      <c r="B84" s="19"/>
      <c r="C84" s="96"/>
      <c r="D84" s="336"/>
      <c r="E84" s="336"/>
      <c r="F84" s="19"/>
      <c r="G84" s="19"/>
      <c r="H84" s="19"/>
      <c r="I84" s="19"/>
      <c r="J84" s="19"/>
      <c r="K84" s="19"/>
      <c r="L84" s="19"/>
      <c r="M84" s="626"/>
      <c r="N84" s="19"/>
      <c r="O84" s="626"/>
      <c r="P84" s="372"/>
      <c r="Q84" s="372"/>
      <c r="R84" s="626"/>
      <c r="S84" s="19"/>
      <c r="T84" s="19"/>
      <c r="U84" s="19"/>
      <c r="V84" s="19"/>
      <c r="W84" s="19"/>
      <c r="X84" s="19"/>
      <c r="Y84" s="19"/>
      <c r="Z84" s="19"/>
    </row>
    <row r="85" spans="1:26" ht="11.25" customHeight="1">
      <c r="A85" s="372"/>
      <c r="B85" s="19"/>
      <c r="C85" s="96"/>
      <c r="D85" s="336"/>
      <c r="E85" s="336"/>
      <c r="F85" s="19"/>
      <c r="G85" s="19"/>
      <c r="H85" s="19"/>
      <c r="I85" s="19"/>
      <c r="J85" s="19"/>
      <c r="K85" s="19"/>
      <c r="L85" s="19"/>
      <c r="M85" s="626"/>
      <c r="N85" s="19"/>
      <c r="O85" s="626"/>
      <c r="P85" s="372"/>
      <c r="Q85" s="372"/>
      <c r="R85" s="626"/>
      <c r="S85" s="19"/>
      <c r="T85" s="19"/>
      <c r="U85" s="19"/>
      <c r="V85" s="19"/>
      <c r="W85" s="19"/>
      <c r="X85" s="19"/>
      <c r="Y85" s="19"/>
      <c r="Z85" s="19"/>
    </row>
    <row r="86" spans="1:26" ht="11.25" customHeight="1">
      <c r="A86" s="372"/>
      <c r="B86" s="19"/>
      <c r="C86" s="96"/>
      <c r="D86" s="336"/>
      <c r="E86" s="336"/>
      <c r="F86" s="19"/>
      <c r="G86" s="19"/>
      <c r="H86" s="19"/>
      <c r="I86" s="19"/>
      <c r="J86" s="19"/>
      <c r="K86" s="19"/>
      <c r="L86" s="19"/>
      <c r="M86" s="626"/>
      <c r="N86" s="19"/>
      <c r="O86" s="626"/>
      <c r="P86" s="372"/>
      <c r="Q86" s="372"/>
      <c r="R86" s="626"/>
      <c r="S86" s="19"/>
      <c r="T86" s="19"/>
      <c r="U86" s="19"/>
      <c r="V86" s="19"/>
      <c r="W86" s="19"/>
      <c r="X86" s="19"/>
      <c r="Y86" s="19"/>
      <c r="Z86" s="19"/>
    </row>
    <row r="87" spans="1:26" ht="11.25" customHeight="1">
      <c r="A87" s="372"/>
      <c r="B87" s="19"/>
      <c r="C87" s="96"/>
      <c r="D87" s="336"/>
      <c r="E87" s="336"/>
      <c r="F87" s="19"/>
      <c r="G87" s="19"/>
      <c r="H87" s="19"/>
      <c r="I87" s="19"/>
      <c r="J87" s="19"/>
      <c r="K87" s="19"/>
      <c r="L87" s="19"/>
      <c r="M87" s="626"/>
      <c r="N87" s="19"/>
      <c r="O87" s="626"/>
      <c r="P87" s="372"/>
      <c r="Q87" s="372"/>
      <c r="R87" s="626"/>
      <c r="S87" s="19"/>
      <c r="T87" s="19"/>
      <c r="U87" s="19"/>
      <c r="V87" s="19"/>
      <c r="W87" s="19"/>
      <c r="X87" s="19"/>
      <c r="Y87" s="19"/>
      <c r="Z87" s="19"/>
    </row>
    <row r="88" spans="1:26" ht="11.25" customHeight="1">
      <c r="A88" s="372"/>
      <c r="B88" s="19"/>
      <c r="C88" s="96"/>
      <c r="D88" s="336"/>
      <c r="E88" s="336"/>
      <c r="F88" s="19"/>
      <c r="G88" s="19"/>
      <c r="H88" s="19"/>
      <c r="I88" s="19"/>
      <c r="J88" s="19"/>
      <c r="K88" s="19"/>
      <c r="L88" s="19"/>
      <c r="M88" s="626"/>
      <c r="N88" s="19"/>
      <c r="O88" s="626"/>
      <c r="P88" s="372"/>
      <c r="Q88" s="372"/>
      <c r="R88" s="626"/>
      <c r="S88" s="19"/>
      <c r="T88" s="19"/>
      <c r="U88" s="19"/>
      <c r="V88" s="19"/>
      <c r="W88" s="19"/>
      <c r="X88" s="19"/>
      <c r="Y88" s="19"/>
      <c r="Z88" s="19"/>
    </row>
    <row r="89" spans="1:26" ht="11.25" customHeight="1">
      <c r="A89" s="372"/>
      <c r="B89" s="19"/>
      <c r="C89" s="96"/>
      <c r="D89" s="336"/>
      <c r="E89" s="336"/>
      <c r="F89" s="19"/>
      <c r="G89" s="19"/>
      <c r="H89" s="19"/>
      <c r="I89" s="19"/>
      <c r="J89" s="19"/>
      <c r="K89" s="19"/>
      <c r="L89" s="19"/>
      <c r="M89" s="626"/>
      <c r="N89" s="19"/>
      <c r="O89" s="626"/>
      <c r="P89" s="372"/>
      <c r="Q89" s="372"/>
      <c r="R89" s="626"/>
      <c r="S89" s="19"/>
      <c r="T89" s="19"/>
      <c r="U89" s="19"/>
      <c r="V89" s="19"/>
      <c r="W89" s="19"/>
      <c r="X89" s="19"/>
      <c r="Y89" s="19"/>
      <c r="Z89" s="19"/>
    </row>
    <row r="90" spans="1:26" ht="11.25" customHeight="1">
      <c r="A90" s="372"/>
      <c r="B90" s="19"/>
      <c r="C90" s="96"/>
      <c r="D90" s="336"/>
      <c r="E90" s="336"/>
      <c r="F90" s="19"/>
      <c r="G90" s="19"/>
      <c r="H90" s="19"/>
      <c r="I90" s="19"/>
      <c r="J90" s="19"/>
      <c r="K90" s="19"/>
      <c r="L90" s="19"/>
      <c r="M90" s="626"/>
      <c r="N90" s="19"/>
      <c r="O90" s="626"/>
      <c r="P90" s="372"/>
      <c r="Q90" s="372"/>
      <c r="R90" s="626"/>
      <c r="S90" s="19"/>
      <c r="T90" s="19"/>
      <c r="U90" s="19"/>
      <c r="V90" s="19"/>
      <c r="W90" s="19"/>
      <c r="X90" s="19"/>
      <c r="Y90" s="19"/>
      <c r="Z90" s="19"/>
    </row>
    <row r="91" spans="1:26" ht="11.25" customHeight="1">
      <c r="A91" s="372"/>
      <c r="B91" s="19"/>
      <c r="C91" s="96"/>
      <c r="D91" s="336"/>
      <c r="E91" s="336"/>
      <c r="F91" s="19"/>
      <c r="G91" s="19"/>
      <c r="H91" s="19"/>
      <c r="I91" s="19"/>
      <c r="J91" s="19"/>
      <c r="K91" s="19"/>
      <c r="L91" s="19"/>
      <c r="M91" s="626"/>
      <c r="N91" s="19"/>
      <c r="O91" s="626"/>
      <c r="P91" s="372"/>
      <c r="Q91" s="372"/>
      <c r="R91" s="626"/>
      <c r="S91" s="19"/>
      <c r="T91" s="19"/>
      <c r="U91" s="19"/>
      <c r="V91" s="19"/>
      <c r="W91" s="19"/>
      <c r="X91" s="19"/>
      <c r="Y91" s="19"/>
      <c r="Z91" s="19"/>
    </row>
    <row r="92" spans="1:26" ht="11.25" customHeight="1">
      <c r="A92" s="372"/>
      <c r="B92" s="19"/>
      <c r="C92" s="96"/>
      <c r="D92" s="336"/>
      <c r="E92" s="336"/>
      <c r="F92" s="19"/>
      <c r="G92" s="19"/>
      <c r="H92" s="19"/>
      <c r="I92" s="19"/>
      <c r="J92" s="19"/>
      <c r="K92" s="19"/>
      <c r="L92" s="19"/>
      <c r="M92" s="626"/>
      <c r="N92" s="19"/>
      <c r="O92" s="626"/>
      <c r="P92" s="372"/>
      <c r="Q92" s="372"/>
      <c r="R92" s="626"/>
      <c r="S92" s="19"/>
      <c r="T92" s="19"/>
      <c r="U92" s="19"/>
      <c r="V92" s="19"/>
      <c r="W92" s="19"/>
      <c r="X92" s="19"/>
      <c r="Y92" s="19"/>
      <c r="Z92" s="19"/>
    </row>
    <row r="93" spans="1:26" ht="11.25" customHeight="1">
      <c r="A93" s="372"/>
      <c r="B93" s="19"/>
      <c r="C93" s="96"/>
      <c r="D93" s="336"/>
      <c r="E93" s="336"/>
      <c r="F93" s="19"/>
      <c r="G93" s="19"/>
      <c r="H93" s="19"/>
      <c r="I93" s="19"/>
      <c r="J93" s="19"/>
      <c r="K93" s="19"/>
      <c r="L93" s="19"/>
      <c r="M93" s="626"/>
      <c r="N93" s="19"/>
      <c r="O93" s="626"/>
      <c r="P93" s="372"/>
      <c r="Q93" s="372"/>
      <c r="R93" s="626"/>
      <c r="S93" s="19"/>
      <c r="T93" s="19"/>
      <c r="U93" s="19"/>
      <c r="V93" s="19"/>
      <c r="W93" s="19"/>
      <c r="X93" s="19"/>
      <c r="Y93" s="19"/>
      <c r="Z93" s="19"/>
    </row>
    <row r="94" spans="1:26" ht="11.25" customHeight="1">
      <c r="A94" s="372"/>
      <c r="B94" s="19"/>
      <c r="C94" s="96"/>
      <c r="D94" s="336"/>
      <c r="E94" s="336"/>
      <c r="F94" s="19"/>
      <c r="G94" s="19"/>
      <c r="H94" s="19"/>
      <c r="I94" s="19"/>
      <c r="J94" s="19"/>
      <c r="K94" s="19"/>
      <c r="L94" s="19"/>
      <c r="M94" s="626"/>
      <c r="N94" s="19"/>
      <c r="O94" s="626"/>
      <c r="P94" s="372"/>
      <c r="Q94" s="372"/>
      <c r="R94" s="626"/>
      <c r="S94" s="19"/>
      <c r="T94" s="19"/>
      <c r="U94" s="19"/>
      <c r="V94" s="19"/>
      <c r="W94" s="19"/>
      <c r="X94" s="19"/>
      <c r="Y94" s="19"/>
      <c r="Z94" s="19"/>
    </row>
    <row r="95" spans="1:26" ht="11.25" customHeight="1">
      <c r="A95" s="372"/>
      <c r="B95" s="19"/>
      <c r="C95" s="96"/>
      <c r="D95" s="336"/>
      <c r="E95" s="336"/>
      <c r="F95" s="19"/>
      <c r="G95" s="19"/>
      <c r="H95" s="19"/>
      <c r="I95" s="19"/>
      <c r="J95" s="19"/>
      <c r="K95" s="19"/>
      <c r="L95" s="19"/>
      <c r="M95" s="626"/>
      <c r="N95" s="19"/>
      <c r="O95" s="626"/>
      <c r="P95" s="372"/>
      <c r="Q95" s="372"/>
      <c r="R95" s="626"/>
      <c r="S95" s="19"/>
      <c r="T95" s="19"/>
      <c r="U95" s="19"/>
      <c r="V95" s="19"/>
      <c r="W95" s="19"/>
      <c r="X95" s="19"/>
      <c r="Y95" s="19"/>
      <c r="Z95" s="19"/>
    </row>
    <row r="96" spans="1:26" ht="11.25" customHeight="1">
      <c r="A96" s="372"/>
      <c r="B96" s="19"/>
      <c r="C96" s="96"/>
      <c r="D96" s="336"/>
      <c r="E96" s="336"/>
      <c r="F96" s="19"/>
      <c r="G96" s="19"/>
      <c r="H96" s="19"/>
      <c r="I96" s="19"/>
      <c r="J96" s="19"/>
      <c r="K96" s="19"/>
      <c r="L96" s="19"/>
      <c r="M96" s="626"/>
      <c r="N96" s="19"/>
      <c r="O96" s="626"/>
      <c r="P96" s="372"/>
      <c r="Q96" s="372"/>
      <c r="R96" s="626"/>
      <c r="S96" s="19"/>
      <c r="T96" s="19"/>
      <c r="U96" s="19"/>
      <c r="V96" s="19"/>
      <c r="W96" s="19"/>
      <c r="X96" s="19"/>
      <c r="Y96" s="19"/>
      <c r="Z96" s="19"/>
    </row>
    <row r="97" spans="1:26" ht="11.25" customHeight="1">
      <c r="A97" s="372"/>
      <c r="B97" s="19"/>
      <c r="C97" s="96"/>
      <c r="D97" s="336"/>
      <c r="E97" s="336"/>
      <c r="F97" s="19"/>
      <c r="G97" s="19"/>
      <c r="H97" s="19"/>
      <c r="I97" s="19"/>
      <c r="J97" s="19"/>
      <c r="K97" s="19"/>
      <c r="L97" s="19"/>
      <c r="M97" s="626"/>
      <c r="N97" s="19"/>
      <c r="O97" s="626"/>
      <c r="P97" s="372"/>
      <c r="Q97" s="372"/>
      <c r="R97" s="626"/>
      <c r="S97" s="19"/>
      <c r="T97" s="19"/>
      <c r="U97" s="19"/>
      <c r="V97" s="19"/>
      <c r="W97" s="19"/>
      <c r="X97" s="19"/>
      <c r="Y97" s="19"/>
      <c r="Z97" s="19"/>
    </row>
    <row r="98" spans="1:26" ht="11.25" customHeight="1">
      <c r="A98" s="372"/>
      <c r="B98" s="19"/>
      <c r="C98" s="96"/>
      <c r="D98" s="336"/>
      <c r="E98" s="336"/>
      <c r="F98" s="19"/>
      <c r="G98" s="19"/>
      <c r="H98" s="19"/>
      <c r="I98" s="19"/>
      <c r="J98" s="19"/>
      <c r="K98" s="19"/>
      <c r="L98" s="19"/>
      <c r="M98" s="626"/>
      <c r="N98" s="19"/>
      <c r="O98" s="626"/>
      <c r="P98" s="372"/>
      <c r="Q98" s="372"/>
      <c r="R98" s="626"/>
      <c r="S98" s="19"/>
      <c r="T98" s="19"/>
      <c r="U98" s="19"/>
      <c r="V98" s="19"/>
      <c r="W98" s="19"/>
      <c r="X98" s="19"/>
      <c r="Y98" s="19"/>
      <c r="Z98" s="19"/>
    </row>
    <row r="99" spans="1:26" ht="11.25" customHeight="1">
      <c r="A99" s="372"/>
      <c r="B99" s="19"/>
      <c r="C99" s="96"/>
      <c r="D99" s="336"/>
      <c r="E99" s="336"/>
      <c r="F99" s="19"/>
      <c r="G99" s="19"/>
      <c r="H99" s="19"/>
      <c r="I99" s="19"/>
      <c r="J99" s="19"/>
      <c r="K99" s="19"/>
      <c r="L99" s="19"/>
      <c r="M99" s="626"/>
      <c r="N99" s="19"/>
      <c r="O99" s="626"/>
      <c r="P99" s="372"/>
      <c r="Q99" s="372"/>
      <c r="R99" s="626"/>
      <c r="S99" s="19"/>
      <c r="T99" s="19"/>
      <c r="U99" s="19"/>
      <c r="V99" s="19"/>
      <c r="W99" s="19"/>
      <c r="X99" s="19"/>
      <c r="Y99" s="19"/>
      <c r="Z99" s="19"/>
    </row>
    <row r="100" spans="1:26" ht="11.25" customHeight="1">
      <c r="A100" s="372"/>
      <c r="B100" s="19"/>
      <c r="C100" s="96"/>
      <c r="D100" s="336"/>
      <c r="E100" s="336"/>
      <c r="F100" s="19"/>
      <c r="G100" s="19"/>
      <c r="H100" s="19"/>
      <c r="I100" s="19"/>
      <c r="J100" s="19"/>
      <c r="K100" s="19"/>
      <c r="L100" s="19"/>
      <c r="M100" s="626"/>
      <c r="N100" s="19"/>
      <c r="O100" s="626"/>
      <c r="P100" s="372"/>
      <c r="Q100" s="372"/>
      <c r="R100" s="626"/>
      <c r="S100" s="19"/>
      <c r="T100" s="19"/>
      <c r="U100" s="19"/>
      <c r="V100" s="19"/>
      <c r="W100" s="19"/>
      <c r="X100" s="19"/>
      <c r="Y100" s="19"/>
      <c r="Z100" s="19"/>
    </row>
    <row r="101" spans="1:26" ht="11.25" customHeight="1">
      <c r="A101" s="372"/>
      <c r="B101" s="19"/>
      <c r="C101" s="96"/>
      <c r="D101" s="336"/>
      <c r="E101" s="336"/>
      <c r="F101" s="19"/>
      <c r="G101" s="19"/>
      <c r="H101" s="19"/>
      <c r="I101" s="19"/>
      <c r="J101" s="19"/>
      <c r="K101" s="19"/>
      <c r="L101" s="19"/>
      <c r="M101" s="626"/>
      <c r="N101" s="19"/>
      <c r="O101" s="626"/>
      <c r="P101" s="372"/>
      <c r="Q101" s="372"/>
      <c r="R101" s="626"/>
      <c r="S101" s="19"/>
      <c r="T101" s="19"/>
      <c r="U101" s="19"/>
      <c r="V101" s="19"/>
      <c r="W101" s="19"/>
      <c r="X101" s="19"/>
      <c r="Y101" s="19"/>
      <c r="Z101" s="19"/>
    </row>
    <row r="102" spans="1:26" ht="11.25" customHeight="1">
      <c r="A102" s="372"/>
      <c r="B102" s="19"/>
      <c r="C102" s="96"/>
      <c r="D102" s="336"/>
      <c r="E102" s="336"/>
      <c r="F102" s="19"/>
      <c r="G102" s="19"/>
      <c r="H102" s="19"/>
      <c r="I102" s="19"/>
      <c r="J102" s="19"/>
      <c r="K102" s="19"/>
      <c r="L102" s="19"/>
      <c r="M102" s="626"/>
      <c r="N102" s="19"/>
      <c r="O102" s="626"/>
      <c r="P102" s="372"/>
      <c r="Q102" s="372"/>
      <c r="R102" s="626"/>
      <c r="S102" s="19"/>
      <c r="T102" s="19"/>
      <c r="U102" s="19"/>
      <c r="V102" s="19"/>
      <c r="W102" s="19"/>
      <c r="X102" s="19"/>
      <c r="Y102" s="19"/>
      <c r="Z102" s="19"/>
    </row>
    <row r="103" spans="1:26" ht="11.25" customHeight="1">
      <c r="A103" s="372"/>
      <c r="B103" s="19"/>
      <c r="C103" s="96"/>
      <c r="D103" s="336"/>
      <c r="E103" s="336"/>
      <c r="F103" s="19"/>
      <c r="G103" s="19"/>
      <c r="H103" s="19"/>
      <c r="I103" s="19"/>
      <c r="J103" s="19"/>
      <c r="K103" s="19"/>
      <c r="L103" s="19"/>
      <c r="M103" s="626"/>
      <c r="N103" s="19"/>
      <c r="O103" s="626"/>
      <c r="P103" s="372"/>
      <c r="Q103" s="372"/>
      <c r="R103" s="626"/>
      <c r="S103" s="19"/>
      <c r="T103" s="19"/>
      <c r="U103" s="19"/>
      <c r="V103" s="19"/>
      <c r="W103" s="19"/>
      <c r="X103" s="19"/>
      <c r="Y103" s="19"/>
      <c r="Z103" s="19"/>
    </row>
    <row r="104" spans="1:26" ht="11.25" customHeight="1">
      <c r="A104" s="372"/>
      <c r="B104" s="19"/>
      <c r="C104" s="96"/>
      <c r="D104" s="336"/>
      <c r="E104" s="336"/>
      <c r="F104" s="19"/>
      <c r="G104" s="19"/>
      <c r="H104" s="19"/>
      <c r="I104" s="19"/>
      <c r="J104" s="19"/>
      <c r="K104" s="19"/>
      <c r="L104" s="19"/>
      <c r="M104" s="626"/>
      <c r="N104" s="19"/>
      <c r="O104" s="626"/>
      <c r="P104" s="372"/>
      <c r="Q104" s="372"/>
      <c r="R104" s="626"/>
      <c r="S104" s="19"/>
      <c r="T104" s="19"/>
      <c r="U104" s="19"/>
      <c r="V104" s="19"/>
      <c r="W104" s="19"/>
      <c r="X104" s="19"/>
      <c r="Y104" s="19"/>
      <c r="Z104" s="19"/>
    </row>
    <row r="105" spans="1:26" ht="11.25" customHeight="1">
      <c r="A105" s="372"/>
      <c r="B105" s="19"/>
      <c r="C105" s="96"/>
      <c r="D105" s="336"/>
      <c r="E105" s="336"/>
      <c r="F105" s="19"/>
      <c r="G105" s="19"/>
      <c r="H105" s="19"/>
      <c r="I105" s="19"/>
      <c r="J105" s="19"/>
      <c r="K105" s="19"/>
      <c r="L105" s="19"/>
      <c r="M105" s="626"/>
      <c r="N105" s="19"/>
      <c r="O105" s="626"/>
      <c r="P105" s="372"/>
      <c r="Q105" s="372"/>
      <c r="R105" s="626"/>
      <c r="S105" s="19"/>
      <c r="T105" s="19"/>
      <c r="U105" s="19"/>
      <c r="V105" s="19"/>
      <c r="W105" s="19"/>
      <c r="X105" s="19"/>
      <c r="Y105" s="19"/>
      <c r="Z105" s="19"/>
    </row>
    <row r="106" spans="1:26" ht="11.25" customHeight="1">
      <c r="A106" s="372"/>
      <c r="B106" s="19"/>
      <c r="C106" s="96"/>
      <c r="D106" s="336"/>
      <c r="E106" s="336"/>
      <c r="F106" s="19"/>
      <c r="G106" s="19"/>
      <c r="H106" s="19"/>
      <c r="I106" s="19"/>
      <c r="J106" s="19"/>
      <c r="K106" s="19"/>
      <c r="L106" s="19"/>
      <c r="M106" s="626"/>
      <c r="N106" s="19"/>
      <c r="O106" s="626"/>
      <c r="P106" s="372"/>
      <c r="Q106" s="372"/>
      <c r="R106" s="626"/>
      <c r="S106" s="19"/>
      <c r="T106" s="19"/>
      <c r="U106" s="19"/>
      <c r="V106" s="19"/>
      <c r="W106" s="19"/>
      <c r="X106" s="19"/>
      <c r="Y106" s="19"/>
      <c r="Z106" s="19"/>
    </row>
    <row r="107" spans="1:26" ht="11.25" customHeight="1">
      <c r="A107" s="372"/>
      <c r="B107" s="19"/>
      <c r="C107" s="96"/>
      <c r="D107" s="336"/>
      <c r="E107" s="336"/>
      <c r="F107" s="19"/>
      <c r="G107" s="19"/>
      <c r="H107" s="19"/>
      <c r="I107" s="19"/>
      <c r="J107" s="19"/>
      <c r="K107" s="19"/>
      <c r="L107" s="19"/>
      <c r="M107" s="626"/>
      <c r="N107" s="19"/>
      <c r="O107" s="626"/>
      <c r="P107" s="372"/>
      <c r="Q107" s="372"/>
      <c r="R107" s="626"/>
      <c r="S107" s="19"/>
      <c r="T107" s="19"/>
      <c r="U107" s="19"/>
      <c r="V107" s="19"/>
      <c r="W107" s="19"/>
      <c r="X107" s="19"/>
      <c r="Y107" s="19"/>
      <c r="Z107" s="19"/>
    </row>
    <row r="108" spans="1:26" ht="11.25" customHeight="1">
      <c r="A108" s="372"/>
      <c r="B108" s="19"/>
      <c r="C108" s="96"/>
      <c r="D108" s="336"/>
      <c r="E108" s="336"/>
      <c r="F108" s="19"/>
      <c r="G108" s="19"/>
      <c r="H108" s="19"/>
      <c r="I108" s="19"/>
      <c r="J108" s="19"/>
      <c r="K108" s="19"/>
      <c r="L108" s="19"/>
      <c r="M108" s="626"/>
      <c r="N108" s="19"/>
      <c r="O108" s="626"/>
      <c r="P108" s="372"/>
      <c r="Q108" s="372"/>
      <c r="R108" s="626"/>
      <c r="S108" s="19"/>
      <c r="T108" s="19"/>
      <c r="U108" s="19"/>
      <c r="V108" s="19"/>
      <c r="W108" s="19"/>
      <c r="X108" s="19"/>
      <c r="Y108" s="19"/>
      <c r="Z108" s="19"/>
    </row>
    <row r="109" spans="1:26" ht="11.25" customHeight="1">
      <c r="A109" s="372"/>
      <c r="B109" s="19"/>
      <c r="C109" s="96"/>
      <c r="D109" s="336"/>
      <c r="E109" s="336"/>
      <c r="F109" s="19"/>
      <c r="G109" s="19"/>
      <c r="H109" s="19"/>
      <c r="I109" s="19"/>
      <c r="J109" s="19"/>
      <c r="K109" s="19"/>
      <c r="L109" s="19"/>
      <c r="M109" s="626"/>
      <c r="N109" s="19"/>
      <c r="O109" s="626"/>
      <c r="P109" s="372"/>
      <c r="Q109" s="372"/>
      <c r="R109" s="626"/>
      <c r="S109" s="19"/>
      <c r="T109" s="19"/>
      <c r="U109" s="19"/>
      <c r="V109" s="19"/>
      <c r="W109" s="19"/>
      <c r="X109" s="19"/>
      <c r="Y109" s="19"/>
      <c r="Z109" s="19"/>
    </row>
    <row r="110" spans="1:26" ht="11.25" customHeight="1">
      <c r="A110" s="372"/>
      <c r="B110" s="19"/>
      <c r="C110" s="96"/>
      <c r="D110" s="336"/>
      <c r="E110" s="336"/>
      <c r="F110" s="19"/>
      <c r="G110" s="19"/>
      <c r="H110" s="19"/>
      <c r="I110" s="19"/>
      <c r="J110" s="19"/>
      <c r="K110" s="19"/>
      <c r="L110" s="19"/>
      <c r="M110" s="626"/>
      <c r="N110" s="19"/>
      <c r="O110" s="626"/>
      <c r="P110" s="372"/>
      <c r="Q110" s="372"/>
      <c r="R110" s="626"/>
      <c r="S110" s="19"/>
      <c r="T110" s="19"/>
      <c r="U110" s="19"/>
      <c r="V110" s="19"/>
      <c r="W110" s="19"/>
      <c r="X110" s="19"/>
      <c r="Y110" s="19"/>
      <c r="Z110" s="19"/>
    </row>
    <row r="111" spans="1:26" ht="11.25" customHeight="1">
      <c r="A111" s="372"/>
      <c r="B111" s="19"/>
      <c r="C111" s="96"/>
      <c r="D111" s="336"/>
      <c r="E111" s="336"/>
      <c r="F111" s="19"/>
      <c r="G111" s="19"/>
      <c r="H111" s="19"/>
      <c r="I111" s="19"/>
      <c r="J111" s="19"/>
      <c r="K111" s="19"/>
      <c r="L111" s="19"/>
      <c r="M111" s="626"/>
      <c r="N111" s="19"/>
      <c r="O111" s="626"/>
      <c r="P111" s="372"/>
      <c r="Q111" s="372"/>
      <c r="R111" s="626"/>
      <c r="S111" s="19"/>
      <c r="T111" s="19"/>
      <c r="U111" s="19"/>
      <c r="V111" s="19"/>
      <c r="W111" s="19"/>
      <c r="X111" s="19"/>
      <c r="Y111" s="19"/>
      <c r="Z111" s="19"/>
    </row>
    <row r="112" spans="1:26" ht="11.25" customHeight="1">
      <c r="A112" s="372"/>
      <c r="B112" s="19"/>
      <c r="C112" s="96"/>
      <c r="D112" s="336"/>
      <c r="E112" s="336"/>
      <c r="F112" s="19"/>
      <c r="G112" s="19"/>
      <c r="H112" s="19"/>
      <c r="I112" s="19"/>
      <c r="J112" s="19"/>
      <c r="K112" s="19"/>
      <c r="L112" s="19"/>
      <c r="M112" s="626"/>
      <c r="N112" s="19"/>
      <c r="O112" s="626"/>
      <c r="P112" s="372"/>
      <c r="Q112" s="372"/>
      <c r="R112" s="626"/>
      <c r="S112" s="19"/>
      <c r="T112" s="19"/>
      <c r="U112" s="19"/>
      <c r="V112" s="19"/>
      <c r="W112" s="19"/>
      <c r="X112" s="19"/>
      <c r="Y112" s="19"/>
      <c r="Z112" s="19"/>
    </row>
    <row r="113" spans="1:26" ht="11.25" customHeight="1">
      <c r="A113" s="372"/>
      <c r="B113" s="19"/>
      <c r="C113" s="96"/>
      <c r="D113" s="336"/>
      <c r="E113" s="336"/>
      <c r="F113" s="19"/>
      <c r="G113" s="19"/>
      <c r="H113" s="19"/>
      <c r="I113" s="19"/>
      <c r="J113" s="19"/>
      <c r="K113" s="19"/>
      <c r="L113" s="19"/>
      <c r="M113" s="626"/>
      <c r="N113" s="19"/>
      <c r="O113" s="626"/>
      <c r="P113" s="372"/>
      <c r="Q113" s="372"/>
      <c r="R113" s="626"/>
      <c r="S113" s="19"/>
      <c r="T113" s="19"/>
      <c r="U113" s="19"/>
      <c r="V113" s="19"/>
      <c r="W113" s="19"/>
      <c r="X113" s="19"/>
      <c r="Y113" s="19"/>
      <c r="Z113" s="19"/>
    </row>
    <row r="114" spans="1:26" ht="11.25" customHeight="1">
      <c r="A114" s="372"/>
      <c r="B114" s="19"/>
      <c r="C114" s="96"/>
      <c r="D114" s="336"/>
      <c r="E114" s="336"/>
      <c r="F114" s="19"/>
      <c r="G114" s="19"/>
      <c r="H114" s="19"/>
      <c r="I114" s="19"/>
      <c r="J114" s="19"/>
      <c r="K114" s="19"/>
      <c r="L114" s="19"/>
      <c r="M114" s="626"/>
      <c r="N114" s="19"/>
      <c r="O114" s="626"/>
      <c r="P114" s="372"/>
      <c r="Q114" s="372"/>
      <c r="R114" s="626"/>
      <c r="S114" s="19"/>
      <c r="T114" s="19"/>
      <c r="U114" s="19"/>
      <c r="V114" s="19"/>
      <c r="W114" s="19"/>
      <c r="X114" s="19"/>
      <c r="Y114" s="19"/>
      <c r="Z114" s="19"/>
    </row>
    <row r="115" spans="1:26" ht="11.25" customHeight="1">
      <c r="A115" s="372"/>
      <c r="B115" s="19"/>
      <c r="C115" s="96"/>
      <c r="D115" s="336"/>
      <c r="E115" s="336"/>
      <c r="F115" s="19"/>
      <c r="G115" s="19"/>
      <c r="H115" s="19"/>
      <c r="I115" s="19"/>
      <c r="J115" s="19"/>
      <c r="K115" s="19"/>
      <c r="L115" s="19"/>
      <c r="M115" s="626"/>
      <c r="N115" s="19"/>
      <c r="O115" s="626"/>
      <c r="P115" s="372"/>
      <c r="Q115" s="372"/>
      <c r="R115" s="626"/>
      <c r="S115" s="19"/>
      <c r="T115" s="19"/>
      <c r="U115" s="19"/>
      <c r="V115" s="19"/>
      <c r="W115" s="19"/>
      <c r="X115" s="19"/>
      <c r="Y115" s="19"/>
      <c r="Z115" s="19"/>
    </row>
    <row r="116" spans="1:26" ht="11.25" customHeight="1">
      <c r="A116" s="372"/>
      <c r="B116" s="19"/>
      <c r="C116" s="96"/>
      <c r="D116" s="336"/>
      <c r="E116" s="336"/>
      <c r="F116" s="19"/>
      <c r="G116" s="19"/>
      <c r="H116" s="19"/>
      <c r="I116" s="19"/>
      <c r="J116" s="19"/>
      <c r="K116" s="19"/>
      <c r="L116" s="19"/>
      <c r="M116" s="626"/>
      <c r="N116" s="19"/>
      <c r="O116" s="626"/>
      <c r="P116" s="372"/>
      <c r="Q116" s="372"/>
      <c r="R116" s="626"/>
      <c r="S116" s="19"/>
      <c r="T116" s="19"/>
      <c r="U116" s="19"/>
      <c r="V116" s="19"/>
      <c r="W116" s="19"/>
      <c r="X116" s="19"/>
      <c r="Y116" s="19"/>
      <c r="Z116" s="19"/>
    </row>
    <row r="117" spans="1:26" ht="11.25" customHeight="1">
      <c r="A117" s="372"/>
      <c r="B117" s="19"/>
      <c r="C117" s="96"/>
      <c r="D117" s="336"/>
      <c r="E117" s="336"/>
      <c r="F117" s="19"/>
      <c r="G117" s="19"/>
      <c r="H117" s="19"/>
      <c r="I117" s="19"/>
      <c r="J117" s="19"/>
      <c r="K117" s="19"/>
      <c r="L117" s="19"/>
      <c r="M117" s="626"/>
      <c r="N117" s="19"/>
      <c r="O117" s="626"/>
      <c r="P117" s="372"/>
      <c r="Q117" s="372"/>
      <c r="R117" s="626"/>
      <c r="S117" s="19"/>
      <c r="T117" s="19"/>
      <c r="U117" s="19"/>
      <c r="V117" s="19"/>
      <c r="W117" s="19"/>
      <c r="X117" s="19"/>
      <c r="Y117" s="19"/>
      <c r="Z117" s="19"/>
    </row>
    <row r="118" spans="1:26" ht="11.25" customHeight="1">
      <c r="A118" s="372"/>
      <c r="B118" s="19"/>
      <c r="C118" s="96"/>
      <c r="D118" s="336"/>
      <c r="E118" s="336"/>
      <c r="F118" s="19"/>
      <c r="G118" s="19"/>
      <c r="H118" s="19"/>
      <c r="I118" s="19"/>
      <c r="J118" s="19"/>
      <c r="K118" s="19"/>
      <c r="L118" s="19"/>
      <c r="M118" s="626"/>
      <c r="N118" s="19"/>
      <c r="O118" s="626"/>
      <c r="P118" s="372"/>
      <c r="Q118" s="372"/>
      <c r="R118" s="626"/>
      <c r="S118" s="19"/>
      <c r="T118" s="19"/>
      <c r="U118" s="19"/>
      <c r="V118" s="19"/>
      <c r="W118" s="19"/>
      <c r="X118" s="19"/>
      <c r="Y118" s="19"/>
      <c r="Z118" s="19"/>
    </row>
    <row r="119" spans="1:26" ht="11.25" customHeight="1">
      <c r="A119" s="372"/>
      <c r="B119" s="19"/>
      <c r="C119" s="96"/>
      <c r="D119" s="336"/>
      <c r="E119" s="336"/>
      <c r="F119" s="19"/>
      <c r="G119" s="19"/>
      <c r="H119" s="19"/>
      <c r="I119" s="19"/>
      <c r="J119" s="19"/>
      <c r="K119" s="19"/>
      <c r="L119" s="19"/>
      <c r="M119" s="626"/>
      <c r="N119" s="19"/>
      <c r="O119" s="626"/>
      <c r="P119" s="372"/>
      <c r="Q119" s="372"/>
      <c r="R119" s="626"/>
      <c r="S119" s="19"/>
      <c r="T119" s="19"/>
      <c r="U119" s="19"/>
      <c r="V119" s="19"/>
      <c r="W119" s="19"/>
      <c r="X119" s="19"/>
      <c r="Y119" s="19"/>
      <c r="Z119" s="19"/>
    </row>
    <row r="120" spans="1:26" ht="11.25" customHeight="1">
      <c r="A120" s="372"/>
      <c r="B120" s="19"/>
      <c r="C120" s="96"/>
      <c r="D120" s="336"/>
      <c r="E120" s="336"/>
      <c r="F120" s="19"/>
      <c r="G120" s="19"/>
      <c r="H120" s="19"/>
      <c r="I120" s="19"/>
      <c r="J120" s="19"/>
      <c r="K120" s="19"/>
      <c r="L120" s="19"/>
      <c r="M120" s="626"/>
      <c r="N120" s="19"/>
      <c r="O120" s="626"/>
      <c r="P120" s="372"/>
      <c r="Q120" s="372"/>
      <c r="R120" s="626"/>
      <c r="S120" s="19"/>
      <c r="T120" s="19"/>
      <c r="U120" s="19"/>
      <c r="V120" s="19"/>
      <c r="W120" s="19"/>
      <c r="X120" s="19"/>
      <c r="Y120" s="19"/>
      <c r="Z120" s="19"/>
    </row>
    <row r="121" spans="1:26" ht="11.25" customHeight="1">
      <c r="A121" s="372"/>
      <c r="B121" s="19"/>
      <c r="C121" s="96"/>
      <c r="D121" s="336"/>
      <c r="E121" s="336"/>
      <c r="F121" s="19"/>
      <c r="G121" s="19"/>
      <c r="H121" s="19"/>
      <c r="I121" s="19"/>
      <c r="J121" s="19"/>
      <c r="K121" s="19"/>
      <c r="L121" s="19"/>
      <c r="M121" s="626"/>
      <c r="N121" s="19"/>
      <c r="O121" s="626"/>
      <c r="P121" s="372"/>
      <c r="Q121" s="372"/>
      <c r="R121" s="626"/>
      <c r="S121" s="19"/>
      <c r="T121" s="19"/>
      <c r="U121" s="19"/>
      <c r="V121" s="19"/>
      <c r="W121" s="19"/>
      <c r="X121" s="19"/>
      <c r="Y121" s="19"/>
      <c r="Z121" s="19"/>
    </row>
    <row r="122" spans="1:26" ht="11.25" customHeight="1">
      <c r="A122" s="372"/>
      <c r="B122" s="19"/>
      <c r="C122" s="96"/>
      <c r="D122" s="336"/>
      <c r="E122" s="336"/>
      <c r="F122" s="19"/>
      <c r="G122" s="19"/>
      <c r="H122" s="19"/>
      <c r="I122" s="19"/>
      <c r="J122" s="19"/>
      <c r="K122" s="19"/>
      <c r="L122" s="19"/>
      <c r="M122" s="626"/>
      <c r="N122" s="19"/>
      <c r="O122" s="626"/>
      <c r="P122" s="372"/>
      <c r="Q122" s="372"/>
      <c r="R122" s="626"/>
      <c r="S122" s="19"/>
      <c r="T122" s="19"/>
      <c r="U122" s="19"/>
      <c r="V122" s="19"/>
      <c r="W122" s="19"/>
      <c r="X122" s="19"/>
      <c r="Y122" s="19"/>
      <c r="Z122" s="19"/>
    </row>
    <row r="123" spans="1:26" ht="11.25" customHeight="1">
      <c r="A123" s="372"/>
      <c r="B123" s="19"/>
      <c r="C123" s="96"/>
      <c r="D123" s="336"/>
      <c r="E123" s="336"/>
      <c r="F123" s="19"/>
      <c r="G123" s="19"/>
      <c r="H123" s="19"/>
      <c r="I123" s="19"/>
      <c r="J123" s="19"/>
      <c r="K123" s="19"/>
      <c r="L123" s="19"/>
      <c r="M123" s="626"/>
      <c r="N123" s="19"/>
      <c r="O123" s="626"/>
      <c r="P123" s="372"/>
      <c r="Q123" s="372"/>
      <c r="R123" s="626"/>
      <c r="S123" s="19"/>
      <c r="T123" s="19"/>
      <c r="U123" s="19"/>
      <c r="V123" s="19"/>
      <c r="W123" s="19"/>
      <c r="X123" s="19"/>
      <c r="Y123" s="19"/>
      <c r="Z123" s="19"/>
    </row>
    <row r="124" spans="1:26" ht="11.25" customHeight="1">
      <c r="A124" s="372"/>
      <c r="B124" s="19"/>
      <c r="C124" s="96"/>
      <c r="D124" s="336"/>
      <c r="E124" s="336"/>
      <c r="F124" s="19"/>
      <c r="G124" s="19"/>
      <c r="H124" s="19"/>
      <c r="I124" s="19"/>
      <c r="J124" s="19"/>
      <c r="K124" s="19"/>
      <c r="L124" s="19"/>
      <c r="M124" s="626"/>
      <c r="N124" s="19"/>
      <c r="O124" s="626"/>
      <c r="P124" s="372"/>
      <c r="Q124" s="372"/>
      <c r="R124" s="626"/>
      <c r="S124" s="19"/>
      <c r="T124" s="19"/>
      <c r="U124" s="19"/>
      <c r="V124" s="19"/>
      <c r="W124" s="19"/>
      <c r="X124" s="19"/>
      <c r="Y124" s="19"/>
      <c r="Z124" s="19"/>
    </row>
    <row r="125" spans="1:26" ht="11.25" customHeight="1">
      <c r="A125" s="372"/>
      <c r="B125" s="19"/>
      <c r="C125" s="96"/>
      <c r="D125" s="336"/>
      <c r="E125" s="336"/>
      <c r="F125" s="19"/>
      <c r="G125" s="19"/>
      <c r="H125" s="19"/>
      <c r="I125" s="19"/>
      <c r="J125" s="19"/>
      <c r="K125" s="19"/>
      <c r="L125" s="19"/>
      <c r="M125" s="626"/>
      <c r="N125" s="19"/>
      <c r="O125" s="626"/>
      <c r="P125" s="372"/>
      <c r="Q125" s="372"/>
      <c r="R125" s="626"/>
      <c r="S125" s="19"/>
      <c r="T125" s="19"/>
      <c r="U125" s="19"/>
      <c r="V125" s="19"/>
      <c r="W125" s="19"/>
      <c r="X125" s="19"/>
      <c r="Y125" s="19"/>
      <c r="Z125" s="19"/>
    </row>
    <row r="126" spans="1:26" ht="11.25" customHeight="1">
      <c r="A126" s="372"/>
      <c r="B126" s="19"/>
      <c r="C126" s="96"/>
      <c r="D126" s="336"/>
      <c r="E126" s="336"/>
      <c r="F126" s="19"/>
      <c r="G126" s="19"/>
      <c r="H126" s="19"/>
      <c r="I126" s="19"/>
      <c r="J126" s="19"/>
      <c r="K126" s="19"/>
      <c r="L126" s="19"/>
      <c r="M126" s="626"/>
      <c r="N126" s="19"/>
      <c r="O126" s="626"/>
      <c r="P126" s="372"/>
      <c r="Q126" s="372"/>
      <c r="R126" s="626"/>
      <c r="S126" s="19"/>
      <c r="T126" s="19"/>
      <c r="U126" s="19"/>
      <c r="V126" s="19"/>
      <c r="W126" s="19"/>
      <c r="X126" s="19"/>
      <c r="Y126" s="19"/>
      <c r="Z126" s="19"/>
    </row>
    <row r="127" spans="1:26" ht="11.25" customHeight="1">
      <c r="A127" s="372"/>
      <c r="B127" s="19"/>
      <c r="C127" s="96"/>
      <c r="D127" s="336"/>
      <c r="E127" s="336"/>
      <c r="F127" s="19"/>
      <c r="G127" s="19"/>
      <c r="H127" s="19"/>
      <c r="I127" s="19"/>
      <c r="J127" s="19"/>
      <c r="K127" s="19"/>
      <c r="L127" s="19"/>
      <c r="M127" s="626"/>
      <c r="N127" s="19"/>
      <c r="O127" s="626"/>
      <c r="P127" s="372"/>
      <c r="Q127" s="372"/>
      <c r="R127" s="626"/>
      <c r="S127" s="19"/>
      <c r="T127" s="19"/>
      <c r="U127" s="19"/>
      <c r="V127" s="19"/>
      <c r="W127" s="19"/>
      <c r="X127" s="19"/>
      <c r="Y127" s="19"/>
      <c r="Z127" s="19"/>
    </row>
    <row r="128" spans="1:26" ht="11.25" customHeight="1">
      <c r="A128" s="372"/>
      <c r="B128" s="19"/>
      <c r="C128" s="96"/>
      <c r="D128" s="336"/>
      <c r="E128" s="336"/>
      <c r="F128" s="19"/>
      <c r="G128" s="19"/>
      <c r="H128" s="19"/>
      <c r="I128" s="19"/>
      <c r="J128" s="19"/>
      <c r="K128" s="19"/>
      <c r="L128" s="19"/>
      <c r="M128" s="626"/>
      <c r="N128" s="19"/>
      <c r="O128" s="626"/>
      <c r="P128" s="372"/>
      <c r="Q128" s="372"/>
      <c r="R128" s="626"/>
      <c r="S128" s="19"/>
      <c r="T128" s="19"/>
      <c r="U128" s="19"/>
      <c r="V128" s="19"/>
      <c r="W128" s="19"/>
      <c r="X128" s="19"/>
      <c r="Y128" s="19"/>
      <c r="Z128" s="19"/>
    </row>
    <row r="129" spans="1:26" ht="11.25" customHeight="1">
      <c r="A129" s="372"/>
      <c r="B129" s="19"/>
      <c r="C129" s="96"/>
      <c r="D129" s="336"/>
      <c r="E129" s="336"/>
      <c r="F129" s="19"/>
      <c r="G129" s="19"/>
      <c r="H129" s="19"/>
      <c r="I129" s="19"/>
      <c r="J129" s="19"/>
      <c r="K129" s="19"/>
      <c r="L129" s="19"/>
      <c r="M129" s="626"/>
      <c r="N129" s="19"/>
      <c r="O129" s="626"/>
      <c r="P129" s="372"/>
      <c r="Q129" s="372"/>
      <c r="R129" s="626"/>
      <c r="S129" s="19"/>
      <c r="T129" s="19"/>
      <c r="U129" s="19"/>
      <c r="V129" s="19"/>
      <c r="W129" s="19"/>
      <c r="X129" s="19"/>
      <c r="Y129" s="19"/>
      <c r="Z129" s="19"/>
    </row>
    <row r="130" spans="1:26" ht="11.25" customHeight="1">
      <c r="A130" s="372"/>
      <c r="B130" s="19"/>
      <c r="C130" s="96"/>
      <c r="D130" s="336"/>
      <c r="E130" s="336"/>
      <c r="F130" s="19"/>
      <c r="G130" s="19"/>
      <c r="H130" s="19"/>
      <c r="I130" s="19"/>
      <c r="J130" s="19"/>
      <c r="K130" s="19"/>
      <c r="L130" s="19"/>
      <c r="M130" s="626"/>
      <c r="N130" s="19"/>
      <c r="O130" s="626"/>
      <c r="P130" s="372"/>
      <c r="Q130" s="372"/>
      <c r="R130" s="626"/>
      <c r="S130" s="19"/>
      <c r="T130" s="19"/>
      <c r="U130" s="19"/>
      <c r="V130" s="19"/>
      <c r="W130" s="19"/>
      <c r="X130" s="19"/>
      <c r="Y130" s="19"/>
      <c r="Z130" s="19"/>
    </row>
    <row r="131" spans="1:26" ht="11.25" customHeight="1">
      <c r="A131" s="372"/>
      <c r="B131" s="19"/>
      <c r="C131" s="96"/>
      <c r="D131" s="336"/>
      <c r="E131" s="336"/>
      <c r="F131" s="19"/>
      <c r="G131" s="19"/>
      <c r="H131" s="19"/>
      <c r="I131" s="19"/>
      <c r="J131" s="19"/>
      <c r="K131" s="19"/>
      <c r="L131" s="19"/>
      <c r="M131" s="626"/>
      <c r="N131" s="19"/>
      <c r="O131" s="626"/>
      <c r="P131" s="372"/>
      <c r="Q131" s="372"/>
      <c r="R131" s="626"/>
      <c r="S131" s="19"/>
      <c r="T131" s="19"/>
      <c r="U131" s="19"/>
      <c r="V131" s="19"/>
      <c r="W131" s="19"/>
      <c r="X131" s="19"/>
      <c r="Y131" s="19"/>
      <c r="Z131" s="19"/>
    </row>
    <row r="132" spans="1:26" ht="11.25" customHeight="1">
      <c r="A132" s="372"/>
      <c r="B132" s="19"/>
      <c r="C132" s="96"/>
      <c r="D132" s="336"/>
      <c r="E132" s="336"/>
      <c r="F132" s="19"/>
      <c r="G132" s="19"/>
      <c r="H132" s="19"/>
      <c r="I132" s="19"/>
      <c r="J132" s="19"/>
      <c r="K132" s="19"/>
      <c r="L132" s="19"/>
      <c r="M132" s="626"/>
      <c r="N132" s="19"/>
      <c r="O132" s="626"/>
      <c r="P132" s="372"/>
      <c r="Q132" s="372"/>
      <c r="R132" s="626"/>
      <c r="S132" s="19"/>
      <c r="T132" s="19"/>
      <c r="U132" s="19"/>
      <c r="V132" s="19"/>
      <c r="W132" s="19"/>
      <c r="X132" s="19"/>
      <c r="Y132" s="19"/>
      <c r="Z132" s="19"/>
    </row>
    <row r="133" spans="1:26" ht="11.25" customHeight="1">
      <c r="A133" s="372"/>
      <c r="B133" s="19"/>
      <c r="C133" s="96"/>
      <c r="D133" s="336"/>
      <c r="E133" s="336"/>
      <c r="F133" s="19"/>
      <c r="G133" s="19"/>
      <c r="H133" s="19"/>
      <c r="I133" s="19"/>
      <c r="J133" s="19"/>
      <c r="K133" s="19"/>
      <c r="L133" s="19"/>
      <c r="M133" s="626"/>
      <c r="N133" s="19"/>
      <c r="O133" s="626"/>
      <c r="P133" s="372"/>
      <c r="Q133" s="372"/>
      <c r="R133" s="626"/>
      <c r="S133" s="19"/>
      <c r="T133" s="19"/>
      <c r="U133" s="19"/>
      <c r="V133" s="19"/>
      <c r="W133" s="19"/>
      <c r="X133" s="19"/>
      <c r="Y133" s="19"/>
      <c r="Z133" s="19"/>
    </row>
    <row r="134" spans="1:26" ht="11.25" customHeight="1">
      <c r="A134" s="372"/>
      <c r="B134" s="19"/>
      <c r="C134" s="96"/>
      <c r="D134" s="336"/>
      <c r="E134" s="336"/>
      <c r="F134" s="19"/>
      <c r="G134" s="19"/>
      <c r="H134" s="19"/>
      <c r="I134" s="19"/>
      <c r="J134" s="19"/>
      <c r="K134" s="19"/>
      <c r="L134" s="19"/>
      <c r="M134" s="626"/>
      <c r="N134" s="19"/>
      <c r="O134" s="626"/>
      <c r="P134" s="372"/>
      <c r="Q134" s="372"/>
      <c r="R134" s="626"/>
      <c r="S134" s="19"/>
      <c r="T134" s="19"/>
      <c r="U134" s="19"/>
      <c r="V134" s="19"/>
      <c r="W134" s="19"/>
      <c r="X134" s="19"/>
      <c r="Y134" s="19"/>
      <c r="Z134" s="19"/>
    </row>
    <row r="135" spans="1:26" ht="11.25" customHeight="1">
      <c r="A135" s="372"/>
      <c r="B135" s="19"/>
      <c r="C135" s="96"/>
      <c r="D135" s="336"/>
      <c r="E135" s="336"/>
      <c r="F135" s="19"/>
      <c r="G135" s="19"/>
      <c r="H135" s="19"/>
      <c r="I135" s="19"/>
      <c r="J135" s="19"/>
      <c r="K135" s="19"/>
      <c r="L135" s="19"/>
      <c r="M135" s="626"/>
      <c r="N135" s="19"/>
      <c r="O135" s="626"/>
      <c r="P135" s="372"/>
      <c r="Q135" s="372"/>
      <c r="R135" s="626"/>
      <c r="S135" s="19"/>
      <c r="T135" s="19"/>
      <c r="U135" s="19"/>
      <c r="V135" s="19"/>
      <c r="W135" s="19"/>
      <c r="X135" s="19"/>
      <c r="Y135" s="19"/>
      <c r="Z135" s="19"/>
    </row>
    <row r="136" spans="1:26" ht="11.25" customHeight="1">
      <c r="A136" s="372"/>
      <c r="B136" s="19"/>
      <c r="C136" s="96"/>
      <c r="D136" s="336"/>
      <c r="E136" s="336"/>
      <c r="F136" s="19"/>
      <c r="G136" s="19"/>
      <c r="H136" s="19"/>
      <c r="I136" s="19"/>
      <c r="J136" s="19"/>
      <c r="K136" s="19"/>
      <c r="L136" s="19"/>
      <c r="M136" s="626"/>
      <c r="N136" s="19"/>
      <c r="O136" s="626"/>
      <c r="P136" s="372"/>
      <c r="Q136" s="372"/>
      <c r="R136" s="626"/>
      <c r="S136" s="19"/>
      <c r="T136" s="19"/>
      <c r="U136" s="19"/>
      <c r="V136" s="19"/>
      <c r="W136" s="19"/>
      <c r="X136" s="19"/>
      <c r="Y136" s="19"/>
      <c r="Z136" s="19"/>
    </row>
    <row r="137" spans="1:26" ht="11.25" customHeight="1">
      <c r="A137" s="372"/>
      <c r="B137" s="19"/>
      <c r="C137" s="96"/>
      <c r="D137" s="336"/>
      <c r="E137" s="336"/>
      <c r="F137" s="19"/>
      <c r="G137" s="19"/>
      <c r="H137" s="19"/>
      <c r="I137" s="19"/>
      <c r="J137" s="19"/>
      <c r="K137" s="19"/>
      <c r="L137" s="19"/>
      <c r="M137" s="626"/>
      <c r="N137" s="19"/>
      <c r="O137" s="626"/>
      <c r="P137" s="372"/>
      <c r="Q137" s="372"/>
      <c r="R137" s="626"/>
      <c r="S137" s="19"/>
      <c r="T137" s="19"/>
      <c r="U137" s="19"/>
      <c r="V137" s="19"/>
      <c r="W137" s="19"/>
      <c r="X137" s="19"/>
      <c r="Y137" s="19"/>
      <c r="Z137" s="19"/>
    </row>
    <row r="138" spans="1:26" ht="11.25" customHeight="1">
      <c r="A138" s="372"/>
      <c r="B138" s="19"/>
      <c r="C138" s="96"/>
      <c r="D138" s="336"/>
      <c r="E138" s="336"/>
      <c r="F138" s="19"/>
      <c r="G138" s="19"/>
      <c r="H138" s="19"/>
      <c r="I138" s="19"/>
      <c r="J138" s="19"/>
      <c r="K138" s="19"/>
      <c r="L138" s="19"/>
      <c r="M138" s="626"/>
      <c r="N138" s="19"/>
      <c r="O138" s="626"/>
      <c r="P138" s="372"/>
      <c r="Q138" s="372"/>
      <c r="R138" s="626"/>
      <c r="S138" s="19"/>
      <c r="T138" s="19"/>
      <c r="U138" s="19"/>
      <c r="V138" s="19"/>
      <c r="W138" s="19"/>
      <c r="X138" s="19"/>
      <c r="Y138" s="19"/>
      <c r="Z138" s="19"/>
    </row>
    <row r="139" spans="1:26" ht="11.25" customHeight="1">
      <c r="A139" s="372"/>
      <c r="B139" s="19"/>
      <c r="C139" s="96"/>
      <c r="D139" s="336"/>
      <c r="E139" s="336"/>
      <c r="F139" s="19"/>
      <c r="G139" s="19"/>
      <c r="H139" s="19"/>
      <c r="I139" s="19"/>
      <c r="J139" s="19"/>
      <c r="K139" s="19"/>
      <c r="L139" s="19"/>
      <c r="M139" s="626"/>
      <c r="N139" s="19"/>
      <c r="O139" s="626"/>
      <c r="P139" s="372"/>
      <c r="Q139" s="372"/>
      <c r="R139" s="626"/>
      <c r="S139" s="19"/>
      <c r="T139" s="19"/>
      <c r="U139" s="19"/>
      <c r="V139" s="19"/>
      <c r="W139" s="19"/>
      <c r="X139" s="19"/>
      <c r="Y139" s="19"/>
      <c r="Z139" s="19"/>
    </row>
    <row r="140" spans="1:26" ht="11.25" customHeight="1">
      <c r="A140" s="372"/>
      <c r="B140" s="19"/>
      <c r="C140" s="96"/>
      <c r="D140" s="336"/>
      <c r="E140" s="336"/>
      <c r="F140" s="19"/>
      <c r="G140" s="19"/>
      <c r="H140" s="19"/>
      <c r="I140" s="19"/>
      <c r="J140" s="19"/>
      <c r="K140" s="19"/>
      <c r="L140" s="19"/>
      <c r="M140" s="626"/>
      <c r="N140" s="19"/>
      <c r="O140" s="626"/>
      <c r="P140" s="372"/>
      <c r="Q140" s="372"/>
      <c r="R140" s="626"/>
      <c r="S140" s="19"/>
      <c r="T140" s="19"/>
      <c r="U140" s="19"/>
      <c r="V140" s="19"/>
      <c r="W140" s="19"/>
      <c r="X140" s="19"/>
      <c r="Y140" s="19"/>
      <c r="Z140" s="19"/>
    </row>
    <row r="141" spans="1:26" ht="11.25" customHeight="1">
      <c r="A141" s="372"/>
      <c r="B141" s="19"/>
      <c r="C141" s="96"/>
      <c r="D141" s="336"/>
      <c r="E141" s="336"/>
      <c r="F141" s="19"/>
      <c r="G141" s="19"/>
      <c r="H141" s="19"/>
      <c r="I141" s="19"/>
      <c r="J141" s="19"/>
      <c r="K141" s="19"/>
      <c r="L141" s="19"/>
      <c r="M141" s="626"/>
      <c r="N141" s="19"/>
      <c r="O141" s="626"/>
      <c r="P141" s="372"/>
      <c r="Q141" s="372"/>
      <c r="R141" s="626"/>
      <c r="S141" s="19"/>
      <c r="T141" s="19"/>
      <c r="U141" s="19"/>
      <c r="V141" s="19"/>
      <c r="W141" s="19"/>
      <c r="X141" s="19"/>
      <c r="Y141" s="19"/>
      <c r="Z141" s="19"/>
    </row>
    <row r="142" spans="1:26" ht="11.25" customHeight="1">
      <c r="A142" s="372"/>
      <c r="B142" s="19"/>
      <c r="C142" s="96"/>
      <c r="D142" s="336"/>
      <c r="E142" s="336"/>
      <c r="F142" s="19"/>
      <c r="G142" s="19"/>
      <c r="H142" s="19"/>
      <c r="I142" s="19"/>
      <c r="J142" s="19"/>
      <c r="K142" s="19"/>
      <c r="L142" s="19"/>
      <c r="M142" s="626"/>
      <c r="N142" s="19"/>
      <c r="O142" s="626"/>
      <c r="P142" s="372"/>
      <c r="Q142" s="372"/>
      <c r="R142" s="626"/>
      <c r="S142" s="19"/>
      <c r="T142" s="19"/>
      <c r="U142" s="19"/>
      <c r="V142" s="19"/>
      <c r="W142" s="19"/>
      <c r="X142" s="19"/>
      <c r="Y142" s="19"/>
      <c r="Z142" s="19"/>
    </row>
    <row r="143" spans="1:26" ht="11.25" customHeight="1">
      <c r="A143" s="372"/>
      <c r="B143" s="19"/>
      <c r="C143" s="96"/>
      <c r="D143" s="336"/>
      <c r="E143" s="336"/>
      <c r="F143" s="19"/>
      <c r="G143" s="19"/>
      <c r="H143" s="19"/>
      <c r="I143" s="19"/>
      <c r="J143" s="19"/>
      <c r="K143" s="19"/>
      <c r="L143" s="19"/>
      <c r="M143" s="626"/>
      <c r="N143" s="19"/>
      <c r="O143" s="626"/>
      <c r="P143" s="372"/>
      <c r="Q143" s="372"/>
      <c r="R143" s="626"/>
      <c r="S143" s="19"/>
      <c r="T143" s="19"/>
      <c r="U143" s="19"/>
      <c r="V143" s="19"/>
      <c r="W143" s="19"/>
      <c r="X143" s="19"/>
      <c r="Y143" s="19"/>
      <c r="Z143" s="19"/>
    </row>
    <row r="144" spans="1:26" ht="11.25" customHeight="1">
      <c r="A144" s="372"/>
      <c r="B144" s="19"/>
      <c r="C144" s="96"/>
      <c r="D144" s="336"/>
      <c r="E144" s="336"/>
      <c r="F144" s="19"/>
      <c r="G144" s="19"/>
      <c r="H144" s="19"/>
      <c r="I144" s="19"/>
      <c r="J144" s="19"/>
      <c r="K144" s="19"/>
      <c r="L144" s="19"/>
      <c r="M144" s="626"/>
      <c r="N144" s="19"/>
      <c r="O144" s="626"/>
      <c r="P144" s="372"/>
      <c r="Q144" s="372"/>
      <c r="R144" s="626"/>
      <c r="S144" s="19"/>
      <c r="T144" s="19"/>
      <c r="U144" s="19"/>
      <c r="V144" s="19"/>
      <c r="W144" s="19"/>
      <c r="X144" s="19"/>
      <c r="Y144" s="19"/>
      <c r="Z144" s="19"/>
    </row>
    <row r="145" spans="1:26" ht="11.25" customHeight="1">
      <c r="A145" s="372"/>
      <c r="B145" s="19"/>
      <c r="C145" s="96"/>
      <c r="D145" s="336"/>
      <c r="E145" s="336"/>
      <c r="F145" s="19"/>
      <c r="G145" s="19"/>
      <c r="H145" s="19"/>
      <c r="I145" s="19"/>
      <c r="J145" s="19"/>
      <c r="K145" s="19"/>
      <c r="L145" s="19"/>
      <c r="M145" s="626"/>
      <c r="N145" s="19"/>
      <c r="O145" s="626"/>
      <c r="P145" s="372"/>
      <c r="Q145" s="372"/>
      <c r="R145" s="626"/>
      <c r="S145" s="19"/>
      <c r="T145" s="19"/>
      <c r="U145" s="19"/>
      <c r="V145" s="19"/>
      <c r="W145" s="19"/>
      <c r="X145" s="19"/>
      <c r="Y145" s="19"/>
      <c r="Z145" s="19"/>
    </row>
    <row r="146" spans="1:26" ht="11.25" customHeight="1">
      <c r="A146" s="372"/>
      <c r="B146" s="19"/>
      <c r="C146" s="96"/>
      <c r="D146" s="336"/>
      <c r="E146" s="336"/>
      <c r="F146" s="19"/>
      <c r="G146" s="19"/>
      <c r="H146" s="19"/>
      <c r="I146" s="19"/>
      <c r="J146" s="19"/>
      <c r="K146" s="19"/>
      <c r="L146" s="19"/>
      <c r="M146" s="626"/>
      <c r="N146" s="19"/>
      <c r="O146" s="626"/>
      <c r="P146" s="372"/>
      <c r="Q146" s="372"/>
      <c r="R146" s="626"/>
      <c r="S146" s="19"/>
      <c r="T146" s="19"/>
      <c r="U146" s="19"/>
      <c r="V146" s="19"/>
      <c r="W146" s="19"/>
      <c r="X146" s="19"/>
      <c r="Y146" s="19"/>
      <c r="Z146" s="19"/>
    </row>
    <row r="147" spans="1:26" ht="11.25" customHeight="1">
      <c r="A147" s="372"/>
      <c r="B147" s="19"/>
      <c r="C147" s="96"/>
      <c r="D147" s="336"/>
      <c r="E147" s="336"/>
      <c r="F147" s="19"/>
      <c r="G147" s="19"/>
      <c r="H147" s="19"/>
      <c r="I147" s="19"/>
      <c r="J147" s="19"/>
      <c r="K147" s="19"/>
      <c r="L147" s="19"/>
      <c r="M147" s="626"/>
      <c r="N147" s="19"/>
      <c r="O147" s="626"/>
      <c r="P147" s="372"/>
      <c r="Q147" s="372"/>
      <c r="R147" s="626"/>
      <c r="S147" s="19"/>
      <c r="T147" s="19"/>
      <c r="U147" s="19"/>
      <c r="V147" s="19"/>
      <c r="W147" s="19"/>
      <c r="X147" s="19"/>
      <c r="Y147" s="19"/>
      <c r="Z147" s="19"/>
    </row>
    <row r="148" spans="1:26" ht="11.25" customHeight="1">
      <c r="A148" s="372"/>
      <c r="B148" s="19"/>
      <c r="C148" s="96"/>
      <c r="D148" s="336"/>
      <c r="E148" s="336"/>
      <c r="F148" s="19"/>
      <c r="G148" s="19"/>
      <c r="H148" s="19"/>
      <c r="I148" s="19"/>
      <c r="J148" s="19"/>
      <c r="K148" s="19"/>
      <c r="L148" s="19"/>
      <c r="M148" s="626"/>
      <c r="N148" s="19"/>
      <c r="O148" s="626"/>
      <c r="P148" s="372"/>
      <c r="Q148" s="372"/>
      <c r="R148" s="626"/>
      <c r="S148" s="19"/>
      <c r="T148" s="19"/>
      <c r="U148" s="19"/>
      <c r="V148" s="19"/>
      <c r="W148" s="19"/>
      <c r="X148" s="19"/>
      <c r="Y148" s="19"/>
      <c r="Z148" s="19"/>
    </row>
    <row r="149" spans="1:26" ht="11.25" customHeight="1">
      <c r="A149" s="372"/>
      <c r="B149" s="19"/>
      <c r="C149" s="96"/>
      <c r="D149" s="336"/>
      <c r="E149" s="336"/>
      <c r="F149" s="19"/>
      <c r="G149" s="19"/>
      <c r="H149" s="19"/>
      <c r="I149" s="19"/>
      <c r="J149" s="19"/>
      <c r="K149" s="19"/>
      <c r="L149" s="19"/>
      <c r="M149" s="626"/>
      <c r="N149" s="19"/>
      <c r="O149" s="626"/>
      <c r="P149" s="372"/>
      <c r="Q149" s="372"/>
      <c r="R149" s="626"/>
      <c r="S149" s="19"/>
      <c r="T149" s="19"/>
      <c r="U149" s="19"/>
      <c r="V149" s="19"/>
      <c r="W149" s="19"/>
      <c r="X149" s="19"/>
      <c r="Y149" s="19"/>
      <c r="Z149" s="19"/>
    </row>
    <row r="150" spans="1:26" ht="11.25" customHeight="1">
      <c r="A150" s="372"/>
      <c r="B150" s="19"/>
      <c r="C150" s="96"/>
      <c r="D150" s="336"/>
      <c r="E150" s="336"/>
      <c r="F150" s="19"/>
      <c r="G150" s="19"/>
      <c r="H150" s="19"/>
      <c r="I150" s="19"/>
      <c r="J150" s="19"/>
      <c r="K150" s="19"/>
      <c r="L150" s="19"/>
      <c r="M150" s="626"/>
      <c r="N150" s="19"/>
      <c r="O150" s="626"/>
      <c r="P150" s="372"/>
      <c r="Q150" s="372"/>
      <c r="R150" s="626"/>
      <c r="S150" s="19"/>
      <c r="T150" s="19"/>
      <c r="U150" s="19"/>
      <c r="V150" s="19"/>
      <c r="W150" s="19"/>
      <c r="X150" s="19"/>
      <c r="Y150" s="19"/>
      <c r="Z150" s="19"/>
    </row>
    <row r="151" spans="1:26" ht="11.25" customHeight="1">
      <c r="A151" s="372"/>
      <c r="B151" s="19"/>
      <c r="C151" s="96"/>
      <c r="D151" s="336"/>
      <c r="E151" s="336"/>
      <c r="F151" s="19"/>
      <c r="G151" s="19"/>
      <c r="H151" s="19"/>
      <c r="I151" s="19"/>
      <c r="J151" s="19"/>
      <c r="K151" s="19"/>
      <c r="L151" s="19"/>
      <c r="M151" s="626"/>
      <c r="N151" s="19"/>
      <c r="O151" s="626"/>
      <c r="P151" s="372"/>
      <c r="Q151" s="372"/>
      <c r="R151" s="626"/>
      <c r="S151" s="19"/>
      <c r="T151" s="19"/>
      <c r="U151" s="19"/>
      <c r="V151" s="19"/>
      <c r="W151" s="19"/>
      <c r="X151" s="19"/>
      <c r="Y151" s="19"/>
      <c r="Z151" s="19"/>
    </row>
    <row r="152" spans="1:26" ht="11.25" customHeight="1">
      <c r="A152" s="372"/>
      <c r="B152" s="19"/>
      <c r="C152" s="96"/>
      <c r="D152" s="336"/>
      <c r="E152" s="336"/>
      <c r="F152" s="19"/>
      <c r="G152" s="19"/>
      <c r="H152" s="19"/>
      <c r="I152" s="19"/>
      <c r="J152" s="19"/>
      <c r="K152" s="19"/>
      <c r="L152" s="19"/>
      <c r="M152" s="626"/>
      <c r="N152" s="19"/>
      <c r="O152" s="626"/>
      <c r="P152" s="372"/>
      <c r="Q152" s="372"/>
      <c r="R152" s="626"/>
      <c r="S152" s="19"/>
      <c r="T152" s="19"/>
      <c r="U152" s="19"/>
      <c r="V152" s="19"/>
      <c r="W152" s="19"/>
      <c r="X152" s="19"/>
      <c r="Y152" s="19"/>
      <c r="Z152" s="19"/>
    </row>
    <row r="153" spans="1:26" ht="11.25" customHeight="1">
      <c r="A153" s="372"/>
      <c r="B153" s="19"/>
      <c r="C153" s="96"/>
      <c r="D153" s="336"/>
      <c r="E153" s="336"/>
      <c r="F153" s="19"/>
      <c r="G153" s="19"/>
      <c r="H153" s="19"/>
      <c r="I153" s="19"/>
      <c r="J153" s="19"/>
      <c r="K153" s="19"/>
      <c r="L153" s="19"/>
      <c r="M153" s="626"/>
      <c r="N153" s="19"/>
      <c r="O153" s="626"/>
      <c r="P153" s="372"/>
      <c r="Q153" s="372"/>
      <c r="R153" s="626"/>
      <c r="S153" s="19"/>
      <c r="T153" s="19"/>
      <c r="U153" s="19"/>
      <c r="V153" s="19"/>
      <c r="W153" s="19"/>
      <c r="X153" s="19"/>
      <c r="Y153" s="19"/>
      <c r="Z153" s="19"/>
    </row>
    <row r="154" spans="1:26" ht="11.25" customHeight="1">
      <c r="A154" s="372"/>
      <c r="B154" s="19"/>
      <c r="C154" s="96"/>
      <c r="D154" s="336"/>
      <c r="E154" s="336"/>
      <c r="F154" s="19"/>
      <c r="G154" s="19"/>
      <c r="H154" s="19"/>
      <c r="I154" s="19"/>
      <c r="J154" s="19"/>
      <c r="K154" s="19"/>
      <c r="L154" s="19"/>
      <c r="M154" s="626"/>
      <c r="N154" s="19"/>
      <c r="O154" s="626"/>
      <c r="P154" s="372"/>
      <c r="Q154" s="372"/>
      <c r="R154" s="626"/>
      <c r="S154" s="19"/>
      <c r="T154" s="19"/>
      <c r="U154" s="19"/>
      <c r="V154" s="19"/>
      <c r="W154" s="19"/>
      <c r="X154" s="19"/>
      <c r="Y154" s="19"/>
      <c r="Z154" s="19"/>
    </row>
    <row r="155" spans="1:26" ht="11.25" customHeight="1">
      <c r="A155" s="372"/>
      <c r="B155" s="19"/>
      <c r="C155" s="96"/>
      <c r="D155" s="336"/>
      <c r="E155" s="336"/>
      <c r="F155" s="19"/>
      <c r="G155" s="19"/>
      <c r="H155" s="19"/>
      <c r="I155" s="19"/>
      <c r="J155" s="19"/>
      <c r="K155" s="19"/>
      <c r="L155" s="19"/>
      <c r="M155" s="626"/>
      <c r="N155" s="19"/>
      <c r="O155" s="626"/>
      <c r="P155" s="372"/>
      <c r="Q155" s="372"/>
      <c r="R155" s="626"/>
      <c r="S155" s="19"/>
      <c r="T155" s="19"/>
      <c r="U155" s="19"/>
      <c r="V155" s="19"/>
      <c r="W155" s="19"/>
      <c r="X155" s="19"/>
      <c r="Y155" s="19"/>
      <c r="Z155" s="19"/>
    </row>
    <row r="156" spans="1:26" ht="11.25" customHeight="1">
      <c r="A156" s="372"/>
      <c r="B156" s="19"/>
      <c r="C156" s="96"/>
      <c r="D156" s="336"/>
      <c r="E156" s="336"/>
      <c r="F156" s="19"/>
      <c r="G156" s="19"/>
      <c r="H156" s="19"/>
      <c r="I156" s="19"/>
      <c r="J156" s="19"/>
      <c r="K156" s="19"/>
      <c r="L156" s="19"/>
      <c r="M156" s="626"/>
      <c r="N156" s="19"/>
      <c r="O156" s="626"/>
      <c r="P156" s="372"/>
      <c r="Q156" s="372"/>
      <c r="R156" s="626"/>
      <c r="S156" s="19"/>
      <c r="T156" s="19"/>
      <c r="U156" s="19"/>
      <c r="V156" s="19"/>
      <c r="W156" s="19"/>
      <c r="X156" s="19"/>
      <c r="Y156" s="19"/>
      <c r="Z156" s="19"/>
    </row>
    <row r="157" spans="1:26" ht="11.25" customHeight="1">
      <c r="A157" s="372"/>
      <c r="B157" s="19"/>
      <c r="C157" s="96"/>
      <c r="D157" s="336"/>
      <c r="E157" s="336"/>
      <c r="F157" s="19"/>
      <c r="G157" s="19"/>
      <c r="H157" s="19"/>
      <c r="I157" s="19"/>
      <c r="J157" s="19"/>
      <c r="K157" s="19"/>
      <c r="L157" s="19"/>
      <c r="M157" s="626"/>
      <c r="N157" s="19"/>
      <c r="O157" s="626"/>
      <c r="P157" s="372"/>
      <c r="Q157" s="372"/>
      <c r="R157" s="626"/>
      <c r="S157" s="19"/>
      <c r="T157" s="19"/>
      <c r="U157" s="19"/>
      <c r="V157" s="19"/>
      <c r="W157" s="19"/>
      <c r="X157" s="19"/>
      <c r="Y157" s="19"/>
      <c r="Z157" s="19"/>
    </row>
    <row r="158" spans="1:26" ht="11.25" customHeight="1">
      <c r="A158" s="372"/>
      <c r="B158" s="19"/>
      <c r="C158" s="96"/>
      <c r="D158" s="336"/>
      <c r="E158" s="336"/>
      <c r="F158" s="19"/>
      <c r="G158" s="19"/>
      <c r="H158" s="19"/>
      <c r="I158" s="19"/>
      <c r="J158" s="19"/>
      <c r="K158" s="19"/>
      <c r="L158" s="19"/>
      <c r="M158" s="626"/>
      <c r="N158" s="19"/>
      <c r="O158" s="626"/>
      <c r="P158" s="372"/>
      <c r="Q158" s="372"/>
      <c r="R158" s="626"/>
      <c r="S158" s="19"/>
      <c r="T158" s="19"/>
      <c r="U158" s="19"/>
      <c r="V158" s="19"/>
      <c r="W158" s="19"/>
      <c r="X158" s="19"/>
      <c r="Y158" s="19"/>
      <c r="Z158" s="19"/>
    </row>
    <row r="159" spans="1:26" ht="11.25" customHeight="1">
      <c r="A159" s="372"/>
      <c r="B159" s="19"/>
      <c r="C159" s="96"/>
      <c r="D159" s="336"/>
      <c r="E159" s="336"/>
      <c r="F159" s="19"/>
      <c r="G159" s="19"/>
      <c r="H159" s="19"/>
      <c r="I159" s="19"/>
      <c r="J159" s="19"/>
      <c r="K159" s="19"/>
      <c r="L159" s="19"/>
      <c r="M159" s="626"/>
      <c r="N159" s="19"/>
      <c r="O159" s="626"/>
      <c r="P159" s="372"/>
      <c r="Q159" s="372"/>
      <c r="R159" s="626"/>
      <c r="S159" s="19"/>
      <c r="T159" s="19"/>
      <c r="U159" s="19"/>
      <c r="V159" s="19"/>
      <c r="W159" s="19"/>
      <c r="X159" s="19"/>
      <c r="Y159" s="19"/>
      <c r="Z159" s="19"/>
    </row>
    <row r="160" spans="1:26" ht="11.25" customHeight="1">
      <c r="A160" s="372"/>
      <c r="B160" s="19"/>
      <c r="C160" s="96"/>
      <c r="D160" s="336"/>
      <c r="E160" s="336"/>
      <c r="F160" s="19"/>
      <c r="G160" s="19"/>
      <c r="H160" s="19"/>
      <c r="I160" s="19"/>
      <c r="J160" s="19"/>
      <c r="K160" s="19"/>
      <c r="L160" s="19"/>
      <c r="M160" s="626"/>
      <c r="N160" s="19"/>
      <c r="O160" s="626"/>
      <c r="P160" s="372"/>
      <c r="Q160" s="372"/>
      <c r="R160" s="626"/>
      <c r="S160" s="19"/>
      <c r="T160" s="19"/>
      <c r="U160" s="19"/>
      <c r="V160" s="19"/>
      <c r="W160" s="19"/>
      <c r="X160" s="19"/>
      <c r="Y160" s="19"/>
      <c r="Z160" s="19"/>
    </row>
    <row r="161" spans="1:26" ht="11.25" customHeight="1">
      <c r="A161" s="372"/>
      <c r="B161" s="19"/>
      <c r="C161" s="96"/>
      <c r="D161" s="336"/>
      <c r="E161" s="336"/>
      <c r="F161" s="19"/>
      <c r="G161" s="19"/>
      <c r="H161" s="19"/>
      <c r="I161" s="19"/>
      <c r="J161" s="19"/>
      <c r="K161" s="19"/>
      <c r="L161" s="19"/>
      <c r="M161" s="626"/>
      <c r="N161" s="19"/>
      <c r="O161" s="626"/>
      <c r="P161" s="372"/>
      <c r="Q161" s="372"/>
      <c r="R161" s="626"/>
      <c r="S161" s="19"/>
      <c r="T161" s="19"/>
      <c r="U161" s="19"/>
      <c r="V161" s="19"/>
      <c r="W161" s="19"/>
      <c r="X161" s="19"/>
      <c r="Y161" s="19"/>
      <c r="Z161" s="19"/>
    </row>
    <row r="162" spans="1:26" ht="11.25" customHeight="1">
      <c r="A162" s="372"/>
      <c r="B162" s="19"/>
      <c r="C162" s="96"/>
      <c r="D162" s="336"/>
      <c r="E162" s="336"/>
      <c r="F162" s="19"/>
      <c r="G162" s="19"/>
      <c r="H162" s="19"/>
      <c r="I162" s="19"/>
      <c r="J162" s="19"/>
      <c r="K162" s="19"/>
      <c r="L162" s="19"/>
      <c r="M162" s="626"/>
      <c r="N162" s="19"/>
      <c r="O162" s="626"/>
      <c r="P162" s="372"/>
      <c r="Q162" s="372"/>
      <c r="R162" s="626"/>
      <c r="S162" s="19"/>
      <c r="T162" s="19"/>
      <c r="U162" s="19"/>
      <c r="V162" s="19"/>
      <c r="W162" s="19"/>
      <c r="X162" s="19"/>
      <c r="Y162" s="19"/>
      <c r="Z162" s="19"/>
    </row>
    <row r="163" spans="1:26" ht="11.25" customHeight="1">
      <c r="A163" s="372"/>
      <c r="B163" s="19"/>
      <c r="C163" s="96"/>
      <c r="D163" s="336"/>
      <c r="E163" s="336"/>
      <c r="F163" s="19"/>
      <c r="G163" s="19"/>
      <c r="H163" s="19"/>
      <c r="I163" s="19"/>
      <c r="J163" s="19"/>
      <c r="K163" s="19"/>
      <c r="L163" s="19"/>
      <c r="M163" s="626"/>
      <c r="N163" s="19"/>
      <c r="O163" s="626"/>
      <c r="P163" s="372"/>
      <c r="Q163" s="372"/>
      <c r="R163" s="626"/>
      <c r="S163" s="19"/>
      <c r="T163" s="19"/>
      <c r="U163" s="19"/>
      <c r="V163" s="19"/>
      <c r="W163" s="19"/>
      <c r="X163" s="19"/>
      <c r="Y163" s="19"/>
      <c r="Z163" s="19"/>
    </row>
    <row r="164" spans="1:26" ht="11.25" customHeight="1">
      <c r="A164" s="372"/>
      <c r="B164" s="19"/>
      <c r="C164" s="96"/>
      <c r="D164" s="336"/>
      <c r="E164" s="336"/>
      <c r="F164" s="19"/>
      <c r="G164" s="19"/>
      <c r="H164" s="19"/>
      <c r="I164" s="19"/>
      <c r="J164" s="19"/>
      <c r="K164" s="19"/>
      <c r="L164" s="19"/>
      <c r="M164" s="626"/>
      <c r="N164" s="19"/>
      <c r="O164" s="626"/>
      <c r="P164" s="372"/>
      <c r="Q164" s="372"/>
      <c r="R164" s="626"/>
      <c r="S164" s="19"/>
      <c r="T164" s="19"/>
      <c r="U164" s="19"/>
      <c r="V164" s="19"/>
      <c r="W164" s="19"/>
      <c r="X164" s="19"/>
      <c r="Y164" s="19"/>
      <c r="Z164" s="19"/>
    </row>
    <row r="165" spans="1:26" ht="11.25" customHeight="1">
      <c r="A165" s="372"/>
      <c r="B165" s="19"/>
      <c r="C165" s="96"/>
      <c r="D165" s="336"/>
      <c r="E165" s="336"/>
      <c r="F165" s="19"/>
      <c r="G165" s="19"/>
      <c r="H165" s="19"/>
      <c r="I165" s="19"/>
      <c r="J165" s="19"/>
      <c r="K165" s="19"/>
      <c r="L165" s="19"/>
      <c r="M165" s="626"/>
      <c r="N165" s="19"/>
      <c r="O165" s="626"/>
      <c r="P165" s="372"/>
      <c r="Q165" s="372"/>
      <c r="R165" s="626"/>
      <c r="S165" s="19"/>
      <c r="T165" s="19"/>
      <c r="U165" s="19"/>
      <c r="V165" s="19"/>
      <c r="W165" s="19"/>
      <c r="X165" s="19"/>
      <c r="Y165" s="19"/>
      <c r="Z165" s="19"/>
    </row>
    <row r="166" spans="1:26" ht="11.25" customHeight="1">
      <c r="A166" s="372"/>
      <c r="B166" s="19"/>
      <c r="C166" s="96"/>
      <c r="D166" s="336"/>
      <c r="E166" s="336"/>
      <c r="F166" s="19"/>
      <c r="G166" s="19"/>
      <c r="H166" s="19"/>
      <c r="I166" s="19"/>
      <c r="J166" s="19"/>
      <c r="K166" s="19"/>
      <c r="L166" s="19"/>
      <c r="M166" s="626"/>
      <c r="N166" s="19"/>
      <c r="O166" s="626"/>
      <c r="P166" s="372"/>
      <c r="Q166" s="372"/>
      <c r="R166" s="626"/>
      <c r="S166" s="19"/>
      <c r="T166" s="19"/>
      <c r="U166" s="19"/>
      <c r="V166" s="19"/>
      <c r="W166" s="19"/>
      <c r="X166" s="19"/>
      <c r="Y166" s="19"/>
      <c r="Z166" s="19"/>
    </row>
    <row r="167" spans="1:26" ht="11.25" customHeight="1">
      <c r="A167" s="372"/>
      <c r="B167" s="19"/>
      <c r="C167" s="96"/>
      <c r="D167" s="336"/>
      <c r="E167" s="336"/>
      <c r="F167" s="19"/>
      <c r="G167" s="19"/>
      <c r="H167" s="19"/>
      <c r="I167" s="19"/>
      <c r="J167" s="19"/>
      <c r="K167" s="19"/>
      <c r="L167" s="19"/>
      <c r="M167" s="626"/>
      <c r="N167" s="19"/>
      <c r="O167" s="626"/>
      <c r="P167" s="372"/>
      <c r="Q167" s="372"/>
      <c r="R167" s="626"/>
      <c r="S167" s="19"/>
      <c r="T167" s="19"/>
      <c r="U167" s="19"/>
      <c r="V167" s="19"/>
      <c r="W167" s="19"/>
      <c r="X167" s="19"/>
      <c r="Y167" s="19"/>
      <c r="Z167" s="19"/>
    </row>
    <row r="168" spans="1:26" ht="11.25" customHeight="1">
      <c r="A168" s="372"/>
      <c r="B168" s="19"/>
      <c r="C168" s="96"/>
      <c r="D168" s="336"/>
      <c r="E168" s="336"/>
      <c r="F168" s="19"/>
      <c r="G168" s="19"/>
      <c r="H168" s="19"/>
      <c r="I168" s="19"/>
      <c r="J168" s="19"/>
      <c r="K168" s="19"/>
      <c r="L168" s="19"/>
      <c r="M168" s="626"/>
      <c r="N168" s="19"/>
      <c r="O168" s="626"/>
      <c r="P168" s="372"/>
      <c r="Q168" s="372"/>
      <c r="R168" s="626"/>
      <c r="S168" s="19"/>
      <c r="T168" s="19"/>
      <c r="U168" s="19"/>
      <c r="V168" s="19"/>
      <c r="W168" s="19"/>
      <c r="X168" s="19"/>
      <c r="Y168" s="19"/>
      <c r="Z168" s="19"/>
    </row>
    <row r="169" spans="1:26" ht="11.25" customHeight="1">
      <c r="A169" s="372"/>
      <c r="B169" s="19"/>
      <c r="C169" s="96"/>
      <c r="D169" s="336"/>
      <c r="E169" s="336"/>
      <c r="F169" s="19"/>
      <c r="G169" s="19"/>
      <c r="H169" s="19"/>
      <c r="I169" s="19"/>
      <c r="J169" s="19"/>
      <c r="K169" s="19"/>
      <c r="L169" s="19"/>
      <c r="M169" s="626"/>
      <c r="N169" s="19"/>
      <c r="O169" s="626"/>
      <c r="P169" s="372"/>
      <c r="Q169" s="372"/>
      <c r="R169" s="626"/>
      <c r="S169" s="19"/>
      <c r="T169" s="19"/>
      <c r="U169" s="19"/>
      <c r="V169" s="19"/>
      <c r="W169" s="19"/>
      <c r="X169" s="19"/>
      <c r="Y169" s="19"/>
      <c r="Z169" s="19"/>
    </row>
    <row r="170" spans="1:26" ht="11.25" customHeight="1">
      <c r="A170" s="372"/>
      <c r="B170" s="19"/>
      <c r="C170" s="96"/>
      <c r="D170" s="336"/>
      <c r="E170" s="336"/>
      <c r="F170" s="19"/>
      <c r="G170" s="19"/>
      <c r="H170" s="19"/>
      <c r="I170" s="19"/>
      <c r="J170" s="19"/>
      <c r="K170" s="19"/>
      <c r="L170" s="19"/>
      <c r="M170" s="626"/>
      <c r="N170" s="19"/>
      <c r="O170" s="626"/>
      <c r="P170" s="372"/>
      <c r="Q170" s="372"/>
      <c r="R170" s="626"/>
      <c r="S170" s="19"/>
      <c r="T170" s="19"/>
      <c r="U170" s="19"/>
      <c r="V170" s="19"/>
      <c r="W170" s="19"/>
      <c r="X170" s="19"/>
      <c r="Y170" s="19"/>
      <c r="Z170" s="19"/>
    </row>
    <row r="171" spans="1:26" ht="11.25" customHeight="1">
      <c r="A171" s="372"/>
      <c r="B171" s="19"/>
      <c r="C171" s="96"/>
      <c r="D171" s="336"/>
      <c r="E171" s="336"/>
      <c r="F171" s="19"/>
      <c r="G171" s="19"/>
      <c r="H171" s="19"/>
      <c r="I171" s="19"/>
      <c r="J171" s="19"/>
      <c r="K171" s="19"/>
      <c r="L171" s="19"/>
      <c r="M171" s="626"/>
      <c r="N171" s="19"/>
      <c r="O171" s="626"/>
      <c r="P171" s="372"/>
      <c r="Q171" s="372"/>
      <c r="R171" s="626"/>
      <c r="S171" s="19"/>
      <c r="T171" s="19"/>
      <c r="U171" s="19"/>
      <c r="V171" s="19"/>
      <c r="W171" s="19"/>
      <c r="X171" s="19"/>
      <c r="Y171" s="19"/>
      <c r="Z171" s="19"/>
    </row>
    <row r="172" spans="1:26" ht="11.25" customHeight="1">
      <c r="A172" s="372"/>
      <c r="B172" s="19"/>
      <c r="C172" s="96"/>
      <c r="D172" s="336"/>
      <c r="E172" s="336"/>
      <c r="F172" s="19"/>
      <c r="G172" s="19"/>
      <c r="H172" s="19"/>
      <c r="I172" s="19"/>
      <c r="J172" s="19"/>
      <c r="K172" s="19"/>
      <c r="L172" s="19"/>
      <c r="M172" s="626"/>
      <c r="N172" s="19"/>
      <c r="O172" s="626"/>
      <c r="P172" s="372"/>
      <c r="Q172" s="372"/>
      <c r="R172" s="626"/>
      <c r="S172" s="19"/>
      <c r="T172" s="19"/>
      <c r="U172" s="19"/>
      <c r="V172" s="19"/>
      <c r="W172" s="19"/>
      <c r="X172" s="19"/>
      <c r="Y172" s="19"/>
      <c r="Z172" s="19"/>
    </row>
    <row r="173" spans="1:26" ht="11.25" customHeight="1">
      <c r="A173" s="372"/>
      <c r="B173" s="19"/>
      <c r="C173" s="96"/>
      <c r="D173" s="336"/>
      <c r="E173" s="336"/>
      <c r="F173" s="19"/>
      <c r="G173" s="19"/>
      <c r="H173" s="19"/>
      <c r="I173" s="19"/>
      <c r="J173" s="19"/>
      <c r="K173" s="19"/>
      <c r="L173" s="19"/>
      <c r="M173" s="626"/>
      <c r="N173" s="19"/>
      <c r="O173" s="626"/>
      <c r="P173" s="372"/>
      <c r="Q173" s="372"/>
      <c r="R173" s="626"/>
      <c r="S173" s="19"/>
      <c r="T173" s="19"/>
      <c r="U173" s="19"/>
      <c r="V173" s="19"/>
      <c r="W173" s="19"/>
      <c r="X173" s="19"/>
      <c r="Y173" s="19"/>
      <c r="Z173" s="19"/>
    </row>
    <row r="174" spans="1:26" ht="11.25" customHeight="1">
      <c r="A174" s="372"/>
      <c r="B174" s="19"/>
      <c r="C174" s="96"/>
      <c r="D174" s="336"/>
      <c r="E174" s="336"/>
      <c r="F174" s="19"/>
      <c r="G174" s="19"/>
      <c r="H174" s="19"/>
      <c r="I174" s="19"/>
      <c r="J174" s="19"/>
      <c r="K174" s="19"/>
      <c r="L174" s="19"/>
      <c r="M174" s="626"/>
      <c r="N174" s="19"/>
      <c r="O174" s="626"/>
      <c r="P174" s="372"/>
      <c r="Q174" s="372"/>
      <c r="R174" s="626"/>
      <c r="S174" s="19"/>
      <c r="T174" s="19"/>
      <c r="U174" s="19"/>
      <c r="V174" s="19"/>
      <c r="W174" s="19"/>
      <c r="X174" s="19"/>
      <c r="Y174" s="19"/>
      <c r="Z174" s="19"/>
    </row>
    <row r="175" spans="1:26" ht="11.25" customHeight="1">
      <c r="A175" s="372"/>
      <c r="B175" s="19"/>
      <c r="C175" s="96"/>
      <c r="D175" s="336"/>
      <c r="E175" s="336"/>
      <c r="F175" s="19"/>
      <c r="G175" s="19"/>
      <c r="H175" s="19"/>
      <c r="I175" s="19"/>
      <c r="J175" s="19"/>
      <c r="K175" s="19"/>
      <c r="L175" s="19"/>
      <c r="M175" s="626"/>
      <c r="N175" s="19"/>
      <c r="O175" s="626"/>
      <c r="P175" s="372"/>
      <c r="Q175" s="372"/>
      <c r="R175" s="626"/>
      <c r="S175" s="19"/>
      <c r="T175" s="19"/>
      <c r="U175" s="19"/>
      <c r="V175" s="19"/>
      <c r="W175" s="19"/>
      <c r="X175" s="19"/>
      <c r="Y175" s="19"/>
      <c r="Z175" s="19"/>
    </row>
    <row r="176" spans="1:26" ht="11.25" customHeight="1">
      <c r="A176" s="372"/>
      <c r="B176" s="19"/>
      <c r="C176" s="96"/>
      <c r="D176" s="336"/>
      <c r="E176" s="336"/>
      <c r="F176" s="19"/>
      <c r="G176" s="19"/>
      <c r="H176" s="19"/>
      <c r="I176" s="19"/>
      <c r="J176" s="19"/>
      <c r="K176" s="19"/>
      <c r="L176" s="19"/>
      <c r="M176" s="626"/>
      <c r="N176" s="19"/>
      <c r="O176" s="626"/>
      <c r="P176" s="372"/>
      <c r="Q176" s="372"/>
      <c r="R176" s="626"/>
      <c r="S176" s="19"/>
      <c r="T176" s="19"/>
      <c r="U176" s="19"/>
      <c r="V176" s="19"/>
      <c r="W176" s="19"/>
      <c r="X176" s="19"/>
      <c r="Y176" s="19"/>
      <c r="Z176" s="19"/>
    </row>
    <row r="177" spans="1:26" ht="11.25" customHeight="1">
      <c r="A177" s="372"/>
      <c r="B177" s="19"/>
      <c r="C177" s="96"/>
      <c r="D177" s="336"/>
      <c r="E177" s="336"/>
      <c r="F177" s="19"/>
      <c r="G177" s="19"/>
      <c r="H177" s="19"/>
      <c r="I177" s="19"/>
      <c r="J177" s="19"/>
      <c r="K177" s="19"/>
      <c r="L177" s="19"/>
      <c r="M177" s="626"/>
      <c r="N177" s="19"/>
      <c r="O177" s="626"/>
      <c r="P177" s="372"/>
      <c r="Q177" s="372"/>
      <c r="R177" s="626"/>
      <c r="S177" s="19"/>
      <c r="T177" s="19"/>
      <c r="U177" s="19"/>
      <c r="V177" s="19"/>
      <c r="W177" s="19"/>
      <c r="X177" s="19"/>
      <c r="Y177" s="19"/>
      <c r="Z177" s="19"/>
    </row>
    <row r="178" spans="1:26" ht="11.25" customHeight="1">
      <c r="A178" s="372"/>
      <c r="B178" s="19"/>
      <c r="C178" s="96"/>
      <c r="D178" s="336"/>
      <c r="E178" s="336"/>
      <c r="F178" s="19"/>
      <c r="G178" s="19"/>
      <c r="H178" s="19"/>
      <c r="I178" s="19"/>
      <c r="J178" s="19"/>
      <c r="K178" s="19"/>
      <c r="L178" s="19"/>
      <c r="M178" s="626"/>
      <c r="N178" s="19"/>
      <c r="O178" s="626"/>
      <c r="P178" s="372"/>
      <c r="Q178" s="372"/>
      <c r="R178" s="626"/>
      <c r="S178" s="19"/>
      <c r="T178" s="19"/>
      <c r="U178" s="19"/>
      <c r="V178" s="19"/>
      <c r="W178" s="19"/>
      <c r="X178" s="19"/>
      <c r="Y178" s="19"/>
      <c r="Z178" s="19"/>
    </row>
    <row r="179" spans="1:26" ht="11.25" customHeight="1">
      <c r="A179" s="372"/>
      <c r="B179" s="19"/>
      <c r="C179" s="96"/>
      <c r="D179" s="336"/>
      <c r="E179" s="336"/>
      <c r="F179" s="19"/>
      <c r="G179" s="19"/>
      <c r="H179" s="19"/>
      <c r="I179" s="19"/>
      <c r="J179" s="19"/>
      <c r="K179" s="19"/>
      <c r="L179" s="19"/>
      <c r="M179" s="626"/>
      <c r="N179" s="19"/>
      <c r="O179" s="626"/>
      <c r="P179" s="372"/>
      <c r="Q179" s="372"/>
      <c r="R179" s="626"/>
      <c r="S179" s="19"/>
      <c r="T179" s="19"/>
      <c r="U179" s="19"/>
      <c r="V179" s="19"/>
      <c r="W179" s="19"/>
      <c r="X179" s="19"/>
      <c r="Y179" s="19"/>
      <c r="Z179" s="19"/>
    </row>
    <row r="180" spans="1:26" ht="11.25" customHeight="1">
      <c r="A180" s="372"/>
      <c r="B180" s="19"/>
      <c r="C180" s="96"/>
      <c r="D180" s="336"/>
      <c r="E180" s="336"/>
      <c r="F180" s="19"/>
      <c r="G180" s="19"/>
      <c r="H180" s="19"/>
      <c r="I180" s="19"/>
      <c r="J180" s="19"/>
      <c r="K180" s="19"/>
      <c r="L180" s="19"/>
      <c r="M180" s="626"/>
      <c r="N180" s="19"/>
      <c r="O180" s="626"/>
      <c r="P180" s="372"/>
      <c r="Q180" s="372"/>
      <c r="R180" s="626"/>
      <c r="S180" s="19"/>
      <c r="T180" s="19"/>
      <c r="U180" s="19"/>
      <c r="V180" s="19"/>
      <c r="W180" s="19"/>
      <c r="X180" s="19"/>
      <c r="Y180" s="19"/>
      <c r="Z180" s="19"/>
    </row>
    <row r="181" spans="1:26" ht="11.25" customHeight="1">
      <c r="A181" s="372"/>
      <c r="B181" s="19"/>
      <c r="C181" s="96"/>
      <c r="D181" s="336"/>
      <c r="E181" s="336"/>
      <c r="F181" s="19"/>
      <c r="G181" s="19"/>
      <c r="H181" s="19"/>
      <c r="I181" s="19"/>
      <c r="J181" s="19"/>
      <c r="K181" s="19"/>
      <c r="L181" s="19"/>
      <c r="M181" s="626"/>
      <c r="N181" s="19"/>
      <c r="O181" s="626"/>
      <c r="P181" s="372"/>
      <c r="Q181" s="372"/>
      <c r="R181" s="626"/>
      <c r="S181" s="19"/>
      <c r="T181" s="19"/>
      <c r="U181" s="19"/>
      <c r="V181" s="19"/>
      <c r="W181" s="19"/>
      <c r="X181" s="19"/>
      <c r="Y181" s="19"/>
      <c r="Z181" s="19"/>
    </row>
    <row r="182" spans="1:26" ht="11.25" customHeight="1">
      <c r="A182" s="372"/>
      <c r="B182" s="19"/>
      <c r="C182" s="96"/>
      <c r="D182" s="336"/>
      <c r="E182" s="336"/>
      <c r="F182" s="19"/>
      <c r="G182" s="19"/>
      <c r="H182" s="19"/>
      <c r="I182" s="19"/>
      <c r="J182" s="19"/>
      <c r="K182" s="19"/>
      <c r="L182" s="19"/>
      <c r="M182" s="626"/>
      <c r="N182" s="19"/>
      <c r="O182" s="626"/>
      <c r="P182" s="372"/>
      <c r="Q182" s="372"/>
      <c r="R182" s="626"/>
      <c r="S182" s="19"/>
      <c r="T182" s="19"/>
      <c r="U182" s="19"/>
      <c r="V182" s="19"/>
      <c r="W182" s="19"/>
      <c r="X182" s="19"/>
      <c r="Y182" s="19"/>
      <c r="Z182" s="19"/>
    </row>
    <row r="183" spans="1:26" ht="11.25" customHeight="1">
      <c r="A183" s="372"/>
      <c r="B183" s="19"/>
      <c r="C183" s="96"/>
      <c r="D183" s="336"/>
      <c r="E183" s="336"/>
      <c r="F183" s="19"/>
      <c r="G183" s="19"/>
      <c r="H183" s="19"/>
      <c r="I183" s="19"/>
      <c r="J183" s="19"/>
      <c r="K183" s="19"/>
      <c r="L183" s="19"/>
      <c r="M183" s="626"/>
      <c r="N183" s="19"/>
      <c r="O183" s="626"/>
      <c r="P183" s="372"/>
      <c r="Q183" s="372"/>
      <c r="R183" s="626"/>
      <c r="S183" s="19"/>
      <c r="T183" s="19"/>
      <c r="U183" s="19"/>
      <c r="V183" s="19"/>
      <c r="W183" s="19"/>
      <c r="X183" s="19"/>
      <c r="Y183" s="19"/>
      <c r="Z183" s="19"/>
    </row>
    <row r="184" spans="1:26" ht="11.25" customHeight="1">
      <c r="A184" s="372"/>
      <c r="B184" s="19"/>
      <c r="C184" s="96"/>
      <c r="D184" s="336"/>
      <c r="E184" s="336"/>
      <c r="F184" s="19"/>
      <c r="G184" s="19"/>
      <c r="H184" s="19"/>
      <c r="I184" s="19"/>
      <c r="J184" s="19"/>
      <c r="K184" s="19"/>
      <c r="L184" s="19"/>
      <c r="M184" s="626"/>
      <c r="N184" s="19"/>
      <c r="O184" s="626"/>
      <c r="P184" s="372"/>
      <c r="Q184" s="372"/>
      <c r="R184" s="626"/>
      <c r="S184" s="19"/>
      <c r="T184" s="19"/>
      <c r="U184" s="19"/>
      <c r="V184" s="19"/>
      <c r="W184" s="19"/>
      <c r="X184" s="19"/>
      <c r="Y184" s="19"/>
      <c r="Z184" s="19"/>
    </row>
    <row r="185" spans="1:26" ht="11.25" customHeight="1">
      <c r="A185" s="372"/>
      <c r="B185" s="19"/>
      <c r="C185" s="96"/>
      <c r="D185" s="336"/>
      <c r="E185" s="336"/>
      <c r="F185" s="19"/>
      <c r="G185" s="19"/>
      <c r="H185" s="19"/>
      <c r="I185" s="19"/>
      <c r="J185" s="19"/>
      <c r="K185" s="19"/>
      <c r="L185" s="19"/>
      <c r="M185" s="626"/>
      <c r="N185" s="19"/>
      <c r="O185" s="626"/>
      <c r="P185" s="372"/>
      <c r="Q185" s="372"/>
      <c r="R185" s="626"/>
      <c r="S185" s="19"/>
      <c r="T185" s="19"/>
      <c r="U185" s="19"/>
      <c r="V185" s="19"/>
      <c r="W185" s="19"/>
      <c r="X185" s="19"/>
      <c r="Y185" s="19"/>
      <c r="Z185" s="19"/>
    </row>
    <row r="186" spans="1:26" ht="11.25" customHeight="1">
      <c r="A186" s="372"/>
      <c r="B186" s="19"/>
      <c r="C186" s="96"/>
      <c r="D186" s="336"/>
      <c r="E186" s="336"/>
      <c r="F186" s="19"/>
      <c r="G186" s="19"/>
      <c r="H186" s="19"/>
      <c r="I186" s="19"/>
      <c r="J186" s="19"/>
      <c r="K186" s="19"/>
      <c r="L186" s="19"/>
      <c r="M186" s="626"/>
      <c r="N186" s="19"/>
      <c r="O186" s="626"/>
      <c r="P186" s="372"/>
      <c r="Q186" s="372"/>
      <c r="R186" s="626"/>
      <c r="S186" s="19"/>
      <c r="T186" s="19"/>
      <c r="U186" s="19"/>
      <c r="V186" s="19"/>
      <c r="W186" s="19"/>
      <c r="X186" s="19"/>
      <c r="Y186" s="19"/>
      <c r="Z186" s="19"/>
    </row>
    <row r="187" spans="1:26" ht="11.25" customHeight="1">
      <c r="A187" s="372"/>
      <c r="B187" s="19"/>
      <c r="C187" s="96"/>
      <c r="D187" s="336"/>
      <c r="E187" s="336"/>
      <c r="F187" s="19"/>
      <c r="G187" s="19"/>
      <c r="H187" s="19"/>
      <c r="I187" s="19"/>
      <c r="J187" s="19"/>
      <c r="K187" s="19"/>
      <c r="L187" s="19"/>
      <c r="M187" s="626"/>
      <c r="N187" s="19"/>
      <c r="O187" s="626"/>
      <c r="P187" s="372"/>
      <c r="Q187" s="372"/>
      <c r="R187" s="626"/>
      <c r="S187" s="19"/>
      <c r="T187" s="19"/>
      <c r="U187" s="19"/>
      <c r="V187" s="19"/>
      <c r="W187" s="19"/>
      <c r="X187" s="19"/>
      <c r="Y187" s="19"/>
      <c r="Z187" s="19"/>
    </row>
    <row r="188" spans="1:26" ht="11.25" customHeight="1">
      <c r="A188" s="372"/>
      <c r="B188" s="19"/>
      <c r="C188" s="96"/>
      <c r="D188" s="336"/>
      <c r="E188" s="336"/>
      <c r="F188" s="19"/>
      <c r="G188" s="19"/>
      <c r="H188" s="19"/>
      <c r="I188" s="19"/>
      <c r="J188" s="19"/>
      <c r="K188" s="19"/>
      <c r="L188" s="19"/>
      <c r="M188" s="626"/>
      <c r="N188" s="19"/>
      <c r="O188" s="626"/>
      <c r="P188" s="372"/>
      <c r="Q188" s="372"/>
      <c r="R188" s="626"/>
      <c r="S188" s="19"/>
      <c r="T188" s="19"/>
      <c r="U188" s="19"/>
      <c r="V188" s="19"/>
      <c r="W188" s="19"/>
      <c r="X188" s="19"/>
      <c r="Y188" s="19"/>
      <c r="Z188" s="19"/>
    </row>
    <row r="189" spans="1:26" ht="11.25" customHeight="1">
      <c r="A189" s="372"/>
      <c r="B189" s="19"/>
      <c r="C189" s="96"/>
      <c r="D189" s="336"/>
      <c r="E189" s="336"/>
      <c r="F189" s="19"/>
      <c r="G189" s="19"/>
      <c r="H189" s="19"/>
      <c r="I189" s="19"/>
      <c r="J189" s="19"/>
      <c r="K189" s="19"/>
      <c r="L189" s="19"/>
      <c r="M189" s="626"/>
      <c r="N189" s="19"/>
      <c r="O189" s="626"/>
      <c r="P189" s="372"/>
      <c r="Q189" s="372"/>
      <c r="R189" s="626"/>
      <c r="S189" s="19"/>
      <c r="T189" s="19"/>
      <c r="U189" s="19"/>
      <c r="V189" s="19"/>
      <c r="W189" s="19"/>
      <c r="X189" s="19"/>
      <c r="Y189" s="19"/>
      <c r="Z189" s="19"/>
    </row>
    <row r="190" spans="1:26" ht="11.25" customHeight="1">
      <c r="A190" s="372"/>
      <c r="B190" s="19"/>
      <c r="C190" s="96"/>
      <c r="D190" s="336"/>
      <c r="E190" s="336"/>
      <c r="F190" s="19"/>
      <c r="G190" s="19"/>
      <c r="H190" s="19"/>
      <c r="I190" s="19"/>
      <c r="J190" s="19"/>
      <c r="K190" s="19"/>
      <c r="L190" s="19"/>
      <c r="M190" s="626"/>
      <c r="N190" s="19"/>
      <c r="O190" s="626"/>
      <c r="P190" s="372"/>
      <c r="Q190" s="372"/>
      <c r="R190" s="626"/>
      <c r="S190" s="19"/>
      <c r="T190" s="19"/>
      <c r="U190" s="19"/>
      <c r="V190" s="19"/>
      <c r="W190" s="19"/>
      <c r="X190" s="19"/>
      <c r="Y190" s="19"/>
      <c r="Z190" s="19"/>
    </row>
    <row r="191" spans="1:26" ht="11.25" customHeight="1">
      <c r="A191" s="372"/>
      <c r="B191" s="19"/>
      <c r="C191" s="96"/>
      <c r="D191" s="336"/>
      <c r="E191" s="336"/>
      <c r="F191" s="19"/>
      <c r="G191" s="19"/>
      <c r="H191" s="19"/>
      <c r="I191" s="19"/>
      <c r="J191" s="19"/>
      <c r="K191" s="19"/>
      <c r="L191" s="19"/>
      <c r="M191" s="626"/>
      <c r="N191" s="19"/>
      <c r="O191" s="626"/>
      <c r="P191" s="372"/>
      <c r="Q191" s="372"/>
      <c r="R191" s="626"/>
      <c r="S191" s="19"/>
      <c r="T191" s="19"/>
      <c r="U191" s="19"/>
      <c r="V191" s="19"/>
      <c r="W191" s="19"/>
      <c r="X191" s="19"/>
      <c r="Y191" s="19"/>
      <c r="Z191" s="19"/>
    </row>
    <row r="192" spans="1:26" ht="11.25" customHeight="1">
      <c r="A192" s="372"/>
      <c r="B192" s="19"/>
      <c r="C192" s="96"/>
      <c r="D192" s="336"/>
      <c r="E192" s="336"/>
      <c r="F192" s="19"/>
      <c r="G192" s="19"/>
      <c r="H192" s="19"/>
      <c r="I192" s="19"/>
      <c r="J192" s="19"/>
      <c r="K192" s="19"/>
      <c r="L192" s="19"/>
      <c r="M192" s="626"/>
      <c r="N192" s="19"/>
      <c r="O192" s="626"/>
      <c r="P192" s="372"/>
      <c r="Q192" s="372"/>
      <c r="R192" s="626"/>
      <c r="S192" s="19"/>
      <c r="T192" s="19"/>
      <c r="U192" s="19"/>
      <c r="V192" s="19"/>
      <c r="W192" s="19"/>
      <c r="X192" s="19"/>
      <c r="Y192" s="19"/>
      <c r="Z192" s="19"/>
    </row>
    <row r="193" spans="1:26" ht="11.25" customHeight="1">
      <c r="A193" s="372"/>
      <c r="B193" s="19"/>
      <c r="C193" s="96"/>
      <c r="D193" s="336"/>
      <c r="E193" s="336"/>
      <c r="F193" s="19"/>
      <c r="G193" s="19"/>
      <c r="H193" s="19"/>
      <c r="I193" s="19"/>
      <c r="J193" s="19"/>
      <c r="K193" s="19"/>
      <c r="L193" s="19"/>
      <c r="M193" s="626"/>
      <c r="N193" s="19"/>
      <c r="O193" s="626"/>
      <c r="P193" s="372"/>
      <c r="Q193" s="372"/>
      <c r="R193" s="626"/>
      <c r="S193" s="19"/>
      <c r="T193" s="19"/>
      <c r="U193" s="19"/>
      <c r="V193" s="19"/>
      <c r="W193" s="19"/>
      <c r="X193" s="19"/>
      <c r="Y193" s="19"/>
      <c r="Z193" s="19"/>
    </row>
    <row r="194" spans="1:26" ht="11.25" customHeight="1">
      <c r="A194" s="372"/>
      <c r="B194" s="19"/>
      <c r="C194" s="96"/>
      <c r="D194" s="336"/>
      <c r="E194" s="336"/>
      <c r="F194" s="19"/>
      <c r="G194" s="19"/>
      <c r="H194" s="19"/>
      <c r="I194" s="19"/>
      <c r="J194" s="19"/>
      <c r="K194" s="19"/>
      <c r="L194" s="19"/>
      <c r="M194" s="626"/>
      <c r="N194" s="19"/>
      <c r="O194" s="626"/>
      <c r="P194" s="372"/>
      <c r="Q194" s="372"/>
      <c r="R194" s="626"/>
      <c r="S194" s="19"/>
      <c r="T194" s="19"/>
      <c r="U194" s="19"/>
      <c r="V194" s="19"/>
      <c r="W194" s="19"/>
      <c r="X194" s="19"/>
      <c r="Y194" s="19"/>
      <c r="Z194" s="19"/>
    </row>
    <row r="195" spans="1:26" ht="11.25" customHeight="1">
      <c r="A195" s="372"/>
      <c r="B195" s="19"/>
      <c r="C195" s="96"/>
      <c r="D195" s="336"/>
      <c r="E195" s="336"/>
      <c r="F195" s="19"/>
      <c r="G195" s="19"/>
      <c r="H195" s="19"/>
      <c r="I195" s="19"/>
      <c r="J195" s="19"/>
      <c r="K195" s="19"/>
      <c r="L195" s="19"/>
      <c r="M195" s="626"/>
      <c r="N195" s="19"/>
      <c r="O195" s="626"/>
      <c r="P195" s="372"/>
      <c r="Q195" s="372"/>
      <c r="R195" s="626"/>
      <c r="S195" s="19"/>
      <c r="T195" s="19"/>
      <c r="U195" s="19"/>
      <c r="V195" s="19"/>
      <c r="W195" s="19"/>
      <c r="X195" s="19"/>
      <c r="Y195" s="19"/>
      <c r="Z195" s="19"/>
    </row>
    <row r="196" spans="1:26" ht="11.25" customHeight="1">
      <c r="A196" s="372"/>
      <c r="B196" s="19"/>
      <c r="C196" s="96"/>
      <c r="D196" s="336"/>
      <c r="E196" s="336"/>
      <c r="F196" s="19"/>
      <c r="G196" s="19"/>
      <c r="H196" s="19"/>
      <c r="I196" s="19"/>
      <c r="J196" s="19"/>
      <c r="K196" s="19"/>
      <c r="L196" s="19"/>
      <c r="M196" s="626"/>
      <c r="N196" s="19"/>
      <c r="O196" s="626"/>
      <c r="P196" s="372"/>
      <c r="Q196" s="372"/>
      <c r="R196" s="626"/>
      <c r="S196" s="19"/>
      <c r="T196" s="19"/>
      <c r="U196" s="19"/>
      <c r="V196" s="19"/>
      <c r="W196" s="19"/>
      <c r="X196" s="19"/>
      <c r="Y196" s="19"/>
      <c r="Z196" s="19"/>
    </row>
    <row r="197" spans="1:26" ht="11.25" customHeight="1">
      <c r="A197" s="372"/>
      <c r="B197" s="19"/>
      <c r="C197" s="96"/>
      <c r="D197" s="336"/>
      <c r="E197" s="336"/>
      <c r="F197" s="19"/>
      <c r="G197" s="19"/>
      <c r="H197" s="19"/>
      <c r="I197" s="19"/>
      <c r="J197" s="19"/>
      <c r="K197" s="19"/>
      <c r="L197" s="19"/>
      <c r="M197" s="626"/>
      <c r="N197" s="19"/>
      <c r="O197" s="626"/>
      <c r="P197" s="372"/>
      <c r="Q197" s="372"/>
      <c r="R197" s="626"/>
      <c r="S197" s="19"/>
      <c r="T197" s="19"/>
      <c r="U197" s="19"/>
      <c r="V197" s="19"/>
      <c r="W197" s="19"/>
      <c r="X197" s="19"/>
      <c r="Y197" s="19"/>
      <c r="Z197" s="19"/>
    </row>
    <row r="198" spans="1:26" ht="11.25" customHeight="1">
      <c r="A198" s="372"/>
      <c r="B198" s="19"/>
      <c r="C198" s="96"/>
      <c r="D198" s="336"/>
      <c r="E198" s="336"/>
      <c r="F198" s="19"/>
      <c r="G198" s="19"/>
      <c r="H198" s="19"/>
      <c r="I198" s="19"/>
      <c r="J198" s="19"/>
      <c r="K198" s="19"/>
      <c r="L198" s="19"/>
      <c r="M198" s="626"/>
      <c r="N198" s="19"/>
      <c r="O198" s="626"/>
      <c r="P198" s="372"/>
      <c r="Q198" s="372"/>
      <c r="R198" s="626"/>
      <c r="S198" s="19"/>
      <c r="T198" s="19"/>
      <c r="U198" s="19"/>
      <c r="V198" s="19"/>
      <c r="W198" s="19"/>
      <c r="X198" s="19"/>
      <c r="Y198" s="19"/>
      <c r="Z198" s="19"/>
    </row>
    <row r="199" spans="1:26" ht="11.25" customHeight="1">
      <c r="A199" s="372"/>
      <c r="B199" s="19"/>
      <c r="C199" s="96"/>
      <c r="D199" s="336"/>
      <c r="E199" s="336"/>
      <c r="F199" s="19"/>
      <c r="G199" s="19"/>
      <c r="H199" s="19"/>
      <c r="I199" s="19"/>
      <c r="J199" s="19"/>
      <c r="K199" s="19"/>
      <c r="L199" s="19"/>
      <c r="M199" s="626"/>
      <c r="N199" s="19"/>
      <c r="O199" s="626"/>
      <c r="P199" s="372"/>
      <c r="Q199" s="372"/>
      <c r="R199" s="626"/>
      <c r="S199" s="19"/>
      <c r="T199" s="19"/>
      <c r="U199" s="19"/>
      <c r="V199" s="19"/>
      <c r="W199" s="19"/>
      <c r="X199" s="19"/>
      <c r="Y199" s="19"/>
      <c r="Z199" s="19"/>
    </row>
    <row r="200" spans="1:26" ht="11.25" customHeight="1">
      <c r="A200" s="372"/>
      <c r="B200" s="19"/>
      <c r="C200" s="96"/>
      <c r="D200" s="336"/>
      <c r="E200" s="336"/>
      <c r="F200" s="19"/>
      <c r="G200" s="19"/>
      <c r="H200" s="19"/>
      <c r="I200" s="19"/>
      <c r="J200" s="19"/>
      <c r="K200" s="19"/>
      <c r="L200" s="19"/>
      <c r="M200" s="626"/>
      <c r="N200" s="19"/>
      <c r="O200" s="626"/>
      <c r="P200" s="372"/>
      <c r="Q200" s="372"/>
      <c r="R200" s="626"/>
      <c r="S200" s="19"/>
      <c r="T200" s="19"/>
      <c r="U200" s="19"/>
      <c r="V200" s="19"/>
      <c r="W200" s="19"/>
      <c r="X200" s="19"/>
      <c r="Y200" s="19"/>
      <c r="Z200" s="19"/>
    </row>
    <row r="201" spans="1:26" ht="11.25" customHeight="1">
      <c r="A201" s="372"/>
      <c r="B201" s="19"/>
      <c r="C201" s="96"/>
      <c r="D201" s="336"/>
      <c r="E201" s="336"/>
      <c r="F201" s="19"/>
      <c r="G201" s="19"/>
      <c r="H201" s="19"/>
      <c r="I201" s="19"/>
      <c r="J201" s="19"/>
      <c r="K201" s="19"/>
      <c r="L201" s="19"/>
      <c r="M201" s="626"/>
      <c r="N201" s="19"/>
      <c r="O201" s="626"/>
      <c r="P201" s="372"/>
      <c r="Q201" s="372"/>
      <c r="R201" s="626"/>
      <c r="S201" s="19"/>
      <c r="T201" s="19"/>
      <c r="U201" s="19"/>
      <c r="V201" s="19"/>
      <c r="W201" s="19"/>
      <c r="X201" s="19"/>
      <c r="Y201" s="19"/>
      <c r="Z201" s="19"/>
    </row>
    <row r="202" spans="1:26" ht="11.25" customHeight="1">
      <c r="A202" s="372"/>
      <c r="B202" s="19"/>
      <c r="C202" s="96"/>
      <c r="D202" s="336"/>
      <c r="E202" s="336"/>
      <c r="F202" s="19"/>
      <c r="G202" s="19"/>
      <c r="H202" s="19"/>
      <c r="I202" s="19"/>
      <c r="J202" s="19"/>
      <c r="K202" s="19"/>
      <c r="L202" s="19"/>
      <c r="M202" s="626"/>
      <c r="N202" s="19"/>
      <c r="O202" s="626"/>
      <c r="P202" s="372"/>
      <c r="Q202" s="372"/>
      <c r="R202" s="626"/>
      <c r="S202" s="19"/>
      <c r="T202" s="19"/>
      <c r="U202" s="19"/>
      <c r="V202" s="19"/>
      <c r="W202" s="19"/>
      <c r="X202" s="19"/>
      <c r="Y202" s="19"/>
      <c r="Z202" s="19"/>
    </row>
    <row r="203" spans="1:26" ht="11.25" customHeight="1">
      <c r="A203" s="372"/>
      <c r="B203" s="19"/>
      <c r="C203" s="96"/>
      <c r="D203" s="336"/>
      <c r="E203" s="336"/>
      <c r="F203" s="19"/>
      <c r="G203" s="19"/>
      <c r="H203" s="19"/>
      <c r="I203" s="19"/>
      <c r="J203" s="19"/>
      <c r="K203" s="19"/>
      <c r="L203" s="19"/>
      <c r="M203" s="626"/>
      <c r="N203" s="19"/>
      <c r="O203" s="626"/>
      <c r="P203" s="372"/>
      <c r="Q203" s="372"/>
      <c r="R203" s="626"/>
      <c r="S203" s="19"/>
      <c r="T203" s="19"/>
      <c r="U203" s="19"/>
      <c r="V203" s="19"/>
      <c r="W203" s="19"/>
      <c r="X203" s="19"/>
      <c r="Y203" s="19"/>
      <c r="Z203" s="19"/>
    </row>
    <row r="204" spans="1:26" ht="11.25" customHeight="1">
      <c r="A204" s="372"/>
      <c r="B204" s="19"/>
      <c r="C204" s="96"/>
      <c r="D204" s="336"/>
      <c r="E204" s="336"/>
      <c r="F204" s="19"/>
      <c r="G204" s="19"/>
      <c r="H204" s="19"/>
      <c r="I204" s="19"/>
      <c r="J204" s="19"/>
      <c r="K204" s="19"/>
      <c r="L204" s="19"/>
      <c r="M204" s="626"/>
      <c r="N204" s="19"/>
      <c r="O204" s="626"/>
      <c r="P204" s="372"/>
      <c r="Q204" s="372"/>
      <c r="R204" s="626"/>
      <c r="S204" s="19"/>
      <c r="T204" s="19"/>
      <c r="U204" s="19"/>
      <c r="V204" s="19"/>
      <c r="W204" s="19"/>
      <c r="X204" s="19"/>
      <c r="Y204" s="19"/>
      <c r="Z204" s="19"/>
    </row>
    <row r="205" spans="1:26" ht="11.25" customHeight="1">
      <c r="A205" s="372"/>
      <c r="B205" s="19"/>
      <c r="C205" s="96"/>
      <c r="D205" s="336"/>
      <c r="E205" s="336"/>
      <c r="F205" s="19"/>
      <c r="G205" s="19"/>
      <c r="H205" s="19"/>
      <c r="I205" s="19"/>
      <c r="J205" s="19"/>
      <c r="K205" s="19"/>
      <c r="L205" s="19"/>
      <c r="M205" s="626"/>
      <c r="N205" s="19"/>
      <c r="O205" s="626"/>
      <c r="P205" s="372"/>
      <c r="Q205" s="372"/>
      <c r="R205" s="626"/>
      <c r="S205" s="19"/>
      <c r="T205" s="19"/>
      <c r="U205" s="19"/>
      <c r="V205" s="19"/>
      <c r="W205" s="19"/>
      <c r="X205" s="19"/>
      <c r="Y205" s="19"/>
      <c r="Z205" s="19"/>
    </row>
    <row r="206" spans="1:26" ht="11.25" customHeight="1">
      <c r="A206" s="372"/>
      <c r="B206" s="19"/>
      <c r="C206" s="96"/>
      <c r="D206" s="336"/>
      <c r="E206" s="336"/>
      <c r="F206" s="19"/>
      <c r="G206" s="19"/>
      <c r="H206" s="19"/>
      <c r="I206" s="19"/>
      <c r="J206" s="19"/>
      <c r="K206" s="19"/>
      <c r="L206" s="19"/>
      <c r="M206" s="626"/>
      <c r="N206" s="19"/>
      <c r="O206" s="626"/>
      <c r="P206" s="372"/>
      <c r="Q206" s="372"/>
      <c r="R206" s="626"/>
      <c r="S206" s="19"/>
      <c r="T206" s="19"/>
      <c r="U206" s="19"/>
      <c r="V206" s="19"/>
      <c r="W206" s="19"/>
      <c r="X206" s="19"/>
      <c r="Y206" s="19"/>
      <c r="Z206" s="19"/>
    </row>
    <row r="207" spans="1:26" ht="11.25" customHeight="1">
      <c r="A207" s="372"/>
      <c r="B207" s="19"/>
      <c r="C207" s="96"/>
      <c r="D207" s="336"/>
      <c r="E207" s="336"/>
      <c r="F207" s="19"/>
      <c r="G207" s="19"/>
      <c r="H207" s="19"/>
      <c r="I207" s="19"/>
      <c r="J207" s="19"/>
      <c r="K207" s="19"/>
      <c r="L207" s="19"/>
      <c r="M207" s="626"/>
      <c r="N207" s="19"/>
      <c r="O207" s="626"/>
      <c r="P207" s="372"/>
      <c r="Q207" s="372"/>
      <c r="R207" s="626"/>
      <c r="S207" s="19"/>
      <c r="T207" s="19"/>
      <c r="U207" s="19"/>
      <c r="V207" s="19"/>
      <c r="W207" s="19"/>
      <c r="X207" s="19"/>
      <c r="Y207" s="19"/>
      <c r="Z207" s="19"/>
    </row>
    <row r="208" spans="1:26" ht="11.25" customHeight="1">
      <c r="A208" s="372"/>
      <c r="B208" s="19"/>
      <c r="C208" s="96"/>
      <c r="D208" s="336"/>
      <c r="E208" s="336"/>
      <c r="F208" s="19"/>
      <c r="G208" s="19"/>
      <c r="H208" s="19"/>
      <c r="I208" s="19"/>
      <c r="J208" s="19"/>
      <c r="K208" s="19"/>
      <c r="L208" s="19"/>
      <c r="M208" s="626"/>
      <c r="N208" s="19"/>
      <c r="O208" s="626"/>
      <c r="P208" s="372"/>
      <c r="Q208" s="372"/>
      <c r="R208" s="626"/>
      <c r="S208" s="19"/>
      <c r="T208" s="19"/>
      <c r="U208" s="19"/>
      <c r="V208" s="19"/>
      <c r="W208" s="19"/>
      <c r="X208" s="19"/>
      <c r="Y208" s="19"/>
      <c r="Z208" s="19"/>
    </row>
    <row r="209" spans="1:26" ht="11.25" customHeight="1">
      <c r="A209" s="372"/>
      <c r="B209" s="19"/>
      <c r="C209" s="96"/>
      <c r="D209" s="336"/>
      <c r="E209" s="336"/>
      <c r="F209" s="19"/>
      <c r="G209" s="19"/>
      <c r="H209" s="19"/>
      <c r="I209" s="19"/>
      <c r="J209" s="19"/>
      <c r="K209" s="19"/>
      <c r="L209" s="19"/>
      <c r="M209" s="626"/>
      <c r="N209" s="19"/>
      <c r="O209" s="626"/>
      <c r="P209" s="372"/>
      <c r="Q209" s="372"/>
      <c r="R209" s="626"/>
      <c r="S209" s="19"/>
      <c r="T209" s="19"/>
      <c r="U209" s="19"/>
      <c r="V209" s="19"/>
      <c r="W209" s="19"/>
      <c r="X209" s="19"/>
      <c r="Y209" s="19"/>
      <c r="Z209" s="19"/>
    </row>
    <row r="210" spans="1:26" ht="11.25" customHeight="1">
      <c r="A210" s="372"/>
      <c r="B210" s="19"/>
      <c r="C210" s="96"/>
      <c r="D210" s="336"/>
      <c r="E210" s="336"/>
      <c r="F210" s="19"/>
      <c r="G210" s="19"/>
      <c r="H210" s="19"/>
      <c r="I210" s="19"/>
      <c r="J210" s="19"/>
      <c r="K210" s="19"/>
      <c r="L210" s="19"/>
      <c r="M210" s="626"/>
      <c r="N210" s="19"/>
      <c r="O210" s="626"/>
      <c r="P210" s="372"/>
      <c r="Q210" s="372"/>
      <c r="R210" s="626"/>
      <c r="S210" s="19"/>
      <c r="T210" s="19"/>
      <c r="U210" s="19"/>
      <c r="V210" s="19"/>
      <c r="W210" s="19"/>
      <c r="X210" s="19"/>
      <c r="Y210" s="19"/>
      <c r="Z210" s="19"/>
    </row>
    <row r="211" spans="1:26" ht="11.25" customHeight="1">
      <c r="A211" s="372"/>
      <c r="B211" s="19"/>
      <c r="C211" s="96"/>
      <c r="D211" s="336"/>
      <c r="E211" s="336"/>
      <c r="F211" s="19"/>
      <c r="G211" s="19"/>
      <c r="H211" s="19"/>
      <c r="I211" s="19"/>
      <c r="J211" s="19"/>
      <c r="K211" s="19"/>
      <c r="L211" s="19"/>
      <c r="M211" s="626"/>
      <c r="N211" s="19"/>
      <c r="O211" s="626"/>
      <c r="P211" s="372"/>
      <c r="Q211" s="372"/>
      <c r="R211" s="626"/>
      <c r="S211" s="19"/>
      <c r="T211" s="19"/>
      <c r="U211" s="19"/>
      <c r="V211" s="19"/>
      <c r="W211" s="19"/>
      <c r="X211" s="19"/>
      <c r="Y211" s="19"/>
      <c r="Z211" s="19"/>
    </row>
    <row r="212" spans="1:26" ht="11.25" customHeight="1">
      <c r="A212" s="372"/>
      <c r="B212" s="19"/>
      <c r="C212" s="96"/>
      <c r="D212" s="336"/>
      <c r="E212" s="336"/>
      <c r="F212" s="19"/>
      <c r="G212" s="19"/>
      <c r="H212" s="19"/>
      <c r="I212" s="19"/>
      <c r="J212" s="19"/>
      <c r="K212" s="19"/>
      <c r="L212" s="19"/>
      <c r="M212" s="626"/>
      <c r="N212" s="19"/>
      <c r="O212" s="626"/>
      <c r="P212" s="372"/>
      <c r="Q212" s="372"/>
      <c r="R212" s="626"/>
      <c r="S212" s="19"/>
      <c r="T212" s="19"/>
      <c r="U212" s="19"/>
      <c r="V212" s="19"/>
      <c r="W212" s="19"/>
      <c r="X212" s="19"/>
      <c r="Y212" s="19"/>
      <c r="Z212" s="19"/>
    </row>
    <row r="213" spans="1:26" ht="11.25" customHeight="1">
      <c r="A213" s="372"/>
      <c r="B213" s="19"/>
      <c r="C213" s="96"/>
      <c r="D213" s="336"/>
      <c r="E213" s="336"/>
      <c r="F213" s="19"/>
      <c r="G213" s="19"/>
      <c r="H213" s="19"/>
      <c r="I213" s="19"/>
      <c r="J213" s="19"/>
      <c r="K213" s="19"/>
      <c r="L213" s="19"/>
      <c r="M213" s="626"/>
      <c r="N213" s="19"/>
      <c r="O213" s="626"/>
      <c r="P213" s="372"/>
      <c r="Q213" s="372"/>
      <c r="R213" s="626"/>
      <c r="S213" s="19"/>
      <c r="T213" s="19"/>
      <c r="U213" s="19"/>
      <c r="V213" s="19"/>
      <c r="W213" s="19"/>
      <c r="X213" s="19"/>
      <c r="Y213" s="19"/>
      <c r="Z213" s="19"/>
    </row>
    <row r="214" spans="1:26" ht="11.25" customHeight="1">
      <c r="A214" s="372"/>
      <c r="B214" s="19"/>
      <c r="C214" s="96"/>
      <c r="D214" s="336"/>
      <c r="E214" s="336"/>
      <c r="F214" s="19"/>
      <c r="G214" s="19"/>
      <c r="H214" s="19"/>
      <c r="I214" s="19"/>
      <c r="J214" s="19"/>
      <c r="K214" s="19"/>
      <c r="L214" s="19"/>
      <c r="M214" s="626"/>
      <c r="N214" s="19"/>
      <c r="O214" s="626"/>
      <c r="P214" s="372"/>
      <c r="Q214" s="372"/>
      <c r="R214" s="626"/>
      <c r="S214" s="19"/>
      <c r="T214" s="19"/>
      <c r="U214" s="19"/>
      <c r="V214" s="19"/>
      <c r="W214" s="19"/>
      <c r="X214" s="19"/>
      <c r="Y214" s="19"/>
      <c r="Z214" s="19"/>
    </row>
    <row r="215" spans="1:26" ht="11.25" customHeight="1">
      <c r="A215" s="372"/>
      <c r="B215" s="19"/>
      <c r="C215" s="96"/>
      <c r="D215" s="336"/>
      <c r="E215" s="336"/>
      <c r="F215" s="19"/>
      <c r="G215" s="19"/>
      <c r="H215" s="19"/>
      <c r="I215" s="19"/>
      <c r="J215" s="19"/>
      <c r="K215" s="19"/>
      <c r="L215" s="19"/>
      <c r="M215" s="626"/>
      <c r="N215" s="19"/>
      <c r="O215" s="626"/>
      <c r="P215" s="372"/>
      <c r="Q215" s="372"/>
      <c r="R215" s="626"/>
      <c r="S215" s="19"/>
      <c r="T215" s="19"/>
      <c r="U215" s="19"/>
      <c r="V215" s="19"/>
      <c r="W215" s="19"/>
      <c r="X215" s="19"/>
      <c r="Y215" s="19"/>
      <c r="Z215" s="19"/>
    </row>
    <row r="216" spans="1:26" ht="11.25" customHeight="1">
      <c r="A216" s="372"/>
      <c r="B216" s="19"/>
      <c r="C216" s="96"/>
      <c r="D216" s="336"/>
      <c r="E216" s="336"/>
      <c r="F216" s="19"/>
      <c r="G216" s="19"/>
      <c r="H216" s="19"/>
      <c r="I216" s="19"/>
      <c r="J216" s="19"/>
      <c r="K216" s="19"/>
      <c r="L216" s="19"/>
      <c r="M216" s="626"/>
      <c r="N216" s="19"/>
      <c r="O216" s="626"/>
      <c r="P216" s="372"/>
      <c r="Q216" s="372"/>
      <c r="R216" s="626"/>
      <c r="S216" s="19"/>
      <c r="T216" s="19"/>
      <c r="U216" s="19"/>
      <c r="V216" s="19"/>
      <c r="W216" s="19"/>
      <c r="X216" s="19"/>
      <c r="Y216" s="19"/>
      <c r="Z216" s="19"/>
    </row>
    <row r="217" spans="1:26" ht="11.25" customHeight="1">
      <c r="A217" s="372"/>
      <c r="B217" s="19"/>
      <c r="C217" s="96"/>
      <c r="D217" s="336"/>
      <c r="E217" s="336"/>
      <c r="F217" s="19"/>
      <c r="G217" s="19"/>
      <c r="H217" s="19"/>
      <c r="I217" s="19"/>
      <c r="J217" s="19"/>
      <c r="K217" s="19"/>
      <c r="L217" s="19"/>
      <c r="M217" s="626"/>
      <c r="N217" s="19"/>
      <c r="O217" s="626"/>
      <c r="P217" s="372"/>
      <c r="Q217" s="372"/>
      <c r="R217" s="626"/>
      <c r="S217" s="19"/>
      <c r="T217" s="19"/>
      <c r="U217" s="19"/>
      <c r="V217" s="19"/>
      <c r="W217" s="19"/>
      <c r="X217" s="19"/>
      <c r="Y217" s="19"/>
      <c r="Z217" s="19"/>
    </row>
    <row r="218" spans="1:26" ht="11.25" customHeight="1">
      <c r="A218" s="372"/>
      <c r="B218" s="19"/>
      <c r="C218" s="96"/>
      <c r="D218" s="336"/>
      <c r="E218" s="336"/>
      <c r="F218" s="19"/>
      <c r="G218" s="19"/>
      <c r="H218" s="19"/>
      <c r="I218" s="19"/>
      <c r="J218" s="19"/>
      <c r="K218" s="19"/>
      <c r="L218" s="19"/>
      <c r="M218" s="626"/>
      <c r="N218" s="19"/>
      <c r="O218" s="626"/>
      <c r="P218" s="372"/>
      <c r="Q218" s="372"/>
      <c r="R218" s="626"/>
      <c r="S218" s="19"/>
      <c r="T218" s="19"/>
      <c r="U218" s="19"/>
      <c r="V218" s="19"/>
      <c r="W218" s="19"/>
      <c r="X218" s="19"/>
      <c r="Y218" s="19"/>
      <c r="Z218" s="19"/>
    </row>
    <row r="219" spans="1:26" ht="11.25" customHeight="1">
      <c r="A219" s="372"/>
      <c r="B219" s="19"/>
      <c r="C219" s="96"/>
      <c r="D219" s="336"/>
      <c r="E219" s="336"/>
      <c r="F219" s="19"/>
      <c r="G219" s="19"/>
      <c r="H219" s="19"/>
      <c r="I219" s="19"/>
      <c r="J219" s="19"/>
      <c r="K219" s="19"/>
      <c r="L219" s="19"/>
      <c r="M219" s="626"/>
      <c r="N219" s="19"/>
      <c r="O219" s="626"/>
      <c r="P219" s="372"/>
      <c r="Q219" s="372"/>
      <c r="R219" s="626"/>
      <c r="S219" s="19"/>
      <c r="T219" s="19"/>
      <c r="U219" s="19"/>
      <c r="V219" s="19"/>
      <c r="W219" s="19"/>
      <c r="X219" s="19"/>
      <c r="Y219" s="19"/>
      <c r="Z219" s="19"/>
    </row>
    <row r="220" spans="1:26" ht="11.25" customHeight="1">
      <c r="A220" s="372"/>
      <c r="B220" s="19"/>
      <c r="C220" s="96"/>
      <c r="D220" s="336"/>
      <c r="E220" s="336"/>
      <c r="F220" s="19"/>
      <c r="G220" s="19"/>
      <c r="H220" s="19"/>
      <c r="I220" s="19"/>
      <c r="J220" s="19"/>
      <c r="K220" s="19"/>
      <c r="L220" s="19"/>
      <c r="M220" s="626"/>
      <c r="N220" s="19"/>
      <c r="O220" s="626"/>
      <c r="P220" s="372"/>
      <c r="Q220" s="372"/>
      <c r="R220" s="626"/>
      <c r="S220" s="19"/>
      <c r="T220" s="19"/>
      <c r="U220" s="19"/>
      <c r="V220" s="19"/>
      <c r="W220" s="19"/>
      <c r="X220" s="19"/>
      <c r="Y220" s="19"/>
      <c r="Z220" s="19"/>
    </row>
    <row r="221" spans="1:26" ht="11.25" customHeight="1">
      <c r="A221" s="372"/>
      <c r="B221" s="19"/>
      <c r="C221" s="96"/>
      <c r="D221" s="336"/>
      <c r="E221" s="336"/>
      <c r="F221" s="19"/>
      <c r="G221" s="19"/>
      <c r="H221" s="19"/>
      <c r="I221" s="19"/>
      <c r="J221" s="19"/>
      <c r="K221" s="19"/>
      <c r="L221" s="19"/>
      <c r="M221" s="626"/>
      <c r="N221" s="19"/>
      <c r="O221" s="626"/>
      <c r="P221" s="372"/>
      <c r="Q221" s="372"/>
      <c r="R221" s="626"/>
      <c r="S221" s="19"/>
      <c r="T221" s="19"/>
      <c r="U221" s="19"/>
      <c r="V221" s="19"/>
      <c r="W221" s="19"/>
      <c r="X221" s="19"/>
      <c r="Y221" s="19"/>
      <c r="Z221" s="19"/>
    </row>
    <row r="222" spans="1:26" ht="11.25" customHeight="1">
      <c r="A222" s="372"/>
      <c r="B222" s="19"/>
      <c r="C222" s="96"/>
      <c r="D222" s="336"/>
      <c r="E222" s="336"/>
      <c r="F222" s="19"/>
      <c r="G222" s="19"/>
      <c r="H222" s="19"/>
      <c r="I222" s="19"/>
      <c r="J222" s="19"/>
      <c r="K222" s="19"/>
      <c r="L222" s="19"/>
      <c r="M222" s="626"/>
      <c r="N222" s="19"/>
      <c r="O222" s="626"/>
      <c r="P222" s="372"/>
      <c r="Q222" s="372"/>
      <c r="R222" s="626"/>
      <c r="S222" s="19"/>
      <c r="T222" s="19"/>
      <c r="U222" s="19"/>
      <c r="V222" s="19"/>
      <c r="W222" s="19"/>
      <c r="X222" s="19"/>
      <c r="Y222" s="19"/>
      <c r="Z222" s="19"/>
    </row>
    <row r="223" spans="1:26" ht="11.25" customHeight="1">
      <c r="A223" s="372"/>
      <c r="B223" s="19"/>
      <c r="C223" s="96"/>
      <c r="D223" s="336"/>
      <c r="E223" s="336"/>
      <c r="F223" s="19"/>
      <c r="G223" s="19"/>
      <c r="H223" s="19"/>
      <c r="I223" s="19"/>
      <c r="J223" s="19"/>
      <c r="K223" s="19"/>
      <c r="L223" s="19"/>
      <c r="M223" s="626"/>
      <c r="N223" s="19"/>
      <c r="O223" s="626"/>
      <c r="P223" s="372"/>
      <c r="Q223" s="372"/>
      <c r="R223" s="626"/>
      <c r="S223" s="19"/>
      <c r="T223" s="19"/>
      <c r="U223" s="19"/>
      <c r="V223" s="19"/>
      <c r="W223" s="19"/>
      <c r="X223" s="19"/>
      <c r="Y223" s="19"/>
      <c r="Z223" s="19"/>
    </row>
    <row r="224" spans="1:26" ht="11.25" customHeight="1">
      <c r="A224" s="372"/>
      <c r="B224" s="19"/>
      <c r="C224" s="96"/>
      <c r="D224" s="336"/>
      <c r="E224" s="336"/>
      <c r="F224" s="19"/>
      <c r="G224" s="19"/>
      <c r="H224" s="19"/>
      <c r="I224" s="19"/>
      <c r="J224" s="19"/>
      <c r="K224" s="19"/>
      <c r="L224" s="19"/>
      <c r="M224" s="626"/>
      <c r="N224" s="19"/>
      <c r="O224" s="626"/>
      <c r="P224" s="372"/>
      <c r="Q224" s="372"/>
      <c r="R224" s="626"/>
      <c r="S224" s="19"/>
      <c r="T224" s="19"/>
      <c r="U224" s="19"/>
      <c r="V224" s="19"/>
      <c r="W224" s="19"/>
      <c r="X224" s="19"/>
      <c r="Y224" s="19"/>
      <c r="Z224" s="19"/>
    </row>
    <row r="225" spans="1:26" ht="11.25" customHeight="1">
      <c r="A225" s="372"/>
      <c r="B225" s="19"/>
      <c r="C225" s="96"/>
      <c r="D225" s="336"/>
      <c r="E225" s="336"/>
      <c r="F225" s="19"/>
      <c r="G225" s="19"/>
      <c r="H225" s="19"/>
      <c r="I225" s="19"/>
      <c r="J225" s="19"/>
      <c r="K225" s="19"/>
      <c r="L225" s="19"/>
      <c r="M225" s="626"/>
      <c r="N225" s="19"/>
      <c r="O225" s="626"/>
      <c r="P225" s="372"/>
      <c r="Q225" s="372"/>
      <c r="R225" s="626"/>
      <c r="S225" s="19"/>
      <c r="T225" s="19"/>
      <c r="U225" s="19"/>
      <c r="V225" s="19"/>
      <c r="W225" s="19"/>
      <c r="X225" s="19"/>
      <c r="Y225" s="19"/>
      <c r="Z225" s="19"/>
    </row>
    <row r="226" spans="1:26" ht="11.25" customHeight="1">
      <c r="A226" s="372"/>
      <c r="B226" s="19"/>
      <c r="C226" s="96"/>
      <c r="D226" s="336"/>
      <c r="E226" s="336"/>
      <c r="F226" s="19"/>
      <c r="G226" s="19"/>
      <c r="H226" s="19"/>
      <c r="I226" s="19"/>
      <c r="J226" s="19"/>
      <c r="K226" s="19"/>
      <c r="L226" s="19"/>
      <c r="M226" s="626"/>
      <c r="N226" s="19"/>
      <c r="O226" s="626"/>
      <c r="P226" s="372"/>
      <c r="Q226" s="372"/>
      <c r="R226" s="626"/>
      <c r="S226" s="19"/>
      <c r="T226" s="19"/>
      <c r="U226" s="19"/>
      <c r="V226" s="19"/>
      <c r="W226" s="19"/>
      <c r="X226" s="19"/>
      <c r="Y226" s="19"/>
      <c r="Z226" s="19"/>
    </row>
    <row r="227" spans="1:26" ht="11.25" customHeight="1">
      <c r="A227" s="372"/>
      <c r="B227" s="19"/>
      <c r="C227" s="96"/>
      <c r="D227" s="336"/>
      <c r="E227" s="336"/>
      <c r="F227" s="19"/>
      <c r="G227" s="19"/>
      <c r="H227" s="19"/>
      <c r="I227" s="19"/>
      <c r="J227" s="19"/>
      <c r="K227" s="19"/>
      <c r="L227" s="19"/>
      <c r="M227" s="626"/>
      <c r="N227" s="19"/>
      <c r="O227" s="626"/>
      <c r="P227" s="372"/>
      <c r="Q227" s="372"/>
      <c r="R227" s="626"/>
      <c r="S227" s="19"/>
      <c r="T227" s="19"/>
      <c r="U227" s="19"/>
      <c r="V227" s="19"/>
      <c r="W227" s="19"/>
      <c r="X227" s="19"/>
      <c r="Y227" s="19"/>
      <c r="Z227" s="19"/>
    </row>
    <row r="228" spans="1:26" ht="11.25" customHeight="1">
      <c r="A228" s="372"/>
      <c r="B228" s="19"/>
      <c r="C228" s="96"/>
      <c r="D228" s="336"/>
      <c r="E228" s="336"/>
      <c r="F228" s="19"/>
      <c r="G228" s="19"/>
      <c r="H228" s="19"/>
      <c r="I228" s="19"/>
      <c r="J228" s="19"/>
      <c r="K228" s="19"/>
      <c r="L228" s="19"/>
      <c r="M228" s="626"/>
      <c r="N228" s="19"/>
      <c r="O228" s="626"/>
      <c r="P228" s="372"/>
      <c r="Q228" s="372"/>
      <c r="R228" s="626"/>
      <c r="S228" s="19"/>
      <c r="T228" s="19"/>
      <c r="U228" s="19"/>
      <c r="V228" s="19"/>
      <c r="W228" s="19"/>
      <c r="X228" s="19"/>
      <c r="Y228" s="19"/>
      <c r="Z228" s="19"/>
    </row>
    <row r="229" spans="1:26" ht="11.25" customHeight="1">
      <c r="A229" s="372"/>
      <c r="B229" s="19"/>
      <c r="C229" s="96"/>
      <c r="D229" s="336"/>
      <c r="E229" s="336"/>
      <c r="F229" s="19"/>
      <c r="G229" s="19"/>
      <c r="H229" s="19"/>
      <c r="I229" s="19"/>
      <c r="J229" s="19"/>
      <c r="K229" s="19"/>
      <c r="L229" s="19"/>
      <c r="M229" s="626"/>
      <c r="N229" s="19"/>
      <c r="O229" s="626"/>
      <c r="P229" s="372"/>
      <c r="Q229" s="372"/>
      <c r="R229" s="626"/>
      <c r="S229" s="19"/>
      <c r="T229" s="19"/>
      <c r="U229" s="19"/>
      <c r="V229" s="19"/>
      <c r="W229" s="19"/>
      <c r="X229" s="19"/>
      <c r="Y229" s="19"/>
      <c r="Z229" s="19"/>
    </row>
    <row r="230" spans="1:26" ht="11.25" customHeight="1">
      <c r="A230" s="372"/>
      <c r="B230" s="19"/>
      <c r="C230" s="96"/>
      <c r="D230" s="336"/>
      <c r="E230" s="336"/>
      <c r="F230" s="19"/>
      <c r="G230" s="19"/>
      <c r="H230" s="19"/>
      <c r="I230" s="19"/>
      <c r="J230" s="19"/>
      <c r="K230" s="19"/>
      <c r="L230" s="19"/>
      <c r="M230" s="626"/>
      <c r="N230" s="19"/>
      <c r="O230" s="626"/>
      <c r="P230" s="372"/>
      <c r="Q230" s="372"/>
      <c r="R230" s="626"/>
      <c r="S230" s="19"/>
      <c r="T230" s="19"/>
      <c r="U230" s="19"/>
      <c r="V230" s="19"/>
      <c r="W230" s="19"/>
      <c r="X230" s="19"/>
      <c r="Y230" s="19"/>
      <c r="Z230" s="19"/>
    </row>
    <row r="231" spans="1:26" ht="11.25" customHeight="1">
      <c r="A231" s="372"/>
      <c r="B231" s="19"/>
      <c r="C231" s="96"/>
      <c r="D231" s="336"/>
      <c r="E231" s="336"/>
      <c r="F231" s="19"/>
      <c r="G231" s="19"/>
      <c r="H231" s="19"/>
      <c r="I231" s="19"/>
      <c r="J231" s="19"/>
      <c r="K231" s="19"/>
      <c r="L231" s="19"/>
      <c r="M231" s="626"/>
      <c r="N231" s="19"/>
      <c r="O231" s="626"/>
      <c r="P231" s="372"/>
      <c r="Q231" s="372"/>
      <c r="R231" s="626"/>
      <c r="S231" s="19"/>
      <c r="T231" s="19"/>
      <c r="U231" s="19"/>
      <c r="V231" s="19"/>
      <c r="W231" s="19"/>
      <c r="X231" s="19"/>
      <c r="Y231" s="19"/>
      <c r="Z231" s="19"/>
    </row>
    <row r="232" spans="1:26" ht="11.25" customHeight="1">
      <c r="A232" s="372"/>
      <c r="B232" s="19"/>
      <c r="C232" s="96"/>
      <c r="D232" s="336"/>
      <c r="E232" s="336"/>
      <c r="F232" s="19"/>
      <c r="G232" s="19"/>
      <c r="H232" s="19"/>
      <c r="I232" s="19"/>
      <c r="J232" s="19"/>
      <c r="K232" s="19"/>
      <c r="L232" s="19"/>
      <c r="M232" s="626"/>
      <c r="N232" s="19"/>
      <c r="O232" s="626"/>
      <c r="P232" s="372"/>
      <c r="Q232" s="372"/>
      <c r="R232" s="626"/>
      <c r="S232" s="19"/>
      <c r="T232" s="19"/>
      <c r="U232" s="19"/>
      <c r="V232" s="19"/>
      <c r="W232" s="19"/>
      <c r="X232" s="19"/>
      <c r="Y232" s="19"/>
      <c r="Z232" s="19"/>
    </row>
    <row r="233" spans="1:26" ht="11.25" customHeight="1">
      <c r="A233" s="372"/>
      <c r="B233" s="19"/>
      <c r="C233" s="96"/>
      <c r="D233" s="336"/>
      <c r="E233" s="336"/>
      <c r="F233" s="19"/>
      <c r="G233" s="19"/>
      <c r="H233" s="19"/>
      <c r="I233" s="19"/>
      <c r="J233" s="19"/>
      <c r="K233" s="19"/>
      <c r="L233" s="19"/>
      <c r="M233" s="626"/>
      <c r="N233" s="19"/>
      <c r="O233" s="626"/>
      <c r="P233" s="372"/>
      <c r="Q233" s="372"/>
      <c r="R233" s="626"/>
      <c r="S233" s="19"/>
      <c r="T233" s="19"/>
      <c r="U233" s="19"/>
      <c r="V233" s="19"/>
      <c r="W233" s="19"/>
      <c r="X233" s="19"/>
      <c r="Y233" s="19"/>
      <c r="Z233" s="19"/>
    </row>
    <row r="234" spans="1:26" ht="11.25" customHeight="1">
      <c r="A234" s="372"/>
      <c r="B234" s="19"/>
      <c r="C234" s="96"/>
      <c r="D234" s="336"/>
      <c r="E234" s="336"/>
      <c r="F234" s="19"/>
      <c r="G234" s="19"/>
      <c r="H234" s="19"/>
      <c r="I234" s="19"/>
      <c r="J234" s="19"/>
      <c r="K234" s="19"/>
      <c r="L234" s="19"/>
      <c r="M234" s="626"/>
      <c r="N234" s="19"/>
      <c r="O234" s="626"/>
      <c r="P234" s="372"/>
      <c r="Q234" s="372"/>
      <c r="R234" s="626"/>
      <c r="S234" s="19"/>
      <c r="T234" s="19"/>
      <c r="U234" s="19"/>
      <c r="V234" s="19"/>
      <c r="W234" s="19"/>
      <c r="X234" s="19"/>
      <c r="Y234" s="19"/>
      <c r="Z234" s="19"/>
    </row>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5:R34"/>
  <mergeCells count="3">
    <mergeCell ref="A1:C1"/>
    <mergeCell ref="F4:J4"/>
    <mergeCell ref="L4:O4"/>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dimension ref="A1:Z1000"/>
  <sheetViews>
    <sheetView workbookViewId="0">
      <pane xSplit="3" ySplit="6" topLeftCell="D7" activePane="bottomRight" state="frozen"/>
      <selection pane="topRight" activeCell="D1" sqref="D1"/>
      <selection pane="bottomLeft" activeCell="A7" sqref="A7"/>
      <selection pane="bottomRight" activeCell="D7" sqref="D7"/>
    </sheetView>
  </sheetViews>
  <sheetFormatPr defaultColWidth="14.42578125" defaultRowHeight="15" customHeight="1"/>
  <cols>
    <col min="1" max="1" width="10.140625" customWidth="1"/>
    <col min="2" max="2" width="11.28515625" customWidth="1"/>
    <col min="3" max="3" width="44.140625" customWidth="1"/>
    <col min="4" max="4" width="5.85546875" customWidth="1"/>
    <col min="5" max="5" width="22.42578125" customWidth="1"/>
    <col min="6" max="6" width="14.42578125" customWidth="1"/>
    <col min="7" max="7" width="20.85546875" customWidth="1"/>
    <col min="8" max="8" width="14.42578125" customWidth="1"/>
    <col min="9" max="9" width="14" customWidth="1"/>
    <col min="10" max="10" width="14.85546875" customWidth="1"/>
    <col min="11" max="11" width="13.85546875" customWidth="1"/>
    <col min="12" max="12" width="14.42578125" customWidth="1"/>
    <col min="13" max="13" width="12.140625" customWidth="1"/>
    <col min="14" max="14" width="10.5703125" customWidth="1"/>
    <col min="15" max="15" width="12.140625" customWidth="1"/>
    <col min="16" max="16" width="52.5703125" customWidth="1"/>
    <col min="17" max="17" width="41.42578125" customWidth="1"/>
    <col min="18" max="18" width="16.5703125" customWidth="1"/>
    <col min="19" max="20" width="9.140625" customWidth="1"/>
    <col min="21" max="26" width="8.7109375" customWidth="1"/>
  </cols>
  <sheetData>
    <row r="1" spans="1:26" ht="11.25" customHeight="1">
      <c r="A1" s="1178" t="s">
        <v>4617</v>
      </c>
      <c r="B1" s="1160"/>
      <c r="C1" s="1158"/>
      <c r="D1" s="330"/>
      <c r="E1" s="330"/>
      <c r="F1" s="92" t="s">
        <v>392</v>
      </c>
      <c r="G1" s="92" t="s">
        <v>559</v>
      </c>
      <c r="H1" s="92" t="s">
        <v>560</v>
      </c>
      <c r="I1" s="92" t="s">
        <v>122</v>
      </c>
      <c r="J1" s="92" t="s">
        <v>124</v>
      </c>
      <c r="K1" s="92" t="s">
        <v>126</v>
      </c>
      <c r="L1" s="92" t="s">
        <v>128</v>
      </c>
      <c r="M1" s="92" t="s">
        <v>130</v>
      </c>
      <c r="N1" s="92" t="s">
        <v>396</v>
      </c>
      <c r="O1" s="92" t="s">
        <v>138</v>
      </c>
      <c r="P1" s="92" t="s">
        <v>140</v>
      </c>
      <c r="Q1" s="92" t="s">
        <v>142</v>
      </c>
      <c r="R1" s="94" t="s">
        <v>144</v>
      </c>
      <c r="S1" s="94" t="s">
        <v>149</v>
      </c>
      <c r="T1" s="94" t="s">
        <v>164</v>
      </c>
      <c r="U1" s="19"/>
      <c r="V1" s="19"/>
      <c r="W1" s="19"/>
      <c r="X1" s="19"/>
      <c r="Y1" s="19"/>
      <c r="Z1" s="19"/>
    </row>
    <row r="2" spans="1:26" ht="11.25" customHeight="1">
      <c r="A2" s="2" t="str">
        <f>HYPERLINK("#Index!B16", "Index Pg")</f>
        <v>Index Pg</v>
      </c>
      <c r="B2" s="58"/>
      <c r="C2" s="60" t="str">
        <f>HYPERLINK("#'Budget Summary II'!A3:B5", "Budget Summary II")</f>
        <v>Budget Summary II</v>
      </c>
      <c r="D2" s="744"/>
      <c r="E2" s="702" t="s">
        <v>42</v>
      </c>
      <c r="F2" s="102">
        <f>R18+R20+R21+R22+R23+R24+R25</f>
        <v>0</v>
      </c>
      <c r="G2" s="102">
        <f>R9+R11+R12+R13+R14+R16+R17+R31</f>
        <v>0</v>
      </c>
      <c r="H2" s="102"/>
      <c r="I2" s="102"/>
      <c r="J2" s="102">
        <f>R26</f>
        <v>0</v>
      </c>
      <c r="K2" s="102"/>
      <c r="L2" s="102">
        <f>R26+R28+R29</f>
        <v>0</v>
      </c>
      <c r="M2" s="102">
        <f>R30</f>
        <v>0</v>
      </c>
      <c r="N2" s="102"/>
      <c r="O2" s="102"/>
      <c r="P2" s="333"/>
      <c r="Q2" s="333"/>
      <c r="R2" s="333"/>
      <c r="S2" s="19"/>
      <c r="T2" s="19"/>
      <c r="U2" s="19"/>
      <c r="V2" s="19"/>
      <c r="W2" s="19"/>
      <c r="X2" s="19"/>
      <c r="Y2" s="19"/>
      <c r="Z2" s="19"/>
    </row>
    <row r="3" spans="1:26" ht="11.25" customHeight="1">
      <c r="A3" s="2"/>
      <c r="B3" s="58"/>
      <c r="C3" s="60"/>
      <c r="D3" s="744"/>
      <c r="E3" s="702" t="s">
        <v>39</v>
      </c>
      <c r="F3" s="102">
        <f>O18+O20+O21+O22+O23+O24+O25</f>
        <v>4.6933999999999996</v>
      </c>
      <c r="G3" s="102">
        <f>O9+O11+O12+O13+O14+O16+O17+O31</f>
        <v>0</v>
      </c>
      <c r="H3" s="102"/>
      <c r="I3" s="102"/>
      <c r="J3" s="102">
        <f>O26</f>
        <v>0</v>
      </c>
      <c r="K3" s="102"/>
      <c r="L3" s="102">
        <f>O10+O28+O29</f>
        <v>8.16953</v>
      </c>
      <c r="M3" s="102">
        <f>O30</f>
        <v>3</v>
      </c>
      <c r="N3" s="102"/>
      <c r="O3" s="102"/>
      <c r="P3" s="333"/>
      <c r="Q3" s="333"/>
      <c r="R3" s="333"/>
      <c r="S3" s="19"/>
      <c r="T3" s="19"/>
      <c r="U3" s="19"/>
      <c r="V3" s="19"/>
      <c r="W3" s="19"/>
      <c r="X3" s="19"/>
      <c r="Y3" s="19"/>
      <c r="Z3" s="19"/>
    </row>
    <row r="4" spans="1:26" ht="12.75" customHeight="1">
      <c r="A4" s="63" t="s">
        <v>150</v>
      </c>
      <c r="B4" s="63" t="s">
        <v>151</v>
      </c>
      <c r="C4" s="63" t="s">
        <v>12</v>
      </c>
      <c r="D4" s="63" t="s">
        <v>426</v>
      </c>
      <c r="E4" s="63" t="s">
        <v>427</v>
      </c>
      <c r="F4" s="1173" t="s">
        <v>428</v>
      </c>
      <c r="G4" s="1160"/>
      <c r="H4" s="1160"/>
      <c r="I4" s="1160"/>
      <c r="J4" s="1158"/>
      <c r="K4" s="63" t="s">
        <v>431</v>
      </c>
      <c r="L4" s="1174" t="s">
        <v>432</v>
      </c>
      <c r="M4" s="1160"/>
      <c r="N4" s="1160"/>
      <c r="O4" s="1158"/>
      <c r="P4" s="63" t="s">
        <v>433</v>
      </c>
      <c r="Q4" s="63" t="s">
        <v>435</v>
      </c>
      <c r="R4" s="106" t="s">
        <v>434</v>
      </c>
      <c r="S4" s="336"/>
      <c r="T4" s="336"/>
      <c r="U4" s="336"/>
      <c r="V4" s="336"/>
      <c r="W4" s="336"/>
      <c r="X4" s="336"/>
      <c r="Y4" s="336"/>
      <c r="Z4" s="336"/>
    </row>
    <row r="5" spans="1:26" ht="11.25" customHeight="1">
      <c r="A5" s="63"/>
      <c r="B5" s="63"/>
      <c r="C5" s="63"/>
      <c r="D5" s="63"/>
      <c r="E5" s="63"/>
      <c r="F5" s="93" t="s">
        <v>439</v>
      </c>
      <c r="G5" s="93" t="s">
        <v>394</v>
      </c>
      <c r="H5" s="93" t="s">
        <v>395</v>
      </c>
      <c r="I5" s="93" t="s">
        <v>440</v>
      </c>
      <c r="J5" s="93" t="s">
        <v>441</v>
      </c>
      <c r="K5" s="63"/>
      <c r="L5" s="63" t="s">
        <v>442</v>
      </c>
      <c r="M5" s="106" t="s">
        <v>443</v>
      </c>
      <c r="N5" s="63" t="s">
        <v>444</v>
      </c>
      <c r="O5" s="106" t="s">
        <v>445</v>
      </c>
      <c r="P5" s="63"/>
      <c r="Q5" s="63"/>
      <c r="R5" s="106"/>
      <c r="S5" s="336"/>
      <c r="T5" s="336"/>
      <c r="U5" s="336"/>
      <c r="V5" s="336"/>
      <c r="W5" s="336"/>
      <c r="X5" s="336"/>
      <c r="Y5" s="336"/>
      <c r="Z5" s="336"/>
    </row>
    <row r="6" spans="1:26" ht="11.25" customHeight="1">
      <c r="A6" s="64">
        <v>14</v>
      </c>
      <c r="B6" s="107"/>
      <c r="C6" s="64" t="s">
        <v>4618</v>
      </c>
      <c r="D6" s="108"/>
      <c r="E6" s="108"/>
      <c r="F6" s="64"/>
      <c r="G6" s="64"/>
      <c r="H6" s="64"/>
      <c r="I6" s="64"/>
      <c r="J6" s="64"/>
      <c r="K6" s="64"/>
      <c r="L6" s="64"/>
      <c r="M6" s="65"/>
      <c r="N6" s="64"/>
      <c r="O6" s="65">
        <f>O7+O15</f>
        <v>15.86293</v>
      </c>
      <c r="P6" s="64"/>
      <c r="Q6" s="64"/>
      <c r="R6" s="65">
        <f>R7+R15</f>
        <v>0</v>
      </c>
      <c r="S6" s="19"/>
      <c r="T6" s="19"/>
      <c r="U6" s="19"/>
      <c r="V6" s="19"/>
      <c r="W6" s="19"/>
      <c r="X6" s="19"/>
      <c r="Y6" s="19"/>
      <c r="Z6" s="19"/>
    </row>
    <row r="7" spans="1:26" ht="11.25" customHeight="1">
      <c r="A7" s="67">
        <v>14.1</v>
      </c>
      <c r="B7" s="113" t="s">
        <v>4619</v>
      </c>
      <c r="C7" s="115" t="s">
        <v>4620</v>
      </c>
      <c r="D7" s="111"/>
      <c r="E7" s="111"/>
      <c r="F7" s="113"/>
      <c r="G7" s="113"/>
      <c r="H7" s="113"/>
      <c r="I7" s="113"/>
      <c r="J7" s="113"/>
      <c r="K7" s="113"/>
      <c r="L7" s="113"/>
      <c r="M7" s="114"/>
      <c r="N7" s="115"/>
      <c r="O7" s="68">
        <f>O8+O14</f>
        <v>6.16953</v>
      </c>
      <c r="P7" s="110"/>
      <c r="Q7" s="110"/>
      <c r="R7" s="68">
        <f>R8+R14</f>
        <v>0</v>
      </c>
      <c r="S7" s="19"/>
      <c r="T7" s="19"/>
      <c r="U7" s="19"/>
      <c r="V7" s="19"/>
      <c r="W7" s="19"/>
      <c r="X7" s="19"/>
      <c r="Y7" s="19"/>
      <c r="Z7" s="19"/>
    </row>
    <row r="8" spans="1:26" ht="11.25" customHeight="1">
      <c r="A8" s="78" t="s">
        <v>4621</v>
      </c>
      <c r="B8" s="116" t="s">
        <v>4622</v>
      </c>
      <c r="C8" s="117" t="s">
        <v>375</v>
      </c>
      <c r="D8" s="119"/>
      <c r="E8" s="119"/>
      <c r="F8" s="116"/>
      <c r="G8" s="116"/>
      <c r="H8" s="116"/>
      <c r="I8" s="116"/>
      <c r="J8" s="116"/>
      <c r="K8" s="116"/>
      <c r="L8" s="116"/>
      <c r="M8" s="151"/>
      <c r="N8" s="117"/>
      <c r="O8" s="79">
        <f>SUM(O9:O13)</f>
        <v>6.16953</v>
      </c>
      <c r="P8" s="204"/>
      <c r="Q8" s="204"/>
      <c r="R8" s="79">
        <f>SUM(R9:R13)</f>
        <v>0</v>
      </c>
      <c r="S8" s="19"/>
      <c r="T8" s="19"/>
      <c r="U8" s="19"/>
      <c r="V8" s="19"/>
      <c r="W8" s="19"/>
      <c r="X8" s="19"/>
      <c r="Y8" s="19"/>
      <c r="Z8" s="19"/>
    </row>
    <row r="9" spans="1:26" ht="11.25" customHeight="1">
      <c r="A9" s="304" t="s">
        <v>4623</v>
      </c>
      <c r="B9" s="4" t="s">
        <v>4624</v>
      </c>
      <c r="C9" s="4" t="s">
        <v>4625</v>
      </c>
      <c r="D9" s="127" t="s">
        <v>609</v>
      </c>
      <c r="E9" s="127" t="s">
        <v>4626</v>
      </c>
      <c r="F9" s="42"/>
      <c r="G9" s="42"/>
      <c r="H9" s="42"/>
      <c r="I9" s="42"/>
      <c r="J9" s="42"/>
      <c r="K9" s="42"/>
      <c r="L9" s="42"/>
      <c r="M9" s="71">
        <f t="shared" ref="M9:M14" si="0">L9/100000</f>
        <v>0</v>
      </c>
      <c r="N9" s="4"/>
      <c r="O9" s="71">
        <f t="shared" ref="O9:O14" si="1">M9*N9</f>
        <v>0</v>
      </c>
      <c r="P9" s="304"/>
      <c r="Q9" s="745"/>
      <c r="R9" s="324"/>
      <c r="S9" s="19"/>
      <c r="T9" s="19"/>
      <c r="U9" s="19"/>
      <c r="V9" s="19"/>
      <c r="W9" s="19"/>
      <c r="X9" s="19"/>
      <c r="Y9" s="19"/>
      <c r="Z9" s="19"/>
    </row>
    <row r="10" spans="1:26" ht="63.75">
      <c r="A10" s="240" t="s">
        <v>4627</v>
      </c>
      <c r="B10" s="131" t="s">
        <v>4628</v>
      </c>
      <c r="C10" s="131" t="s">
        <v>4629</v>
      </c>
      <c r="D10" s="241" t="s">
        <v>682</v>
      </c>
      <c r="E10" s="241" t="s">
        <v>4630</v>
      </c>
      <c r="F10" s="131">
        <v>2</v>
      </c>
      <c r="G10" s="131">
        <v>2</v>
      </c>
      <c r="H10" s="131">
        <v>420000</v>
      </c>
      <c r="I10" s="131">
        <v>251094</v>
      </c>
      <c r="J10" s="131">
        <v>0</v>
      </c>
      <c r="K10" s="242" t="s">
        <v>744</v>
      </c>
      <c r="L10" s="514">
        <v>205651</v>
      </c>
      <c r="M10" s="136">
        <f t="shared" si="0"/>
        <v>2.0565099999999998</v>
      </c>
      <c r="N10" s="131">
        <v>3</v>
      </c>
      <c r="O10" s="136">
        <f t="shared" si="1"/>
        <v>6.16953</v>
      </c>
      <c r="P10" s="170" t="s">
        <v>4631</v>
      </c>
      <c r="Q10" s="496">
        <f>'RNTCP Abstract'!J77</f>
        <v>0</v>
      </c>
      <c r="R10" s="321">
        <f>'RNTCP Abstract'!K77</f>
        <v>0</v>
      </c>
      <c r="S10" s="323"/>
      <c r="T10" s="323"/>
      <c r="U10" s="323"/>
      <c r="V10" s="323"/>
      <c r="W10" s="323"/>
      <c r="X10" s="323"/>
      <c r="Y10" s="323"/>
      <c r="Z10" s="323"/>
    </row>
    <row r="11" spans="1:26" ht="11.25" customHeight="1">
      <c r="A11" s="304" t="s">
        <v>4632</v>
      </c>
      <c r="B11" s="4"/>
      <c r="C11" s="4" t="s">
        <v>297</v>
      </c>
      <c r="D11" s="127" t="s">
        <v>609</v>
      </c>
      <c r="E11" s="127" t="s">
        <v>4626</v>
      </c>
      <c r="F11" s="4"/>
      <c r="G11" s="4"/>
      <c r="H11" s="4"/>
      <c r="I11" s="4"/>
      <c r="J11" s="4"/>
      <c r="K11" s="42"/>
      <c r="L11" s="42"/>
      <c r="M11" s="136">
        <f t="shared" si="0"/>
        <v>0</v>
      </c>
      <c r="N11" s="131"/>
      <c r="O11" s="136">
        <f t="shared" si="1"/>
        <v>0</v>
      </c>
      <c r="P11" s="240"/>
      <c r="Q11" s="496"/>
      <c r="R11" s="324"/>
      <c r="S11" s="19"/>
      <c r="T11" s="19"/>
      <c r="U11" s="19"/>
      <c r="V11" s="19"/>
      <c r="W11" s="19"/>
      <c r="X11" s="19"/>
      <c r="Y11" s="19"/>
      <c r="Z11" s="19"/>
    </row>
    <row r="12" spans="1:26" ht="11.25" customHeight="1">
      <c r="A12" s="304" t="s">
        <v>4633</v>
      </c>
      <c r="B12" s="4"/>
      <c r="C12" s="30" t="s">
        <v>551</v>
      </c>
      <c r="D12" s="127" t="s">
        <v>609</v>
      </c>
      <c r="E12" s="127" t="s">
        <v>4626</v>
      </c>
      <c r="F12" s="4"/>
      <c r="G12" s="4"/>
      <c r="H12" s="4"/>
      <c r="I12" s="4"/>
      <c r="J12" s="4"/>
      <c r="K12" s="42"/>
      <c r="L12" s="42"/>
      <c r="M12" s="136">
        <f t="shared" si="0"/>
        <v>0</v>
      </c>
      <c r="N12" s="131"/>
      <c r="O12" s="136">
        <f t="shared" si="1"/>
        <v>0</v>
      </c>
      <c r="P12" s="240"/>
      <c r="Q12" s="496"/>
      <c r="R12" s="324"/>
      <c r="S12" s="19"/>
      <c r="T12" s="19"/>
      <c r="U12" s="19"/>
      <c r="V12" s="19"/>
      <c r="W12" s="19"/>
      <c r="X12" s="19"/>
      <c r="Y12" s="19"/>
      <c r="Z12" s="19"/>
    </row>
    <row r="13" spans="1:26" ht="11.25" customHeight="1">
      <c r="A13" s="304" t="s">
        <v>4634</v>
      </c>
      <c r="B13" s="4"/>
      <c r="C13" s="30" t="s">
        <v>553</v>
      </c>
      <c r="D13" s="127" t="s">
        <v>609</v>
      </c>
      <c r="E13" s="127" t="s">
        <v>4626</v>
      </c>
      <c r="F13" s="4"/>
      <c r="G13" s="4"/>
      <c r="H13" s="4"/>
      <c r="I13" s="4"/>
      <c r="J13" s="4"/>
      <c r="K13" s="42"/>
      <c r="L13" s="42"/>
      <c r="M13" s="136">
        <f t="shared" si="0"/>
        <v>0</v>
      </c>
      <c r="N13" s="131"/>
      <c r="O13" s="136">
        <f t="shared" si="1"/>
        <v>0</v>
      </c>
      <c r="P13" s="240"/>
      <c r="Q13" s="496"/>
      <c r="R13" s="324"/>
      <c r="S13" s="19"/>
      <c r="T13" s="19"/>
      <c r="U13" s="19"/>
      <c r="V13" s="19"/>
      <c r="W13" s="19"/>
      <c r="X13" s="19"/>
      <c r="Y13" s="19"/>
      <c r="Z13" s="19"/>
    </row>
    <row r="14" spans="1:26" ht="11.25" customHeight="1">
      <c r="A14" s="78" t="s">
        <v>4635</v>
      </c>
      <c r="B14" s="78"/>
      <c r="C14" s="78" t="s">
        <v>4636</v>
      </c>
      <c r="D14" s="118" t="s">
        <v>609</v>
      </c>
      <c r="E14" s="118" t="s">
        <v>609</v>
      </c>
      <c r="F14" s="78"/>
      <c r="G14" s="78"/>
      <c r="H14" s="78"/>
      <c r="I14" s="78"/>
      <c r="J14" s="78"/>
      <c r="K14" s="78"/>
      <c r="L14" s="78"/>
      <c r="M14" s="79">
        <f t="shared" si="0"/>
        <v>0</v>
      </c>
      <c r="N14" s="543"/>
      <c r="O14" s="79">
        <f t="shared" si="1"/>
        <v>0</v>
      </c>
      <c r="P14" s="78"/>
      <c r="Q14" s="305"/>
      <c r="R14" s="79"/>
      <c r="S14" s="19"/>
      <c r="T14" s="19"/>
      <c r="U14" s="19"/>
      <c r="V14" s="19"/>
      <c r="W14" s="19"/>
      <c r="X14" s="19"/>
      <c r="Y14" s="19"/>
      <c r="Z14" s="19"/>
    </row>
    <row r="15" spans="1:26" ht="11.25" customHeight="1">
      <c r="A15" s="67">
        <v>14.2</v>
      </c>
      <c r="B15" s="113"/>
      <c r="C15" s="115" t="s">
        <v>4637</v>
      </c>
      <c r="D15" s="111"/>
      <c r="E15" s="111"/>
      <c r="F15" s="113"/>
      <c r="G15" s="113"/>
      <c r="H15" s="113"/>
      <c r="I15" s="113"/>
      <c r="J15" s="113"/>
      <c r="K15" s="113"/>
      <c r="L15" s="113"/>
      <c r="M15" s="114"/>
      <c r="N15" s="115"/>
      <c r="O15" s="68">
        <f>SUM(O16:O19)+SUM(O22:O31)</f>
        <v>9.6934000000000005</v>
      </c>
      <c r="P15" s="110"/>
      <c r="Q15" s="746"/>
      <c r="R15" s="68">
        <f>SUM(R16:R19)+SUM(R22:R31)</f>
        <v>0</v>
      </c>
      <c r="S15" s="19"/>
      <c r="T15" s="19"/>
      <c r="U15" s="19"/>
      <c r="V15" s="19"/>
      <c r="W15" s="19"/>
      <c r="X15" s="19"/>
      <c r="Y15" s="19"/>
      <c r="Z15" s="19"/>
    </row>
    <row r="16" spans="1:26" ht="11.25" customHeight="1">
      <c r="A16" s="70" t="s">
        <v>4638</v>
      </c>
      <c r="B16" s="4" t="s">
        <v>4639</v>
      </c>
      <c r="C16" s="4" t="s">
        <v>4640</v>
      </c>
      <c r="D16" s="127" t="s">
        <v>609</v>
      </c>
      <c r="E16" s="127" t="s">
        <v>609</v>
      </c>
      <c r="F16" s="4"/>
      <c r="G16" s="4"/>
      <c r="H16" s="4"/>
      <c r="I16" s="4"/>
      <c r="J16" s="4"/>
      <c r="K16" s="4"/>
      <c r="L16" s="4"/>
      <c r="M16" s="71">
        <f t="shared" ref="M16:M18" si="2">L16/100000</f>
        <v>0</v>
      </c>
      <c r="N16" s="4"/>
      <c r="O16" s="71">
        <f t="shared" ref="O16:O18" si="3">M16*N16</f>
        <v>0</v>
      </c>
      <c r="P16" s="70"/>
      <c r="Q16" s="496"/>
      <c r="R16" s="142"/>
      <c r="S16" s="19"/>
      <c r="T16" s="19"/>
      <c r="U16" s="19"/>
      <c r="V16" s="19"/>
      <c r="W16" s="19"/>
      <c r="X16" s="19"/>
      <c r="Y16" s="19"/>
      <c r="Z16" s="19"/>
    </row>
    <row r="17" spans="1:26" ht="11.25" customHeight="1">
      <c r="A17" s="70" t="s">
        <v>4641</v>
      </c>
      <c r="B17" s="4" t="s">
        <v>4642</v>
      </c>
      <c r="C17" s="42" t="s">
        <v>4643</v>
      </c>
      <c r="D17" s="127" t="s">
        <v>609</v>
      </c>
      <c r="E17" s="127" t="s">
        <v>609</v>
      </c>
      <c r="F17" s="42"/>
      <c r="G17" s="42"/>
      <c r="H17" s="42"/>
      <c r="I17" s="42"/>
      <c r="J17" s="42"/>
      <c r="K17" s="42"/>
      <c r="L17" s="42"/>
      <c r="M17" s="71">
        <f t="shared" si="2"/>
        <v>0</v>
      </c>
      <c r="N17" s="4"/>
      <c r="O17" s="71">
        <f t="shared" si="3"/>
        <v>0</v>
      </c>
      <c r="P17" s="304"/>
      <c r="Q17" s="496"/>
      <c r="R17" s="324"/>
      <c r="S17" s="19"/>
      <c r="T17" s="19"/>
      <c r="U17" s="19"/>
      <c r="V17" s="19"/>
      <c r="W17" s="19"/>
      <c r="X17" s="19"/>
      <c r="Y17" s="19"/>
      <c r="Z17" s="19"/>
    </row>
    <row r="18" spans="1:26" ht="11.25" customHeight="1">
      <c r="A18" s="70" t="s">
        <v>4644</v>
      </c>
      <c r="B18" s="4"/>
      <c r="C18" s="42" t="s">
        <v>4645</v>
      </c>
      <c r="D18" s="127" t="s">
        <v>392</v>
      </c>
      <c r="E18" s="127" t="s">
        <v>588</v>
      </c>
      <c r="F18" s="42"/>
      <c r="G18" s="42"/>
      <c r="H18" s="122"/>
      <c r="I18" s="122"/>
      <c r="J18" s="42"/>
      <c r="K18" s="42"/>
      <c r="L18" s="42"/>
      <c r="M18" s="71">
        <f t="shared" si="2"/>
        <v>0</v>
      </c>
      <c r="N18" s="4"/>
      <c r="O18" s="71">
        <f t="shared" si="3"/>
        <v>0</v>
      </c>
      <c r="P18" s="70"/>
      <c r="Q18" s="747">
        <f>'RMNCH+A Abstract'!J359</f>
        <v>0</v>
      </c>
      <c r="R18" s="316">
        <f>'RMNCH+A Abstract'!K359</f>
        <v>0</v>
      </c>
      <c r="S18" s="19"/>
      <c r="T18" s="19"/>
      <c r="U18" s="19"/>
      <c r="V18" s="19"/>
      <c r="W18" s="19"/>
      <c r="X18" s="19"/>
      <c r="Y18" s="19"/>
      <c r="Z18" s="19"/>
    </row>
    <row r="19" spans="1:26" ht="11.25" customHeight="1">
      <c r="A19" s="148" t="s">
        <v>4646</v>
      </c>
      <c r="B19" s="144"/>
      <c r="C19" s="708" t="s">
        <v>4647</v>
      </c>
      <c r="D19" s="707"/>
      <c r="E19" s="707"/>
      <c r="F19" s="708"/>
      <c r="G19" s="708"/>
      <c r="H19" s="175"/>
      <c r="I19" s="175"/>
      <c r="J19" s="708"/>
      <c r="K19" s="708"/>
      <c r="L19" s="708"/>
      <c r="M19" s="147"/>
      <c r="N19" s="144"/>
      <c r="O19" s="147">
        <f>O20+O21</f>
        <v>0</v>
      </c>
      <c r="P19" s="148"/>
      <c r="Q19" s="748"/>
      <c r="R19" s="147">
        <f>R20+R21</f>
        <v>0</v>
      </c>
      <c r="S19" s="366"/>
      <c r="T19" s="366"/>
      <c r="U19" s="366"/>
      <c r="V19" s="366"/>
      <c r="W19" s="366"/>
      <c r="X19" s="366"/>
      <c r="Y19" s="366"/>
      <c r="Z19" s="366"/>
    </row>
    <row r="20" spans="1:26" ht="11.25" customHeight="1">
      <c r="A20" s="70" t="s">
        <v>4648</v>
      </c>
      <c r="B20" s="4" t="s">
        <v>4649</v>
      </c>
      <c r="C20" s="4" t="s">
        <v>4650</v>
      </c>
      <c r="D20" s="127" t="s">
        <v>392</v>
      </c>
      <c r="E20" s="127" t="s">
        <v>721</v>
      </c>
      <c r="F20" s="42"/>
      <c r="G20" s="42"/>
      <c r="H20" s="122"/>
      <c r="I20" s="122"/>
      <c r="J20" s="42"/>
      <c r="K20" s="42"/>
      <c r="L20" s="42"/>
      <c r="M20" s="71">
        <f t="shared" ref="M20:M26" si="4">L20/100000</f>
        <v>0</v>
      </c>
      <c r="N20" s="4"/>
      <c r="O20" s="71">
        <f t="shared" ref="O20:O26" si="5">M20*N20</f>
        <v>0</v>
      </c>
      <c r="P20" s="130"/>
      <c r="Q20" s="747">
        <f>'RMNCH+A Abstract'!J555</f>
        <v>0</v>
      </c>
      <c r="R20" s="316">
        <f>'RMNCH+A Abstract'!K555</f>
        <v>0</v>
      </c>
      <c r="S20" s="19"/>
      <c r="T20" s="19"/>
      <c r="U20" s="19"/>
      <c r="V20" s="19"/>
      <c r="W20" s="19"/>
      <c r="X20" s="19"/>
      <c r="Y20" s="19"/>
      <c r="Z20" s="19"/>
    </row>
    <row r="21" spans="1:26" ht="11.25" customHeight="1">
      <c r="A21" s="70" t="s">
        <v>4651</v>
      </c>
      <c r="B21" s="4"/>
      <c r="C21" s="4" t="s">
        <v>4652</v>
      </c>
      <c r="D21" s="127" t="s">
        <v>392</v>
      </c>
      <c r="E21" s="127" t="s">
        <v>721</v>
      </c>
      <c r="F21" s="42"/>
      <c r="G21" s="42"/>
      <c r="H21" s="122"/>
      <c r="I21" s="122"/>
      <c r="J21" s="42"/>
      <c r="K21" s="42"/>
      <c r="L21" s="42"/>
      <c r="M21" s="71">
        <f t="shared" si="4"/>
        <v>0</v>
      </c>
      <c r="N21" s="4"/>
      <c r="O21" s="71">
        <f t="shared" si="5"/>
        <v>0</v>
      </c>
      <c r="P21" s="130"/>
      <c r="Q21" s="747">
        <f>'RMNCH+A Abstract'!J556</f>
        <v>0</v>
      </c>
      <c r="R21" s="316">
        <f>'RMNCH+A Abstract'!K556</f>
        <v>0</v>
      </c>
      <c r="S21" s="19"/>
      <c r="T21" s="19"/>
      <c r="U21" s="19"/>
      <c r="V21" s="19"/>
      <c r="W21" s="19"/>
      <c r="X21" s="19"/>
      <c r="Y21" s="19"/>
      <c r="Z21" s="19"/>
    </row>
    <row r="22" spans="1:26" ht="25.5">
      <c r="A22" s="137" t="s">
        <v>4653</v>
      </c>
      <c r="B22" s="131" t="s">
        <v>4654</v>
      </c>
      <c r="C22" s="131" t="s">
        <v>4655</v>
      </c>
      <c r="D22" s="241" t="s">
        <v>392</v>
      </c>
      <c r="E22" s="241" t="s">
        <v>721</v>
      </c>
      <c r="F22" s="242"/>
      <c r="G22" s="242"/>
      <c r="H22" s="134">
        <v>270000</v>
      </c>
      <c r="I22" s="134">
        <v>128850</v>
      </c>
      <c r="J22" s="242"/>
      <c r="K22" s="242" t="s">
        <v>4524</v>
      </c>
      <c r="L22" s="242">
        <v>100</v>
      </c>
      <c r="M22" s="136">
        <f t="shared" si="4"/>
        <v>1E-3</v>
      </c>
      <c r="N22" s="131">
        <v>3000</v>
      </c>
      <c r="O22" s="136">
        <f t="shared" si="5"/>
        <v>3</v>
      </c>
      <c r="P22" s="180" t="s">
        <v>4656</v>
      </c>
      <c r="Q22" s="496">
        <f>'RMNCH+A Abstract'!J557</f>
        <v>0</v>
      </c>
      <c r="R22" s="321">
        <f>'RMNCH+A Abstract'!K557</f>
        <v>0</v>
      </c>
      <c r="S22" s="323"/>
      <c r="T22" s="323"/>
      <c r="U22" s="323"/>
      <c r="V22" s="323"/>
      <c r="W22" s="323"/>
      <c r="X22" s="323"/>
      <c r="Y22" s="323"/>
      <c r="Z22" s="323"/>
    </row>
    <row r="23" spans="1:26" ht="25.5">
      <c r="A23" s="137" t="s">
        <v>4657</v>
      </c>
      <c r="B23" s="131" t="s">
        <v>4658</v>
      </c>
      <c r="C23" s="131" t="s">
        <v>4659</v>
      </c>
      <c r="D23" s="241" t="s">
        <v>392</v>
      </c>
      <c r="E23" s="241" t="s">
        <v>721</v>
      </c>
      <c r="F23" s="242"/>
      <c r="G23" s="242"/>
      <c r="H23" s="134">
        <v>150000</v>
      </c>
      <c r="I23" s="134">
        <v>1703</v>
      </c>
      <c r="J23" s="242"/>
      <c r="K23" s="242" t="s">
        <v>4524</v>
      </c>
      <c r="L23" s="242">
        <v>25000</v>
      </c>
      <c r="M23" s="136">
        <f t="shared" si="4"/>
        <v>0.25</v>
      </c>
      <c r="N23" s="131">
        <v>2</v>
      </c>
      <c r="O23" s="136">
        <f t="shared" si="5"/>
        <v>0.5</v>
      </c>
      <c r="P23" s="180" t="s">
        <v>814</v>
      </c>
      <c r="Q23" s="496">
        <f>'RMNCH+A Abstract'!J558</f>
        <v>0</v>
      </c>
      <c r="R23" s="321">
        <f>'RMNCH+A Abstract'!K558</f>
        <v>0</v>
      </c>
      <c r="S23" s="323"/>
      <c r="T23" s="323"/>
      <c r="U23" s="323"/>
      <c r="V23" s="323"/>
      <c r="W23" s="323"/>
      <c r="X23" s="323"/>
      <c r="Y23" s="323"/>
      <c r="Z23" s="323"/>
    </row>
    <row r="24" spans="1:26" ht="12.75">
      <c r="A24" s="137" t="s">
        <v>4661</v>
      </c>
      <c r="B24" s="131" t="s">
        <v>4662</v>
      </c>
      <c r="C24" s="131" t="s">
        <v>4663</v>
      </c>
      <c r="D24" s="241" t="s">
        <v>392</v>
      </c>
      <c r="E24" s="241" t="s">
        <v>721</v>
      </c>
      <c r="F24" s="242"/>
      <c r="G24" s="242"/>
      <c r="H24" s="134">
        <v>60000</v>
      </c>
      <c r="I24" s="134">
        <v>18603</v>
      </c>
      <c r="J24" s="242"/>
      <c r="K24" s="242" t="s">
        <v>4524</v>
      </c>
      <c r="L24" s="242">
        <v>30000</v>
      </c>
      <c r="M24" s="136">
        <f t="shared" si="4"/>
        <v>0.3</v>
      </c>
      <c r="N24" s="131">
        <v>2</v>
      </c>
      <c r="O24" s="136">
        <f t="shared" si="5"/>
        <v>0.6</v>
      </c>
      <c r="P24" s="180" t="s">
        <v>814</v>
      </c>
      <c r="Q24" s="496">
        <f>'RMNCH+A Abstract'!J559</f>
        <v>0</v>
      </c>
      <c r="R24" s="321">
        <f>'RMNCH+A Abstract'!K559</f>
        <v>0</v>
      </c>
      <c r="S24" s="323"/>
      <c r="T24" s="323"/>
      <c r="U24" s="323"/>
      <c r="V24" s="323"/>
      <c r="W24" s="323"/>
      <c r="X24" s="323"/>
      <c r="Y24" s="323"/>
      <c r="Z24" s="323"/>
    </row>
    <row r="25" spans="1:26" ht="38.25">
      <c r="A25" s="137" t="s">
        <v>4664</v>
      </c>
      <c r="B25" s="131" t="s">
        <v>4665</v>
      </c>
      <c r="C25" s="131" t="s">
        <v>4666</v>
      </c>
      <c r="D25" s="241" t="s">
        <v>392</v>
      </c>
      <c r="E25" s="241" t="s">
        <v>721</v>
      </c>
      <c r="F25" s="242"/>
      <c r="G25" s="242"/>
      <c r="H25" s="134">
        <v>59000</v>
      </c>
      <c r="I25" s="134">
        <v>0</v>
      </c>
      <c r="J25" s="739"/>
      <c r="K25" s="242" t="s">
        <v>4524</v>
      </c>
      <c r="L25" s="242">
        <v>29670</v>
      </c>
      <c r="M25" s="136">
        <f t="shared" si="4"/>
        <v>0.29670000000000002</v>
      </c>
      <c r="N25" s="131">
        <v>2</v>
      </c>
      <c r="O25" s="136">
        <f t="shared" si="5"/>
        <v>0.59340000000000004</v>
      </c>
      <c r="P25" s="180" t="s">
        <v>4667</v>
      </c>
      <c r="Q25" s="496">
        <f>'RMNCH+A Abstract'!J560</f>
        <v>0</v>
      </c>
      <c r="R25" s="321">
        <f>'RMNCH+A Abstract'!K560</f>
        <v>0</v>
      </c>
      <c r="S25" s="323"/>
      <c r="T25" s="323"/>
      <c r="U25" s="323"/>
      <c r="V25" s="323"/>
      <c r="W25" s="323"/>
      <c r="X25" s="323"/>
      <c r="Y25" s="323"/>
      <c r="Z25" s="323"/>
    </row>
    <row r="26" spans="1:26" ht="11.25" customHeight="1">
      <c r="A26" s="70" t="s">
        <v>4668</v>
      </c>
      <c r="B26" s="4" t="s">
        <v>3200</v>
      </c>
      <c r="C26" s="4" t="s">
        <v>4669</v>
      </c>
      <c r="D26" s="127" t="s">
        <v>682</v>
      </c>
      <c r="E26" s="127" t="s">
        <v>124</v>
      </c>
      <c r="F26" s="42"/>
      <c r="G26" s="42"/>
      <c r="H26" s="42"/>
      <c r="I26" s="42"/>
      <c r="J26" s="42"/>
      <c r="K26" s="42"/>
      <c r="L26" s="42"/>
      <c r="M26" s="71">
        <f t="shared" si="4"/>
        <v>0</v>
      </c>
      <c r="N26" s="4"/>
      <c r="O26" s="71">
        <f t="shared" si="5"/>
        <v>0</v>
      </c>
      <c r="P26" s="304"/>
      <c r="Q26" s="747">
        <f>'NVBDCP Abstract'!J130</f>
        <v>0</v>
      </c>
      <c r="R26" s="316">
        <f>'NVBDCP Abstract'!K130</f>
        <v>0</v>
      </c>
      <c r="S26" s="19"/>
      <c r="T26" s="19"/>
      <c r="U26" s="19"/>
      <c r="V26" s="19"/>
      <c r="W26" s="19"/>
      <c r="X26" s="19"/>
      <c r="Y26" s="19"/>
      <c r="Z26" s="19"/>
    </row>
    <row r="27" spans="1:26" ht="11.25" customHeight="1">
      <c r="A27" s="751" t="s">
        <v>4670</v>
      </c>
      <c r="B27" s="752" t="s">
        <v>4671</v>
      </c>
      <c r="C27" s="752" t="s">
        <v>4672</v>
      </c>
      <c r="D27" s="753" t="s">
        <v>682</v>
      </c>
      <c r="E27" s="754" t="s">
        <v>128</v>
      </c>
      <c r="F27" s="752"/>
      <c r="G27" s="752"/>
      <c r="H27" s="755"/>
      <c r="I27" s="755"/>
      <c r="J27" s="752"/>
      <c r="K27" s="756"/>
      <c r="L27" s="756"/>
      <c r="M27" s="76"/>
      <c r="N27" s="756"/>
      <c r="O27" s="76"/>
      <c r="P27" s="751" t="s">
        <v>2738</v>
      </c>
      <c r="Q27" s="758"/>
      <c r="R27" s="76"/>
      <c r="S27" s="19"/>
      <c r="T27" s="19"/>
      <c r="U27" s="19"/>
      <c r="V27" s="19"/>
      <c r="W27" s="19"/>
      <c r="X27" s="19"/>
      <c r="Y27" s="19"/>
      <c r="Z27" s="19"/>
    </row>
    <row r="28" spans="1:26" ht="11.25" customHeight="1">
      <c r="A28" s="70" t="s">
        <v>4673</v>
      </c>
      <c r="B28" s="4" t="s">
        <v>4674</v>
      </c>
      <c r="C28" s="4" t="s">
        <v>4675</v>
      </c>
      <c r="D28" s="127" t="s">
        <v>682</v>
      </c>
      <c r="E28" s="74" t="s">
        <v>128</v>
      </c>
      <c r="F28" s="4">
        <v>0</v>
      </c>
      <c r="G28" s="4">
        <v>0</v>
      </c>
      <c r="H28" s="122">
        <v>0</v>
      </c>
      <c r="I28" s="122">
        <v>0</v>
      </c>
      <c r="J28" s="4">
        <v>0</v>
      </c>
      <c r="K28" s="4" t="s">
        <v>2109</v>
      </c>
      <c r="L28" s="4">
        <v>50000</v>
      </c>
      <c r="M28" s="71">
        <f t="shared" ref="M28:M31" si="6">L28/100000</f>
        <v>0.5</v>
      </c>
      <c r="N28" s="4">
        <v>0</v>
      </c>
      <c r="O28" s="71">
        <f t="shared" ref="O28:O31" si="7">M28*N28</f>
        <v>0</v>
      </c>
      <c r="P28" s="70"/>
      <c r="Q28" s="215">
        <f>'RNTCP Abstract'!J80</f>
        <v>0</v>
      </c>
      <c r="R28" s="71">
        <f>'RNTCP Abstract'!K80</f>
        <v>0</v>
      </c>
      <c r="S28" s="19"/>
      <c r="T28" s="19"/>
      <c r="U28" s="19"/>
      <c r="V28" s="19"/>
      <c r="W28" s="19"/>
      <c r="X28" s="19"/>
      <c r="Y28" s="19"/>
      <c r="Z28" s="19"/>
    </row>
    <row r="29" spans="1:26" ht="12.75">
      <c r="A29" s="70" t="s">
        <v>4677</v>
      </c>
      <c r="B29" s="42" t="s">
        <v>3602</v>
      </c>
      <c r="C29" s="42" t="s">
        <v>4678</v>
      </c>
      <c r="D29" s="127" t="s">
        <v>682</v>
      </c>
      <c r="E29" s="74" t="s">
        <v>128</v>
      </c>
      <c r="F29" s="4">
        <v>2</v>
      </c>
      <c r="G29" s="4">
        <v>2</v>
      </c>
      <c r="H29" s="122">
        <v>200000</v>
      </c>
      <c r="I29" s="122">
        <v>220370</v>
      </c>
      <c r="J29" s="4">
        <v>0</v>
      </c>
      <c r="K29" s="4" t="s">
        <v>2109</v>
      </c>
      <c r="L29" s="42">
        <v>100000</v>
      </c>
      <c r="M29" s="71">
        <f t="shared" si="6"/>
        <v>1</v>
      </c>
      <c r="N29" s="42">
        <v>2</v>
      </c>
      <c r="O29" s="71">
        <f t="shared" si="7"/>
        <v>2</v>
      </c>
      <c r="P29" s="304" t="s">
        <v>4679</v>
      </c>
      <c r="Q29" s="215">
        <f>'RNTCP Abstract'!J81</f>
        <v>0</v>
      </c>
      <c r="R29" s="71">
        <f>'RNTCP Abstract'!K81</f>
        <v>0</v>
      </c>
      <c r="S29" s="19"/>
      <c r="T29" s="19"/>
      <c r="U29" s="19"/>
      <c r="V29" s="19"/>
      <c r="W29" s="19"/>
      <c r="X29" s="19"/>
      <c r="Y29" s="19"/>
      <c r="Z29" s="19"/>
    </row>
    <row r="30" spans="1:26" ht="25.5">
      <c r="A30" s="137" t="s">
        <v>4680</v>
      </c>
      <c r="B30" s="242"/>
      <c r="C30" s="242" t="s">
        <v>4681</v>
      </c>
      <c r="D30" s="241" t="s">
        <v>682</v>
      </c>
      <c r="E30" s="132" t="s">
        <v>130</v>
      </c>
      <c r="F30" s="131"/>
      <c r="G30" s="131"/>
      <c r="H30" s="134"/>
      <c r="I30" s="134"/>
      <c r="J30" s="131"/>
      <c r="K30" s="131" t="s">
        <v>893</v>
      </c>
      <c r="L30" s="242">
        <v>300000</v>
      </c>
      <c r="M30" s="136">
        <f t="shared" si="6"/>
        <v>3</v>
      </c>
      <c r="N30" s="242">
        <v>1</v>
      </c>
      <c r="O30" s="136">
        <f t="shared" si="7"/>
        <v>3</v>
      </c>
      <c r="P30" s="137" t="s">
        <v>4682</v>
      </c>
      <c r="Q30" s="225">
        <f>'NVHCP Abstract'!J50</f>
        <v>0</v>
      </c>
      <c r="R30" s="225">
        <f>'NVHCP Abstract'!K50</f>
        <v>0</v>
      </c>
      <c r="S30" s="323"/>
      <c r="T30" s="323"/>
      <c r="U30" s="323"/>
      <c r="V30" s="323"/>
      <c r="W30" s="323"/>
      <c r="X30" s="323"/>
      <c r="Y30" s="323"/>
      <c r="Z30" s="323"/>
    </row>
    <row r="31" spans="1:26" ht="11.25" customHeight="1">
      <c r="A31" s="70" t="s">
        <v>4684</v>
      </c>
      <c r="B31" s="42"/>
      <c r="C31" s="42" t="s">
        <v>297</v>
      </c>
      <c r="D31" s="127" t="s">
        <v>609</v>
      </c>
      <c r="E31" s="127"/>
      <c r="F31" s="42"/>
      <c r="G31" s="42"/>
      <c r="H31" s="42"/>
      <c r="I31" s="42"/>
      <c r="J31" s="42"/>
      <c r="K31" s="42"/>
      <c r="L31" s="35"/>
      <c r="M31" s="136">
        <f t="shared" si="6"/>
        <v>0</v>
      </c>
      <c r="N31" s="242"/>
      <c r="O31" s="136">
        <f t="shared" si="7"/>
        <v>0</v>
      </c>
      <c r="P31" s="130"/>
      <c r="Q31" s="745"/>
      <c r="R31" s="324"/>
      <c r="S31" s="19"/>
      <c r="T31" s="19"/>
      <c r="U31" s="19"/>
      <c r="V31" s="19"/>
      <c r="W31" s="19"/>
      <c r="X31" s="19"/>
      <c r="Y31" s="19"/>
      <c r="Z31" s="19"/>
    </row>
    <row r="32" spans="1:26" ht="11.25" customHeight="1">
      <c r="A32" s="372"/>
      <c r="B32" s="19"/>
      <c r="C32" s="19"/>
      <c r="D32" s="336"/>
      <c r="E32" s="336"/>
      <c r="F32" s="19"/>
      <c r="G32" s="19"/>
      <c r="H32" s="19"/>
      <c r="I32" s="19"/>
      <c r="J32" s="19"/>
      <c r="K32" s="19"/>
      <c r="L32" s="19"/>
      <c r="M32" s="626"/>
      <c r="N32" s="19"/>
      <c r="O32" s="626"/>
      <c r="P32" s="372"/>
      <c r="Q32" s="372"/>
      <c r="R32" s="626"/>
      <c r="S32" s="19"/>
      <c r="T32" s="19"/>
      <c r="U32" s="19"/>
      <c r="V32" s="19"/>
      <c r="W32" s="19"/>
      <c r="X32" s="19"/>
      <c r="Y32" s="19"/>
      <c r="Z32" s="19"/>
    </row>
    <row r="33" spans="1:26" ht="11.25" customHeight="1">
      <c r="A33" s="372"/>
      <c r="B33" s="19"/>
      <c r="C33" s="19"/>
      <c r="D33" s="336"/>
      <c r="E33" s="336"/>
      <c r="F33" s="19"/>
      <c r="G33" s="19"/>
      <c r="H33" s="19"/>
      <c r="I33" s="19"/>
      <c r="J33" s="19"/>
      <c r="K33" s="19"/>
      <c r="L33" s="19"/>
      <c r="M33" s="626"/>
      <c r="N33" s="19"/>
      <c r="O33" s="626"/>
      <c r="P33" s="372"/>
      <c r="Q33" s="372"/>
      <c r="R33" s="626"/>
      <c r="S33" s="19"/>
      <c r="T33" s="19"/>
      <c r="U33" s="19"/>
      <c r="V33" s="19"/>
      <c r="W33" s="19"/>
      <c r="X33" s="19"/>
      <c r="Y33" s="19"/>
      <c r="Z33" s="19"/>
    </row>
    <row r="34" spans="1:26" ht="11.25" customHeight="1">
      <c r="A34" s="372"/>
      <c r="B34" s="19"/>
      <c r="C34" s="19"/>
      <c r="D34" s="336"/>
      <c r="E34" s="336"/>
      <c r="F34" s="19"/>
      <c r="G34" s="19"/>
      <c r="H34" s="19"/>
      <c r="I34" s="19"/>
      <c r="J34" s="19"/>
      <c r="K34" s="19"/>
      <c r="L34" s="19"/>
      <c r="M34" s="626"/>
      <c r="N34" s="19"/>
      <c r="O34" s="626"/>
      <c r="P34" s="372"/>
      <c r="Q34" s="372"/>
      <c r="R34" s="626"/>
      <c r="S34" s="19"/>
      <c r="T34" s="19"/>
      <c r="U34" s="19"/>
      <c r="V34" s="19"/>
      <c r="W34" s="19"/>
      <c r="X34" s="19"/>
      <c r="Y34" s="19"/>
      <c r="Z34" s="19"/>
    </row>
    <row r="35" spans="1:26" ht="11.25" customHeight="1">
      <c r="A35" s="372"/>
      <c r="B35" s="19"/>
      <c r="C35" s="19"/>
      <c r="D35" s="336"/>
      <c r="E35" s="336"/>
      <c r="F35" s="19"/>
      <c r="G35" s="19"/>
      <c r="H35" s="19"/>
      <c r="I35" s="19"/>
      <c r="J35" s="19"/>
      <c r="K35" s="19"/>
      <c r="L35" s="19"/>
      <c r="M35" s="626"/>
      <c r="N35" s="19"/>
      <c r="O35" s="626"/>
      <c r="P35" s="372"/>
      <c r="Q35" s="372"/>
      <c r="R35" s="626"/>
      <c r="S35" s="19"/>
      <c r="T35" s="19"/>
      <c r="U35" s="19"/>
      <c r="V35" s="19"/>
      <c r="W35" s="19"/>
      <c r="X35" s="19"/>
      <c r="Y35" s="19"/>
      <c r="Z35" s="19"/>
    </row>
    <row r="36" spans="1:26" ht="11.25" customHeight="1">
      <c r="A36" s="372"/>
      <c r="B36" s="19"/>
      <c r="C36" s="19"/>
      <c r="D36" s="336"/>
      <c r="E36" s="336"/>
      <c r="F36" s="19"/>
      <c r="G36" s="19"/>
      <c r="H36" s="19"/>
      <c r="I36" s="19"/>
      <c r="J36" s="19"/>
      <c r="K36" s="19"/>
      <c r="L36" s="19"/>
      <c r="M36" s="626"/>
      <c r="N36" s="19"/>
      <c r="O36" s="626"/>
      <c r="P36" s="372"/>
      <c r="Q36" s="372"/>
      <c r="R36" s="626"/>
      <c r="S36" s="19"/>
      <c r="T36" s="19"/>
      <c r="U36" s="19"/>
      <c r="V36" s="19"/>
      <c r="W36" s="19"/>
      <c r="X36" s="19"/>
      <c r="Y36" s="19"/>
      <c r="Z36" s="19"/>
    </row>
    <row r="37" spans="1:26" ht="11.25" customHeight="1">
      <c r="A37" s="372"/>
      <c r="B37" s="19"/>
      <c r="C37" s="19"/>
      <c r="D37" s="336"/>
      <c r="E37" s="336"/>
      <c r="F37" s="19"/>
      <c r="G37" s="19"/>
      <c r="H37" s="19"/>
      <c r="I37" s="19"/>
      <c r="J37" s="19"/>
      <c r="K37" s="19"/>
      <c r="L37" s="19"/>
      <c r="M37" s="626"/>
      <c r="N37" s="19"/>
      <c r="O37" s="626"/>
      <c r="P37" s="372"/>
      <c r="Q37" s="372"/>
      <c r="R37" s="626"/>
      <c r="S37" s="19"/>
      <c r="T37" s="19"/>
      <c r="U37" s="19"/>
      <c r="V37" s="19"/>
      <c r="W37" s="19"/>
      <c r="X37" s="19"/>
      <c r="Y37" s="19"/>
      <c r="Z37" s="19"/>
    </row>
    <row r="38" spans="1:26" ht="11.25" customHeight="1">
      <c r="A38" s="372"/>
      <c r="B38" s="19"/>
      <c r="C38" s="19"/>
      <c r="D38" s="336"/>
      <c r="E38" s="336"/>
      <c r="F38" s="19"/>
      <c r="G38" s="19"/>
      <c r="H38" s="19"/>
      <c r="I38" s="19"/>
      <c r="J38" s="19"/>
      <c r="K38" s="19"/>
      <c r="L38" s="19"/>
      <c r="M38" s="626"/>
      <c r="N38" s="19"/>
      <c r="O38" s="626"/>
      <c r="P38" s="372"/>
      <c r="Q38" s="372"/>
      <c r="R38" s="626"/>
      <c r="S38" s="19"/>
      <c r="T38" s="19"/>
      <c r="U38" s="19"/>
      <c r="V38" s="19"/>
      <c r="W38" s="19"/>
      <c r="X38" s="19"/>
      <c r="Y38" s="19"/>
      <c r="Z38" s="19"/>
    </row>
    <row r="39" spans="1:26" ht="11.25" customHeight="1">
      <c r="A39" s="372"/>
      <c r="B39" s="19"/>
      <c r="C39" s="19"/>
      <c r="D39" s="336"/>
      <c r="E39" s="336"/>
      <c r="F39" s="19"/>
      <c r="G39" s="19"/>
      <c r="H39" s="19"/>
      <c r="I39" s="19"/>
      <c r="J39" s="19"/>
      <c r="K39" s="19"/>
      <c r="L39" s="19"/>
      <c r="M39" s="626"/>
      <c r="N39" s="19"/>
      <c r="O39" s="626"/>
      <c r="P39" s="372"/>
      <c r="Q39" s="372"/>
      <c r="R39" s="626"/>
      <c r="S39" s="19"/>
      <c r="T39" s="19"/>
      <c r="U39" s="19"/>
      <c r="V39" s="19"/>
      <c r="W39" s="19"/>
      <c r="X39" s="19"/>
      <c r="Y39" s="19"/>
      <c r="Z39" s="19"/>
    </row>
    <row r="40" spans="1:26" ht="11.25" customHeight="1">
      <c r="A40" s="372"/>
      <c r="B40" s="19"/>
      <c r="C40" s="19"/>
      <c r="D40" s="336"/>
      <c r="E40" s="336"/>
      <c r="F40" s="19"/>
      <c r="G40" s="19"/>
      <c r="H40" s="19"/>
      <c r="I40" s="19"/>
      <c r="J40" s="19"/>
      <c r="K40" s="19"/>
      <c r="L40" s="19"/>
      <c r="M40" s="626"/>
      <c r="N40" s="19"/>
      <c r="O40" s="626"/>
      <c r="P40" s="372"/>
      <c r="Q40" s="372"/>
      <c r="R40" s="626"/>
      <c r="S40" s="19"/>
      <c r="T40" s="19"/>
      <c r="U40" s="19"/>
      <c r="V40" s="19"/>
      <c r="W40" s="19"/>
      <c r="X40" s="19"/>
      <c r="Y40" s="19"/>
      <c r="Z40" s="19"/>
    </row>
    <row r="41" spans="1:26" ht="11.25" customHeight="1">
      <c r="A41" s="372"/>
      <c r="B41" s="19"/>
      <c r="C41" s="19"/>
      <c r="D41" s="336"/>
      <c r="E41" s="336"/>
      <c r="F41" s="19"/>
      <c r="G41" s="19"/>
      <c r="H41" s="19"/>
      <c r="I41" s="19"/>
      <c r="J41" s="19"/>
      <c r="K41" s="19"/>
      <c r="L41" s="19"/>
      <c r="M41" s="626"/>
      <c r="N41" s="19"/>
      <c r="O41" s="626"/>
      <c r="P41" s="372"/>
      <c r="Q41" s="372"/>
      <c r="R41" s="626"/>
      <c r="S41" s="19"/>
      <c r="T41" s="19"/>
      <c r="U41" s="19"/>
      <c r="V41" s="19"/>
      <c r="W41" s="19"/>
      <c r="X41" s="19"/>
      <c r="Y41" s="19"/>
      <c r="Z41" s="19"/>
    </row>
    <row r="42" spans="1:26" ht="11.25" customHeight="1">
      <c r="A42" s="372"/>
      <c r="B42" s="19"/>
      <c r="C42" s="19"/>
      <c r="D42" s="336"/>
      <c r="E42" s="336"/>
      <c r="F42" s="19"/>
      <c r="G42" s="19"/>
      <c r="H42" s="19"/>
      <c r="I42" s="19"/>
      <c r="J42" s="19"/>
      <c r="K42" s="19"/>
      <c r="L42" s="19"/>
      <c r="M42" s="626"/>
      <c r="N42" s="19"/>
      <c r="O42" s="626"/>
      <c r="P42" s="372"/>
      <c r="Q42" s="372"/>
      <c r="R42" s="626"/>
      <c r="S42" s="19"/>
      <c r="T42" s="19"/>
      <c r="U42" s="19"/>
      <c r="V42" s="19"/>
      <c r="W42" s="19"/>
      <c r="X42" s="19"/>
      <c r="Y42" s="19"/>
      <c r="Z42" s="19"/>
    </row>
    <row r="43" spans="1:26" ht="11.25" customHeight="1">
      <c r="A43" s="372"/>
      <c r="B43" s="19"/>
      <c r="C43" s="19"/>
      <c r="D43" s="336"/>
      <c r="E43" s="336"/>
      <c r="F43" s="19"/>
      <c r="G43" s="19"/>
      <c r="H43" s="19"/>
      <c r="I43" s="19"/>
      <c r="J43" s="19"/>
      <c r="K43" s="19"/>
      <c r="L43" s="19"/>
      <c r="M43" s="626"/>
      <c r="N43" s="19"/>
      <c r="O43" s="626"/>
      <c r="P43" s="372"/>
      <c r="Q43" s="372"/>
      <c r="R43" s="626"/>
      <c r="S43" s="19"/>
      <c r="T43" s="19"/>
      <c r="U43" s="19"/>
      <c r="V43" s="19"/>
      <c r="W43" s="19"/>
      <c r="X43" s="19"/>
      <c r="Y43" s="19"/>
      <c r="Z43" s="19"/>
    </row>
    <row r="44" spans="1:26" ht="11.25" customHeight="1">
      <c r="A44" s="372"/>
      <c r="B44" s="19"/>
      <c r="C44" s="19"/>
      <c r="D44" s="336"/>
      <c r="E44" s="336"/>
      <c r="F44" s="19"/>
      <c r="G44" s="19"/>
      <c r="H44" s="19"/>
      <c r="I44" s="19"/>
      <c r="J44" s="19"/>
      <c r="K44" s="19"/>
      <c r="L44" s="19"/>
      <c r="M44" s="626"/>
      <c r="N44" s="19"/>
      <c r="O44" s="626"/>
      <c r="P44" s="372"/>
      <c r="Q44" s="372"/>
      <c r="R44" s="626"/>
      <c r="S44" s="19"/>
      <c r="T44" s="19"/>
      <c r="U44" s="19"/>
      <c r="V44" s="19"/>
      <c r="W44" s="19"/>
      <c r="X44" s="19"/>
      <c r="Y44" s="19"/>
      <c r="Z44" s="19"/>
    </row>
    <row r="45" spans="1:26" ht="11.25" customHeight="1">
      <c r="A45" s="372"/>
      <c r="B45" s="19"/>
      <c r="C45" s="19"/>
      <c r="D45" s="336"/>
      <c r="E45" s="336"/>
      <c r="F45" s="19"/>
      <c r="G45" s="19"/>
      <c r="H45" s="19"/>
      <c r="I45" s="19"/>
      <c r="J45" s="19"/>
      <c r="K45" s="19"/>
      <c r="L45" s="19"/>
      <c r="M45" s="626"/>
      <c r="N45" s="19"/>
      <c r="O45" s="626"/>
      <c r="P45" s="372"/>
      <c r="Q45" s="372"/>
      <c r="R45" s="626"/>
      <c r="S45" s="19"/>
      <c r="T45" s="19"/>
      <c r="U45" s="19"/>
      <c r="V45" s="19"/>
      <c r="W45" s="19"/>
      <c r="X45" s="19"/>
      <c r="Y45" s="19"/>
      <c r="Z45" s="19"/>
    </row>
    <row r="46" spans="1:26" ht="11.25" customHeight="1">
      <c r="A46" s="372"/>
      <c r="B46" s="19"/>
      <c r="C46" s="19"/>
      <c r="D46" s="336"/>
      <c r="E46" s="336"/>
      <c r="F46" s="19"/>
      <c r="G46" s="19"/>
      <c r="H46" s="19"/>
      <c r="I46" s="19"/>
      <c r="J46" s="19"/>
      <c r="K46" s="19"/>
      <c r="L46" s="19"/>
      <c r="M46" s="626"/>
      <c r="N46" s="19"/>
      <c r="O46" s="626"/>
      <c r="P46" s="372"/>
      <c r="Q46" s="372"/>
      <c r="R46" s="626"/>
      <c r="S46" s="19"/>
      <c r="T46" s="19"/>
      <c r="U46" s="19"/>
      <c r="V46" s="19"/>
      <c r="W46" s="19"/>
      <c r="X46" s="19"/>
      <c r="Y46" s="19"/>
      <c r="Z46" s="19"/>
    </row>
    <row r="47" spans="1:26" ht="11.25" customHeight="1">
      <c r="A47" s="372"/>
      <c r="B47" s="19"/>
      <c r="C47" s="19"/>
      <c r="D47" s="336"/>
      <c r="E47" s="336"/>
      <c r="F47" s="19"/>
      <c r="G47" s="19"/>
      <c r="H47" s="19"/>
      <c r="I47" s="19"/>
      <c r="J47" s="19"/>
      <c r="K47" s="19"/>
      <c r="L47" s="19"/>
      <c r="M47" s="626"/>
      <c r="N47" s="19"/>
      <c r="O47" s="626"/>
      <c r="P47" s="372"/>
      <c r="Q47" s="372"/>
      <c r="R47" s="626"/>
      <c r="S47" s="19"/>
      <c r="T47" s="19"/>
      <c r="U47" s="19"/>
      <c r="V47" s="19"/>
      <c r="W47" s="19"/>
      <c r="X47" s="19"/>
      <c r="Y47" s="19"/>
      <c r="Z47" s="19"/>
    </row>
    <row r="48" spans="1:26" ht="11.25" customHeight="1">
      <c r="A48" s="372"/>
      <c r="B48" s="19"/>
      <c r="C48" s="19"/>
      <c r="D48" s="336"/>
      <c r="E48" s="336"/>
      <c r="F48" s="19"/>
      <c r="G48" s="19"/>
      <c r="H48" s="19"/>
      <c r="I48" s="19"/>
      <c r="J48" s="19"/>
      <c r="K48" s="19"/>
      <c r="L48" s="19"/>
      <c r="M48" s="626"/>
      <c r="N48" s="19"/>
      <c r="O48" s="626"/>
      <c r="P48" s="372"/>
      <c r="Q48" s="372"/>
      <c r="R48" s="626"/>
      <c r="S48" s="19"/>
      <c r="T48" s="19"/>
      <c r="U48" s="19"/>
      <c r="V48" s="19"/>
      <c r="W48" s="19"/>
      <c r="X48" s="19"/>
      <c r="Y48" s="19"/>
      <c r="Z48" s="19"/>
    </row>
    <row r="49" spans="1:26" ht="11.25" customHeight="1">
      <c r="A49" s="372"/>
      <c r="B49" s="19"/>
      <c r="C49" s="19"/>
      <c r="D49" s="336"/>
      <c r="E49" s="336"/>
      <c r="F49" s="19"/>
      <c r="G49" s="19"/>
      <c r="H49" s="19"/>
      <c r="I49" s="19"/>
      <c r="J49" s="19"/>
      <c r="K49" s="19"/>
      <c r="L49" s="19"/>
      <c r="M49" s="626"/>
      <c r="N49" s="19"/>
      <c r="O49" s="626"/>
      <c r="P49" s="372"/>
      <c r="Q49" s="372"/>
      <c r="R49" s="626"/>
      <c r="S49" s="19"/>
      <c r="T49" s="19"/>
      <c r="U49" s="19"/>
      <c r="V49" s="19"/>
      <c r="W49" s="19"/>
      <c r="X49" s="19"/>
      <c r="Y49" s="19"/>
      <c r="Z49" s="19"/>
    </row>
    <row r="50" spans="1:26" ht="11.25" customHeight="1">
      <c r="A50" s="372"/>
      <c r="B50" s="19"/>
      <c r="C50" s="19"/>
      <c r="D50" s="336"/>
      <c r="E50" s="336"/>
      <c r="F50" s="19"/>
      <c r="G50" s="19"/>
      <c r="H50" s="19"/>
      <c r="I50" s="19"/>
      <c r="J50" s="19"/>
      <c r="K50" s="19"/>
      <c r="L50" s="19"/>
      <c r="M50" s="626"/>
      <c r="N50" s="19"/>
      <c r="O50" s="626"/>
      <c r="P50" s="372"/>
      <c r="Q50" s="372"/>
      <c r="R50" s="626"/>
      <c r="S50" s="19"/>
      <c r="T50" s="19"/>
      <c r="U50" s="19"/>
      <c r="V50" s="19"/>
      <c r="W50" s="19"/>
      <c r="X50" s="19"/>
      <c r="Y50" s="19"/>
      <c r="Z50" s="19"/>
    </row>
    <row r="51" spans="1:26" ht="11.25" customHeight="1">
      <c r="A51" s="372"/>
      <c r="B51" s="19"/>
      <c r="C51" s="19"/>
      <c r="D51" s="336"/>
      <c r="E51" s="336"/>
      <c r="F51" s="19"/>
      <c r="G51" s="19"/>
      <c r="H51" s="19"/>
      <c r="I51" s="19"/>
      <c r="J51" s="19"/>
      <c r="K51" s="19"/>
      <c r="L51" s="19"/>
      <c r="M51" s="626"/>
      <c r="N51" s="19"/>
      <c r="O51" s="626"/>
      <c r="P51" s="372"/>
      <c r="Q51" s="372"/>
      <c r="R51" s="626"/>
      <c r="S51" s="19"/>
      <c r="T51" s="19"/>
      <c r="U51" s="19"/>
      <c r="V51" s="19"/>
      <c r="W51" s="19"/>
      <c r="X51" s="19"/>
      <c r="Y51" s="19"/>
      <c r="Z51" s="19"/>
    </row>
    <row r="52" spans="1:26" ht="11.25" customHeight="1">
      <c r="A52" s="372"/>
      <c r="B52" s="19"/>
      <c r="C52" s="19"/>
      <c r="D52" s="336"/>
      <c r="E52" s="336"/>
      <c r="F52" s="19"/>
      <c r="G52" s="19"/>
      <c r="H52" s="19"/>
      <c r="I52" s="19"/>
      <c r="J52" s="19"/>
      <c r="K52" s="19"/>
      <c r="L52" s="19"/>
      <c r="M52" s="626"/>
      <c r="N52" s="19"/>
      <c r="O52" s="626"/>
      <c r="P52" s="372"/>
      <c r="Q52" s="372"/>
      <c r="R52" s="626"/>
      <c r="S52" s="19"/>
      <c r="T52" s="19"/>
      <c r="U52" s="19"/>
      <c r="V52" s="19"/>
      <c r="W52" s="19"/>
      <c r="X52" s="19"/>
      <c r="Y52" s="19"/>
      <c r="Z52" s="19"/>
    </row>
    <row r="53" spans="1:26" ht="11.25" customHeight="1">
      <c r="A53" s="372"/>
      <c r="B53" s="19"/>
      <c r="C53" s="19"/>
      <c r="D53" s="336"/>
      <c r="E53" s="336"/>
      <c r="F53" s="19"/>
      <c r="G53" s="19"/>
      <c r="H53" s="19"/>
      <c r="I53" s="19"/>
      <c r="J53" s="19"/>
      <c r="K53" s="19"/>
      <c r="L53" s="19"/>
      <c r="M53" s="626"/>
      <c r="N53" s="19"/>
      <c r="O53" s="626"/>
      <c r="P53" s="372"/>
      <c r="Q53" s="372"/>
      <c r="R53" s="626"/>
      <c r="S53" s="19"/>
      <c r="T53" s="19"/>
      <c r="U53" s="19"/>
      <c r="V53" s="19"/>
      <c r="W53" s="19"/>
      <c r="X53" s="19"/>
      <c r="Y53" s="19"/>
      <c r="Z53" s="19"/>
    </row>
    <row r="54" spans="1:26" ht="11.25" customHeight="1">
      <c r="A54" s="372"/>
      <c r="B54" s="19"/>
      <c r="C54" s="19"/>
      <c r="D54" s="336"/>
      <c r="E54" s="336"/>
      <c r="F54" s="19"/>
      <c r="G54" s="19"/>
      <c r="H54" s="19"/>
      <c r="I54" s="19"/>
      <c r="J54" s="19"/>
      <c r="K54" s="19"/>
      <c r="L54" s="19"/>
      <c r="M54" s="626"/>
      <c r="N54" s="19"/>
      <c r="O54" s="626"/>
      <c r="P54" s="372"/>
      <c r="Q54" s="372"/>
      <c r="R54" s="626"/>
      <c r="S54" s="19"/>
      <c r="T54" s="19"/>
      <c r="U54" s="19"/>
      <c r="V54" s="19"/>
      <c r="W54" s="19"/>
      <c r="X54" s="19"/>
      <c r="Y54" s="19"/>
      <c r="Z54" s="19"/>
    </row>
    <row r="55" spans="1:26" ht="11.25" customHeight="1">
      <c r="A55" s="372"/>
      <c r="B55" s="19"/>
      <c r="C55" s="19"/>
      <c r="D55" s="336"/>
      <c r="E55" s="336"/>
      <c r="F55" s="19"/>
      <c r="G55" s="19"/>
      <c r="H55" s="19"/>
      <c r="I55" s="19"/>
      <c r="J55" s="19"/>
      <c r="K55" s="19"/>
      <c r="L55" s="19"/>
      <c r="M55" s="626"/>
      <c r="N55" s="19"/>
      <c r="O55" s="626"/>
      <c r="P55" s="372"/>
      <c r="Q55" s="372"/>
      <c r="R55" s="626"/>
      <c r="S55" s="19"/>
      <c r="T55" s="19"/>
      <c r="U55" s="19"/>
      <c r="V55" s="19"/>
      <c r="W55" s="19"/>
      <c r="X55" s="19"/>
      <c r="Y55" s="19"/>
      <c r="Z55" s="19"/>
    </row>
    <row r="56" spans="1:26" ht="11.25" customHeight="1">
      <c r="A56" s="372"/>
      <c r="B56" s="19"/>
      <c r="C56" s="19"/>
      <c r="D56" s="336"/>
      <c r="E56" s="336"/>
      <c r="F56" s="19"/>
      <c r="G56" s="19"/>
      <c r="H56" s="19"/>
      <c r="I56" s="19"/>
      <c r="J56" s="19"/>
      <c r="K56" s="19"/>
      <c r="L56" s="19"/>
      <c r="M56" s="626"/>
      <c r="N56" s="19"/>
      <c r="O56" s="626"/>
      <c r="P56" s="372"/>
      <c r="Q56" s="372"/>
      <c r="R56" s="626"/>
      <c r="S56" s="19"/>
      <c r="T56" s="19"/>
      <c r="U56" s="19"/>
      <c r="V56" s="19"/>
      <c r="W56" s="19"/>
      <c r="X56" s="19"/>
      <c r="Y56" s="19"/>
      <c r="Z56" s="19"/>
    </row>
    <row r="57" spans="1:26" ht="11.25" customHeight="1">
      <c r="A57" s="372"/>
      <c r="B57" s="19"/>
      <c r="C57" s="19"/>
      <c r="D57" s="336"/>
      <c r="E57" s="336"/>
      <c r="F57" s="19"/>
      <c r="G57" s="19"/>
      <c r="H57" s="19"/>
      <c r="I57" s="19"/>
      <c r="J57" s="19"/>
      <c r="K57" s="19"/>
      <c r="L57" s="19"/>
      <c r="M57" s="626"/>
      <c r="N57" s="19"/>
      <c r="O57" s="626"/>
      <c r="P57" s="372"/>
      <c r="Q57" s="372"/>
      <c r="R57" s="626"/>
      <c r="S57" s="19"/>
      <c r="T57" s="19"/>
      <c r="U57" s="19"/>
      <c r="V57" s="19"/>
      <c r="W57" s="19"/>
      <c r="X57" s="19"/>
      <c r="Y57" s="19"/>
      <c r="Z57" s="19"/>
    </row>
    <row r="58" spans="1:26" ht="11.25" customHeight="1">
      <c r="A58" s="372"/>
      <c r="B58" s="19"/>
      <c r="C58" s="19"/>
      <c r="D58" s="336"/>
      <c r="E58" s="336"/>
      <c r="F58" s="19"/>
      <c r="G58" s="19"/>
      <c r="H58" s="19"/>
      <c r="I58" s="19"/>
      <c r="J58" s="19"/>
      <c r="K58" s="19"/>
      <c r="L58" s="19"/>
      <c r="M58" s="626"/>
      <c r="N58" s="19"/>
      <c r="O58" s="626"/>
      <c r="P58" s="372"/>
      <c r="Q58" s="372"/>
      <c r="R58" s="626"/>
      <c r="S58" s="19"/>
      <c r="T58" s="19"/>
      <c r="U58" s="19"/>
      <c r="V58" s="19"/>
      <c r="W58" s="19"/>
      <c r="X58" s="19"/>
      <c r="Y58" s="19"/>
      <c r="Z58" s="19"/>
    </row>
    <row r="59" spans="1:26" ht="11.25" customHeight="1">
      <c r="A59" s="372"/>
      <c r="B59" s="19"/>
      <c r="C59" s="19"/>
      <c r="D59" s="336"/>
      <c r="E59" s="336"/>
      <c r="F59" s="19"/>
      <c r="G59" s="19"/>
      <c r="H59" s="19"/>
      <c r="I59" s="19"/>
      <c r="J59" s="19"/>
      <c r="K59" s="19"/>
      <c r="L59" s="19"/>
      <c r="M59" s="626"/>
      <c r="N59" s="19"/>
      <c r="O59" s="626"/>
      <c r="P59" s="372"/>
      <c r="Q59" s="372"/>
      <c r="R59" s="626"/>
      <c r="S59" s="19"/>
      <c r="T59" s="19"/>
      <c r="U59" s="19"/>
      <c r="V59" s="19"/>
      <c r="W59" s="19"/>
      <c r="X59" s="19"/>
      <c r="Y59" s="19"/>
      <c r="Z59" s="19"/>
    </row>
    <row r="60" spans="1:26" ht="11.25" customHeight="1">
      <c r="A60" s="372"/>
      <c r="B60" s="19"/>
      <c r="C60" s="19"/>
      <c r="D60" s="336"/>
      <c r="E60" s="336"/>
      <c r="F60" s="19"/>
      <c r="G60" s="19"/>
      <c r="H60" s="19"/>
      <c r="I60" s="19"/>
      <c r="J60" s="19"/>
      <c r="K60" s="19"/>
      <c r="L60" s="19"/>
      <c r="M60" s="626"/>
      <c r="N60" s="19"/>
      <c r="O60" s="626"/>
      <c r="P60" s="372"/>
      <c r="Q60" s="372"/>
      <c r="R60" s="626"/>
      <c r="S60" s="19"/>
      <c r="T60" s="19"/>
      <c r="U60" s="19"/>
      <c r="V60" s="19"/>
      <c r="W60" s="19"/>
      <c r="X60" s="19"/>
      <c r="Y60" s="19"/>
      <c r="Z60" s="19"/>
    </row>
    <row r="61" spans="1:26" ht="11.25" customHeight="1">
      <c r="A61" s="372"/>
      <c r="B61" s="19"/>
      <c r="C61" s="19"/>
      <c r="D61" s="336"/>
      <c r="E61" s="336"/>
      <c r="F61" s="19"/>
      <c r="G61" s="19"/>
      <c r="H61" s="19"/>
      <c r="I61" s="19"/>
      <c r="J61" s="19"/>
      <c r="K61" s="19"/>
      <c r="L61" s="19"/>
      <c r="M61" s="626"/>
      <c r="N61" s="19"/>
      <c r="O61" s="626"/>
      <c r="P61" s="372"/>
      <c r="Q61" s="372"/>
      <c r="R61" s="626"/>
      <c r="S61" s="19"/>
      <c r="T61" s="19"/>
      <c r="U61" s="19"/>
      <c r="V61" s="19"/>
      <c r="W61" s="19"/>
      <c r="X61" s="19"/>
      <c r="Y61" s="19"/>
      <c r="Z61" s="19"/>
    </row>
    <row r="62" spans="1:26" ht="11.25" customHeight="1">
      <c r="A62" s="372"/>
      <c r="B62" s="19"/>
      <c r="C62" s="19"/>
      <c r="D62" s="336"/>
      <c r="E62" s="336"/>
      <c r="F62" s="19"/>
      <c r="G62" s="19"/>
      <c r="H62" s="19"/>
      <c r="I62" s="19"/>
      <c r="J62" s="19"/>
      <c r="K62" s="19"/>
      <c r="L62" s="19"/>
      <c r="M62" s="626"/>
      <c r="N62" s="19"/>
      <c r="O62" s="626"/>
      <c r="P62" s="372"/>
      <c r="Q62" s="372"/>
      <c r="R62" s="626"/>
      <c r="S62" s="19"/>
      <c r="T62" s="19"/>
      <c r="U62" s="19"/>
      <c r="V62" s="19"/>
      <c r="W62" s="19"/>
      <c r="X62" s="19"/>
      <c r="Y62" s="19"/>
      <c r="Z62" s="19"/>
    </row>
    <row r="63" spans="1:26" ht="11.25" customHeight="1">
      <c r="A63" s="372"/>
      <c r="B63" s="19"/>
      <c r="C63" s="19"/>
      <c r="D63" s="336"/>
      <c r="E63" s="336"/>
      <c r="F63" s="19"/>
      <c r="G63" s="19"/>
      <c r="H63" s="19"/>
      <c r="I63" s="19"/>
      <c r="J63" s="19"/>
      <c r="K63" s="19"/>
      <c r="L63" s="19"/>
      <c r="M63" s="626"/>
      <c r="N63" s="19"/>
      <c r="O63" s="626"/>
      <c r="P63" s="372"/>
      <c r="Q63" s="372"/>
      <c r="R63" s="626"/>
      <c r="S63" s="19"/>
      <c r="T63" s="19"/>
      <c r="U63" s="19"/>
      <c r="V63" s="19"/>
      <c r="W63" s="19"/>
      <c r="X63" s="19"/>
      <c r="Y63" s="19"/>
      <c r="Z63" s="19"/>
    </row>
    <row r="64" spans="1:26" ht="11.25" customHeight="1">
      <c r="A64" s="372"/>
      <c r="B64" s="19"/>
      <c r="C64" s="19"/>
      <c r="D64" s="336"/>
      <c r="E64" s="336"/>
      <c r="F64" s="19"/>
      <c r="G64" s="19"/>
      <c r="H64" s="19"/>
      <c r="I64" s="19"/>
      <c r="J64" s="19"/>
      <c r="K64" s="19"/>
      <c r="L64" s="19"/>
      <c r="M64" s="626"/>
      <c r="N64" s="19"/>
      <c r="O64" s="626"/>
      <c r="P64" s="372"/>
      <c r="Q64" s="372"/>
      <c r="R64" s="626"/>
      <c r="S64" s="19"/>
      <c r="T64" s="19"/>
      <c r="U64" s="19"/>
      <c r="V64" s="19"/>
      <c r="W64" s="19"/>
      <c r="X64" s="19"/>
      <c r="Y64" s="19"/>
      <c r="Z64" s="19"/>
    </row>
    <row r="65" spans="1:26" ht="11.25" customHeight="1">
      <c r="A65" s="372"/>
      <c r="B65" s="19"/>
      <c r="C65" s="19"/>
      <c r="D65" s="336"/>
      <c r="E65" s="336"/>
      <c r="F65" s="19"/>
      <c r="G65" s="19"/>
      <c r="H65" s="19"/>
      <c r="I65" s="19"/>
      <c r="J65" s="19"/>
      <c r="K65" s="19"/>
      <c r="L65" s="19"/>
      <c r="M65" s="626"/>
      <c r="N65" s="19"/>
      <c r="O65" s="626"/>
      <c r="P65" s="372"/>
      <c r="Q65" s="372"/>
      <c r="R65" s="626"/>
      <c r="S65" s="19"/>
      <c r="T65" s="19"/>
      <c r="U65" s="19"/>
      <c r="V65" s="19"/>
      <c r="W65" s="19"/>
      <c r="X65" s="19"/>
      <c r="Y65" s="19"/>
      <c r="Z65" s="19"/>
    </row>
    <row r="66" spans="1:26" ht="11.25" customHeight="1">
      <c r="A66" s="372"/>
      <c r="B66" s="19"/>
      <c r="C66" s="19"/>
      <c r="D66" s="336"/>
      <c r="E66" s="336"/>
      <c r="F66" s="19"/>
      <c r="G66" s="19"/>
      <c r="H66" s="19"/>
      <c r="I66" s="19"/>
      <c r="J66" s="19"/>
      <c r="K66" s="19"/>
      <c r="L66" s="19"/>
      <c r="M66" s="626"/>
      <c r="N66" s="19"/>
      <c r="O66" s="626"/>
      <c r="P66" s="372"/>
      <c r="Q66" s="372"/>
      <c r="R66" s="626"/>
      <c r="S66" s="19"/>
      <c r="T66" s="19"/>
      <c r="U66" s="19"/>
      <c r="V66" s="19"/>
      <c r="W66" s="19"/>
      <c r="X66" s="19"/>
      <c r="Y66" s="19"/>
      <c r="Z66" s="19"/>
    </row>
    <row r="67" spans="1:26" ht="11.25" customHeight="1">
      <c r="A67" s="372"/>
      <c r="B67" s="19"/>
      <c r="C67" s="19"/>
      <c r="D67" s="336"/>
      <c r="E67" s="336"/>
      <c r="F67" s="19"/>
      <c r="G67" s="19"/>
      <c r="H67" s="19"/>
      <c r="I67" s="19"/>
      <c r="J67" s="19"/>
      <c r="K67" s="19"/>
      <c r="L67" s="19"/>
      <c r="M67" s="626"/>
      <c r="N67" s="19"/>
      <c r="O67" s="626"/>
      <c r="P67" s="372"/>
      <c r="Q67" s="372"/>
      <c r="R67" s="626"/>
      <c r="S67" s="19"/>
      <c r="T67" s="19"/>
      <c r="U67" s="19"/>
      <c r="V67" s="19"/>
      <c r="W67" s="19"/>
      <c r="X67" s="19"/>
      <c r="Y67" s="19"/>
      <c r="Z67" s="19"/>
    </row>
    <row r="68" spans="1:26" ht="11.25" customHeight="1">
      <c r="A68" s="372"/>
      <c r="B68" s="19"/>
      <c r="C68" s="19"/>
      <c r="D68" s="336"/>
      <c r="E68" s="336"/>
      <c r="F68" s="19"/>
      <c r="G68" s="19"/>
      <c r="H68" s="19"/>
      <c r="I68" s="19"/>
      <c r="J68" s="19"/>
      <c r="K68" s="19"/>
      <c r="L68" s="19"/>
      <c r="M68" s="626"/>
      <c r="N68" s="19"/>
      <c r="O68" s="626"/>
      <c r="P68" s="372"/>
      <c r="Q68" s="372"/>
      <c r="R68" s="626"/>
      <c r="S68" s="19"/>
      <c r="T68" s="19"/>
      <c r="U68" s="19"/>
      <c r="V68" s="19"/>
      <c r="W68" s="19"/>
      <c r="X68" s="19"/>
      <c r="Y68" s="19"/>
      <c r="Z68" s="19"/>
    </row>
    <row r="69" spans="1:26" ht="11.25" customHeight="1">
      <c r="A69" s="372"/>
      <c r="B69" s="19"/>
      <c r="C69" s="19"/>
      <c r="D69" s="336"/>
      <c r="E69" s="336"/>
      <c r="F69" s="19"/>
      <c r="G69" s="19"/>
      <c r="H69" s="19"/>
      <c r="I69" s="19"/>
      <c r="J69" s="19"/>
      <c r="K69" s="19"/>
      <c r="L69" s="19"/>
      <c r="M69" s="626"/>
      <c r="N69" s="19"/>
      <c r="O69" s="626"/>
      <c r="P69" s="372"/>
      <c r="Q69" s="372"/>
      <c r="R69" s="626"/>
      <c r="S69" s="19"/>
      <c r="T69" s="19"/>
      <c r="U69" s="19"/>
      <c r="V69" s="19"/>
      <c r="W69" s="19"/>
      <c r="X69" s="19"/>
      <c r="Y69" s="19"/>
      <c r="Z69" s="19"/>
    </row>
    <row r="70" spans="1:26" ht="11.25" customHeight="1">
      <c r="A70" s="372"/>
      <c r="B70" s="19"/>
      <c r="C70" s="19"/>
      <c r="D70" s="336"/>
      <c r="E70" s="336"/>
      <c r="F70" s="19"/>
      <c r="G70" s="19"/>
      <c r="H70" s="19"/>
      <c r="I70" s="19"/>
      <c r="J70" s="19"/>
      <c r="K70" s="19"/>
      <c r="L70" s="19"/>
      <c r="M70" s="626"/>
      <c r="N70" s="19"/>
      <c r="O70" s="626"/>
      <c r="P70" s="372"/>
      <c r="Q70" s="372"/>
      <c r="R70" s="626"/>
      <c r="S70" s="19"/>
      <c r="T70" s="19"/>
      <c r="U70" s="19"/>
      <c r="V70" s="19"/>
      <c r="W70" s="19"/>
      <c r="X70" s="19"/>
      <c r="Y70" s="19"/>
      <c r="Z70" s="19"/>
    </row>
    <row r="71" spans="1:26" ht="11.25" customHeight="1">
      <c r="A71" s="372"/>
      <c r="B71" s="19"/>
      <c r="C71" s="19"/>
      <c r="D71" s="336"/>
      <c r="E71" s="336"/>
      <c r="F71" s="19"/>
      <c r="G71" s="19"/>
      <c r="H71" s="19"/>
      <c r="I71" s="19"/>
      <c r="J71" s="19"/>
      <c r="K71" s="19"/>
      <c r="L71" s="19"/>
      <c r="M71" s="626"/>
      <c r="N71" s="19"/>
      <c r="O71" s="626"/>
      <c r="P71" s="372"/>
      <c r="Q71" s="372"/>
      <c r="R71" s="626"/>
      <c r="S71" s="19"/>
      <c r="T71" s="19"/>
      <c r="U71" s="19"/>
      <c r="V71" s="19"/>
      <c r="W71" s="19"/>
      <c r="X71" s="19"/>
      <c r="Y71" s="19"/>
      <c r="Z71" s="19"/>
    </row>
    <row r="72" spans="1:26" ht="11.25" customHeight="1">
      <c r="A72" s="372"/>
      <c r="B72" s="19"/>
      <c r="C72" s="19"/>
      <c r="D72" s="336"/>
      <c r="E72" s="336"/>
      <c r="F72" s="19"/>
      <c r="G72" s="19"/>
      <c r="H72" s="19"/>
      <c r="I72" s="19"/>
      <c r="J72" s="19"/>
      <c r="K72" s="19"/>
      <c r="L72" s="19"/>
      <c r="M72" s="626"/>
      <c r="N72" s="19"/>
      <c r="O72" s="626"/>
      <c r="P72" s="372"/>
      <c r="Q72" s="372"/>
      <c r="R72" s="626"/>
      <c r="S72" s="19"/>
      <c r="T72" s="19"/>
      <c r="U72" s="19"/>
      <c r="V72" s="19"/>
      <c r="W72" s="19"/>
      <c r="X72" s="19"/>
      <c r="Y72" s="19"/>
      <c r="Z72" s="19"/>
    </row>
    <row r="73" spans="1:26" ht="11.25" customHeight="1">
      <c r="A73" s="372"/>
      <c r="B73" s="19"/>
      <c r="C73" s="19"/>
      <c r="D73" s="336"/>
      <c r="E73" s="336"/>
      <c r="F73" s="19"/>
      <c r="G73" s="19"/>
      <c r="H73" s="19"/>
      <c r="I73" s="19"/>
      <c r="J73" s="19"/>
      <c r="K73" s="19"/>
      <c r="L73" s="19"/>
      <c r="M73" s="626"/>
      <c r="N73" s="19"/>
      <c r="O73" s="626"/>
      <c r="P73" s="372"/>
      <c r="Q73" s="372"/>
      <c r="R73" s="626"/>
      <c r="S73" s="19"/>
      <c r="T73" s="19"/>
      <c r="U73" s="19"/>
      <c r="V73" s="19"/>
      <c r="W73" s="19"/>
      <c r="X73" s="19"/>
      <c r="Y73" s="19"/>
      <c r="Z73" s="19"/>
    </row>
    <row r="74" spans="1:26" ht="11.25" customHeight="1">
      <c r="A74" s="372"/>
      <c r="B74" s="19"/>
      <c r="C74" s="19"/>
      <c r="D74" s="336"/>
      <c r="E74" s="336"/>
      <c r="F74" s="19"/>
      <c r="G74" s="19"/>
      <c r="H74" s="19"/>
      <c r="I74" s="19"/>
      <c r="J74" s="19"/>
      <c r="K74" s="19"/>
      <c r="L74" s="19"/>
      <c r="M74" s="626"/>
      <c r="N74" s="19"/>
      <c r="O74" s="626"/>
      <c r="P74" s="372"/>
      <c r="Q74" s="372"/>
      <c r="R74" s="626"/>
      <c r="S74" s="19"/>
      <c r="T74" s="19"/>
      <c r="U74" s="19"/>
      <c r="V74" s="19"/>
      <c r="W74" s="19"/>
      <c r="X74" s="19"/>
      <c r="Y74" s="19"/>
      <c r="Z74" s="19"/>
    </row>
    <row r="75" spans="1:26" ht="11.25" customHeight="1">
      <c r="A75" s="372"/>
      <c r="B75" s="19"/>
      <c r="C75" s="19"/>
      <c r="D75" s="336"/>
      <c r="E75" s="336"/>
      <c r="F75" s="19"/>
      <c r="G75" s="19"/>
      <c r="H75" s="19"/>
      <c r="I75" s="19"/>
      <c r="J75" s="19"/>
      <c r="K75" s="19"/>
      <c r="L75" s="19"/>
      <c r="M75" s="626"/>
      <c r="N75" s="19"/>
      <c r="O75" s="626"/>
      <c r="P75" s="372"/>
      <c r="Q75" s="372"/>
      <c r="R75" s="626"/>
      <c r="S75" s="19"/>
      <c r="T75" s="19"/>
      <c r="U75" s="19"/>
      <c r="V75" s="19"/>
      <c r="W75" s="19"/>
      <c r="X75" s="19"/>
      <c r="Y75" s="19"/>
      <c r="Z75" s="19"/>
    </row>
    <row r="76" spans="1:26" ht="11.25" customHeight="1">
      <c r="A76" s="372"/>
      <c r="B76" s="19"/>
      <c r="C76" s="19"/>
      <c r="D76" s="336"/>
      <c r="E76" s="336"/>
      <c r="F76" s="19"/>
      <c r="G76" s="19"/>
      <c r="H76" s="19"/>
      <c r="I76" s="19"/>
      <c r="J76" s="19"/>
      <c r="K76" s="19"/>
      <c r="L76" s="19"/>
      <c r="M76" s="626"/>
      <c r="N76" s="19"/>
      <c r="O76" s="626"/>
      <c r="P76" s="372"/>
      <c r="Q76" s="372"/>
      <c r="R76" s="626"/>
      <c r="S76" s="19"/>
      <c r="T76" s="19"/>
      <c r="U76" s="19"/>
      <c r="V76" s="19"/>
      <c r="W76" s="19"/>
      <c r="X76" s="19"/>
      <c r="Y76" s="19"/>
      <c r="Z76" s="19"/>
    </row>
    <row r="77" spans="1:26" ht="11.25" customHeight="1">
      <c r="A77" s="372"/>
      <c r="B77" s="19"/>
      <c r="C77" s="19"/>
      <c r="D77" s="336"/>
      <c r="E77" s="336"/>
      <c r="F77" s="19"/>
      <c r="G77" s="19"/>
      <c r="H77" s="19"/>
      <c r="I77" s="19"/>
      <c r="J77" s="19"/>
      <c r="K77" s="19"/>
      <c r="L77" s="19"/>
      <c r="M77" s="626"/>
      <c r="N77" s="19"/>
      <c r="O77" s="626"/>
      <c r="P77" s="372"/>
      <c r="Q77" s="372"/>
      <c r="R77" s="626"/>
      <c r="S77" s="19"/>
      <c r="T77" s="19"/>
      <c r="U77" s="19"/>
      <c r="V77" s="19"/>
      <c r="W77" s="19"/>
      <c r="X77" s="19"/>
      <c r="Y77" s="19"/>
      <c r="Z77" s="19"/>
    </row>
    <row r="78" spans="1:26" ht="11.25" customHeight="1">
      <c r="A78" s="372"/>
      <c r="B78" s="19"/>
      <c r="C78" s="19"/>
      <c r="D78" s="336"/>
      <c r="E78" s="336"/>
      <c r="F78" s="19"/>
      <c r="G78" s="19"/>
      <c r="H78" s="19"/>
      <c r="I78" s="19"/>
      <c r="J78" s="19"/>
      <c r="K78" s="19"/>
      <c r="L78" s="19"/>
      <c r="M78" s="626"/>
      <c r="N78" s="19"/>
      <c r="O78" s="626"/>
      <c r="P78" s="372"/>
      <c r="Q78" s="372"/>
      <c r="R78" s="626"/>
      <c r="S78" s="19"/>
      <c r="T78" s="19"/>
      <c r="U78" s="19"/>
      <c r="V78" s="19"/>
      <c r="W78" s="19"/>
      <c r="X78" s="19"/>
      <c r="Y78" s="19"/>
      <c r="Z78" s="19"/>
    </row>
    <row r="79" spans="1:26" ht="11.25" customHeight="1">
      <c r="A79" s="372"/>
      <c r="B79" s="19"/>
      <c r="C79" s="19"/>
      <c r="D79" s="336"/>
      <c r="E79" s="336"/>
      <c r="F79" s="19"/>
      <c r="G79" s="19"/>
      <c r="H79" s="19"/>
      <c r="I79" s="19"/>
      <c r="J79" s="19"/>
      <c r="K79" s="19"/>
      <c r="L79" s="19"/>
      <c r="M79" s="626"/>
      <c r="N79" s="19"/>
      <c r="O79" s="626"/>
      <c r="P79" s="372"/>
      <c r="Q79" s="372"/>
      <c r="R79" s="626"/>
      <c r="S79" s="19"/>
      <c r="T79" s="19"/>
      <c r="U79" s="19"/>
      <c r="V79" s="19"/>
      <c r="W79" s="19"/>
      <c r="X79" s="19"/>
      <c r="Y79" s="19"/>
      <c r="Z79" s="19"/>
    </row>
    <row r="80" spans="1:26" ht="11.25" customHeight="1">
      <c r="A80" s="372"/>
      <c r="B80" s="19"/>
      <c r="C80" s="19"/>
      <c r="D80" s="336"/>
      <c r="E80" s="336"/>
      <c r="F80" s="19"/>
      <c r="G80" s="19"/>
      <c r="H80" s="19"/>
      <c r="I80" s="19"/>
      <c r="J80" s="19"/>
      <c r="K80" s="19"/>
      <c r="L80" s="19"/>
      <c r="M80" s="626"/>
      <c r="N80" s="19"/>
      <c r="O80" s="626"/>
      <c r="P80" s="372"/>
      <c r="Q80" s="372"/>
      <c r="R80" s="626"/>
      <c r="S80" s="19"/>
      <c r="T80" s="19"/>
      <c r="U80" s="19"/>
      <c r="V80" s="19"/>
      <c r="W80" s="19"/>
      <c r="X80" s="19"/>
      <c r="Y80" s="19"/>
      <c r="Z80" s="19"/>
    </row>
    <row r="81" spans="1:26" ht="11.25" customHeight="1">
      <c r="A81" s="372"/>
      <c r="B81" s="19"/>
      <c r="C81" s="19"/>
      <c r="D81" s="336"/>
      <c r="E81" s="336"/>
      <c r="F81" s="19"/>
      <c r="G81" s="19"/>
      <c r="H81" s="19"/>
      <c r="I81" s="19"/>
      <c r="J81" s="19"/>
      <c r="K81" s="19"/>
      <c r="L81" s="19"/>
      <c r="M81" s="626"/>
      <c r="N81" s="19"/>
      <c r="O81" s="626"/>
      <c r="P81" s="372"/>
      <c r="Q81" s="372"/>
      <c r="R81" s="626"/>
      <c r="S81" s="19"/>
      <c r="T81" s="19"/>
      <c r="U81" s="19"/>
      <c r="V81" s="19"/>
      <c r="W81" s="19"/>
      <c r="X81" s="19"/>
      <c r="Y81" s="19"/>
      <c r="Z81" s="19"/>
    </row>
    <row r="82" spans="1:26" ht="11.25" customHeight="1">
      <c r="A82" s="372"/>
      <c r="B82" s="19"/>
      <c r="C82" s="19"/>
      <c r="D82" s="336"/>
      <c r="E82" s="336"/>
      <c r="F82" s="19"/>
      <c r="G82" s="19"/>
      <c r="H82" s="19"/>
      <c r="I82" s="19"/>
      <c r="J82" s="19"/>
      <c r="K82" s="19"/>
      <c r="L82" s="19"/>
      <c r="M82" s="626"/>
      <c r="N82" s="19"/>
      <c r="O82" s="626"/>
      <c r="P82" s="372"/>
      <c r="Q82" s="372"/>
      <c r="R82" s="626"/>
      <c r="S82" s="19"/>
      <c r="T82" s="19"/>
      <c r="U82" s="19"/>
      <c r="V82" s="19"/>
      <c r="W82" s="19"/>
      <c r="X82" s="19"/>
      <c r="Y82" s="19"/>
      <c r="Z82" s="19"/>
    </row>
    <row r="83" spans="1:26" ht="11.25" customHeight="1">
      <c r="A83" s="372"/>
      <c r="B83" s="19"/>
      <c r="C83" s="19"/>
      <c r="D83" s="336"/>
      <c r="E83" s="336"/>
      <c r="F83" s="19"/>
      <c r="G83" s="19"/>
      <c r="H83" s="19"/>
      <c r="I83" s="19"/>
      <c r="J83" s="19"/>
      <c r="K83" s="19"/>
      <c r="L83" s="19"/>
      <c r="M83" s="626"/>
      <c r="N83" s="19"/>
      <c r="O83" s="626"/>
      <c r="P83" s="372"/>
      <c r="Q83" s="372"/>
      <c r="R83" s="626"/>
      <c r="S83" s="19"/>
      <c r="T83" s="19"/>
      <c r="U83" s="19"/>
      <c r="V83" s="19"/>
      <c r="W83" s="19"/>
      <c r="X83" s="19"/>
      <c r="Y83" s="19"/>
      <c r="Z83" s="19"/>
    </row>
    <row r="84" spans="1:26" ht="11.25" customHeight="1">
      <c r="A84" s="372"/>
      <c r="B84" s="19"/>
      <c r="C84" s="19"/>
      <c r="D84" s="336"/>
      <c r="E84" s="336"/>
      <c r="F84" s="19"/>
      <c r="G84" s="19"/>
      <c r="H84" s="19"/>
      <c r="I84" s="19"/>
      <c r="J84" s="19"/>
      <c r="K84" s="19"/>
      <c r="L84" s="19"/>
      <c r="M84" s="626"/>
      <c r="N84" s="19"/>
      <c r="O84" s="626"/>
      <c r="P84" s="372"/>
      <c r="Q84" s="372"/>
      <c r="R84" s="626"/>
      <c r="S84" s="19"/>
      <c r="T84" s="19"/>
      <c r="U84" s="19"/>
      <c r="V84" s="19"/>
      <c r="W84" s="19"/>
      <c r="X84" s="19"/>
      <c r="Y84" s="19"/>
      <c r="Z84" s="19"/>
    </row>
    <row r="85" spans="1:26" ht="11.25" customHeight="1">
      <c r="A85" s="372"/>
      <c r="B85" s="19"/>
      <c r="C85" s="19"/>
      <c r="D85" s="336"/>
      <c r="E85" s="336"/>
      <c r="F85" s="19"/>
      <c r="G85" s="19"/>
      <c r="H85" s="19"/>
      <c r="I85" s="19"/>
      <c r="J85" s="19"/>
      <c r="K85" s="19"/>
      <c r="L85" s="19"/>
      <c r="M85" s="626"/>
      <c r="N85" s="19"/>
      <c r="O85" s="626"/>
      <c r="P85" s="372"/>
      <c r="Q85" s="372"/>
      <c r="R85" s="626"/>
      <c r="S85" s="19"/>
      <c r="T85" s="19"/>
      <c r="U85" s="19"/>
      <c r="V85" s="19"/>
      <c r="W85" s="19"/>
      <c r="X85" s="19"/>
      <c r="Y85" s="19"/>
      <c r="Z85" s="19"/>
    </row>
    <row r="86" spans="1:26" ht="11.25" customHeight="1">
      <c r="A86" s="372"/>
      <c r="B86" s="19"/>
      <c r="C86" s="19"/>
      <c r="D86" s="336"/>
      <c r="E86" s="336"/>
      <c r="F86" s="19"/>
      <c r="G86" s="19"/>
      <c r="H86" s="19"/>
      <c r="I86" s="19"/>
      <c r="J86" s="19"/>
      <c r="K86" s="19"/>
      <c r="L86" s="19"/>
      <c r="M86" s="626"/>
      <c r="N86" s="19"/>
      <c r="O86" s="626"/>
      <c r="P86" s="372"/>
      <c r="Q86" s="372"/>
      <c r="R86" s="626"/>
      <c r="S86" s="19"/>
      <c r="T86" s="19"/>
      <c r="U86" s="19"/>
      <c r="V86" s="19"/>
      <c r="W86" s="19"/>
      <c r="X86" s="19"/>
      <c r="Y86" s="19"/>
      <c r="Z86" s="19"/>
    </row>
    <row r="87" spans="1:26" ht="11.25" customHeight="1">
      <c r="A87" s="372"/>
      <c r="B87" s="19"/>
      <c r="C87" s="19"/>
      <c r="D87" s="336"/>
      <c r="E87" s="336"/>
      <c r="F87" s="19"/>
      <c r="G87" s="19"/>
      <c r="H87" s="19"/>
      <c r="I87" s="19"/>
      <c r="J87" s="19"/>
      <c r="K87" s="19"/>
      <c r="L87" s="19"/>
      <c r="M87" s="626"/>
      <c r="N87" s="19"/>
      <c r="O87" s="626"/>
      <c r="P87" s="372"/>
      <c r="Q87" s="372"/>
      <c r="R87" s="626"/>
      <c r="S87" s="19"/>
      <c r="T87" s="19"/>
      <c r="U87" s="19"/>
      <c r="V87" s="19"/>
      <c r="W87" s="19"/>
      <c r="X87" s="19"/>
      <c r="Y87" s="19"/>
      <c r="Z87" s="19"/>
    </row>
    <row r="88" spans="1:26" ht="11.25" customHeight="1">
      <c r="A88" s="372"/>
      <c r="B88" s="19"/>
      <c r="C88" s="19"/>
      <c r="D88" s="336"/>
      <c r="E88" s="336"/>
      <c r="F88" s="19"/>
      <c r="G88" s="19"/>
      <c r="H88" s="19"/>
      <c r="I88" s="19"/>
      <c r="J88" s="19"/>
      <c r="K88" s="19"/>
      <c r="L88" s="19"/>
      <c r="M88" s="626"/>
      <c r="N88" s="19"/>
      <c r="O88" s="626"/>
      <c r="P88" s="372"/>
      <c r="Q88" s="372"/>
      <c r="R88" s="626"/>
      <c r="S88" s="19"/>
      <c r="T88" s="19"/>
      <c r="U88" s="19"/>
      <c r="V88" s="19"/>
      <c r="W88" s="19"/>
      <c r="X88" s="19"/>
      <c r="Y88" s="19"/>
      <c r="Z88" s="19"/>
    </row>
    <row r="89" spans="1:26" ht="11.25" customHeight="1">
      <c r="A89" s="372"/>
      <c r="B89" s="19"/>
      <c r="C89" s="19"/>
      <c r="D89" s="336"/>
      <c r="E89" s="336"/>
      <c r="F89" s="19"/>
      <c r="G89" s="19"/>
      <c r="H89" s="19"/>
      <c r="I89" s="19"/>
      <c r="J89" s="19"/>
      <c r="K89" s="19"/>
      <c r="L89" s="19"/>
      <c r="M89" s="626"/>
      <c r="N89" s="19"/>
      <c r="O89" s="626"/>
      <c r="P89" s="372"/>
      <c r="Q89" s="372"/>
      <c r="R89" s="626"/>
      <c r="S89" s="19"/>
      <c r="T89" s="19"/>
      <c r="U89" s="19"/>
      <c r="V89" s="19"/>
      <c r="W89" s="19"/>
      <c r="X89" s="19"/>
      <c r="Y89" s="19"/>
      <c r="Z89" s="19"/>
    </row>
    <row r="90" spans="1:26" ht="11.25" customHeight="1">
      <c r="A90" s="372"/>
      <c r="B90" s="19"/>
      <c r="C90" s="19"/>
      <c r="D90" s="336"/>
      <c r="E90" s="336"/>
      <c r="F90" s="19"/>
      <c r="G90" s="19"/>
      <c r="H90" s="19"/>
      <c r="I90" s="19"/>
      <c r="J90" s="19"/>
      <c r="K90" s="19"/>
      <c r="L90" s="19"/>
      <c r="M90" s="626"/>
      <c r="N90" s="19"/>
      <c r="O90" s="626"/>
      <c r="P90" s="372"/>
      <c r="Q90" s="372"/>
      <c r="R90" s="626"/>
      <c r="S90" s="19"/>
      <c r="T90" s="19"/>
      <c r="U90" s="19"/>
      <c r="V90" s="19"/>
      <c r="W90" s="19"/>
      <c r="X90" s="19"/>
      <c r="Y90" s="19"/>
      <c r="Z90" s="19"/>
    </row>
    <row r="91" spans="1:26" ht="11.25" customHeight="1">
      <c r="A91" s="372"/>
      <c r="B91" s="19"/>
      <c r="C91" s="19"/>
      <c r="D91" s="336"/>
      <c r="E91" s="336"/>
      <c r="F91" s="19"/>
      <c r="G91" s="19"/>
      <c r="H91" s="19"/>
      <c r="I91" s="19"/>
      <c r="J91" s="19"/>
      <c r="K91" s="19"/>
      <c r="L91" s="19"/>
      <c r="M91" s="626"/>
      <c r="N91" s="19"/>
      <c r="O91" s="626"/>
      <c r="P91" s="372"/>
      <c r="Q91" s="372"/>
      <c r="R91" s="626"/>
      <c r="S91" s="19"/>
      <c r="T91" s="19"/>
      <c r="U91" s="19"/>
      <c r="V91" s="19"/>
      <c r="W91" s="19"/>
      <c r="X91" s="19"/>
      <c r="Y91" s="19"/>
      <c r="Z91" s="19"/>
    </row>
    <row r="92" spans="1:26" ht="11.25" customHeight="1">
      <c r="A92" s="372"/>
      <c r="B92" s="19"/>
      <c r="C92" s="19"/>
      <c r="D92" s="336"/>
      <c r="E92" s="336"/>
      <c r="F92" s="19"/>
      <c r="G92" s="19"/>
      <c r="H92" s="19"/>
      <c r="I92" s="19"/>
      <c r="J92" s="19"/>
      <c r="K92" s="19"/>
      <c r="L92" s="19"/>
      <c r="M92" s="626"/>
      <c r="N92" s="19"/>
      <c r="O92" s="626"/>
      <c r="P92" s="372"/>
      <c r="Q92" s="372"/>
      <c r="R92" s="626"/>
      <c r="S92" s="19"/>
      <c r="T92" s="19"/>
      <c r="U92" s="19"/>
      <c r="V92" s="19"/>
      <c r="W92" s="19"/>
      <c r="X92" s="19"/>
      <c r="Y92" s="19"/>
      <c r="Z92" s="19"/>
    </row>
    <row r="93" spans="1:26" ht="11.25" customHeight="1">
      <c r="A93" s="372"/>
      <c r="B93" s="19"/>
      <c r="C93" s="19"/>
      <c r="D93" s="336"/>
      <c r="E93" s="336"/>
      <c r="F93" s="19"/>
      <c r="G93" s="19"/>
      <c r="H93" s="19"/>
      <c r="I93" s="19"/>
      <c r="J93" s="19"/>
      <c r="K93" s="19"/>
      <c r="L93" s="19"/>
      <c r="M93" s="626"/>
      <c r="N93" s="19"/>
      <c r="O93" s="626"/>
      <c r="P93" s="372"/>
      <c r="Q93" s="372"/>
      <c r="R93" s="626"/>
      <c r="S93" s="19"/>
      <c r="T93" s="19"/>
      <c r="U93" s="19"/>
      <c r="V93" s="19"/>
      <c r="W93" s="19"/>
      <c r="X93" s="19"/>
      <c r="Y93" s="19"/>
      <c r="Z93" s="19"/>
    </row>
    <row r="94" spans="1:26" ht="11.25" customHeight="1">
      <c r="A94" s="372"/>
      <c r="B94" s="19"/>
      <c r="C94" s="19"/>
      <c r="D94" s="336"/>
      <c r="E94" s="336"/>
      <c r="F94" s="19"/>
      <c r="G94" s="19"/>
      <c r="H94" s="19"/>
      <c r="I94" s="19"/>
      <c r="J94" s="19"/>
      <c r="K94" s="19"/>
      <c r="L94" s="19"/>
      <c r="M94" s="626"/>
      <c r="N94" s="19"/>
      <c r="O94" s="626"/>
      <c r="P94" s="372"/>
      <c r="Q94" s="372"/>
      <c r="R94" s="626"/>
      <c r="S94" s="19"/>
      <c r="T94" s="19"/>
      <c r="U94" s="19"/>
      <c r="V94" s="19"/>
      <c r="W94" s="19"/>
      <c r="X94" s="19"/>
      <c r="Y94" s="19"/>
      <c r="Z94" s="19"/>
    </row>
    <row r="95" spans="1:26" ht="11.25" customHeight="1">
      <c r="A95" s="372"/>
      <c r="B95" s="19"/>
      <c r="C95" s="19"/>
      <c r="D95" s="336"/>
      <c r="E95" s="336"/>
      <c r="F95" s="19"/>
      <c r="G95" s="19"/>
      <c r="H95" s="19"/>
      <c r="I95" s="19"/>
      <c r="J95" s="19"/>
      <c r="K95" s="19"/>
      <c r="L95" s="19"/>
      <c r="M95" s="626"/>
      <c r="N95" s="19"/>
      <c r="O95" s="626"/>
      <c r="P95" s="372"/>
      <c r="Q95" s="372"/>
      <c r="R95" s="626"/>
      <c r="S95" s="19"/>
      <c r="T95" s="19"/>
      <c r="U95" s="19"/>
      <c r="V95" s="19"/>
      <c r="W95" s="19"/>
      <c r="X95" s="19"/>
      <c r="Y95" s="19"/>
      <c r="Z95" s="19"/>
    </row>
    <row r="96" spans="1:26" ht="11.25" customHeight="1">
      <c r="A96" s="372"/>
      <c r="B96" s="19"/>
      <c r="C96" s="19"/>
      <c r="D96" s="336"/>
      <c r="E96" s="336"/>
      <c r="F96" s="19"/>
      <c r="G96" s="19"/>
      <c r="H96" s="19"/>
      <c r="I96" s="19"/>
      <c r="J96" s="19"/>
      <c r="K96" s="19"/>
      <c r="L96" s="19"/>
      <c r="M96" s="626"/>
      <c r="N96" s="19"/>
      <c r="O96" s="626"/>
      <c r="P96" s="372"/>
      <c r="Q96" s="372"/>
      <c r="R96" s="626"/>
      <c r="S96" s="19"/>
      <c r="T96" s="19"/>
      <c r="U96" s="19"/>
      <c r="V96" s="19"/>
      <c r="W96" s="19"/>
      <c r="X96" s="19"/>
      <c r="Y96" s="19"/>
      <c r="Z96" s="19"/>
    </row>
    <row r="97" spans="1:26" ht="11.25" customHeight="1">
      <c r="A97" s="372"/>
      <c r="B97" s="19"/>
      <c r="C97" s="19"/>
      <c r="D97" s="336"/>
      <c r="E97" s="336"/>
      <c r="F97" s="19"/>
      <c r="G97" s="19"/>
      <c r="H97" s="19"/>
      <c r="I97" s="19"/>
      <c r="J97" s="19"/>
      <c r="K97" s="19"/>
      <c r="L97" s="19"/>
      <c r="M97" s="626"/>
      <c r="N97" s="19"/>
      <c r="O97" s="626"/>
      <c r="P97" s="372"/>
      <c r="Q97" s="372"/>
      <c r="R97" s="626"/>
      <c r="S97" s="19"/>
      <c r="T97" s="19"/>
      <c r="U97" s="19"/>
      <c r="V97" s="19"/>
      <c r="W97" s="19"/>
      <c r="X97" s="19"/>
      <c r="Y97" s="19"/>
      <c r="Z97" s="19"/>
    </row>
    <row r="98" spans="1:26" ht="11.25" customHeight="1">
      <c r="A98" s="372"/>
      <c r="B98" s="19"/>
      <c r="C98" s="19"/>
      <c r="D98" s="336"/>
      <c r="E98" s="336"/>
      <c r="F98" s="19"/>
      <c r="G98" s="19"/>
      <c r="H98" s="19"/>
      <c r="I98" s="19"/>
      <c r="J98" s="19"/>
      <c r="K98" s="19"/>
      <c r="L98" s="19"/>
      <c r="M98" s="626"/>
      <c r="N98" s="19"/>
      <c r="O98" s="626"/>
      <c r="P98" s="372"/>
      <c r="Q98" s="372"/>
      <c r="R98" s="626"/>
      <c r="S98" s="19"/>
      <c r="T98" s="19"/>
      <c r="U98" s="19"/>
      <c r="V98" s="19"/>
      <c r="W98" s="19"/>
      <c r="X98" s="19"/>
      <c r="Y98" s="19"/>
      <c r="Z98" s="19"/>
    </row>
    <row r="99" spans="1:26" ht="11.25" customHeight="1">
      <c r="A99" s="372"/>
      <c r="B99" s="19"/>
      <c r="C99" s="19"/>
      <c r="D99" s="336"/>
      <c r="E99" s="336"/>
      <c r="F99" s="19"/>
      <c r="G99" s="19"/>
      <c r="H99" s="19"/>
      <c r="I99" s="19"/>
      <c r="J99" s="19"/>
      <c r="K99" s="19"/>
      <c r="L99" s="19"/>
      <c r="M99" s="626"/>
      <c r="N99" s="19"/>
      <c r="O99" s="626"/>
      <c r="P99" s="372"/>
      <c r="Q99" s="372"/>
      <c r="R99" s="626"/>
      <c r="S99" s="19"/>
      <c r="T99" s="19"/>
      <c r="U99" s="19"/>
      <c r="V99" s="19"/>
      <c r="W99" s="19"/>
      <c r="X99" s="19"/>
      <c r="Y99" s="19"/>
      <c r="Z99" s="19"/>
    </row>
    <row r="100" spans="1:26" ht="11.25" customHeight="1">
      <c r="A100" s="372"/>
      <c r="B100" s="19"/>
      <c r="C100" s="19"/>
      <c r="D100" s="336"/>
      <c r="E100" s="336"/>
      <c r="F100" s="19"/>
      <c r="G100" s="19"/>
      <c r="H100" s="19"/>
      <c r="I100" s="19"/>
      <c r="J100" s="19"/>
      <c r="K100" s="19"/>
      <c r="L100" s="19"/>
      <c r="M100" s="626"/>
      <c r="N100" s="19"/>
      <c r="O100" s="626"/>
      <c r="P100" s="372"/>
      <c r="Q100" s="372"/>
      <c r="R100" s="626"/>
      <c r="S100" s="19"/>
      <c r="T100" s="19"/>
      <c r="U100" s="19"/>
      <c r="V100" s="19"/>
      <c r="W100" s="19"/>
      <c r="X100" s="19"/>
      <c r="Y100" s="19"/>
      <c r="Z100" s="19"/>
    </row>
    <row r="101" spans="1:26" ht="11.25" customHeight="1">
      <c r="A101" s="372"/>
      <c r="B101" s="19"/>
      <c r="C101" s="19"/>
      <c r="D101" s="336"/>
      <c r="E101" s="336"/>
      <c r="F101" s="19"/>
      <c r="G101" s="19"/>
      <c r="H101" s="19"/>
      <c r="I101" s="19"/>
      <c r="J101" s="19"/>
      <c r="K101" s="19"/>
      <c r="L101" s="19"/>
      <c r="M101" s="626"/>
      <c r="N101" s="19"/>
      <c r="O101" s="626"/>
      <c r="P101" s="372"/>
      <c r="Q101" s="372"/>
      <c r="R101" s="626"/>
      <c r="S101" s="19"/>
      <c r="T101" s="19"/>
      <c r="U101" s="19"/>
      <c r="V101" s="19"/>
      <c r="W101" s="19"/>
      <c r="X101" s="19"/>
      <c r="Y101" s="19"/>
      <c r="Z101" s="19"/>
    </row>
    <row r="102" spans="1:26" ht="11.25" customHeight="1">
      <c r="A102" s="372"/>
      <c r="B102" s="19"/>
      <c r="C102" s="19"/>
      <c r="D102" s="336"/>
      <c r="E102" s="336"/>
      <c r="F102" s="19"/>
      <c r="G102" s="19"/>
      <c r="H102" s="19"/>
      <c r="I102" s="19"/>
      <c r="J102" s="19"/>
      <c r="K102" s="19"/>
      <c r="L102" s="19"/>
      <c r="M102" s="626"/>
      <c r="N102" s="19"/>
      <c r="O102" s="626"/>
      <c r="P102" s="372"/>
      <c r="Q102" s="372"/>
      <c r="R102" s="626"/>
      <c r="S102" s="19"/>
      <c r="T102" s="19"/>
      <c r="U102" s="19"/>
      <c r="V102" s="19"/>
      <c r="W102" s="19"/>
      <c r="X102" s="19"/>
      <c r="Y102" s="19"/>
      <c r="Z102" s="19"/>
    </row>
    <row r="103" spans="1:26" ht="11.25" customHeight="1">
      <c r="A103" s="372"/>
      <c r="B103" s="19"/>
      <c r="C103" s="19"/>
      <c r="D103" s="336"/>
      <c r="E103" s="336"/>
      <c r="F103" s="19"/>
      <c r="G103" s="19"/>
      <c r="H103" s="19"/>
      <c r="I103" s="19"/>
      <c r="J103" s="19"/>
      <c r="K103" s="19"/>
      <c r="L103" s="19"/>
      <c r="M103" s="626"/>
      <c r="N103" s="19"/>
      <c r="O103" s="626"/>
      <c r="P103" s="372"/>
      <c r="Q103" s="372"/>
      <c r="R103" s="626"/>
      <c r="S103" s="19"/>
      <c r="T103" s="19"/>
      <c r="U103" s="19"/>
      <c r="V103" s="19"/>
      <c r="W103" s="19"/>
      <c r="X103" s="19"/>
      <c r="Y103" s="19"/>
      <c r="Z103" s="19"/>
    </row>
    <row r="104" spans="1:26" ht="11.25" customHeight="1">
      <c r="A104" s="372"/>
      <c r="B104" s="19"/>
      <c r="C104" s="19"/>
      <c r="D104" s="336"/>
      <c r="E104" s="336"/>
      <c r="F104" s="19"/>
      <c r="G104" s="19"/>
      <c r="H104" s="19"/>
      <c r="I104" s="19"/>
      <c r="J104" s="19"/>
      <c r="K104" s="19"/>
      <c r="L104" s="19"/>
      <c r="M104" s="626"/>
      <c r="N104" s="19"/>
      <c r="O104" s="626"/>
      <c r="P104" s="372"/>
      <c r="Q104" s="372"/>
      <c r="R104" s="626"/>
      <c r="S104" s="19"/>
      <c r="T104" s="19"/>
      <c r="U104" s="19"/>
      <c r="V104" s="19"/>
      <c r="W104" s="19"/>
      <c r="X104" s="19"/>
      <c r="Y104" s="19"/>
      <c r="Z104" s="19"/>
    </row>
    <row r="105" spans="1:26" ht="11.25" customHeight="1">
      <c r="A105" s="372"/>
      <c r="B105" s="19"/>
      <c r="C105" s="19"/>
      <c r="D105" s="336"/>
      <c r="E105" s="336"/>
      <c r="F105" s="19"/>
      <c r="G105" s="19"/>
      <c r="H105" s="19"/>
      <c r="I105" s="19"/>
      <c r="J105" s="19"/>
      <c r="K105" s="19"/>
      <c r="L105" s="19"/>
      <c r="M105" s="626"/>
      <c r="N105" s="19"/>
      <c r="O105" s="626"/>
      <c r="P105" s="372"/>
      <c r="Q105" s="372"/>
      <c r="R105" s="626"/>
      <c r="S105" s="19"/>
      <c r="T105" s="19"/>
      <c r="U105" s="19"/>
      <c r="V105" s="19"/>
      <c r="W105" s="19"/>
      <c r="X105" s="19"/>
      <c r="Y105" s="19"/>
      <c r="Z105" s="19"/>
    </row>
    <row r="106" spans="1:26" ht="11.25" customHeight="1">
      <c r="A106" s="372"/>
      <c r="B106" s="19"/>
      <c r="C106" s="19"/>
      <c r="D106" s="336"/>
      <c r="E106" s="336"/>
      <c r="F106" s="19"/>
      <c r="G106" s="19"/>
      <c r="H106" s="19"/>
      <c r="I106" s="19"/>
      <c r="J106" s="19"/>
      <c r="K106" s="19"/>
      <c r="L106" s="19"/>
      <c r="M106" s="626"/>
      <c r="N106" s="19"/>
      <c r="O106" s="626"/>
      <c r="P106" s="372"/>
      <c r="Q106" s="372"/>
      <c r="R106" s="626"/>
      <c r="S106" s="19"/>
      <c r="T106" s="19"/>
      <c r="U106" s="19"/>
      <c r="V106" s="19"/>
      <c r="W106" s="19"/>
      <c r="X106" s="19"/>
      <c r="Y106" s="19"/>
      <c r="Z106" s="19"/>
    </row>
    <row r="107" spans="1:26" ht="11.25" customHeight="1">
      <c r="A107" s="372"/>
      <c r="B107" s="19"/>
      <c r="C107" s="19"/>
      <c r="D107" s="336"/>
      <c r="E107" s="336"/>
      <c r="F107" s="19"/>
      <c r="G107" s="19"/>
      <c r="H107" s="19"/>
      <c r="I107" s="19"/>
      <c r="J107" s="19"/>
      <c r="K107" s="19"/>
      <c r="L107" s="19"/>
      <c r="M107" s="626"/>
      <c r="N107" s="19"/>
      <c r="O107" s="626"/>
      <c r="P107" s="372"/>
      <c r="Q107" s="372"/>
      <c r="R107" s="626"/>
      <c r="S107" s="19"/>
      <c r="T107" s="19"/>
      <c r="U107" s="19"/>
      <c r="V107" s="19"/>
      <c r="W107" s="19"/>
      <c r="X107" s="19"/>
      <c r="Y107" s="19"/>
      <c r="Z107" s="19"/>
    </row>
    <row r="108" spans="1:26" ht="11.25" customHeight="1">
      <c r="A108" s="372"/>
      <c r="B108" s="19"/>
      <c r="C108" s="19"/>
      <c r="D108" s="336"/>
      <c r="E108" s="336"/>
      <c r="F108" s="19"/>
      <c r="G108" s="19"/>
      <c r="H108" s="19"/>
      <c r="I108" s="19"/>
      <c r="J108" s="19"/>
      <c r="K108" s="19"/>
      <c r="L108" s="19"/>
      <c r="M108" s="626"/>
      <c r="N108" s="19"/>
      <c r="O108" s="626"/>
      <c r="P108" s="372"/>
      <c r="Q108" s="372"/>
      <c r="R108" s="626"/>
      <c r="S108" s="19"/>
      <c r="T108" s="19"/>
      <c r="U108" s="19"/>
      <c r="V108" s="19"/>
      <c r="W108" s="19"/>
      <c r="X108" s="19"/>
      <c r="Y108" s="19"/>
      <c r="Z108" s="19"/>
    </row>
    <row r="109" spans="1:26" ht="11.25" customHeight="1">
      <c r="A109" s="372"/>
      <c r="B109" s="19"/>
      <c r="C109" s="19"/>
      <c r="D109" s="336"/>
      <c r="E109" s="336"/>
      <c r="F109" s="19"/>
      <c r="G109" s="19"/>
      <c r="H109" s="19"/>
      <c r="I109" s="19"/>
      <c r="J109" s="19"/>
      <c r="K109" s="19"/>
      <c r="L109" s="19"/>
      <c r="M109" s="626"/>
      <c r="N109" s="19"/>
      <c r="O109" s="626"/>
      <c r="P109" s="372"/>
      <c r="Q109" s="372"/>
      <c r="R109" s="626"/>
      <c r="S109" s="19"/>
      <c r="T109" s="19"/>
      <c r="U109" s="19"/>
      <c r="V109" s="19"/>
      <c r="W109" s="19"/>
      <c r="X109" s="19"/>
      <c r="Y109" s="19"/>
      <c r="Z109" s="19"/>
    </row>
    <row r="110" spans="1:26" ht="11.25" customHeight="1">
      <c r="A110" s="372"/>
      <c r="B110" s="19"/>
      <c r="C110" s="19"/>
      <c r="D110" s="336"/>
      <c r="E110" s="336"/>
      <c r="F110" s="19"/>
      <c r="G110" s="19"/>
      <c r="H110" s="19"/>
      <c r="I110" s="19"/>
      <c r="J110" s="19"/>
      <c r="K110" s="19"/>
      <c r="L110" s="19"/>
      <c r="M110" s="626"/>
      <c r="N110" s="19"/>
      <c r="O110" s="626"/>
      <c r="P110" s="372"/>
      <c r="Q110" s="372"/>
      <c r="R110" s="626"/>
      <c r="S110" s="19"/>
      <c r="T110" s="19"/>
      <c r="U110" s="19"/>
      <c r="V110" s="19"/>
      <c r="W110" s="19"/>
      <c r="X110" s="19"/>
      <c r="Y110" s="19"/>
      <c r="Z110" s="19"/>
    </row>
    <row r="111" spans="1:26" ht="11.25" customHeight="1">
      <c r="A111" s="372"/>
      <c r="B111" s="19"/>
      <c r="C111" s="19"/>
      <c r="D111" s="336"/>
      <c r="E111" s="336"/>
      <c r="F111" s="19"/>
      <c r="G111" s="19"/>
      <c r="H111" s="19"/>
      <c r="I111" s="19"/>
      <c r="J111" s="19"/>
      <c r="K111" s="19"/>
      <c r="L111" s="19"/>
      <c r="M111" s="626"/>
      <c r="N111" s="19"/>
      <c r="O111" s="626"/>
      <c r="P111" s="372"/>
      <c r="Q111" s="372"/>
      <c r="R111" s="626"/>
      <c r="S111" s="19"/>
      <c r="T111" s="19"/>
      <c r="U111" s="19"/>
      <c r="V111" s="19"/>
      <c r="W111" s="19"/>
      <c r="X111" s="19"/>
      <c r="Y111" s="19"/>
      <c r="Z111" s="19"/>
    </row>
    <row r="112" spans="1:26" ht="11.25" customHeight="1">
      <c r="A112" s="372"/>
      <c r="B112" s="19"/>
      <c r="C112" s="19"/>
      <c r="D112" s="336"/>
      <c r="E112" s="336"/>
      <c r="F112" s="19"/>
      <c r="G112" s="19"/>
      <c r="H112" s="19"/>
      <c r="I112" s="19"/>
      <c r="J112" s="19"/>
      <c r="K112" s="19"/>
      <c r="L112" s="19"/>
      <c r="M112" s="626"/>
      <c r="N112" s="19"/>
      <c r="O112" s="626"/>
      <c r="P112" s="372"/>
      <c r="Q112" s="372"/>
      <c r="R112" s="626"/>
      <c r="S112" s="19"/>
      <c r="T112" s="19"/>
      <c r="U112" s="19"/>
      <c r="V112" s="19"/>
      <c r="W112" s="19"/>
      <c r="X112" s="19"/>
      <c r="Y112" s="19"/>
      <c r="Z112" s="19"/>
    </row>
    <row r="113" spans="1:26" ht="11.25" customHeight="1">
      <c r="A113" s="372"/>
      <c r="B113" s="19"/>
      <c r="C113" s="19"/>
      <c r="D113" s="336"/>
      <c r="E113" s="336"/>
      <c r="F113" s="19"/>
      <c r="G113" s="19"/>
      <c r="H113" s="19"/>
      <c r="I113" s="19"/>
      <c r="J113" s="19"/>
      <c r="K113" s="19"/>
      <c r="L113" s="19"/>
      <c r="M113" s="626"/>
      <c r="N113" s="19"/>
      <c r="O113" s="626"/>
      <c r="P113" s="372"/>
      <c r="Q113" s="372"/>
      <c r="R113" s="626"/>
      <c r="S113" s="19"/>
      <c r="T113" s="19"/>
      <c r="U113" s="19"/>
      <c r="V113" s="19"/>
      <c r="W113" s="19"/>
      <c r="X113" s="19"/>
      <c r="Y113" s="19"/>
      <c r="Z113" s="19"/>
    </row>
    <row r="114" spans="1:26" ht="11.25" customHeight="1">
      <c r="A114" s="372"/>
      <c r="B114" s="19"/>
      <c r="C114" s="19"/>
      <c r="D114" s="336"/>
      <c r="E114" s="336"/>
      <c r="F114" s="19"/>
      <c r="G114" s="19"/>
      <c r="H114" s="19"/>
      <c r="I114" s="19"/>
      <c r="J114" s="19"/>
      <c r="K114" s="19"/>
      <c r="L114" s="19"/>
      <c r="M114" s="626"/>
      <c r="N114" s="19"/>
      <c r="O114" s="626"/>
      <c r="P114" s="372"/>
      <c r="Q114" s="372"/>
      <c r="R114" s="626"/>
      <c r="S114" s="19"/>
      <c r="T114" s="19"/>
      <c r="U114" s="19"/>
      <c r="V114" s="19"/>
      <c r="W114" s="19"/>
      <c r="X114" s="19"/>
      <c r="Y114" s="19"/>
      <c r="Z114" s="19"/>
    </row>
    <row r="115" spans="1:26" ht="11.25" customHeight="1">
      <c r="A115" s="372"/>
      <c r="B115" s="19"/>
      <c r="C115" s="19"/>
      <c r="D115" s="336"/>
      <c r="E115" s="336"/>
      <c r="F115" s="19"/>
      <c r="G115" s="19"/>
      <c r="H115" s="19"/>
      <c r="I115" s="19"/>
      <c r="J115" s="19"/>
      <c r="K115" s="19"/>
      <c r="L115" s="19"/>
      <c r="M115" s="626"/>
      <c r="N115" s="19"/>
      <c r="O115" s="626"/>
      <c r="P115" s="372"/>
      <c r="Q115" s="372"/>
      <c r="R115" s="626"/>
      <c r="S115" s="19"/>
      <c r="T115" s="19"/>
      <c r="U115" s="19"/>
      <c r="V115" s="19"/>
      <c r="W115" s="19"/>
      <c r="X115" s="19"/>
      <c r="Y115" s="19"/>
      <c r="Z115" s="19"/>
    </row>
    <row r="116" spans="1:26" ht="11.25" customHeight="1">
      <c r="A116" s="372"/>
      <c r="B116" s="19"/>
      <c r="C116" s="19"/>
      <c r="D116" s="336"/>
      <c r="E116" s="336"/>
      <c r="F116" s="19"/>
      <c r="G116" s="19"/>
      <c r="H116" s="19"/>
      <c r="I116" s="19"/>
      <c r="J116" s="19"/>
      <c r="K116" s="19"/>
      <c r="L116" s="19"/>
      <c r="M116" s="626"/>
      <c r="N116" s="19"/>
      <c r="O116" s="626"/>
      <c r="P116" s="372"/>
      <c r="Q116" s="372"/>
      <c r="R116" s="626"/>
      <c r="S116" s="19"/>
      <c r="T116" s="19"/>
      <c r="U116" s="19"/>
      <c r="V116" s="19"/>
      <c r="W116" s="19"/>
      <c r="X116" s="19"/>
      <c r="Y116" s="19"/>
      <c r="Z116" s="19"/>
    </row>
    <row r="117" spans="1:26" ht="11.25" customHeight="1">
      <c r="A117" s="372"/>
      <c r="B117" s="19"/>
      <c r="C117" s="19"/>
      <c r="D117" s="336"/>
      <c r="E117" s="336"/>
      <c r="F117" s="19"/>
      <c r="G117" s="19"/>
      <c r="H117" s="19"/>
      <c r="I117" s="19"/>
      <c r="J117" s="19"/>
      <c r="K117" s="19"/>
      <c r="L117" s="19"/>
      <c r="M117" s="626"/>
      <c r="N117" s="19"/>
      <c r="O117" s="626"/>
      <c r="P117" s="372"/>
      <c r="Q117" s="372"/>
      <c r="R117" s="626"/>
      <c r="S117" s="19"/>
      <c r="T117" s="19"/>
      <c r="U117" s="19"/>
      <c r="V117" s="19"/>
      <c r="W117" s="19"/>
      <c r="X117" s="19"/>
      <c r="Y117" s="19"/>
      <c r="Z117" s="19"/>
    </row>
    <row r="118" spans="1:26" ht="11.25" customHeight="1">
      <c r="A118" s="372"/>
      <c r="B118" s="19"/>
      <c r="C118" s="19"/>
      <c r="D118" s="336"/>
      <c r="E118" s="336"/>
      <c r="F118" s="19"/>
      <c r="G118" s="19"/>
      <c r="H118" s="19"/>
      <c r="I118" s="19"/>
      <c r="J118" s="19"/>
      <c r="K118" s="19"/>
      <c r="L118" s="19"/>
      <c r="M118" s="626"/>
      <c r="N118" s="19"/>
      <c r="O118" s="626"/>
      <c r="P118" s="372"/>
      <c r="Q118" s="372"/>
      <c r="R118" s="626"/>
      <c r="S118" s="19"/>
      <c r="T118" s="19"/>
      <c r="U118" s="19"/>
      <c r="V118" s="19"/>
      <c r="W118" s="19"/>
      <c r="X118" s="19"/>
      <c r="Y118" s="19"/>
      <c r="Z118" s="19"/>
    </row>
    <row r="119" spans="1:26" ht="11.25" customHeight="1">
      <c r="A119" s="372"/>
      <c r="B119" s="19"/>
      <c r="C119" s="19"/>
      <c r="D119" s="336"/>
      <c r="E119" s="336"/>
      <c r="F119" s="19"/>
      <c r="G119" s="19"/>
      <c r="H119" s="19"/>
      <c r="I119" s="19"/>
      <c r="J119" s="19"/>
      <c r="K119" s="19"/>
      <c r="L119" s="19"/>
      <c r="M119" s="626"/>
      <c r="N119" s="19"/>
      <c r="O119" s="626"/>
      <c r="P119" s="372"/>
      <c r="Q119" s="372"/>
      <c r="R119" s="626"/>
      <c r="S119" s="19"/>
      <c r="T119" s="19"/>
      <c r="U119" s="19"/>
      <c r="V119" s="19"/>
      <c r="W119" s="19"/>
      <c r="X119" s="19"/>
      <c r="Y119" s="19"/>
      <c r="Z119" s="19"/>
    </row>
    <row r="120" spans="1:26" ht="11.25" customHeight="1">
      <c r="A120" s="372"/>
      <c r="B120" s="19"/>
      <c r="C120" s="19"/>
      <c r="D120" s="336"/>
      <c r="E120" s="336"/>
      <c r="F120" s="19"/>
      <c r="G120" s="19"/>
      <c r="H120" s="19"/>
      <c r="I120" s="19"/>
      <c r="J120" s="19"/>
      <c r="K120" s="19"/>
      <c r="L120" s="19"/>
      <c r="M120" s="626"/>
      <c r="N120" s="19"/>
      <c r="O120" s="626"/>
      <c r="P120" s="372"/>
      <c r="Q120" s="372"/>
      <c r="R120" s="626"/>
      <c r="S120" s="19"/>
      <c r="T120" s="19"/>
      <c r="U120" s="19"/>
      <c r="V120" s="19"/>
      <c r="W120" s="19"/>
      <c r="X120" s="19"/>
      <c r="Y120" s="19"/>
      <c r="Z120" s="19"/>
    </row>
    <row r="121" spans="1:26" ht="11.25" customHeight="1">
      <c r="A121" s="372"/>
      <c r="B121" s="19"/>
      <c r="C121" s="19"/>
      <c r="D121" s="336"/>
      <c r="E121" s="336"/>
      <c r="F121" s="19"/>
      <c r="G121" s="19"/>
      <c r="H121" s="19"/>
      <c r="I121" s="19"/>
      <c r="J121" s="19"/>
      <c r="K121" s="19"/>
      <c r="L121" s="19"/>
      <c r="M121" s="626"/>
      <c r="N121" s="19"/>
      <c r="O121" s="626"/>
      <c r="P121" s="372"/>
      <c r="Q121" s="372"/>
      <c r="R121" s="626"/>
      <c r="S121" s="19"/>
      <c r="T121" s="19"/>
      <c r="U121" s="19"/>
      <c r="V121" s="19"/>
      <c r="W121" s="19"/>
      <c r="X121" s="19"/>
      <c r="Y121" s="19"/>
      <c r="Z121" s="19"/>
    </row>
    <row r="122" spans="1:26" ht="11.25" customHeight="1">
      <c r="A122" s="372"/>
      <c r="B122" s="19"/>
      <c r="C122" s="19"/>
      <c r="D122" s="336"/>
      <c r="E122" s="336"/>
      <c r="F122" s="19"/>
      <c r="G122" s="19"/>
      <c r="H122" s="19"/>
      <c r="I122" s="19"/>
      <c r="J122" s="19"/>
      <c r="K122" s="19"/>
      <c r="L122" s="19"/>
      <c r="M122" s="626"/>
      <c r="N122" s="19"/>
      <c r="O122" s="626"/>
      <c r="P122" s="372"/>
      <c r="Q122" s="372"/>
      <c r="R122" s="626"/>
      <c r="S122" s="19"/>
      <c r="T122" s="19"/>
      <c r="U122" s="19"/>
      <c r="V122" s="19"/>
      <c r="W122" s="19"/>
      <c r="X122" s="19"/>
      <c r="Y122" s="19"/>
      <c r="Z122" s="19"/>
    </row>
    <row r="123" spans="1:26" ht="11.25" customHeight="1">
      <c r="A123" s="372"/>
      <c r="B123" s="19"/>
      <c r="C123" s="19"/>
      <c r="D123" s="336"/>
      <c r="E123" s="336"/>
      <c r="F123" s="19"/>
      <c r="G123" s="19"/>
      <c r="H123" s="19"/>
      <c r="I123" s="19"/>
      <c r="J123" s="19"/>
      <c r="K123" s="19"/>
      <c r="L123" s="19"/>
      <c r="M123" s="626"/>
      <c r="N123" s="19"/>
      <c r="O123" s="626"/>
      <c r="P123" s="372"/>
      <c r="Q123" s="372"/>
      <c r="R123" s="626"/>
      <c r="S123" s="19"/>
      <c r="T123" s="19"/>
      <c r="U123" s="19"/>
      <c r="V123" s="19"/>
      <c r="W123" s="19"/>
      <c r="X123" s="19"/>
      <c r="Y123" s="19"/>
      <c r="Z123" s="19"/>
    </row>
    <row r="124" spans="1:26" ht="11.25" customHeight="1">
      <c r="A124" s="372"/>
      <c r="B124" s="19"/>
      <c r="C124" s="19"/>
      <c r="D124" s="336"/>
      <c r="E124" s="336"/>
      <c r="F124" s="19"/>
      <c r="G124" s="19"/>
      <c r="H124" s="19"/>
      <c r="I124" s="19"/>
      <c r="J124" s="19"/>
      <c r="K124" s="19"/>
      <c r="L124" s="19"/>
      <c r="M124" s="626"/>
      <c r="N124" s="19"/>
      <c r="O124" s="626"/>
      <c r="P124" s="372"/>
      <c r="Q124" s="372"/>
      <c r="R124" s="626"/>
      <c r="S124" s="19"/>
      <c r="T124" s="19"/>
      <c r="U124" s="19"/>
      <c r="V124" s="19"/>
      <c r="W124" s="19"/>
      <c r="X124" s="19"/>
      <c r="Y124" s="19"/>
      <c r="Z124" s="19"/>
    </row>
    <row r="125" spans="1:26" ht="11.25" customHeight="1">
      <c r="A125" s="372"/>
      <c r="B125" s="19"/>
      <c r="C125" s="19"/>
      <c r="D125" s="336"/>
      <c r="E125" s="336"/>
      <c r="F125" s="19"/>
      <c r="G125" s="19"/>
      <c r="H125" s="19"/>
      <c r="I125" s="19"/>
      <c r="J125" s="19"/>
      <c r="K125" s="19"/>
      <c r="L125" s="19"/>
      <c r="M125" s="626"/>
      <c r="N125" s="19"/>
      <c r="O125" s="626"/>
      <c r="P125" s="372"/>
      <c r="Q125" s="372"/>
      <c r="R125" s="626"/>
      <c r="S125" s="19"/>
      <c r="T125" s="19"/>
      <c r="U125" s="19"/>
      <c r="V125" s="19"/>
      <c r="W125" s="19"/>
      <c r="X125" s="19"/>
      <c r="Y125" s="19"/>
      <c r="Z125" s="19"/>
    </row>
    <row r="126" spans="1:26" ht="11.25" customHeight="1">
      <c r="A126" s="372"/>
      <c r="B126" s="19"/>
      <c r="C126" s="19"/>
      <c r="D126" s="336"/>
      <c r="E126" s="336"/>
      <c r="F126" s="19"/>
      <c r="G126" s="19"/>
      <c r="H126" s="19"/>
      <c r="I126" s="19"/>
      <c r="J126" s="19"/>
      <c r="K126" s="19"/>
      <c r="L126" s="19"/>
      <c r="M126" s="626"/>
      <c r="N126" s="19"/>
      <c r="O126" s="626"/>
      <c r="P126" s="372"/>
      <c r="Q126" s="372"/>
      <c r="R126" s="626"/>
      <c r="S126" s="19"/>
      <c r="T126" s="19"/>
      <c r="U126" s="19"/>
      <c r="V126" s="19"/>
      <c r="W126" s="19"/>
      <c r="X126" s="19"/>
      <c r="Y126" s="19"/>
      <c r="Z126" s="19"/>
    </row>
    <row r="127" spans="1:26" ht="11.25" customHeight="1">
      <c r="A127" s="372"/>
      <c r="B127" s="19"/>
      <c r="C127" s="19"/>
      <c r="D127" s="336"/>
      <c r="E127" s="336"/>
      <c r="F127" s="19"/>
      <c r="G127" s="19"/>
      <c r="H127" s="19"/>
      <c r="I127" s="19"/>
      <c r="J127" s="19"/>
      <c r="K127" s="19"/>
      <c r="L127" s="19"/>
      <c r="M127" s="626"/>
      <c r="N127" s="19"/>
      <c r="O127" s="626"/>
      <c r="P127" s="372"/>
      <c r="Q127" s="372"/>
      <c r="R127" s="626"/>
      <c r="S127" s="19"/>
      <c r="T127" s="19"/>
      <c r="U127" s="19"/>
      <c r="V127" s="19"/>
      <c r="W127" s="19"/>
      <c r="X127" s="19"/>
      <c r="Y127" s="19"/>
      <c r="Z127" s="19"/>
    </row>
    <row r="128" spans="1:26" ht="11.25" customHeight="1">
      <c r="A128" s="372"/>
      <c r="B128" s="19"/>
      <c r="C128" s="19"/>
      <c r="D128" s="336"/>
      <c r="E128" s="336"/>
      <c r="F128" s="19"/>
      <c r="G128" s="19"/>
      <c r="H128" s="19"/>
      <c r="I128" s="19"/>
      <c r="J128" s="19"/>
      <c r="K128" s="19"/>
      <c r="L128" s="19"/>
      <c r="M128" s="626"/>
      <c r="N128" s="19"/>
      <c r="O128" s="626"/>
      <c r="P128" s="372"/>
      <c r="Q128" s="372"/>
      <c r="R128" s="626"/>
      <c r="S128" s="19"/>
      <c r="T128" s="19"/>
      <c r="U128" s="19"/>
      <c r="V128" s="19"/>
      <c r="W128" s="19"/>
      <c r="X128" s="19"/>
      <c r="Y128" s="19"/>
      <c r="Z128" s="19"/>
    </row>
    <row r="129" spans="1:26" ht="11.25" customHeight="1">
      <c r="A129" s="372"/>
      <c r="B129" s="19"/>
      <c r="C129" s="19"/>
      <c r="D129" s="336"/>
      <c r="E129" s="336"/>
      <c r="F129" s="19"/>
      <c r="G129" s="19"/>
      <c r="H129" s="19"/>
      <c r="I129" s="19"/>
      <c r="J129" s="19"/>
      <c r="K129" s="19"/>
      <c r="L129" s="19"/>
      <c r="M129" s="626"/>
      <c r="N129" s="19"/>
      <c r="O129" s="626"/>
      <c r="P129" s="372"/>
      <c r="Q129" s="372"/>
      <c r="R129" s="626"/>
      <c r="S129" s="19"/>
      <c r="T129" s="19"/>
      <c r="U129" s="19"/>
      <c r="V129" s="19"/>
      <c r="W129" s="19"/>
      <c r="X129" s="19"/>
      <c r="Y129" s="19"/>
      <c r="Z129" s="19"/>
    </row>
    <row r="130" spans="1:26" ht="11.25" customHeight="1">
      <c r="A130" s="372"/>
      <c r="B130" s="19"/>
      <c r="C130" s="19"/>
      <c r="D130" s="336"/>
      <c r="E130" s="336"/>
      <c r="F130" s="19"/>
      <c r="G130" s="19"/>
      <c r="H130" s="19"/>
      <c r="I130" s="19"/>
      <c r="J130" s="19"/>
      <c r="K130" s="19"/>
      <c r="L130" s="19"/>
      <c r="M130" s="626"/>
      <c r="N130" s="19"/>
      <c r="O130" s="626"/>
      <c r="P130" s="372"/>
      <c r="Q130" s="372"/>
      <c r="R130" s="626"/>
      <c r="S130" s="19"/>
      <c r="T130" s="19"/>
      <c r="U130" s="19"/>
      <c r="V130" s="19"/>
      <c r="W130" s="19"/>
      <c r="X130" s="19"/>
      <c r="Y130" s="19"/>
      <c r="Z130" s="19"/>
    </row>
    <row r="131" spans="1:26" ht="11.25" customHeight="1">
      <c r="A131" s="372"/>
      <c r="B131" s="19"/>
      <c r="C131" s="19"/>
      <c r="D131" s="336"/>
      <c r="E131" s="336"/>
      <c r="F131" s="19"/>
      <c r="G131" s="19"/>
      <c r="H131" s="19"/>
      <c r="I131" s="19"/>
      <c r="J131" s="19"/>
      <c r="K131" s="19"/>
      <c r="L131" s="19"/>
      <c r="M131" s="626"/>
      <c r="N131" s="19"/>
      <c r="O131" s="626"/>
      <c r="P131" s="372"/>
      <c r="Q131" s="372"/>
      <c r="R131" s="626"/>
      <c r="S131" s="19"/>
      <c r="T131" s="19"/>
      <c r="U131" s="19"/>
      <c r="V131" s="19"/>
      <c r="W131" s="19"/>
      <c r="X131" s="19"/>
      <c r="Y131" s="19"/>
      <c r="Z131" s="19"/>
    </row>
    <row r="132" spans="1:26" ht="11.25" customHeight="1">
      <c r="A132" s="372"/>
      <c r="B132" s="19"/>
      <c r="C132" s="19"/>
      <c r="D132" s="336"/>
      <c r="E132" s="336"/>
      <c r="F132" s="19"/>
      <c r="G132" s="19"/>
      <c r="H132" s="19"/>
      <c r="I132" s="19"/>
      <c r="J132" s="19"/>
      <c r="K132" s="19"/>
      <c r="L132" s="19"/>
      <c r="M132" s="626"/>
      <c r="N132" s="19"/>
      <c r="O132" s="626"/>
      <c r="P132" s="372"/>
      <c r="Q132" s="372"/>
      <c r="R132" s="626"/>
      <c r="S132" s="19"/>
      <c r="T132" s="19"/>
      <c r="U132" s="19"/>
      <c r="V132" s="19"/>
      <c r="W132" s="19"/>
      <c r="X132" s="19"/>
      <c r="Y132" s="19"/>
      <c r="Z132" s="19"/>
    </row>
    <row r="133" spans="1:26" ht="11.25" customHeight="1">
      <c r="A133" s="372"/>
      <c r="B133" s="19"/>
      <c r="C133" s="19"/>
      <c r="D133" s="336"/>
      <c r="E133" s="336"/>
      <c r="F133" s="19"/>
      <c r="G133" s="19"/>
      <c r="H133" s="19"/>
      <c r="I133" s="19"/>
      <c r="J133" s="19"/>
      <c r="K133" s="19"/>
      <c r="L133" s="19"/>
      <c r="M133" s="626"/>
      <c r="N133" s="19"/>
      <c r="O133" s="626"/>
      <c r="P133" s="372"/>
      <c r="Q133" s="372"/>
      <c r="R133" s="626"/>
      <c r="S133" s="19"/>
      <c r="T133" s="19"/>
      <c r="U133" s="19"/>
      <c r="V133" s="19"/>
      <c r="W133" s="19"/>
      <c r="X133" s="19"/>
      <c r="Y133" s="19"/>
      <c r="Z133" s="19"/>
    </row>
    <row r="134" spans="1:26" ht="11.25" customHeight="1">
      <c r="A134" s="372"/>
      <c r="B134" s="19"/>
      <c r="C134" s="19"/>
      <c r="D134" s="336"/>
      <c r="E134" s="336"/>
      <c r="F134" s="19"/>
      <c r="G134" s="19"/>
      <c r="H134" s="19"/>
      <c r="I134" s="19"/>
      <c r="J134" s="19"/>
      <c r="K134" s="19"/>
      <c r="L134" s="19"/>
      <c r="M134" s="626"/>
      <c r="N134" s="19"/>
      <c r="O134" s="626"/>
      <c r="P134" s="372"/>
      <c r="Q134" s="372"/>
      <c r="R134" s="626"/>
      <c r="S134" s="19"/>
      <c r="T134" s="19"/>
      <c r="U134" s="19"/>
      <c r="V134" s="19"/>
      <c r="W134" s="19"/>
      <c r="X134" s="19"/>
      <c r="Y134" s="19"/>
      <c r="Z134" s="19"/>
    </row>
    <row r="135" spans="1:26" ht="11.25" customHeight="1">
      <c r="A135" s="372"/>
      <c r="B135" s="19"/>
      <c r="C135" s="19"/>
      <c r="D135" s="336"/>
      <c r="E135" s="336"/>
      <c r="F135" s="19"/>
      <c r="G135" s="19"/>
      <c r="H135" s="19"/>
      <c r="I135" s="19"/>
      <c r="J135" s="19"/>
      <c r="K135" s="19"/>
      <c r="L135" s="19"/>
      <c r="M135" s="626"/>
      <c r="N135" s="19"/>
      <c r="O135" s="626"/>
      <c r="P135" s="372"/>
      <c r="Q135" s="372"/>
      <c r="R135" s="626"/>
      <c r="S135" s="19"/>
      <c r="T135" s="19"/>
      <c r="U135" s="19"/>
      <c r="V135" s="19"/>
      <c r="W135" s="19"/>
      <c r="X135" s="19"/>
      <c r="Y135" s="19"/>
      <c r="Z135" s="19"/>
    </row>
    <row r="136" spans="1:26" ht="11.25" customHeight="1">
      <c r="A136" s="372"/>
      <c r="B136" s="19"/>
      <c r="C136" s="19"/>
      <c r="D136" s="336"/>
      <c r="E136" s="336"/>
      <c r="F136" s="19"/>
      <c r="G136" s="19"/>
      <c r="H136" s="19"/>
      <c r="I136" s="19"/>
      <c r="J136" s="19"/>
      <c r="K136" s="19"/>
      <c r="L136" s="19"/>
      <c r="M136" s="626"/>
      <c r="N136" s="19"/>
      <c r="O136" s="626"/>
      <c r="P136" s="372"/>
      <c r="Q136" s="372"/>
      <c r="R136" s="626"/>
      <c r="S136" s="19"/>
      <c r="T136" s="19"/>
      <c r="U136" s="19"/>
      <c r="V136" s="19"/>
      <c r="W136" s="19"/>
      <c r="X136" s="19"/>
      <c r="Y136" s="19"/>
      <c r="Z136" s="19"/>
    </row>
    <row r="137" spans="1:26" ht="11.25" customHeight="1">
      <c r="A137" s="372"/>
      <c r="B137" s="19"/>
      <c r="C137" s="19"/>
      <c r="D137" s="336"/>
      <c r="E137" s="336"/>
      <c r="F137" s="19"/>
      <c r="G137" s="19"/>
      <c r="H137" s="19"/>
      <c r="I137" s="19"/>
      <c r="J137" s="19"/>
      <c r="K137" s="19"/>
      <c r="L137" s="19"/>
      <c r="M137" s="626"/>
      <c r="N137" s="19"/>
      <c r="O137" s="626"/>
      <c r="P137" s="372"/>
      <c r="Q137" s="372"/>
      <c r="R137" s="626"/>
      <c r="S137" s="19"/>
      <c r="T137" s="19"/>
      <c r="U137" s="19"/>
      <c r="V137" s="19"/>
      <c r="W137" s="19"/>
      <c r="X137" s="19"/>
      <c r="Y137" s="19"/>
      <c r="Z137" s="19"/>
    </row>
    <row r="138" spans="1:26" ht="11.25" customHeight="1">
      <c r="A138" s="372"/>
      <c r="B138" s="19"/>
      <c r="C138" s="19"/>
      <c r="D138" s="336"/>
      <c r="E138" s="336"/>
      <c r="F138" s="19"/>
      <c r="G138" s="19"/>
      <c r="H138" s="19"/>
      <c r="I138" s="19"/>
      <c r="J138" s="19"/>
      <c r="K138" s="19"/>
      <c r="L138" s="19"/>
      <c r="M138" s="626"/>
      <c r="N138" s="19"/>
      <c r="O138" s="626"/>
      <c r="P138" s="372"/>
      <c r="Q138" s="372"/>
      <c r="R138" s="626"/>
      <c r="S138" s="19"/>
      <c r="T138" s="19"/>
      <c r="U138" s="19"/>
      <c r="V138" s="19"/>
      <c r="W138" s="19"/>
      <c r="X138" s="19"/>
      <c r="Y138" s="19"/>
      <c r="Z138" s="19"/>
    </row>
    <row r="139" spans="1:26" ht="11.25" customHeight="1">
      <c r="A139" s="372"/>
      <c r="B139" s="19"/>
      <c r="C139" s="19"/>
      <c r="D139" s="336"/>
      <c r="E139" s="336"/>
      <c r="F139" s="19"/>
      <c r="G139" s="19"/>
      <c r="H139" s="19"/>
      <c r="I139" s="19"/>
      <c r="J139" s="19"/>
      <c r="K139" s="19"/>
      <c r="L139" s="19"/>
      <c r="M139" s="626"/>
      <c r="N139" s="19"/>
      <c r="O139" s="626"/>
      <c r="P139" s="372"/>
      <c r="Q139" s="372"/>
      <c r="R139" s="626"/>
      <c r="S139" s="19"/>
      <c r="T139" s="19"/>
      <c r="U139" s="19"/>
      <c r="V139" s="19"/>
      <c r="W139" s="19"/>
      <c r="X139" s="19"/>
      <c r="Y139" s="19"/>
      <c r="Z139" s="19"/>
    </row>
    <row r="140" spans="1:26" ht="11.25" customHeight="1">
      <c r="A140" s="372"/>
      <c r="B140" s="19"/>
      <c r="C140" s="19"/>
      <c r="D140" s="336"/>
      <c r="E140" s="336"/>
      <c r="F140" s="19"/>
      <c r="G140" s="19"/>
      <c r="H140" s="19"/>
      <c r="I140" s="19"/>
      <c r="J140" s="19"/>
      <c r="K140" s="19"/>
      <c r="L140" s="19"/>
      <c r="M140" s="626"/>
      <c r="N140" s="19"/>
      <c r="O140" s="626"/>
      <c r="P140" s="372"/>
      <c r="Q140" s="372"/>
      <c r="R140" s="626"/>
      <c r="S140" s="19"/>
      <c r="T140" s="19"/>
      <c r="U140" s="19"/>
      <c r="V140" s="19"/>
      <c r="W140" s="19"/>
      <c r="X140" s="19"/>
      <c r="Y140" s="19"/>
      <c r="Z140" s="19"/>
    </row>
    <row r="141" spans="1:26" ht="11.25" customHeight="1">
      <c r="A141" s="372"/>
      <c r="B141" s="19"/>
      <c r="C141" s="19"/>
      <c r="D141" s="336"/>
      <c r="E141" s="336"/>
      <c r="F141" s="19"/>
      <c r="G141" s="19"/>
      <c r="H141" s="19"/>
      <c r="I141" s="19"/>
      <c r="J141" s="19"/>
      <c r="K141" s="19"/>
      <c r="L141" s="19"/>
      <c r="M141" s="626"/>
      <c r="N141" s="19"/>
      <c r="O141" s="626"/>
      <c r="P141" s="372"/>
      <c r="Q141" s="372"/>
      <c r="R141" s="626"/>
      <c r="S141" s="19"/>
      <c r="T141" s="19"/>
      <c r="U141" s="19"/>
      <c r="V141" s="19"/>
      <c r="W141" s="19"/>
      <c r="X141" s="19"/>
      <c r="Y141" s="19"/>
      <c r="Z141" s="19"/>
    </row>
    <row r="142" spans="1:26" ht="11.25" customHeight="1">
      <c r="A142" s="372"/>
      <c r="B142" s="19"/>
      <c r="C142" s="19"/>
      <c r="D142" s="336"/>
      <c r="E142" s="336"/>
      <c r="F142" s="19"/>
      <c r="G142" s="19"/>
      <c r="H142" s="19"/>
      <c r="I142" s="19"/>
      <c r="J142" s="19"/>
      <c r="K142" s="19"/>
      <c r="L142" s="19"/>
      <c r="M142" s="626"/>
      <c r="N142" s="19"/>
      <c r="O142" s="626"/>
      <c r="P142" s="372"/>
      <c r="Q142" s="372"/>
      <c r="R142" s="626"/>
      <c r="S142" s="19"/>
      <c r="T142" s="19"/>
      <c r="U142" s="19"/>
      <c r="V142" s="19"/>
      <c r="W142" s="19"/>
      <c r="X142" s="19"/>
      <c r="Y142" s="19"/>
      <c r="Z142" s="19"/>
    </row>
    <row r="143" spans="1:26" ht="11.25" customHeight="1">
      <c r="A143" s="372"/>
      <c r="B143" s="19"/>
      <c r="C143" s="19"/>
      <c r="D143" s="336"/>
      <c r="E143" s="336"/>
      <c r="F143" s="19"/>
      <c r="G143" s="19"/>
      <c r="H143" s="19"/>
      <c r="I143" s="19"/>
      <c r="J143" s="19"/>
      <c r="K143" s="19"/>
      <c r="L143" s="19"/>
      <c r="M143" s="626"/>
      <c r="N143" s="19"/>
      <c r="O143" s="626"/>
      <c r="P143" s="372"/>
      <c r="Q143" s="372"/>
      <c r="R143" s="626"/>
      <c r="S143" s="19"/>
      <c r="T143" s="19"/>
      <c r="U143" s="19"/>
      <c r="V143" s="19"/>
      <c r="W143" s="19"/>
      <c r="X143" s="19"/>
      <c r="Y143" s="19"/>
      <c r="Z143" s="19"/>
    </row>
    <row r="144" spans="1:26" ht="11.25" customHeight="1">
      <c r="A144" s="372"/>
      <c r="B144" s="19"/>
      <c r="C144" s="19"/>
      <c r="D144" s="336"/>
      <c r="E144" s="336"/>
      <c r="F144" s="19"/>
      <c r="G144" s="19"/>
      <c r="H144" s="19"/>
      <c r="I144" s="19"/>
      <c r="J144" s="19"/>
      <c r="K144" s="19"/>
      <c r="L144" s="19"/>
      <c r="M144" s="626"/>
      <c r="N144" s="19"/>
      <c r="O144" s="626"/>
      <c r="P144" s="372"/>
      <c r="Q144" s="372"/>
      <c r="R144" s="626"/>
      <c r="S144" s="19"/>
      <c r="T144" s="19"/>
      <c r="U144" s="19"/>
      <c r="V144" s="19"/>
      <c r="W144" s="19"/>
      <c r="X144" s="19"/>
      <c r="Y144" s="19"/>
      <c r="Z144" s="19"/>
    </row>
    <row r="145" spans="1:26" ht="11.25" customHeight="1">
      <c r="A145" s="372"/>
      <c r="B145" s="19"/>
      <c r="C145" s="19"/>
      <c r="D145" s="336"/>
      <c r="E145" s="336"/>
      <c r="F145" s="19"/>
      <c r="G145" s="19"/>
      <c r="H145" s="19"/>
      <c r="I145" s="19"/>
      <c r="J145" s="19"/>
      <c r="K145" s="19"/>
      <c r="L145" s="19"/>
      <c r="M145" s="626"/>
      <c r="N145" s="19"/>
      <c r="O145" s="626"/>
      <c r="P145" s="372"/>
      <c r="Q145" s="372"/>
      <c r="R145" s="626"/>
      <c r="S145" s="19"/>
      <c r="T145" s="19"/>
      <c r="U145" s="19"/>
      <c r="V145" s="19"/>
      <c r="W145" s="19"/>
      <c r="X145" s="19"/>
      <c r="Y145" s="19"/>
      <c r="Z145" s="19"/>
    </row>
    <row r="146" spans="1:26" ht="11.25" customHeight="1">
      <c r="A146" s="372"/>
      <c r="B146" s="19"/>
      <c r="C146" s="19"/>
      <c r="D146" s="336"/>
      <c r="E146" s="336"/>
      <c r="F146" s="19"/>
      <c r="G146" s="19"/>
      <c r="H146" s="19"/>
      <c r="I146" s="19"/>
      <c r="J146" s="19"/>
      <c r="K146" s="19"/>
      <c r="L146" s="19"/>
      <c r="M146" s="626"/>
      <c r="N146" s="19"/>
      <c r="O146" s="626"/>
      <c r="P146" s="372"/>
      <c r="Q146" s="372"/>
      <c r="R146" s="626"/>
      <c r="S146" s="19"/>
      <c r="T146" s="19"/>
      <c r="U146" s="19"/>
      <c r="V146" s="19"/>
      <c r="W146" s="19"/>
      <c r="X146" s="19"/>
      <c r="Y146" s="19"/>
      <c r="Z146" s="19"/>
    </row>
    <row r="147" spans="1:26" ht="11.25" customHeight="1">
      <c r="A147" s="372"/>
      <c r="B147" s="19"/>
      <c r="C147" s="19"/>
      <c r="D147" s="336"/>
      <c r="E147" s="336"/>
      <c r="F147" s="19"/>
      <c r="G147" s="19"/>
      <c r="H147" s="19"/>
      <c r="I147" s="19"/>
      <c r="J147" s="19"/>
      <c r="K147" s="19"/>
      <c r="L147" s="19"/>
      <c r="M147" s="626"/>
      <c r="N147" s="19"/>
      <c r="O147" s="626"/>
      <c r="P147" s="372"/>
      <c r="Q147" s="372"/>
      <c r="R147" s="626"/>
      <c r="S147" s="19"/>
      <c r="T147" s="19"/>
      <c r="U147" s="19"/>
      <c r="V147" s="19"/>
      <c r="W147" s="19"/>
      <c r="X147" s="19"/>
      <c r="Y147" s="19"/>
      <c r="Z147" s="19"/>
    </row>
    <row r="148" spans="1:26" ht="11.25" customHeight="1">
      <c r="A148" s="372"/>
      <c r="B148" s="19"/>
      <c r="C148" s="19"/>
      <c r="D148" s="336"/>
      <c r="E148" s="336"/>
      <c r="F148" s="19"/>
      <c r="G148" s="19"/>
      <c r="H148" s="19"/>
      <c r="I148" s="19"/>
      <c r="J148" s="19"/>
      <c r="K148" s="19"/>
      <c r="L148" s="19"/>
      <c r="M148" s="626"/>
      <c r="N148" s="19"/>
      <c r="O148" s="626"/>
      <c r="P148" s="372"/>
      <c r="Q148" s="372"/>
      <c r="R148" s="626"/>
      <c r="S148" s="19"/>
      <c r="T148" s="19"/>
      <c r="U148" s="19"/>
      <c r="V148" s="19"/>
      <c r="W148" s="19"/>
      <c r="X148" s="19"/>
      <c r="Y148" s="19"/>
      <c r="Z148" s="19"/>
    </row>
    <row r="149" spans="1:26" ht="11.25" customHeight="1">
      <c r="A149" s="372"/>
      <c r="B149" s="19"/>
      <c r="C149" s="19"/>
      <c r="D149" s="336"/>
      <c r="E149" s="336"/>
      <c r="F149" s="19"/>
      <c r="G149" s="19"/>
      <c r="H149" s="19"/>
      <c r="I149" s="19"/>
      <c r="J149" s="19"/>
      <c r="K149" s="19"/>
      <c r="L149" s="19"/>
      <c r="M149" s="626"/>
      <c r="N149" s="19"/>
      <c r="O149" s="626"/>
      <c r="P149" s="372"/>
      <c r="Q149" s="372"/>
      <c r="R149" s="626"/>
      <c r="S149" s="19"/>
      <c r="T149" s="19"/>
      <c r="U149" s="19"/>
      <c r="V149" s="19"/>
      <c r="W149" s="19"/>
      <c r="X149" s="19"/>
      <c r="Y149" s="19"/>
      <c r="Z149" s="19"/>
    </row>
    <row r="150" spans="1:26" ht="11.25" customHeight="1">
      <c r="A150" s="372"/>
      <c r="B150" s="19"/>
      <c r="C150" s="19"/>
      <c r="D150" s="336"/>
      <c r="E150" s="336"/>
      <c r="F150" s="19"/>
      <c r="G150" s="19"/>
      <c r="H150" s="19"/>
      <c r="I150" s="19"/>
      <c r="J150" s="19"/>
      <c r="K150" s="19"/>
      <c r="L150" s="19"/>
      <c r="M150" s="626"/>
      <c r="N150" s="19"/>
      <c r="O150" s="626"/>
      <c r="P150" s="372"/>
      <c r="Q150" s="372"/>
      <c r="R150" s="626"/>
      <c r="S150" s="19"/>
      <c r="T150" s="19"/>
      <c r="U150" s="19"/>
      <c r="V150" s="19"/>
      <c r="W150" s="19"/>
      <c r="X150" s="19"/>
      <c r="Y150" s="19"/>
      <c r="Z150" s="19"/>
    </row>
    <row r="151" spans="1:26" ht="11.25" customHeight="1">
      <c r="A151" s="372"/>
      <c r="B151" s="19"/>
      <c r="C151" s="19"/>
      <c r="D151" s="336"/>
      <c r="E151" s="336"/>
      <c r="F151" s="19"/>
      <c r="G151" s="19"/>
      <c r="H151" s="19"/>
      <c r="I151" s="19"/>
      <c r="J151" s="19"/>
      <c r="K151" s="19"/>
      <c r="L151" s="19"/>
      <c r="M151" s="626"/>
      <c r="N151" s="19"/>
      <c r="O151" s="626"/>
      <c r="P151" s="372"/>
      <c r="Q151" s="372"/>
      <c r="R151" s="626"/>
      <c r="S151" s="19"/>
      <c r="T151" s="19"/>
      <c r="U151" s="19"/>
      <c r="V151" s="19"/>
      <c r="W151" s="19"/>
      <c r="X151" s="19"/>
      <c r="Y151" s="19"/>
      <c r="Z151" s="19"/>
    </row>
    <row r="152" spans="1:26" ht="11.25" customHeight="1">
      <c r="A152" s="372"/>
      <c r="B152" s="19"/>
      <c r="C152" s="19"/>
      <c r="D152" s="336"/>
      <c r="E152" s="336"/>
      <c r="F152" s="19"/>
      <c r="G152" s="19"/>
      <c r="H152" s="19"/>
      <c r="I152" s="19"/>
      <c r="J152" s="19"/>
      <c r="K152" s="19"/>
      <c r="L152" s="19"/>
      <c r="M152" s="626"/>
      <c r="N152" s="19"/>
      <c r="O152" s="626"/>
      <c r="P152" s="372"/>
      <c r="Q152" s="372"/>
      <c r="R152" s="626"/>
      <c r="S152" s="19"/>
      <c r="T152" s="19"/>
      <c r="U152" s="19"/>
      <c r="V152" s="19"/>
      <c r="W152" s="19"/>
      <c r="X152" s="19"/>
      <c r="Y152" s="19"/>
      <c r="Z152" s="19"/>
    </row>
    <row r="153" spans="1:26" ht="11.25" customHeight="1">
      <c r="A153" s="372"/>
      <c r="B153" s="19"/>
      <c r="C153" s="19"/>
      <c r="D153" s="336"/>
      <c r="E153" s="336"/>
      <c r="F153" s="19"/>
      <c r="G153" s="19"/>
      <c r="H153" s="19"/>
      <c r="I153" s="19"/>
      <c r="J153" s="19"/>
      <c r="K153" s="19"/>
      <c r="L153" s="19"/>
      <c r="M153" s="626"/>
      <c r="N153" s="19"/>
      <c r="O153" s="626"/>
      <c r="P153" s="372"/>
      <c r="Q153" s="372"/>
      <c r="R153" s="626"/>
      <c r="S153" s="19"/>
      <c r="T153" s="19"/>
      <c r="U153" s="19"/>
      <c r="V153" s="19"/>
      <c r="W153" s="19"/>
      <c r="X153" s="19"/>
      <c r="Y153" s="19"/>
      <c r="Z153" s="19"/>
    </row>
    <row r="154" spans="1:26" ht="11.25" customHeight="1">
      <c r="A154" s="372"/>
      <c r="B154" s="19"/>
      <c r="C154" s="19"/>
      <c r="D154" s="336"/>
      <c r="E154" s="336"/>
      <c r="F154" s="19"/>
      <c r="G154" s="19"/>
      <c r="H154" s="19"/>
      <c r="I154" s="19"/>
      <c r="J154" s="19"/>
      <c r="K154" s="19"/>
      <c r="L154" s="19"/>
      <c r="M154" s="626"/>
      <c r="N154" s="19"/>
      <c r="O154" s="626"/>
      <c r="P154" s="372"/>
      <c r="Q154" s="372"/>
      <c r="R154" s="626"/>
      <c r="S154" s="19"/>
      <c r="T154" s="19"/>
      <c r="U154" s="19"/>
      <c r="V154" s="19"/>
      <c r="W154" s="19"/>
      <c r="X154" s="19"/>
      <c r="Y154" s="19"/>
      <c r="Z154" s="19"/>
    </row>
    <row r="155" spans="1:26" ht="11.25" customHeight="1">
      <c r="A155" s="372"/>
      <c r="B155" s="19"/>
      <c r="C155" s="19"/>
      <c r="D155" s="336"/>
      <c r="E155" s="336"/>
      <c r="F155" s="19"/>
      <c r="G155" s="19"/>
      <c r="H155" s="19"/>
      <c r="I155" s="19"/>
      <c r="J155" s="19"/>
      <c r="K155" s="19"/>
      <c r="L155" s="19"/>
      <c r="M155" s="626"/>
      <c r="N155" s="19"/>
      <c r="O155" s="626"/>
      <c r="P155" s="372"/>
      <c r="Q155" s="372"/>
      <c r="R155" s="626"/>
      <c r="S155" s="19"/>
      <c r="T155" s="19"/>
      <c r="U155" s="19"/>
      <c r="V155" s="19"/>
      <c r="W155" s="19"/>
      <c r="X155" s="19"/>
      <c r="Y155" s="19"/>
      <c r="Z155" s="19"/>
    </row>
    <row r="156" spans="1:26" ht="11.25" customHeight="1">
      <c r="A156" s="372"/>
      <c r="B156" s="19"/>
      <c r="C156" s="19"/>
      <c r="D156" s="336"/>
      <c r="E156" s="336"/>
      <c r="F156" s="19"/>
      <c r="G156" s="19"/>
      <c r="H156" s="19"/>
      <c r="I156" s="19"/>
      <c r="J156" s="19"/>
      <c r="K156" s="19"/>
      <c r="L156" s="19"/>
      <c r="M156" s="626"/>
      <c r="N156" s="19"/>
      <c r="O156" s="626"/>
      <c r="P156" s="372"/>
      <c r="Q156" s="372"/>
      <c r="R156" s="626"/>
      <c r="S156" s="19"/>
      <c r="T156" s="19"/>
      <c r="U156" s="19"/>
      <c r="V156" s="19"/>
      <c r="W156" s="19"/>
      <c r="X156" s="19"/>
      <c r="Y156" s="19"/>
      <c r="Z156" s="19"/>
    </row>
    <row r="157" spans="1:26" ht="11.25" customHeight="1">
      <c r="A157" s="372"/>
      <c r="B157" s="19"/>
      <c r="C157" s="19"/>
      <c r="D157" s="336"/>
      <c r="E157" s="336"/>
      <c r="F157" s="19"/>
      <c r="G157" s="19"/>
      <c r="H157" s="19"/>
      <c r="I157" s="19"/>
      <c r="J157" s="19"/>
      <c r="K157" s="19"/>
      <c r="L157" s="19"/>
      <c r="M157" s="626"/>
      <c r="N157" s="19"/>
      <c r="O157" s="626"/>
      <c r="P157" s="372"/>
      <c r="Q157" s="372"/>
      <c r="R157" s="626"/>
      <c r="S157" s="19"/>
      <c r="T157" s="19"/>
      <c r="U157" s="19"/>
      <c r="V157" s="19"/>
      <c r="W157" s="19"/>
      <c r="X157" s="19"/>
      <c r="Y157" s="19"/>
      <c r="Z157" s="19"/>
    </row>
    <row r="158" spans="1:26" ht="11.25" customHeight="1">
      <c r="A158" s="372"/>
      <c r="B158" s="19"/>
      <c r="C158" s="19"/>
      <c r="D158" s="336"/>
      <c r="E158" s="336"/>
      <c r="F158" s="19"/>
      <c r="G158" s="19"/>
      <c r="H158" s="19"/>
      <c r="I158" s="19"/>
      <c r="J158" s="19"/>
      <c r="K158" s="19"/>
      <c r="L158" s="19"/>
      <c r="M158" s="626"/>
      <c r="N158" s="19"/>
      <c r="O158" s="626"/>
      <c r="P158" s="372"/>
      <c r="Q158" s="372"/>
      <c r="R158" s="626"/>
      <c r="S158" s="19"/>
      <c r="T158" s="19"/>
      <c r="U158" s="19"/>
      <c r="V158" s="19"/>
      <c r="W158" s="19"/>
      <c r="X158" s="19"/>
      <c r="Y158" s="19"/>
      <c r="Z158" s="19"/>
    </row>
    <row r="159" spans="1:26" ht="11.25" customHeight="1">
      <c r="A159" s="372"/>
      <c r="B159" s="19"/>
      <c r="C159" s="19"/>
      <c r="D159" s="336"/>
      <c r="E159" s="336"/>
      <c r="F159" s="19"/>
      <c r="G159" s="19"/>
      <c r="H159" s="19"/>
      <c r="I159" s="19"/>
      <c r="J159" s="19"/>
      <c r="K159" s="19"/>
      <c r="L159" s="19"/>
      <c r="M159" s="626"/>
      <c r="N159" s="19"/>
      <c r="O159" s="626"/>
      <c r="P159" s="372"/>
      <c r="Q159" s="372"/>
      <c r="R159" s="626"/>
      <c r="S159" s="19"/>
      <c r="T159" s="19"/>
      <c r="U159" s="19"/>
      <c r="V159" s="19"/>
      <c r="W159" s="19"/>
      <c r="X159" s="19"/>
      <c r="Y159" s="19"/>
      <c r="Z159" s="19"/>
    </row>
    <row r="160" spans="1:26" ht="11.25" customHeight="1">
      <c r="A160" s="372"/>
      <c r="B160" s="19"/>
      <c r="C160" s="19"/>
      <c r="D160" s="336"/>
      <c r="E160" s="336"/>
      <c r="F160" s="19"/>
      <c r="G160" s="19"/>
      <c r="H160" s="19"/>
      <c r="I160" s="19"/>
      <c r="J160" s="19"/>
      <c r="K160" s="19"/>
      <c r="L160" s="19"/>
      <c r="M160" s="626"/>
      <c r="N160" s="19"/>
      <c r="O160" s="626"/>
      <c r="P160" s="372"/>
      <c r="Q160" s="372"/>
      <c r="R160" s="626"/>
      <c r="S160" s="19"/>
      <c r="T160" s="19"/>
      <c r="U160" s="19"/>
      <c r="V160" s="19"/>
      <c r="W160" s="19"/>
      <c r="X160" s="19"/>
      <c r="Y160" s="19"/>
      <c r="Z160" s="19"/>
    </row>
    <row r="161" spans="1:26" ht="11.25" customHeight="1">
      <c r="A161" s="372"/>
      <c r="B161" s="19"/>
      <c r="C161" s="19"/>
      <c r="D161" s="336"/>
      <c r="E161" s="336"/>
      <c r="F161" s="19"/>
      <c r="G161" s="19"/>
      <c r="H161" s="19"/>
      <c r="I161" s="19"/>
      <c r="J161" s="19"/>
      <c r="K161" s="19"/>
      <c r="L161" s="19"/>
      <c r="M161" s="626"/>
      <c r="N161" s="19"/>
      <c r="O161" s="626"/>
      <c r="P161" s="372"/>
      <c r="Q161" s="372"/>
      <c r="R161" s="626"/>
      <c r="S161" s="19"/>
      <c r="T161" s="19"/>
      <c r="U161" s="19"/>
      <c r="V161" s="19"/>
      <c r="W161" s="19"/>
      <c r="X161" s="19"/>
      <c r="Y161" s="19"/>
      <c r="Z161" s="19"/>
    </row>
    <row r="162" spans="1:26" ht="11.25" customHeight="1">
      <c r="A162" s="372"/>
      <c r="B162" s="19"/>
      <c r="C162" s="19"/>
      <c r="D162" s="336"/>
      <c r="E162" s="336"/>
      <c r="F162" s="19"/>
      <c r="G162" s="19"/>
      <c r="H162" s="19"/>
      <c r="I162" s="19"/>
      <c r="J162" s="19"/>
      <c r="K162" s="19"/>
      <c r="L162" s="19"/>
      <c r="M162" s="626"/>
      <c r="N162" s="19"/>
      <c r="O162" s="626"/>
      <c r="P162" s="372"/>
      <c r="Q162" s="372"/>
      <c r="R162" s="626"/>
      <c r="S162" s="19"/>
      <c r="T162" s="19"/>
      <c r="U162" s="19"/>
      <c r="V162" s="19"/>
      <c r="W162" s="19"/>
      <c r="X162" s="19"/>
      <c r="Y162" s="19"/>
      <c r="Z162" s="19"/>
    </row>
    <row r="163" spans="1:26" ht="11.25" customHeight="1">
      <c r="A163" s="372"/>
      <c r="B163" s="19"/>
      <c r="C163" s="19"/>
      <c r="D163" s="336"/>
      <c r="E163" s="336"/>
      <c r="F163" s="19"/>
      <c r="G163" s="19"/>
      <c r="H163" s="19"/>
      <c r="I163" s="19"/>
      <c r="J163" s="19"/>
      <c r="K163" s="19"/>
      <c r="L163" s="19"/>
      <c r="M163" s="626"/>
      <c r="N163" s="19"/>
      <c r="O163" s="626"/>
      <c r="P163" s="372"/>
      <c r="Q163" s="372"/>
      <c r="R163" s="626"/>
      <c r="S163" s="19"/>
      <c r="T163" s="19"/>
      <c r="U163" s="19"/>
      <c r="V163" s="19"/>
      <c r="W163" s="19"/>
      <c r="X163" s="19"/>
      <c r="Y163" s="19"/>
      <c r="Z163" s="19"/>
    </row>
    <row r="164" spans="1:26" ht="11.25" customHeight="1">
      <c r="A164" s="372"/>
      <c r="B164" s="19"/>
      <c r="C164" s="19"/>
      <c r="D164" s="336"/>
      <c r="E164" s="336"/>
      <c r="F164" s="19"/>
      <c r="G164" s="19"/>
      <c r="H164" s="19"/>
      <c r="I164" s="19"/>
      <c r="J164" s="19"/>
      <c r="K164" s="19"/>
      <c r="L164" s="19"/>
      <c r="M164" s="626"/>
      <c r="N164" s="19"/>
      <c r="O164" s="626"/>
      <c r="P164" s="372"/>
      <c r="Q164" s="372"/>
      <c r="R164" s="626"/>
      <c r="S164" s="19"/>
      <c r="T164" s="19"/>
      <c r="U164" s="19"/>
      <c r="V164" s="19"/>
      <c r="W164" s="19"/>
      <c r="X164" s="19"/>
      <c r="Y164" s="19"/>
      <c r="Z164" s="19"/>
    </row>
    <row r="165" spans="1:26" ht="11.25" customHeight="1">
      <c r="A165" s="372"/>
      <c r="B165" s="19"/>
      <c r="C165" s="19"/>
      <c r="D165" s="336"/>
      <c r="E165" s="336"/>
      <c r="F165" s="19"/>
      <c r="G165" s="19"/>
      <c r="H165" s="19"/>
      <c r="I165" s="19"/>
      <c r="J165" s="19"/>
      <c r="K165" s="19"/>
      <c r="L165" s="19"/>
      <c r="M165" s="626"/>
      <c r="N165" s="19"/>
      <c r="O165" s="626"/>
      <c r="P165" s="372"/>
      <c r="Q165" s="372"/>
      <c r="R165" s="626"/>
      <c r="S165" s="19"/>
      <c r="T165" s="19"/>
      <c r="U165" s="19"/>
      <c r="V165" s="19"/>
      <c r="W165" s="19"/>
      <c r="X165" s="19"/>
      <c r="Y165" s="19"/>
      <c r="Z165" s="19"/>
    </row>
    <row r="166" spans="1:26" ht="11.25" customHeight="1">
      <c r="A166" s="372"/>
      <c r="B166" s="19"/>
      <c r="C166" s="19"/>
      <c r="D166" s="336"/>
      <c r="E166" s="336"/>
      <c r="F166" s="19"/>
      <c r="G166" s="19"/>
      <c r="H166" s="19"/>
      <c r="I166" s="19"/>
      <c r="J166" s="19"/>
      <c r="K166" s="19"/>
      <c r="L166" s="19"/>
      <c r="M166" s="626"/>
      <c r="N166" s="19"/>
      <c r="O166" s="626"/>
      <c r="P166" s="372"/>
      <c r="Q166" s="372"/>
      <c r="R166" s="626"/>
      <c r="S166" s="19"/>
      <c r="T166" s="19"/>
      <c r="U166" s="19"/>
      <c r="V166" s="19"/>
      <c r="W166" s="19"/>
      <c r="X166" s="19"/>
      <c r="Y166" s="19"/>
      <c r="Z166" s="19"/>
    </row>
    <row r="167" spans="1:26" ht="11.25" customHeight="1">
      <c r="A167" s="372"/>
      <c r="B167" s="19"/>
      <c r="C167" s="19"/>
      <c r="D167" s="336"/>
      <c r="E167" s="336"/>
      <c r="F167" s="19"/>
      <c r="G167" s="19"/>
      <c r="H167" s="19"/>
      <c r="I167" s="19"/>
      <c r="J167" s="19"/>
      <c r="K167" s="19"/>
      <c r="L167" s="19"/>
      <c r="M167" s="626"/>
      <c r="N167" s="19"/>
      <c r="O167" s="626"/>
      <c r="P167" s="372"/>
      <c r="Q167" s="372"/>
      <c r="R167" s="626"/>
      <c r="S167" s="19"/>
      <c r="T167" s="19"/>
      <c r="U167" s="19"/>
      <c r="V167" s="19"/>
      <c r="W167" s="19"/>
      <c r="X167" s="19"/>
      <c r="Y167" s="19"/>
      <c r="Z167" s="19"/>
    </row>
    <row r="168" spans="1:26" ht="11.25" customHeight="1">
      <c r="A168" s="372"/>
      <c r="B168" s="19"/>
      <c r="C168" s="19"/>
      <c r="D168" s="336"/>
      <c r="E168" s="336"/>
      <c r="F168" s="19"/>
      <c r="G168" s="19"/>
      <c r="H168" s="19"/>
      <c r="I168" s="19"/>
      <c r="J168" s="19"/>
      <c r="K168" s="19"/>
      <c r="L168" s="19"/>
      <c r="M168" s="626"/>
      <c r="N168" s="19"/>
      <c r="O168" s="626"/>
      <c r="P168" s="372"/>
      <c r="Q168" s="372"/>
      <c r="R168" s="626"/>
      <c r="S168" s="19"/>
      <c r="T168" s="19"/>
      <c r="U168" s="19"/>
      <c r="V168" s="19"/>
      <c r="W168" s="19"/>
      <c r="X168" s="19"/>
      <c r="Y168" s="19"/>
      <c r="Z168" s="19"/>
    </row>
    <row r="169" spans="1:26" ht="11.25" customHeight="1">
      <c r="A169" s="372"/>
      <c r="B169" s="19"/>
      <c r="C169" s="19"/>
      <c r="D169" s="336"/>
      <c r="E169" s="336"/>
      <c r="F169" s="19"/>
      <c r="G169" s="19"/>
      <c r="H169" s="19"/>
      <c r="I169" s="19"/>
      <c r="J169" s="19"/>
      <c r="K169" s="19"/>
      <c r="L169" s="19"/>
      <c r="M169" s="626"/>
      <c r="N169" s="19"/>
      <c r="O169" s="626"/>
      <c r="P169" s="372"/>
      <c r="Q169" s="372"/>
      <c r="R169" s="626"/>
      <c r="S169" s="19"/>
      <c r="T169" s="19"/>
      <c r="U169" s="19"/>
      <c r="V169" s="19"/>
      <c r="W169" s="19"/>
      <c r="X169" s="19"/>
      <c r="Y169" s="19"/>
      <c r="Z169" s="19"/>
    </row>
    <row r="170" spans="1:26" ht="11.25" customHeight="1">
      <c r="A170" s="372"/>
      <c r="B170" s="19"/>
      <c r="C170" s="19"/>
      <c r="D170" s="336"/>
      <c r="E170" s="336"/>
      <c r="F170" s="19"/>
      <c r="G170" s="19"/>
      <c r="H170" s="19"/>
      <c r="I170" s="19"/>
      <c r="J170" s="19"/>
      <c r="K170" s="19"/>
      <c r="L170" s="19"/>
      <c r="M170" s="626"/>
      <c r="N170" s="19"/>
      <c r="O170" s="626"/>
      <c r="P170" s="372"/>
      <c r="Q170" s="372"/>
      <c r="R170" s="626"/>
      <c r="S170" s="19"/>
      <c r="T170" s="19"/>
      <c r="U170" s="19"/>
      <c r="V170" s="19"/>
      <c r="W170" s="19"/>
      <c r="X170" s="19"/>
      <c r="Y170" s="19"/>
      <c r="Z170" s="19"/>
    </row>
    <row r="171" spans="1:26" ht="11.25" customHeight="1">
      <c r="A171" s="372"/>
      <c r="B171" s="19"/>
      <c r="C171" s="19"/>
      <c r="D171" s="336"/>
      <c r="E171" s="336"/>
      <c r="F171" s="19"/>
      <c r="G171" s="19"/>
      <c r="H171" s="19"/>
      <c r="I171" s="19"/>
      <c r="J171" s="19"/>
      <c r="K171" s="19"/>
      <c r="L171" s="19"/>
      <c r="M171" s="626"/>
      <c r="N171" s="19"/>
      <c r="O171" s="626"/>
      <c r="P171" s="372"/>
      <c r="Q171" s="372"/>
      <c r="R171" s="626"/>
      <c r="S171" s="19"/>
      <c r="T171" s="19"/>
      <c r="U171" s="19"/>
      <c r="V171" s="19"/>
      <c r="W171" s="19"/>
      <c r="X171" s="19"/>
      <c r="Y171" s="19"/>
      <c r="Z171" s="19"/>
    </row>
    <row r="172" spans="1:26" ht="11.25" customHeight="1">
      <c r="A172" s="372"/>
      <c r="B172" s="19"/>
      <c r="C172" s="19"/>
      <c r="D172" s="336"/>
      <c r="E172" s="336"/>
      <c r="F172" s="19"/>
      <c r="G172" s="19"/>
      <c r="H172" s="19"/>
      <c r="I172" s="19"/>
      <c r="J172" s="19"/>
      <c r="K172" s="19"/>
      <c r="L172" s="19"/>
      <c r="M172" s="626"/>
      <c r="N172" s="19"/>
      <c r="O172" s="626"/>
      <c r="P172" s="372"/>
      <c r="Q172" s="372"/>
      <c r="R172" s="626"/>
      <c r="S172" s="19"/>
      <c r="T172" s="19"/>
      <c r="U172" s="19"/>
      <c r="V172" s="19"/>
      <c r="W172" s="19"/>
      <c r="X172" s="19"/>
      <c r="Y172" s="19"/>
      <c r="Z172" s="19"/>
    </row>
    <row r="173" spans="1:26" ht="11.25" customHeight="1">
      <c r="A173" s="372"/>
      <c r="B173" s="19"/>
      <c r="C173" s="19"/>
      <c r="D173" s="336"/>
      <c r="E173" s="336"/>
      <c r="F173" s="19"/>
      <c r="G173" s="19"/>
      <c r="H173" s="19"/>
      <c r="I173" s="19"/>
      <c r="J173" s="19"/>
      <c r="K173" s="19"/>
      <c r="L173" s="19"/>
      <c r="M173" s="626"/>
      <c r="N173" s="19"/>
      <c r="O173" s="626"/>
      <c r="P173" s="372"/>
      <c r="Q173" s="372"/>
      <c r="R173" s="626"/>
      <c r="S173" s="19"/>
      <c r="T173" s="19"/>
      <c r="U173" s="19"/>
      <c r="V173" s="19"/>
      <c r="W173" s="19"/>
      <c r="X173" s="19"/>
      <c r="Y173" s="19"/>
      <c r="Z173" s="19"/>
    </row>
    <row r="174" spans="1:26" ht="11.25" customHeight="1">
      <c r="A174" s="372"/>
      <c r="B174" s="19"/>
      <c r="C174" s="19"/>
      <c r="D174" s="336"/>
      <c r="E174" s="336"/>
      <c r="F174" s="19"/>
      <c r="G174" s="19"/>
      <c r="H174" s="19"/>
      <c r="I174" s="19"/>
      <c r="J174" s="19"/>
      <c r="K174" s="19"/>
      <c r="L174" s="19"/>
      <c r="M174" s="626"/>
      <c r="N174" s="19"/>
      <c r="O174" s="626"/>
      <c r="P174" s="372"/>
      <c r="Q174" s="372"/>
      <c r="R174" s="626"/>
      <c r="S174" s="19"/>
      <c r="T174" s="19"/>
      <c r="U174" s="19"/>
      <c r="V174" s="19"/>
      <c r="W174" s="19"/>
      <c r="X174" s="19"/>
      <c r="Y174" s="19"/>
      <c r="Z174" s="19"/>
    </row>
    <row r="175" spans="1:26" ht="11.25" customHeight="1">
      <c r="A175" s="372"/>
      <c r="B175" s="19"/>
      <c r="C175" s="19"/>
      <c r="D175" s="336"/>
      <c r="E175" s="336"/>
      <c r="F175" s="19"/>
      <c r="G175" s="19"/>
      <c r="H175" s="19"/>
      <c r="I175" s="19"/>
      <c r="J175" s="19"/>
      <c r="K175" s="19"/>
      <c r="L175" s="19"/>
      <c r="M175" s="626"/>
      <c r="N175" s="19"/>
      <c r="O175" s="626"/>
      <c r="P175" s="372"/>
      <c r="Q175" s="372"/>
      <c r="R175" s="626"/>
      <c r="S175" s="19"/>
      <c r="T175" s="19"/>
      <c r="U175" s="19"/>
      <c r="V175" s="19"/>
      <c r="W175" s="19"/>
      <c r="X175" s="19"/>
      <c r="Y175" s="19"/>
      <c r="Z175" s="19"/>
    </row>
    <row r="176" spans="1:26" ht="11.25" customHeight="1">
      <c r="A176" s="372"/>
      <c r="B176" s="19"/>
      <c r="C176" s="19"/>
      <c r="D176" s="336"/>
      <c r="E176" s="336"/>
      <c r="F176" s="19"/>
      <c r="G176" s="19"/>
      <c r="H176" s="19"/>
      <c r="I176" s="19"/>
      <c r="J176" s="19"/>
      <c r="K176" s="19"/>
      <c r="L176" s="19"/>
      <c r="M176" s="626"/>
      <c r="N176" s="19"/>
      <c r="O176" s="626"/>
      <c r="P176" s="372"/>
      <c r="Q176" s="372"/>
      <c r="R176" s="626"/>
      <c r="S176" s="19"/>
      <c r="T176" s="19"/>
      <c r="U176" s="19"/>
      <c r="V176" s="19"/>
      <c r="W176" s="19"/>
      <c r="X176" s="19"/>
      <c r="Y176" s="19"/>
      <c r="Z176" s="19"/>
    </row>
    <row r="177" spans="1:26" ht="11.25" customHeight="1">
      <c r="A177" s="372"/>
      <c r="B177" s="19"/>
      <c r="C177" s="19"/>
      <c r="D177" s="336"/>
      <c r="E177" s="336"/>
      <c r="F177" s="19"/>
      <c r="G177" s="19"/>
      <c r="H177" s="19"/>
      <c r="I177" s="19"/>
      <c r="J177" s="19"/>
      <c r="K177" s="19"/>
      <c r="L177" s="19"/>
      <c r="M177" s="626"/>
      <c r="N177" s="19"/>
      <c r="O177" s="626"/>
      <c r="P177" s="372"/>
      <c r="Q177" s="372"/>
      <c r="R177" s="626"/>
      <c r="S177" s="19"/>
      <c r="T177" s="19"/>
      <c r="U177" s="19"/>
      <c r="V177" s="19"/>
      <c r="W177" s="19"/>
      <c r="X177" s="19"/>
      <c r="Y177" s="19"/>
      <c r="Z177" s="19"/>
    </row>
    <row r="178" spans="1:26" ht="11.25" customHeight="1">
      <c r="A178" s="372"/>
      <c r="B178" s="19"/>
      <c r="C178" s="19"/>
      <c r="D178" s="336"/>
      <c r="E178" s="336"/>
      <c r="F178" s="19"/>
      <c r="G178" s="19"/>
      <c r="H178" s="19"/>
      <c r="I178" s="19"/>
      <c r="J178" s="19"/>
      <c r="K178" s="19"/>
      <c r="L178" s="19"/>
      <c r="M178" s="626"/>
      <c r="N178" s="19"/>
      <c r="O178" s="626"/>
      <c r="P178" s="372"/>
      <c r="Q178" s="372"/>
      <c r="R178" s="626"/>
      <c r="S178" s="19"/>
      <c r="T178" s="19"/>
      <c r="U178" s="19"/>
      <c r="V178" s="19"/>
      <c r="W178" s="19"/>
      <c r="X178" s="19"/>
      <c r="Y178" s="19"/>
      <c r="Z178" s="19"/>
    </row>
    <row r="179" spans="1:26" ht="11.25" customHeight="1">
      <c r="A179" s="372"/>
      <c r="B179" s="19"/>
      <c r="C179" s="19"/>
      <c r="D179" s="336"/>
      <c r="E179" s="336"/>
      <c r="F179" s="19"/>
      <c r="G179" s="19"/>
      <c r="H179" s="19"/>
      <c r="I179" s="19"/>
      <c r="J179" s="19"/>
      <c r="K179" s="19"/>
      <c r="L179" s="19"/>
      <c r="M179" s="626"/>
      <c r="N179" s="19"/>
      <c r="O179" s="626"/>
      <c r="P179" s="372"/>
      <c r="Q179" s="372"/>
      <c r="R179" s="626"/>
      <c r="S179" s="19"/>
      <c r="T179" s="19"/>
      <c r="U179" s="19"/>
      <c r="V179" s="19"/>
      <c r="W179" s="19"/>
      <c r="X179" s="19"/>
      <c r="Y179" s="19"/>
      <c r="Z179" s="19"/>
    </row>
    <row r="180" spans="1:26" ht="11.25" customHeight="1">
      <c r="A180" s="372"/>
      <c r="B180" s="19"/>
      <c r="C180" s="19"/>
      <c r="D180" s="336"/>
      <c r="E180" s="336"/>
      <c r="F180" s="19"/>
      <c r="G180" s="19"/>
      <c r="H180" s="19"/>
      <c r="I180" s="19"/>
      <c r="J180" s="19"/>
      <c r="K180" s="19"/>
      <c r="L180" s="19"/>
      <c r="M180" s="626"/>
      <c r="N180" s="19"/>
      <c r="O180" s="626"/>
      <c r="P180" s="372"/>
      <c r="Q180" s="372"/>
      <c r="R180" s="626"/>
      <c r="S180" s="19"/>
      <c r="T180" s="19"/>
      <c r="U180" s="19"/>
      <c r="V180" s="19"/>
      <c r="W180" s="19"/>
      <c r="X180" s="19"/>
      <c r="Y180" s="19"/>
      <c r="Z180" s="19"/>
    </row>
    <row r="181" spans="1:26" ht="11.25" customHeight="1">
      <c r="A181" s="372"/>
      <c r="B181" s="19"/>
      <c r="C181" s="19"/>
      <c r="D181" s="336"/>
      <c r="E181" s="336"/>
      <c r="F181" s="19"/>
      <c r="G181" s="19"/>
      <c r="H181" s="19"/>
      <c r="I181" s="19"/>
      <c r="J181" s="19"/>
      <c r="K181" s="19"/>
      <c r="L181" s="19"/>
      <c r="M181" s="626"/>
      <c r="N181" s="19"/>
      <c r="O181" s="626"/>
      <c r="P181" s="372"/>
      <c r="Q181" s="372"/>
      <c r="R181" s="626"/>
      <c r="S181" s="19"/>
      <c r="T181" s="19"/>
      <c r="U181" s="19"/>
      <c r="V181" s="19"/>
      <c r="W181" s="19"/>
      <c r="X181" s="19"/>
      <c r="Y181" s="19"/>
      <c r="Z181" s="19"/>
    </row>
    <row r="182" spans="1:26" ht="11.25" customHeight="1">
      <c r="A182" s="372"/>
      <c r="B182" s="19"/>
      <c r="C182" s="19"/>
      <c r="D182" s="336"/>
      <c r="E182" s="336"/>
      <c r="F182" s="19"/>
      <c r="G182" s="19"/>
      <c r="H182" s="19"/>
      <c r="I182" s="19"/>
      <c r="J182" s="19"/>
      <c r="K182" s="19"/>
      <c r="L182" s="19"/>
      <c r="M182" s="626"/>
      <c r="N182" s="19"/>
      <c r="O182" s="626"/>
      <c r="P182" s="372"/>
      <c r="Q182" s="372"/>
      <c r="R182" s="626"/>
      <c r="S182" s="19"/>
      <c r="T182" s="19"/>
      <c r="U182" s="19"/>
      <c r="V182" s="19"/>
      <c r="W182" s="19"/>
      <c r="X182" s="19"/>
      <c r="Y182" s="19"/>
      <c r="Z182" s="19"/>
    </row>
    <row r="183" spans="1:26" ht="11.25" customHeight="1">
      <c r="A183" s="372"/>
      <c r="B183" s="19"/>
      <c r="C183" s="19"/>
      <c r="D183" s="336"/>
      <c r="E183" s="336"/>
      <c r="F183" s="19"/>
      <c r="G183" s="19"/>
      <c r="H183" s="19"/>
      <c r="I183" s="19"/>
      <c r="J183" s="19"/>
      <c r="K183" s="19"/>
      <c r="L183" s="19"/>
      <c r="M183" s="626"/>
      <c r="N183" s="19"/>
      <c r="O183" s="626"/>
      <c r="P183" s="372"/>
      <c r="Q183" s="372"/>
      <c r="R183" s="626"/>
      <c r="S183" s="19"/>
      <c r="T183" s="19"/>
      <c r="U183" s="19"/>
      <c r="V183" s="19"/>
      <c r="W183" s="19"/>
      <c r="X183" s="19"/>
      <c r="Y183" s="19"/>
      <c r="Z183" s="19"/>
    </row>
    <row r="184" spans="1:26" ht="11.25" customHeight="1">
      <c r="A184" s="372"/>
      <c r="B184" s="19"/>
      <c r="C184" s="19"/>
      <c r="D184" s="336"/>
      <c r="E184" s="336"/>
      <c r="F184" s="19"/>
      <c r="G184" s="19"/>
      <c r="H184" s="19"/>
      <c r="I184" s="19"/>
      <c r="J184" s="19"/>
      <c r="K184" s="19"/>
      <c r="L184" s="19"/>
      <c r="M184" s="626"/>
      <c r="N184" s="19"/>
      <c r="O184" s="626"/>
      <c r="P184" s="372"/>
      <c r="Q184" s="372"/>
      <c r="R184" s="626"/>
      <c r="S184" s="19"/>
      <c r="T184" s="19"/>
      <c r="U184" s="19"/>
      <c r="V184" s="19"/>
      <c r="W184" s="19"/>
      <c r="X184" s="19"/>
      <c r="Y184" s="19"/>
      <c r="Z184" s="19"/>
    </row>
    <row r="185" spans="1:26" ht="11.25" customHeight="1">
      <c r="A185" s="372"/>
      <c r="B185" s="19"/>
      <c r="C185" s="19"/>
      <c r="D185" s="336"/>
      <c r="E185" s="336"/>
      <c r="F185" s="19"/>
      <c r="G185" s="19"/>
      <c r="H185" s="19"/>
      <c r="I185" s="19"/>
      <c r="J185" s="19"/>
      <c r="K185" s="19"/>
      <c r="L185" s="19"/>
      <c r="M185" s="626"/>
      <c r="N185" s="19"/>
      <c r="O185" s="626"/>
      <c r="P185" s="372"/>
      <c r="Q185" s="372"/>
      <c r="R185" s="626"/>
      <c r="S185" s="19"/>
      <c r="T185" s="19"/>
      <c r="U185" s="19"/>
      <c r="V185" s="19"/>
      <c r="W185" s="19"/>
      <c r="X185" s="19"/>
      <c r="Y185" s="19"/>
      <c r="Z185" s="19"/>
    </row>
    <row r="186" spans="1:26" ht="11.25" customHeight="1">
      <c r="A186" s="372"/>
      <c r="B186" s="19"/>
      <c r="C186" s="19"/>
      <c r="D186" s="336"/>
      <c r="E186" s="336"/>
      <c r="F186" s="19"/>
      <c r="G186" s="19"/>
      <c r="H186" s="19"/>
      <c r="I186" s="19"/>
      <c r="J186" s="19"/>
      <c r="K186" s="19"/>
      <c r="L186" s="19"/>
      <c r="M186" s="626"/>
      <c r="N186" s="19"/>
      <c r="O186" s="626"/>
      <c r="P186" s="372"/>
      <c r="Q186" s="372"/>
      <c r="R186" s="626"/>
      <c r="S186" s="19"/>
      <c r="T186" s="19"/>
      <c r="U186" s="19"/>
      <c r="V186" s="19"/>
      <c r="W186" s="19"/>
      <c r="X186" s="19"/>
      <c r="Y186" s="19"/>
      <c r="Z186" s="19"/>
    </row>
    <row r="187" spans="1:26" ht="11.25" customHeight="1">
      <c r="A187" s="372"/>
      <c r="B187" s="19"/>
      <c r="C187" s="19"/>
      <c r="D187" s="336"/>
      <c r="E187" s="336"/>
      <c r="F187" s="19"/>
      <c r="G187" s="19"/>
      <c r="H187" s="19"/>
      <c r="I187" s="19"/>
      <c r="J187" s="19"/>
      <c r="K187" s="19"/>
      <c r="L187" s="19"/>
      <c r="M187" s="626"/>
      <c r="N187" s="19"/>
      <c r="O187" s="626"/>
      <c r="P187" s="372"/>
      <c r="Q187" s="372"/>
      <c r="R187" s="626"/>
      <c r="S187" s="19"/>
      <c r="T187" s="19"/>
      <c r="U187" s="19"/>
      <c r="V187" s="19"/>
      <c r="W187" s="19"/>
      <c r="X187" s="19"/>
      <c r="Y187" s="19"/>
      <c r="Z187" s="19"/>
    </row>
    <row r="188" spans="1:26" ht="11.25" customHeight="1">
      <c r="A188" s="372"/>
      <c r="B188" s="19"/>
      <c r="C188" s="19"/>
      <c r="D188" s="336"/>
      <c r="E188" s="336"/>
      <c r="F188" s="19"/>
      <c r="G188" s="19"/>
      <c r="H188" s="19"/>
      <c r="I188" s="19"/>
      <c r="J188" s="19"/>
      <c r="K188" s="19"/>
      <c r="L188" s="19"/>
      <c r="M188" s="626"/>
      <c r="N188" s="19"/>
      <c r="O188" s="626"/>
      <c r="P188" s="372"/>
      <c r="Q188" s="372"/>
      <c r="R188" s="626"/>
      <c r="S188" s="19"/>
      <c r="T188" s="19"/>
      <c r="U188" s="19"/>
      <c r="V188" s="19"/>
      <c r="W188" s="19"/>
      <c r="X188" s="19"/>
      <c r="Y188" s="19"/>
      <c r="Z188" s="19"/>
    </row>
    <row r="189" spans="1:26" ht="11.25" customHeight="1">
      <c r="A189" s="372"/>
      <c r="B189" s="19"/>
      <c r="C189" s="19"/>
      <c r="D189" s="336"/>
      <c r="E189" s="336"/>
      <c r="F189" s="19"/>
      <c r="G189" s="19"/>
      <c r="H189" s="19"/>
      <c r="I189" s="19"/>
      <c r="J189" s="19"/>
      <c r="K189" s="19"/>
      <c r="L189" s="19"/>
      <c r="M189" s="626"/>
      <c r="N189" s="19"/>
      <c r="O189" s="626"/>
      <c r="P189" s="372"/>
      <c r="Q189" s="372"/>
      <c r="R189" s="626"/>
      <c r="S189" s="19"/>
      <c r="T189" s="19"/>
      <c r="U189" s="19"/>
      <c r="V189" s="19"/>
      <c r="W189" s="19"/>
      <c r="X189" s="19"/>
      <c r="Y189" s="19"/>
      <c r="Z189" s="19"/>
    </row>
    <row r="190" spans="1:26" ht="11.25" customHeight="1">
      <c r="A190" s="372"/>
      <c r="B190" s="19"/>
      <c r="C190" s="19"/>
      <c r="D190" s="336"/>
      <c r="E190" s="336"/>
      <c r="F190" s="19"/>
      <c r="G190" s="19"/>
      <c r="H190" s="19"/>
      <c r="I190" s="19"/>
      <c r="J190" s="19"/>
      <c r="K190" s="19"/>
      <c r="L190" s="19"/>
      <c r="M190" s="626"/>
      <c r="N190" s="19"/>
      <c r="O190" s="626"/>
      <c r="P190" s="372"/>
      <c r="Q190" s="372"/>
      <c r="R190" s="626"/>
      <c r="S190" s="19"/>
      <c r="T190" s="19"/>
      <c r="U190" s="19"/>
      <c r="V190" s="19"/>
      <c r="W190" s="19"/>
      <c r="X190" s="19"/>
      <c r="Y190" s="19"/>
      <c r="Z190" s="19"/>
    </row>
    <row r="191" spans="1:26" ht="11.25" customHeight="1">
      <c r="A191" s="372"/>
      <c r="B191" s="19"/>
      <c r="C191" s="19"/>
      <c r="D191" s="336"/>
      <c r="E191" s="336"/>
      <c r="F191" s="19"/>
      <c r="G191" s="19"/>
      <c r="H191" s="19"/>
      <c r="I191" s="19"/>
      <c r="J191" s="19"/>
      <c r="K191" s="19"/>
      <c r="L191" s="19"/>
      <c r="M191" s="626"/>
      <c r="N191" s="19"/>
      <c r="O191" s="626"/>
      <c r="P191" s="372"/>
      <c r="Q191" s="372"/>
      <c r="R191" s="626"/>
      <c r="S191" s="19"/>
      <c r="T191" s="19"/>
      <c r="U191" s="19"/>
      <c r="V191" s="19"/>
      <c r="W191" s="19"/>
      <c r="X191" s="19"/>
      <c r="Y191" s="19"/>
      <c r="Z191" s="19"/>
    </row>
    <row r="192" spans="1:26" ht="11.25" customHeight="1">
      <c r="A192" s="372"/>
      <c r="B192" s="19"/>
      <c r="C192" s="19"/>
      <c r="D192" s="336"/>
      <c r="E192" s="336"/>
      <c r="F192" s="19"/>
      <c r="G192" s="19"/>
      <c r="H192" s="19"/>
      <c r="I192" s="19"/>
      <c r="J192" s="19"/>
      <c r="K192" s="19"/>
      <c r="L192" s="19"/>
      <c r="M192" s="626"/>
      <c r="N192" s="19"/>
      <c r="O192" s="626"/>
      <c r="P192" s="372"/>
      <c r="Q192" s="372"/>
      <c r="R192" s="626"/>
      <c r="S192" s="19"/>
      <c r="T192" s="19"/>
      <c r="U192" s="19"/>
      <c r="V192" s="19"/>
      <c r="W192" s="19"/>
      <c r="X192" s="19"/>
      <c r="Y192" s="19"/>
      <c r="Z192" s="19"/>
    </row>
    <row r="193" spans="1:26" ht="11.25" customHeight="1">
      <c r="A193" s="372"/>
      <c r="B193" s="19"/>
      <c r="C193" s="19"/>
      <c r="D193" s="336"/>
      <c r="E193" s="336"/>
      <c r="F193" s="19"/>
      <c r="G193" s="19"/>
      <c r="H193" s="19"/>
      <c r="I193" s="19"/>
      <c r="J193" s="19"/>
      <c r="K193" s="19"/>
      <c r="L193" s="19"/>
      <c r="M193" s="626"/>
      <c r="N193" s="19"/>
      <c r="O193" s="626"/>
      <c r="P193" s="372"/>
      <c r="Q193" s="372"/>
      <c r="R193" s="626"/>
      <c r="S193" s="19"/>
      <c r="T193" s="19"/>
      <c r="U193" s="19"/>
      <c r="V193" s="19"/>
      <c r="W193" s="19"/>
      <c r="X193" s="19"/>
      <c r="Y193" s="19"/>
      <c r="Z193" s="19"/>
    </row>
    <row r="194" spans="1:26" ht="11.25" customHeight="1">
      <c r="A194" s="372"/>
      <c r="B194" s="19"/>
      <c r="C194" s="19"/>
      <c r="D194" s="336"/>
      <c r="E194" s="336"/>
      <c r="F194" s="19"/>
      <c r="G194" s="19"/>
      <c r="H194" s="19"/>
      <c r="I194" s="19"/>
      <c r="J194" s="19"/>
      <c r="K194" s="19"/>
      <c r="L194" s="19"/>
      <c r="M194" s="626"/>
      <c r="N194" s="19"/>
      <c r="O194" s="626"/>
      <c r="P194" s="372"/>
      <c r="Q194" s="372"/>
      <c r="R194" s="626"/>
      <c r="S194" s="19"/>
      <c r="T194" s="19"/>
      <c r="U194" s="19"/>
      <c r="V194" s="19"/>
      <c r="W194" s="19"/>
      <c r="X194" s="19"/>
      <c r="Y194" s="19"/>
      <c r="Z194" s="19"/>
    </row>
    <row r="195" spans="1:26" ht="11.25" customHeight="1">
      <c r="A195" s="372"/>
      <c r="B195" s="19"/>
      <c r="C195" s="19"/>
      <c r="D195" s="336"/>
      <c r="E195" s="336"/>
      <c r="F195" s="19"/>
      <c r="G195" s="19"/>
      <c r="H195" s="19"/>
      <c r="I195" s="19"/>
      <c r="J195" s="19"/>
      <c r="K195" s="19"/>
      <c r="L195" s="19"/>
      <c r="M195" s="626"/>
      <c r="N195" s="19"/>
      <c r="O195" s="626"/>
      <c r="P195" s="372"/>
      <c r="Q195" s="372"/>
      <c r="R195" s="626"/>
      <c r="S195" s="19"/>
      <c r="T195" s="19"/>
      <c r="U195" s="19"/>
      <c r="V195" s="19"/>
      <c r="W195" s="19"/>
      <c r="X195" s="19"/>
      <c r="Y195" s="19"/>
      <c r="Z195" s="19"/>
    </row>
    <row r="196" spans="1:26" ht="11.25" customHeight="1">
      <c r="A196" s="372"/>
      <c r="B196" s="19"/>
      <c r="C196" s="19"/>
      <c r="D196" s="336"/>
      <c r="E196" s="336"/>
      <c r="F196" s="19"/>
      <c r="G196" s="19"/>
      <c r="H196" s="19"/>
      <c r="I196" s="19"/>
      <c r="J196" s="19"/>
      <c r="K196" s="19"/>
      <c r="L196" s="19"/>
      <c r="M196" s="626"/>
      <c r="N196" s="19"/>
      <c r="O196" s="626"/>
      <c r="P196" s="372"/>
      <c r="Q196" s="372"/>
      <c r="R196" s="626"/>
      <c r="S196" s="19"/>
      <c r="T196" s="19"/>
      <c r="U196" s="19"/>
      <c r="V196" s="19"/>
      <c r="W196" s="19"/>
      <c r="X196" s="19"/>
      <c r="Y196" s="19"/>
      <c r="Z196" s="19"/>
    </row>
    <row r="197" spans="1:26" ht="11.25" customHeight="1">
      <c r="A197" s="372"/>
      <c r="B197" s="19"/>
      <c r="C197" s="19"/>
      <c r="D197" s="336"/>
      <c r="E197" s="336"/>
      <c r="F197" s="19"/>
      <c r="G197" s="19"/>
      <c r="H197" s="19"/>
      <c r="I197" s="19"/>
      <c r="J197" s="19"/>
      <c r="K197" s="19"/>
      <c r="L197" s="19"/>
      <c r="M197" s="626"/>
      <c r="N197" s="19"/>
      <c r="O197" s="626"/>
      <c r="P197" s="372"/>
      <c r="Q197" s="372"/>
      <c r="R197" s="626"/>
      <c r="S197" s="19"/>
      <c r="T197" s="19"/>
      <c r="U197" s="19"/>
      <c r="V197" s="19"/>
      <c r="W197" s="19"/>
      <c r="X197" s="19"/>
      <c r="Y197" s="19"/>
      <c r="Z197" s="19"/>
    </row>
    <row r="198" spans="1:26" ht="11.25" customHeight="1">
      <c r="A198" s="372"/>
      <c r="B198" s="19"/>
      <c r="C198" s="19"/>
      <c r="D198" s="336"/>
      <c r="E198" s="336"/>
      <c r="F198" s="19"/>
      <c r="G198" s="19"/>
      <c r="H198" s="19"/>
      <c r="I198" s="19"/>
      <c r="J198" s="19"/>
      <c r="K198" s="19"/>
      <c r="L198" s="19"/>
      <c r="M198" s="626"/>
      <c r="N198" s="19"/>
      <c r="O198" s="626"/>
      <c r="P198" s="372"/>
      <c r="Q198" s="372"/>
      <c r="R198" s="626"/>
      <c r="S198" s="19"/>
      <c r="T198" s="19"/>
      <c r="U198" s="19"/>
      <c r="V198" s="19"/>
      <c r="W198" s="19"/>
      <c r="X198" s="19"/>
      <c r="Y198" s="19"/>
      <c r="Z198" s="19"/>
    </row>
    <row r="199" spans="1:26" ht="11.25" customHeight="1">
      <c r="A199" s="372"/>
      <c r="B199" s="19"/>
      <c r="C199" s="19"/>
      <c r="D199" s="336"/>
      <c r="E199" s="336"/>
      <c r="F199" s="19"/>
      <c r="G199" s="19"/>
      <c r="H199" s="19"/>
      <c r="I199" s="19"/>
      <c r="J199" s="19"/>
      <c r="K199" s="19"/>
      <c r="L199" s="19"/>
      <c r="M199" s="626"/>
      <c r="N199" s="19"/>
      <c r="O199" s="626"/>
      <c r="P199" s="372"/>
      <c r="Q199" s="372"/>
      <c r="R199" s="626"/>
      <c r="S199" s="19"/>
      <c r="T199" s="19"/>
      <c r="U199" s="19"/>
      <c r="V199" s="19"/>
      <c r="W199" s="19"/>
      <c r="X199" s="19"/>
      <c r="Y199" s="19"/>
      <c r="Z199" s="19"/>
    </row>
    <row r="200" spans="1:26" ht="11.25" customHeight="1">
      <c r="A200" s="372"/>
      <c r="B200" s="19"/>
      <c r="C200" s="19"/>
      <c r="D200" s="336"/>
      <c r="E200" s="336"/>
      <c r="F200" s="19"/>
      <c r="G200" s="19"/>
      <c r="H200" s="19"/>
      <c r="I200" s="19"/>
      <c r="J200" s="19"/>
      <c r="K200" s="19"/>
      <c r="L200" s="19"/>
      <c r="M200" s="626"/>
      <c r="N200" s="19"/>
      <c r="O200" s="626"/>
      <c r="P200" s="372"/>
      <c r="Q200" s="372"/>
      <c r="R200" s="626"/>
      <c r="S200" s="19"/>
      <c r="T200" s="19"/>
      <c r="U200" s="19"/>
      <c r="V200" s="19"/>
      <c r="W200" s="19"/>
      <c r="X200" s="19"/>
      <c r="Y200" s="19"/>
      <c r="Z200" s="19"/>
    </row>
    <row r="201" spans="1:26" ht="11.25" customHeight="1">
      <c r="A201" s="372"/>
      <c r="B201" s="19"/>
      <c r="C201" s="19"/>
      <c r="D201" s="336"/>
      <c r="E201" s="336"/>
      <c r="F201" s="19"/>
      <c r="G201" s="19"/>
      <c r="H201" s="19"/>
      <c r="I201" s="19"/>
      <c r="J201" s="19"/>
      <c r="K201" s="19"/>
      <c r="L201" s="19"/>
      <c r="M201" s="626"/>
      <c r="N201" s="19"/>
      <c r="O201" s="626"/>
      <c r="P201" s="372"/>
      <c r="Q201" s="372"/>
      <c r="R201" s="626"/>
      <c r="S201" s="19"/>
      <c r="T201" s="19"/>
      <c r="U201" s="19"/>
      <c r="V201" s="19"/>
      <c r="W201" s="19"/>
      <c r="X201" s="19"/>
      <c r="Y201" s="19"/>
      <c r="Z201" s="19"/>
    </row>
    <row r="202" spans="1:26" ht="11.25" customHeight="1">
      <c r="A202" s="372"/>
      <c r="B202" s="19"/>
      <c r="C202" s="19"/>
      <c r="D202" s="336"/>
      <c r="E202" s="336"/>
      <c r="F202" s="19"/>
      <c r="G202" s="19"/>
      <c r="H202" s="19"/>
      <c r="I202" s="19"/>
      <c r="J202" s="19"/>
      <c r="K202" s="19"/>
      <c r="L202" s="19"/>
      <c r="M202" s="626"/>
      <c r="N202" s="19"/>
      <c r="O202" s="626"/>
      <c r="P202" s="372"/>
      <c r="Q202" s="372"/>
      <c r="R202" s="626"/>
      <c r="S202" s="19"/>
      <c r="T202" s="19"/>
      <c r="U202" s="19"/>
      <c r="V202" s="19"/>
      <c r="W202" s="19"/>
      <c r="X202" s="19"/>
      <c r="Y202" s="19"/>
      <c r="Z202" s="19"/>
    </row>
    <row r="203" spans="1:26" ht="11.25" customHeight="1">
      <c r="A203" s="372"/>
      <c r="B203" s="19"/>
      <c r="C203" s="19"/>
      <c r="D203" s="336"/>
      <c r="E203" s="336"/>
      <c r="F203" s="19"/>
      <c r="G203" s="19"/>
      <c r="H203" s="19"/>
      <c r="I203" s="19"/>
      <c r="J203" s="19"/>
      <c r="K203" s="19"/>
      <c r="L203" s="19"/>
      <c r="M203" s="626"/>
      <c r="N203" s="19"/>
      <c r="O203" s="626"/>
      <c r="P203" s="372"/>
      <c r="Q203" s="372"/>
      <c r="R203" s="626"/>
      <c r="S203" s="19"/>
      <c r="T203" s="19"/>
      <c r="U203" s="19"/>
      <c r="V203" s="19"/>
      <c r="W203" s="19"/>
      <c r="X203" s="19"/>
      <c r="Y203" s="19"/>
      <c r="Z203" s="19"/>
    </row>
    <row r="204" spans="1:26" ht="11.25" customHeight="1">
      <c r="A204" s="372"/>
      <c r="B204" s="19"/>
      <c r="C204" s="19"/>
      <c r="D204" s="336"/>
      <c r="E204" s="336"/>
      <c r="F204" s="19"/>
      <c r="G204" s="19"/>
      <c r="H204" s="19"/>
      <c r="I204" s="19"/>
      <c r="J204" s="19"/>
      <c r="K204" s="19"/>
      <c r="L204" s="19"/>
      <c r="M204" s="626"/>
      <c r="N204" s="19"/>
      <c r="O204" s="626"/>
      <c r="P204" s="372"/>
      <c r="Q204" s="372"/>
      <c r="R204" s="626"/>
      <c r="S204" s="19"/>
      <c r="T204" s="19"/>
      <c r="U204" s="19"/>
      <c r="V204" s="19"/>
      <c r="W204" s="19"/>
      <c r="X204" s="19"/>
      <c r="Y204" s="19"/>
      <c r="Z204" s="19"/>
    </row>
    <row r="205" spans="1:26" ht="11.25" customHeight="1">
      <c r="A205" s="372"/>
      <c r="B205" s="19"/>
      <c r="C205" s="19"/>
      <c r="D205" s="336"/>
      <c r="E205" s="336"/>
      <c r="F205" s="19"/>
      <c r="G205" s="19"/>
      <c r="H205" s="19"/>
      <c r="I205" s="19"/>
      <c r="J205" s="19"/>
      <c r="K205" s="19"/>
      <c r="L205" s="19"/>
      <c r="M205" s="626"/>
      <c r="N205" s="19"/>
      <c r="O205" s="626"/>
      <c r="P205" s="372"/>
      <c r="Q205" s="372"/>
      <c r="R205" s="626"/>
      <c r="S205" s="19"/>
      <c r="T205" s="19"/>
      <c r="U205" s="19"/>
      <c r="V205" s="19"/>
      <c r="W205" s="19"/>
      <c r="X205" s="19"/>
      <c r="Y205" s="19"/>
      <c r="Z205" s="19"/>
    </row>
    <row r="206" spans="1:26" ht="11.25" customHeight="1">
      <c r="A206" s="372"/>
      <c r="B206" s="19"/>
      <c r="C206" s="19"/>
      <c r="D206" s="336"/>
      <c r="E206" s="336"/>
      <c r="F206" s="19"/>
      <c r="G206" s="19"/>
      <c r="H206" s="19"/>
      <c r="I206" s="19"/>
      <c r="J206" s="19"/>
      <c r="K206" s="19"/>
      <c r="L206" s="19"/>
      <c r="M206" s="626"/>
      <c r="N206" s="19"/>
      <c r="O206" s="626"/>
      <c r="P206" s="372"/>
      <c r="Q206" s="372"/>
      <c r="R206" s="626"/>
      <c r="S206" s="19"/>
      <c r="T206" s="19"/>
      <c r="U206" s="19"/>
      <c r="V206" s="19"/>
      <c r="W206" s="19"/>
      <c r="X206" s="19"/>
      <c r="Y206" s="19"/>
      <c r="Z206" s="19"/>
    </row>
    <row r="207" spans="1:26" ht="11.25" customHeight="1">
      <c r="A207" s="372"/>
      <c r="B207" s="19"/>
      <c r="C207" s="19"/>
      <c r="D207" s="336"/>
      <c r="E207" s="336"/>
      <c r="F207" s="19"/>
      <c r="G207" s="19"/>
      <c r="H207" s="19"/>
      <c r="I207" s="19"/>
      <c r="J207" s="19"/>
      <c r="K207" s="19"/>
      <c r="L207" s="19"/>
      <c r="M207" s="626"/>
      <c r="N207" s="19"/>
      <c r="O207" s="626"/>
      <c r="P207" s="372"/>
      <c r="Q207" s="372"/>
      <c r="R207" s="626"/>
      <c r="S207" s="19"/>
      <c r="T207" s="19"/>
      <c r="U207" s="19"/>
      <c r="V207" s="19"/>
      <c r="W207" s="19"/>
      <c r="X207" s="19"/>
      <c r="Y207" s="19"/>
      <c r="Z207" s="19"/>
    </row>
    <row r="208" spans="1:26" ht="11.25" customHeight="1">
      <c r="A208" s="372"/>
      <c r="B208" s="19"/>
      <c r="C208" s="19"/>
      <c r="D208" s="336"/>
      <c r="E208" s="336"/>
      <c r="F208" s="19"/>
      <c r="G208" s="19"/>
      <c r="H208" s="19"/>
      <c r="I208" s="19"/>
      <c r="J208" s="19"/>
      <c r="K208" s="19"/>
      <c r="L208" s="19"/>
      <c r="M208" s="626"/>
      <c r="N208" s="19"/>
      <c r="O208" s="626"/>
      <c r="P208" s="372"/>
      <c r="Q208" s="372"/>
      <c r="R208" s="626"/>
      <c r="S208" s="19"/>
      <c r="T208" s="19"/>
      <c r="U208" s="19"/>
      <c r="V208" s="19"/>
      <c r="W208" s="19"/>
      <c r="X208" s="19"/>
      <c r="Y208" s="19"/>
      <c r="Z208" s="19"/>
    </row>
    <row r="209" spans="1:26" ht="11.25" customHeight="1">
      <c r="A209" s="372"/>
      <c r="B209" s="19"/>
      <c r="C209" s="19"/>
      <c r="D209" s="336"/>
      <c r="E209" s="336"/>
      <c r="F209" s="19"/>
      <c r="G209" s="19"/>
      <c r="H209" s="19"/>
      <c r="I209" s="19"/>
      <c r="J209" s="19"/>
      <c r="K209" s="19"/>
      <c r="L209" s="19"/>
      <c r="M209" s="626"/>
      <c r="N209" s="19"/>
      <c r="O209" s="626"/>
      <c r="P209" s="372"/>
      <c r="Q209" s="372"/>
      <c r="R209" s="626"/>
      <c r="S209" s="19"/>
      <c r="T209" s="19"/>
      <c r="U209" s="19"/>
      <c r="V209" s="19"/>
      <c r="W209" s="19"/>
      <c r="X209" s="19"/>
      <c r="Y209" s="19"/>
      <c r="Z209" s="19"/>
    </row>
    <row r="210" spans="1:26" ht="11.25" customHeight="1">
      <c r="A210" s="372"/>
      <c r="B210" s="19"/>
      <c r="C210" s="19"/>
      <c r="D210" s="336"/>
      <c r="E210" s="336"/>
      <c r="F210" s="19"/>
      <c r="G210" s="19"/>
      <c r="H210" s="19"/>
      <c r="I210" s="19"/>
      <c r="J210" s="19"/>
      <c r="K210" s="19"/>
      <c r="L210" s="19"/>
      <c r="M210" s="626"/>
      <c r="N210" s="19"/>
      <c r="O210" s="626"/>
      <c r="P210" s="372"/>
      <c r="Q210" s="372"/>
      <c r="R210" s="626"/>
      <c r="S210" s="19"/>
      <c r="T210" s="19"/>
      <c r="U210" s="19"/>
      <c r="V210" s="19"/>
      <c r="W210" s="19"/>
      <c r="X210" s="19"/>
      <c r="Y210" s="19"/>
      <c r="Z210" s="19"/>
    </row>
    <row r="211" spans="1:26" ht="11.25" customHeight="1">
      <c r="A211" s="372"/>
      <c r="B211" s="19"/>
      <c r="C211" s="19"/>
      <c r="D211" s="336"/>
      <c r="E211" s="336"/>
      <c r="F211" s="19"/>
      <c r="G211" s="19"/>
      <c r="H211" s="19"/>
      <c r="I211" s="19"/>
      <c r="J211" s="19"/>
      <c r="K211" s="19"/>
      <c r="L211" s="19"/>
      <c r="M211" s="626"/>
      <c r="N211" s="19"/>
      <c r="O211" s="626"/>
      <c r="P211" s="372"/>
      <c r="Q211" s="372"/>
      <c r="R211" s="626"/>
      <c r="S211" s="19"/>
      <c r="T211" s="19"/>
      <c r="U211" s="19"/>
      <c r="V211" s="19"/>
      <c r="W211" s="19"/>
      <c r="X211" s="19"/>
      <c r="Y211" s="19"/>
      <c r="Z211" s="19"/>
    </row>
    <row r="212" spans="1:26" ht="11.25" customHeight="1">
      <c r="A212" s="372"/>
      <c r="B212" s="19"/>
      <c r="C212" s="19"/>
      <c r="D212" s="336"/>
      <c r="E212" s="336"/>
      <c r="F212" s="19"/>
      <c r="G212" s="19"/>
      <c r="H212" s="19"/>
      <c r="I212" s="19"/>
      <c r="J212" s="19"/>
      <c r="K212" s="19"/>
      <c r="L212" s="19"/>
      <c r="M212" s="626"/>
      <c r="N212" s="19"/>
      <c r="O212" s="626"/>
      <c r="P212" s="372"/>
      <c r="Q212" s="372"/>
      <c r="R212" s="626"/>
      <c r="S212" s="19"/>
      <c r="T212" s="19"/>
      <c r="U212" s="19"/>
      <c r="V212" s="19"/>
      <c r="W212" s="19"/>
      <c r="X212" s="19"/>
      <c r="Y212" s="19"/>
      <c r="Z212" s="19"/>
    </row>
    <row r="213" spans="1:26" ht="11.25" customHeight="1">
      <c r="A213" s="372"/>
      <c r="B213" s="19"/>
      <c r="C213" s="19"/>
      <c r="D213" s="336"/>
      <c r="E213" s="336"/>
      <c r="F213" s="19"/>
      <c r="G213" s="19"/>
      <c r="H213" s="19"/>
      <c r="I213" s="19"/>
      <c r="J213" s="19"/>
      <c r="K213" s="19"/>
      <c r="L213" s="19"/>
      <c r="M213" s="626"/>
      <c r="N213" s="19"/>
      <c r="O213" s="626"/>
      <c r="P213" s="372"/>
      <c r="Q213" s="372"/>
      <c r="R213" s="626"/>
      <c r="S213" s="19"/>
      <c r="T213" s="19"/>
      <c r="U213" s="19"/>
      <c r="V213" s="19"/>
      <c r="W213" s="19"/>
      <c r="X213" s="19"/>
      <c r="Y213" s="19"/>
      <c r="Z213" s="19"/>
    </row>
    <row r="214" spans="1:26" ht="11.25" customHeight="1">
      <c r="A214" s="372"/>
      <c r="B214" s="19"/>
      <c r="C214" s="19"/>
      <c r="D214" s="336"/>
      <c r="E214" s="336"/>
      <c r="F214" s="19"/>
      <c r="G214" s="19"/>
      <c r="H214" s="19"/>
      <c r="I214" s="19"/>
      <c r="J214" s="19"/>
      <c r="K214" s="19"/>
      <c r="L214" s="19"/>
      <c r="M214" s="626"/>
      <c r="N214" s="19"/>
      <c r="O214" s="626"/>
      <c r="P214" s="372"/>
      <c r="Q214" s="372"/>
      <c r="R214" s="626"/>
      <c r="S214" s="19"/>
      <c r="T214" s="19"/>
      <c r="U214" s="19"/>
      <c r="V214" s="19"/>
      <c r="W214" s="19"/>
      <c r="X214" s="19"/>
      <c r="Y214" s="19"/>
      <c r="Z214" s="19"/>
    </row>
    <row r="215" spans="1:26" ht="11.25" customHeight="1">
      <c r="A215" s="372"/>
      <c r="B215" s="19"/>
      <c r="C215" s="19"/>
      <c r="D215" s="336"/>
      <c r="E215" s="336"/>
      <c r="F215" s="19"/>
      <c r="G215" s="19"/>
      <c r="H215" s="19"/>
      <c r="I215" s="19"/>
      <c r="J215" s="19"/>
      <c r="K215" s="19"/>
      <c r="L215" s="19"/>
      <c r="M215" s="626"/>
      <c r="N215" s="19"/>
      <c r="O215" s="626"/>
      <c r="P215" s="372"/>
      <c r="Q215" s="372"/>
      <c r="R215" s="626"/>
      <c r="S215" s="19"/>
      <c r="T215" s="19"/>
      <c r="U215" s="19"/>
      <c r="V215" s="19"/>
      <c r="W215" s="19"/>
      <c r="X215" s="19"/>
      <c r="Y215" s="19"/>
      <c r="Z215" s="19"/>
    </row>
    <row r="216" spans="1:26" ht="11.25" customHeight="1">
      <c r="A216" s="372"/>
      <c r="B216" s="19"/>
      <c r="C216" s="19"/>
      <c r="D216" s="336"/>
      <c r="E216" s="336"/>
      <c r="F216" s="19"/>
      <c r="G216" s="19"/>
      <c r="H216" s="19"/>
      <c r="I216" s="19"/>
      <c r="J216" s="19"/>
      <c r="K216" s="19"/>
      <c r="L216" s="19"/>
      <c r="M216" s="626"/>
      <c r="N216" s="19"/>
      <c r="O216" s="626"/>
      <c r="P216" s="372"/>
      <c r="Q216" s="372"/>
      <c r="R216" s="626"/>
      <c r="S216" s="19"/>
      <c r="T216" s="19"/>
      <c r="U216" s="19"/>
      <c r="V216" s="19"/>
      <c r="W216" s="19"/>
      <c r="X216" s="19"/>
      <c r="Y216" s="19"/>
      <c r="Z216" s="19"/>
    </row>
    <row r="217" spans="1:26" ht="11.25" customHeight="1">
      <c r="A217" s="372"/>
      <c r="B217" s="19"/>
      <c r="C217" s="19"/>
      <c r="D217" s="336"/>
      <c r="E217" s="336"/>
      <c r="F217" s="19"/>
      <c r="G217" s="19"/>
      <c r="H217" s="19"/>
      <c r="I217" s="19"/>
      <c r="J217" s="19"/>
      <c r="K217" s="19"/>
      <c r="L217" s="19"/>
      <c r="M217" s="626"/>
      <c r="N217" s="19"/>
      <c r="O217" s="626"/>
      <c r="P217" s="372"/>
      <c r="Q217" s="372"/>
      <c r="R217" s="626"/>
      <c r="S217" s="19"/>
      <c r="T217" s="19"/>
      <c r="U217" s="19"/>
      <c r="V217" s="19"/>
      <c r="W217" s="19"/>
      <c r="X217" s="19"/>
      <c r="Y217" s="19"/>
      <c r="Z217" s="19"/>
    </row>
    <row r="218" spans="1:26" ht="11.25" customHeight="1">
      <c r="A218" s="372"/>
      <c r="B218" s="19"/>
      <c r="C218" s="19"/>
      <c r="D218" s="336"/>
      <c r="E218" s="336"/>
      <c r="F218" s="19"/>
      <c r="G218" s="19"/>
      <c r="H218" s="19"/>
      <c r="I218" s="19"/>
      <c r="J218" s="19"/>
      <c r="K218" s="19"/>
      <c r="L218" s="19"/>
      <c r="M218" s="626"/>
      <c r="N218" s="19"/>
      <c r="O218" s="626"/>
      <c r="P218" s="372"/>
      <c r="Q218" s="372"/>
      <c r="R218" s="626"/>
      <c r="S218" s="19"/>
      <c r="T218" s="19"/>
      <c r="U218" s="19"/>
      <c r="V218" s="19"/>
      <c r="W218" s="19"/>
      <c r="X218" s="19"/>
      <c r="Y218" s="19"/>
      <c r="Z218" s="19"/>
    </row>
    <row r="219" spans="1:26" ht="11.25" customHeight="1">
      <c r="A219" s="372"/>
      <c r="B219" s="19"/>
      <c r="C219" s="19"/>
      <c r="D219" s="336"/>
      <c r="E219" s="336"/>
      <c r="F219" s="19"/>
      <c r="G219" s="19"/>
      <c r="H219" s="19"/>
      <c r="I219" s="19"/>
      <c r="J219" s="19"/>
      <c r="K219" s="19"/>
      <c r="L219" s="19"/>
      <c r="M219" s="626"/>
      <c r="N219" s="19"/>
      <c r="O219" s="626"/>
      <c r="P219" s="372"/>
      <c r="Q219" s="372"/>
      <c r="R219" s="626"/>
      <c r="S219" s="19"/>
      <c r="T219" s="19"/>
      <c r="U219" s="19"/>
      <c r="V219" s="19"/>
      <c r="W219" s="19"/>
      <c r="X219" s="19"/>
      <c r="Y219" s="19"/>
      <c r="Z219" s="19"/>
    </row>
    <row r="220" spans="1:26" ht="11.25" customHeight="1">
      <c r="A220" s="372"/>
      <c r="B220" s="19"/>
      <c r="C220" s="19"/>
      <c r="D220" s="336"/>
      <c r="E220" s="336"/>
      <c r="F220" s="19"/>
      <c r="G220" s="19"/>
      <c r="H220" s="19"/>
      <c r="I220" s="19"/>
      <c r="J220" s="19"/>
      <c r="K220" s="19"/>
      <c r="L220" s="19"/>
      <c r="M220" s="626"/>
      <c r="N220" s="19"/>
      <c r="O220" s="626"/>
      <c r="P220" s="372"/>
      <c r="Q220" s="372"/>
      <c r="R220" s="626"/>
      <c r="S220" s="19"/>
      <c r="T220" s="19"/>
      <c r="U220" s="19"/>
      <c r="V220" s="19"/>
      <c r="W220" s="19"/>
      <c r="X220" s="19"/>
      <c r="Y220" s="19"/>
      <c r="Z220" s="19"/>
    </row>
    <row r="221" spans="1:26" ht="11.25" customHeight="1">
      <c r="A221" s="372"/>
      <c r="B221" s="19"/>
      <c r="C221" s="19"/>
      <c r="D221" s="336"/>
      <c r="E221" s="336"/>
      <c r="F221" s="19"/>
      <c r="G221" s="19"/>
      <c r="H221" s="19"/>
      <c r="I221" s="19"/>
      <c r="J221" s="19"/>
      <c r="K221" s="19"/>
      <c r="L221" s="19"/>
      <c r="M221" s="626"/>
      <c r="N221" s="19"/>
      <c r="O221" s="626"/>
      <c r="P221" s="372"/>
      <c r="Q221" s="372"/>
      <c r="R221" s="626"/>
      <c r="S221" s="19"/>
      <c r="T221" s="19"/>
      <c r="U221" s="19"/>
      <c r="V221" s="19"/>
      <c r="W221" s="19"/>
      <c r="X221" s="19"/>
      <c r="Y221" s="19"/>
      <c r="Z221" s="19"/>
    </row>
    <row r="222" spans="1:26" ht="11.25" customHeight="1">
      <c r="A222" s="372"/>
      <c r="B222" s="19"/>
      <c r="C222" s="19"/>
      <c r="D222" s="336"/>
      <c r="E222" s="336"/>
      <c r="F222" s="19"/>
      <c r="G222" s="19"/>
      <c r="H222" s="19"/>
      <c r="I222" s="19"/>
      <c r="J222" s="19"/>
      <c r="K222" s="19"/>
      <c r="L222" s="19"/>
      <c r="M222" s="626"/>
      <c r="N222" s="19"/>
      <c r="O222" s="626"/>
      <c r="P222" s="372"/>
      <c r="Q222" s="372"/>
      <c r="R222" s="626"/>
      <c r="S222" s="19"/>
      <c r="T222" s="19"/>
      <c r="U222" s="19"/>
      <c r="V222" s="19"/>
      <c r="W222" s="19"/>
      <c r="X222" s="19"/>
      <c r="Y222" s="19"/>
      <c r="Z222" s="19"/>
    </row>
    <row r="223" spans="1:26" ht="11.25" customHeight="1">
      <c r="A223" s="372"/>
      <c r="B223" s="19"/>
      <c r="C223" s="19"/>
      <c r="D223" s="336"/>
      <c r="E223" s="336"/>
      <c r="F223" s="19"/>
      <c r="G223" s="19"/>
      <c r="H223" s="19"/>
      <c r="I223" s="19"/>
      <c r="J223" s="19"/>
      <c r="K223" s="19"/>
      <c r="L223" s="19"/>
      <c r="M223" s="626"/>
      <c r="N223" s="19"/>
      <c r="O223" s="626"/>
      <c r="P223" s="372"/>
      <c r="Q223" s="372"/>
      <c r="R223" s="626"/>
      <c r="S223" s="19"/>
      <c r="T223" s="19"/>
      <c r="U223" s="19"/>
      <c r="V223" s="19"/>
      <c r="W223" s="19"/>
      <c r="X223" s="19"/>
      <c r="Y223" s="19"/>
      <c r="Z223" s="19"/>
    </row>
    <row r="224" spans="1:26" ht="11.25" customHeight="1">
      <c r="A224" s="372"/>
      <c r="B224" s="19"/>
      <c r="C224" s="19"/>
      <c r="D224" s="336"/>
      <c r="E224" s="336"/>
      <c r="F224" s="19"/>
      <c r="G224" s="19"/>
      <c r="H224" s="19"/>
      <c r="I224" s="19"/>
      <c r="J224" s="19"/>
      <c r="K224" s="19"/>
      <c r="L224" s="19"/>
      <c r="M224" s="626"/>
      <c r="N224" s="19"/>
      <c r="O224" s="626"/>
      <c r="P224" s="372"/>
      <c r="Q224" s="372"/>
      <c r="R224" s="626"/>
      <c r="S224" s="19"/>
      <c r="T224" s="19"/>
      <c r="U224" s="19"/>
      <c r="V224" s="19"/>
      <c r="W224" s="19"/>
      <c r="X224" s="19"/>
      <c r="Y224" s="19"/>
      <c r="Z224" s="19"/>
    </row>
    <row r="225" spans="1:26" ht="11.25" customHeight="1">
      <c r="A225" s="372"/>
      <c r="B225" s="19"/>
      <c r="C225" s="19"/>
      <c r="D225" s="336"/>
      <c r="E225" s="336"/>
      <c r="F225" s="19"/>
      <c r="G225" s="19"/>
      <c r="H225" s="19"/>
      <c r="I225" s="19"/>
      <c r="J225" s="19"/>
      <c r="K225" s="19"/>
      <c r="L225" s="19"/>
      <c r="M225" s="626"/>
      <c r="N225" s="19"/>
      <c r="O225" s="626"/>
      <c r="P225" s="372"/>
      <c r="Q225" s="372"/>
      <c r="R225" s="626"/>
      <c r="S225" s="19"/>
      <c r="T225" s="19"/>
      <c r="U225" s="19"/>
      <c r="V225" s="19"/>
      <c r="W225" s="19"/>
      <c r="X225" s="19"/>
      <c r="Y225" s="19"/>
      <c r="Z225" s="19"/>
    </row>
    <row r="226" spans="1:26" ht="11.25" customHeight="1">
      <c r="A226" s="372"/>
      <c r="B226" s="19"/>
      <c r="C226" s="19"/>
      <c r="D226" s="336"/>
      <c r="E226" s="336"/>
      <c r="F226" s="19"/>
      <c r="G226" s="19"/>
      <c r="H226" s="19"/>
      <c r="I226" s="19"/>
      <c r="J226" s="19"/>
      <c r="K226" s="19"/>
      <c r="L226" s="19"/>
      <c r="M226" s="626"/>
      <c r="N226" s="19"/>
      <c r="O226" s="626"/>
      <c r="P226" s="372"/>
      <c r="Q226" s="372"/>
      <c r="R226" s="626"/>
      <c r="S226" s="19"/>
      <c r="T226" s="19"/>
      <c r="U226" s="19"/>
      <c r="V226" s="19"/>
      <c r="W226" s="19"/>
      <c r="X226" s="19"/>
      <c r="Y226" s="19"/>
      <c r="Z226" s="19"/>
    </row>
    <row r="227" spans="1:26" ht="11.25" customHeight="1">
      <c r="A227" s="372"/>
      <c r="B227" s="19"/>
      <c r="C227" s="19"/>
      <c r="D227" s="336"/>
      <c r="E227" s="336"/>
      <c r="F227" s="19"/>
      <c r="G227" s="19"/>
      <c r="H227" s="19"/>
      <c r="I227" s="19"/>
      <c r="J227" s="19"/>
      <c r="K227" s="19"/>
      <c r="L227" s="19"/>
      <c r="M227" s="626"/>
      <c r="N227" s="19"/>
      <c r="O227" s="626"/>
      <c r="P227" s="372"/>
      <c r="Q227" s="372"/>
      <c r="R227" s="626"/>
      <c r="S227" s="19"/>
      <c r="T227" s="19"/>
      <c r="U227" s="19"/>
      <c r="V227" s="19"/>
      <c r="W227" s="19"/>
      <c r="X227" s="19"/>
      <c r="Y227" s="19"/>
      <c r="Z227" s="19"/>
    </row>
    <row r="228" spans="1:26" ht="11.25" customHeight="1">
      <c r="A228" s="372"/>
      <c r="B228" s="19"/>
      <c r="C228" s="19"/>
      <c r="D228" s="336"/>
      <c r="E228" s="336"/>
      <c r="F228" s="19"/>
      <c r="G228" s="19"/>
      <c r="H228" s="19"/>
      <c r="I228" s="19"/>
      <c r="J228" s="19"/>
      <c r="K228" s="19"/>
      <c r="L228" s="19"/>
      <c r="M228" s="626"/>
      <c r="N228" s="19"/>
      <c r="O228" s="626"/>
      <c r="P228" s="372"/>
      <c r="Q228" s="372"/>
      <c r="R228" s="626"/>
      <c r="S228" s="19"/>
      <c r="T228" s="19"/>
      <c r="U228" s="19"/>
      <c r="V228" s="19"/>
      <c r="W228" s="19"/>
      <c r="X228" s="19"/>
      <c r="Y228" s="19"/>
      <c r="Z228" s="19"/>
    </row>
    <row r="229" spans="1:26" ht="11.25" customHeight="1">
      <c r="A229" s="372"/>
      <c r="B229" s="19"/>
      <c r="C229" s="19"/>
      <c r="D229" s="336"/>
      <c r="E229" s="336"/>
      <c r="F229" s="19"/>
      <c r="G229" s="19"/>
      <c r="H229" s="19"/>
      <c r="I229" s="19"/>
      <c r="J229" s="19"/>
      <c r="K229" s="19"/>
      <c r="L229" s="19"/>
      <c r="M229" s="626"/>
      <c r="N229" s="19"/>
      <c r="O229" s="626"/>
      <c r="P229" s="372"/>
      <c r="Q229" s="372"/>
      <c r="R229" s="626"/>
      <c r="S229" s="19"/>
      <c r="T229" s="19"/>
      <c r="U229" s="19"/>
      <c r="V229" s="19"/>
      <c r="W229" s="19"/>
      <c r="X229" s="19"/>
      <c r="Y229" s="19"/>
      <c r="Z229" s="19"/>
    </row>
    <row r="230" spans="1:26" ht="11.25" customHeight="1">
      <c r="A230" s="372"/>
      <c r="B230" s="19"/>
      <c r="C230" s="19"/>
      <c r="D230" s="336"/>
      <c r="E230" s="336"/>
      <c r="F230" s="19"/>
      <c r="G230" s="19"/>
      <c r="H230" s="19"/>
      <c r="I230" s="19"/>
      <c r="J230" s="19"/>
      <c r="K230" s="19"/>
      <c r="L230" s="19"/>
      <c r="M230" s="626"/>
      <c r="N230" s="19"/>
      <c r="O230" s="626"/>
      <c r="P230" s="372"/>
      <c r="Q230" s="372"/>
      <c r="R230" s="626"/>
      <c r="S230" s="19"/>
      <c r="T230" s="19"/>
      <c r="U230" s="19"/>
      <c r="V230" s="19"/>
      <c r="W230" s="19"/>
      <c r="X230" s="19"/>
      <c r="Y230" s="19"/>
      <c r="Z230" s="19"/>
    </row>
    <row r="231" spans="1:26" ht="11.25" customHeight="1">
      <c r="A231" s="372"/>
      <c r="B231" s="19"/>
      <c r="C231" s="19"/>
      <c r="D231" s="336"/>
      <c r="E231" s="336"/>
      <c r="F231" s="19"/>
      <c r="G231" s="19"/>
      <c r="H231" s="19"/>
      <c r="I231" s="19"/>
      <c r="J231" s="19"/>
      <c r="K231" s="19"/>
      <c r="L231" s="19"/>
      <c r="M231" s="626"/>
      <c r="N231" s="19"/>
      <c r="O231" s="626"/>
      <c r="P231" s="372"/>
      <c r="Q231" s="372"/>
      <c r="R231" s="626"/>
      <c r="S231" s="19"/>
      <c r="T231" s="19"/>
      <c r="U231" s="19"/>
      <c r="V231" s="19"/>
      <c r="W231" s="19"/>
      <c r="X231" s="19"/>
      <c r="Y231" s="19"/>
      <c r="Z231" s="19"/>
    </row>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5:R31"/>
  <mergeCells count="3">
    <mergeCell ref="A1:C1"/>
    <mergeCell ref="F4:J4"/>
    <mergeCell ref="L4:O4"/>
  </mergeCells>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dimension ref="A1:Z1000"/>
  <sheetViews>
    <sheetView workbookViewId="0">
      <pane xSplit="3" ySplit="6" topLeftCell="D7" activePane="bottomRight" state="frozen"/>
      <selection pane="topRight" activeCell="D1" sqref="D1"/>
      <selection pane="bottomLeft" activeCell="A7" sqref="A7"/>
      <selection pane="bottomRight" activeCell="D7" sqref="D7"/>
    </sheetView>
  </sheetViews>
  <sheetFormatPr defaultColWidth="14.42578125" defaultRowHeight="15" customHeight="1"/>
  <cols>
    <col min="1" max="1" width="12.140625" customWidth="1"/>
    <col min="2" max="2" width="9.140625" customWidth="1"/>
    <col min="3" max="3" width="48" customWidth="1"/>
    <col min="4" max="4" width="5.42578125" customWidth="1"/>
    <col min="5" max="5" width="13.140625" customWidth="1"/>
    <col min="6" max="6" width="11.5703125" customWidth="1"/>
    <col min="7" max="7" width="22.140625" customWidth="1"/>
    <col min="8" max="10" width="11.5703125" customWidth="1"/>
    <col min="11" max="11" width="11.28515625" customWidth="1"/>
    <col min="12" max="12" width="9.85546875" customWidth="1"/>
    <col min="13" max="13" width="12.140625" customWidth="1"/>
    <col min="14" max="14" width="10.5703125" customWidth="1"/>
    <col min="15" max="15" width="12.140625" customWidth="1"/>
    <col min="16" max="16" width="30.85546875" customWidth="1"/>
    <col min="17" max="17" width="37.7109375" customWidth="1"/>
    <col min="18" max="18" width="12.140625" customWidth="1"/>
    <col min="19" max="19" width="18.85546875" customWidth="1"/>
    <col min="20" max="26" width="12.42578125" customWidth="1"/>
  </cols>
  <sheetData>
    <row r="1" spans="1:26" ht="11.25" customHeight="1">
      <c r="A1" s="1178" t="s">
        <v>4660</v>
      </c>
      <c r="B1" s="1160"/>
      <c r="C1" s="1158"/>
      <c r="D1" s="330"/>
      <c r="E1" s="330"/>
      <c r="F1" s="94" t="s">
        <v>392</v>
      </c>
      <c r="G1" s="328" t="s">
        <v>559</v>
      </c>
      <c r="H1" s="328" t="s">
        <v>560</v>
      </c>
      <c r="I1" s="328" t="s">
        <v>122</v>
      </c>
      <c r="J1" s="328" t="s">
        <v>124</v>
      </c>
      <c r="K1" s="328" t="s">
        <v>126</v>
      </c>
      <c r="L1" s="328" t="s">
        <v>128</v>
      </c>
      <c r="M1" s="328" t="s">
        <v>130</v>
      </c>
      <c r="N1" s="92" t="s">
        <v>396</v>
      </c>
      <c r="O1" s="92" t="s">
        <v>138</v>
      </c>
      <c r="P1" s="92" t="s">
        <v>140</v>
      </c>
      <c r="Q1" s="92" t="s">
        <v>142</v>
      </c>
      <c r="R1" s="94" t="s">
        <v>144</v>
      </c>
      <c r="S1" s="94" t="s">
        <v>149</v>
      </c>
      <c r="T1" s="94" t="s">
        <v>164</v>
      </c>
      <c r="U1" s="51"/>
      <c r="V1" s="51"/>
      <c r="W1" s="51"/>
      <c r="X1" s="51"/>
      <c r="Y1" s="51"/>
      <c r="Z1" s="51"/>
    </row>
    <row r="2" spans="1:26" ht="11.25" customHeight="1">
      <c r="A2" s="2" t="str">
        <f>HYPERLINK("#Index!B17", "Index Pg")</f>
        <v>Index Pg</v>
      </c>
      <c r="B2" s="58"/>
      <c r="C2" s="60" t="str">
        <f>HYPERLINK("#'Budget Summary II'!A3:B5", "Budget Summary II")</f>
        <v>Budget Summary II</v>
      </c>
      <c r="D2" s="744"/>
      <c r="E2" s="749" t="s">
        <v>42</v>
      </c>
      <c r="F2" s="750">
        <f>R8+R9</f>
        <v>0</v>
      </c>
      <c r="G2" s="750">
        <f>R11+R43+R44+R45+R46+R47+R50</f>
        <v>0</v>
      </c>
      <c r="H2" s="750">
        <f>R48</f>
        <v>0</v>
      </c>
      <c r="I2" s="750"/>
      <c r="J2" s="750">
        <f>R13+R14</f>
        <v>0</v>
      </c>
      <c r="K2" s="750">
        <f>R16+R17</f>
        <v>0</v>
      </c>
      <c r="L2" s="750">
        <f>R19+R21+R22+R23</f>
        <v>0</v>
      </c>
      <c r="M2" s="750">
        <f>R49</f>
        <v>0</v>
      </c>
      <c r="N2" s="750">
        <f>R25+R27+R28+R29+R30+R31+R34</f>
        <v>0</v>
      </c>
      <c r="O2" s="750">
        <f>R36</f>
        <v>0</v>
      </c>
      <c r="P2" s="333"/>
      <c r="Q2" s="333"/>
      <c r="R2" s="333"/>
      <c r="S2" s="51"/>
      <c r="T2" s="51"/>
      <c r="U2" s="51"/>
      <c r="V2" s="51"/>
      <c r="W2" s="51"/>
      <c r="X2" s="51"/>
      <c r="Y2" s="51"/>
      <c r="Z2" s="51"/>
    </row>
    <row r="3" spans="1:26" ht="11.25" customHeight="1">
      <c r="A3" s="2"/>
      <c r="B3" s="58"/>
      <c r="C3" s="60"/>
      <c r="D3" s="744"/>
      <c r="E3" s="749" t="s">
        <v>39</v>
      </c>
      <c r="F3" s="750">
        <f>O8+O9</f>
        <v>0</v>
      </c>
      <c r="G3" s="750">
        <f>O43+O44+O45+O46+O47+O50</f>
        <v>0</v>
      </c>
      <c r="H3" s="750">
        <f>O48</f>
        <v>0</v>
      </c>
      <c r="I3" s="750"/>
      <c r="J3" s="750">
        <f>O13+O14</f>
        <v>1</v>
      </c>
      <c r="K3" s="750">
        <f>O16+O17</f>
        <v>0</v>
      </c>
      <c r="L3" s="750">
        <f>O19+O21+O22+O23</f>
        <v>29</v>
      </c>
      <c r="M3" s="750">
        <f>O49</f>
        <v>0</v>
      </c>
      <c r="N3" s="750">
        <f>O25+O27+O28+O29+O30+O31+O34</f>
        <v>6</v>
      </c>
      <c r="O3" s="750">
        <f>O36</f>
        <v>0</v>
      </c>
      <c r="P3" s="333"/>
      <c r="Q3" s="333"/>
      <c r="R3" s="333"/>
      <c r="S3" s="51"/>
      <c r="T3" s="51"/>
      <c r="U3" s="51"/>
      <c r="V3" s="51"/>
      <c r="W3" s="51"/>
      <c r="X3" s="51"/>
      <c r="Y3" s="51"/>
      <c r="Z3" s="51"/>
    </row>
    <row r="4" spans="1:26" ht="12.75" customHeight="1">
      <c r="A4" s="63" t="s">
        <v>150</v>
      </c>
      <c r="B4" s="63" t="s">
        <v>151</v>
      </c>
      <c r="C4" s="63" t="s">
        <v>12</v>
      </c>
      <c r="D4" s="63" t="s">
        <v>426</v>
      </c>
      <c r="E4" s="63" t="s">
        <v>427</v>
      </c>
      <c r="F4" s="1173" t="s">
        <v>428</v>
      </c>
      <c r="G4" s="1160"/>
      <c r="H4" s="1160"/>
      <c r="I4" s="1160"/>
      <c r="J4" s="1158"/>
      <c r="K4" s="63" t="s">
        <v>431</v>
      </c>
      <c r="L4" s="1174" t="s">
        <v>432</v>
      </c>
      <c r="M4" s="1160"/>
      <c r="N4" s="1160"/>
      <c r="O4" s="1158"/>
      <c r="P4" s="63" t="s">
        <v>433</v>
      </c>
      <c r="Q4" s="63" t="s">
        <v>435</v>
      </c>
      <c r="R4" s="106" t="s">
        <v>434</v>
      </c>
      <c r="S4" s="336"/>
      <c r="T4" s="336"/>
      <c r="U4" s="336"/>
      <c r="V4" s="336"/>
      <c r="W4" s="336"/>
      <c r="X4" s="336"/>
      <c r="Y4" s="336"/>
      <c r="Z4" s="336"/>
    </row>
    <row r="5" spans="1:26" ht="11.25" customHeight="1">
      <c r="A5" s="63"/>
      <c r="B5" s="63"/>
      <c r="C5" s="63"/>
      <c r="D5" s="63"/>
      <c r="E5" s="63"/>
      <c r="F5" s="93" t="s">
        <v>439</v>
      </c>
      <c r="G5" s="93" t="s">
        <v>394</v>
      </c>
      <c r="H5" s="93" t="s">
        <v>395</v>
      </c>
      <c r="I5" s="93" t="s">
        <v>440</v>
      </c>
      <c r="J5" s="93" t="s">
        <v>441</v>
      </c>
      <c r="K5" s="63"/>
      <c r="L5" s="63" t="s">
        <v>442</v>
      </c>
      <c r="M5" s="106" t="s">
        <v>443</v>
      </c>
      <c r="N5" s="63" t="s">
        <v>444</v>
      </c>
      <c r="O5" s="106" t="s">
        <v>445</v>
      </c>
      <c r="P5" s="63"/>
      <c r="Q5" s="63"/>
      <c r="R5" s="106"/>
      <c r="S5" s="336"/>
      <c r="T5" s="336"/>
      <c r="U5" s="336"/>
      <c r="V5" s="336"/>
      <c r="W5" s="336"/>
      <c r="X5" s="336"/>
      <c r="Y5" s="336"/>
      <c r="Z5" s="336"/>
    </row>
    <row r="6" spans="1:26" ht="11.25" customHeight="1">
      <c r="A6" s="64">
        <v>15</v>
      </c>
      <c r="B6" s="107"/>
      <c r="C6" s="64" t="s">
        <v>929</v>
      </c>
      <c r="D6" s="108"/>
      <c r="E6" s="109"/>
      <c r="F6" s="109"/>
      <c r="G6" s="109"/>
      <c r="H6" s="109"/>
      <c r="I6" s="109"/>
      <c r="J6" s="109"/>
      <c r="K6" s="108"/>
      <c r="L6" s="108"/>
      <c r="M6" s="757"/>
      <c r="N6" s="108"/>
      <c r="O6" s="757">
        <f>O7+O10+O12+O15+O18+O24+O35+O37+O42</f>
        <v>36</v>
      </c>
      <c r="P6" s="64"/>
      <c r="Q6" s="64"/>
      <c r="R6" s="65">
        <f>R7+R10+R12+R15+R18+R24+R35+R37+R42</f>
        <v>0</v>
      </c>
      <c r="S6" s="51"/>
      <c r="T6" s="51"/>
      <c r="U6" s="51"/>
      <c r="V6" s="51"/>
      <c r="W6" s="51"/>
      <c r="X6" s="51"/>
      <c r="Y6" s="51"/>
      <c r="Z6" s="51"/>
    </row>
    <row r="7" spans="1:26" ht="11.25" customHeight="1">
      <c r="A7" s="624">
        <v>15.1</v>
      </c>
      <c r="B7" s="110"/>
      <c r="C7" s="67" t="s">
        <v>4676</v>
      </c>
      <c r="D7" s="23"/>
      <c r="E7" s="111"/>
      <c r="F7" s="759"/>
      <c r="G7" s="759"/>
      <c r="H7" s="759"/>
      <c r="I7" s="759"/>
      <c r="J7" s="759"/>
      <c r="K7" s="760"/>
      <c r="L7" s="760"/>
      <c r="M7" s="761"/>
      <c r="N7" s="762"/>
      <c r="O7" s="763">
        <f>SUM(O8:O9)</f>
        <v>0</v>
      </c>
      <c r="P7" s="764"/>
      <c r="Q7" s="764"/>
      <c r="R7" s="765">
        <f>SUM(R8:R9)</f>
        <v>0</v>
      </c>
      <c r="S7" s="51"/>
      <c r="T7" s="51"/>
      <c r="U7" s="51"/>
      <c r="V7" s="51"/>
      <c r="W7" s="51"/>
      <c r="X7" s="51"/>
      <c r="Y7" s="51"/>
      <c r="Z7" s="51"/>
    </row>
    <row r="8" spans="1:26" ht="11.25" customHeight="1">
      <c r="A8" s="304" t="s">
        <v>4683</v>
      </c>
      <c r="B8" s="70" t="s">
        <v>4685</v>
      </c>
      <c r="C8" s="70" t="s">
        <v>4686</v>
      </c>
      <c r="D8" s="74" t="s">
        <v>4687</v>
      </c>
      <c r="E8" s="189" t="s">
        <v>588</v>
      </c>
      <c r="F8" s="189"/>
      <c r="G8" s="189"/>
      <c r="H8" s="189"/>
      <c r="I8" s="189"/>
      <c r="J8" s="189"/>
      <c r="K8" s="127"/>
      <c r="L8" s="127"/>
      <c r="M8" s="189">
        <f t="shared" ref="M8:M9" si="0">L8/100000</f>
        <v>0</v>
      </c>
      <c r="N8" s="74"/>
      <c r="O8" s="189">
        <f t="shared" ref="O8:O9" si="1">M8*N8</f>
        <v>0</v>
      </c>
      <c r="P8" s="743"/>
      <c r="Q8" s="304">
        <f>'RMNCH+A Abstract'!J362</f>
        <v>0</v>
      </c>
      <c r="R8" s="316">
        <f>'RMNCH+A Abstract'!K362</f>
        <v>0</v>
      </c>
      <c r="S8" s="51"/>
      <c r="T8" s="51"/>
      <c r="U8" s="51"/>
      <c r="V8" s="51"/>
      <c r="W8" s="51"/>
      <c r="X8" s="51"/>
      <c r="Y8" s="51"/>
      <c r="Z8" s="51"/>
    </row>
    <row r="9" spans="1:26" ht="11.25" customHeight="1">
      <c r="A9" s="304" t="s">
        <v>4688</v>
      </c>
      <c r="B9" s="70"/>
      <c r="C9" s="70" t="s">
        <v>297</v>
      </c>
      <c r="D9" s="74" t="s">
        <v>4687</v>
      </c>
      <c r="E9" s="189" t="s">
        <v>588</v>
      </c>
      <c r="F9" s="189"/>
      <c r="G9" s="189"/>
      <c r="H9" s="189"/>
      <c r="I9" s="189"/>
      <c r="J9" s="189"/>
      <c r="K9" s="127"/>
      <c r="L9" s="127"/>
      <c r="M9" s="189">
        <f t="shared" si="0"/>
        <v>0</v>
      </c>
      <c r="N9" s="74"/>
      <c r="O9" s="189">
        <f t="shared" si="1"/>
        <v>0</v>
      </c>
      <c r="P9" s="743"/>
      <c r="Q9" s="304">
        <f>'RMNCH+A Abstract'!J363</f>
        <v>0</v>
      </c>
      <c r="R9" s="316">
        <f>'RMNCH+A Abstract'!K363</f>
        <v>0</v>
      </c>
      <c r="S9" s="51"/>
      <c r="T9" s="51"/>
      <c r="U9" s="51"/>
      <c r="V9" s="51"/>
      <c r="W9" s="51"/>
      <c r="X9" s="51"/>
      <c r="Y9" s="51"/>
      <c r="Z9" s="51"/>
    </row>
    <row r="10" spans="1:26" ht="11.25" customHeight="1">
      <c r="A10" s="624">
        <v>15.2</v>
      </c>
      <c r="B10" s="110"/>
      <c r="C10" s="67" t="s">
        <v>4689</v>
      </c>
      <c r="D10" s="111"/>
      <c r="E10" s="759"/>
      <c r="F10" s="759"/>
      <c r="G10" s="759"/>
      <c r="H10" s="759"/>
      <c r="I10" s="759"/>
      <c r="J10" s="759"/>
      <c r="K10" s="760"/>
      <c r="L10" s="760"/>
      <c r="M10" s="761"/>
      <c r="N10" s="762"/>
      <c r="O10" s="763">
        <f>SUM(O11)</f>
        <v>0</v>
      </c>
      <c r="P10" s="764"/>
      <c r="Q10" s="764"/>
      <c r="R10" s="765">
        <f>SUM(R11)</f>
        <v>0</v>
      </c>
      <c r="S10" s="51"/>
      <c r="T10" s="51"/>
      <c r="U10" s="51"/>
      <c r="V10" s="51"/>
      <c r="W10" s="51"/>
      <c r="X10" s="51"/>
      <c r="Y10" s="51"/>
      <c r="Z10" s="51"/>
    </row>
    <row r="11" spans="1:26" ht="11.25" customHeight="1">
      <c r="A11" s="304" t="s">
        <v>4690</v>
      </c>
      <c r="B11" s="137" t="s">
        <v>4691</v>
      </c>
      <c r="C11" s="137" t="s">
        <v>4692</v>
      </c>
      <c r="D11" s="127" t="s">
        <v>609</v>
      </c>
      <c r="E11" s="189" t="s">
        <v>2044</v>
      </c>
      <c r="F11" s="189"/>
      <c r="G11" s="189"/>
      <c r="H11" s="189"/>
      <c r="I11" s="189"/>
      <c r="J11" s="189"/>
      <c r="K11" s="127"/>
      <c r="L11" s="127"/>
      <c r="M11" s="189">
        <f>L11/100000</f>
        <v>0</v>
      </c>
      <c r="N11" s="74"/>
      <c r="O11" s="189">
        <f>M11*N11</f>
        <v>0</v>
      </c>
      <c r="P11" s="743"/>
      <c r="Q11" s="304">
        <f>'NPPCD Abstract'!J25</f>
        <v>0</v>
      </c>
      <c r="R11" s="316">
        <f>'NPPCD Abstract'!K25</f>
        <v>0</v>
      </c>
      <c r="S11" s="51"/>
      <c r="T11" s="51"/>
      <c r="U11" s="51"/>
      <c r="V11" s="51"/>
      <c r="W11" s="51"/>
      <c r="X11" s="51"/>
      <c r="Y11" s="51"/>
      <c r="Z11" s="51"/>
    </row>
    <row r="12" spans="1:26" ht="11.25" customHeight="1">
      <c r="A12" s="624">
        <v>15.3</v>
      </c>
      <c r="B12" s="110"/>
      <c r="C12" s="67" t="s">
        <v>4693</v>
      </c>
      <c r="D12" s="111"/>
      <c r="E12" s="759"/>
      <c r="F12" s="759"/>
      <c r="G12" s="759"/>
      <c r="H12" s="759"/>
      <c r="I12" s="759"/>
      <c r="J12" s="759"/>
      <c r="K12" s="760"/>
      <c r="L12" s="760"/>
      <c r="M12" s="761"/>
      <c r="N12" s="762"/>
      <c r="O12" s="763">
        <f>SUM(O13:O14)</f>
        <v>1</v>
      </c>
      <c r="P12" s="764"/>
      <c r="Q12" s="764"/>
      <c r="R12" s="765">
        <f>SUM(R13:R14)</f>
        <v>0</v>
      </c>
      <c r="S12" s="51"/>
      <c r="T12" s="51"/>
      <c r="U12" s="51"/>
      <c r="V12" s="51"/>
      <c r="W12" s="51"/>
      <c r="X12" s="51"/>
      <c r="Y12" s="51"/>
      <c r="Z12" s="51"/>
    </row>
    <row r="13" spans="1:26" ht="11.25" customHeight="1">
      <c r="A13" s="304" t="s">
        <v>4695</v>
      </c>
      <c r="B13" s="70" t="s">
        <v>4696</v>
      </c>
      <c r="C13" s="70" t="s">
        <v>4697</v>
      </c>
      <c r="D13" s="127" t="s">
        <v>682</v>
      </c>
      <c r="E13" s="74" t="s">
        <v>4698</v>
      </c>
      <c r="F13" s="74"/>
      <c r="G13" s="74"/>
      <c r="H13" s="74"/>
      <c r="I13" s="74"/>
      <c r="J13" s="74"/>
      <c r="K13" s="127"/>
      <c r="L13" s="127"/>
      <c r="M13" s="189">
        <f t="shared" ref="M13:M14" si="2">L13/100000</f>
        <v>0</v>
      </c>
      <c r="N13" s="74"/>
      <c r="O13" s="189">
        <f t="shared" ref="O13:O14" si="3">M13*N13</f>
        <v>0</v>
      </c>
      <c r="P13" s="743"/>
      <c r="Q13" s="304">
        <f>'NVBDCP Abstract'!J133</f>
        <v>0</v>
      </c>
      <c r="R13" s="316">
        <f>'NVBDCP Abstract'!K133</f>
        <v>0</v>
      </c>
      <c r="S13" s="51"/>
      <c r="T13" s="51"/>
      <c r="U13" s="51"/>
      <c r="V13" s="51"/>
      <c r="W13" s="51"/>
      <c r="X13" s="51"/>
      <c r="Y13" s="51"/>
      <c r="Z13" s="51"/>
    </row>
    <row r="14" spans="1:26" ht="114.75">
      <c r="A14" s="240" t="s">
        <v>4699</v>
      </c>
      <c r="B14" s="137" t="s">
        <v>4700</v>
      </c>
      <c r="C14" s="137" t="s">
        <v>4701</v>
      </c>
      <c r="D14" s="241" t="s">
        <v>682</v>
      </c>
      <c r="E14" s="132" t="s">
        <v>3167</v>
      </c>
      <c r="F14" s="132"/>
      <c r="G14" s="132"/>
      <c r="H14" s="243">
        <v>100000</v>
      </c>
      <c r="I14" s="243">
        <v>0</v>
      </c>
      <c r="J14" s="243">
        <v>100000</v>
      </c>
      <c r="K14" s="241" t="s">
        <v>691</v>
      </c>
      <c r="L14" s="241">
        <v>100000</v>
      </c>
      <c r="M14" s="244">
        <f t="shared" si="2"/>
        <v>1</v>
      </c>
      <c r="N14" s="132">
        <v>1</v>
      </c>
      <c r="O14" s="244">
        <f t="shared" si="3"/>
        <v>1</v>
      </c>
      <c r="P14" s="663" t="s">
        <v>4702</v>
      </c>
      <c r="Q14" s="240">
        <f>'NVBDCP Abstract'!J134</f>
        <v>0</v>
      </c>
      <c r="R14" s="321">
        <f>'NVBDCP Abstract'!K134</f>
        <v>0</v>
      </c>
      <c r="S14" s="769"/>
      <c r="T14" s="769"/>
      <c r="U14" s="769"/>
      <c r="V14" s="769"/>
      <c r="W14" s="769"/>
      <c r="X14" s="769"/>
      <c r="Y14" s="769"/>
      <c r="Z14" s="769"/>
    </row>
    <row r="15" spans="1:26" ht="11.25" customHeight="1">
      <c r="A15" s="624">
        <v>15.4</v>
      </c>
      <c r="B15" s="110"/>
      <c r="C15" s="67" t="s">
        <v>4703</v>
      </c>
      <c r="D15" s="111"/>
      <c r="E15" s="759"/>
      <c r="F15" s="759"/>
      <c r="G15" s="759"/>
      <c r="H15" s="759"/>
      <c r="I15" s="759"/>
      <c r="J15" s="759"/>
      <c r="K15" s="760"/>
      <c r="L15" s="760"/>
      <c r="M15" s="761"/>
      <c r="N15" s="762"/>
      <c r="O15" s="763">
        <f>SUM(O16:O17)</f>
        <v>0</v>
      </c>
      <c r="P15" s="764"/>
      <c r="Q15" s="764"/>
      <c r="R15" s="765">
        <f>SUM(R16:R17)</f>
        <v>0</v>
      </c>
      <c r="S15" s="51"/>
      <c r="T15" s="51"/>
      <c r="U15" s="51"/>
      <c r="V15" s="51"/>
      <c r="W15" s="51"/>
      <c r="X15" s="51"/>
      <c r="Y15" s="51"/>
      <c r="Z15" s="51"/>
    </row>
    <row r="16" spans="1:26" ht="11.25" customHeight="1">
      <c r="A16" s="304" t="s">
        <v>4704</v>
      </c>
      <c r="B16" s="304" t="s">
        <v>4705</v>
      </c>
      <c r="C16" s="70" t="s">
        <v>4706</v>
      </c>
      <c r="D16" s="127" t="s">
        <v>682</v>
      </c>
      <c r="E16" s="74" t="s">
        <v>126</v>
      </c>
      <c r="F16" s="74"/>
      <c r="G16" s="74"/>
      <c r="H16" s="74"/>
      <c r="I16" s="74"/>
      <c r="J16" s="74"/>
      <c r="K16" s="127"/>
      <c r="L16" s="127"/>
      <c r="M16" s="189">
        <f t="shared" ref="M16:M17" si="4">L16/100000</f>
        <v>0</v>
      </c>
      <c r="N16" s="74"/>
      <c r="O16" s="189">
        <f t="shared" ref="O16:O17" si="5">M16*N16</f>
        <v>0</v>
      </c>
      <c r="P16" s="743"/>
      <c r="Q16" s="304">
        <f>'NLEP Abstract'!J50</f>
        <v>0</v>
      </c>
      <c r="R16" s="316">
        <f>'NLEP Abstract'!K50</f>
        <v>0</v>
      </c>
      <c r="S16" s="51"/>
      <c r="T16" s="51"/>
      <c r="U16" s="51"/>
      <c r="V16" s="51"/>
      <c r="W16" s="51"/>
      <c r="X16" s="51"/>
      <c r="Y16" s="51"/>
      <c r="Z16" s="51"/>
    </row>
    <row r="17" spans="1:26" ht="11.25" customHeight="1">
      <c r="A17" s="304" t="s">
        <v>4707</v>
      </c>
      <c r="B17" s="304"/>
      <c r="C17" s="70" t="s">
        <v>297</v>
      </c>
      <c r="D17" s="127" t="s">
        <v>682</v>
      </c>
      <c r="E17" s="74" t="s">
        <v>126</v>
      </c>
      <c r="F17" s="74"/>
      <c r="G17" s="74"/>
      <c r="H17" s="74"/>
      <c r="I17" s="74"/>
      <c r="J17" s="74"/>
      <c r="K17" s="127"/>
      <c r="L17" s="127"/>
      <c r="M17" s="189">
        <f t="shared" si="4"/>
        <v>0</v>
      </c>
      <c r="N17" s="74"/>
      <c r="O17" s="189">
        <f t="shared" si="5"/>
        <v>0</v>
      </c>
      <c r="P17" s="743"/>
      <c r="Q17" s="304">
        <f>'NLEP Abstract'!J51</f>
        <v>0</v>
      </c>
      <c r="R17" s="316">
        <f>'NLEP Abstract'!K51</f>
        <v>0</v>
      </c>
      <c r="S17" s="51"/>
      <c r="T17" s="51"/>
      <c r="U17" s="51"/>
      <c r="V17" s="51"/>
      <c r="W17" s="51"/>
      <c r="X17" s="51"/>
      <c r="Y17" s="51"/>
      <c r="Z17" s="51"/>
    </row>
    <row r="18" spans="1:26" ht="11.25" customHeight="1">
      <c r="A18" s="624">
        <v>15.5</v>
      </c>
      <c r="B18" s="110"/>
      <c r="C18" s="67" t="s">
        <v>4708</v>
      </c>
      <c r="D18" s="111"/>
      <c r="E18" s="759"/>
      <c r="F18" s="759"/>
      <c r="G18" s="759"/>
      <c r="H18" s="759"/>
      <c r="I18" s="759"/>
      <c r="J18" s="759"/>
      <c r="K18" s="760"/>
      <c r="L18" s="760"/>
      <c r="M18" s="761"/>
      <c r="N18" s="762"/>
      <c r="O18" s="763">
        <f>O19+O21+O22+O23</f>
        <v>29</v>
      </c>
      <c r="P18" s="764"/>
      <c r="Q18" s="764"/>
      <c r="R18" s="765">
        <f>R19+R21+R22+R23</f>
        <v>0</v>
      </c>
      <c r="S18" s="51"/>
      <c r="T18" s="51"/>
      <c r="U18" s="51"/>
      <c r="V18" s="51"/>
      <c r="W18" s="51"/>
      <c r="X18" s="51"/>
      <c r="Y18" s="51"/>
      <c r="Z18" s="51"/>
    </row>
    <row r="19" spans="1:26" ht="11.25" customHeight="1">
      <c r="A19" s="778" t="s">
        <v>4709</v>
      </c>
      <c r="B19" s="278" t="s">
        <v>4712</v>
      </c>
      <c r="C19" s="278" t="s">
        <v>4713</v>
      </c>
      <c r="D19" s="780" t="s">
        <v>682</v>
      </c>
      <c r="E19" s="145" t="s">
        <v>128</v>
      </c>
      <c r="F19" s="145"/>
      <c r="G19" s="145"/>
      <c r="H19" s="782"/>
      <c r="I19" s="782"/>
      <c r="J19" s="145"/>
      <c r="K19" s="780"/>
      <c r="L19" s="780"/>
      <c r="M19" s="784"/>
      <c r="N19" s="145"/>
      <c r="O19" s="786">
        <f>O20</f>
        <v>1</v>
      </c>
      <c r="P19" s="787"/>
      <c r="Q19" s="787">
        <f>'RNTCP Abstract'!J84</f>
        <v>0</v>
      </c>
      <c r="R19" s="789">
        <f>'RNTCP Abstract'!K84</f>
        <v>0</v>
      </c>
      <c r="S19" s="51"/>
      <c r="T19" s="51"/>
      <c r="U19" s="51"/>
      <c r="V19" s="51"/>
      <c r="W19" s="51"/>
      <c r="X19" s="51"/>
      <c r="Y19" s="51"/>
      <c r="Z19" s="51"/>
    </row>
    <row r="20" spans="1:26" ht="12.75">
      <c r="A20" s="304" t="s">
        <v>4716</v>
      </c>
      <c r="B20" s="70"/>
      <c r="C20" s="70" t="s">
        <v>4717</v>
      </c>
      <c r="D20" s="127" t="s">
        <v>682</v>
      </c>
      <c r="E20" s="74" t="s">
        <v>128</v>
      </c>
      <c r="F20" s="74">
        <v>1</v>
      </c>
      <c r="G20" s="74">
        <v>0</v>
      </c>
      <c r="H20" s="792">
        <v>100000</v>
      </c>
      <c r="I20" s="792">
        <v>0</v>
      </c>
      <c r="J20" s="74">
        <v>0</v>
      </c>
      <c r="K20" s="127" t="s">
        <v>4718</v>
      </c>
      <c r="L20" s="127">
        <v>50000</v>
      </c>
      <c r="M20" s="189">
        <f t="shared" ref="M20:M23" si="6">L20/100000</f>
        <v>0.5</v>
      </c>
      <c r="N20" s="74">
        <v>2</v>
      </c>
      <c r="O20" s="189">
        <f t="shared" ref="O20:O23" si="7">M20*N20</f>
        <v>1</v>
      </c>
      <c r="P20" s="743" t="s">
        <v>4723</v>
      </c>
      <c r="Q20" s="304">
        <f>'RNTCP Abstract'!J85</f>
        <v>0</v>
      </c>
      <c r="R20" s="316">
        <f>'RNTCP Abstract'!K85</f>
        <v>0</v>
      </c>
      <c r="S20" s="51"/>
      <c r="T20" s="51"/>
      <c r="U20" s="51"/>
      <c r="V20" s="51"/>
      <c r="W20" s="51"/>
      <c r="X20" s="51"/>
      <c r="Y20" s="51"/>
      <c r="Z20" s="51"/>
    </row>
    <row r="21" spans="1:26" ht="76.5">
      <c r="A21" s="304" t="s">
        <v>4724</v>
      </c>
      <c r="B21" s="70" t="s">
        <v>4725</v>
      </c>
      <c r="C21" s="70" t="s">
        <v>4726</v>
      </c>
      <c r="D21" s="127" t="s">
        <v>682</v>
      </c>
      <c r="E21" s="74" t="s">
        <v>128</v>
      </c>
      <c r="F21" s="74">
        <v>0</v>
      </c>
      <c r="G21" s="74">
        <v>0</v>
      </c>
      <c r="H21" s="74">
        <v>4000000</v>
      </c>
      <c r="I21" s="74">
        <v>0</v>
      </c>
      <c r="J21" s="74">
        <v>0</v>
      </c>
      <c r="K21" s="74" t="s">
        <v>4727</v>
      </c>
      <c r="L21" s="127">
        <v>2200000</v>
      </c>
      <c r="M21" s="189">
        <f t="shared" si="6"/>
        <v>22</v>
      </c>
      <c r="N21" s="74">
        <v>1</v>
      </c>
      <c r="O21" s="189">
        <f t="shared" si="7"/>
        <v>22</v>
      </c>
      <c r="P21" s="197" t="s">
        <v>4728</v>
      </c>
      <c r="Q21" s="304">
        <f>'RNTCP Abstract'!J86</f>
        <v>0</v>
      </c>
      <c r="R21" s="316">
        <f>'RNTCP Abstract'!K86</f>
        <v>0</v>
      </c>
      <c r="S21" s="51"/>
      <c r="T21" s="51"/>
      <c r="U21" s="51"/>
      <c r="V21" s="51"/>
      <c r="W21" s="51"/>
      <c r="X21" s="51"/>
      <c r="Y21" s="51"/>
      <c r="Z21" s="51"/>
    </row>
    <row r="22" spans="1:26" ht="25.5">
      <c r="A22" s="304" t="s">
        <v>4729</v>
      </c>
      <c r="B22" s="70" t="s">
        <v>4731</v>
      </c>
      <c r="C22" s="798" t="s">
        <v>4732</v>
      </c>
      <c r="D22" s="127" t="s">
        <v>682</v>
      </c>
      <c r="E22" s="74" t="s">
        <v>128</v>
      </c>
      <c r="F22" s="74">
        <v>500</v>
      </c>
      <c r="G22" s="74">
        <v>0</v>
      </c>
      <c r="H22" s="74">
        <v>540000</v>
      </c>
      <c r="I22" s="74">
        <v>0</v>
      </c>
      <c r="J22" s="74">
        <v>0</v>
      </c>
      <c r="K22" s="74" t="s">
        <v>4736</v>
      </c>
      <c r="L22" s="127">
        <v>1000</v>
      </c>
      <c r="M22" s="189">
        <f t="shared" si="6"/>
        <v>0.01</v>
      </c>
      <c r="N22" s="74">
        <v>500</v>
      </c>
      <c r="O22" s="189">
        <f t="shared" si="7"/>
        <v>5</v>
      </c>
      <c r="P22" s="197" t="s">
        <v>4737</v>
      </c>
      <c r="Q22" s="304">
        <f>'RNTCP Abstract'!J87</f>
        <v>0</v>
      </c>
      <c r="R22" s="316">
        <f>'RNTCP Abstract'!K87</f>
        <v>0</v>
      </c>
      <c r="S22" s="51"/>
      <c r="T22" s="51"/>
      <c r="U22" s="51"/>
      <c r="V22" s="51"/>
      <c r="W22" s="51"/>
      <c r="X22" s="51"/>
      <c r="Y22" s="51"/>
      <c r="Z22" s="51"/>
    </row>
    <row r="23" spans="1:26" ht="38.25">
      <c r="A23" s="240" t="s">
        <v>4742</v>
      </c>
      <c r="B23" s="137"/>
      <c r="C23" s="799" t="s">
        <v>4743</v>
      </c>
      <c r="D23" s="241" t="s">
        <v>682</v>
      </c>
      <c r="E23" s="132" t="s">
        <v>128</v>
      </c>
      <c r="F23" s="132">
        <v>0</v>
      </c>
      <c r="G23" s="132">
        <v>0</v>
      </c>
      <c r="H23" s="132">
        <v>0</v>
      </c>
      <c r="I23" s="132">
        <v>0</v>
      </c>
      <c r="J23" s="132">
        <v>0</v>
      </c>
      <c r="K23" s="132" t="s">
        <v>4744</v>
      </c>
      <c r="L23" s="241">
        <v>10000</v>
      </c>
      <c r="M23" s="244">
        <f t="shared" si="6"/>
        <v>0.1</v>
      </c>
      <c r="N23" s="132">
        <v>10</v>
      </c>
      <c r="O23" s="244">
        <f t="shared" si="7"/>
        <v>1</v>
      </c>
      <c r="P23" s="230" t="s">
        <v>4746</v>
      </c>
      <c r="Q23" s="240">
        <f>'RNTCP Abstract'!J88</f>
        <v>0</v>
      </c>
      <c r="R23" s="321">
        <f>'RNTCP Abstract'!K88</f>
        <v>0</v>
      </c>
      <c r="S23" s="769"/>
      <c r="T23" s="769"/>
      <c r="U23" s="769"/>
      <c r="V23" s="769"/>
      <c r="W23" s="769"/>
      <c r="X23" s="769"/>
      <c r="Y23" s="769"/>
      <c r="Z23" s="769"/>
    </row>
    <row r="24" spans="1:26" ht="11.25" customHeight="1">
      <c r="A24" s="624">
        <v>15.6</v>
      </c>
      <c r="B24" s="110"/>
      <c r="C24" s="67" t="s">
        <v>4749</v>
      </c>
      <c r="D24" s="111"/>
      <c r="E24" s="759"/>
      <c r="F24" s="759"/>
      <c r="G24" s="759"/>
      <c r="H24" s="759"/>
      <c r="I24" s="759"/>
      <c r="J24" s="759"/>
      <c r="K24" s="760"/>
      <c r="L24" s="760"/>
      <c r="M24" s="761"/>
      <c r="N24" s="762"/>
      <c r="O24" s="763">
        <f>O25+O26+O32+O33+O34</f>
        <v>6</v>
      </c>
      <c r="P24" s="764"/>
      <c r="Q24" s="764"/>
      <c r="R24" s="765">
        <f>R25+R26+R32+R33+R34</f>
        <v>0</v>
      </c>
      <c r="S24" s="51"/>
      <c r="T24" s="51"/>
      <c r="U24" s="51"/>
      <c r="V24" s="51"/>
      <c r="W24" s="51"/>
      <c r="X24" s="51"/>
      <c r="Y24" s="51"/>
      <c r="Z24" s="51"/>
    </row>
    <row r="25" spans="1:26" ht="11.25" customHeight="1">
      <c r="A25" s="304" t="s">
        <v>4754</v>
      </c>
      <c r="B25" s="70" t="s">
        <v>4755</v>
      </c>
      <c r="C25" s="70" t="s">
        <v>4756</v>
      </c>
      <c r="D25" s="74" t="s">
        <v>659</v>
      </c>
      <c r="E25" s="189" t="s">
        <v>396</v>
      </c>
      <c r="F25" s="189"/>
      <c r="G25" s="189"/>
      <c r="H25" s="189"/>
      <c r="I25" s="189"/>
      <c r="J25" s="189"/>
      <c r="K25" s="74"/>
      <c r="L25" s="127"/>
      <c r="M25" s="189">
        <v>0</v>
      </c>
      <c r="N25" s="74"/>
      <c r="O25" s="189">
        <f>M25*N25</f>
        <v>0</v>
      </c>
      <c r="P25" s="123"/>
      <c r="Q25" s="304">
        <f>'NPCB Abstract'!J51</f>
        <v>0</v>
      </c>
      <c r="R25" s="316">
        <f>'NPCB Abstract'!K51</f>
        <v>0</v>
      </c>
      <c r="S25" s="51"/>
      <c r="T25" s="51"/>
      <c r="U25" s="51"/>
      <c r="V25" s="51"/>
      <c r="W25" s="51"/>
      <c r="X25" s="51"/>
      <c r="Y25" s="51"/>
      <c r="Z25" s="51"/>
    </row>
    <row r="26" spans="1:26" ht="11.25" customHeight="1">
      <c r="A26" s="800" t="s">
        <v>4762</v>
      </c>
      <c r="B26" s="116" t="s">
        <v>4763</v>
      </c>
      <c r="C26" s="78" t="s">
        <v>4764</v>
      </c>
      <c r="D26" s="119"/>
      <c r="E26" s="651"/>
      <c r="F26" s="651"/>
      <c r="G26" s="651"/>
      <c r="H26" s="651"/>
      <c r="I26" s="651"/>
      <c r="J26" s="651"/>
      <c r="K26" s="801"/>
      <c r="L26" s="801"/>
      <c r="M26" s="802"/>
      <c r="N26" s="118"/>
      <c r="O26" s="802">
        <f>SUM(O27:O31)</f>
        <v>6</v>
      </c>
      <c r="P26" s="804"/>
      <c r="Q26" s="804"/>
      <c r="R26" s="79">
        <f>SUM(R27:R31)</f>
        <v>0</v>
      </c>
      <c r="S26" s="51"/>
      <c r="T26" s="51"/>
      <c r="U26" s="51"/>
      <c r="V26" s="51"/>
      <c r="W26" s="51"/>
      <c r="X26" s="51"/>
      <c r="Y26" s="51"/>
      <c r="Z26" s="51"/>
    </row>
    <row r="27" spans="1:26" ht="318.75">
      <c r="A27" s="242" t="s">
        <v>4771</v>
      </c>
      <c r="B27" s="131"/>
      <c r="C27" s="137" t="s">
        <v>4773</v>
      </c>
      <c r="D27" s="132" t="s">
        <v>659</v>
      </c>
      <c r="E27" s="244" t="s">
        <v>396</v>
      </c>
      <c r="F27" s="244">
        <v>150</v>
      </c>
      <c r="G27" s="244">
        <v>646</v>
      </c>
      <c r="H27" s="244">
        <v>300000</v>
      </c>
      <c r="I27" s="244">
        <v>7776</v>
      </c>
      <c r="J27" s="244"/>
      <c r="K27" s="132" t="s">
        <v>4736</v>
      </c>
      <c r="L27" s="241">
        <v>2000</v>
      </c>
      <c r="M27" s="244">
        <f>L27/100000</f>
        <v>0.02</v>
      </c>
      <c r="N27" s="132">
        <v>300</v>
      </c>
      <c r="O27" s="244">
        <f t="shared" ref="O27:O31" si="8">M27*N27</f>
        <v>6</v>
      </c>
      <c r="P27" s="230" t="s">
        <v>4776</v>
      </c>
      <c r="Q27" s="240">
        <f>'NPCB Abstract'!J53</f>
        <v>0</v>
      </c>
      <c r="R27" s="321">
        <f>'NPCB Abstract'!K53</f>
        <v>0</v>
      </c>
      <c r="S27" s="769"/>
      <c r="T27" s="769"/>
      <c r="U27" s="769"/>
      <c r="V27" s="769"/>
      <c r="W27" s="769"/>
      <c r="X27" s="769"/>
      <c r="Y27" s="769"/>
      <c r="Z27" s="769"/>
    </row>
    <row r="28" spans="1:26" ht="11.25" customHeight="1">
      <c r="A28" s="42" t="s">
        <v>4778</v>
      </c>
      <c r="B28" s="4"/>
      <c r="C28" s="70" t="s">
        <v>4779</v>
      </c>
      <c r="D28" s="74" t="s">
        <v>659</v>
      </c>
      <c r="E28" s="189" t="s">
        <v>396</v>
      </c>
      <c r="F28" s="189"/>
      <c r="G28" s="189"/>
      <c r="H28" s="189"/>
      <c r="I28" s="189"/>
      <c r="J28" s="189"/>
      <c r="K28" s="127"/>
      <c r="L28" s="127"/>
      <c r="M28" s="189">
        <v>0</v>
      </c>
      <c r="N28" s="74"/>
      <c r="O28" s="189">
        <f t="shared" si="8"/>
        <v>0</v>
      </c>
      <c r="P28" s="197"/>
      <c r="Q28" s="304">
        <f>'NPCB Abstract'!J54</f>
        <v>0</v>
      </c>
      <c r="R28" s="316">
        <f>'NPCB Abstract'!K54</f>
        <v>0</v>
      </c>
      <c r="S28" s="51"/>
      <c r="T28" s="51"/>
      <c r="U28" s="51"/>
      <c r="V28" s="51"/>
      <c r="W28" s="51"/>
      <c r="X28" s="51"/>
      <c r="Y28" s="51"/>
      <c r="Z28" s="51"/>
    </row>
    <row r="29" spans="1:26" ht="11.25" customHeight="1">
      <c r="A29" s="42" t="s">
        <v>4784</v>
      </c>
      <c r="B29" s="4"/>
      <c r="C29" s="70" t="s">
        <v>4785</v>
      </c>
      <c r="D29" s="74" t="s">
        <v>659</v>
      </c>
      <c r="E29" s="189" t="s">
        <v>396</v>
      </c>
      <c r="F29" s="189"/>
      <c r="G29" s="189"/>
      <c r="H29" s="189"/>
      <c r="I29" s="189"/>
      <c r="J29" s="189"/>
      <c r="K29" s="74"/>
      <c r="L29" s="127"/>
      <c r="M29" s="189">
        <v>0</v>
      </c>
      <c r="N29" s="74"/>
      <c r="O29" s="189">
        <f t="shared" si="8"/>
        <v>0</v>
      </c>
      <c r="P29" s="197"/>
      <c r="Q29" s="304">
        <f>'NPCB Abstract'!J55</f>
        <v>0</v>
      </c>
      <c r="R29" s="316">
        <f>'NPCB Abstract'!K55</f>
        <v>0</v>
      </c>
      <c r="S29" s="51"/>
      <c r="T29" s="51"/>
      <c r="U29" s="51"/>
      <c r="V29" s="51"/>
      <c r="W29" s="51"/>
      <c r="X29" s="51"/>
      <c r="Y29" s="51"/>
      <c r="Z29" s="51"/>
    </row>
    <row r="30" spans="1:26" ht="11.25" customHeight="1">
      <c r="A30" s="42" t="s">
        <v>4788</v>
      </c>
      <c r="B30" s="4"/>
      <c r="C30" s="70" t="s">
        <v>4789</v>
      </c>
      <c r="D30" s="74" t="s">
        <v>659</v>
      </c>
      <c r="E30" s="189" t="s">
        <v>396</v>
      </c>
      <c r="F30" s="189"/>
      <c r="G30" s="189"/>
      <c r="H30" s="189"/>
      <c r="I30" s="189"/>
      <c r="J30" s="189"/>
      <c r="K30" s="74"/>
      <c r="L30" s="127"/>
      <c r="M30" s="189">
        <v>0</v>
      </c>
      <c r="N30" s="74"/>
      <c r="O30" s="189">
        <f t="shared" si="8"/>
        <v>0</v>
      </c>
      <c r="P30" s="197"/>
      <c r="Q30" s="304">
        <f>'NPCB Abstract'!J56</f>
        <v>0</v>
      </c>
      <c r="R30" s="316">
        <f>'NPCB Abstract'!K56</f>
        <v>0</v>
      </c>
      <c r="S30" s="51"/>
      <c r="T30" s="51"/>
      <c r="U30" s="51"/>
      <c r="V30" s="51"/>
      <c r="W30" s="51"/>
      <c r="X30" s="51"/>
      <c r="Y30" s="51"/>
      <c r="Z30" s="51"/>
    </row>
    <row r="31" spans="1:26" ht="11.25" customHeight="1">
      <c r="A31" s="42" t="s">
        <v>4791</v>
      </c>
      <c r="B31" s="4"/>
      <c r="C31" s="70" t="s">
        <v>4792</v>
      </c>
      <c r="D31" s="74" t="s">
        <v>659</v>
      </c>
      <c r="E31" s="189" t="s">
        <v>396</v>
      </c>
      <c r="F31" s="189"/>
      <c r="G31" s="189"/>
      <c r="H31" s="189"/>
      <c r="I31" s="189"/>
      <c r="J31" s="189"/>
      <c r="K31" s="74"/>
      <c r="L31" s="127"/>
      <c r="M31" s="189">
        <v>0</v>
      </c>
      <c r="N31" s="74"/>
      <c r="O31" s="189">
        <f t="shared" si="8"/>
        <v>0</v>
      </c>
      <c r="P31" s="743"/>
      <c r="Q31" s="304">
        <f>'NPCB Abstract'!J57</f>
        <v>0</v>
      </c>
      <c r="R31" s="316">
        <f>'NPCB Abstract'!K57</f>
        <v>0</v>
      </c>
      <c r="S31" s="51"/>
      <c r="T31" s="51"/>
      <c r="U31" s="51"/>
      <c r="V31" s="51"/>
      <c r="W31" s="51"/>
      <c r="X31" s="51"/>
      <c r="Y31" s="51"/>
      <c r="Z31" s="51"/>
    </row>
    <row r="32" spans="1:26" ht="11.25" customHeight="1">
      <c r="A32" s="304" t="s">
        <v>4794</v>
      </c>
      <c r="B32" s="70" t="s">
        <v>2107</v>
      </c>
      <c r="C32" s="808" t="s">
        <v>4795</v>
      </c>
      <c r="D32" s="74" t="s">
        <v>659</v>
      </c>
      <c r="E32" s="189" t="s">
        <v>396</v>
      </c>
      <c r="F32" s="809"/>
      <c r="G32" s="809"/>
      <c r="H32" s="809"/>
      <c r="I32" s="809"/>
      <c r="J32" s="809"/>
      <c r="K32" s="810"/>
      <c r="L32" s="811"/>
      <c r="M32" s="809">
        <v>0</v>
      </c>
      <c r="N32" s="810"/>
      <c r="O32" s="809">
        <v>0</v>
      </c>
      <c r="P32" s="812" t="s">
        <v>2738</v>
      </c>
      <c r="Q32" s="813">
        <f>'NPCB Abstract'!J58</f>
        <v>0</v>
      </c>
      <c r="R32" s="814">
        <f>'NPCB Abstract'!K58</f>
        <v>0</v>
      </c>
      <c r="S32" s="51"/>
      <c r="T32" s="51"/>
      <c r="U32" s="51"/>
      <c r="V32" s="51"/>
      <c r="W32" s="51"/>
      <c r="X32" s="51"/>
      <c r="Y32" s="51"/>
      <c r="Z32" s="51"/>
    </row>
    <row r="33" spans="1:26" ht="11.25" customHeight="1">
      <c r="A33" s="304" t="s">
        <v>4802</v>
      </c>
      <c r="B33" s="304" t="s">
        <v>4803</v>
      </c>
      <c r="C33" s="808" t="s">
        <v>4804</v>
      </c>
      <c r="D33" s="74" t="s">
        <v>659</v>
      </c>
      <c r="E33" s="189" t="s">
        <v>396</v>
      </c>
      <c r="F33" s="809"/>
      <c r="G33" s="809"/>
      <c r="H33" s="809"/>
      <c r="I33" s="809"/>
      <c r="J33" s="809"/>
      <c r="K33" s="810"/>
      <c r="L33" s="811"/>
      <c r="M33" s="809">
        <v>0</v>
      </c>
      <c r="N33" s="810"/>
      <c r="O33" s="809">
        <v>0</v>
      </c>
      <c r="P33" s="812" t="s">
        <v>2738</v>
      </c>
      <c r="Q33" s="813">
        <f>'NPCB Abstract'!J59</f>
        <v>0</v>
      </c>
      <c r="R33" s="814">
        <f>'NPCB Abstract'!K59</f>
        <v>0</v>
      </c>
      <c r="S33" s="51"/>
      <c r="T33" s="51"/>
      <c r="U33" s="51"/>
      <c r="V33" s="51"/>
      <c r="W33" s="51"/>
      <c r="X33" s="51"/>
      <c r="Y33" s="51"/>
      <c r="Z33" s="51"/>
    </row>
    <row r="34" spans="1:26" ht="11.25" customHeight="1">
      <c r="A34" s="304" t="s">
        <v>4805</v>
      </c>
      <c r="B34" s="304"/>
      <c r="C34" s="70" t="s">
        <v>297</v>
      </c>
      <c r="D34" s="74" t="s">
        <v>659</v>
      </c>
      <c r="E34" s="189" t="s">
        <v>396</v>
      </c>
      <c r="F34" s="189"/>
      <c r="G34" s="189"/>
      <c r="H34" s="189"/>
      <c r="I34" s="189"/>
      <c r="J34" s="189"/>
      <c r="K34" s="127"/>
      <c r="L34" s="127"/>
      <c r="M34" s="189">
        <f>L34/100000</f>
        <v>0</v>
      </c>
      <c r="N34" s="74"/>
      <c r="O34" s="189">
        <f>M34*N34</f>
        <v>0</v>
      </c>
      <c r="P34" s="743"/>
      <c r="Q34" s="304">
        <f>'NPCB Abstract'!J60</f>
        <v>0</v>
      </c>
      <c r="R34" s="316">
        <f>'NPCB Abstract'!K60</f>
        <v>0</v>
      </c>
      <c r="S34" s="51"/>
      <c r="T34" s="51"/>
      <c r="U34" s="51"/>
      <c r="V34" s="51"/>
      <c r="W34" s="51"/>
      <c r="X34" s="51"/>
      <c r="Y34" s="51"/>
      <c r="Z34" s="51"/>
    </row>
    <row r="35" spans="1:26" ht="11.25" customHeight="1">
      <c r="A35" s="624">
        <v>15.7</v>
      </c>
      <c r="B35" s="110"/>
      <c r="C35" s="67" t="s">
        <v>4812</v>
      </c>
      <c r="D35" s="111"/>
      <c r="E35" s="759"/>
      <c r="F35" s="759"/>
      <c r="G35" s="759"/>
      <c r="H35" s="759"/>
      <c r="I35" s="759"/>
      <c r="J35" s="759"/>
      <c r="K35" s="760"/>
      <c r="L35" s="760"/>
      <c r="M35" s="761"/>
      <c r="N35" s="762"/>
      <c r="O35" s="763">
        <f>SUM(O36)</f>
        <v>0</v>
      </c>
      <c r="P35" s="764"/>
      <c r="Q35" s="764"/>
      <c r="R35" s="765">
        <f>SUM(R36)</f>
        <v>0</v>
      </c>
      <c r="S35" s="51"/>
      <c r="T35" s="51"/>
      <c r="U35" s="51"/>
      <c r="V35" s="51"/>
      <c r="W35" s="51"/>
      <c r="X35" s="51"/>
      <c r="Y35" s="51"/>
      <c r="Z35" s="51"/>
    </row>
    <row r="36" spans="1:26" ht="11.25" customHeight="1">
      <c r="A36" s="304" t="s">
        <v>4819</v>
      </c>
      <c r="B36" s="70"/>
      <c r="C36" s="70" t="s">
        <v>4820</v>
      </c>
      <c r="D36" s="74" t="s">
        <v>659</v>
      </c>
      <c r="E36" s="74" t="s">
        <v>138</v>
      </c>
      <c r="F36" s="74"/>
      <c r="G36" s="74"/>
      <c r="H36" s="74"/>
      <c r="I36" s="74"/>
      <c r="J36" s="74"/>
      <c r="K36" s="127"/>
      <c r="L36" s="127"/>
      <c r="M36" s="189">
        <f>L36/100000</f>
        <v>0</v>
      </c>
      <c r="N36" s="74"/>
      <c r="O36" s="189">
        <f>M36*N36</f>
        <v>0</v>
      </c>
      <c r="P36" s="743"/>
      <c r="Q36" s="304">
        <f>'NMHP Abstract'!J40</f>
        <v>0</v>
      </c>
      <c r="R36" s="316">
        <f>'NMHP Abstract'!K40</f>
        <v>0</v>
      </c>
      <c r="S36" s="51"/>
      <c r="T36" s="51"/>
      <c r="U36" s="51"/>
      <c r="V36" s="51"/>
      <c r="W36" s="51"/>
      <c r="X36" s="51"/>
      <c r="Y36" s="51"/>
      <c r="Z36" s="51"/>
    </row>
    <row r="37" spans="1:26" ht="11.25" customHeight="1">
      <c r="A37" s="624">
        <v>15.8</v>
      </c>
      <c r="B37" s="110" t="s">
        <v>4827</v>
      </c>
      <c r="C37" s="67" t="s">
        <v>4829</v>
      </c>
      <c r="D37" s="111"/>
      <c r="E37" s="759"/>
      <c r="F37" s="759"/>
      <c r="G37" s="759"/>
      <c r="H37" s="759"/>
      <c r="I37" s="759"/>
      <c r="J37" s="759"/>
      <c r="K37" s="760"/>
      <c r="L37" s="760"/>
      <c r="M37" s="761"/>
      <c r="N37" s="762"/>
      <c r="O37" s="763">
        <f>SUM(O38:O41)</f>
        <v>0</v>
      </c>
      <c r="P37" s="764"/>
      <c r="Q37" s="764"/>
      <c r="R37" s="816">
        <f>SUM(R38:R41)</f>
        <v>0</v>
      </c>
      <c r="S37" s="51"/>
      <c r="T37" s="51"/>
      <c r="U37" s="51"/>
      <c r="V37" s="51"/>
      <c r="W37" s="51"/>
      <c r="X37" s="51"/>
      <c r="Y37" s="51"/>
      <c r="Z37" s="51"/>
    </row>
    <row r="38" spans="1:26" ht="11.25" customHeight="1">
      <c r="A38" s="304" t="s">
        <v>4837</v>
      </c>
      <c r="B38" s="304" t="s">
        <v>4838</v>
      </c>
      <c r="C38" s="70" t="s">
        <v>4839</v>
      </c>
      <c r="D38" s="74" t="s">
        <v>659</v>
      </c>
      <c r="E38" s="189" t="s">
        <v>144</v>
      </c>
      <c r="F38" s="189"/>
      <c r="G38" s="189"/>
      <c r="H38" s="189"/>
      <c r="I38" s="189"/>
      <c r="J38" s="189"/>
      <c r="K38" s="127"/>
      <c r="L38" s="127"/>
      <c r="M38" s="189">
        <f t="shared" ref="M38:M41" si="9">L38/100000</f>
        <v>0</v>
      </c>
      <c r="N38" s="74"/>
      <c r="O38" s="189">
        <f t="shared" ref="O38:O41" si="10">M38*N38</f>
        <v>0</v>
      </c>
      <c r="P38" s="743"/>
      <c r="Q38" s="304">
        <f>'NPCDCS Abstract'!J78</f>
        <v>0</v>
      </c>
      <c r="R38" s="316">
        <f>'NPCDCS Abstract'!K78</f>
        <v>0</v>
      </c>
      <c r="S38" s="51"/>
      <c r="T38" s="51"/>
      <c r="U38" s="51"/>
      <c r="V38" s="51"/>
      <c r="W38" s="51"/>
      <c r="X38" s="51"/>
      <c r="Y38" s="51"/>
      <c r="Z38" s="51"/>
    </row>
    <row r="39" spans="1:26" ht="11.25" customHeight="1">
      <c r="A39" s="304" t="s">
        <v>4844</v>
      </c>
      <c r="B39" s="304" t="s">
        <v>4845</v>
      </c>
      <c r="C39" s="70" t="s">
        <v>4846</v>
      </c>
      <c r="D39" s="74" t="s">
        <v>659</v>
      </c>
      <c r="E39" s="189" t="s">
        <v>144</v>
      </c>
      <c r="F39" s="189"/>
      <c r="G39" s="189"/>
      <c r="H39" s="189"/>
      <c r="I39" s="189"/>
      <c r="J39" s="189"/>
      <c r="K39" s="127"/>
      <c r="L39" s="127"/>
      <c r="M39" s="189">
        <f t="shared" si="9"/>
        <v>0</v>
      </c>
      <c r="N39" s="74"/>
      <c r="O39" s="189">
        <f t="shared" si="10"/>
        <v>0</v>
      </c>
      <c r="P39" s="743"/>
      <c r="Q39" s="304">
        <f>'NPCDCS Abstract'!J79</f>
        <v>0</v>
      </c>
      <c r="R39" s="316">
        <f>'NPCDCS Abstract'!K79</f>
        <v>0</v>
      </c>
      <c r="S39" s="51"/>
      <c r="T39" s="51"/>
      <c r="U39" s="51"/>
      <c r="V39" s="51"/>
      <c r="W39" s="51"/>
      <c r="X39" s="51"/>
      <c r="Y39" s="51"/>
      <c r="Z39" s="51"/>
    </row>
    <row r="40" spans="1:26" ht="11.25" customHeight="1">
      <c r="A40" s="304" t="s">
        <v>4852</v>
      </c>
      <c r="B40" s="304" t="s">
        <v>4853</v>
      </c>
      <c r="C40" s="70" t="s">
        <v>4854</v>
      </c>
      <c r="D40" s="74" t="s">
        <v>659</v>
      </c>
      <c r="E40" s="189" t="s">
        <v>144</v>
      </c>
      <c r="F40" s="189"/>
      <c r="G40" s="189"/>
      <c r="H40" s="189"/>
      <c r="I40" s="189"/>
      <c r="J40" s="189"/>
      <c r="K40" s="127"/>
      <c r="L40" s="127"/>
      <c r="M40" s="189">
        <f t="shared" si="9"/>
        <v>0</v>
      </c>
      <c r="N40" s="74"/>
      <c r="O40" s="189">
        <f t="shared" si="10"/>
        <v>0</v>
      </c>
      <c r="P40" s="743"/>
      <c r="Q40" s="304">
        <f>'NPCDCS Abstract'!J80</f>
        <v>0</v>
      </c>
      <c r="R40" s="316">
        <f>'NPCDCS Abstract'!K80</f>
        <v>0</v>
      </c>
      <c r="S40" s="51"/>
      <c r="T40" s="51"/>
      <c r="U40" s="51"/>
      <c r="V40" s="51"/>
      <c r="W40" s="51"/>
      <c r="X40" s="51"/>
      <c r="Y40" s="51"/>
      <c r="Z40" s="51"/>
    </row>
    <row r="41" spans="1:26" ht="11.25" customHeight="1">
      <c r="A41" s="304" t="s">
        <v>4863</v>
      </c>
      <c r="B41" s="304"/>
      <c r="C41" s="70" t="s">
        <v>297</v>
      </c>
      <c r="D41" s="74" t="s">
        <v>659</v>
      </c>
      <c r="E41" s="189" t="s">
        <v>144</v>
      </c>
      <c r="F41" s="189"/>
      <c r="G41" s="189"/>
      <c r="H41" s="189"/>
      <c r="I41" s="189"/>
      <c r="J41" s="189"/>
      <c r="K41" s="127"/>
      <c r="L41" s="127"/>
      <c r="M41" s="189">
        <f t="shared" si="9"/>
        <v>0</v>
      </c>
      <c r="N41" s="74"/>
      <c r="O41" s="189">
        <f t="shared" si="10"/>
        <v>0</v>
      </c>
      <c r="P41" s="743"/>
      <c r="Q41" s="304">
        <f>'NPCDCS Abstract'!J81</f>
        <v>0</v>
      </c>
      <c r="R41" s="316">
        <f>'NPCDCS Abstract'!K81</f>
        <v>0</v>
      </c>
      <c r="S41" s="51"/>
      <c r="T41" s="51"/>
      <c r="U41" s="51"/>
      <c r="V41" s="51"/>
      <c r="W41" s="51"/>
      <c r="X41" s="51"/>
      <c r="Y41" s="51"/>
      <c r="Z41" s="51"/>
    </row>
    <row r="42" spans="1:26" ht="11.25" customHeight="1">
      <c r="A42" s="624">
        <v>15.9</v>
      </c>
      <c r="B42" s="110"/>
      <c r="C42" s="67" t="s">
        <v>4870</v>
      </c>
      <c r="D42" s="111"/>
      <c r="E42" s="759"/>
      <c r="F42" s="759"/>
      <c r="G42" s="759"/>
      <c r="H42" s="759"/>
      <c r="I42" s="759"/>
      <c r="J42" s="759"/>
      <c r="K42" s="760"/>
      <c r="L42" s="760"/>
      <c r="M42" s="761"/>
      <c r="N42" s="762"/>
      <c r="O42" s="763">
        <f>SUM(O43:O50)</f>
        <v>0</v>
      </c>
      <c r="P42" s="764"/>
      <c r="Q42" s="764"/>
      <c r="R42" s="765">
        <f>SUM(R43:R50)</f>
        <v>0</v>
      </c>
      <c r="S42" s="51"/>
      <c r="T42" s="51"/>
      <c r="U42" s="51"/>
      <c r="V42" s="51"/>
      <c r="W42" s="51"/>
      <c r="X42" s="51"/>
      <c r="Y42" s="51"/>
      <c r="Z42" s="51"/>
    </row>
    <row r="43" spans="1:26" ht="11.25" customHeight="1">
      <c r="A43" s="304" t="s">
        <v>4876</v>
      </c>
      <c r="B43" s="70" t="s">
        <v>4877</v>
      </c>
      <c r="C43" s="70" t="s">
        <v>4878</v>
      </c>
      <c r="D43" s="127" t="s">
        <v>609</v>
      </c>
      <c r="E43" s="189" t="s">
        <v>609</v>
      </c>
      <c r="F43" s="189"/>
      <c r="G43" s="189"/>
      <c r="H43" s="189"/>
      <c r="I43" s="189"/>
      <c r="J43" s="189"/>
      <c r="K43" s="127"/>
      <c r="L43" s="127"/>
      <c r="M43" s="189">
        <f>L43/100000</f>
        <v>0</v>
      </c>
      <c r="N43" s="74"/>
      <c r="O43" s="189">
        <f t="shared" ref="O43:O50" si="11">M43*N43</f>
        <v>0</v>
      </c>
      <c r="P43" s="743"/>
      <c r="Q43" s="240"/>
      <c r="R43" s="321"/>
      <c r="S43" s="51"/>
      <c r="T43" s="51"/>
      <c r="U43" s="51"/>
      <c r="V43" s="51"/>
      <c r="W43" s="51"/>
      <c r="X43" s="51"/>
      <c r="Y43" s="51"/>
      <c r="Z43" s="51"/>
    </row>
    <row r="44" spans="1:26" ht="11.25" customHeight="1">
      <c r="A44" s="304" t="s">
        <v>4883</v>
      </c>
      <c r="B44" s="70" t="s">
        <v>4886</v>
      </c>
      <c r="C44" s="70" t="s">
        <v>4889</v>
      </c>
      <c r="D44" s="127" t="s">
        <v>609</v>
      </c>
      <c r="E44" s="189" t="s">
        <v>609</v>
      </c>
      <c r="F44" s="127"/>
      <c r="G44" s="127"/>
      <c r="H44" s="189"/>
      <c r="I44" s="820"/>
      <c r="J44" s="127"/>
      <c r="K44" s="74"/>
      <c r="L44" s="127"/>
      <c r="M44" s="189">
        <v>0</v>
      </c>
      <c r="N44" s="74"/>
      <c r="O44" s="189">
        <f t="shared" si="11"/>
        <v>0</v>
      </c>
      <c r="P44" s="123"/>
      <c r="Q44" s="240"/>
      <c r="R44" s="321"/>
      <c r="S44" s="51"/>
      <c r="T44" s="51"/>
      <c r="U44" s="51"/>
      <c r="V44" s="51"/>
      <c r="W44" s="51"/>
      <c r="X44" s="51"/>
      <c r="Y44" s="51"/>
      <c r="Z44" s="51"/>
    </row>
    <row r="45" spans="1:26" ht="11.25" customHeight="1">
      <c r="A45" s="304" t="s">
        <v>4895</v>
      </c>
      <c r="B45" s="70" t="s">
        <v>4896</v>
      </c>
      <c r="C45" s="70" t="s">
        <v>4897</v>
      </c>
      <c r="D45" s="127" t="s">
        <v>609</v>
      </c>
      <c r="E45" s="189" t="s">
        <v>609</v>
      </c>
      <c r="F45" s="189"/>
      <c r="G45" s="189"/>
      <c r="H45" s="189"/>
      <c r="I45" s="189"/>
      <c r="J45" s="189"/>
      <c r="K45" s="127"/>
      <c r="L45" s="127"/>
      <c r="M45" s="189">
        <f t="shared" ref="M45:M49" si="12">L45/100000</f>
        <v>0</v>
      </c>
      <c r="N45" s="74"/>
      <c r="O45" s="189">
        <f t="shared" si="11"/>
        <v>0</v>
      </c>
      <c r="P45" s="743"/>
      <c r="Q45" s="240"/>
      <c r="R45" s="321"/>
      <c r="S45" s="51"/>
      <c r="T45" s="51"/>
      <c r="U45" s="51"/>
      <c r="V45" s="51"/>
      <c r="W45" s="51"/>
      <c r="X45" s="51"/>
      <c r="Y45" s="51"/>
      <c r="Z45" s="51"/>
    </row>
    <row r="46" spans="1:26" ht="11.25" customHeight="1">
      <c r="A46" s="304" t="s">
        <v>4902</v>
      </c>
      <c r="B46" s="70" t="s">
        <v>839</v>
      </c>
      <c r="C46" s="70" t="s">
        <v>840</v>
      </c>
      <c r="D46" s="127" t="s">
        <v>609</v>
      </c>
      <c r="E46" s="189" t="s">
        <v>3564</v>
      </c>
      <c r="F46" s="189"/>
      <c r="G46" s="189"/>
      <c r="H46" s="189"/>
      <c r="I46" s="189"/>
      <c r="J46" s="189"/>
      <c r="K46" s="127"/>
      <c r="L46" s="127"/>
      <c r="M46" s="189">
        <f t="shared" si="12"/>
        <v>0</v>
      </c>
      <c r="N46" s="74"/>
      <c r="O46" s="189">
        <f t="shared" si="11"/>
        <v>0</v>
      </c>
      <c r="P46" s="123"/>
      <c r="Q46" s="240"/>
      <c r="R46" s="321"/>
      <c r="S46" s="51"/>
      <c r="T46" s="51"/>
      <c r="U46" s="51"/>
      <c r="V46" s="51"/>
      <c r="W46" s="51"/>
      <c r="X46" s="51"/>
      <c r="Y46" s="51"/>
      <c r="Z46" s="51"/>
    </row>
    <row r="47" spans="1:26" ht="11.25" customHeight="1">
      <c r="A47" s="304" t="s">
        <v>4905</v>
      </c>
      <c r="B47" s="4" t="s">
        <v>4906</v>
      </c>
      <c r="C47" s="4" t="s">
        <v>4907</v>
      </c>
      <c r="D47" s="127" t="s">
        <v>609</v>
      </c>
      <c r="E47" s="189" t="s">
        <v>609</v>
      </c>
      <c r="F47" s="189"/>
      <c r="G47" s="189"/>
      <c r="H47" s="189"/>
      <c r="I47" s="189"/>
      <c r="J47" s="189"/>
      <c r="K47" s="127"/>
      <c r="L47" s="127"/>
      <c r="M47" s="189">
        <f t="shared" si="12"/>
        <v>0</v>
      </c>
      <c r="N47" s="74"/>
      <c r="O47" s="189">
        <f t="shared" si="11"/>
        <v>0</v>
      </c>
      <c r="P47" s="743"/>
      <c r="Q47" s="240"/>
      <c r="R47" s="321"/>
      <c r="S47" s="51"/>
      <c r="T47" s="51"/>
      <c r="U47" s="51"/>
      <c r="V47" s="51"/>
      <c r="W47" s="51"/>
      <c r="X47" s="51"/>
      <c r="Y47" s="51"/>
      <c r="Z47" s="51"/>
    </row>
    <row r="48" spans="1:26" ht="11.25" customHeight="1">
      <c r="A48" s="304" t="s">
        <v>4910</v>
      </c>
      <c r="B48" s="42" t="s">
        <v>949</v>
      </c>
      <c r="C48" s="4" t="s">
        <v>936</v>
      </c>
      <c r="D48" s="127" t="s">
        <v>609</v>
      </c>
      <c r="E48" s="189" t="s">
        <v>4598</v>
      </c>
      <c r="F48" s="189"/>
      <c r="G48" s="189"/>
      <c r="H48" s="189"/>
      <c r="I48" s="189"/>
      <c r="J48" s="189"/>
      <c r="K48" s="127"/>
      <c r="L48" s="127"/>
      <c r="M48" s="189">
        <f t="shared" si="12"/>
        <v>0</v>
      </c>
      <c r="N48" s="74"/>
      <c r="O48" s="189">
        <f t="shared" si="11"/>
        <v>0</v>
      </c>
      <c r="P48" s="743"/>
      <c r="Q48" s="240">
        <f>'H&amp;WC Abstract'!J43</f>
        <v>0</v>
      </c>
      <c r="R48" s="321">
        <f>'H&amp;WC Abstract'!K43</f>
        <v>0</v>
      </c>
      <c r="S48" s="51"/>
      <c r="T48" s="51"/>
      <c r="U48" s="51"/>
      <c r="V48" s="51"/>
      <c r="W48" s="51"/>
      <c r="X48" s="51"/>
      <c r="Y48" s="51"/>
      <c r="Z48" s="51"/>
    </row>
    <row r="49" spans="1:26" ht="11.25" customHeight="1">
      <c r="A49" s="304" t="s">
        <v>4921</v>
      </c>
      <c r="B49" s="42"/>
      <c r="C49" s="4" t="s">
        <v>4922</v>
      </c>
      <c r="D49" s="127" t="s">
        <v>682</v>
      </c>
      <c r="E49" s="189" t="s">
        <v>130</v>
      </c>
      <c r="F49" s="189"/>
      <c r="G49" s="189"/>
      <c r="H49" s="189"/>
      <c r="I49" s="189"/>
      <c r="J49" s="189"/>
      <c r="K49" s="127"/>
      <c r="L49" s="127"/>
      <c r="M49" s="625">
        <f t="shared" si="12"/>
        <v>0</v>
      </c>
      <c r="N49" s="74"/>
      <c r="O49" s="189">
        <f t="shared" si="11"/>
        <v>0</v>
      </c>
      <c r="P49" s="743"/>
      <c r="Q49" s="240">
        <f>'NVHCP Abstract'!J52</f>
        <v>0</v>
      </c>
      <c r="R49" s="240">
        <f>'NVHCP Abstract'!K52</f>
        <v>0</v>
      </c>
      <c r="S49" s="51"/>
      <c r="T49" s="51"/>
      <c r="U49" s="51"/>
      <c r="V49" s="51"/>
      <c r="W49" s="51"/>
      <c r="X49" s="51"/>
      <c r="Y49" s="51"/>
      <c r="Z49" s="51"/>
    </row>
    <row r="50" spans="1:26" ht="12.75">
      <c r="A50" s="304" t="s">
        <v>4928</v>
      </c>
      <c r="B50" s="4"/>
      <c r="C50" s="70" t="s">
        <v>297</v>
      </c>
      <c r="D50" s="127" t="s">
        <v>609</v>
      </c>
      <c r="E50" s="189" t="s">
        <v>609</v>
      </c>
      <c r="F50" s="189"/>
      <c r="G50" s="189"/>
      <c r="H50" s="189"/>
      <c r="I50" s="189"/>
      <c r="J50" s="189"/>
      <c r="K50" s="127"/>
      <c r="L50" s="127"/>
      <c r="M50" s="189">
        <v>0</v>
      </c>
      <c r="N50" s="74"/>
      <c r="O50" s="189">
        <f t="shared" si="11"/>
        <v>0</v>
      </c>
      <c r="P50" s="197"/>
      <c r="Q50" s="240"/>
      <c r="R50" s="321"/>
      <c r="S50" s="51"/>
      <c r="T50" s="51"/>
      <c r="U50" s="51"/>
      <c r="V50" s="51"/>
      <c r="W50" s="51"/>
      <c r="X50" s="51"/>
      <c r="Y50" s="51"/>
      <c r="Z50" s="51"/>
    </row>
    <row r="51" spans="1:26" ht="11.25" customHeight="1">
      <c r="A51" s="372"/>
      <c r="B51" s="51"/>
      <c r="C51" s="51"/>
      <c r="D51" s="823"/>
      <c r="E51" s="823"/>
      <c r="F51" s="336"/>
      <c r="G51" s="336"/>
      <c r="H51" s="336"/>
      <c r="I51" s="336"/>
      <c r="J51" s="336"/>
      <c r="K51" s="336"/>
      <c r="L51" s="336"/>
      <c r="M51" s="824"/>
      <c r="N51" s="336"/>
      <c r="O51" s="824"/>
      <c r="P51" s="825"/>
      <c r="Q51" s="372"/>
      <c r="R51" s="626"/>
      <c r="S51" s="51"/>
      <c r="T51" s="51"/>
      <c r="U51" s="51"/>
      <c r="V51" s="51"/>
      <c r="W51" s="51"/>
      <c r="X51" s="51"/>
      <c r="Y51" s="51"/>
      <c r="Z51" s="51"/>
    </row>
    <row r="52" spans="1:26" ht="11.25" customHeight="1">
      <c r="A52" s="372"/>
      <c r="B52" s="51"/>
      <c r="C52" s="51"/>
      <c r="D52" s="823"/>
      <c r="E52" s="823"/>
      <c r="F52" s="336"/>
      <c r="G52" s="336"/>
      <c r="H52" s="336"/>
      <c r="I52" s="336"/>
      <c r="J52" s="336"/>
      <c r="K52" s="336"/>
      <c r="L52" s="336"/>
      <c r="M52" s="824"/>
      <c r="N52" s="336"/>
      <c r="O52" s="824"/>
      <c r="P52" s="825"/>
      <c r="Q52" s="372"/>
      <c r="R52" s="626"/>
      <c r="S52" s="51"/>
      <c r="T52" s="51"/>
      <c r="U52" s="51"/>
      <c r="V52" s="51"/>
      <c r="W52" s="51"/>
      <c r="X52" s="51"/>
      <c r="Y52" s="51"/>
      <c r="Z52" s="51"/>
    </row>
    <row r="53" spans="1:26" ht="11.25" customHeight="1">
      <c r="A53" s="372"/>
      <c r="B53" s="51"/>
      <c r="C53" s="51"/>
      <c r="D53" s="823"/>
      <c r="E53" s="823"/>
      <c r="F53" s="336"/>
      <c r="G53" s="336"/>
      <c r="H53" s="336"/>
      <c r="I53" s="336"/>
      <c r="J53" s="336"/>
      <c r="K53" s="336"/>
      <c r="L53" s="336"/>
      <c r="M53" s="824"/>
      <c r="N53" s="336"/>
      <c r="O53" s="824"/>
      <c r="P53" s="825"/>
      <c r="Q53" s="372"/>
      <c r="R53" s="626"/>
      <c r="S53" s="51"/>
      <c r="T53" s="51"/>
      <c r="U53" s="51"/>
      <c r="V53" s="51"/>
      <c r="W53" s="51"/>
      <c r="X53" s="51"/>
      <c r="Y53" s="51"/>
      <c r="Z53" s="51"/>
    </row>
    <row r="54" spans="1:26" ht="11.25" customHeight="1">
      <c r="A54" s="372"/>
      <c r="B54" s="51"/>
      <c r="C54" s="51"/>
      <c r="D54" s="823"/>
      <c r="E54" s="823"/>
      <c r="F54" s="336"/>
      <c r="G54" s="336"/>
      <c r="H54" s="336"/>
      <c r="I54" s="336"/>
      <c r="J54" s="336"/>
      <c r="K54" s="336"/>
      <c r="L54" s="336"/>
      <c r="M54" s="824"/>
      <c r="N54" s="336"/>
      <c r="O54" s="824"/>
      <c r="P54" s="825"/>
      <c r="Q54" s="372"/>
      <c r="R54" s="626"/>
      <c r="S54" s="51"/>
      <c r="T54" s="51"/>
      <c r="U54" s="51"/>
      <c r="V54" s="51"/>
      <c r="W54" s="51"/>
      <c r="X54" s="51"/>
      <c r="Y54" s="51"/>
      <c r="Z54" s="51"/>
    </row>
    <row r="55" spans="1:26" ht="11.25" customHeight="1">
      <c r="A55" s="372"/>
      <c r="B55" s="51"/>
      <c r="C55" s="51"/>
      <c r="D55" s="823"/>
      <c r="E55" s="823"/>
      <c r="F55" s="336"/>
      <c r="G55" s="336"/>
      <c r="H55" s="336"/>
      <c r="I55" s="336"/>
      <c r="J55" s="336"/>
      <c r="K55" s="336"/>
      <c r="L55" s="336"/>
      <c r="M55" s="824"/>
      <c r="N55" s="336"/>
      <c r="O55" s="824"/>
      <c r="P55" s="825"/>
      <c r="Q55" s="372"/>
      <c r="R55" s="626"/>
      <c r="S55" s="51"/>
      <c r="T55" s="51"/>
      <c r="U55" s="51"/>
      <c r="V55" s="51"/>
      <c r="W55" s="51"/>
      <c r="X55" s="51"/>
      <c r="Y55" s="51"/>
      <c r="Z55" s="51"/>
    </row>
    <row r="56" spans="1:26" ht="11.25" customHeight="1">
      <c r="A56" s="372"/>
      <c r="B56" s="51"/>
      <c r="C56" s="51"/>
      <c r="D56" s="823"/>
      <c r="E56" s="823"/>
      <c r="F56" s="336"/>
      <c r="G56" s="336"/>
      <c r="H56" s="336"/>
      <c r="I56" s="336"/>
      <c r="J56" s="336"/>
      <c r="K56" s="336"/>
      <c r="L56" s="336"/>
      <c r="M56" s="824"/>
      <c r="N56" s="336"/>
      <c r="O56" s="824"/>
      <c r="P56" s="825"/>
      <c r="Q56" s="372"/>
      <c r="R56" s="626"/>
      <c r="S56" s="51"/>
      <c r="T56" s="51"/>
      <c r="U56" s="51"/>
      <c r="V56" s="51"/>
      <c r="W56" s="51"/>
      <c r="X56" s="51"/>
      <c r="Y56" s="51"/>
      <c r="Z56" s="51"/>
    </row>
    <row r="57" spans="1:26" ht="11.25" customHeight="1">
      <c r="A57" s="372"/>
      <c r="B57" s="51"/>
      <c r="C57" s="51"/>
      <c r="D57" s="823"/>
      <c r="E57" s="823"/>
      <c r="F57" s="336"/>
      <c r="G57" s="336"/>
      <c r="H57" s="336"/>
      <c r="I57" s="336"/>
      <c r="J57" s="336"/>
      <c r="K57" s="336"/>
      <c r="L57" s="336"/>
      <c r="M57" s="824"/>
      <c r="N57" s="336"/>
      <c r="O57" s="824"/>
      <c r="P57" s="825"/>
      <c r="Q57" s="372"/>
      <c r="R57" s="626"/>
      <c r="S57" s="51"/>
      <c r="T57" s="51"/>
      <c r="U57" s="51"/>
      <c r="V57" s="51"/>
      <c r="W57" s="51"/>
      <c r="X57" s="51"/>
      <c r="Y57" s="51"/>
      <c r="Z57" s="51"/>
    </row>
    <row r="58" spans="1:26" ht="11.25" customHeight="1">
      <c r="A58" s="372"/>
      <c r="B58" s="51"/>
      <c r="C58" s="51"/>
      <c r="D58" s="823"/>
      <c r="E58" s="823"/>
      <c r="F58" s="336"/>
      <c r="G58" s="336"/>
      <c r="H58" s="336"/>
      <c r="I58" s="336"/>
      <c r="J58" s="336"/>
      <c r="K58" s="336"/>
      <c r="L58" s="336"/>
      <c r="M58" s="824"/>
      <c r="N58" s="336"/>
      <c r="O58" s="824"/>
      <c r="P58" s="825"/>
      <c r="Q58" s="372"/>
      <c r="R58" s="626"/>
      <c r="S58" s="51"/>
      <c r="T58" s="51"/>
      <c r="U58" s="51"/>
      <c r="V58" s="51"/>
      <c r="W58" s="51"/>
      <c r="X58" s="51"/>
      <c r="Y58" s="51"/>
      <c r="Z58" s="51"/>
    </row>
    <row r="59" spans="1:26" ht="11.25" customHeight="1">
      <c r="A59" s="372"/>
      <c r="B59" s="51"/>
      <c r="C59" s="51"/>
      <c r="D59" s="823"/>
      <c r="E59" s="823"/>
      <c r="F59" s="336"/>
      <c r="G59" s="336"/>
      <c r="H59" s="336"/>
      <c r="I59" s="336"/>
      <c r="J59" s="336"/>
      <c r="K59" s="336"/>
      <c r="L59" s="336"/>
      <c r="M59" s="824"/>
      <c r="N59" s="336"/>
      <c r="O59" s="824"/>
      <c r="P59" s="825"/>
      <c r="Q59" s="372"/>
      <c r="R59" s="626"/>
      <c r="S59" s="51"/>
      <c r="T59" s="51"/>
      <c r="U59" s="51"/>
      <c r="V59" s="51"/>
      <c r="W59" s="51"/>
      <c r="X59" s="51"/>
      <c r="Y59" s="51"/>
      <c r="Z59" s="51"/>
    </row>
    <row r="60" spans="1:26" ht="11.25" customHeight="1">
      <c r="A60" s="372"/>
      <c r="B60" s="51"/>
      <c r="C60" s="51"/>
      <c r="D60" s="823"/>
      <c r="E60" s="823"/>
      <c r="F60" s="336"/>
      <c r="G60" s="336"/>
      <c r="H60" s="336"/>
      <c r="I60" s="336"/>
      <c r="J60" s="336"/>
      <c r="K60" s="336"/>
      <c r="L60" s="336"/>
      <c r="M60" s="824"/>
      <c r="N60" s="336"/>
      <c r="O60" s="824"/>
      <c r="P60" s="825"/>
      <c r="Q60" s="372"/>
      <c r="R60" s="626"/>
      <c r="S60" s="51"/>
      <c r="T60" s="51"/>
      <c r="U60" s="51"/>
      <c r="V60" s="51"/>
      <c r="W60" s="51"/>
      <c r="X60" s="51"/>
      <c r="Y60" s="51"/>
      <c r="Z60" s="51"/>
    </row>
    <row r="61" spans="1:26" ht="11.25" customHeight="1">
      <c r="A61" s="372"/>
      <c r="B61" s="51"/>
      <c r="C61" s="51"/>
      <c r="D61" s="823"/>
      <c r="E61" s="823"/>
      <c r="F61" s="336"/>
      <c r="G61" s="336"/>
      <c r="H61" s="336"/>
      <c r="I61" s="336"/>
      <c r="J61" s="336"/>
      <c r="K61" s="336"/>
      <c r="L61" s="336"/>
      <c r="M61" s="824"/>
      <c r="N61" s="336"/>
      <c r="O61" s="824"/>
      <c r="P61" s="825"/>
      <c r="Q61" s="372"/>
      <c r="R61" s="626"/>
      <c r="S61" s="51"/>
      <c r="T61" s="51"/>
      <c r="U61" s="51"/>
      <c r="V61" s="51"/>
      <c r="W61" s="51"/>
      <c r="X61" s="51"/>
      <c r="Y61" s="51"/>
      <c r="Z61" s="51"/>
    </row>
    <row r="62" spans="1:26" ht="11.25" customHeight="1">
      <c r="A62" s="372"/>
      <c r="B62" s="51"/>
      <c r="C62" s="51"/>
      <c r="D62" s="823"/>
      <c r="E62" s="823"/>
      <c r="F62" s="336"/>
      <c r="G62" s="336"/>
      <c r="H62" s="336"/>
      <c r="I62" s="336"/>
      <c r="J62" s="336"/>
      <c r="K62" s="336"/>
      <c r="L62" s="336"/>
      <c r="M62" s="824"/>
      <c r="N62" s="336"/>
      <c r="O62" s="824"/>
      <c r="P62" s="825"/>
      <c r="Q62" s="372"/>
      <c r="R62" s="626"/>
      <c r="S62" s="51"/>
      <c r="T62" s="51"/>
      <c r="U62" s="51"/>
      <c r="V62" s="51"/>
      <c r="W62" s="51"/>
      <c r="X62" s="51"/>
      <c r="Y62" s="51"/>
      <c r="Z62" s="51"/>
    </row>
    <row r="63" spans="1:26" ht="11.25" customHeight="1">
      <c r="A63" s="372"/>
      <c r="B63" s="51"/>
      <c r="C63" s="51"/>
      <c r="D63" s="823"/>
      <c r="E63" s="823"/>
      <c r="F63" s="336"/>
      <c r="G63" s="336"/>
      <c r="H63" s="336"/>
      <c r="I63" s="336"/>
      <c r="J63" s="336"/>
      <c r="K63" s="336"/>
      <c r="L63" s="336"/>
      <c r="M63" s="824"/>
      <c r="N63" s="336"/>
      <c r="O63" s="824"/>
      <c r="P63" s="825"/>
      <c r="Q63" s="372"/>
      <c r="R63" s="626"/>
      <c r="S63" s="51"/>
      <c r="T63" s="51"/>
      <c r="U63" s="51"/>
      <c r="V63" s="51"/>
      <c r="W63" s="51"/>
      <c r="X63" s="51"/>
      <c r="Y63" s="51"/>
      <c r="Z63" s="51"/>
    </row>
    <row r="64" spans="1:26" ht="11.25" customHeight="1">
      <c r="A64" s="372"/>
      <c r="B64" s="51"/>
      <c r="C64" s="51"/>
      <c r="D64" s="823"/>
      <c r="E64" s="823"/>
      <c r="F64" s="336"/>
      <c r="G64" s="336"/>
      <c r="H64" s="336"/>
      <c r="I64" s="336"/>
      <c r="J64" s="336"/>
      <c r="K64" s="336"/>
      <c r="L64" s="336"/>
      <c r="M64" s="824"/>
      <c r="N64" s="336"/>
      <c r="O64" s="824"/>
      <c r="P64" s="825"/>
      <c r="Q64" s="372"/>
      <c r="R64" s="626"/>
      <c r="S64" s="51"/>
      <c r="T64" s="51"/>
      <c r="U64" s="51"/>
      <c r="V64" s="51"/>
      <c r="W64" s="51"/>
      <c r="X64" s="51"/>
      <c r="Y64" s="51"/>
      <c r="Z64" s="51"/>
    </row>
    <row r="65" spans="1:26" ht="11.25" customHeight="1">
      <c r="A65" s="372"/>
      <c r="B65" s="51"/>
      <c r="C65" s="51"/>
      <c r="D65" s="823"/>
      <c r="E65" s="823"/>
      <c r="F65" s="336"/>
      <c r="G65" s="336"/>
      <c r="H65" s="336"/>
      <c r="I65" s="336"/>
      <c r="J65" s="336"/>
      <c r="K65" s="336"/>
      <c r="L65" s="336"/>
      <c r="M65" s="824"/>
      <c r="N65" s="336"/>
      <c r="O65" s="824"/>
      <c r="P65" s="825"/>
      <c r="Q65" s="372"/>
      <c r="R65" s="626"/>
      <c r="S65" s="51"/>
      <c r="T65" s="51"/>
      <c r="U65" s="51"/>
      <c r="V65" s="51"/>
      <c r="W65" s="51"/>
      <c r="X65" s="51"/>
      <c r="Y65" s="51"/>
      <c r="Z65" s="51"/>
    </row>
    <row r="66" spans="1:26" ht="11.25" customHeight="1">
      <c r="A66" s="372"/>
      <c r="B66" s="51"/>
      <c r="C66" s="51"/>
      <c r="D66" s="823"/>
      <c r="E66" s="823"/>
      <c r="F66" s="336"/>
      <c r="G66" s="336"/>
      <c r="H66" s="336"/>
      <c r="I66" s="336"/>
      <c r="J66" s="336"/>
      <c r="K66" s="336"/>
      <c r="L66" s="336"/>
      <c r="M66" s="824"/>
      <c r="N66" s="336"/>
      <c r="O66" s="824"/>
      <c r="P66" s="825"/>
      <c r="Q66" s="372"/>
      <c r="R66" s="626"/>
      <c r="S66" s="51"/>
      <c r="T66" s="51"/>
      <c r="U66" s="51"/>
      <c r="V66" s="51"/>
      <c r="W66" s="51"/>
      <c r="X66" s="51"/>
      <c r="Y66" s="51"/>
      <c r="Z66" s="51"/>
    </row>
    <row r="67" spans="1:26" ht="11.25" customHeight="1">
      <c r="A67" s="372"/>
      <c r="B67" s="51"/>
      <c r="C67" s="51"/>
      <c r="D67" s="823"/>
      <c r="E67" s="823"/>
      <c r="F67" s="336"/>
      <c r="G67" s="336"/>
      <c r="H67" s="336"/>
      <c r="I67" s="336"/>
      <c r="J67" s="336"/>
      <c r="K67" s="336"/>
      <c r="L67" s="336"/>
      <c r="M67" s="824"/>
      <c r="N67" s="336"/>
      <c r="O67" s="824"/>
      <c r="P67" s="825"/>
      <c r="Q67" s="372"/>
      <c r="R67" s="626"/>
      <c r="S67" s="51"/>
      <c r="T67" s="51"/>
      <c r="U67" s="51"/>
      <c r="V67" s="51"/>
      <c r="W67" s="51"/>
      <c r="X67" s="51"/>
      <c r="Y67" s="51"/>
      <c r="Z67" s="51"/>
    </row>
    <row r="68" spans="1:26" ht="11.25" customHeight="1">
      <c r="A68" s="372"/>
      <c r="B68" s="51"/>
      <c r="C68" s="51"/>
      <c r="D68" s="823"/>
      <c r="E68" s="823"/>
      <c r="F68" s="336"/>
      <c r="G68" s="336"/>
      <c r="H68" s="336"/>
      <c r="I68" s="336"/>
      <c r="J68" s="336"/>
      <c r="K68" s="336"/>
      <c r="L68" s="336"/>
      <c r="M68" s="824"/>
      <c r="N68" s="336"/>
      <c r="O68" s="824"/>
      <c r="P68" s="825"/>
      <c r="Q68" s="372"/>
      <c r="R68" s="626"/>
      <c r="S68" s="51"/>
      <c r="T68" s="51"/>
      <c r="U68" s="51"/>
      <c r="V68" s="51"/>
      <c r="W68" s="51"/>
      <c r="X68" s="51"/>
      <c r="Y68" s="51"/>
      <c r="Z68" s="51"/>
    </row>
    <row r="69" spans="1:26" ht="11.25" customHeight="1">
      <c r="A69" s="372"/>
      <c r="B69" s="51"/>
      <c r="C69" s="51"/>
      <c r="D69" s="823"/>
      <c r="E69" s="823"/>
      <c r="F69" s="336"/>
      <c r="G69" s="336"/>
      <c r="H69" s="336"/>
      <c r="I69" s="336"/>
      <c r="J69" s="336"/>
      <c r="K69" s="336"/>
      <c r="L69" s="336"/>
      <c r="M69" s="824"/>
      <c r="N69" s="336"/>
      <c r="O69" s="824"/>
      <c r="P69" s="825"/>
      <c r="Q69" s="372"/>
      <c r="R69" s="626"/>
      <c r="S69" s="51"/>
      <c r="T69" s="51"/>
      <c r="U69" s="51"/>
      <c r="V69" s="51"/>
      <c r="W69" s="51"/>
      <c r="X69" s="51"/>
      <c r="Y69" s="51"/>
      <c r="Z69" s="51"/>
    </row>
    <row r="70" spans="1:26" ht="11.25" customHeight="1">
      <c r="A70" s="372"/>
      <c r="B70" s="51"/>
      <c r="C70" s="51"/>
      <c r="D70" s="823"/>
      <c r="E70" s="823"/>
      <c r="F70" s="336"/>
      <c r="G70" s="336"/>
      <c r="H70" s="336"/>
      <c r="I70" s="336"/>
      <c r="J70" s="336"/>
      <c r="K70" s="336"/>
      <c r="L70" s="336"/>
      <c r="M70" s="824"/>
      <c r="N70" s="336"/>
      <c r="O70" s="824"/>
      <c r="P70" s="825"/>
      <c r="Q70" s="372"/>
      <c r="R70" s="626"/>
      <c r="S70" s="51"/>
      <c r="T70" s="51"/>
      <c r="U70" s="51"/>
      <c r="V70" s="51"/>
      <c r="W70" s="51"/>
      <c r="X70" s="51"/>
      <c r="Y70" s="51"/>
      <c r="Z70" s="51"/>
    </row>
    <row r="71" spans="1:26" ht="11.25" customHeight="1">
      <c r="A71" s="372"/>
      <c r="B71" s="51"/>
      <c r="C71" s="51"/>
      <c r="D71" s="823"/>
      <c r="E71" s="823"/>
      <c r="F71" s="336"/>
      <c r="G71" s="336"/>
      <c r="H71" s="336"/>
      <c r="I71" s="336"/>
      <c r="J71" s="336"/>
      <c r="K71" s="336"/>
      <c r="L71" s="336"/>
      <c r="M71" s="824"/>
      <c r="N71" s="336"/>
      <c r="O71" s="824"/>
      <c r="P71" s="825"/>
      <c r="Q71" s="372"/>
      <c r="R71" s="626"/>
      <c r="S71" s="51"/>
      <c r="T71" s="51"/>
      <c r="U71" s="51"/>
      <c r="V71" s="51"/>
      <c r="W71" s="51"/>
      <c r="X71" s="51"/>
      <c r="Y71" s="51"/>
      <c r="Z71" s="51"/>
    </row>
    <row r="72" spans="1:26" ht="11.25" customHeight="1">
      <c r="A72" s="372"/>
      <c r="B72" s="51"/>
      <c r="C72" s="51"/>
      <c r="D72" s="823"/>
      <c r="E72" s="823"/>
      <c r="F72" s="336"/>
      <c r="G72" s="336"/>
      <c r="H72" s="336"/>
      <c r="I72" s="336"/>
      <c r="J72" s="336"/>
      <c r="K72" s="336"/>
      <c r="L72" s="336"/>
      <c r="M72" s="824"/>
      <c r="N72" s="336"/>
      <c r="O72" s="824"/>
      <c r="P72" s="825"/>
      <c r="Q72" s="372"/>
      <c r="R72" s="626"/>
      <c r="S72" s="51"/>
      <c r="T72" s="51"/>
      <c r="U72" s="51"/>
      <c r="V72" s="51"/>
      <c r="W72" s="51"/>
      <c r="X72" s="51"/>
      <c r="Y72" s="51"/>
      <c r="Z72" s="51"/>
    </row>
    <row r="73" spans="1:26" ht="11.25" customHeight="1">
      <c r="A73" s="372"/>
      <c r="B73" s="51"/>
      <c r="C73" s="51"/>
      <c r="D73" s="823"/>
      <c r="E73" s="823"/>
      <c r="F73" s="336"/>
      <c r="G73" s="336"/>
      <c r="H73" s="336"/>
      <c r="I73" s="336"/>
      <c r="J73" s="336"/>
      <c r="K73" s="336"/>
      <c r="L73" s="336"/>
      <c r="M73" s="824"/>
      <c r="N73" s="336"/>
      <c r="O73" s="824"/>
      <c r="P73" s="825"/>
      <c r="Q73" s="372"/>
      <c r="R73" s="626"/>
      <c r="S73" s="51"/>
      <c r="T73" s="51"/>
      <c r="U73" s="51"/>
      <c r="V73" s="51"/>
      <c r="W73" s="51"/>
      <c r="X73" s="51"/>
      <c r="Y73" s="51"/>
      <c r="Z73" s="51"/>
    </row>
    <row r="74" spans="1:26" ht="11.25" customHeight="1">
      <c r="A74" s="372"/>
      <c r="B74" s="51"/>
      <c r="C74" s="51"/>
      <c r="D74" s="823"/>
      <c r="E74" s="823"/>
      <c r="F74" s="336"/>
      <c r="G74" s="336"/>
      <c r="H74" s="336"/>
      <c r="I74" s="336"/>
      <c r="J74" s="336"/>
      <c r="K74" s="336"/>
      <c r="L74" s="336"/>
      <c r="M74" s="824"/>
      <c r="N74" s="336"/>
      <c r="O74" s="824"/>
      <c r="P74" s="825"/>
      <c r="Q74" s="372"/>
      <c r="R74" s="626"/>
      <c r="S74" s="51"/>
      <c r="T74" s="51"/>
      <c r="U74" s="51"/>
      <c r="V74" s="51"/>
      <c r="W74" s="51"/>
      <c r="X74" s="51"/>
      <c r="Y74" s="51"/>
      <c r="Z74" s="51"/>
    </row>
    <row r="75" spans="1:26" ht="11.25" customHeight="1">
      <c r="A75" s="372"/>
      <c r="B75" s="51"/>
      <c r="C75" s="51"/>
      <c r="D75" s="823"/>
      <c r="E75" s="823"/>
      <c r="F75" s="336"/>
      <c r="G75" s="336"/>
      <c r="H75" s="336"/>
      <c r="I75" s="336"/>
      <c r="J75" s="336"/>
      <c r="K75" s="336"/>
      <c r="L75" s="336"/>
      <c r="M75" s="824"/>
      <c r="N75" s="336"/>
      <c r="O75" s="824"/>
      <c r="P75" s="825"/>
      <c r="Q75" s="372"/>
      <c r="R75" s="626"/>
      <c r="S75" s="51"/>
      <c r="T75" s="51"/>
      <c r="U75" s="51"/>
      <c r="V75" s="51"/>
      <c r="W75" s="51"/>
      <c r="X75" s="51"/>
      <c r="Y75" s="51"/>
      <c r="Z75" s="51"/>
    </row>
    <row r="76" spans="1:26" ht="11.25" customHeight="1">
      <c r="A76" s="372"/>
      <c r="B76" s="51"/>
      <c r="C76" s="51"/>
      <c r="D76" s="823"/>
      <c r="E76" s="823"/>
      <c r="F76" s="336"/>
      <c r="G76" s="336"/>
      <c r="H76" s="336"/>
      <c r="I76" s="336"/>
      <c r="J76" s="336"/>
      <c r="K76" s="336"/>
      <c r="L76" s="336"/>
      <c r="M76" s="824"/>
      <c r="N76" s="336"/>
      <c r="O76" s="824"/>
      <c r="P76" s="825"/>
      <c r="Q76" s="372"/>
      <c r="R76" s="626"/>
      <c r="S76" s="51"/>
      <c r="T76" s="51"/>
      <c r="U76" s="51"/>
      <c r="V76" s="51"/>
      <c r="W76" s="51"/>
      <c r="X76" s="51"/>
      <c r="Y76" s="51"/>
      <c r="Z76" s="51"/>
    </row>
    <row r="77" spans="1:26" ht="11.25" customHeight="1">
      <c r="A77" s="372"/>
      <c r="B77" s="51"/>
      <c r="C77" s="51"/>
      <c r="D77" s="823"/>
      <c r="E77" s="823"/>
      <c r="F77" s="336"/>
      <c r="G77" s="336"/>
      <c r="H77" s="336"/>
      <c r="I77" s="336"/>
      <c r="J77" s="336"/>
      <c r="K77" s="336"/>
      <c r="L77" s="336"/>
      <c r="M77" s="824"/>
      <c r="N77" s="336"/>
      <c r="O77" s="824"/>
      <c r="P77" s="825"/>
      <c r="Q77" s="372"/>
      <c r="R77" s="626"/>
      <c r="S77" s="51"/>
      <c r="T77" s="51"/>
      <c r="U77" s="51"/>
      <c r="V77" s="51"/>
      <c r="W77" s="51"/>
      <c r="X77" s="51"/>
      <c r="Y77" s="51"/>
      <c r="Z77" s="51"/>
    </row>
    <row r="78" spans="1:26" ht="11.25" customHeight="1">
      <c r="A78" s="372"/>
      <c r="B78" s="51"/>
      <c r="C78" s="51"/>
      <c r="D78" s="823"/>
      <c r="E78" s="823"/>
      <c r="F78" s="336"/>
      <c r="G78" s="336"/>
      <c r="H78" s="336"/>
      <c r="I78" s="336"/>
      <c r="J78" s="336"/>
      <c r="K78" s="336"/>
      <c r="L78" s="336"/>
      <c r="M78" s="824"/>
      <c r="N78" s="336"/>
      <c r="O78" s="824"/>
      <c r="P78" s="825"/>
      <c r="Q78" s="372"/>
      <c r="R78" s="626"/>
      <c r="S78" s="51"/>
      <c r="T78" s="51"/>
      <c r="U78" s="51"/>
      <c r="V78" s="51"/>
      <c r="W78" s="51"/>
      <c r="X78" s="51"/>
      <c r="Y78" s="51"/>
      <c r="Z78" s="51"/>
    </row>
    <row r="79" spans="1:26" ht="11.25" customHeight="1">
      <c r="A79" s="372"/>
      <c r="B79" s="51"/>
      <c r="C79" s="51"/>
      <c r="D79" s="823"/>
      <c r="E79" s="823"/>
      <c r="F79" s="336"/>
      <c r="G79" s="336"/>
      <c r="H79" s="336"/>
      <c r="I79" s="336"/>
      <c r="J79" s="336"/>
      <c r="K79" s="336"/>
      <c r="L79" s="336"/>
      <c r="M79" s="824"/>
      <c r="N79" s="336"/>
      <c r="O79" s="824"/>
      <c r="P79" s="825"/>
      <c r="Q79" s="372"/>
      <c r="R79" s="626"/>
      <c r="S79" s="51"/>
      <c r="T79" s="51"/>
      <c r="U79" s="51"/>
      <c r="V79" s="51"/>
      <c r="W79" s="51"/>
      <c r="X79" s="51"/>
      <c r="Y79" s="51"/>
      <c r="Z79" s="51"/>
    </row>
    <row r="80" spans="1:26" ht="11.25" customHeight="1">
      <c r="A80" s="372"/>
      <c r="B80" s="51"/>
      <c r="C80" s="51"/>
      <c r="D80" s="823"/>
      <c r="E80" s="823"/>
      <c r="F80" s="336"/>
      <c r="G80" s="336"/>
      <c r="H80" s="336"/>
      <c r="I80" s="336"/>
      <c r="J80" s="336"/>
      <c r="K80" s="336"/>
      <c r="L80" s="336"/>
      <c r="M80" s="824"/>
      <c r="N80" s="336"/>
      <c r="O80" s="824"/>
      <c r="P80" s="825"/>
      <c r="Q80" s="372"/>
      <c r="R80" s="626"/>
      <c r="S80" s="51"/>
      <c r="T80" s="51"/>
      <c r="U80" s="51"/>
      <c r="V80" s="51"/>
      <c r="W80" s="51"/>
      <c r="X80" s="51"/>
      <c r="Y80" s="51"/>
      <c r="Z80" s="51"/>
    </row>
    <row r="81" spans="1:26" ht="11.25" customHeight="1">
      <c r="A81" s="372"/>
      <c r="B81" s="51"/>
      <c r="C81" s="51"/>
      <c r="D81" s="823"/>
      <c r="E81" s="823"/>
      <c r="F81" s="336"/>
      <c r="G81" s="336"/>
      <c r="H81" s="336"/>
      <c r="I81" s="336"/>
      <c r="J81" s="336"/>
      <c r="K81" s="336"/>
      <c r="L81" s="336"/>
      <c r="M81" s="824"/>
      <c r="N81" s="336"/>
      <c r="O81" s="824"/>
      <c r="P81" s="825"/>
      <c r="Q81" s="372"/>
      <c r="R81" s="626"/>
      <c r="S81" s="51"/>
      <c r="T81" s="51"/>
      <c r="U81" s="51"/>
      <c r="V81" s="51"/>
      <c r="W81" s="51"/>
      <c r="X81" s="51"/>
      <c r="Y81" s="51"/>
      <c r="Z81" s="51"/>
    </row>
    <row r="82" spans="1:26" ht="11.25" customHeight="1">
      <c r="A82" s="372"/>
      <c r="B82" s="51"/>
      <c r="C82" s="51"/>
      <c r="D82" s="823"/>
      <c r="E82" s="823"/>
      <c r="F82" s="336"/>
      <c r="G82" s="336"/>
      <c r="H82" s="336"/>
      <c r="I82" s="336"/>
      <c r="J82" s="336"/>
      <c r="K82" s="336"/>
      <c r="L82" s="336"/>
      <c r="M82" s="824"/>
      <c r="N82" s="336"/>
      <c r="O82" s="824"/>
      <c r="P82" s="825"/>
      <c r="Q82" s="372"/>
      <c r="R82" s="626"/>
      <c r="S82" s="51"/>
      <c r="T82" s="51"/>
      <c r="U82" s="51"/>
      <c r="V82" s="51"/>
      <c r="W82" s="51"/>
      <c r="X82" s="51"/>
      <c r="Y82" s="51"/>
      <c r="Z82" s="51"/>
    </row>
    <row r="83" spans="1:26" ht="11.25" customHeight="1">
      <c r="A83" s="372"/>
      <c r="B83" s="51"/>
      <c r="C83" s="51"/>
      <c r="D83" s="823"/>
      <c r="E83" s="823"/>
      <c r="F83" s="336"/>
      <c r="G83" s="336"/>
      <c r="H83" s="336"/>
      <c r="I83" s="336"/>
      <c r="J83" s="336"/>
      <c r="K83" s="336"/>
      <c r="L83" s="336"/>
      <c r="M83" s="824"/>
      <c r="N83" s="336"/>
      <c r="O83" s="824"/>
      <c r="P83" s="825"/>
      <c r="Q83" s="372"/>
      <c r="R83" s="626"/>
      <c r="S83" s="51"/>
      <c r="T83" s="51"/>
      <c r="U83" s="51"/>
      <c r="V83" s="51"/>
      <c r="W83" s="51"/>
      <c r="X83" s="51"/>
      <c r="Y83" s="51"/>
      <c r="Z83" s="51"/>
    </row>
    <row r="84" spans="1:26" ht="11.25" customHeight="1">
      <c r="A84" s="372"/>
      <c r="B84" s="51"/>
      <c r="C84" s="51"/>
      <c r="D84" s="823"/>
      <c r="E84" s="823"/>
      <c r="F84" s="336"/>
      <c r="G84" s="336"/>
      <c r="H84" s="336"/>
      <c r="I84" s="336"/>
      <c r="J84" s="336"/>
      <c r="K84" s="336"/>
      <c r="L84" s="336"/>
      <c r="M84" s="824"/>
      <c r="N84" s="336"/>
      <c r="O84" s="824"/>
      <c r="P84" s="825"/>
      <c r="Q84" s="372"/>
      <c r="R84" s="626"/>
      <c r="S84" s="51"/>
      <c r="T84" s="51"/>
      <c r="U84" s="51"/>
      <c r="V84" s="51"/>
      <c r="W84" s="51"/>
      <c r="X84" s="51"/>
      <c r="Y84" s="51"/>
      <c r="Z84" s="51"/>
    </row>
    <row r="85" spans="1:26" ht="11.25" customHeight="1">
      <c r="A85" s="372"/>
      <c r="B85" s="51"/>
      <c r="C85" s="51"/>
      <c r="D85" s="823"/>
      <c r="E85" s="823"/>
      <c r="F85" s="336"/>
      <c r="G85" s="336"/>
      <c r="H85" s="336"/>
      <c r="I85" s="336"/>
      <c r="J85" s="336"/>
      <c r="K85" s="336"/>
      <c r="L85" s="336"/>
      <c r="M85" s="824"/>
      <c r="N85" s="336"/>
      <c r="O85" s="824"/>
      <c r="P85" s="825"/>
      <c r="Q85" s="372"/>
      <c r="R85" s="626"/>
      <c r="S85" s="51"/>
      <c r="T85" s="51"/>
      <c r="U85" s="51"/>
      <c r="V85" s="51"/>
      <c r="W85" s="51"/>
      <c r="X85" s="51"/>
      <c r="Y85" s="51"/>
      <c r="Z85" s="51"/>
    </row>
    <row r="86" spans="1:26" ht="11.25" customHeight="1">
      <c r="A86" s="372"/>
      <c r="B86" s="51"/>
      <c r="C86" s="51"/>
      <c r="D86" s="823"/>
      <c r="E86" s="823"/>
      <c r="F86" s="336"/>
      <c r="G86" s="336"/>
      <c r="H86" s="336"/>
      <c r="I86" s="336"/>
      <c r="J86" s="336"/>
      <c r="K86" s="336"/>
      <c r="L86" s="336"/>
      <c r="M86" s="824"/>
      <c r="N86" s="336"/>
      <c r="O86" s="824"/>
      <c r="P86" s="825"/>
      <c r="Q86" s="372"/>
      <c r="R86" s="626"/>
      <c r="S86" s="51"/>
      <c r="T86" s="51"/>
      <c r="U86" s="51"/>
      <c r="V86" s="51"/>
      <c r="W86" s="51"/>
      <c r="X86" s="51"/>
      <c r="Y86" s="51"/>
      <c r="Z86" s="51"/>
    </row>
    <row r="87" spans="1:26" ht="11.25" customHeight="1">
      <c r="A87" s="372"/>
      <c r="B87" s="51"/>
      <c r="C87" s="51"/>
      <c r="D87" s="823"/>
      <c r="E87" s="823"/>
      <c r="F87" s="336"/>
      <c r="G87" s="336"/>
      <c r="H87" s="336"/>
      <c r="I87" s="336"/>
      <c r="J87" s="336"/>
      <c r="K87" s="336"/>
      <c r="L87" s="336"/>
      <c r="M87" s="824"/>
      <c r="N87" s="336"/>
      <c r="O87" s="824"/>
      <c r="P87" s="825"/>
      <c r="Q87" s="372"/>
      <c r="R87" s="626"/>
      <c r="S87" s="51"/>
      <c r="T87" s="51"/>
      <c r="U87" s="51"/>
      <c r="V87" s="51"/>
      <c r="W87" s="51"/>
      <c r="X87" s="51"/>
      <c r="Y87" s="51"/>
      <c r="Z87" s="51"/>
    </row>
    <row r="88" spans="1:26" ht="11.25" customHeight="1">
      <c r="A88" s="372"/>
      <c r="B88" s="51"/>
      <c r="C88" s="51"/>
      <c r="D88" s="823"/>
      <c r="E88" s="823"/>
      <c r="F88" s="336"/>
      <c r="G88" s="336"/>
      <c r="H88" s="336"/>
      <c r="I88" s="336"/>
      <c r="J88" s="336"/>
      <c r="K88" s="336"/>
      <c r="L88" s="336"/>
      <c r="M88" s="824"/>
      <c r="N88" s="336"/>
      <c r="O88" s="824"/>
      <c r="P88" s="825"/>
      <c r="Q88" s="372"/>
      <c r="R88" s="626"/>
      <c r="S88" s="51"/>
      <c r="T88" s="51"/>
      <c r="U88" s="51"/>
      <c r="V88" s="51"/>
      <c r="W88" s="51"/>
      <c r="X88" s="51"/>
      <c r="Y88" s="51"/>
      <c r="Z88" s="51"/>
    </row>
    <row r="89" spans="1:26" ht="11.25" customHeight="1">
      <c r="A89" s="372"/>
      <c r="B89" s="51"/>
      <c r="C89" s="51"/>
      <c r="D89" s="823"/>
      <c r="E89" s="823"/>
      <c r="F89" s="336"/>
      <c r="G89" s="336"/>
      <c r="H89" s="336"/>
      <c r="I89" s="336"/>
      <c r="J89" s="336"/>
      <c r="K89" s="336"/>
      <c r="L89" s="336"/>
      <c r="M89" s="824"/>
      <c r="N89" s="336"/>
      <c r="O89" s="824"/>
      <c r="P89" s="825"/>
      <c r="Q89" s="372"/>
      <c r="R89" s="626"/>
      <c r="S89" s="51"/>
      <c r="T89" s="51"/>
      <c r="U89" s="51"/>
      <c r="V89" s="51"/>
      <c r="W89" s="51"/>
      <c r="X89" s="51"/>
      <c r="Y89" s="51"/>
      <c r="Z89" s="51"/>
    </row>
    <row r="90" spans="1:26" ht="11.25" customHeight="1">
      <c r="A90" s="372"/>
      <c r="B90" s="51"/>
      <c r="C90" s="51"/>
      <c r="D90" s="823"/>
      <c r="E90" s="823"/>
      <c r="F90" s="336"/>
      <c r="G90" s="336"/>
      <c r="H90" s="336"/>
      <c r="I90" s="336"/>
      <c r="J90" s="336"/>
      <c r="K90" s="336"/>
      <c r="L90" s="336"/>
      <c r="M90" s="824"/>
      <c r="N90" s="336"/>
      <c r="O90" s="824"/>
      <c r="P90" s="825"/>
      <c r="Q90" s="372"/>
      <c r="R90" s="626"/>
      <c r="S90" s="51"/>
      <c r="T90" s="51"/>
      <c r="U90" s="51"/>
      <c r="V90" s="51"/>
      <c r="W90" s="51"/>
      <c r="X90" s="51"/>
      <c r="Y90" s="51"/>
      <c r="Z90" s="51"/>
    </row>
    <row r="91" spans="1:26" ht="11.25" customHeight="1">
      <c r="A91" s="372"/>
      <c r="B91" s="51"/>
      <c r="C91" s="51"/>
      <c r="D91" s="823"/>
      <c r="E91" s="823"/>
      <c r="F91" s="336"/>
      <c r="G91" s="336"/>
      <c r="H91" s="336"/>
      <c r="I91" s="336"/>
      <c r="J91" s="336"/>
      <c r="K91" s="336"/>
      <c r="L91" s="336"/>
      <c r="M91" s="824"/>
      <c r="N91" s="336"/>
      <c r="O91" s="824"/>
      <c r="P91" s="825"/>
      <c r="Q91" s="372"/>
      <c r="R91" s="626"/>
      <c r="S91" s="51"/>
      <c r="T91" s="51"/>
      <c r="U91" s="51"/>
      <c r="V91" s="51"/>
      <c r="W91" s="51"/>
      <c r="X91" s="51"/>
      <c r="Y91" s="51"/>
      <c r="Z91" s="51"/>
    </row>
    <row r="92" spans="1:26" ht="11.25" customHeight="1">
      <c r="A92" s="372"/>
      <c r="B92" s="51"/>
      <c r="C92" s="51"/>
      <c r="D92" s="823"/>
      <c r="E92" s="823"/>
      <c r="F92" s="336"/>
      <c r="G92" s="336"/>
      <c r="H92" s="336"/>
      <c r="I92" s="336"/>
      <c r="J92" s="336"/>
      <c r="K92" s="336"/>
      <c r="L92" s="336"/>
      <c r="M92" s="824"/>
      <c r="N92" s="336"/>
      <c r="O92" s="824"/>
      <c r="P92" s="825"/>
      <c r="Q92" s="372"/>
      <c r="R92" s="626"/>
      <c r="S92" s="51"/>
      <c r="T92" s="51"/>
      <c r="U92" s="51"/>
      <c r="V92" s="51"/>
      <c r="W92" s="51"/>
      <c r="X92" s="51"/>
      <c r="Y92" s="51"/>
      <c r="Z92" s="51"/>
    </row>
    <row r="93" spans="1:26" ht="11.25" customHeight="1">
      <c r="A93" s="372"/>
      <c r="B93" s="51"/>
      <c r="C93" s="51"/>
      <c r="D93" s="823"/>
      <c r="E93" s="823"/>
      <c r="F93" s="336"/>
      <c r="G93" s="336"/>
      <c r="H93" s="336"/>
      <c r="I93" s="336"/>
      <c r="J93" s="336"/>
      <c r="K93" s="336"/>
      <c r="L93" s="336"/>
      <c r="M93" s="824"/>
      <c r="N93" s="336"/>
      <c r="O93" s="824"/>
      <c r="P93" s="825"/>
      <c r="Q93" s="372"/>
      <c r="R93" s="626"/>
      <c r="S93" s="51"/>
      <c r="T93" s="51"/>
      <c r="U93" s="51"/>
      <c r="V93" s="51"/>
      <c r="W93" s="51"/>
      <c r="X93" s="51"/>
      <c r="Y93" s="51"/>
      <c r="Z93" s="51"/>
    </row>
    <row r="94" spans="1:26" ht="11.25" customHeight="1">
      <c r="A94" s="372"/>
      <c r="B94" s="51"/>
      <c r="C94" s="51"/>
      <c r="D94" s="823"/>
      <c r="E94" s="823"/>
      <c r="F94" s="336"/>
      <c r="G94" s="336"/>
      <c r="H94" s="336"/>
      <c r="I94" s="336"/>
      <c r="J94" s="336"/>
      <c r="K94" s="336"/>
      <c r="L94" s="336"/>
      <c r="M94" s="824"/>
      <c r="N94" s="336"/>
      <c r="O94" s="824"/>
      <c r="P94" s="825"/>
      <c r="Q94" s="372"/>
      <c r="R94" s="626"/>
      <c r="S94" s="51"/>
      <c r="T94" s="51"/>
      <c r="U94" s="51"/>
      <c r="V94" s="51"/>
      <c r="W94" s="51"/>
      <c r="X94" s="51"/>
      <c r="Y94" s="51"/>
      <c r="Z94" s="51"/>
    </row>
    <row r="95" spans="1:26" ht="11.25" customHeight="1">
      <c r="A95" s="372"/>
      <c r="B95" s="51"/>
      <c r="C95" s="51"/>
      <c r="D95" s="823"/>
      <c r="E95" s="823"/>
      <c r="F95" s="336"/>
      <c r="G95" s="336"/>
      <c r="H95" s="336"/>
      <c r="I95" s="336"/>
      <c r="J95" s="336"/>
      <c r="K95" s="336"/>
      <c r="L95" s="336"/>
      <c r="M95" s="824"/>
      <c r="N95" s="336"/>
      <c r="O95" s="824"/>
      <c r="P95" s="825"/>
      <c r="Q95" s="372"/>
      <c r="R95" s="626"/>
      <c r="S95" s="51"/>
      <c r="T95" s="51"/>
      <c r="U95" s="51"/>
      <c r="V95" s="51"/>
      <c r="W95" s="51"/>
      <c r="X95" s="51"/>
      <c r="Y95" s="51"/>
      <c r="Z95" s="51"/>
    </row>
    <row r="96" spans="1:26" ht="11.25" customHeight="1">
      <c r="A96" s="372"/>
      <c r="B96" s="51"/>
      <c r="C96" s="51"/>
      <c r="D96" s="823"/>
      <c r="E96" s="823"/>
      <c r="F96" s="336"/>
      <c r="G96" s="336"/>
      <c r="H96" s="336"/>
      <c r="I96" s="336"/>
      <c r="J96" s="336"/>
      <c r="K96" s="336"/>
      <c r="L96" s="336"/>
      <c r="M96" s="824"/>
      <c r="N96" s="336"/>
      <c r="O96" s="824"/>
      <c r="P96" s="825"/>
      <c r="Q96" s="372"/>
      <c r="R96" s="626"/>
      <c r="S96" s="51"/>
      <c r="T96" s="51"/>
      <c r="U96" s="51"/>
      <c r="V96" s="51"/>
      <c r="W96" s="51"/>
      <c r="X96" s="51"/>
      <c r="Y96" s="51"/>
      <c r="Z96" s="51"/>
    </row>
    <row r="97" spans="1:26" ht="11.25" customHeight="1">
      <c r="A97" s="372"/>
      <c r="B97" s="51"/>
      <c r="C97" s="51"/>
      <c r="D97" s="823"/>
      <c r="E97" s="823"/>
      <c r="F97" s="336"/>
      <c r="G97" s="336"/>
      <c r="H97" s="336"/>
      <c r="I97" s="336"/>
      <c r="J97" s="336"/>
      <c r="K97" s="336"/>
      <c r="L97" s="336"/>
      <c r="M97" s="824"/>
      <c r="N97" s="336"/>
      <c r="O97" s="824"/>
      <c r="P97" s="825"/>
      <c r="Q97" s="372"/>
      <c r="R97" s="626"/>
      <c r="S97" s="51"/>
      <c r="T97" s="51"/>
      <c r="U97" s="51"/>
      <c r="V97" s="51"/>
      <c r="W97" s="51"/>
      <c r="X97" s="51"/>
      <c r="Y97" s="51"/>
      <c r="Z97" s="51"/>
    </row>
    <row r="98" spans="1:26" ht="11.25" customHeight="1">
      <c r="A98" s="372"/>
      <c r="B98" s="51"/>
      <c r="C98" s="51"/>
      <c r="D98" s="823"/>
      <c r="E98" s="823"/>
      <c r="F98" s="336"/>
      <c r="G98" s="336"/>
      <c r="H98" s="336"/>
      <c r="I98" s="336"/>
      <c r="J98" s="336"/>
      <c r="K98" s="336"/>
      <c r="L98" s="336"/>
      <c r="M98" s="824"/>
      <c r="N98" s="336"/>
      <c r="O98" s="824"/>
      <c r="P98" s="825"/>
      <c r="Q98" s="372"/>
      <c r="R98" s="626"/>
      <c r="S98" s="51"/>
      <c r="T98" s="51"/>
      <c r="U98" s="51"/>
      <c r="V98" s="51"/>
      <c r="W98" s="51"/>
      <c r="X98" s="51"/>
      <c r="Y98" s="51"/>
      <c r="Z98" s="51"/>
    </row>
    <row r="99" spans="1:26" ht="11.25" customHeight="1">
      <c r="A99" s="372"/>
      <c r="B99" s="51"/>
      <c r="C99" s="51"/>
      <c r="D99" s="823"/>
      <c r="E99" s="823"/>
      <c r="F99" s="336"/>
      <c r="G99" s="336"/>
      <c r="H99" s="336"/>
      <c r="I99" s="336"/>
      <c r="J99" s="336"/>
      <c r="K99" s="336"/>
      <c r="L99" s="336"/>
      <c r="M99" s="824"/>
      <c r="N99" s="336"/>
      <c r="O99" s="824"/>
      <c r="P99" s="825"/>
      <c r="Q99" s="372"/>
      <c r="R99" s="626"/>
      <c r="S99" s="51"/>
      <c r="T99" s="51"/>
      <c r="U99" s="51"/>
      <c r="V99" s="51"/>
      <c r="W99" s="51"/>
      <c r="X99" s="51"/>
      <c r="Y99" s="51"/>
      <c r="Z99" s="51"/>
    </row>
    <row r="100" spans="1:26" ht="11.25" customHeight="1">
      <c r="A100" s="372"/>
      <c r="B100" s="51"/>
      <c r="C100" s="51"/>
      <c r="D100" s="823"/>
      <c r="E100" s="823"/>
      <c r="F100" s="336"/>
      <c r="G100" s="336"/>
      <c r="H100" s="336"/>
      <c r="I100" s="336"/>
      <c r="J100" s="336"/>
      <c r="K100" s="336"/>
      <c r="L100" s="336"/>
      <c r="M100" s="824"/>
      <c r="N100" s="336"/>
      <c r="O100" s="824"/>
      <c r="P100" s="825"/>
      <c r="Q100" s="372"/>
      <c r="R100" s="626"/>
      <c r="S100" s="51"/>
      <c r="T100" s="51"/>
      <c r="U100" s="51"/>
      <c r="V100" s="51"/>
      <c r="W100" s="51"/>
      <c r="X100" s="51"/>
      <c r="Y100" s="51"/>
      <c r="Z100" s="51"/>
    </row>
    <row r="101" spans="1:26" ht="11.25" customHeight="1">
      <c r="A101" s="372"/>
      <c r="B101" s="51"/>
      <c r="C101" s="51"/>
      <c r="D101" s="823"/>
      <c r="E101" s="823"/>
      <c r="F101" s="336"/>
      <c r="G101" s="336"/>
      <c r="H101" s="336"/>
      <c r="I101" s="336"/>
      <c r="J101" s="336"/>
      <c r="K101" s="336"/>
      <c r="L101" s="336"/>
      <c r="M101" s="824"/>
      <c r="N101" s="336"/>
      <c r="O101" s="824"/>
      <c r="P101" s="825"/>
      <c r="Q101" s="372"/>
      <c r="R101" s="626"/>
      <c r="S101" s="51"/>
      <c r="T101" s="51"/>
      <c r="U101" s="51"/>
      <c r="V101" s="51"/>
      <c r="W101" s="51"/>
      <c r="X101" s="51"/>
      <c r="Y101" s="51"/>
      <c r="Z101" s="51"/>
    </row>
    <row r="102" spans="1:26" ht="11.25" customHeight="1">
      <c r="A102" s="372"/>
      <c r="B102" s="51"/>
      <c r="C102" s="51"/>
      <c r="D102" s="823"/>
      <c r="E102" s="823"/>
      <c r="F102" s="336"/>
      <c r="G102" s="336"/>
      <c r="H102" s="336"/>
      <c r="I102" s="336"/>
      <c r="J102" s="336"/>
      <c r="K102" s="336"/>
      <c r="L102" s="336"/>
      <c r="M102" s="824"/>
      <c r="N102" s="336"/>
      <c r="O102" s="824"/>
      <c r="P102" s="825"/>
      <c r="Q102" s="372"/>
      <c r="R102" s="626"/>
      <c r="S102" s="51"/>
      <c r="T102" s="51"/>
      <c r="U102" s="51"/>
      <c r="V102" s="51"/>
      <c r="W102" s="51"/>
      <c r="X102" s="51"/>
      <c r="Y102" s="51"/>
      <c r="Z102" s="51"/>
    </row>
    <row r="103" spans="1:26" ht="11.25" customHeight="1">
      <c r="A103" s="372"/>
      <c r="B103" s="51"/>
      <c r="C103" s="51"/>
      <c r="D103" s="823"/>
      <c r="E103" s="823"/>
      <c r="F103" s="336"/>
      <c r="G103" s="336"/>
      <c r="H103" s="336"/>
      <c r="I103" s="336"/>
      <c r="J103" s="336"/>
      <c r="K103" s="336"/>
      <c r="L103" s="336"/>
      <c r="M103" s="824"/>
      <c r="N103" s="336"/>
      <c r="O103" s="824"/>
      <c r="P103" s="825"/>
      <c r="Q103" s="372"/>
      <c r="R103" s="626"/>
      <c r="S103" s="51"/>
      <c r="T103" s="51"/>
      <c r="U103" s="51"/>
      <c r="V103" s="51"/>
      <c r="W103" s="51"/>
      <c r="X103" s="51"/>
      <c r="Y103" s="51"/>
      <c r="Z103" s="51"/>
    </row>
    <row r="104" spans="1:26" ht="11.25" customHeight="1">
      <c r="A104" s="372"/>
      <c r="B104" s="51"/>
      <c r="C104" s="51"/>
      <c r="D104" s="823"/>
      <c r="E104" s="823"/>
      <c r="F104" s="336"/>
      <c r="G104" s="336"/>
      <c r="H104" s="336"/>
      <c r="I104" s="336"/>
      <c r="J104" s="336"/>
      <c r="K104" s="336"/>
      <c r="L104" s="336"/>
      <c r="M104" s="824"/>
      <c r="N104" s="336"/>
      <c r="O104" s="824"/>
      <c r="P104" s="825"/>
      <c r="Q104" s="372"/>
      <c r="R104" s="626"/>
      <c r="S104" s="51"/>
      <c r="T104" s="51"/>
      <c r="U104" s="51"/>
      <c r="V104" s="51"/>
      <c r="W104" s="51"/>
      <c r="X104" s="51"/>
      <c r="Y104" s="51"/>
      <c r="Z104" s="51"/>
    </row>
    <row r="105" spans="1:26" ht="11.25" customHeight="1">
      <c r="A105" s="372"/>
      <c r="B105" s="51"/>
      <c r="C105" s="51"/>
      <c r="D105" s="823"/>
      <c r="E105" s="823"/>
      <c r="F105" s="336"/>
      <c r="G105" s="336"/>
      <c r="H105" s="336"/>
      <c r="I105" s="336"/>
      <c r="J105" s="336"/>
      <c r="K105" s="336"/>
      <c r="L105" s="336"/>
      <c r="M105" s="824"/>
      <c r="N105" s="336"/>
      <c r="O105" s="824"/>
      <c r="P105" s="825"/>
      <c r="Q105" s="372"/>
      <c r="R105" s="626"/>
      <c r="S105" s="51"/>
      <c r="T105" s="51"/>
      <c r="U105" s="51"/>
      <c r="V105" s="51"/>
      <c r="W105" s="51"/>
      <c r="X105" s="51"/>
      <c r="Y105" s="51"/>
      <c r="Z105" s="51"/>
    </row>
    <row r="106" spans="1:26" ht="11.25" customHeight="1">
      <c r="A106" s="372"/>
      <c r="B106" s="51"/>
      <c r="C106" s="51"/>
      <c r="D106" s="823"/>
      <c r="E106" s="823"/>
      <c r="F106" s="336"/>
      <c r="G106" s="336"/>
      <c r="H106" s="336"/>
      <c r="I106" s="336"/>
      <c r="J106" s="336"/>
      <c r="K106" s="336"/>
      <c r="L106" s="336"/>
      <c r="M106" s="824"/>
      <c r="N106" s="336"/>
      <c r="O106" s="824"/>
      <c r="P106" s="825"/>
      <c r="Q106" s="372"/>
      <c r="R106" s="626"/>
      <c r="S106" s="51"/>
      <c r="T106" s="51"/>
      <c r="U106" s="51"/>
      <c r="V106" s="51"/>
      <c r="W106" s="51"/>
      <c r="X106" s="51"/>
      <c r="Y106" s="51"/>
      <c r="Z106" s="51"/>
    </row>
    <row r="107" spans="1:26" ht="11.25" customHeight="1">
      <c r="A107" s="372"/>
      <c r="B107" s="51"/>
      <c r="C107" s="51"/>
      <c r="D107" s="823"/>
      <c r="E107" s="823"/>
      <c r="F107" s="336"/>
      <c r="G107" s="336"/>
      <c r="H107" s="336"/>
      <c r="I107" s="336"/>
      <c r="J107" s="336"/>
      <c r="K107" s="336"/>
      <c r="L107" s="336"/>
      <c r="M107" s="824"/>
      <c r="N107" s="336"/>
      <c r="O107" s="824"/>
      <c r="P107" s="825"/>
      <c r="Q107" s="372"/>
      <c r="R107" s="626"/>
      <c r="S107" s="51"/>
      <c r="T107" s="51"/>
      <c r="U107" s="51"/>
      <c r="V107" s="51"/>
      <c r="W107" s="51"/>
      <c r="X107" s="51"/>
      <c r="Y107" s="51"/>
      <c r="Z107" s="51"/>
    </row>
    <row r="108" spans="1:26" ht="11.25" customHeight="1">
      <c r="A108" s="372"/>
      <c r="B108" s="51"/>
      <c r="C108" s="51"/>
      <c r="D108" s="823"/>
      <c r="E108" s="823"/>
      <c r="F108" s="336"/>
      <c r="G108" s="336"/>
      <c r="H108" s="336"/>
      <c r="I108" s="336"/>
      <c r="J108" s="336"/>
      <c r="K108" s="336"/>
      <c r="L108" s="336"/>
      <c r="M108" s="824"/>
      <c r="N108" s="336"/>
      <c r="O108" s="824"/>
      <c r="P108" s="825"/>
      <c r="Q108" s="372"/>
      <c r="R108" s="626"/>
      <c r="S108" s="51"/>
      <c r="T108" s="51"/>
      <c r="U108" s="51"/>
      <c r="V108" s="51"/>
      <c r="W108" s="51"/>
      <c r="X108" s="51"/>
      <c r="Y108" s="51"/>
      <c r="Z108" s="51"/>
    </row>
    <row r="109" spans="1:26" ht="11.25" customHeight="1">
      <c r="A109" s="372"/>
      <c r="B109" s="51"/>
      <c r="C109" s="51"/>
      <c r="D109" s="823"/>
      <c r="E109" s="823"/>
      <c r="F109" s="336"/>
      <c r="G109" s="336"/>
      <c r="H109" s="336"/>
      <c r="I109" s="336"/>
      <c r="J109" s="336"/>
      <c r="K109" s="336"/>
      <c r="L109" s="336"/>
      <c r="M109" s="824"/>
      <c r="N109" s="336"/>
      <c r="O109" s="824"/>
      <c r="P109" s="825"/>
      <c r="Q109" s="372"/>
      <c r="R109" s="626"/>
      <c r="S109" s="51"/>
      <c r="T109" s="51"/>
      <c r="U109" s="51"/>
      <c r="V109" s="51"/>
      <c r="W109" s="51"/>
      <c r="X109" s="51"/>
      <c r="Y109" s="51"/>
      <c r="Z109" s="51"/>
    </row>
    <row r="110" spans="1:26" ht="11.25" customHeight="1">
      <c r="A110" s="372"/>
      <c r="B110" s="51"/>
      <c r="C110" s="51"/>
      <c r="D110" s="823"/>
      <c r="E110" s="823"/>
      <c r="F110" s="336"/>
      <c r="G110" s="336"/>
      <c r="H110" s="336"/>
      <c r="I110" s="336"/>
      <c r="J110" s="336"/>
      <c r="K110" s="336"/>
      <c r="L110" s="336"/>
      <c r="M110" s="824"/>
      <c r="N110" s="336"/>
      <c r="O110" s="824"/>
      <c r="P110" s="825"/>
      <c r="Q110" s="372"/>
      <c r="R110" s="626"/>
      <c r="S110" s="51"/>
      <c r="T110" s="51"/>
      <c r="U110" s="51"/>
      <c r="V110" s="51"/>
      <c r="W110" s="51"/>
      <c r="X110" s="51"/>
      <c r="Y110" s="51"/>
      <c r="Z110" s="51"/>
    </row>
    <row r="111" spans="1:26" ht="11.25" customHeight="1">
      <c r="A111" s="372"/>
      <c r="B111" s="51"/>
      <c r="C111" s="51"/>
      <c r="D111" s="823"/>
      <c r="E111" s="823"/>
      <c r="F111" s="336"/>
      <c r="G111" s="336"/>
      <c r="H111" s="336"/>
      <c r="I111" s="336"/>
      <c r="J111" s="336"/>
      <c r="K111" s="336"/>
      <c r="L111" s="336"/>
      <c r="M111" s="824"/>
      <c r="N111" s="336"/>
      <c r="O111" s="824"/>
      <c r="P111" s="825"/>
      <c r="Q111" s="372"/>
      <c r="R111" s="626"/>
      <c r="S111" s="51"/>
      <c r="T111" s="51"/>
      <c r="U111" s="51"/>
      <c r="V111" s="51"/>
      <c r="W111" s="51"/>
      <c r="X111" s="51"/>
      <c r="Y111" s="51"/>
      <c r="Z111" s="51"/>
    </row>
    <row r="112" spans="1:26" ht="11.25" customHeight="1">
      <c r="A112" s="372"/>
      <c r="B112" s="51"/>
      <c r="C112" s="51"/>
      <c r="D112" s="823"/>
      <c r="E112" s="823"/>
      <c r="F112" s="336"/>
      <c r="G112" s="336"/>
      <c r="H112" s="336"/>
      <c r="I112" s="336"/>
      <c r="J112" s="336"/>
      <c r="K112" s="336"/>
      <c r="L112" s="336"/>
      <c r="M112" s="824"/>
      <c r="N112" s="336"/>
      <c r="O112" s="824"/>
      <c r="P112" s="825"/>
      <c r="Q112" s="372"/>
      <c r="R112" s="626"/>
      <c r="S112" s="51"/>
      <c r="T112" s="51"/>
      <c r="U112" s="51"/>
      <c r="V112" s="51"/>
      <c r="W112" s="51"/>
      <c r="X112" s="51"/>
      <c r="Y112" s="51"/>
      <c r="Z112" s="51"/>
    </row>
    <row r="113" spans="1:26" ht="11.25" customHeight="1">
      <c r="A113" s="372"/>
      <c r="B113" s="51"/>
      <c r="C113" s="51"/>
      <c r="D113" s="823"/>
      <c r="E113" s="823"/>
      <c r="F113" s="336"/>
      <c r="G113" s="336"/>
      <c r="H113" s="336"/>
      <c r="I113" s="336"/>
      <c r="J113" s="336"/>
      <c r="K113" s="336"/>
      <c r="L113" s="336"/>
      <c r="M113" s="824"/>
      <c r="N113" s="336"/>
      <c r="O113" s="824"/>
      <c r="P113" s="825"/>
      <c r="Q113" s="372"/>
      <c r="R113" s="626"/>
      <c r="S113" s="51"/>
      <c r="T113" s="51"/>
      <c r="U113" s="51"/>
      <c r="V113" s="51"/>
      <c r="W113" s="51"/>
      <c r="X113" s="51"/>
      <c r="Y113" s="51"/>
      <c r="Z113" s="51"/>
    </row>
    <row r="114" spans="1:26" ht="11.25" customHeight="1">
      <c r="A114" s="372"/>
      <c r="B114" s="51"/>
      <c r="C114" s="51"/>
      <c r="D114" s="823"/>
      <c r="E114" s="823"/>
      <c r="F114" s="336"/>
      <c r="G114" s="336"/>
      <c r="H114" s="336"/>
      <c r="I114" s="336"/>
      <c r="J114" s="336"/>
      <c r="K114" s="336"/>
      <c r="L114" s="336"/>
      <c r="M114" s="824"/>
      <c r="N114" s="336"/>
      <c r="O114" s="824"/>
      <c r="P114" s="825"/>
      <c r="Q114" s="372"/>
      <c r="R114" s="626"/>
      <c r="S114" s="51"/>
      <c r="T114" s="51"/>
      <c r="U114" s="51"/>
      <c r="V114" s="51"/>
      <c r="W114" s="51"/>
      <c r="X114" s="51"/>
      <c r="Y114" s="51"/>
      <c r="Z114" s="51"/>
    </row>
    <row r="115" spans="1:26" ht="11.25" customHeight="1">
      <c r="A115" s="372"/>
      <c r="B115" s="51"/>
      <c r="C115" s="51"/>
      <c r="D115" s="823"/>
      <c r="E115" s="823"/>
      <c r="F115" s="336"/>
      <c r="G115" s="336"/>
      <c r="H115" s="336"/>
      <c r="I115" s="336"/>
      <c r="J115" s="336"/>
      <c r="K115" s="336"/>
      <c r="L115" s="336"/>
      <c r="M115" s="824"/>
      <c r="N115" s="336"/>
      <c r="O115" s="824"/>
      <c r="P115" s="825"/>
      <c r="Q115" s="372"/>
      <c r="R115" s="626"/>
      <c r="S115" s="51"/>
      <c r="T115" s="51"/>
      <c r="U115" s="51"/>
      <c r="V115" s="51"/>
      <c r="W115" s="51"/>
      <c r="X115" s="51"/>
      <c r="Y115" s="51"/>
      <c r="Z115" s="51"/>
    </row>
    <row r="116" spans="1:26" ht="11.25" customHeight="1">
      <c r="A116" s="372"/>
      <c r="B116" s="51"/>
      <c r="C116" s="51"/>
      <c r="D116" s="823"/>
      <c r="E116" s="823"/>
      <c r="F116" s="336"/>
      <c r="G116" s="336"/>
      <c r="H116" s="336"/>
      <c r="I116" s="336"/>
      <c r="J116" s="336"/>
      <c r="K116" s="336"/>
      <c r="L116" s="336"/>
      <c r="M116" s="824"/>
      <c r="N116" s="336"/>
      <c r="O116" s="824"/>
      <c r="P116" s="825"/>
      <c r="Q116" s="372"/>
      <c r="R116" s="626"/>
      <c r="S116" s="51"/>
      <c r="T116" s="51"/>
      <c r="U116" s="51"/>
      <c r="V116" s="51"/>
      <c r="W116" s="51"/>
      <c r="X116" s="51"/>
      <c r="Y116" s="51"/>
      <c r="Z116" s="51"/>
    </row>
    <row r="117" spans="1:26" ht="11.25" customHeight="1">
      <c r="A117" s="372"/>
      <c r="B117" s="51"/>
      <c r="C117" s="51"/>
      <c r="D117" s="823"/>
      <c r="E117" s="823"/>
      <c r="F117" s="336"/>
      <c r="G117" s="336"/>
      <c r="H117" s="336"/>
      <c r="I117" s="336"/>
      <c r="J117" s="336"/>
      <c r="K117" s="336"/>
      <c r="L117" s="336"/>
      <c r="M117" s="824"/>
      <c r="N117" s="336"/>
      <c r="O117" s="824"/>
      <c r="P117" s="825"/>
      <c r="Q117" s="372"/>
      <c r="R117" s="626"/>
      <c r="S117" s="51"/>
      <c r="T117" s="51"/>
      <c r="U117" s="51"/>
      <c r="V117" s="51"/>
      <c r="W117" s="51"/>
      <c r="X117" s="51"/>
      <c r="Y117" s="51"/>
      <c r="Z117" s="51"/>
    </row>
    <row r="118" spans="1:26" ht="11.25" customHeight="1">
      <c r="A118" s="372"/>
      <c r="B118" s="51"/>
      <c r="C118" s="51"/>
      <c r="D118" s="823"/>
      <c r="E118" s="823"/>
      <c r="F118" s="336"/>
      <c r="G118" s="336"/>
      <c r="H118" s="336"/>
      <c r="I118" s="336"/>
      <c r="J118" s="336"/>
      <c r="K118" s="336"/>
      <c r="L118" s="336"/>
      <c r="M118" s="824"/>
      <c r="N118" s="336"/>
      <c r="O118" s="824"/>
      <c r="P118" s="825"/>
      <c r="Q118" s="372"/>
      <c r="R118" s="626"/>
      <c r="S118" s="51"/>
      <c r="T118" s="51"/>
      <c r="U118" s="51"/>
      <c r="V118" s="51"/>
      <c r="W118" s="51"/>
      <c r="X118" s="51"/>
      <c r="Y118" s="51"/>
      <c r="Z118" s="51"/>
    </row>
    <row r="119" spans="1:26" ht="11.25" customHeight="1">
      <c r="A119" s="372"/>
      <c r="B119" s="51"/>
      <c r="C119" s="51"/>
      <c r="D119" s="823"/>
      <c r="E119" s="823"/>
      <c r="F119" s="336"/>
      <c r="G119" s="336"/>
      <c r="H119" s="336"/>
      <c r="I119" s="336"/>
      <c r="J119" s="336"/>
      <c r="K119" s="336"/>
      <c r="L119" s="336"/>
      <c r="M119" s="824"/>
      <c r="N119" s="336"/>
      <c r="O119" s="824"/>
      <c r="P119" s="825"/>
      <c r="Q119" s="372"/>
      <c r="R119" s="626"/>
      <c r="S119" s="51"/>
      <c r="T119" s="51"/>
      <c r="U119" s="51"/>
      <c r="V119" s="51"/>
      <c r="W119" s="51"/>
      <c r="X119" s="51"/>
      <c r="Y119" s="51"/>
      <c r="Z119" s="51"/>
    </row>
    <row r="120" spans="1:26" ht="11.25" customHeight="1">
      <c r="A120" s="372"/>
      <c r="B120" s="51"/>
      <c r="C120" s="51"/>
      <c r="D120" s="823"/>
      <c r="E120" s="823"/>
      <c r="F120" s="336"/>
      <c r="G120" s="336"/>
      <c r="H120" s="336"/>
      <c r="I120" s="336"/>
      <c r="J120" s="336"/>
      <c r="K120" s="336"/>
      <c r="L120" s="336"/>
      <c r="M120" s="824"/>
      <c r="N120" s="336"/>
      <c r="O120" s="824"/>
      <c r="P120" s="825"/>
      <c r="Q120" s="372"/>
      <c r="R120" s="626"/>
      <c r="S120" s="51"/>
      <c r="T120" s="51"/>
      <c r="U120" s="51"/>
      <c r="V120" s="51"/>
      <c r="W120" s="51"/>
      <c r="X120" s="51"/>
      <c r="Y120" s="51"/>
      <c r="Z120" s="51"/>
    </row>
    <row r="121" spans="1:26" ht="11.25" customHeight="1">
      <c r="A121" s="372"/>
      <c r="B121" s="51"/>
      <c r="C121" s="51"/>
      <c r="D121" s="823"/>
      <c r="E121" s="823"/>
      <c r="F121" s="336"/>
      <c r="G121" s="336"/>
      <c r="H121" s="336"/>
      <c r="I121" s="336"/>
      <c r="J121" s="336"/>
      <c r="K121" s="336"/>
      <c r="L121" s="336"/>
      <c r="M121" s="824"/>
      <c r="N121" s="336"/>
      <c r="O121" s="824"/>
      <c r="P121" s="825"/>
      <c r="Q121" s="372"/>
      <c r="R121" s="626"/>
      <c r="S121" s="51"/>
      <c r="T121" s="51"/>
      <c r="U121" s="51"/>
      <c r="V121" s="51"/>
      <c r="W121" s="51"/>
      <c r="X121" s="51"/>
      <c r="Y121" s="51"/>
      <c r="Z121" s="51"/>
    </row>
    <row r="122" spans="1:26" ht="11.25" customHeight="1">
      <c r="A122" s="372"/>
      <c r="B122" s="51"/>
      <c r="C122" s="51"/>
      <c r="D122" s="823"/>
      <c r="E122" s="823"/>
      <c r="F122" s="336"/>
      <c r="G122" s="336"/>
      <c r="H122" s="336"/>
      <c r="I122" s="336"/>
      <c r="J122" s="336"/>
      <c r="K122" s="336"/>
      <c r="L122" s="336"/>
      <c r="M122" s="824"/>
      <c r="N122" s="336"/>
      <c r="O122" s="824"/>
      <c r="P122" s="825"/>
      <c r="Q122" s="372"/>
      <c r="R122" s="626"/>
      <c r="S122" s="51"/>
      <c r="T122" s="51"/>
      <c r="U122" s="51"/>
      <c r="V122" s="51"/>
      <c r="W122" s="51"/>
      <c r="X122" s="51"/>
      <c r="Y122" s="51"/>
      <c r="Z122" s="51"/>
    </row>
    <row r="123" spans="1:26" ht="11.25" customHeight="1">
      <c r="A123" s="372"/>
      <c r="B123" s="51"/>
      <c r="C123" s="51"/>
      <c r="D123" s="823"/>
      <c r="E123" s="823"/>
      <c r="F123" s="336"/>
      <c r="G123" s="336"/>
      <c r="H123" s="336"/>
      <c r="I123" s="336"/>
      <c r="J123" s="336"/>
      <c r="K123" s="336"/>
      <c r="L123" s="336"/>
      <c r="M123" s="824"/>
      <c r="N123" s="336"/>
      <c r="O123" s="824"/>
      <c r="P123" s="825"/>
      <c r="Q123" s="372"/>
      <c r="R123" s="626"/>
      <c r="S123" s="51"/>
      <c r="T123" s="51"/>
      <c r="U123" s="51"/>
      <c r="V123" s="51"/>
      <c r="W123" s="51"/>
      <c r="X123" s="51"/>
      <c r="Y123" s="51"/>
      <c r="Z123" s="51"/>
    </row>
    <row r="124" spans="1:26" ht="11.25" customHeight="1">
      <c r="A124" s="372"/>
      <c r="B124" s="51"/>
      <c r="C124" s="51"/>
      <c r="D124" s="823"/>
      <c r="E124" s="823"/>
      <c r="F124" s="336"/>
      <c r="G124" s="336"/>
      <c r="H124" s="336"/>
      <c r="I124" s="336"/>
      <c r="J124" s="336"/>
      <c r="K124" s="336"/>
      <c r="L124" s="336"/>
      <c r="M124" s="824"/>
      <c r="N124" s="336"/>
      <c r="O124" s="824"/>
      <c r="P124" s="825"/>
      <c r="Q124" s="372"/>
      <c r="R124" s="626"/>
      <c r="S124" s="51"/>
      <c r="T124" s="51"/>
      <c r="U124" s="51"/>
      <c r="V124" s="51"/>
      <c r="W124" s="51"/>
      <c r="X124" s="51"/>
      <c r="Y124" s="51"/>
      <c r="Z124" s="51"/>
    </row>
    <row r="125" spans="1:26" ht="11.25" customHeight="1">
      <c r="A125" s="372"/>
      <c r="B125" s="51"/>
      <c r="C125" s="51"/>
      <c r="D125" s="823"/>
      <c r="E125" s="823"/>
      <c r="F125" s="336"/>
      <c r="G125" s="336"/>
      <c r="H125" s="336"/>
      <c r="I125" s="336"/>
      <c r="J125" s="336"/>
      <c r="K125" s="336"/>
      <c r="L125" s="336"/>
      <c r="M125" s="824"/>
      <c r="N125" s="336"/>
      <c r="O125" s="824"/>
      <c r="P125" s="825"/>
      <c r="Q125" s="372"/>
      <c r="R125" s="626"/>
      <c r="S125" s="51"/>
      <c r="T125" s="51"/>
      <c r="U125" s="51"/>
      <c r="V125" s="51"/>
      <c r="W125" s="51"/>
      <c r="X125" s="51"/>
      <c r="Y125" s="51"/>
      <c r="Z125" s="51"/>
    </row>
    <row r="126" spans="1:26" ht="11.25" customHeight="1">
      <c r="A126" s="372"/>
      <c r="B126" s="51"/>
      <c r="C126" s="51"/>
      <c r="D126" s="823"/>
      <c r="E126" s="823"/>
      <c r="F126" s="336"/>
      <c r="G126" s="336"/>
      <c r="H126" s="336"/>
      <c r="I126" s="336"/>
      <c r="J126" s="336"/>
      <c r="K126" s="336"/>
      <c r="L126" s="336"/>
      <c r="M126" s="824"/>
      <c r="N126" s="336"/>
      <c r="O126" s="824"/>
      <c r="P126" s="825"/>
      <c r="Q126" s="372"/>
      <c r="R126" s="626"/>
      <c r="S126" s="51"/>
      <c r="T126" s="51"/>
      <c r="U126" s="51"/>
      <c r="V126" s="51"/>
      <c r="W126" s="51"/>
      <c r="X126" s="51"/>
      <c r="Y126" s="51"/>
      <c r="Z126" s="51"/>
    </row>
    <row r="127" spans="1:26" ht="11.25" customHeight="1">
      <c r="A127" s="372"/>
      <c r="B127" s="51"/>
      <c r="C127" s="51"/>
      <c r="D127" s="823"/>
      <c r="E127" s="823"/>
      <c r="F127" s="336"/>
      <c r="G127" s="336"/>
      <c r="H127" s="336"/>
      <c r="I127" s="336"/>
      <c r="J127" s="336"/>
      <c r="K127" s="336"/>
      <c r="L127" s="336"/>
      <c r="M127" s="824"/>
      <c r="N127" s="336"/>
      <c r="O127" s="824"/>
      <c r="P127" s="825"/>
      <c r="Q127" s="372"/>
      <c r="R127" s="626"/>
      <c r="S127" s="51"/>
      <c r="T127" s="51"/>
      <c r="U127" s="51"/>
      <c r="V127" s="51"/>
      <c r="W127" s="51"/>
      <c r="X127" s="51"/>
      <c r="Y127" s="51"/>
      <c r="Z127" s="51"/>
    </row>
    <row r="128" spans="1:26" ht="11.25" customHeight="1">
      <c r="A128" s="372"/>
      <c r="B128" s="51"/>
      <c r="C128" s="51"/>
      <c r="D128" s="823"/>
      <c r="E128" s="823"/>
      <c r="F128" s="336"/>
      <c r="G128" s="336"/>
      <c r="H128" s="336"/>
      <c r="I128" s="336"/>
      <c r="J128" s="336"/>
      <c r="K128" s="336"/>
      <c r="L128" s="336"/>
      <c r="M128" s="824"/>
      <c r="N128" s="336"/>
      <c r="O128" s="824"/>
      <c r="P128" s="825"/>
      <c r="Q128" s="372"/>
      <c r="R128" s="626"/>
      <c r="S128" s="51"/>
      <c r="T128" s="51"/>
      <c r="U128" s="51"/>
      <c r="V128" s="51"/>
      <c r="W128" s="51"/>
      <c r="X128" s="51"/>
      <c r="Y128" s="51"/>
      <c r="Z128" s="51"/>
    </row>
    <row r="129" spans="1:26" ht="11.25" customHeight="1">
      <c r="A129" s="372"/>
      <c r="B129" s="51"/>
      <c r="C129" s="51"/>
      <c r="D129" s="823"/>
      <c r="E129" s="823"/>
      <c r="F129" s="336"/>
      <c r="G129" s="336"/>
      <c r="H129" s="336"/>
      <c r="I129" s="336"/>
      <c r="J129" s="336"/>
      <c r="K129" s="336"/>
      <c r="L129" s="336"/>
      <c r="M129" s="824"/>
      <c r="N129" s="336"/>
      <c r="O129" s="824"/>
      <c r="P129" s="825"/>
      <c r="Q129" s="372"/>
      <c r="R129" s="626"/>
      <c r="S129" s="51"/>
      <c r="T129" s="51"/>
      <c r="U129" s="51"/>
      <c r="V129" s="51"/>
      <c r="W129" s="51"/>
      <c r="X129" s="51"/>
      <c r="Y129" s="51"/>
      <c r="Z129" s="51"/>
    </row>
    <row r="130" spans="1:26" ht="11.25" customHeight="1">
      <c r="A130" s="372"/>
      <c r="B130" s="51"/>
      <c r="C130" s="51"/>
      <c r="D130" s="823"/>
      <c r="E130" s="823"/>
      <c r="F130" s="336"/>
      <c r="G130" s="336"/>
      <c r="H130" s="336"/>
      <c r="I130" s="336"/>
      <c r="J130" s="336"/>
      <c r="K130" s="336"/>
      <c r="L130" s="336"/>
      <c r="M130" s="824"/>
      <c r="N130" s="336"/>
      <c r="O130" s="824"/>
      <c r="P130" s="825"/>
      <c r="Q130" s="372"/>
      <c r="R130" s="626"/>
      <c r="S130" s="51"/>
      <c r="T130" s="51"/>
      <c r="U130" s="51"/>
      <c r="V130" s="51"/>
      <c r="W130" s="51"/>
      <c r="X130" s="51"/>
      <c r="Y130" s="51"/>
      <c r="Z130" s="51"/>
    </row>
    <row r="131" spans="1:26" ht="11.25" customHeight="1">
      <c r="A131" s="372"/>
      <c r="B131" s="51"/>
      <c r="C131" s="51"/>
      <c r="D131" s="823"/>
      <c r="E131" s="823"/>
      <c r="F131" s="336"/>
      <c r="G131" s="336"/>
      <c r="H131" s="336"/>
      <c r="I131" s="336"/>
      <c r="J131" s="336"/>
      <c r="K131" s="336"/>
      <c r="L131" s="336"/>
      <c r="M131" s="824"/>
      <c r="N131" s="336"/>
      <c r="O131" s="824"/>
      <c r="P131" s="825"/>
      <c r="Q131" s="372"/>
      <c r="R131" s="626"/>
      <c r="S131" s="51"/>
      <c r="T131" s="51"/>
      <c r="U131" s="51"/>
      <c r="V131" s="51"/>
      <c r="W131" s="51"/>
      <c r="X131" s="51"/>
      <c r="Y131" s="51"/>
      <c r="Z131" s="51"/>
    </row>
    <row r="132" spans="1:26" ht="11.25" customHeight="1">
      <c r="A132" s="372"/>
      <c r="B132" s="51"/>
      <c r="C132" s="51"/>
      <c r="D132" s="823"/>
      <c r="E132" s="823"/>
      <c r="F132" s="336"/>
      <c r="G132" s="336"/>
      <c r="H132" s="336"/>
      <c r="I132" s="336"/>
      <c r="J132" s="336"/>
      <c r="K132" s="336"/>
      <c r="L132" s="336"/>
      <c r="M132" s="824"/>
      <c r="N132" s="336"/>
      <c r="O132" s="824"/>
      <c r="P132" s="825"/>
      <c r="Q132" s="372"/>
      <c r="R132" s="626"/>
      <c r="S132" s="51"/>
      <c r="T132" s="51"/>
      <c r="U132" s="51"/>
      <c r="V132" s="51"/>
      <c r="W132" s="51"/>
      <c r="X132" s="51"/>
      <c r="Y132" s="51"/>
      <c r="Z132" s="51"/>
    </row>
    <row r="133" spans="1:26" ht="11.25" customHeight="1">
      <c r="A133" s="372"/>
      <c r="B133" s="51"/>
      <c r="C133" s="51"/>
      <c r="D133" s="823"/>
      <c r="E133" s="823"/>
      <c r="F133" s="336"/>
      <c r="G133" s="336"/>
      <c r="H133" s="336"/>
      <c r="I133" s="336"/>
      <c r="J133" s="336"/>
      <c r="K133" s="336"/>
      <c r="L133" s="336"/>
      <c r="M133" s="824"/>
      <c r="N133" s="336"/>
      <c r="O133" s="824"/>
      <c r="P133" s="825"/>
      <c r="Q133" s="372"/>
      <c r="R133" s="626"/>
      <c r="S133" s="51"/>
      <c r="T133" s="51"/>
      <c r="U133" s="51"/>
      <c r="V133" s="51"/>
      <c r="W133" s="51"/>
      <c r="X133" s="51"/>
      <c r="Y133" s="51"/>
      <c r="Z133" s="51"/>
    </row>
    <row r="134" spans="1:26" ht="11.25" customHeight="1">
      <c r="A134" s="372"/>
      <c r="B134" s="51"/>
      <c r="C134" s="51"/>
      <c r="D134" s="823"/>
      <c r="E134" s="823"/>
      <c r="F134" s="336"/>
      <c r="G134" s="336"/>
      <c r="H134" s="336"/>
      <c r="I134" s="336"/>
      <c r="J134" s="336"/>
      <c r="K134" s="336"/>
      <c r="L134" s="336"/>
      <c r="M134" s="824"/>
      <c r="N134" s="336"/>
      <c r="O134" s="824"/>
      <c r="P134" s="825"/>
      <c r="Q134" s="372"/>
      <c r="R134" s="626"/>
      <c r="S134" s="51"/>
      <c r="T134" s="51"/>
      <c r="U134" s="51"/>
      <c r="V134" s="51"/>
      <c r="W134" s="51"/>
      <c r="X134" s="51"/>
      <c r="Y134" s="51"/>
      <c r="Z134" s="51"/>
    </row>
    <row r="135" spans="1:26" ht="11.25" customHeight="1">
      <c r="A135" s="372"/>
      <c r="B135" s="51"/>
      <c r="C135" s="51"/>
      <c r="D135" s="823"/>
      <c r="E135" s="823"/>
      <c r="F135" s="336"/>
      <c r="G135" s="336"/>
      <c r="H135" s="336"/>
      <c r="I135" s="336"/>
      <c r="J135" s="336"/>
      <c r="K135" s="336"/>
      <c r="L135" s="336"/>
      <c r="M135" s="824"/>
      <c r="N135" s="336"/>
      <c r="O135" s="824"/>
      <c r="P135" s="825"/>
      <c r="Q135" s="372"/>
      <c r="R135" s="626"/>
      <c r="S135" s="51"/>
      <c r="T135" s="51"/>
      <c r="U135" s="51"/>
      <c r="V135" s="51"/>
      <c r="W135" s="51"/>
      <c r="X135" s="51"/>
      <c r="Y135" s="51"/>
      <c r="Z135" s="51"/>
    </row>
    <row r="136" spans="1:26" ht="11.25" customHeight="1">
      <c r="A136" s="372"/>
      <c r="B136" s="51"/>
      <c r="C136" s="51"/>
      <c r="D136" s="823"/>
      <c r="E136" s="823"/>
      <c r="F136" s="336"/>
      <c r="G136" s="336"/>
      <c r="H136" s="336"/>
      <c r="I136" s="336"/>
      <c r="J136" s="336"/>
      <c r="K136" s="336"/>
      <c r="L136" s="336"/>
      <c r="M136" s="824"/>
      <c r="N136" s="336"/>
      <c r="O136" s="824"/>
      <c r="P136" s="825"/>
      <c r="Q136" s="372"/>
      <c r="R136" s="626"/>
      <c r="S136" s="51"/>
      <c r="T136" s="51"/>
      <c r="U136" s="51"/>
      <c r="V136" s="51"/>
      <c r="W136" s="51"/>
      <c r="X136" s="51"/>
      <c r="Y136" s="51"/>
      <c r="Z136" s="51"/>
    </row>
    <row r="137" spans="1:26" ht="11.25" customHeight="1">
      <c r="A137" s="372"/>
      <c r="B137" s="51"/>
      <c r="C137" s="51"/>
      <c r="D137" s="823"/>
      <c r="E137" s="823"/>
      <c r="F137" s="336"/>
      <c r="G137" s="336"/>
      <c r="H137" s="336"/>
      <c r="I137" s="336"/>
      <c r="J137" s="336"/>
      <c r="K137" s="336"/>
      <c r="L137" s="336"/>
      <c r="M137" s="824"/>
      <c r="N137" s="336"/>
      <c r="O137" s="824"/>
      <c r="P137" s="825"/>
      <c r="Q137" s="372"/>
      <c r="R137" s="626"/>
      <c r="S137" s="51"/>
      <c r="T137" s="51"/>
      <c r="U137" s="51"/>
      <c r="V137" s="51"/>
      <c r="W137" s="51"/>
      <c r="X137" s="51"/>
      <c r="Y137" s="51"/>
      <c r="Z137" s="51"/>
    </row>
    <row r="138" spans="1:26" ht="11.25" customHeight="1">
      <c r="A138" s="372"/>
      <c r="B138" s="51"/>
      <c r="C138" s="51"/>
      <c r="D138" s="823"/>
      <c r="E138" s="823"/>
      <c r="F138" s="336"/>
      <c r="G138" s="336"/>
      <c r="H138" s="336"/>
      <c r="I138" s="336"/>
      <c r="J138" s="336"/>
      <c r="K138" s="336"/>
      <c r="L138" s="336"/>
      <c r="M138" s="824"/>
      <c r="N138" s="336"/>
      <c r="O138" s="824"/>
      <c r="P138" s="825"/>
      <c r="Q138" s="372"/>
      <c r="R138" s="626"/>
      <c r="S138" s="51"/>
      <c r="T138" s="51"/>
      <c r="U138" s="51"/>
      <c r="V138" s="51"/>
      <c r="W138" s="51"/>
      <c r="X138" s="51"/>
      <c r="Y138" s="51"/>
      <c r="Z138" s="51"/>
    </row>
    <row r="139" spans="1:26" ht="11.25" customHeight="1">
      <c r="A139" s="372"/>
      <c r="B139" s="51"/>
      <c r="C139" s="51"/>
      <c r="D139" s="823"/>
      <c r="E139" s="823"/>
      <c r="F139" s="336"/>
      <c r="G139" s="336"/>
      <c r="H139" s="336"/>
      <c r="I139" s="336"/>
      <c r="J139" s="336"/>
      <c r="K139" s="336"/>
      <c r="L139" s="336"/>
      <c r="M139" s="824"/>
      <c r="N139" s="336"/>
      <c r="O139" s="824"/>
      <c r="P139" s="825"/>
      <c r="Q139" s="372"/>
      <c r="R139" s="626"/>
      <c r="S139" s="51"/>
      <c r="T139" s="51"/>
      <c r="U139" s="51"/>
      <c r="V139" s="51"/>
      <c r="W139" s="51"/>
      <c r="X139" s="51"/>
      <c r="Y139" s="51"/>
      <c r="Z139" s="51"/>
    </row>
    <row r="140" spans="1:26" ht="11.25" customHeight="1">
      <c r="A140" s="372"/>
      <c r="B140" s="51"/>
      <c r="C140" s="51"/>
      <c r="D140" s="823"/>
      <c r="E140" s="823"/>
      <c r="F140" s="336"/>
      <c r="G140" s="336"/>
      <c r="H140" s="336"/>
      <c r="I140" s="336"/>
      <c r="J140" s="336"/>
      <c r="K140" s="336"/>
      <c r="L140" s="336"/>
      <c r="M140" s="824"/>
      <c r="N140" s="336"/>
      <c r="O140" s="824"/>
      <c r="P140" s="825"/>
      <c r="Q140" s="372"/>
      <c r="R140" s="626"/>
      <c r="S140" s="51"/>
      <c r="T140" s="51"/>
      <c r="U140" s="51"/>
      <c r="V140" s="51"/>
      <c r="W140" s="51"/>
      <c r="X140" s="51"/>
      <c r="Y140" s="51"/>
      <c r="Z140" s="51"/>
    </row>
    <row r="141" spans="1:26" ht="11.25" customHeight="1">
      <c r="A141" s="372"/>
      <c r="B141" s="51"/>
      <c r="C141" s="51"/>
      <c r="D141" s="823"/>
      <c r="E141" s="823"/>
      <c r="F141" s="336"/>
      <c r="G141" s="336"/>
      <c r="H141" s="336"/>
      <c r="I141" s="336"/>
      <c r="J141" s="336"/>
      <c r="K141" s="336"/>
      <c r="L141" s="336"/>
      <c r="M141" s="824"/>
      <c r="N141" s="336"/>
      <c r="O141" s="824"/>
      <c r="P141" s="825"/>
      <c r="Q141" s="372"/>
      <c r="R141" s="626"/>
      <c r="S141" s="51"/>
      <c r="T141" s="51"/>
      <c r="U141" s="51"/>
      <c r="V141" s="51"/>
      <c r="W141" s="51"/>
      <c r="X141" s="51"/>
      <c r="Y141" s="51"/>
      <c r="Z141" s="51"/>
    </row>
    <row r="142" spans="1:26" ht="11.25" customHeight="1">
      <c r="A142" s="372"/>
      <c r="B142" s="51"/>
      <c r="C142" s="51"/>
      <c r="D142" s="823"/>
      <c r="E142" s="823"/>
      <c r="F142" s="336"/>
      <c r="G142" s="336"/>
      <c r="H142" s="336"/>
      <c r="I142" s="336"/>
      <c r="J142" s="336"/>
      <c r="K142" s="336"/>
      <c r="L142" s="336"/>
      <c r="M142" s="824"/>
      <c r="N142" s="336"/>
      <c r="O142" s="824"/>
      <c r="P142" s="825"/>
      <c r="Q142" s="372"/>
      <c r="R142" s="626"/>
      <c r="S142" s="51"/>
      <c r="T142" s="51"/>
      <c r="U142" s="51"/>
      <c r="V142" s="51"/>
      <c r="W142" s="51"/>
      <c r="X142" s="51"/>
      <c r="Y142" s="51"/>
      <c r="Z142" s="51"/>
    </row>
    <row r="143" spans="1:26" ht="11.25" customHeight="1">
      <c r="A143" s="372"/>
      <c r="B143" s="51"/>
      <c r="C143" s="51"/>
      <c r="D143" s="823"/>
      <c r="E143" s="823"/>
      <c r="F143" s="336"/>
      <c r="G143" s="336"/>
      <c r="H143" s="336"/>
      <c r="I143" s="336"/>
      <c r="J143" s="336"/>
      <c r="K143" s="336"/>
      <c r="L143" s="336"/>
      <c r="M143" s="824"/>
      <c r="N143" s="336"/>
      <c r="O143" s="824"/>
      <c r="P143" s="825"/>
      <c r="Q143" s="372"/>
      <c r="R143" s="626"/>
      <c r="S143" s="51"/>
      <c r="T143" s="51"/>
      <c r="U143" s="51"/>
      <c r="V143" s="51"/>
      <c r="W143" s="51"/>
      <c r="X143" s="51"/>
      <c r="Y143" s="51"/>
      <c r="Z143" s="51"/>
    </row>
    <row r="144" spans="1:26" ht="11.25" customHeight="1">
      <c r="A144" s="372"/>
      <c r="B144" s="51"/>
      <c r="C144" s="51"/>
      <c r="D144" s="823"/>
      <c r="E144" s="823"/>
      <c r="F144" s="336"/>
      <c r="G144" s="336"/>
      <c r="H144" s="336"/>
      <c r="I144" s="336"/>
      <c r="J144" s="336"/>
      <c r="K144" s="336"/>
      <c r="L144" s="336"/>
      <c r="M144" s="824"/>
      <c r="N144" s="336"/>
      <c r="O144" s="824"/>
      <c r="P144" s="825"/>
      <c r="Q144" s="372"/>
      <c r="R144" s="626"/>
      <c r="S144" s="51"/>
      <c r="T144" s="51"/>
      <c r="U144" s="51"/>
      <c r="V144" s="51"/>
      <c r="W144" s="51"/>
      <c r="X144" s="51"/>
      <c r="Y144" s="51"/>
      <c r="Z144" s="51"/>
    </row>
    <row r="145" spans="1:26" ht="11.25" customHeight="1">
      <c r="A145" s="372"/>
      <c r="B145" s="51"/>
      <c r="C145" s="51"/>
      <c r="D145" s="823"/>
      <c r="E145" s="823"/>
      <c r="F145" s="336"/>
      <c r="G145" s="336"/>
      <c r="H145" s="336"/>
      <c r="I145" s="336"/>
      <c r="J145" s="336"/>
      <c r="K145" s="336"/>
      <c r="L145" s="336"/>
      <c r="M145" s="824"/>
      <c r="N145" s="336"/>
      <c r="O145" s="824"/>
      <c r="P145" s="825"/>
      <c r="Q145" s="372"/>
      <c r="R145" s="626"/>
      <c r="S145" s="51"/>
      <c r="T145" s="51"/>
      <c r="U145" s="51"/>
      <c r="V145" s="51"/>
      <c r="W145" s="51"/>
      <c r="X145" s="51"/>
      <c r="Y145" s="51"/>
      <c r="Z145" s="51"/>
    </row>
    <row r="146" spans="1:26" ht="11.25" customHeight="1">
      <c r="A146" s="372"/>
      <c r="B146" s="51"/>
      <c r="C146" s="51"/>
      <c r="D146" s="823"/>
      <c r="E146" s="823"/>
      <c r="F146" s="336"/>
      <c r="G146" s="336"/>
      <c r="H146" s="336"/>
      <c r="I146" s="336"/>
      <c r="J146" s="336"/>
      <c r="K146" s="336"/>
      <c r="L146" s="336"/>
      <c r="M146" s="824"/>
      <c r="N146" s="336"/>
      <c r="O146" s="824"/>
      <c r="P146" s="825"/>
      <c r="Q146" s="372"/>
      <c r="R146" s="626"/>
      <c r="S146" s="51"/>
      <c r="T146" s="51"/>
      <c r="U146" s="51"/>
      <c r="V146" s="51"/>
      <c r="W146" s="51"/>
      <c r="X146" s="51"/>
      <c r="Y146" s="51"/>
      <c r="Z146" s="51"/>
    </row>
    <row r="147" spans="1:26" ht="11.25" customHeight="1">
      <c r="A147" s="372"/>
      <c r="B147" s="51"/>
      <c r="C147" s="51"/>
      <c r="D147" s="823"/>
      <c r="E147" s="823"/>
      <c r="F147" s="336"/>
      <c r="G147" s="336"/>
      <c r="H147" s="336"/>
      <c r="I147" s="336"/>
      <c r="J147" s="336"/>
      <c r="K147" s="336"/>
      <c r="L147" s="336"/>
      <c r="M147" s="824"/>
      <c r="N147" s="336"/>
      <c r="O147" s="824"/>
      <c r="P147" s="825"/>
      <c r="Q147" s="372"/>
      <c r="R147" s="626"/>
      <c r="S147" s="51"/>
      <c r="T147" s="51"/>
      <c r="U147" s="51"/>
      <c r="V147" s="51"/>
      <c r="W147" s="51"/>
      <c r="X147" s="51"/>
      <c r="Y147" s="51"/>
      <c r="Z147" s="51"/>
    </row>
    <row r="148" spans="1:26" ht="11.25" customHeight="1">
      <c r="A148" s="372"/>
      <c r="B148" s="51"/>
      <c r="C148" s="51"/>
      <c r="D148" s="823"/>
      <c r="E148" s="823"/>
      <c r="F148" s="336"/>
      <c r="G148" s="336"/>
      <c r="H148" s="336"/>
      <c r="I148" s="336"/>
      <c r="J148" s="336"/>
      <c r="K148" s="336"/>
      <c r="L148" s="336"/>
      <c r="M148" s="824"/>
      <c r="N148" s="336"/>
      <c r="O148" s="824"/>
      <c r="P148" s="825"/>
      <c r="Q148" s="372"/>
      <c r="R148" s="626"/>
      <c r="S148" s="51"/>
      <c r="T148" s="51"/>
      <c r="U148" s="51"/>
      <c r="V148" s="51"/>
      <c r="W148" s="51"/>
      <c r="X148" s="51"/>
      <c r="Y148" s="51"/>
      <c r="Z148" s="51"/>
    </row>
    <row r="149" spans="1:26" ht="11.25" customHeight="1">
      <c r="A149" s="372"/>
      <c r="B149" s="51"/>
      <c r="C149" s="51"/>
      <c r="D149" s="823"/>
      <c r="E149" s="823"/>
      <c r="F149" s="336"/>
      <c r="G149" s="336"/>
      <c r="H149" s="336"/>
      <c r="I149" s="336"/>
      <c r="J149" s="336"/>
      <c r="K149" s="336"/>
      <c r="L149" s="336"/>
      <c r="M149" s="824"/>
      <c r="N149" s="336"/>
      <c r="O149" s="824"/>
      <c r="P149" s="825"/>
      <c r="Q149" s="372"/>
      <c r="R149" s="626"/>
      <c r="S149" s="51"/>
      <c r="T149" s="51"/>
      <c r="U149" s="51"/>
      <c r="V149" s="51"/>
      <c r="W149" s="51"/>
      <c r="X149" s="51"/>
      <c r="Y149" s="51"/>
      <c r="Z149" s="51"/>
    </row>
    <row r="150" spans="1:26" ht="11.25" customHeight="1">
      <c r="A150" s="372"/>
      <c r="B150" s="51"/>
      <c r="C150" s="51"/>
      <c r="D150" s="823"/>
      <c r="E150" s="823"/>
      <c r="F150" s="336"/>
      <c r="G150" s="336"/>
      <c r="H150" s="336"/>
      <c r="I150" s="336"/>
      <c r="J150" s="336"/>
      <c r="K150" s="336"/>
      <c r="L150" s="336"/>
      <c r="M150" s="824"/>
      <c r="N150" s="336"/>
      <c r="O150" s="824"/>
      <c r="P150" s="825"/>
      <c r="Q150" s="372"/>
      <c r="R150" s="626"/>
      <c r="S150" s="51"/>
      <c r="T150" s="51"/>
      <c r="U150" s="51"/>
      <c r="V150" s="51"/>
      <c r="W150" s="51"/>
      <c r="X150" s="51"/>
      <c r="Y150" s="51"/>
      <c r="Z150" s="51"/>
    </row>
    <row r="151" spans="1:26" ht="11.25" customHeight="1">
      <c r="A151" s="372"/>
      <c r="B151" s="51"/>
      <c r="C151" s="51"/>
      <c r="D151" s="823"/>
      <c r="E151" s="823"/>
      <c r="F151" s="336"/>
      <c r="G151" s="336"/>
      <c r="H151" s="336"/>
      <c r="I151" s="336"/>
      <c r="J151" s="336"/>
      <c r="K151" s="336"/>
      <c r="L151" s="336"/>
      <c r="M151" s="824"/>
      <c r="N151" s="336"/>
      <c r="O151" s="824"/>
      <c r="P151" s="825"/>
      <c r="Q151" s="372"/>
      <c r="R151" s="626"/>
      <c r="S151" s="51"/>
      <c r="T151" s="51"/>
      <c r="U151" s="51"/>
      <c r="V151" s="51"/>
      <c r="W151" s="51"/>
      <c r="X151" s="51"/>
      <c r="Y151" s="51"/>
      <c r="Z151" s="51"/>
    </row>
    <row r="152" spans="1:26" ht="11.25" customHeight="1">
      <c r="A152" s="372"/>
      <c r="B152" s="51"/>
      <c r="C152" s="51"/>
      <c r="D152" s="823"/>
      <c r="E152" s="823"/>
      <c r="F152" s="336"/>
      <c r="G152" s="336"/>
      <c r="H152" s="336"/>
      <c r="I152" s="336"/>
      <c r="J152" s="336"/>
      <c r="K152" s="336"/>
      <c r="L152" s="336"/>
      <c r="M152" s="824"/>
      <c r="N152" s="336"/>
      <c r="O152" s="824"/>
      <c r="P152" s="825"/>
      <c r="Q152" s="372"/>
      <c r="R152" s="626"/>
      <c r="S152" s="51"/>
      <c r="T152" s="51"/>
      <c r="U152" s="51"/>
      <c r="V152" s="51"/>
      <c r="W152" s="51"/>
      <c r="X152" s="51"/>
      <c r="Y152" s="51"/>
      <c r="Z152" s="51"/>
    </row>
    <row r="153" spans="1:26" ht="11.25" customHeight="1">
      <c r="A153" s="372"/>
      <c r="B153" s="51"/>
      <c r="C153" s="51"/>
      <c r="D153" s="823"/>
      <c r="E153" s="823"/>
      <c r="F153" s="336"/>
      <c r="G153" s="336"/>
      <c r="H153" s="336"/>
      <c r="I153" s="336"/>
      <c r="J153" s="336"/>
      <c r="K153" s="336"/>
      <c r="L153" s="336"/>
      <c r="M153" s="824"/>
      <c r="N153" s="336"/>
      <c r="O153" s="824"/>
      <c r="P153" s="825"/>
      <c r="Q153" s="372"/>
      <c r="R153" s="626"/>
      <c r="S153" s="51"/>
      <c r="T153" s="51"/>
      <c r="U153" s="51"/>
      <c r="V153" s="51"/>
      <c r="W153" s="51"/>
      <c r="X153" s="51"/>
      <c r="Y153" s="51"/>
      <c r="Z153" s="51"/>
    </row>
    <row r="154" spans="1:26" ht="11.25" customHeight="1">
      <c r="A154" s="372"/>
      <c r="B154" s="51"/>
      <c r="C154" s="51"/>
      <c r="D154" s="823"/>
      <c r="E154" s="823"/>
      <c r="F154" s="336"/>
      <c r="G154" s="336"/>
      <c r="H154" s="336"/>
      <c r="I154" s="336"/>
      <c r="J154" s="336"/>
      <c r="K154" s="336"/>
      <c r="L154" s="336"/>
      <c r="M154" s="824"/>
      <c r="N154" s="336"/>
      <c r="O154" s="824"/>
      <c r="P154" s="825"/>
      <c r="Q154" s="372"/>
      <c r="R154" s="626"/>
      <c r="S154" s="51"/>
      <c r="T154" s="51"/>
      <c r="U154" s="51"/>
      <c r="V154" s="51"/>
      <c r="W154" s="51"/>
      <c r="X154" s="51"/>
      <c r="Y154" s="51"/>
      <c r="Z154" s="51"/>
    </row>
    <row r="155" spans="1:26" ht="11.25" customHeight="1">
      <c r="A155" s="372"/>
      <c r="B155" s="51"/>
      <c r="C155" s="51"/>
      <c r="D155" s="823"/>
      <c r="E155" s="823"/>
      <c r="F155" s="336"/>
      <c r="G155" s="336"/>
      <c r="H155" s="336"/>
      <c r="I155" s="336"/>
      <c r="J155" s="336"/>
      <c r="K155" s="336"/>
      <c r="L155" s="336"/>
      <c r="M155" s="824"/>
      <c r="N155" s="336"/>
      <c r="O155" s="824"/>
      <c r="P155" s="825"/>
      <c r="Q155" s="372"/>
      <c r="R155" s="626"/>
      <c r="S155" s="51"/>
      <c r="T155" s="51"/>
      <c r="U155" s="51"/>
      <c r="V155" s="51"/>
      <c r="W155" s="51"/>
      <c r="X155" s="51"/>
      <c r="Y155" s="51"/>
      <c r="Z155" s="51"/>
    </row>
    <row r="156" spans="1:26" ht="11.25" customHeight="1">
      <c r="A156" s="372"/>
      <c r="B156" s="51"/>
      <c r="C156" s="51"/>
      <c r="D156" s="823"/>
      <c r="E156" s="823"/>
      <c r="F156" s="336"/>
      <c r="G156" s="336"/>
      <c r="H156" s="336"/>
      <c r="I156" s="336"/>
      <c r="J156" s="336"/>
      <c r="K156" s="336"/>
      <c r="L156" s="336"/>
      <c r="M156" s="824"/>
      <c r="N156" s="336"/>
      <c r="O156" s="824"/>
      <c r="P156" s="825"/>
      <c r="Q156" s="372"/>
      <c r="R156" s="626"/>
      <c r="S156" s="51"/>
      <c r="T156" s="51"/>
      <c r="U156" s="51"/>
      <c r="V156" s="51"/>
      <c r="W156" s="51"/>
      <c r="X156" s="51"/>
      <c r="Y156" s="51"/>
      <c r="Z156" s="51"/>
    </row>
    <row r="157" spans="1:26" ht="11.25" customHeight="1">
      <c r="A157" s="372"/>
      <c r="B157" s="51"/>
      <c r="C157" s="51"/>
      <c r="D157" s="823"/>
      <c r="E157" s="823"/>
      <c r="F157" s="336"/>
      <c r="G157" s="336"/>
      <c r="H157" s="336"/>
      <c r="I157" s="336"/>
      <c r="J157" s="336"/>
      <c r="K157" s="336"/>
      <c r="L157" s="336"/>
      <c r="M157" s="824"/>
      <c r="N157" s="336"/>
      <c r="O157" s="824"/>
      <c r="P157" s="825"/>
      <c r="Q157" s="372"/>
      <c r="R157" s="626"/>
      <c r="S157" s="51"/>
      <c r="T157" s="51"/>
      <c r="U157" s="51"/>
      <c r="V157" s="51"/>
      <c r="W157" s="51"/>
      <c r="X157" s="51"/>
      <c r="Y157" s="51"/>
      <c r="Z157" s="51"/>
    </row>
    <row r="158" spans="1:26" ht="11.25" customHeight="1">
      <c r="A158" s="372"/>
      <c r="B158" s="51"/>
      <c r="C158" s="51"/>
      <c r="D158" s="823"/>
      <c r="E158" s="823"/>
      <c r="F158" s="336"/>
      <c r="G158" s="336"/>
      <c r="H158" s="336"/>
      <c r="I158" s="336"/>
      <c r="J158" s="336"/>
      <c r="K158" s="336"/>
      <c r="L158" s="336"/>
      <c r="M158" s="824"/>
      <c r="N158" s="336"/>
      <c r="O158" s="824"/>
      <c r="P158" s="825"/>
      <c r="Q158" s="372"/>
      <c r="R158" s="626"/>
      <c r="S158" s="51"/>
      <c r="T158" s="51"/>
      <c r="U158" s="51"/>
      <c r="V158" s="51"/>
      <c r="W158" s="51"/>
      <c r="X158" s="51"/>
      <c r="Y158" s="51"/>
      <c r="Z158" s="51"/>
    </row>
    <row r="159" spans="1:26" ht="11.25" customHeight="1">
      <c r="A159" s="372"/>
      <c r="B159" s="51"/>
      <c r="C159" s="51"/>
      <c r="D159" s="823"/>
      <c r="E159" s="823"/>
      <c r="F159" s="336"/>
      <c r="G159" s="336"/>
      <c r="H159" s="336"/>
      <c r="I159" s="336"/>
      <c r="J159" s="336"/>
      <c r="K159" s="336"/>
      <c r="L159" s="336"/>
      <c r="M159" s="824"/>
      <c r="N159" s="336"/>
      <c r="O159" s="824"/>
      <c r="P159" s="825"/>
      <c r="Q159" s="372"/>
      <c r="R159" s="626"/>
      <c r="S159" s="51"/>
      <c r="T159" s="51"/>
      <c r="U159" s="51"/>
      <c r="V159" s="51"/>
      <c r="W159" s="51"/>
      <c r="X159" s="51"/>
      <c r="Y159" s="51"/>
      <c r="Z159" s="51"/>
    </row>
    <row r="160" spans="1:26" ht="11.25" customHeight="1">
      <c r="A160" s="372"/>
      <c r="B160" s="51"/>
      <c r="C160" s="51"/>
      <c r="D160" s="823"/>
      <c r="E160" s="823"/>
      <c r="F160" s="336"/>
      <c r="G160" s="336"/>
      <c r="H160" s="336"/>
      <c r="I160" s="336"/>
      <c r="J160" s="336"/>
      <c r="K160" s="336"/>
      <c r="L160" s="336"/>
      <c r="M160" s="824"/>
      <c r="N160" s="336"/>
      <c r="O160" s="824"/>
      <c r="P160" s="825"/>
      <c r="Q160" s="372"/>
      <c r="R160" s="626"/>
      <c r="S160" s="51"/>
      <c r="T160" s="51"/>
      <c r="U160" s="51"/>
      <c r="V160" s="51"/>
      <c r="W160" s="51"/>
      <c r="X160" s="51"/>
      <c r="Y160" s="51"/>
      <c r="Z160" s="51"/>
    </row>
    <row r="161" spans="1:26" ht="11.25" customHeight="1">
      <c r="A161" s="372"/>
      <c r="B161" s="51"/>
      <c r="C161" s="51"/>
      <c r="D161" s="823"/>
      <c r="E161" s="823"/>
      <c r="F161" s="336"/>
      <c r="G161" s="336"/>
      <c r="H161" s="336"/>
      <c r="I161" s="336"/>
      <c r="J161" s="336"/>
      <c r="K161" s="336"/>
      <c r="L161" s="336"/>
      <c r="M161" s="824"/>
      <c r="N161" s="336"/>
      <c r="O161" s="824"/>
      <c r="P161" s="825"/>
      <c r="Q161" s="372"/>
      <c r="R161" s="626"/>
      <c r="S161" s="51"/>
      <c r="T161" s="51"/>
      <c r="U161" s="51"/>
      <c r="V161" s="51"/>
      <c r="W161" s="51"/>
      <c r="X161" s="51"/>
      <c r="Y161" s="51"/>
      <c r="Z161" s="51"/>
    </row>
    <row r="162" spans="1:26" ht="11.25" customHeight="1">
      <c r="A162" s="372"/>
      <c r="B162" s="51"/>
      <c r="C162" s="51"/>
      <c r="D162" s="823"/>
      <c r="E162" s="823"/>
      <c r="F162" s="336"/>
      <c r="G162" s="336"/>
      <c r="H162" s="336"/>
      <c r="I162" s="336"/>
      <c r="J162" s="336"/>
      <c r="K162" s="336"/>
      <c r="L162" s="336"/>
      <c r="M162" s="824"/>
      <c r="N162" s="336"/>
      <c r="O162" s="824"/>
      <c r="P162" s="825"/>
      <c r="Q162" s="372"/>
      <c r="R162" s="626"/>
      <c r="S162" s="51"/>
      <c r="T162" s="51"/>
      <c r="U162" s="51"/>
      <c r="V162" s="51"/>
      <c r="W162" s="51"/>
      <c r="X162" s="51"/>
      <c r="Y162" s="51"/>
      <c r="Z162" s="51"/>
    </row>
    <row r="163" spans="1:26" ht="11.25" customHeight="1">
      <c r="A163" s="372"/>
      <c r="B163" s="51"/>
      <c r="C163" s="51"/>
      <c r="D163" s="823"/>
      <c r="E163" s="823"/>
      <c r="F163" s="336"/>
      <c r="G163" s="336"/>
      <c r="H163" s="336"/>
      <c r="I163" s="336"/>
      <c r="J163" s="336"/>
      <c r="K163" s="336"/>
      <c r="L163" s="336"/>
      <c r="M163" s="824"/>
      <c r="N163" s="336"/>
      <c r="O163" s="824"/>
      <c r="P163" s="825"/>
      <c r="Q163" s="372"/>
      <c r="R163" s="626"/>
      <c r="S163" s="51"/>
      <c r="T163" s="51"/>
      <c r="U163" s="51"/>
      <c r="V163" s="51"/>
      <c r="W163" s="51"/>
      <c r="X163" s="51"/>
      <c r="Y163" s="51"/>
      <c r="Z163" s="51"/>
    </row>
    <row r="164" spans="1:26" ht="11.25" customHeight="1">
      <c r="A164" s="372"/>
      <c r="B164" s="51"/>
      <c r="C164" s="51"/>
      <c r="D164" s="823"/>
      <c r="E164" s="823"/>
      <c r="F164" s="336"/>
      <c r="G164" s="336"/>
      <c r="H164" s="336"/>
      <c r="I164" s="336"/>
      <c r="J164" s="336"/>
      <c r="K164" s="336"/>
      <c r="L164" s="336"/>
      <c r="M164" s="824"/>
      <c r="N164" s="336"/>
      <c r="O164" s="824"/>
      <c r="P164" s="825"/>
      <c r="Q164" s="372"/>
      <c r="R164" s="626"/>
      <c r="S164" s="51"/>
      <c r="T164" s="51"/>
      <c r="U164" s="51"/>
      <c r="V164" s="51"/>
      <c r="W164" s="51"/>
      <c r="X164" s="51"/>
      <c r="Y164" s="51"/>
      <c r="Z164" s="51"/>
    </row>
    <row r="165" spans="1:26" ht="11.25" customHeight="1">
      <c r="A165" s="372"/>
      <c r="B165" s="51"/>
      <c r="C165" s="51"/>
      <c r="D165" s="823"/>
      <c r="E165" s="823"/>
      <c r="F165" s="336"/>
      <c r="G165" s="336"/>
      <c r="H165" s="336"/>
      <c r="I165" s="336"/>
      <c r="J165" s="336"/>
      <c r="K165" s="336"/>
      <c r="L165" s="336"/>
      <c r="M165" s="824"/>
      <c r="N165" s="336"/>
      <c r="O165" s="824"/>
      <c r="P165" s="825"/>
      <c r="Q165" s="372"/>
      <c r="R165" s="626"/>
      <c r="S165" s="51"/>
      <c r="T165" s="51"/>
      <c r="U165" s="51"/>
      <c r="V165" s="51"/>
      <c r="W165" s="51"/>
      <c r="X165" s="51"/>
      <c r="Y165" s="51"/>
      <c r="Z165" s="51"/>
    </row>
    <row r="166" spans="1:26" ht="11.25" customHeight="1">
      <c r="A166" s="372"/>
      <c r="B166" s="51"/>
      <c r="C166" s="51"/>
      <c r="D166" s="823"/>
      <c r="E166" s="823"/>
      <c r="F166" s="336"/>
      <c r="G166" s="336"/>
      <c r="H166" s="336"/>
      <c r="I166" s="336"/>
      <c r="J166" s="336"/>
      <c r="K166" s="336"/>
      <c r="L166" s="336"/>
      <c r="M166" s="824"/>
      <c r="N166" s="336"/>
      <c r="O166" s="824"/>
      <c r="P166" s="825"/>
      <c r="Q166" s="372"/>
      <c r="R166" s="626"/>
      <c r="S166" s="51"/>
      <c r="T166" s="51"/>
      <c r="U166" s="51"/>
      <c r="V166" s="51"/>
      <c r="W166" s="51"/>
      <c r="X166" s="51"/>
      <c r="Y166" s="51"/>
      <c r="Z166" s="51"/>
    </row>
    <row r="167" spans="1:26" ht="11.25" customHeight="1">
      <c r="A167" s="372"/>
      <c r="B167" s="51"/>
      <c r="C167" s="51"/>
      <c r="D167" s="823"/>
      <c r="E167" s="823"/>
      <c r="F167" s="336"/>
      <c r="G167" s="336"/>
      <c r="H167" s="336"/>
      <c r="I167" s="336"/>
      <c r="J167" s="336"/>
      <c r="K167" s="336"/>
      <c r="L167" s="336"/>
      <c r="M167" s="824"/>
      <c r="N167" s="336"/>
      <c r="O167" s="824"/>
      <c r="P167" s="825"/>
      <c r="Q167" s="372"/>
      <c r="R167" s="626"/>
      <c r="S167" s="51"/>
      <c r="T167" s="51"/>
      <c r="U167" s="51"/>
      <c r="V167" s="51"/>
      <c r="W167" s="51"/>
      <c r="X167" s="51"/>
      <c r="Y167" s="51"/>
      <c r="Z167" s="51"/>
    </row>
    <row r="168" spans="1:26" ht="11.25" customHeight="1">
      <c r="A168" s="372"/>
      <c r="B168" s="51"/>
      <c r="C168" s="51"/>
      <c r="D168" s="823"/>
      <c r="E168" s="823"/>
      <c r="F168" s="336"/>
      <c r="G168" s="336"/>
      <c r="H168" s="336"/>
      <c r="I168" s="336"/>
      <c r="J168" s="336"/>
      <c r="K168" s="336"/>
      <c r="L168" s="336"/>
      <c r="M168" s="824"/>
      <c r="N168" s="336"/>
      <c r="O168" s="824"/>
      <c r="P168" s="825"/>
      <c r="Q168" s="372"/>
      <c r="R168" s="626"/>
      <c r="S168" s="51"/>
      <c r="T168" s="51"/>
      <c r="U168" s="51"/>
      <c r="V168" s="51"/>
      <c r="W168" s="51"/>
      <c r="X168" s="51"/>
      <c r="Y168" s="51"/>
      <c r="Z168" s="51"/>
    </row>
    <row r="169" spans="1:26" ht="11.25" customHeight="1">
      <c r="A169" s="372"/>
      <c r="B169" s="51"/>
      <c r="C169" s="51"/>
      <c r="D169" s="823"/>
      <c r="E169" s="823"/>
      <c r="F169" s="336"/>
      <c r="G169" s="336"/>
      <c r="H169" s="336"/>
      <c r="I169" s="336"/>
      <c r="J169" s="336"/>
      <c r="K169" s="336"/>
      <c r="L169" s="336"/>
      <c r="M169" s="824"/>
      <c r="N169" s="336"/>
      <c r="O169" s="824"/>
      <c r="P169" s="825"/>
      <c r="Q169" s="372"/>
      <c r="R169" s="626"/>
      <c r="S169" s="51"/>
      <c r="T169" s="51"/>
      <c r="U169" s="51"/>
      <c r="V169" s="51"/>
      <c r="W169" s="51"/>
      <c r="X169" s="51"/>
      <c r="Y169" s="51"/>
      <c r="Z169" s="51"/>
    </row>
    <row r="170" spans="1:26" ht="11.25" customHeight="1">
      <c r="A170" s="372"/>
      <c r="B170" s="51"/>
      <c r="C170" s="51"/>
      <c r="D170" s="823"/>
      <c r="E170" s="823"/>
      <c r="F170" s="336"/>
      <c r="G170" s="336"/>
      <c r="H170" s="336"/>
      <c r="I170" s="336"/>
      <c r="J170" s="336"/>
      <c r="K170" s="336"/>
      <c r="L170" s="336"/>
      <c r="M170" s="824"/>
      <c r="N170" s="336"/>
      <c r="O170" s="824"/>
      <c r="P170" s="825"/>
      <c r="Q170" s="372"/>
      <c r="R170" s="626"/>
      <c r="S170" s="51"/>
      <c r="T170" s="51"/>
      <c r="U170" s="51"/>
      <c r="V170" s="51"/>
      <c r="W170" s="51"/>
      <c r="X170" s="51"/>
      <c r="Y170" s="51"/>
      <c r="Z170" s="51"/>
    </row>
    <row r="171" spans="1:26" ht="11.25" customHeight="1">
      <c r="A171" s="372"/>
      <c r="B171" s="51"/>
      <c r="C171" s="51"/>
      <c r="D171" s="823"/>
      <c r="E171" s="823"/>
      <c r="F171" s="336"/>
      <c r="G171" s="336"/>
      <c r="H171" s="336"/>
      <c r="I171" s="336"/>
      <c r="J171" s="336"/>
      <c r="K171" s="336"/>
      <c r="L171" s="336"/>
      <c r="M171" s="824"/>
      <c r="N171" s="336"/>
      <c r="O171" s="824"/>
      <c r="P171" s="825"/>
      <c r="Q171" s="372"/>
      <c r="R171" s="626"/>
      <c r="S171" s="51"/>
      <c r="T171" s="51"/>
      <c r="U171" s="51"/>
      <c r="V171" s="51"/>
      <c r="W171" s="51"/>
      <c r="X171" s="51"/>
      <c r="Y171" s="51"/>
      <c r="Z171" s="51"/>
    </row>
    <row r="172" spans="1:26" ht="11.25" customHeight="1">
      <c r="A172" s="372"/>
      <c r="B172" s="51"/>
      <c r="C172" s="51"/>
      <c r="D172" s="823"/>
      <c r="E172" s="823"/>
      <c r="F172" s="336"/>
      <c r="G172" s="336"/>
      <c r="H172" s="336"/>
      <c r="I172" s="336"/>
      <c r="J172" s="336"/>
      <c r="K172" s="336"/>
      <c r="L172" s="336"/>
      <c r="M172" s="824"/>
      <c r="N172" s="336"/>
      <c r="O172" s="824"/>
      <c r="P172" s="825"/>
      <c r="Q172" s="372"/>
      <c r="R172" s="626"/>
      <c r="S172" s="51"/>
      <c r="T172" s="51"/>
      <c r="U172" s="51"/>
      <c r="V172" s="51"/>
      <c r="W172" s="51"/>
      <c r="X172" s="51"/>
      <c r="Y172" s="51"/>
      <c r="Z172" s="51"/>
    </row>
    <row r="173" spans="1:26" ht="11.25" customHeight="1">
      <c r="A173" s="372"/>
      <c r="B173" s="51"/>
      <c r="C173" s="51"/>
      <c r="D173" s="823"/>
      <c r="E173" s="823"/>
      <c r="F173" s="336"/>
      <c r="G173" s="336"/>
      <c r="H173" s="336"/>
      <c r="I173" s="336"/>
      <c r="J173" s="336"/>
      <c r="K173" s="336"/>
      <c r="L173" s="336"/>
      <c r="M173" s="824"/>
      <c r="N173" s="336"/>
      <c r="O173" s="824"/>
      <c r="P173" s="825"/>
      <c r="Q173" s="372"/>
      <c r="R173" s="626"/>
      <c r="S173" s="51"/>
      <c r="T173" s="51"/>
      <c r="U173" s="51"/>
      <c r="V173" s="51"/>
      <c r="W173" s="51"/>
      <c r="X173" s="51"/>
      <c r="Y173" s="51"/>
      <c r="Z173" s="51"/>
    </row>
    <row r="174" spans="1:26" ht="11.25" customHeight="1">
      <c r="A174" s="372"/>
      <c r="B174" s="51"/>
      <c r="C174" s="51"/>
      <c r="D174" s="823"/>
      <c r="E174" s="823"/>
      <c r="F174" s="336"/>
      <c r="G174" s="336"/>
      <c r="H174" s="336"/>
      <c r="I174" s="336"/>
      <c r="J174" s="336"/>
      <c r="K174" s="336"/>
      <c r="L174" s="336"/>
      <c r="M174" s="824"/>
      <c r="N174" s="336"/>
      <c r="O174" s="824"/>
      <c r="P174" s="825"/>
      <c r="Q174" s="372"/>
      <c r="R174" s="626"/>
      <c r="S174" s="51"/>
      <c r="T174" s="51"/>
      <c r="U174" s="51"/>
      <c r="V174" s="51"/>
      <c r="W174" s="51"/>
      <c r="X174" s="51"/>
      <c r="Y174" s="51"/>
      <c r="Z174" s="51"/>
    </row>
    <row r="175" spans="1:26" ht="11.25" customHeight="1">
      <c r="A175" s="372"/>
      <c r="B175" s="51"/>
      <c r="C175" s="51"/>
      <c r="D175" s="823"/>
      <c r="E175" s="823"/>
      <c r="F175" s="336"/>
      <c r="G175" s="336"/>
      <c r="H175" s="336"/>
      <c r="I175" s="336"/>
      <c r="J175" s="336"/>
      <c r="K175" s="336"/>
      <c r="L175" s="336"/>
      <c r="M175" s="824"/>
      <c r="N175" s="336"/>
      <c r="O175" s="824"/>
      <c r="P175" s="825"/>
      <c r="Q175" s="372"/>
      <c r="R175" s="626"/>
      <c r="S175" s="51"/>
      <c r="T175" s="51"/>
      <c r="U175" s="51"/>
      <c r="V175" s="51"/>
      <c r="W175" s="51"/>
      <c r="X175" s="51"/>
      <c r="Y175" s="51"/>
      <c r="Z175" s="51"/>
    </row>
    <row r="176" spans="1:26" ht="11.25" customHeight="1">
      <c r="A176" s="372"/>
      <c r="B176" s="51"/>
      <c r="C176" s="51"/>
      <c r="D176" s="823"/>
      <c r="E176" s="823"/>
      <c r="F176" s="336"/>
      <c r="G176" s="336"/>
      <c r="H176" s="336"/>
      <c r="I176" s="336"/>
      <c r="J176" s="336"/>
      <c r="K176" s="336"/>
      <c r="L176" s="336"/>
      <c r="M176" s="824"/>
      <c r="N176" s="336"/>
      <c r="O176" s="824"/>
      <c r="P176" s="825"/>
      <c r="Q176" s="372"/>
      <c r="R176" s="626"/>
      <c r="S176" s="51"/>
      <c r="T176" s="51"/>
      <c r="U176" s="51"/>
      <c r="V176" s="51"/>
      <c r="W176" s="51"/>
      <c r="X176" s="51"/>
      <c r="Y176" s="51"/>
      <c r="Z176" s="51"/>
    </row>
    <row r="177" spans="1:26" ht="11.25" customHeight="1">
      <c r="A177" s="372"/>
      <c r="B177" s="51"/>
      <c r="C177" s="51"/>
      <c r="D177" s="823"/>
      <c r="E177" s="823"/>
      <c r="F177" s="336"/>
      <c r="G177" s="336"/>
      <c r="H177" s="336"/>
      <c r="I177" s="336"/>
      <c r="J177" s="336"/>
      <c r="K177" s="336"/>
      <c r="L177" s="336"/>
      <c r="M177" s="824"/>
      <c r="N177" s="336"/>
      <c r="O177" s="824"/>
      <c r="P177" s="825"/>
      <c r="Q177" s="372"/>
      <c r="R177" s="626"/>
      <c r="S177" s="51"/>
      <c r="T177" s="51"/>
      <c r="U177" s="51"/>
      <c r="V177" s="51"/>
      <c r="W177" s="51"/>
      <c r="X177" s="51"/>
      <c r="Y177" s="51"/>
      <c r="Z177" s="51"/>
    </row>
    <row r="178" spans="1:26" ht="11.25" customHeight="1">
      <c r="A178" s="372"/>
      <c r="B178" s="51"/>
      <c r="C178" s="51"/>
      <c r="D178" s="823"/>
      <c r="E178" s="823"/>
      <c r="F178" s="336"/>
      <c r="G178" s="336"/>
      <c r="H178" s="336"/>
      <c r="I178" s="336"/>
      <c r="J178" s="336"/>
      <c r="K178" s="336"/>
      <c r="L178" s="336"/>
      <c r="M178" s="824"/>
      <c r="N178" s="336"/>
      <c r="O178" s="824"/>
      <c r="P178" s="825"/>
      <c r="Q178" s="372"/>
      <c r="R178" s="626"/>
      <c r="S178" s="51"/>
      <c r="T178" s="51"/>
      <c r="U178" s="51"/>
      <c r="V178" s="51"/>
      <c r="W178" s="51"/>
      <c r="X178" s="51"/>
      <c r="Y178" s="51"/>
      <c r="Z178" s="51"/>
    </row>
    <row r="179" spans="1:26" ht="11.25" customHeight="1">
      <c r="A179" s="372"/>
      <c r="B179" s="51"/>
      <c r="C179" s="51"/>
      <c r="D179" s="823"/>
      <c r="E179" s="823"/>
      <c r="F179" s="336"/>
      <c r="G179" s="336"/>
      <c r="H179" s="336"/>
      <c r="I179" s="336"/>
      <c r="J179" s="336"/>
      <c r="K179" s="336"/>
      <c r="L179" s="336"/>
      <c r="M179" s="824"/>
      <c r="N179" s="336"/>
      <c r="O179" s="824"/>
      <c r="P179" s="825"/>
      <c r="Q179" s="372"/>
      <c r="R179" s="626"/>
      <c r="S179" s="51"/>
      <c r="T179" s="51"/>
      <c r="U179" s="51"/>
      <c r="V179" s="51"/>
      <c r="W179" s="51"/>
      <c r="X179" s="51"/>
      <c r="Y179" s="51"/>
      <c r="Z179" s="51"/>
    </row>
    <row r="180" spans="1:26" ht="11.25" customHeight="1">
      <c r="A180" s="372"/>
      <c r="B180" s="51"/>
      <c r="C180" s="51"/>
      <c r="D180" s="823"/>
      <c r="E180" s="823"/>
      <c r="F180" s="336"/>
      <c r="G180" s="336"/>
      <c r="H180" s="336"/>
      <c r="I180" s="336"/>
      <c r="J180" s="336"/>
      <c r="K180" s="336"/>
      <c r="L180" s="336"/>
      <c r="M180" s="824"/>
      <c r="N180" s="336"/>
      <c r="O180" s="824"/>
      <c r="P180" s="825"/>
      <c r="Q180" s="372"/>
      <c r="R180" s="626"/>
      <c r="S180" s="51"/>
      <c r="T180" s="51"/>
      <c r="U180" s="51"/>
      <c r="V180" s="51"/>
      <c r="W180" s="51"/>
      <c r="X180" s="51"/>
      <c r="Y180" s="51"/>
      <c r="Z180" s="51"/>
    </row>
    <row r="181" spans="1:26" ht="11.25" customHeight="1">
      <c r="A181" s="372"/>
      <c r="B181" s="51"/>
      <c r="C181" s="51"/>
      <c r="D181" s="823"/>
      <c r="E181" s="823"/>
      <c r="F181" s="336"/>
      <c r="G181" s="336"/>
      <c r="H181" s="336"/>
      <c r="I181" s="336"/>
      <c r="J181" s="336"/>
      <c r="K181" s="336"/>
      <c r="L181" s="336"/>
      <c r="M181" s="824"/>
      <c r="N181" s="336"/>
      <c r="O181" s="824"/>
      <c r="P181" s="825"/>
      <c r="Q181" s="372"/>
      <c r="R181" s="626"/>
      <c r="S181" s="51"/>
      <c r="T181" s="51"/>
      <c r="U181" s="51"/>
      <c r="V181" s="51"/>
      <c r="W181" s="51"/>
      <c r="X181" s="51"/>
      <c r="Y181" s="51"/>
      <c r="Z181" s="51"/>
    </row>
    <row r="182" spans="1:26" ht="11.25" customHeight="1">
      <c r="A182" s="372"/>
      <c r="B182" s="51"/>
      <c r="C182" s="51"/>
      <c r="D182" s="823"/>
      <c r="E182" s="823"/>
      <c r="F182" s="336"/>
      <c r="G182" s="336"/>
      <c r="H182" s="336"/>
      <c r="I182" s="336"/>
      <c r="J182" s="336"/>
      <c r="K182" s="336"/>
      <c r="L182" s="336"/>
      <c r="M182" s="824"/>
      <c r="N182" s="336"/>
      <c r="O182" s="824"/>
      <c r="P182" s="825"/>
      <c r="Q182" s="372"/>
      <c r="R182" s="626"/>
      <c r="S182" s="51"/>
      <c r="T182" s="51"/>
      <c r="U182" s="51"/>
      <c r="V182" s="51"/>
      <c r="W182" s="51"/>
      <c r="X182" s="51"/>
      <c r="Y182" s="51"/>
      <c r="Z182" s="51"/>
    </row>
    <row r="183" spans="1:26" ht="11.25" customHeight="1">
      <c r="A183" s="372"/>
      <c r="B183" s="51"/>
      <c r="C183" s="51"/>
      <c r="D183" s="823"/>
      <c r="E183" s="823"/>
      <c r="F183" s="336"/>
      <c r="G183" s="336"/>
      <c r="H183" s="336"/>
      <c r="I183" s="336"/>
      <c r="J183" s="336"/>
      <c r="K183" s="336"/>
      <c r="L183" s="336"/>
      <c r="M183" s="824"/>
      <c r="N183" s="336"/>
      <c r="O183" s="824"/>
      <c r="P183" s="825"/>
      <c r="Q183" s="372"/>
      <c r="R183" s="626"/>
      <c r="S183" s="51"/>
      <c r="T183" s="51"/>
      <c r="U183" s="51"/>
      <c r="V183" s="51"/>
      <c r="W183" s="51"/>
      <c r="X183" s="51"/>
      <c r="Y183" s="51"/>
      <c r="Z183" s="51"/>
    </row>
    <row r="184" spans="1:26" ht="11.25" customHeight="1">
      <c r="A184" s="372"/>
      <c r="B184" s="51"/>
      <c r="C184" s="51"/>
      <c r="D184" s="823"/>
      <c r="E184" s="823"/>
      <c r="F184" s="336"/>
      <c r="G184" s="336"/>
      <c r="H184" s="336"/>
      <c r="I184" s="336"/>
      <c r="J184" s="336"/>
      <c r="K184" s="336"/>
      <c r="L184" s="336"/>
      <c r="M184" s="824"/>
      <c r="N184" s="336"/>
      <c r="O184" s="824"/>
      <c r="P184" s="825"/>
      <c r="Q184" s="372"/>
      <c r="R184" s="626"/>
      <c r="S184" s="51"/>
      <c r="T184" s="51"/>
      <c r="U184" s="51"/>
      <c r="V184" s="51"/>
      <c r="W184" s="51"/>
      <c r="X184" s="51"/>
      <c r="Y184" s="51"/>
      <c r="Z184" s="51"/>
    </row>
    <row r="185" spans="1:26" ht="11.25" customHeight="1">
      <c r="A185" s="372"/>
      <c r="B185" s="51"/>
      <c r="C185" s="51"/>
      <c r="D185" s="823"/>
      <c r="E185" s="823"/>
      <c r="F185" s="336"/>
      <c r="G185" s="336"/>
      <c r="H185" s="336"/>
      <c r="I185" s="336"/>
      <c r="J185" s="336"/>
      <c r="K185" s="336"/>
      <c r="L185" s="336"/>
      <c r="M185" s="824"/>
      <c r="N185" s="336"/>
      <c r="O185" s="824"/>
      <c r="P185" s="825"/>
      <c r="Q185" s="372"/>
      <c r="R185" s="626"/>
      <c r="S185" s="51"/>
      <c r="T185" s="51"/>
      <c r="U185" s="51"/>
      <c r="V185" s="51"/>
      <c r="W185" s="51"/>
      <c r="X185" s="51"/>
      <c r="Y185" s="51"/>
      <c r="Z185" s="51"/>
    </row>
    <row r="186" spans="1:26" ht="11.25" customHeight="1">
      <c r="A186" s="372"/>
      <c r="B186" s="51"/>
      <c r="C186" s="51"/>
      <c r="D186" s="823"/>
      <c r="E186" s="823"/>
      <c r="F186" s="336"/>
      <c r="G186" s="336"/>
      <c r="H186" s="336"/>
      <c r="I186" s="336"/>
      <c r="J186" s="336"/>
      <c r="K186" s="336"/>
      <c r="L186" s="336"/>
      <c r="M186" s="824"/>
      <c r="N186" s="336"/>
      <c r="O186" s="824"/>
      <c r="P186" s="825"/>
      <c r="Q186" s="372"/>
      <c r="R186" s="626"/>
      <c r="S186" s="51"/>
      <c r="T186" s="51"/>
      <c r="U186" s="51"/>
      <c r="V186" s="51"/>
      <c r="W186" s="51"/>
      <c r="X186" s="51"/>
      <c r="Y186" s="51"/>
      <c r="Z186" s="51"/>
    </row>
    <row r="187" spans="1:26" ht="11.25" customHeight="1">
      <c r="A187" s="372"/>
      <c r="B187" s="51"/>
      <c r="C187" s="51"/>
      <c r="D187" s="823"/>
      <c r="E187" s="823"/>
      <c r="F187" s="336"/>
      <c r="G187" s="336"/>
      <c r="H187" s="336"/>
      <c r="I187" s="336"/>
      <c r="J187" s="336"/>
      <c r="K187" s="336"/>
      <c r="L187" s="336"/>
      <c r="M187" s="824"/>
      <c r="N187" s="336"/>
      <c r="O187" s="824"/>
      <c r="P187" s="825"/>
      <c r="Q187" s="372"/>
      <c r="R187" s="626"/>
      <c r="S187" s="51"/>
      <c r="T187" s="51"/>
      <c r="U187" s="51"/>
      <c r="V187" s="51"/>
      <c r="W187" s="51"/>
      <c r="X187" s="51"/>
      <c r="Y187" s="51"/>
      <c r="Z187" s="51"/>
    </row>
    <row r="188" spans="1:26" ht="11.25" customHeight="1">
      <c r="A188" s="372"/>
      <c r="B188" s="51"/>
      <c r="C188" s="51"/>
      <c r="D188" s="823"/>
      <c r="E188" s="823"/>
      <c r="F188" s="336"/>
      <c r="G188" s="336"/>
      <c r="H188" s="336"/>
      <c r="I188" s="336"/>
      <c r="J188" s="336"/>
      <c r="K188" s="336"/>
      <c r="L188" s="336"/>
      <c r="M188" s="824"/>
      <c r="N188" s="336"/>
      <c r="O188" s="824"/>
      <c r="P188" s="825"/>
      <c r="Q188" s="372"/>
      <c r="R188" s="626"/>
      <c r="S188" s="51"/>
      <c r="T188" s="51"/>
      <c r="U188" s="51"/>
      <c r="V188" s="51"/>
      <c r="W188" s="51"/>
      <c r="X188" s="51"/>
      <c r="Y188" s="51"/>
      <c r="Z188" s="51"/>
    </row>
    <row r="189" spans="1:26" ht="11.25" customHeight="1">
      <c r="A189" s="372"/>
      <c r="B189" s="51"/>
      <c r="C189" s="51"/>
      <c r="D189" s="823"/>
      <c r="E189" s="823"/>
      <c r="F189" s="336"/>
      <c r="G189" s="336"/>
      <c r="H189" s="336"/>
      <c r="I189" s="336"/>
      <c r="J189" s="336"/>
      <c r="K189" s="336"/>
      <c r="L189" s="336"/>
      <c r="M189" s="824"/>
      <c r="N189" s="336"/>
      <c r="O189" s="824"/>
      <c r="P189" s="825"/>
      <c r="Q189" s="372"/>
      <c r="R189" s="626"/>
      <c r="S189" s="51"/>
      <c r="T189" s="51"/>
      <c r="U189" s="51"/>
      <c r="V189" s="51"/>
      <c r="W189" s="51"/>
      <c r="X189" s="51"/>
      <c r="Y189" s="51"/>
      <c r="Z189" s="51"/>
    </row>
    <row r="190" spans="1:26" ht="11.25" customHeight="1">
      <c r="A190" s="372"/>
      <c r="B190" s="51"/>
      <c r="C190" s="51"/>
      <c r="D190" s="823"/>
      <c r="E190" s="823"/>
      <c r="F190" s="336"/>
      <c r="G190" s="336"/>
      <c r="H190" s="336"/>
      <c r="I190" s="336"/>
      <c r="J190" s="336"/>
      <c r="K190" s="336"/>
      <c r="L190" s="336"/>
      <c r="M190" s="824"/>
      <c r="N190" s="336"/>
      <c r="O190" s="824"/>
      <c r="P190" s="825"/>
      <c r="Q190" s="372"/>
      <c r="R190" s="626"/>
      <c r="S190" s="51"/>
      <c r="T190" s="51"/>
      <c r="U190" s="51"/>
      <c r="V190" s="51"/>
      <c r="W190" s="51"/>
      <c r="X190" s="51"/>
      <c r="Y190" s="51"/>
      <c r="Z190" s="51"/>
    </row>
    <row r="191" spans="1:26" ht="11.25" customHeight="1">
      <c r="A191" s="372"/>
      <c r="B191" s="51"/>
      <c r="C191" s="51"/>
      <c r="D191" s="823"/>
      <c r="E191" s="823"/>
      <c r="F191" s="336"/>
      <c r="G191" s="336"/>
      <c r="H191" s="336"/>
      <c r="I191" s="336"/>
      <c r="J191" s="336"/>
      <c r="K191" s="336"/>
      <c r="L191" s="336"/>
      <c r="M191" s="824"/>
      <c r="N191" s="336"/>
      <c r="O191" s="824"/>
      <c r="P191" s="825"/>
      <c r="Q191" s="372"/>
      <c r="R191" s="626"/>
      <c r="S191" s="51"/>
      <c r="T191" s="51"/>
      <c r="U191" s="51"/>
      <c r="V191" s="51"/>
      <c r="W191" s="51"/>
      <c r="X191" s="51"/>
      <c r="Y191" s="51"/>
      <c r="Z191" s="51"/>
    </row>
    <row r="192" spans="1:26" ht="11.25" customHeight="1">
      <c r="A192" s="372"/>
      <c r="B192" s="51"/>
      <c r="C192" s="51"/>
      <c r="D192" s="823"/>
      <c r="E192" s="823"/>
      <c r="F192" s="336"/>
      <c r="G192" s="336"/>
      <c r="H192" s="336"/>
      <c r="I192" s="336"/>
      <c r="J192" s="336"/>
      <c r="K192" s="336"/>
      <c r="L192" s="336"/>
      <c r="M192" s="824"/>
      <c r="N192" s="336"/>
      <c r="O192" s="824"/>
      <c r="P192" s="825"/>
      <c r="Q192" s="372"/>
      <c r="R192" s="626"/>
      <c r="S192" s="51"/>
      <c r="T192" s="51"/>
      <c r="U192" s="51"/>
      <c r="V192" s="51"/>
      <c r="W192" s="51"/>
      <c r="X192" s="51"/>
      <c r="Y192" s="51"/>
      <c r="Z192" s="51"/>
    </row>
    <row r="193" spans="1:26" ht="11.25" customHeight="1">
      <c r="A193" s="372"/>
      <c r="B193" s="51"/>
      <c r="C193" s="51"/>
      <c r="D193" s="823"/>
      <c r="E193" s="823"/>
      <c r="F193" s="336"/>
      <c r="G193" s="336"/>
      <c r="H193" s="336"/>
      <c r="I193" s="336"/>
      <c r="J193" s="336"/>
      <c r="K193" s="336"/>
      <c r="L193" s="336"/>
      <c r="M193" s="824"/>
      <c r="N193" s="336"/>
      <c r="O193" s="824"/>
      <c r="P193" s="825"/>
      <c r="Q193" s="372"/>
      <c r="R193" s="626"/>
      <c r="S193" s="51"/>
      <c r="T193" s="51"/>
      <c r="U193" s="51"/>
      <c r="V193" s="51"/>
      <c r="W193" s="51"/>
      <c r="X193" s="51"/>
      <c r="Y193" s="51"/>
      <c r="Z193" s="51"/>
    </row>
    <row r="194" spans="1:26" ht="11.25" customHeight="1">
      <c r="A194" s="372"/>
      <c r="B194" s="51"/>
      <c r="C194" s="51"/>
      <c r="D194" s="823"/>
      <c r="E194" s="823"/>
      <c r="F194" s="336"/>
      <c r="G194" s="336"/>
      <c r="H194" s="336"/>
      <c r="I194" s="336"/>
      <c r="J194" s="336"/>
      <c r="K194" s="336"/>
      <c r="L194" s="336"/>
      <c r="M194" s="824"/>
      <c r="N194" s="336"/>
      <c r="O194" s="824"/>
      <c r="P194" s="825"/>
      <c r="Q194" s="372"/>
      <c r="R194" s="626"/>
      <c r="S194" s="51"/>
      <c r="T194" s="51"/>
      <c r="U194" s="51"/>
      <c r="V194" s="51"/>
      <c r="W194" s="51"/>
      <c r="X194" s="51"/>
      <c r="Y194" s="51"/>
      <c r="Z194" s="51"/>
    </row>
    <row r="195" spans="1:26" ht="11.25" customHeight="1">
      <c r="A195" s="372"/>
      <c r="B195" s="51"/>
      <c r="C195" s="51"/>
      <c r="D195" s="823"/>
      <c r="E195" s="823"/>
      <c r="F195" s="336"/>
      <c r="G195" s="336"/>
      <c r="H195" s="336"/>
      <c r="I195" s="336"/>
      <c r="J195" s="336"/>
      <c r="K195" s="336"/>
      <c r="L195" s="336"/>
      <c r="M195" s="824"/>
      <c r="N195" s="336"/>
      <c r="O195" s="824"/>
      <c r="P195" s="825"/>
      <c r="Q195" s="372"/>
      <c r="R195" s="626"/>
      <c r="S195" s="51"/>
      <c r="T195" s="51"/>
      <c r="U195" s="51"/>
      <c r="V195" s="51"/>
      <c r="W195" s="51"/>
      <c r="X195" s="51"/>
      <c r="Y195" s="51"/>
      <c r="Z195" s="51"/>
    </row>
    <row r="196" spans="1:26" ht="11.25" customHeight="1">
      <c r="A196" s="372"/>
      <c r="B196" s="51"/>
      <c r="C196" s="51"/>
      <c r="D196" s="823"/>
      <c r="E196" s="823"/>
      <c r="F196" s="336"/>
      <c r="G196" s="336"/>
      <c r="H196" s="336"/>
      <c r="I196" s="336"/>
      <c r="J196" s="336"/>
      <c r="K196" s="336"/>
      <c r="L196" s="336"/>
      <c r="M196" s="824"/>
      <c r="N196" s="336"/>
      <c r="O196" s="824"/>
      <c r="P196" s="825"/>
      <c r="Q196" s="372"/>
      <c r="R196" s="626"/>
      <c r="S196" s="51"/>
      <c r="T196" s="51"/>
      <c r="U196" s="51"/>
      <c r="V196" s="51"/>
      <c r="W196" s="51"/>
      <c r="X196" s="51"/>
      <c r="Y196" s="51"/>
      <c r="Z196" s="51"/>
    </row>
    <row r="197" spans="1:26" ht="11.25" customHeight="1">
      <c r="A197" s="372"/>
      <c r="B197" s="51"/>
      <c r="C197" s="51"/>
      <c r="D197" s="823"/>
      <c r="E197" s="823"/>
      <c r="F197" s="336"/>
      <c r="G197" s="336"/>
      <c r="H197" s="336"/>
      <c r="I197" s="336"/>
      <c r="J197" s="336"/>
      <c r="K197" s="336"/>
      <c r="L197" s="336"/>
      <c r="M197" s="824"/>
      <c r="N197" s="336"/>
      <c r="O197" s="824"/>
      <c r="P197" s="825"/>
      <c r="Q197" s="372"/>
      <c r="R197" s="626"/>
      <c r="S197" s="51"/>
      <c r="T197" s="51"/>
      <c r="U197" s="51"/>
      <c r="V197" s="51"/>
      <c r="W197" s="51"/>
      <c r="X197" s="51"/>
      <c r="Y197" s="51"/>
      <c r="Z197" s="51"/>
    </row>
    <row r="198" spans="1:26" ht="11.25" customHeight="1">
      <c r="A198" s="372"/>
      <c r="B198" s="51"/>
      <c r="C198" s="51"/>
      <c r="D198" s="823"/>
      <c r="E198" s="823"/>
      <c r="F198" s="336"/>
      <c r="G198" s="336"/>
      <c r="H198" s="336"/>
      <c r="I198" s="336"/>
      <c r="J198" s="336"/>
      <c r="K198" s="336"/>
      <c r="L198" s="336"/>
      <c r="M198" s="824"/>
      <c r="N198" s="336"/>
      <c r="O198" s="824"/>
      <c r="P198" s="825"/>
      <c r="Q198" s="372"/>
      <c r="R198" s="626"/>
      <c r="S198" s="51"/>
      <c r="T198" s="51"/>
      <c r="U198" s="51"/>
      <c r="V198" s="51"/>
      <c r="W198" s="51"/>
      <c r="X198" s="51"/>
      <c r="Y198" s="51"/>
      <c r="Z198" s="51"/>
    </row>
    <row r="199" spans="1:26" ht="11.25" customHeight="1">
      <c r="A199" s="372"/>
      <c r="B199" s="51"/>
      <c r="C199" s="51"/>
      <c r="D199" s="823"/>
      <c r="E199" s="823"/>
      <c r="F199" s="336"/>
      <c r="G199" s="336"/>
      <c r="H199" s="336"/>
      <c r="I199" s="336"/>
      <c r="J199" s="336"/>
      <c r="K199" s="336"/>
      <c r="L199" s="336"/>
      <c r="M199" s="824"/>
      <c r="N199" s="336"/>
      <c r="O199" s="824"/>
      <c r="P199" s="825"/>
      <c r="Q199" s="372"/>
      <c r="R199" s="626"/>
      <c r="S199" s="51"/>
      <c r="T199" s="51"/>
      <c r="U199" s="51"/>
      <c r="V199" s="51"/>
      <c r="W199" s="51"/>
      <c r="X199" s="51"/>
      <c r="Y199" s="51"/>
      <c r="Z199" s="51"/>
    </row>
    <row r="200" spans="1:26" ht="11.25" customHeight="1">
      <c r="A200" s="372"/>
      <c r="B200" s="51"/>
      <c r="C200" s="51"/>
      <c r="D200" s="823"/>
      <c r="E200" s="823"/>
      <c r="F200" s="336"/>
      <c r="G200" s="336"/>
      <c r="H200" s="336"/>
      <c r="I200" s="336"/>
      <c r="J200" s="336"/>
      <c r="K200" s="336"/>
      <c r="L200" s="336"/>
      <c r="M200" s="824"/>
      <c r="N200" s="336"/>
      <c r="O200" s="824"/>
      <c r="P200" s="825"/>
      <c r="Q200" s="372"/>
      <c r="R200" s="626"/>
      <c r="S200" s="51"/>
      <c r="T200" s="51"/>
      <c r="U200" s="51"/>
      <c r="V200" s="51"/>
      <c r="W200" s="51"/>
      <c r="X200" s="51"/>
      <c r="Y200" s="51"/>
      <c r="Z200" s="51"/>
    </row>
    <row r="201" spans="1:26" ht="11.25" customHeight="1">
      <c r="A201" s="372"/>
      <c r="B201" s="51"/>
      <c r="C201" s="51"/>
      <c r="D201" s="823"/>
      <c r="E201" s="823"/>
      <c r="F201" s="336"/>
      <c r="G201" s="336"/>
      <c r="H201" s="336"/>
      <c r="I201" s="336"/>
      <c r="J201" s="336"/>
      <c r="K201" s="336"/>
      <c r="L201" s="336"/>
      <c r="M201" s="824"/>
      <c r="N201" s="336"/>
      <c r="O201" s="824"/>
      <c r="P201" s="825"/>
      <c r="Q201" s="372"/>
      <c r="R201" s="626"/>
      <c r="S201" s="51"/>
      <c r="T201" s="51"/>
      <c r="U201" s="51"/>
      <c r="V201" s="51"/>
      <c r="W201" s="51"/>
      <c r="X201" s="51"/>
      <c r="Y201" s="51"/>
      <c r="Z201" s="51"/>
    </row>
    <row r="202" spans="1:26" ht="11.25" customHeight="1">
      <c r="A202" s="372"/>
      <c r="B202" s="51"/>
      <c r="C202" s="51"/>
      <c r="D202" s="823"/>
      <c r="E202" s="823"/>
      <c r="F202" s="336"/>
      <c r="G202" s="336"/>
      <c r="H202" s="336"/>
      <c r="I202" s="336"/>
      <c r="J202" s="336"/>
      <c r="K202" s="336"/>
      <c r="L202" s="336"/>
      <c r="M202" s="824"/>
      <c r="N202" s="336"/>
      <c r="O202" s="824"/>
      <c r="P202" s="825"/>
      <c r="Q202" s="372"/>
      <c r="R202" s="626"/>
      <c r="S202" s="51"/>
      <c r="T202" s="51"/>
      <c r="U202" s="51"/>
      <c r="V202" s="51"/>
      <c r="W202" s="51"/>
      <c r="X202" s="51"/>
      <c r="Y202" s="51"/>
      <c r="Z202" s="51"/>
    </row>
    <row r="203" spans="1:26" ht="11.25" customHeight="1">
      <c r="A203" s="372"/>
      <c r="B203" s="51"/>
      <c r="C203" s="51"/>
      <c r="D203" s="823"/>
      <c r="E203" s="823"/>
      <c r="F203" s="336"/>
      <c r="G203" s="336"/>
      <c r="H203" s="336"/>
      <c r="I203" s="336"/>
      <c r="J203" s="336"/>
      <c r="K203" s="336"/>
      <c r="L203" s="336"/>
      <c r="M203" s="824"/>
      <c r="N203" s="336"/>
      <c r="O203" s="824"/>
      <c r="P203" s="825"/>
      <c r="Q203" s="372"/>
      <c r="R203" s="626"/>
      <c r="S203" s="51"/>
      <c r="T203" s="51"/>
      <c r="U203" s="51"/>
      <c r="V203" s="51"/>
      <c r="W203" s="51"/>
      <c r="X203" s="51"/>
      <c r="Y203" s="51"/>
      <c r="Z203" s="51"/>
    </row>
    <row r="204" spans="1:26" ht="11.25" customHeight="1">
      <c r="A204" s="372"/>
      <c r="B204" s="51"/>
      <c r="C204" s="51"/>
      <c r="D204" s="823"/>
      <c r="E204" s="823"/>
      <c r="F204" s="336"/>
      <c r="G204" s="336"/>
      <c r="H204" s="336"/>
      <c r="I204" s="336"/>
      <c r="J204" s="336"/>
      <c r="K204" s="336"/>
      <c r="L204" s="336"/>
      <c r="M204" s="824"/>
      <c r="N204" s="336"/>
      <c r="O204" s="824"/>
      <c r="P204" s="825"/>
      <c r="Q204" s="372"/>
      <c r="R204" s="626"/>
      <c r="S204" s="51"/>
      <c r="T204" s="51"/>
      <c r="U204" s="51"/>
      <c r="V204" s="51"/>
      <c r="W204" s="51"/>
      <c r="X204" s="51"/>
      <c r="Y204" s="51"/>
      <c r="Z204" s="51"/>
    </row>
    <row r="205" spans="1:26" ht="11.25" customHeight="1">
      <c r="A205" s="372"/>
      <c r="B205" s="51"/>
      <c r="C205" s="51"/>
      <c r="D205" s="823"/>
      <c r="E205" s="823"/>
      <c r="F205" s="336"/>
      <c r="G205" s="336"/>
      <c r="H205" s="336"/>
      <c r="I205" s="336"/>
      <c r="J205" s="336"/>
      <c r="K205" s="336"/>
      <c r="L205" s="336"/>
      <c r="M205" s="824"/>
      <c r="N205" s="336"/>
      <c r="O205" s="824"/>
      <c r="P205" s="825"/>
      <c r="Q205" s="372"/>
      <c r="R205" s="626"/>
      <c r="S205" s="51"/>
      <c r="T205" s="51"/>
      <c r="U205" s="51"/>
      <c r="V205" s="51"/>
      <c r="W205" s="51"/>
      <c r="X205" s="51"/>
      <c r="Y205" s="51"/>
      <c r="Z205" s="51"/>
    </row>
    <row r="206" spans="1:26" ht="11.25" customHeight="1">
      <c r="A206" s="372"/>
      <c r="B206" s="51"/>
      <c r="C206" s="51"/>
      <c r="D206" s="823"/>
      <c r="E206" s="823"/>
      <c r="F206" s="336"/>
      <c r="G206" s="336"/>
      <c r="H206" s="336"/>
      <c r="I206" s="336"/>
      <c r="J206" s="336"/>
      <c r="K206" s="336"/>
      <c r="L206" s="336"/>
      <c r="M206" s="824"/>
      <c r="N206" s="336"/>
      <c r="O206" s="824"/>
      <c r="P206" s="825"/>
      <c r="Q206" s="372"/>
      <c r="R206" s="626"/>
      <c r="S206" s="51"/>
      <c r="T206" s="51"/>
      <c r="U206" s="51"/>
      <c r="V206" s="51"/>
      <c r="W206" s="51"/>
      <c r="X206" s="51"/>
      <c r="Y206" s="51"/>
      <c r="Z206" s="51"/>
    </row>
    <row r="207" spans="1:26" ht="11.25" customHeight="1">
      <c r="A207" s="372"/>
      <c r="B207" s="51"/>
      <c r="C207" s="51"/>
      <c r="D207" s="823"/>
      <c r="E207" s="823"/>
      <c r="F207" s="336"/>
      <c r="G207" s="336"/>
      <c r="H207" s="336"/>
      <c r="I207" s="336"/>
      <c r="J207" s="336"/>
      <c r="K207" s="336"/>
      <c r="L207" s="336"/>
      <c r="M207" s="824"/>
      <c r="N207" s="336"/>
      <c r="O207" s="824"/>
      <c r="P207" s="825"/>
      <c r="Q207" s="372"/>
      <c r="R207" s="626"/>
      <c r="S207" s="51"/>
      <c r="T207" s="51"/>
      <c r="U207" s="51"/>
      <c r="V207" s="51"/>
      <c r="W207" s="51"/>
      <c r="X207" s="51"/>
      <c r="Y207" s="51"/>
      <c r="Z207" s="51"/>
    </row>
    <row r="208" spans="1:26" ht="11.25" customHeight="1">
      <c r="A208" s="372"/>
      <c r="B208" s="51"/>
      <c r="C208" s="51"/>
      <c r="D208" s="823"/>
      <c r="E208" s="823"/>
      <c r="F208" s="336"/>
      <c r="G208" s="336"/>
      <c r="H208" s="336"/>
      <c r="I208" s="336"/>
      <c r="J208" s="336"/>
      <c r="K208" s="336"/>
      <c r="L208" s="336"/>
      <c r="M208" s="824"/>
      <c r="N208" s="336"/>
      <c r="O208" s="824"/>
      <c r="P208" s="825"/>
      <c r="Q208" s="372"/>
      <c r="R208" s="626"/>
      <c r="S208" s="51"/>
      <c r="T208" s="51"/>
      <c r="U208" s="51"/>
      <c r="V208" s="51"/>
      <c r="W208" s="51"/>
      <c r="X208" s="51"/>
      <c r="Y208" s="51"/>
      <c r="Z208" s="51"/>
    </row>
    <row r="209" spans="1:26" ht="11.25" customHeight="1">
      <c r="A209" s="372"/>
      <c r="B209" s="51"/>
      <c r="C209" s="51"/>
      <c r="D209" s="823"/>
      <c r="E209" s="823"/>
      <c r="F209" s="336"/>
      <c r="G209" s="336"/>
      <c r="H209" s="336"/>
      <c r="I209" s="336"/>
      <c r="J209" s="336"/>
      <c r="K209" s="336"/>
      <c r="L209" s="336"/>
      <c r="M209" s="824"/>
      <c r="N209" s="336"/>
      <c r="O209" s="824"/>
      <c r="P209" s="825"/>
      <c r="Q209" s="372"/>
      <c r="R209" s="626"/>
      <c r="S209" s="51"/>
      <c r="T209" s="51"/>
      <c r="U209" s="51"/>
      <c r="V209" s="51"/>
      <c r="W209" s="51"/>
      <c r="X209" s="51"/>
      <c r="Y209" s="51"/>
      <c r="Z209" s="51"/>
    </row>
    <row r="210" spans="1:26" ht="11.25" customHeight="1">
      <c r="A210" s="372"/>
      <c r="B210" s="51"/>
      <c r="C210" s="51"/>
      <c r="D210" s="823"/>
      <c r="E210" s="823"/>
      <c r="F210" s="336"/>
      <c r="G210" s="336"/>
      <c r="H210" s="336"/>
      <c r="I210" s="336"/>
      <c r="J210" s="336"/>
      <c r="K210" s="336"/>
      <c r="L210" s="336"/>
      <c r="M210" s="824"/>
      <c r="N210" s="336"/>
      <c r="O210" s="824"/>
      <c r="P210" s="825"/>
      <c r="Q210" s="372"/>
      <c r="R210" s="626"/>
      <c r="S210" s="51"/>
      <c r="T210" s="51"/>
      <c r="U210" s="51"/>
      <c r="V210" s="51"/>
      <c r="W210" s="51"/>
      <c r="X210" s="51"/>
      <c r="Y210" s="51"/>
      <c r="Z210" s="51"/>
    </row>
    <row r="211" spans="1:26" ht="11.25" customHeight="1">
      <c r="A211" s="372"/>
      <c r="B211" s="51"/>
      <c r="C211" s="51"/>
      <c r="D211" s="823"/>
      <c r="E211" s="823"/>
      <c r="F211" s="336"/>
      <c r="G211" s="336"/>
      <c r="H211" s="336"/>
      <c r="I211" s="336"/>
      <c r="J211" s="336"/>
      <c r="K211" s="336"/>
      <c r="L211" s="336"/>
      <c r="M211" s="824"/>
      <c r="N211" s="336"/>
      <c r="O211" s="824"/>
      <c r="P211" s="825"/>
      <c r="Q211" s="372"/>
      <c r="R211" s="626"/>
      <c r="S211" s="51"/>
      <c r="T211" s="51"/>
      <c r="U211" s="51"/>
      <c r="V211" s="51"/>
      <c r="W211" s="51"/>
      <c r="X211" s="51"/>
      <c r="Y211" s="51"/>
      <c r="Z211" s="51"/>
    </row>
    <row r="212" spans="1:26" ht="11.25" customHeight="1">
      <c r="A212" s="372"/>
      <c r="B212" s="51"/>
      <c r="C212" s="51"/>
      <c r="D212" s="823"/>
      <c r="E212" s="823"/>
      <c r="F212" s="336"/>
      <c r="G212" s="336"/>
      <c r="H212" s="336"/>
      <c r="I212" s="336"/>
      <c r="J212" s="336"/>
      <c r="K212" s="336"/>
      <c r="L212" s="336"/>
      <c r="M212" s="824"/>
      <c r="N212" s="336"/>
      <c r="O212" s="824"/>
      <c r="P212" s="825"/>
      <c r="Q212" s="372"/>
      <c r="R212" s="626"/>
      <c r="S212" s="51"/>
      <c r="T212" s="51"/>
      <c r="U212" s="51"/>
      <c r="V212" s="51"/>
      <c r="W212" s="51"/>
      <c r="X212" s="51"/>
      <c r="Y212" s="51"/>
      <c r="Z212" s="51"/>
    </row>
    <row r="213" spans="1:26" ht="11.25" customHeight="1">
      <c r="A213" s="372"/>
      <c r="B213" s="51"/>
      <c r="C213" s="51"/>
      <c r="D213" s="823"/>
      <c r="E213" s="823"/>
      <c r="F213" s="336"/>
      <c r="G213" s="336"/>
      <c r="H213" s="336"/>
      <c r="I213" s="336"/>
      <c r="J213" s="336"/>
      <c r="K213" s="336"/>
      <c r="L213" s="336"/>
      <c r="M213" s="824"/>
      <c r="N213" s="336"/>
      <c r="O213" s="824"/>
      <c r="P213" s="825"/>
      <c r="Q213" s="372"/>
      <c r="R213" s="626"/>
      <c r="S213" s="51"/>
      <c r="T213" s="51"/>
      <c r="U213" s="51"/>
      <c r="V213" s="51"/>
      <c r="W213" s="51"/>
      <c r="X213" s="51"/>
      <c r="Y213" s="51"/>
      <c r="Z213" s="51"/>
    </row>
    <row r="214" spans="1:26" ht="11.25" customHeight="1">
      <c r="A214" s="372"/>
      <c r="B214" s="51"/>
      <c r="C214" s="51"/>
      <c r="D214" s="823"/>
      <c r="E214" s="823"/>
      <c r="F214" s="336"/>
      <c r="G214" s="336"/>
      <c r="H214" s="336"/>
      <c r="I214" s="336"/>
      <c r="J214" s="336"/>
      <c r="K214" s="336"/>
      <c r="L214" s="336"/>
      <c r="M214" s="824"/>
      <c r="N214" s="336"/>
      <c r="O214" s="824"/>
      <c r="P214" s="825"/>
      <c r="Q214" s="372"/>
      <c r="R214" s="626"/>
      <c r="S214" s="51"/>
      <c r="T214" s="51"/>
      <c r="U214" s="51"/>
      <c r="V214" s="51"/>
      <c r="W214" s="51"/>
      <c r="X214" s="51"/>
      <c r="Y214" s="51"/>
      <c r="Z214" s="51"/>
    </row>
    <row r="215" spans="1:26" ht="11.25" customHeight="1">
      <c r="A215" s="372"/>
      <c r="B215" s="51"/>
      <c r="C215" s="51"/>
      <c r="D215" s="823"/>
      <c r="E215" s="823"/>
      <c r="F215" s="336"/>
      <c r="G215" s="336"/>
      <c r="H215" s="336"/>
      <c r="I215" s="336"/>
      <c r="J215" s="336"/>
      <c r="K215" s="336"/>
      <c r="L215" s="336"/>
      <c r="M215" s="824"/>
      <c r="N215" s="336"/>
      <c r="O215" s="824"/>
      <c r="P215" s="825"/>
      <c r="Q215" s="372"/>
      <c r="R215" s="626"/>
      <c r="S215" s="51"/>
      <c r="T215" s="51"/>
      <c r="U215" s="51"/>
      <c r="V215" s="51"/>
      <c r="W215" s="51"/>
      <c r="X215" s="51"/>
      <c r="Y215" s="51"/>
      <c r="Z215" s="51"/>
    </row>
    <row r="216" spans="1:26" ht="11.25" customHeight="1">
      <c r="A216" s="372"/>
      <c r="B216" s="51"/>
      <c r="C216" s="51"/>
      <c r="D216" s="823"/>
      <c r="E216" s="823"/>
      <c r="F216" s="336"/>
      <c r="G216" s="336"/>
      <c r="H216" s="336"/>
      <c r="I216" s="336"/>
      <c r="J216" s="336"/>
      <c r="K216" s="336"/>
      <c r="L216" s="336"/>
      <c r="M216" s="824"/>
      <c r="N216" s="336"/>
      <c r="O216" s="824"/>
      <c r="P216" s="825"/>
      <c r="Q216" s="372"/>
      <c r="R216" s="626"/>
      <c r="S216" s="51"/>
      <c r="T216" s="51"/>
      <c r="U216" s="51"/>
      <c r="V216" s="51"/>
      <c r="W216" s="51"/>
      <c r="X216" s="51"/>
      <c r="Y216" s="51"/>
      <c r="Z216" s="51"/>
    </row>
    <row r="217" spans="1:26" ht="11.25" customHeight="1">
      <c r="A217" s="372"/>
      <c r="B217" s="51"/>
      <c r="C217" s="51"/>
      <c r="D217" s="823"/>
      <c r="E217" s="823"/>
      <c r="F217" s="336"/>
      <c r="G217" s="336"/>
      <c r="H217" s="336"/>
      <c r="I217" s="336"/>
      <c r="J217" s="336"/>
      <c r="K217" s="336"/>
      <c r="L217" s="336"/>
      <c r="M217" s="824"/>
      <c r="N217" s="336"/>
      <c r="O217" s="824"/>
      <c r="P217" s="825"/>
      <c r="Q217" s="372"/>
      <c r="R217" s="626"/>
      <c r="S217" s="51"/>
      <c r="T217" s="51"/>
      <c r="U217" s="51"/>
      <c r="V217" s="51"/>
      <c r="W217" s="51"/>
      <c r="X217" s="51"/>
      <c r="Y217" s="51"/>
      <c r="Z217" s="51"/>
    </row>
    <row r="218" spans="1:26" ht="11.25" customHeight="1">
      <c r="A218" s="372"/>
      <c r="B218" s="51"/>
      <c r="C218" s="51"/>
      <c r="D218" s="823"/>
      <c r="E218" s="823"/>
      <c r="F218" s="336"/>
      <c r="G218" s="336"/>
      <c r="H218" s="336"/>
      <c r="I218" s="336"/>
      <c r="J218" s="336"/>
      <c r="K218" s="336"/>
      <c r="L218" s="336"/>
      <c r="M218" s="824"/>
      <c r="N218" s="336"/>
      <c r="O218" s="824"/>
      <c r="P218" s="825"/>
      <c r="Q218" s="372"/>
      <c r="R218" s="626"/>
      <c r="S218" s="51"/>
      <c r="T218" s="51"/>
      <c r="U218" s="51"/>
      <c r="V218" s="51"/>
      <c r="W218" s="51"/>
      <c r="X218" s="51"/>
      <c r="Y218" s="51"/>
      <c r="Z218" s="51"/>
    </row>
    <row r="219" spans="1:26" ht="11.25" customHeight="1">
      <c r="A219" s="372"/>
      <c r="B219" s="51"/>
      <c r="C219" s="51"/>
      <c r="D219" s="823"/>
      <c r="E219" s="823"/>
      <c r="F219" s="336"/>
      <c r="G219" s="336"/>
      <c r="H219" s="336"/>
      <c r="I219" s="336"/>
      <c r="J219" s="336"/>
      <c r="K219" s="336"/>
      <c r="L219" s="336"/>
      <c r="M219" s="824"/>
      <c r="N219" s="336"/>
      <c r="O219" s="824"/>
      <c r="P219" s="825"/>
      <c r="Q219" s="372"/>
      <c r="R219" s="626"/>
      <c r="S219" s="51"/>
      <c r="T219" s="51"/>
      <c r="U219" s="51"/>
      <c r="V219" s="51"/>
      <c r="W219" s="51"/>
      <c r="X219" s="51"/>
      <c r="Y219" s="51"/>
      <c r="Z219" s="51"/>
    </row>
    <row r="220" spans="1:26" ht="11.25" customHeight="1">
      <c r="A220" s="372"/>
      <c r="B220" s="51"/>
      <c r="C220" s="51"/>
      <c r="D220" s="823"/>
      <c r="E220" s="823"/>
      <c r="F220" s="336"/>
      <c r="G220" s="336"/>
      <c r="H220" s="336"/>
      <c r="I220" s="336"/>
      <c r="J220" s="336"/>
      <c r="K220" s="336"/>
      <c r="L220" s="336"/>
      <c r="M220" s="824"/>
      <c r="N220" s="336"/>
      <c r="O220" s="824"/>
      <c r="P220" s="825"/>
      <c r="Q220" s="372"/>
      <c r="R220" s="626"/>
      <c r="S220" s="51"/>
      <c r="T220" s="51"/>
      <c r="U220" s="51"/>
      <c r="V220" s="51"/>
      <c r="W220" s="51"/>
      <c r="X220" s="51"/>
      <c r="Y220" s="51"/>
      <c r="Z220" s="51"/>
    </row>
    <row r="221" spans="1:26" ht="11.25" customHeight="1">
      <c r="A221" s="372"/>
      <c r="B221" s="51"/>
      <c r="C221" s="51"/>
      <c r="D221" s="823"/>
      <c r="E221" s="823"/>
      <c r="F221" s="336"/>
      <c r="G221" s="336"/>
      <c r="H221" s="336"/>
      <c r="I221" s="336"/>
      <c r="J221" s="336"/>
      <c r="K221" s="336"/>
      <c r="L221" s="336"/>
      <c r="M221" s="824"/>
      <c r="N221" s="336"/>
      <c r="O221" s="824"/>
      <c r="P221" s="825"/>
      <c r="Q221" s="372"/>
      <c r="R221" s="626"/>
      <c r="S221" s="51"/>
      <c r="T221" s="51"/>
      <c r="U221" s="51"/>
      <c r="V221" s="51"/>
      <c r="W221" s="51"/>
      <c r="X221" s="51"/>
      <c r="Y221" s="51"/>
      <c r="Z221" s="51"/>
    </row>
    <row r="222" spans="1:26" ht="11.25" customHeight="1">
      <c r="A222" s="372"/>
      <c r="B222" s="51"/>
      <c r="C222" s="51"/>
      <c r="D222" s="823"/>
      <c r="E222" s="823"/>
      <c r="F222" s="336"/>
      <c r="G222" s="336"/>
      <c r="H222" s="336"/>
      <c r="I222" s="336"/>
      <c r="J222" s="336"/>
      <c r="K222" s="336"/>
      <c r="L222" s="336"/>
      <c r="M222" s="824"/>
      <c r="N222" s="336"/>
      <c r="O222" s="824"/>
      <c r="P222" s="825"/>
      <c r="Q222" s="372"/>
      <c r="R222" s="626"/>
      <c r="S222" s="51"/>
      <c r="T222" s="51"/>
      <c r="U222" s="51"/>
      <c r="V222" s="51"/>
      <c r="W222" s="51"/>
      <c r="X222" s="51"/>
      <c r="Y222" s="51"/>
      <c r="Z222" s="51"/>
    </row>
    <row r="223" spans="1:26" ht="11.25" customHeight="1">
      <c r="A223" s="372"/>
      <c r="B223" s="51"/>
      <c r="C223" s="51"/>
      <c r="D223" s="823"/>
      <c r="E223" s="823"/>
      <c r="F223" s="336"/>
      <c r="G223" s="336"/>
      <c r="H223" s="336"/>
      <c r="I223" s="336"/>
      <c r="J223" s="336"/>
      <c r="K223" s="336"/>
      <c r="L223" s="336"/>
      <c r="M223" s="824"/>
      <c r="N223" s="336"/>
      <c r="O223" s="824"/>
      <c r="P223" s="825"/>
      <c r="Q223" s="372"/>
      <c r="R223" s="626"/>
      <c r="S223" s="51"/>
      <c r="T223" s="51"/>
      <c r="U223" s="51"/>
      <c r="V223" s="51"/>
      <c r="W223" s="51"/>
      <c r="X223" s="51"/>
      <c r="Y223" s="51"/>
      <c r="Z223" s="51"/>
    </row>
    <row r="224" spans="1:26" ht="11.25" customHeight="1">
      <c r="A224" s="372"/>
      <c r="B224" s="51"/>
      <c r="C224" s="51"/>
      <c r="D224" s="823"/>
      <c r="E224" s="823"/>
      <c r="F224" s="336"/>
      <c r="G224" s="336"/>
      <c r="H224" s="336"/>
      <c r="I224" s="336"/>
      <c r="J224" s="336"/>
      <c r="K224" s="336"/>
      <c r="L224" s="336"/>
      <c r="M224" s="824"/>
      <c r="N224" s="336"/>
      <c r="O224" s="824"/>
      <c r="P224" s="825"/>
      <c r="Q224" s="372"/>
      <c r="R224" s="626"/>
      <c r="S224" s="51"/>
      <c r="T224" s="51"/>
      <c r="U224" s="51"/>
      <c r="V224" s="51"/>
      <c r="W224" s="51"/>
      <c r="X224" s="51"/>
      <c r="Y224" s="51"/>
      <c r="Z224" s="51"/>
    </row>
    <row r="225" spans="1:26" ht="11.25" customHeight="1">
      <c r="A225" s="372"/>
      <c r="B225" s="51"/>
      <c r="C225" s="51"/>
      <c r="D225" s="823"/>
      <c r="E225" s="823"/>
      <c r="F225" s="336"/>
      <c r="G225" s="336"/>
      <c r="H225" s="336"/>
      <c r="I225" s="336"/>
      <c r="J225" s="336"/>
      <c r="K225" s="336"/>
      <c r="L225" s="336"/>
      <c r="M225" s="824"/>
      <c r="N225" s="336"/>
      <c r="O225" s="824"/>
      <c r="P225" s="825"/>
      <c r="Q225" s="372"/>
      <c r="R225" s="626"/>
      <c r="S225" s="51"/>
      <c r="T225" s="51"/>
      <c r="U225" s="51"/>
      <c r="V225" s="51"/>
      <c r="W225" s="51"/>
      <c r="X225" s="51"/>
      <c r="Y225" s="51"/>
      <c r="Z225" s="51"/>
    </row>
    <row r="226" spans="1:26" ht="11.25" customHeight="1">
      <c r="A226" s="372"/>
      <c r="B226" s="51"/>
      <c r="C226" s="51"/>
      <c r="D226" s="823"/>
      <c r="E226" s="823"/>
      <c r="F226" s="336"/>
      <c r="G226" s="336"/>
      <c r="H226" s="336"/>
      <c r="I226" s="336"/>
      <c r="J226" s="336"/>
      <c r="K226" s="336"/>
      <c r="L226" s="336"/>
      <c r="M226" s="824"/>
      <c r="N226" s="336"/>
      <c r="O226" s="824"/>
      <c r="P226" s="825"/>
      <c r="Q226" s="372"/>
      <c r="R226" s="626"/>
      <c r="S226" s="51"/>
      <c r="T226" s="51"/>
      <c r="U226" s="51"/>
      <c r="V226" s="51"/>
      <c r="W226" s="51"/>
      <c r="X226" s="51"/>
      <c r="Y226" s="51"/>
      <c r="Z226" s="51"/>
    </row>
    <row r="227" spans="1:26" ht="11.25" customHeight="1">
      <c r="A227" s="372"/>
      <c r="B227" s="51"/>
      <c r="C227" s="51"/>
      <c r="D227" s="823"/>
      <c r="E227" s="823"/>
      <c r="F227" s="336"/>
      <c r="G227" s="336"/>
      <c r="H227" s="336"/>
      <c r="I227" s="336"/>
      <c r="J227" s="336"/>
      <c r="K227" s="336"/>
      <c r="L227" s="336"/>
      <c r="M227" s="824"/>
      <c r="N227" s="336"/>
      <c r="O227" s="824"/>
      <c r="P227" s="825"/>
      <c r="Q227" s="372"/>
      <c r="R227" s="626"/>
      <c r="S227" s="51"/>
      <c r="T227" s="51"/>
      <c r="U227" s="51"/>
      <c r="V227" s="51"/>
      <c r="W227" s="51"/>
      <c r="X227" s="51"/>
      <c r="Y227" s="51"/>
      <c r="Z227" s="51"/>
    </row>
    <row r="228" spans="1:26" ht="11.25" customHeight="1">
      <c r="A228" s="372"/>
      <c r="B228" s="51"/>
      <c r="C228" s="51"/>
      <c r="D228" s="823"/>
      <c r="E228" s="823"/>
      <c r="F228" s="336"/>
      <c r="G228" s="336"/>
      <c r="H228" s="336"/>
      <c r="I228" s="336"/>
      <c r="J228" s="336"/>
      <c r="K228" s="336"/>
      <c r="L228" s="336"/>
      <c r="M228" s="824"/>
      <c r="N228" s="336"/>
      <c r="O228" s="824"/>
      <c r="P228" s="825"/>
      <c r="Q228" s="372"/>
      <c r="R228" s="626"/>
      <c r="S228" s="51"/>
      <c r="T228" s="51"/>
      <c r="U228" s="51"/>
      <c r="V228" s="51"/>
      <c r="W228" s="51"/>
      <c r="X228" s="51"/>
      <c r="Y228" s="51"/>
      <c r="Z228" s="51"/>
    </row>
    <row r="229" spans="1:26" ht="11.25" customHeight="1">
      <c r="A229" s="372"/>
      <c r="B229" s="51"/>
      <c r="C229" s="51"/>
      <c r="D229" s="823"/>
      <c r="E229" s="823"/>
      <c r="F229" s="336"/>
      <c r="G229" s="336"/>
      <c r="H229" s="336"/>
      <c r="I229" s="336"/>
      <c r="J229" s="336"/>
      <c r="K229" s="336"/>
      <c r="L229" s="336"/>
      <c r="M229" s="824"/>
      <c r="N229" s="336"/>
      <c r="O229" s="824"/>
      <c r="P229" s="825"/>
      <c r="Q229" s="372"/>
      <c r="R229" s="626"/>
      <c r="S229" s="51"/>
      <c r="T229" s="51"/>
      <c r="U229" s="51"/>
      <c r="V229" s="51"/>
      <c r="W229" s="51"/>
      <c r="X229" s="51"/>
      <c r="Y229" s="51"/>
      <c r="Z229" s="51"/>
    </row>
    <row r="230" spans="1:26" ht="11.25" customHeight="1">
      <c r="A230" s="372"/>
      <c r="B230" s="51"/>
      <c r="C230" s="51"/>
      <c r="D230" s="823"/>
      <c r="E230" s="823"/>
      <c r="F230" s="336"/>
      <c r="G230" s="336"/>
      <c r="H230" s="336"/>
      <c r="I230" s="336"/>
      <c r="J230" s="336"/>
      <c r="K230" s="336"/>
      <c r="L230" s="336"/>
      <c r="M230" s="824"/>
      <c r="N230" s="336"/>
      <c r="O230" s="824"/>
      <c r="P230" s="825"/>
      <c r="Q230" s="372"/>
      <c r="R230" s="626"/>
      <c r="S230" s="51"/>
      <c r="T230" s="51"/>
      <c r="U230" s="51"/>
      <c r="V230" s="51"/>
      <c r="W230" s="51"/>
      <c r="X230" s="51"/>
      <c r="Y230" s="51"/>
      <c r="Z230" s="51"/>
    </row>
    <row r="231" spans="1:26" ht="11.25" customHeight="1">
      <c r="A231" s="372"/>
      <c r="B231" s="51"/>
      <c r="C231" s="51"/>
      <c r="D231" s="823"/>
      <c r="E231" s="823"/>
      <c r="F231" s="336"/>
      <c r="G231" s="336"/>
      <c r="H231" s="336"/>
      <c r="I231" s="336"/>
      <c r="J231" s="336"/>
      <c r="K231" s="336"/>
      <c r="L231" s="336"/>
      <c r="M231" s="824"/>
      <c r="N231" s="336"/>
      <c r="O231" s="824"/>
      <c r="P231" s="825"/>
      <c r="Q231" s="372"/>
      <c r="R231" s="626"/>
      <c r="S231" s="51"/>
      <c r="T231" s="51"/>
      <c r="U231" s="51"/>
      <c r="V231" s="51"/>
      <c r="W231" s="51"/>
      <c r="X231" s="51"/>
      <c r="Y231" s="51"/>
      <c r="Z231" s="51"/>
    </row>
    <row r="232" spans="1:26" ht="11.25" customHeight="1">
      <c r="A232" s="372"/>
      <c r="B232" s="51"/>
      <c r="C232" s="51"/>
      <c r="D232" s="823"/>
      <c r="E232" s="823"/>
      <c r="F232" s="336"/>
      <c r="G232" s="336"/>
      <c r="H232" s="336"/>
      <c r="I232" s="336"/>
      <c r="J232" s="336"/>
      <c r="K232" s="336"/>
      <c r="L232" s="336"/>
      <c r="M232" s="824"/>
      <c r="N232" s="336"/>
      <c r="O232" s="824"/>
      <c r="P232" s="825"/>
      <c r="Q232" s="372"/>
      <c r="R232" s="626"/>
      <c r="S232" s="51"/>
      <c r="T232" s="51"/>
      <c r="U232" s="51"/>
      <c r="V232" s="51"/>
      <c r="W232" s="51"/>
      <c r="X232" s="51"/>
      <c r="Y232" s="51"/>
      <c r="Z232" s="51"/>
    </row>
    <row r="233" spans="1:26" ht="11.25" customHeight="1">
      <c r="A233" s="372"/>
      <c r="B233" s="51"/>
      <c r="C233" s="51"/>
      <c r="D233" s="823"/>
      <c r="E233" s="823"/>
      <c r="F233" s="336"/>
      <c r="G233" s="336"/>
      <c r="H233" s="336"/>
      <c r="I233" s="336"/>
      <c r="J233" s="336"/>
      <c r="K233" s="336"/>
      <c r="L233" s="336"/>
      <c r="M233" s="824"/>
      <c r="N233" s="336"/>
      <c r="O233" s="824"/>
      <c r="P233" s="825"/>
      <c r="Q233" s="372"/>
      <c r="R233" s="626"/>
      <c r="S233" s="51"/>
      <c r="T233" s="51"/>
      <c r="U233" s="51"/>
      <c r="V233" s="51"/>
      <c r="W233" s="51"/>
      <c r="X233" s="51"/>
      <c r="Y233" s="51"/>
      <c r="Z233" s="51"/>
    </row>
    <row r="234" spans="1:26" ht="11.25" customHeight="1">
      <c r="A234" s="372"/>
      <c r="B234" s="51"/>
      <c r="C234" s="51"/>
      <c r="D234" s="823"/>
      <c r="E234" s="823"/>
      <c r="F234" s="336"/>
      <c r="G234" s="336"/>
      <c r="H234" s="336"/>
      <c r="I234" s="336"/>
      <c r="J234" s="336"/>
      <c r="K234" s="336"/>
      <c r="L234" s="336"/>
      <c r="M234" s="824"/>
      <c r="N234" s="336"/>
      <c r="O234" s="824"/>
      <c r="P234" s="825"/>
      <c r="Q234" s="372"/>
      <c r="R234" s="626"/>
      <c r="S234" s="51"/>
      <c r="T234" s="51"/>
      <c r="U234" s="51"/>
      <c r="V234" s="51"/>
      <c r="W234" s="51"/>
      <c r="X234" s="51"/>
      <c r="Y234" s="51"/>
      <c r="Z234" s="51"/>
    </row>
    <row r="235" spans="1:26" ht="11.25" customHeight="1">
      <c r="A235" s="372"/>
      <c r="B235" s="51"/>
      <c r="C235" s="51"/>
      <c r="D235" s="823"/>
      <c r="E235" s="823"/>
      <c r="F235" s="336"/>
      <c r="G235" s="336"/>
      <c r="H235" s="336"/>
      <c r="I235" s="336"/>
      <c r="J235" s="336"/>
      <c r="K235" s="336"/>
      <c r="L235" s="336"/>
      <c r="M235" s="824"/>
      <c r="N235" s="336"/>
      <c r="O235" s="824"/>
      <c r="P235" s="825"/>
      <c r="Q235" s="372"/>
      <c r="R235" s="626"/>
      <c r="S235" s="51"/>
      <c r="T235" s="51"/>
      <c r="U235" s="51"/>
      <c r="V235" s="51"/>
      <c r="W235" s="51"/>
      <c r="X235" s="51"/>
      <c r="Y235" s="51"/>
      <c r="Z235" s="51"/>
    </row>
    <row r="236" spans="1:26" ht="11.25" customHeight="1">
      <c r="A236" s="372"/>
      <c r="B236" s="51"/>
      <c r="C236" s="51"/>
      <c r="D236" s="823"/>
      <c r="E236" s="823"/>
      <c r="F236" s="336"/>
      <c r="G236" s="336"/>
      <c r="H236" s="336"/>
      <c r="I236" s="336"/>
      <c r="J236" s="336"/>
      <c r="K236" s="336"/>
      <c r="L236" s="336"/>
      <c r="M236" s="824"/>
      <c r="N236" s="336"/>
      <c r="O236" s="824"/>
      <c r="P236" s="825"/>
      <c r="Q236" s="372"/>
      <c r="R236" s="626"/>
      <c r="S236" s="51"/>
      <c r="T236" s="51"/>
      <c r="U236" s="51"/>
      <c r="V236" s="51"/>
      <c r="W236" s="51"/>
      <c r="X236" s="51"/>
      <c r="Y236" s="51"/>
      <c r="Z236" s="51"/>
    </row>
    <row r="237" spans="1:26" ht="11.25" customHeight="1">
      <c r="A237" s="372"/>
      <c r="B237" s="51"/>
      <c r="C237" s="51"/>
      <c r="D237" s="823"/>
      <c r="E237" s="823"/>
      <c r="F237" s="336"/>
      <c r="G237" s="336"/>
      <c r="H237" s="336"/>
      <c r="I237" s="336"/>
      <c r="J237" s="336"/>
      <c r="K237" s="336"/>
      <c r="L237" s="336"/>
      <c r="M237" s="824"/>
      <c r="N237" s="336"/>
      <c r="O237" s="824"/>
      <c r="P237" s="825"/>
      <c r="Q237" s="372"/>
      <c r="R237" s="626"/>
      <c r="S237" s="51"/>
      <c r="T237" s="51"/>
      <c r="U237" s="51"/>
      <c r="V237" s="51"/>
      <c r="W237" s="51"/>
      <c r="X237" s="51"/>
      <c r="Y237" s="51"/>
      <c r="Z237" s="51"/>
    </row>
    <row r="238" spans="1:26" ht="11.25" customHeight="1">
      <c r="A238" s="372"/>
      <c r="B238" s="51"/>
      <c r="C238" s="51"/>
      <c r="D238" s="823"/>
      <c r="E238" s="823"/>
      <c r="F238" s="336"/>
      <c r="G238" s="336"/>
      <c r="H238" s="336"/>
      <c r="I238" s="336"/>
      <c r="J238" s="336"/>
      <c r="K238" s="336"/>
      <c r="L238" s="336"/>
      <c r="M238" s="824"/>
      <c r="N238" s="336"/>
      <c r="O238" s="824"/>
      <c r="P238" s="825"/>
      <c r="Q238" s="372"/>
      <c r="R238" s="626"/>
      <c r="S238" s="51"/>
      <c r="T238" s="51"/>
      <c r="U238" s="51"/>
      <c r="V238" s="51"/>
      <c r="W238" s="51"/>
      <c r="X238" s="51"/>
      <c r="Y238" s="51"/>
      <c r="Z238" s="51"/>
    </row>
    <row r="239" spans="1:26" ht="11.25" customHeight="1">
      <c r="A239" s="372"/>
      <c r="B239" s="51"/>
      <c r="C239" s="51"/>
      <c r="D239" s="823"/>
      <c r="E239" s="823"/>
      <c r="F239" s="336"/>
      <c r="G239" s="336"/>
      <c r="H239" s="336"/>
      <c r="I239" s="336"/>
      <c r="J239" s="336"/>
      <c r="K239" s="336"/>
      <c r="L239" s="336"/>
      <c r="M239" s="824"/>
      <c r="N239" s="336"/>
      <c r="O239" s="824"/>
      <c r="P239" s="825"/>
      <c r="Q239" s="372"/>
      <c r="R239" s="626"/>
      <c r="S239" s="51"/>
      <c r="T239" s="51"/>
      <c r="U239" s="51"/>
      <c r="V239" s="51"/>
      <c r="W239" s="51"/>
      <c r="X239" s="51"/>
      <c r="Y239" s="51"/>
      <c r="Z239" s="51"/>
    </row>
    <row r="240" spans="1:26" ht="11.25" customHeight="1">
      <c r="A240" s="372"/>
      <c r="B240" s="51"/>
      <c r="C240" s="51"/>
      <c r="D240" s="823"/>
      <c r="E240" s="823"/>
      <c r="F240" s="336"/>
      <c r="G240" s="336"/>
      <c r="H240" s="336"/>
      <c r="I240" s="336"/>
      <c r="J240" s="336"/>
      <c r="K240" s="336"/>
      <c r="L240" s="336"/>
      <c r="M240" s="824"/>
      <c r="N240" s="336"/>
      <c r="O240" s="824"/>
      <c r="P240" s="825"/>
      <c r="Q240" s="372"/>
      <c r="R240" s="626"/>
      <c r="S240" s="51"/>
      <c r="T240" s="51"/>
      <c r="U240" s="51"/>
      <c r="V240" s="51"/>
      <c r="W240" s="51"/>
      <c r="X240" s="51"/>
      <c r="Y240" s="51"/>
      <c r="Z240" s="51"/>
    </row>
    <row r="241" spans="1:26" ht="11.25" customHeight="1">
      <c r="A241" s="372"/>
      <c r="B241" s="51"/>
      <c r="C241" s="51"/>
      <c r="D241" s="823"/>
      <c r="E241" s="823"/>
      <c r="F241" s="336"/>
      <c r="G241" s="336"/>
      <c r="H241" s="336"/>
      <c r="I241" s="336"/>
      <c r="J241" s="336"/>
      <c r="K241" s="336"/>
      <c r="L241" s="336"/>
      <c r="M241" s="824"/>
      <c r="N241" s="336"/>
      <c r="O241" s="824"/>
      <c r="P241" s="825"/>
      <c r="Q241" s="372"/>
      <c r="R241" s="626"/>
      <c r="S241" s="51"/>
      <c r="T241" s="51"/>
      <c r="U241" s="51"/>
      <c r="V241" s="51"/>
      <c r="W241" s="51"/>
      <c r="X241" s="51"/>
      <c r="Y241" s="51"/>
      <c r="Z241" s="51"/>
    </row>
    <row r="242" spans="1:26" ht="11.25" customHeight="1">
      <c r="A242" s="372"/>
      <c r="B242" s="51"/>
      <c r="C242" s="51"/>
      <c r="D242" s="823"/>
      <c r="E242" s="823"/>
      <c r="F242" s="336"/>
      <c r="G242" s="336"/>
      <c r="H242" s="336"/>
      <c r="I242" s="336"/>
      <c r="J242" s="336"/>
      <c r="K242" s="336"/>
      <c r="L242" s="336"/>
      <c r="M242" s="824"/>
      <c r="N242" s="336"/>
      <c r="O242" s="824"/>
      <c r="P242" s="825"/>
      <c r="Q242" s="372"/>
      <c r="R242" s="626"/>
      <c r="S242" s="51"/>
      <c r="T242" s="51"/>
      <c r="U242" s="51"/>
      <c r="V242" s="51"/>
      <c r="W242" s="51"/>
      <c r="X242" s="51"/>
      <c r="Y242" s="51"/>
      <c r="Z242" s="51"/>
    </row>
    <row r="243" spans="1:26" ht="11.25" customHeight="1">
      <c r="A243" s="372"/>
      <c r="B243" s="51"/>
      <c r="C243" s="51"/>
      <c r="D243" s="823"/>
      <c r="E243" s="823"/>
      <c r="F243" s="336"/>
      <c r="G243" s="336"/>
      <c r="H243" s="336"/>
      <c r="I243" s="336"/>
      <c r="J243" s="336"/>
      <c r="K243" s="336"/>
      <c r="L243" s="336"/>
      <c r="M243" s="824"/>
      <c r="N243" s="336"/>
      <c r="O243" s="824"/>
      <c r="P243" s="825"/>
      <c r="Q243" s="372"/>
      <c r="R243" s="626"/>
      <c r="S243" s="51"/>
      <c r="T243" s="51"/>
      <c r="U243" s="51"/>
      <c r="V243" s="51"/>
      <c r="W243" s="51"/>
      <c r="X243" s="51"/>
      <c r="Y243" s="51"/>
      <c r="Z243" s="51"/>
    </row>
    <row r="244" spans="1:26" ht="11.25" customHeight="1">
      <c r="A244" s="372"/>
      <c r="B244" s="51"/>
      <c r="C244" s="51"/>
      <c r="D244" s="823"/>
      <c r="E244" s="823"/>
      <c r="F244" s="336"/>
      <c r="G244" s="336"/>
      <c r="H244" s="336"/>
      <c r="I244" s="336"/>
      <c r="J244" s="336"/>
      <c r="K244" s="336"/>
      <c r="L244" s="336"/>
      <c r="M244" s="824"/>
      <c r="N244" s="336"/>
      <c r="O244" s="824"/>
      <c r="P244" s="825"/>
      <c r="Q244" s="372"/>
      <c r="R244" s="626"/>
      <c r="S244" s="51"/>
      <c r="T244" s="51"/>
      <c r="U244" s="51"/>
      <c r="V244" s="51"/>
      <c r="W244" s="51"/>
      <c r="X244" s="51"/>
      <c r="Y244" s="51"/>
      <c r="Z244" s="51"/>
    </row>
    <row r="245" spans="1:26" ht="11.25" customHeight="1">
      <c r="A245" s="372"/>
      <c r="B245" s="51"/>
      <c r="C245" s="51"/>
      <c r="D245" s="823"/>
      <c r="E245" s="823"/>
      <c r="F245" s="336"/>
      <c r="G245" s="336"/>
      <c r="H245" s="336"/>
      <c r="I245" s="336"/>
      <c r="J245" s="336"/>
      <c r="K245" s="336"/>
      <c r="L245" s="336"/>
      <c r="M245" s="824"/>
      <c r="N245" s="336"/>
      <c r="O245" s="824"/>
      <c r="P245" s="825"/>
      <c r="Q245" s="372"/>
      <c r="R245" s="626"/>
      <c r="S245" s="51"/>
      <c r="T245" s="51"/>
      <c r="U245" s="51"/>
      <c r="V245" s="51"/>
      <c r="W245" s="51"/>
      <c r="X245" s="51"/>
      <c r="Y245" s="51"/>
      <c r="Z245" s="51"/>
    </row>
    <row r="246" spans="1:26" ht="11.25" customHeight="1">
      <c r="A246" s="372"/>
      <c r="B246" s="51"/>
      <c r="C246" s="51"/>
      <c r="D246" s="823"/>
      <c r="E246" s="823"/>
      <c r="F246" s="336"/>
      <c r="G246" s="336"/>
      <c r="H246" s="336"/>
      <c r="I246" s="336"/>
      <c r="J246" s="336"/>
      <c r="K246" s="336"/>
      <c r="L246" s="336"/>
      <c r="M246" s="824"/>
      <c r="N246" s="336"/>
      <c r="O246" s="824"/>
      <c r="P246" s="825"/>
      <c r="Q246" s="372"/>
      <c r="R246" s="626"/>
      <c r="S246" s="51"/>
      <c r="T246" s="51"/>
      <c r="U246" s="51"/>
      <c r="V246" s="51"/>
      <c r="W246" s="51"/>
      <c r="X246" s="51"/>
      <c r="Y246" s="51"/>
      <c r="Z246" s="51"/>
    </row>
    <row r="247" spans="1:26" ht="11.25" customHeight="1">
      <c r="A247" s="372"/>
      <c r="B247" s="51"/>
      <c r="C247" s="51"/>
      <c r="D247" s="823"/>
      <c r="E247" s="823"/>
      <c r="F247" s="336"/>
      <c r="G247" s="336"/>
      <c r="H247" s="336"/>
      <c r="I247" s="336"/>
      <c r="J247" s="336"/>
      <c r="K247" s="336"/>
      <c r="L247" s="336"/>
      <c r="M247" s="824"/>
      <c r="N247" s="336"/>
      <c r="O247" s="824"/>
      <c r="P247" s="825"/>
      <c r="Q247" s="372"/>
      <c r="R247" s="626"/>
      <c r="S247" s="51"/>
      <c r="T247" s="51"/>
      <c r="U247" s="51"/>
      <c r="V247" s="51"/>
      <c r="W247" s="51"/>
      <c r="X247" s="51"/>
      <c r="Y247" s="51"/>
      <c r="Z247" s="51"/>
    </row>
    <row r="248" spans="1:26" ht="11.25" customHeight="1">
      <c r="A248" s="372"/>
      <c r="B248" s="51"/>
      <c r="C248" s="51"/>
      <c r="D248" s="823"/>
      <c r="E248" s="823"/>
      <c r="F248" s="336"/>
      <c r="G248" s="336"/>
      <c r="H248" s="336"/>
      <c r="I248" s="336"/>
      <c r="J248" s="336"/>
      <c r="K248" s="336"/>
      <c r="L248" s="336"/>
      <c r="M248" s="824"/>
      <c r="N248" s="336"/>
      <c r="O248" s="824"/>
      <c r="P248" s="825"/>
      <c r="Q248" s="372"/>
      <c r="R248" s="626"/>
      <c r="S248" s="51"/>
      <c r="T248" s="51"/>
      <c r="U248" s="51"/>
      <c r="V248" s="51"/>
      <c r="W248" s="51"/>
      <c r="X248" s="51"/>
      <c r="Y248" s="51"/>
      <c r="Z248" s="51"/>
    </row>
    <row r="249" spans="1:26" ht="11.25" customHeight="1">
      <c r="A249" s="372"/>
      <c r="B249" s="51"/>
      <c r="C249" s="51"/>
      <c r="D249" s="823"/>
      <c r="E249" s="823"/>
      <c r="F249" s="336"/>
      <c r="G249" s="336"/>
      <c r="H249" s="336"/>
      <c r="I249" s="336"/>
      <c r="J249" s="336"/>
      <c r="K249" s="336"/>
      <c r="L249" s="336"/>
      <c r="M249" s="824"/>
      <c r="N249" s="336"/>
      <c r="O249" s="824"/>
      <c r="P249" s="825"/>
      <c r="Q249" s="372"/>
      <c r="R249" s="626"/>
      <c r="S249" s="51"/>
      <c r="T249" s="51"/>
      <c r="U249" s="51"/>
      <c r="V249" s="51"/>
      <c r="W249" s="51"/>
      <c r="X249" s="51"/>
      <c r="Y249" s="51"/>
      <c r="Z249" s="51"/>
    </row>
    <row r="250" spans="1:26" ht="11.25" customHeight="1">
      <c r="A250" s="372"/>
      <c r="B250" s="51"/>
      <c r="C250" s="51"/>
      <c r="D250" s="823"/>
      <c r="E250" s="823"/>
      <c r="F250" s="336"/>
      <c r="G250" s="336"/>
      <c r="H250" s="336"/>
      <c r="I250" s="336"/>
      <c r="J250" s="336"/>
      <c r="K250" s="336"/>
      <c r="L250" s="336"/>
      <c r="M250" s="824"/>
      <c r="N250" s="336"/>
      <c r="O250" s="824"/>
      <c r="P250" s="825"/>
      <c r="Q250" s="372"/>
      <c r="R250" s="626"/>
      <c r="S250" s="51"/>
      <c r="T250" s="51"/>
      <c r="U250" s="51"/>
      <c r="V250" s="51"/>
      <c r="W250" s="51"/>
      <c r="X250" s="51"/>
      <c r="Y250" s="51"/>
      <c r="Z250" s="51"/>
    </row>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5:R50"/>
  <mergeCells count="3">
    <mergeCell ref="A1:C1"/>
    <mergeCell ref="F4:J4"/>
    <mergeCell ref="L4:O4"/>
  </mergeCell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dimension ref="A1:AO100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ColWidth="14.42578125" defaultRowHeight="15" customHeight="1"/>
  <cols>
    <col min="1" max="1" width="7.5703125" customWidth="1"/>
    <col min="2" max="2" width="41.85546875" customWidth="1"/>
    <col min="3" max="3" width="22.42578125" customWidth="1"/>
    <col min="4" max="4" width="20.7109375" customWidth="1"/>
    <col min="5" max="6" width="13.140625" customWidth="1"/>
    <col min="7" max="20" width="13.7109375" customWidth="1"/>
    <col min="21" max="21" width="12.5703125" customWidth="1"/>
    <col min="22" max="22" width="12.140625" customWidth="1"/>
    <col min="23" max="23" width="12.5703125" customWidth="1"/>
    <col min="24" max="24" width="13.7109375" customWidth="1"/>
    <col min="25" max="25" width="12.42578125" customWidth="1"/>
    <col min="26" max="26" width="12.85546875" customWidth="1"/>
    <col min="27" max="27" width="14.85546875" customWidth="1"/>
    <col min="28" max="28" width="13" customWidth="1"/>
    <col min="29" max="29" width="11.7109375" customWidth="1"/>
    <col min="30" max="30" width="13" customWidth="1"/>
    <col min="31" max="31" width="12.140625" customWidth="1"/>
    <col min="32" max="32" width="12.28515625" customWidth="1"/>
    <col min="33" max="40" width="14" customWidth="1"/>
    <col min="41" max="41" width="8.7109375" customWidth="1"/>
  </cols>
  <sheetData>
    <row r="1" spans="1:41" ht="12.75" customHeight="1">
      <c r="A1" s="1159" t="s">
        <v>1</v>
      </c>
      <c r="B1" s="1160"/>
      <c r="C1" s="1160"/>
      <c r="D1" s="115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row>
    <row r="2" spans="1:41" ht="12.75" customHeight="1">
      <c r="A2" s="13" t="s">
        <v>10</v>
      </c>
      <c r="B2" s="13" t="s">
        <v>12</v>
      </c>
      <c r="C2" s="13" t="s">
        <v>13</v>
      </c>
      <c r="D2" s="13" t="s">
        <v>14</v>
      </c>
      <c r="E2" s="1161" t="s">
        <v>15</v>
      </c>
      <c r="F2" s="1158"/>
      <c r="G2" s="1161" t="s">
        <v>16</v>
      </c>
      <c r="H2" s="1158"/>
      <c r="I2" s="1162" t="s">
        <v>17</v>
      </c>
      <c r="J2" s="1158"/>
      <c r="K2" s="1162" t="s">
        <v>19</v>
      </c>
      <c r="L2" s="1158"/>
      <c r="M2" s="1162" t="s">
        <v>20</v>
      </c>
      <c r="N2" s="1158"/>
      <c r="O2" s="1162" t="s">
        <v>21</v>
      </c>
      <c r="P2" s="1158"/>
      <c r="Q2" s="1161" t="s">
        <v>22</v>
      </c>
      <c r="R2" s="1158"/>
      <c r="S2" s="1161" t="s">
        <v>23</v>
      </c>
      <c r="T2" s="1158"/>
      <c r="U2" s="1162" t="s">
        <v>25</v>
      </c>
      <c r="V2" s="1158"/>
      <c r="W2" s="1161" t="s">
        <v>26</v>
      </c>
      <c r="X2" s="1158"/>
      <c r="Y2" s="1162" t="s">
        <v>27</v>
      </c>
      <c r="Z2" s="1158"/>
      <c r="AA2" s="1162" t="s">
        <v>28</v>
      </c>
      <c r="AB2" s="1158"/>
      <c r="AC2" s="1162" t="s">
        <v>29</v>
      </c>
      <c r="AD2" s="1158"/>
      <c r="AE2" s="1162" t="s">
        <v>30</v>
      </c>
      <c r="AF2" s="1158"/>
      <c r="AG2" s="1162" t="s">
        <v>32</v>
      </c>
      <c r="AH2" s="1158"/>
      <c r="AI2" s="1162" t="s">
        <v>35</v>
      </c>
      <c r="AJ2" s="1158"/>
      <c r="AK2" s="1162" t="s">
        <v>36</v>
      </c>
      <c r="AL2" s="1158"/>
      <c r="AM2" s="1162" t="s">
        <v>37</v>
      </c>
      <c r="AN2" s="1158"/>
      <c r="AO2" s="20"/>
    </row>
    <row r="3" spans="1:41" ht="12.75" customHeight="1">
      <c r="A3" s="13"/>
      <c r="B3" s="13"/>
      <c r="C3" s="13"/>
      <c r="D3" s="13"/>
      <c r="E3" s="23" t="s">
        <v>39</v>
      </c>
      <c r="F3" s="23" t="s">
        <v>42</v>
      </c>
      <c r="G3" s="23" t="s">
        <v>39</v>
      </c>
      <c r="H3" s="23" t="s">
        <v>42</v>
      </c>
      <c r="I3" s="23" t="s">
        <v>39</v>
      </c>
      <c r="J3" s="23" t="s">
        <v>42</v>
      </c>
      <c r="K3" s="23" t="s">
        <v>39</v>
      </c>
      <c r="L3" s="23" t="s">
        <v>42</v>
      </c>
      <c r="M3" s="23" t="s">
        <v>39</v>
      </c>
      <c r="N3" s="23" t="s">
        <v>42</v>
      </c>
      <c r="O3" s="23" t="s">
        <v>39</v>
      </c>
      <c r="P3" s="23" t="s">
        <v>42</v>
      </c>
      <c r="Q3" s="23" t="s">
        <v>39</v>
      </c>
      <c r="R3" s="23" t="s">
        <v>42</v>
      </c>
      <c r="S3" s="23" t="s">
        <v>39</v>
      </c>
      <c r="T3" s="23" t="s">
        <v>42</v>
      </c>
      <c r="U3" s="23" t="s">
        <v>39</v>
      </c>
      <c r="V3" s="23" t="s">
        <v>42</v>
      </c>
      <c r="W3" s="23" t="s">
        <v>39</v>
      </c>
      <c r="X3" s="23" t="s">
        <v>42</v>
      </c>
      <c r="Y3" s="23" t="s">
        <v>39</v>
      </c>
      <c r="Z3" s="23" t="s">
        <v>42</v>
      </c>
      <c r="AA3" s="23" t="s">
        <v>39</v>
      </c>
      <c r="AB3" s="23" t="s">
        <v>42</v>
      </c>
      <c r="AC3" s="23" t="s">
        <v>39</v>
      </c>
      <c r="AD3" s="23" t="s">
        <v>42</v>
      </c>
      <c r="AE3" s="23" t="s">
        <v>39</v>
      </c>
      <c r="AF3" s="23" t="s">
        <v>42</v>
      </c>
      <c r="AG3" s="23" t="s">
        <v>39</v>
      </c>
      <c r="AH3" s="23" t="s">
        <v>42</v>
      </c>
      <c r="AI3" s="23" t="s">
        <v>39</v>
      </c>
      <c r="AJ3" s="23" t="s">
        <v>42</v>
      </c>
      <c r="AK3" s="23" t="s">
        <v>39</v>
      </c>
      <c r="AL3" s="23" t="s">
        <v>42</v>
      </c>
      <c r="AM3" s="23" t="s">
        <v>39</v>
      </c>
      <c r="AN3" s="23" t="s">
        <v>42</v>
      </c>
      <c r="AO3" s="20"/>
    </row>
    <row r="4" spans="1:41" ht="12.75" customHeight="1">
      <c r="A4" s="28" t="s">
        <v>52</v>
      </c>
      <c r="B4" s="30" t="s">
        <v>55</v>
      </c>
      <c r="C4" s="31">
        <f t="shared" ref="C4:D4" si="0">E4+G4+I4+K4+M4+O4+Q4+S4+U4+W4+Y4+AA4+AC4+AE4+AG4+AI4+AK4+AM4</f>
        <v>962.44079300054</v>
      </c>
      <c r="D4" s="33">
        <f t="shared" si="0"/>
        <v>0</v>
      </c>
      <c r="E4" s="35">
        <f>'1.SD Facility Based Annex'!F3</f>
        <v>148.29500000000002</v>
      </c>
      <c r="F4" s="35">
        <f>'1.SD Facility Based Annex'!F2</f>
        <v>0</v>
      </c>
      <c r="G4" s="35">
        <f>'2.SD Community Based Annex'!F3</f>
        <v>73.890500000000003</v>
      </c>
      <c r="H4" s="35">
        <f>'2.SD Community Based Annex'!F2</f>
        <v>0</v>
      </c>
      <c r="I4" s="35">
        <f>'3.Community Intervention Annex'!F3</f>
        <v>12.450000000000001</v>
      </c>
      <c r="J4" s="35">
        <f>'3.Community Intervention Annex'!F2</f>
        <v>0</v>
      </c>
      <c r="K4" s="37"/>
      <c r="L4" s="37"/>
      <c r="M4" s="35">
        <f>'5.Infrastructure Annex'!F3</f>
        <v>0</v>
      </c>
      <c r="N4" s="35">
        <f>'5.Infrastructure Annex'!F2</f>
        <v>0</v>
      </c>
      <c r="O4" s="35">
        <f>'6.Procurement Annex'!F3</f>
        <v>42.839999999999996</v>
      </c>
      <c r="P4" s="35">
        <f>'5.Infrastructure Annex'!F2</f>
        <v>0</v>
      </c>
      <c r="Q4" s="35">
        <f>'7.Referral Transport Annex'!F3</f>
        <v>15.5</v>
      </c>
      <c r="R4" s="35">
        <f>'7.Referral Transport Annex'!F2</f>
        <v>0</v>
      </c>
      <c r="S4" s="35">
        <f>'8.Human Resources (SD) Annex'!F3</f>
        <v>0.32500000000000001</v>
      </c>
      <c r="T4" s="35">
        <f>'8.Human Resources (SD) Annex'!F2</f>
        <v>0</v>
      </c>
      <c r="U4" s="35">
        <f>'9.Training Annex'!F3</f>
        <v>202.10365700054001</v>
      </c>
      <c r="V4" s="35">
        <f>'9.Training Annex'!F2</f>
        <v>0</v>
      </c>
      <c r="W4" s="35">
        <f>'10.Review Research &amp; Surveillen'!F3</f>
        <v>1.665</v>
      </c>
      <c r="X4" s="35">
        <f>'10.Review Research &amp; Surveillen'!F2</f>
        <v>0</v>
      </c>
      <c r="Y4" s="35">
        <f>'11.IEC-BCC Annex'!F3</f>
        <v>15.559690000000002</v>
      </c>
      <c r="Z4" s="35">
        <f>'11.IEC-BCC Annex'!F2</f>
        <v>0</v>
      </c>
      <c r="AA4" s="35">
        <f>'12.Printing Annex'!F3</f>
        <v>9.6195000000000004</v>
      </c>
      <c r="AB4" s="35">
        <f>'12.Printing Annex'!F2</f>
        <v>0</v>
      </c>
      <c r="AC4" s="35">
        <f>'13.Quality Assurance Annex'!F3</f>
        <v>1.6</v>
      </c>
      <c r="AD4" s="35">
        <f>'13.Quality Assurance Annex'!F2</f>
        <v>0</v>
      </c>
      <c r="AE4" s="35">
        <f>'14.Drug warehouse &amp;Logistic Anx'!F3</f>
        <v>4.6933999999999996</v>
      </c>
      <c r="AF4" s="35">
        <f>'14.Drug warehouse &amp;Logistic Anx'!F2</f>
        <v>0</v>
      </c>
      <c r="AG4" s="35">
        <f>'15.PPP Annex'!F3</f>
        <v>0</v>
      </c>
      <c r="AH4" s="35">
        <f>'15.PPP Annex'!F2</f>
        <v>0</v>
      </c>
      <c r="AI4" s="35">
        <f>'16.PM Annex'!F3</f>
        <v>433.89904599999988</v>
      </c>
      <c r="AJ4" s="35">
        <f>'16.PM Annex'!F2</f>
        <v>0</v>
      </c>
      <c r="AK4" s="35">
        <f>'17.IT Initiatives_SD'!F3</f>
        <v>0</v>
      </c>
      <c r="AL4" s="35">
        <f>'17.IT Initiatives_SD'!F2</f>
        <v>0</v>
      </c>
      <c r="AM4" s="37"/>
      <c r="AN4" s="37"/>
      <c r="AO4" s="7"/>
    </row>
    <row r="5" spans="1:41" ht="12.75" customHeight="1">
      <c r="A5" s="28" t="s">
        <v>80</v>
      </c>
      <c r="B5" s="30" t="s">
        <v>81</v>
      </c>
      <c r="C5" s="31">
        <f t="shared" ref="C5:D5" si="1">E5+G5+I5+K5+M5+O5+Q5+S5+U5+W5+Y5+AA5+AC5+AE5+AG5+AI5+AK5+AM5</f>
        <v>5317.3169565714288</v>
      </c>
      <c r="D5" s="33" t="e">
        <f t="shared" si="1"/>
        <v>#VALUE!</v>
      </c>
      <c r="E5" s="35">
        <f t="shared" ref="E5:AN5" si="2">E6+E7</f>
        <v>14</v>
      </c>
      <c r="F5" s="35">
        <f t="shared" si="2"/>
        <v>0</v>
      </c>
      <c r="G5" s="35">
        <f t="shared" si="2"/>
        <v>64.999989999999997</v>
      </c>
      <c r="H5" s="35">
        <f t="shared" si="2"/>
        <v>0</v>
      </c>
      <c r="I5" s="35">
        <f t="shared" si="2"/>
        <v>6.1499999999999986</v>
      </c>
      <c r="J5" s="35">
        <f t="shared" si="2"/>
        <v>0</v>
      </c>
      <c r="K5" s="35">
        <f t="shared" si="2"/>
        <v>156.4</v>
      </c>
      <c r="L5" s="35">
        <f t="shared" si="2"/>
        <v>0</v>
      </c>
      <c r="M5" s="35">
        <f t="shared" si="2"/>
        <v>135.88800000000001</v>
      </c>
      <c r="N5" s="35">
        <f t="shared" si="2"/>
        <v>0</v>
      </c>
      <c r="O5" s="35">
        <f t="shared" si="2"/>
        <v>1843.4864400000001</v>
      </c>
      <c r="P5" s="35" t="e">
        <f t="shared" si="2"/>
        <v>#VALUE!</v>
      </c>
      <c r="Q5" s="35">
        <f t="shared" si="2"/>
        <v>240</v>
      </c>
      <c r="R5" s="35">
        <f t="shared" si="2"/>
        <v>0</v>
      </c>
      <c r="S5" s="35">
        <f t="shared" si="2"/>
        <v>1964.0818885714286</v>
      </c>
      <c r="T5" s="35">
        <f t="shared" si="2"/>
        <v>0</v>
      </c>
      <c r="U5" s="35">
        <f t="shared" si="2"/>
        <v>20.375</v>
      </c>
      <c r="V5" s="35">
        <f t="shared" si="2"/>
        <v>0</v>
      </c>
      <c r="W5" s="35">
        <f t="shared" si="2"/>
        <v>1.3</v>
      </c>
      <c r="X5" s="35">
        <f t="shared" si="2"/>
        <v>0</v>
      </c>
      <c r="Y5" s="35">
        <f t="shared" si="2"/>
        <v>168.82875000000001</v>
      </c>
      <c r="Z5" s="35">
        <f t="shared" si="2"/>
        <v>0</v>
      </c>
      <c r="AA5" s="35">
        <f t="shared" si="2"/>
        <v>66.212299999999999</v>
      </c>
      <c r="AB5" s="35">
        <f t="shared" si="2"/>
        <v>0</v>
      </c>
      <c r="AC5" s="35">
        <f t="shared" si="2"/>
        <v>224.29496000000003</v>
      </c>
      <c r="AD5" s="35">
        <f t="shared" si="2"/>
        <v>0</v>
      </c>
      <c r="AE5" s="35">
        <f t="shared" si="2"/>
        <v>0</v>
      </c>
      <c r="AF5" s="35">
        <f t="shared" si="2"/>
        <v>0</v>
      </c>
      <c r="AG5" s="35">
        <f t="shared" si="2"/>
        <v>0</v>
      </c>
      <c r="AH5" s="35">
        <f t="shared" si="2"/>
        <v>0</v>
      </c>
      <c r="AI5" s="35">
        <f t="shared" si="2"/>
        <v>59.857627999999991</v>
      </c>
      <c r="AJ5" s="35">
        <f t="shared" si="2"/>
        <v>0</v>
      </c>
      <c r="AK5" s="35">
        <f t="shared" si="2"/>
        <v>39.840000000000003</v>
      </c>
      <c r="AL5" s="35">
        <f t="shared" si="2"/>
        <v>0</v>
      </c>
      <c r="AM5" s="35">
        <f t="shared" si="2"/>
        <v>311.60199999999998</v>
      </c>
      <c r="AN5" s="35">
        <f t="shared" si="2"/>
        <v>0</v>
      </c>
      <c r="AO5" s="7"/>
    </row>
    <row r="6" spans="1:41" ht="12.75" customHeight="1">
      <c r="A6" s="42" t="s">
        <v>90</v>
      </c>
      <c r="B6" s="4" t="s">
        <v>93</v>
      </c>
      <c r="C6" s="31">
        <f t="shared" ref="C6:D6" si="3">E6+G6+I6+K6+M6+O6+Q6+S6+U6+W6+Y6+AA6+AC6+AE6+AG6+AI6+AK6+AM6</f>
        <v>5225.6769565714285</v>
      </c>
      <c r="D6" s="33" t="e">
        <f t="shared" si="3"/>
        <v>#VALUE!</v>
      </c>
      <c r="E6" s="35">
        <f>'1.SD Facility Based Annex'!G3</f>
        <v>14</v>
      </c>
      <c r="F6" s="35">
        <f>'1.SD Facility Based Annex'!G2</f>
        <v>0</v>
      </c>
      <c r="G6" s="35">
        <f>'2.SD Community Based Annex'!G3</f>
        <v>64.999989999999997</v>
      </c>
      <c r="H6" s="35">
        <f>'2.SD Community Based Annex'!G2</f>
        <v>0</v>
      </c>
      <c r="I6" s="35">
        <f>'3.Community Intervention Annex'!G3</f>
        <v>6.1499999999999986</v>
      </c>
      <c r="J6" s="35">
        <f>'3.Community Intervention Annex'!G2</f>
        <v>0</v>
      </c>
      <c r="K6" s="35">
        <f>'4.Untied grants Annex'!G3</f>
        <v>156.4</v>
      </c>
      <c r="L6" s="35">
        <f>'4.Untied grants Annex'!G2</f>
        <v>0</v>
      </c>
      <c r="M6" s="35">
        <f>'5.Infrastructure Annex'!G3</f>
        <v>120.88800000000001</v>
      </c>
      <c r="N6" s="35">
        <f>'5.Infrastructure Annex'!G2</f>
        <v>0</v>
      </c>
      <c r="O6" s="35">
        <f>'6.Procurement Annex'!G3</f>
        <v>1805.6864400000002</v>
      </c>
      <c r="P6" s="35" t="e">
        <f>'6.Procurement Annex'!G2</f>
        <v>#VALUE!</v>
      </c>
      <c r="Q6" s="35">
        <f>'7.Referral Transport Annex'!G3</f>
        <v>240</v>
      </c>
      <c r="R6" s="35">
        <f>'7.Referral Transport Annex'!G2</f>
        <v>0</v>
      </c>
      <c r="S6" s="35">
        <f>'8.Human Resources (SD) Annex'!G3</f>
        <v>1964.0818885714286</v>
      </c>
      <c r="T6" s="35">
        <f>'8.Human Resources (SD) Annex'!G2</f>
        <v>0</v>
      </c>
      <c r="U6" s="35">
        <f>'9.Training Annex'!G3</f>
        <v>15.375</v>
      </c>
      <c r="V6" s="35">
        <f>'9.Training Annex'!G2</f>
        <v>0</v>
      </c>
      <c r="W6" s="35">
        <f>'10.Review Research &amp; Surveillen'!G3</f>
        <v>1.3</v>
      </c>
      <c r="X6" s="35">
        <f>'10.Review Research &amp; Surveillen'!G2</f>
        <v>0</v>
      </c>
      <c r="Y6" s="35">
        <f>'11.IEC-BCC Annex'!G3</f>
        <v>168.82875000000001</v>
      </c>
      <c r="Z6" s="35">
        <f>'11.IEC-BCC Annex'!G2</f>
        <v>0</v>
      </c>
      <c r="AA6" s="35">
        <f>'12.Printing Annex'!G3</f>
        <v>66.212299999999999</v>
      </c>
      <c r="AB6" s="35">
        <f>'12.Printing Annex'!G2</f>
        <v>0</v>
      </c>
      <c r="AC6" s="35">
        <f>'13.Quality Assurance Annex'!G3</f>
        <v>224.29496000000003</v>
      </c>
      <c r="AD6" s="35">
        <f>'13.Quality Assurance Annex'!G2</f>
        <v>0</v>
      </c>
      <c r="AE6" s="35">
        <f>'14.Drug warehouse &amp;Logistic Anx'!G3</f>
        <v>0</v>
      </c>
      <c r="AF6" s="35">
        <f>'14.Drug warehouse &amp;Logistic Anx'!G2</f>
        <v>0</v>
      </c>
      <c r="AG6" s="35">
        <f>'15.PPP Annex'!G3</f>
        <v>0</v>
      </c>
      <c r="AH6" s="35">
        <f>'15.PPP Annex'!G2</f>
        <v>0</v>
      </c>
      <c r="AI6" s="35">
        <f>'16.PM Annex'!G3</f>
        <v>59.857627999999991</v>
      </c>
      <c r="AJ6" s="35">
        <f>'16.PM Annex'!G2</f>
        <v>0</v>
      </c>
      <c r="AK6" s="35">
        <f>'17.IT Initiatives_SD'!G3</f>
        <v>6</v>
      </c>
      <c r="AL6" s="35">
        <f>'17.IT Initiatives_SD'!G2</f>
        <v>0</v>
      </c>
      <c r="AM6" s="35">
        <f>'18.Innovation'!F3</f>
        <v>311.60199999999998</v>
      </c>
      <c r="AN6" s="35">
        <f>'18.Innovation'!F2</f>
        <v>0</v>
      </c>
      <c r="AO6" s="7"/>
    </row>
    <row r="7" spans="1:41" ht="12.75" customHeight="1">
      <c r="A7" s="42" t="s">
        <v>106</v>
      </c>
      <c r="B7" s="4" t="s">
        <v>107</v>
      </c>
      <c r="C7" s="31">
        <f t="shared" ref="C7:D7" si="4">E7+G7+I7+K7+M7+O7+Q7+S7+U7+W7+Y7+AA7+AC7+AE7+AG7+AI7+AK7+AM7</f>
        <v>91.64</v>
      </c>
      <c r="D7" s="33">
        <f t="shared" si="4"/>
        <v>0</v>
      </c>
      <c r="E7" s="35">
        <f>'1.SD Facility Based Annex'!H3</f>
        <v>0</v>
      </c>
      <c r="F7" s="35">
        <f>'1.SD Facility Based Annex'!H2</f>
        <v>0</v>
      </c>
      <c r="G7" s="42">
        <f>'2.SD Community Based Annex'!H3</f>
        <v>0</v>
      </c>
      <c r="H7" s="42">
        <f>'2.SD Community Based Annex'!H2</f>
        <v>0</v>
      </c>
      <c r="I7" s="35">
        <f>'3.Community Intervention Annex'!H3</f>
        <v>0</v>
      </c>
      <c r="J7" s="35">
        <f>'3.Community Intervention Annex'!H2</f>
        <v>0</v>
      </c>
      <c r="K7" s="46"/>
      <c r="L7" s="46"/>
      <c r="M7" s="35">
        <f>'5.Infrastructure Annex'!H3</f>
        <v>15</v>
      </c>
      <c r="N7" s="35">
        <f>'5.Infrastructure Annex'!H2</f>
        <v>0</v>
      </c>
      <c r="O7" s="35">
        <f>'6.Procurement Annex'!H3</f>
        <v>37.799999999999997</v>
      </c>
      <c r="P7" s="35">
        <f>'6.Procurement Annex'!H2</f>
        <v>0</v>
      </c>
      <c r="Q7" s="35">
        <f>'7.Referral Transport Annex'!H3</f>
        <v>0</v>
      </c>
      <c r="R7" s="35">
        <f>'7.Referral Transport Annex'!H2</f>
        <v>0</v>
      </c>
      <c r="S7" s="35">
        <f>'8.Human Resources (SD) Annex'!H3</f>
        <v>0</v>
      </c>
      <c r="T7" s="35">
        <f>'8.Human Resources (SD) Annex'!H2</f>
        <v>0</v>
      </c>
      <c r="U7" s="35">
        <f>'9.Training Annex'!H3</f>
        <v>5</v>
      </c>
      <c r="V7" s="35">
        <f>'9.Training Annex'!H2</f>
        <v>0</v>
      </c>
      <c r="W7" s="35">
        <f>'10.Review Research &amp; Surveillen'!H3</f>
        <v>0</v>
      </c>
      <c r="X7" s="35">
        <f>'10.Review Research &amp; Surveillen'!H2</f>
        <v>0</v>
      </c>
      <c r="Y7" s="35">
        <f>'11.IEC-BCC Annex'!H3</f>
        <v>0</v>
      </c>
      <c r="Z7" s="35">
        <f>'11.IEC-BCC Annex'!H2</f>
        <v>0</v>
      </c>
      <c r="AA7" s="35">
        <f>'12.Printing Annex'!H3</f>
        <v>0</v>
      </c>
      <c r="AB7" s="35">
        <f>'12.Printing Annex'!H2</f>
        <v>0</v>
      </c>
      <c r="AC7" s="35">
        <f>'13.Quality Assurance Annex'!H3</f>
        <v>0</v>
      </c>
      <c r="AD7" s="35">
        <f>'13.Quality Assurance Annex'!H2</f>
        <v>0</v>
      </c>
      <c r="AE7" s="35">
        <f>'14.Drug warehouse &amp;Logistic Anx'!H3</f>
        <v>0</v>
      </c>
      <c r="AF7" s="35">
        <f>'14.Drug warehouse &amp;Logistic Anx'!H2</f>
        <v>0</v>
      </c>
      <c r="AG7" s="35">
        <f>'15.PPP Annex'!H3</f>
        <v>0</v>
      </c>
      <c r="AH7" s="35">
        <f>'15.PPP Annex'!H2</f>
        <v>0</v>
      </c>
      <c r="AI7" s="37"/>
      <c r="AJ7" s="37"/>
      <c r="AK7" s="35">
        <f>'17.IT Initiatives_SD'!H3</f>
        <v>33.840000000000003</v>
      </c>
      <c r="AL7" s="35">
        <f>'17.IT Initiatives_SD'!H2</f>
        <v>0</v>
      </c>
      <c r="AM7" s="46"/>
      <c r="AN7" s="46"/>
      <c r="AO7" s="7"/>
    </row>
    <row r="8" spans="1:41" ht="12.75" customHeight="1">
      <c r="A8" s="28" t="s">
        <v>111</v>
      </c>
      <c r="B8" s="30" t="s">
        <v>112</v>
      </c>
      <c r="C8" s="31">
        <f t="shared" ref="C8:D8" si="5">E8+G8+I8+K8+M8+O8+Q8+S8+U8+W8+Y8+AA8+AC8+AE8+AG8+AI8+AK8+AM8</f>
        <v>6279.7577495719688</v>
      </c>
      <c r="D8" s="33" t="e">
        <f t="shared" si="5"/>
        <v>#VALUE!</v>
      </c>
      <c r="E8" s="31">
        <f t="shared" ref="E8:AN8" si="6">E4+E5</f>
        <v>162.29500000000002</v>
      </c>
      <c r="F8" s="31">
        <f t="shared" si="6"/>
        <v>0</v>
      </c>
      <c r="G8" s="31">
        <f t="shared" si="6"/>
        <v>138.89049</v>
      </c>
      <c r="H8" s="31">
        <f t="shared" si="6"/>
        <v>0</v>
      </c>
      <c r="I8" s="31">
        <f t="shared" si="6"/>
        <v>18.600000000000001</v>
      </c>
      <c r="J8" s="31">
        <f t="shared" si="6"/>
        <v>0</v>
      </c>
      <c r="K8" s="31">
        <f t="shared" si="6"/>
        <v>156.4</v>
      </c>
      <c r="L8" s="31">
        <f t="shared" si="6"/>
        <v>0</v>
      </c>
      <c r="M8" s="31">
        <f t="shared" si="6"/>
        <v>135.88800000000001</v>
      </c>
      <c r="N8" s="31">
        <f t="shared" si="6"/>
        <v>0</v>
      </c>
      <c r="O8" s="31">
        <f t="shared" si="6"/>
        <v>1886.32644</v>
      </c>
      <c r="P8" s="31" t="e">
        <f t="shared" si="6"/>
        <v>#VALUE!</v>
      </c>
      <c r="Q8" s="31">
        <f t="shared" si="6"/>
        <v>255.5</v>
      </c>
      <c r="R8" s="31">
        <f t="shared" si="6"/>
        <v>0</v>
      </c>
      <c r="S8" s="31">
        <f t="shared" si="6"/>
        <v>1964.4068885714287</v>
      </c>
      <c r="T8" s="31">
        <f t="shared" si="6"/>
        <v>0</v>
      </c>
      <c r="U8" s="31">
        <f t="shared" si="6"/>
        <v>222.47865700054001</v>
      </c>
      <c r="V8" s="31">
        <f t="shared" si="6"/>
        <v>0</v>
      </c>
      <c r="W8" s="31">
        <f t="shared" si="6"/>
        <v>2.9649999999999999</v>
      </c>
      <c r="X8" s="31">
        <f t="shared" si="6"/>
        <v>0</v>
      </c>
      <c r="Y8" s="31">
        <f t="shared" si="6"/>
        <v>184.38844</v>
      </c>
      <c r="Z8" s="31">
        <f t="shared" si="6"/>
        <v>0</v>
      </c>
      <c r="AA8" s="31">
        <f t="shared" si="6"/>
        <v>75.831800000000001</v>
      </c>
      <c r="AB8" s="31">
        <f t="shared" si="6"/>
        <v>0</v>
      </c>
      <c r="AC8" s="31">
        <f t="shared" si="6"/>
        <v>225.89496000000003</v>
      </c>
      <c r="AD8" s="31">
        <f t="shared" si="6"/>
        <v>0</v>
      </c>
      <c r="AE8" s="31">
        <f t="shared" si="6"/>
        <v>4.6933999999999996</v>
      </c>
      <c r="AF8" s="31">
        <f t="shared" si="6"/>
        <v>0</v>
      </c>
      <c r="AG8" s="31">
        <f t="shared" si="6"/>
        <v>0</v>
      </c>
      <c r="AH8" s="31">
        <f t="shared" si="6"/>
        <v>0</v>
      </c>
      <c r="AI8" s="31">
        <f t="shared" si="6"/>
        <v>493.75667399999986</v>
      </c>
      <c r="AJ8" s="31">
        <f t="shared" si="6"/>
        <v>0</v>
      </c>
      <c r="AK8" s="31">
        <f t="shared" si="6"/>
        <v>39.840000000000003</v>
      </c>
      <c r="AL8" s="31">
        <f t="shared" si="6"/>
        <v>0</v>
      </c>
      <c r="AM8" s="31">
        <f t="shared" si="6"/>
        <v>311.60199999999998</v>
      </c>
      <c r="AN8" s="31">
        <f t="shared" si="6"/>
        <v>0</v>
      </c>
      <c r="AO8" s="7"/>
    </row>
    <row r="9" spans="1:41" ht="12.75" customHeight="1">
      <c r="A9" s="28" t="s">
        <v>113</v>
      </c>
      <c r="B9" s="30" t="s">
        <v>114</v>
      </c>
      <c r="C9" s="31">
        <f t="shared" ref="C9:D9" si="7">E9+G9+I9+K9+M9+O9+Q9+S9+U9+W9+Y9+AA9+AC9+AE9+AG9+AI9+AK9+AM9</f>
        <v>165.58655999999999</v>
      </c>
      <c r="D9" s="33">
        <f t="shared" si="7"/>
        <v>0</v>
      </c>
      <c r="E9" s="31">
        <f t="shared" ref="E9:AN9" si="8">E10+E11</f>
        <v>1.6</v>
      </c>
      <c r="F9" s="31">
        <f t="shared" si="8"/>
        <v>0</v>
      </c>
      <c r="G9" s="31">
        <f t="shared" si="8"/>
        <v>0.56000000000000005</v>
      </c>
      <c r="H9" s="31">
        <f t="shared" si="8"/>
        <v>0</v>
      </c>
      <c r="I9" s="31">
        <f t="shared" si="8"/>
        <v>0.60000000000000009</v>
      </c>
      <c r="J9" s="31">
        <f t="shared" si="8"/>
        <v>0</v>
      </c>
      <c r="K9" s="31">
        <f t="shared" si="8"/>
        <v>1.8</v>
      </c>
      <c r="L9" s="31">
        <f t="shared" si="8"/>
        <v>0</v>
      </c>
      <c r="M9" s="31">
        <f t="shared" si="8"/>
        <v>3.2</v>
      </c>
      <c r="N9" s="31">
        <f t="shared" si="8"/>
        <v>0</v>
      </c>
      <c r="O9" s="31">
        <f t="shared" si="8"/>
        <v>16.600000000000001</v>
      </c>
      <c r="P9" s="31">
        <f t="shared" si="8"/>
        <v>0</v>
      </c>
      <c r="Q9" s="31">
        <f t="shared" si="8"/>
        <v>0</v>
      </c>
      <c r="R9" s="31">
        <f t="shared" si="8"/>
        <v>0</v>
      </c>
      <c r="S9" s="31">
        <f t="shared" si="8"/>
        <v>117.76635999999999</v>
      </c>
      <c r="T9" s="31">
        <f t="shared" si="8"/>
        <v>0</v>
      </c>
      <c r="U9" s="31">
        <f t="shared" si="8"/>
        <v>0.6</v>
      </c>
      <c r="V9" s="31">
        <f t="shared" si="8"/>
        <v>0</v>
      </c>
      <c r="W9" s="31">
        <f t="shared" si="8"/>
        <v>0</v>
      </c>
      <c r="X9" s="31">
        <f t="shared" si="8"/>
        <v>0</v>
      </c>
      <c r="Y9" s="31">
        <f t="shared" si="8"/>
        <v>1</v>
      </c>
      <c r="Z9" s="31">
        <f t="shared" si="8"/>
        <v>0</v>
      </c>
      <c r="AA9" s="31">
        <f t="shared" si="8"/>
        <v>1</v>
      </c>
      <c r="AB9" s="31">
        <f t="shared" si="8"/>
        <v>0</v>
      </c>
      <c r="AC9" s="31">
        <f t="shared" si="8"/>
        <v>0.5</v>
      </c>
      <c r="AD9" s="31">
        <f t="shared" si="8"/>
        <v>0</v>
      </c>
      <c r="AE9" s="31">
        <f t="shared" si="8"/>
        <v>0</v>
      </c>
      <c r="AF9" s="31">
        <f t="shared" si="8"/>
        <v>0</v>
      </c>
      <c r="AG9" s="31">
        <f t="shared" si="8"/>
        <v>0</v>
      </c>
      <c r="AH9" s="31">
        <f t="shared" si="8"/>
        <v>0</v>
      </c>
      <c r="AI9" s="31">
        <f t="shared" si="8"/>
        <v>20.360199999999999</v>
      </c>
      <c r="AJ9" s="31">
        <f t="shared" si="8"/>
        <v>0</v>
      </c>
      <c r="AK9" s="31">
        <f t="shared" si="8"/>
        <v>0</v>
      </c>
      <c r="AL9" s="31">
        <f t="shared" si="8"/>
        <v>0</v>
      </c>
      <c r="AM9" s="31">
        <f t="shared" si="8"/>
        <v>0</v>
      </c>
      <c r="AN9" s="31">
        <f t="shared" si="8"/>
        <v>0</v>
      </c>
      <c r="AO9" s="7"/>
    </row>
    <row r="10" spans="1:41" ht="12.75" customHeight="1">
      <c r="A10" s="42" t="s">
        <v>115</v>
      </c>
      <c r="B10" s="4" t="s">
        <v>116</v>
      </c>
      <c r="C10" s="31">
        <f t="shared" ref="C10:D10" si="9">E10+G10+I10+K10+M10+O10+Q10+S10+U10+W10+Y10+AA10+AC10+AE10+AG10+AI10+AK10+AM10</f>
        <v>129.22636</v>
      </c>
      <c r="D10" s="33">
        <f t="shared" si="9"/>
        <v>0</v>
      </c>
      <c r="E10" s="35">
        <f>'NUHM Summary'!H7</f>
        <v>1.6</v>
      </c>
      <c r="F10" s="35">
        <f>'NUHM Summary'!I7</f>
        <v>0</v>
      </c>
      <c r="G10" s="35">
        <f>'NUHM Summary'!H20-'Budget Summary I'!G11</f>
        <v>0.56000000000000005</v>
      </c>
      <c r="H10" s="35">
        <f>'NUHM Summary'!I20-'Budget Summary I'!H11</f>
        <v>0</v>
      </c>
      <c r="I10" s="35">
        <f>'NUHM Summary'!H35-'Budget Summary I'!I11</f>
        <v>0.60000000000000009</v>
      </c>
      <c r="J10" s="35">
        <f>'NUHM Summary'!I35-'Budget Summary I'!J11</f>
        <v>0</v>
      </c>
      <c r="K10" s="35">
        <f>'NUHM Summary'!H51</f>
        <v>1.8</v>
      </c>
      <c r="L10" s="35">
        <f>'NUHM Summary'!I51</f>
        <v>0</v>
      </c>
      <c r="M10" s="35">
        <f>'NUHM Summary'!H58-'Budget Summary I'!M11</f>
        <v>3.2</v>
      </c>
      <c r="N10" s="35">
        <f>'NUHM Summary'!I58-'Budget Summary I'!N11</f>
        <v>0</v>
      </c>
      <c r="O10" s="35">
        <f>'NUHM Summary'!H73-'Budget Summary I'!O11</f>
        <v>1.6000000000000014</v>
      </c>
      <c r="P10" s="35">
        <f>'NUHM Summary'!I73-'Budget Summary I'!P11</f>
        <v>0</v>
      </c>
      <c r="Q10" s="35">
        <f>'NUHM Summary'!H99</f>
        <v>0</v>
      </c>
      <c r="R10" s="35">
        <f>'NUHM Summary'!I99</f>
        <v>0</v>
      </c>
      <c r="S10" s="35">
        <f>'NUHM Summary'!H101-'Budget Summary I'!S11</f>
        <v>117.76635999999999</v>
      </c>
      <c r="T10" s="35">
        <f>'NUHM Summary'!I101-'Budget Summary I'!T11</f>
        <v>0</v>
      </c>
      <c r="U10" s="35">
        <f>'NUHM Summary'!H155-'Budget Summary I'!T11</f>
        <v>0.6</v>
      </c>
      <c r="V10" s="35">
        <f>'NUHM Summary'!I155-'Budget Summary I'!V11</f>
        <v>0</v>
      </c>
      <c r="W10" s="35">
        <f>'NUHM Summary'!H180</f>
        <v>0</v>
      </c>
      <c r="X10" s="35">
        <f>'NUHM Summary'!I180</f>
        <v>0</v>
      </c>
      <c r="Y10" s="35">
        <f>'NUHM Summary'!H190-'Budget Summary I'!Y11</f>
        <v>1</v>
      </c>
      <c r="Z10" s="35">
        <f>'NUHM Summary'!I190-'Budget Summary I'!Z11</f>
        <v>0</v>
      </c>
      <c r="AA10" s="35">
        <f>'NUHM Summary'!H197-AA11</f>
        <v>0</v>
      </c>
      <c r="AB10" s="35">
        <f>'NUHM Summary'!I197-AB11</f>
        <v>0</v>
      </c>
      <c r="AC10" s="35">
        <f>'NUHM Summary'!H200</f>
        <v>0.5</v>
      </c>
      <c r="AD10" s="35">
        <f>'NUHM Summary'!I200</f>
        <v>0</v>
      </c>
      <c r="AE10" s="35">
        <f>'NUHM Summary'!H213</f>
        <v>0</v>
      </c>
      <c r="AF10" s="35">
        <f>'NUHM Summary'!I213</f>
        <v>0</v>
      </c>
      <c r="AG10" s="35">
        <f>'NUHM Summary'!H217-AG11</f>
        <v>0</v>
      </c>
      <c r="AH10" s="35">
        <f>'NUHM Summary'!I217-AH11</f>
        <v>0</v>
      </c>
      <c r="AI10" s="35">
        <f>'NUHM Summary'!H220-AI11</f>
        <v>0</v>
      </c>
      <c r="AJ10" s="35">
        <f>'NUHM Summary'!I220-AJ11</f>
        <v>0</v>
      </c>
      <c r="AK10" s="35">
        <f>'NUHM Summary'!H261-AK11</f>
        <v>0</v>
      </c>
      <c r="AL10" s="35">
        <f>'NUHM Summary'!I261-AL11</f>
        <v>0</v>
      </c>
      <c r="AM10" s="46"/>
      <c r="AN10" s="46"/>
      <c r="AO10" s="7"/>
    </row>
    <row r="11" spans="1:41" ht="12.75" customHeight="1">
      <c r="A11" s="42" t="s">
        <v>117</v>
      </c>
      <c r="B11" s="4" t="s">
        <v>118</v>
      </c>
      <c r="C11" s="31">
        <f t="shared" ref="C11:D11" si="10">E11+G11+I11+K11+M11+O11+Q11+S11+U11+W11+Y11+AA11+AC11+AE11+AG11+AI11+AK11+AM11</f>
        <v>36.360199999999999</v>
      </c>
      <c r="D11" s="33">
        <f t="shared" si="10"/>
        <v>0</v>
      </c>
      <c r="E11" s="35">
        <v>0</v>
      </c>
      <c r="F11" s="35">
        <v>0</v>
      </c>
      <c r="G11" s="35">
        <f>'NUHM Summary'!H33</f>
        <v>0</v>
      </c>
      <c r="H11" s="35">
        <f>'NUHM Summary'!I33</f>
        <v>0</v>
      </c>
      <c r="I11" s="35">
        <f>'NUHM Summary'!H39+'NUHM Summary'!H49</f>
        <v>0</v>
      </c>
      <c r="J11" s="35">
        <f>'NUHM Summary'!I39+'NUHM Summary'!I49</f>
        <v>0</v>
      </c>
      <c r="K11" s="46"/>
      <c r="L11" s="46"/>
      <c r="M11" s="35">
        <f>'NUHM Summary'!H72</f>
        <v>0</v>
      </c>
      <c r="N11" s="35">
        <f>'NUHM Summary'!I72</f>
        <v>0</v>
      </c>
      <c r="O11" s="35">
        <f>'NUHM Summary'!H75+'NUHM Summary'!H89+'NUHM Summary'!H93+'NUHM Summary'!H97</f>
        <v>15</v>
      </c>
      <c r="P11" s="35">
        <f>'NUHM Summary'!I75+'NUHM Summary'!I89+'NUHM Summary'!I93+'NUHM Summary'!I97</f>
        <v>0</v>
      </c>
      <c r="Q11" s="46"/>
      <c r="R11" s="46"/>
      <c r="S11" s="35">
        <f>'NUHM Summary'!H153</f>
        <v>0</v>
      </c>
      <c r="T11" s="35">
        <f>'NUHM Summary'!I153</f>
        <v>0</v>
      </c>
      <c r="U11" s="35">
        <f>'NUHM Summary'!H169</f>
        <v>0</v>
      </c>
      <c r="V11" s="35">
        <f>'NUHM Summary'!I169</f>
        <v>0</v>
      </c>
      <c r="W11" s="46"/>
      <c r="X11" s="46"/>
      <c r="Y11" s="35">
        <f>'NUHM Summary'!H195</f>
        <v>0</v>
      </c>
      <c r="Z11" s="35">
        <f>'NUHM Summary'!I195</f>
        <v>0</v>
      </c>
      <c r="AA11" s="35">
        <f>'NUHM Summary'!H199</f>
        <v>1</v>
      </c>
      <c r="AB11" s="35">
        <f>'NUHM Summary'!I199</f>
        <v>0</v>
      </c>
      <c r="AC11" s="46"/>
      <c r="AD11" s="46"/>
      <c r="AE11" s="46"/>
      <c r="AF11" s="46"/>
      <c r="AG11" s="35">
        <f>'NUHM Summary'!H218</f>
        <v>0</v>
      </c>
      <c r="AH11" s="35">
        <f>'NUHM Summary'!I218</f>
        <v>0</v>
      </c>
      <c r="AI11" s="35">
        <f>'NUHM Summary'!H220</f>
        <v>20.360199999999999</v>
      </c>
      <c r="AJ11" s="35">
        <f>'NUHM Summary'!I220</f>
        <v>0</v>
      </c>
      <c r="AK11" s="35">
        <f>'NUHM Summary'!H261</f>
        <v>0</v>
      </c>
      <c r="AL11" s="35">
        <f>'NUHM Summary'!I261</f>
        <v>0</v>
      </c>
      <c r="AM11" s="35">
        <f>'NUHM Summary'!H264</f>
        <v>0</v>
      </c>
      <c r="AN11" s="35">
        <f>'NUHM Summary'!I264</f>
        <v>0</v>
      </c>
      <c r="AO11" s="7"/>
    </row>
    <row r="12" spans="1:41" ht="12.75" customHeight="1">
      <c r="A12" s="28" t="s">
        <v>119</v>
      </c>
      <c r="B12" s="30" t="s">
        <v>120</v>
      </c>
      <c r="C12" s="31">
        <f t="shared" ref="C12:D12" si="11">E12+G12+I12+K12+M12+O12+Q12+S12+U12+W12+Y12+AA12+AC12+AE12+AG12+AI12+AK12+AM12</f>
        <v>542.59572720000006</v>
      </c>
      <c r="D12" s="33">
        <f t="shared" si="11"/>
        <v>0</v>
      </c>
      <c r="E12" s="31">
        <f t="shared" ref="E12:AL12" si="12">SUM(E13:E18)</f>
        <v>101.22000000000001</v>
      </c>
      <c r="F12" s="31">
        <f t="shared" si="12"/>
        <v>0</v>
      </c>
      <c r="G12" s="31">
        <f t="shared" si="12"/>
        <v>2</v>
      </c>
      <c r="H12" s="31">
        <f t="shared" si="12"/>
        <v>0</v>
      </c>
      <c r="I12" s="31">
        <f t="shared" si="12"/>
        <v>23.61</v>
      </c>
      <c r="J12" s="31">
        <f t="shared" si="12"/>
        <v>0</v>
      </c>
      <c r="K12" s="31">
        <f t="shared" si="12"/>
        <v>0</v>
      </c>
      <c r="L12" s="31">
        <f t="shared" si="12"/>
        <v>0</v>
      </c>
      <c r="M12" s="31">
        <f t="shared" si="12"/>
        <v>28</v>
      </c>
      <c r="N12" s="31">
        <f t="shared" si="12"/>
        <v>0</v>
      </c>
      <c r="O12" s="31">
        <f t="shared" si="12"/>
        <v>215.05296920000001</v>
      </c>
      <c r="P12" s="31">
        <f t="shared" si="12"/>
        <v>0</v>
      </c>
      <c r="Q12" s="31">
        <f t="shared" si="12"/>
        <v>3.0001000000000002</v>
      </c>
      <c r="R12" s="31">
        <f t="shared" si="12"/>
        <v>0</v>
      </c>
      <c r="S12" s="31">
        <f t="shared" si="12"/>
        <v>14.545500000000001</v>
      </c>
      <c r="T12" s="31">
        <f t="shared" si="12"/>
        <v>0</v>
      </c>
      <c r="U12" s="31">
        <f t="shared" si="12"/>
        <v>27.34</v>
      </c>
      <c r="V12" s="31">
        <f t="shared" si="12"/>
        <v>0</v>
      </c>
      <c r="W12" s="31">
        <f t="shared" si="12"/>
        <v>17.8</v>
      </c>
      <c r="X12" s="31">
        <f t="shared" si="12"/>
        <v>0</v>
      </c>
      <c r="Y12" s="31">
        <f t="shared" si="12"/>
        <v>0</v>
      </c>
      <c r="Z12" s="31">
        <f t="shared" si="12"/>
        <v>0</v>
      </c>
      <c r="AA12" s="31">
        <f t="shared" si="12"/>
        <v>9</v>
      </c>
      <c r="AB12" s="31">
        <f t="shared" si="12"/>
        <v>0</v>
      </c>
      <c r="AC12" s="31">
        <f t="shared" si="12"/>
        <v>0</v>
      </c>
      <c r="AD12" s="31">
        <f t="shared" si="12"/>
        <v>0</v>
      </c>
      <c r="AE12" s="31">
        <f t="shared" si="12"/>
        <v>11.16953</v>
      </c>
      <c r="AF12" s="31">
        <f t="shared" si="12"/>
        <v>0</v>
      </c>
      <c r="AG12" s="31">
        <f t="shared" si="12"/>
        <v>30</v>
      </c>
      <c r="AH12" s="31">
        <f t="shared" si="12"/>
        <v>0</v>
      </c>
      <c r="AI12" s="31">
        <f t="shared" si="12"/>
        <v>59.857627999999991</v>
      </c>
      <c r="AJ12" s="31">
        <f t="shared" si="12"/>
        <v>0</v>
      </c>
      <c r="AK12" s="31">
        <f t="shared" si="12"/>
        <v>0</v>
      </c>
      <c r="AL12" s="31">
        <f t="shared" si="12"/>
        <v>0</v>
      </c>
      <c r="AM12" s="53"/>
      <c r="AN12" s="53"/>
      <c r="AO12" s="7"/>
    </row>
    <row r="13" spans="1:41" ht="12.75" customHeight="1">
      <c r="A13" s="42" t="s">
        <v>121</v>
      </c>
      <c r="B13" s="4" t="s">
        <v>122</v>
      </c>
      <c r="C13" s="31">
        <f t="shared" ref="C13:D13" si="13">E13+G13+I13+K13+M13+O13+Q13+S13+U13+W13+Y13+AA13+AC13+AE13+AG13+AI13+AK13+AM13</f>
        <v>20.74</v>
      </c>
      <c r="D13" s="33">
        <f t="shared" si="13"/>
        <v>0</v>
      </c>
      <c r="E13" s="35">
        <f>'1.SD Facility Based Annex'!I3</f>
        <v>0</v>
      </c>
      <c r="F13" s="35">
        <f>'1.SD Facility Based Annex'!I2</f>
        <v>0</v>
      </c>
      <c r="G13" s="46">
        <f>'2.SD Community Based Annex'!I3</f>
        <v>0</v>
      </c>
      <c r="H13" s="46">
        <f>'2.SD Community Based Annex'!I2</f>
        <v>0</v>
      </c>
      <c r="I13" s="35">
        <f>'3.Community Intervention Annex'!I3</f>
        <v>0</v>
      </c>
      <c r="J13" s="35">
        <f>'3.Community Intervention Annex'!I2</f>
        <v>0</v>
      </c>
      <c r="K13" s="37">
        <f>'4.Untied grants Annex'!I3</f>
        <v>0</v>
      </c>
      <c r="L13" s="37">
        <f>'4.Untied grants Annex'!I2</f>
        <v>0</v>
      </c>
      <c r="M13" s="35">
        <f>'5.Infrastructure Annex'!I3</f>
        <v>0</v>
      </c>
      <c r="N13" s="35">
        <f>'5.Infrastructure Annex'!I2</f>
        <v>0</v>
      </c>
      <c r="O13" s="35">
        <f>'6.Procurement Annex'!I3</f>
        <v>10.54</v>
      </c>
      <c r="P13" s="35">
        <f>'6.Procurement Annex'!I2</f>
        <v>0</v>
      </c>
      <c r="Q13" s="35">
        <f>'7.Referral Transport Annex'!I3</f>
        <v>0</v>
      </c>
      <c r="R13" s="35">
        <f>'7.Referral Transport Annex'!I2</f>
        <v>0</v>
      </c>
      <c r="S13" s="35">
        <f>'8.Human Resources (SD) Annex'!I3</f>
        <v>0</v>
      </c>
      <c r="T13" s="35">
        <f>'8.Human Resources (SD) Annex'!I2</f>
        <v>0</v>
      </c>
      <c r="U13" s="35">
        <f>'9.Training Annex'!I3</f>
        <v>2.2000000000000002</v>
      </c>
      <c r="V13" s="35">
        <f>'9.Training Annex'!I2</f>
        <v>0</v>
      </c>
      <c r="W13" s="35">
        <f>'10.Review Research &amp; Surveillen'!I3</f>
        <v>8</v>
      </c>
      <c r="X13" s="35">
        <f>'10.Review Research &amp; Surveillen'!I2</f>
        <v>0</v>
      </c>
      <c r="Y13" s="35">
        <f>'11.IEC-BCC Annex'!I3</f>
        <v>0</v>
      </c>
      <c r="Z13" s="35">
        <f>'11.IEC-BCC Annex'!I2</f>
        <v>0</v>
      </c>
      <c r="AA13" s="35">
        <f>'12.Printing Annex'!I3</f>
        <v>0</v>
      </c>
      <c r="AB13" s="35">
        <f>'12.Printing Annex'!I2</f>
        <v>0</v>
      </c>
      <c r="AC13" s="35">
        <f>'13.Quality Assurance Annex'!I3</f>
        <v>0</v>
      </c>
      <c r="AD13" s="35">
        <f>'13.Quality Assurance Annex'!I2</f>
        <v>0</v>
      </c>
      <c r="AE13" s="35">
        <f>'14.Drug warehouse &amp;Logistic Anx'!I3</f>
        <v>0</v>
      </c>
      <c r="AF13" s="35">
        <f>'14.Drug warehouse &amp;Logistic Anx'!I2</f>
        <v>0</v>
      </c>
      <c r="AG13" s="35"/>
      <c r="AH13" s="35"/>
      <c r="AI13" s="46"/>
      <c r="AJ13" s="46"/>
      <c r="AK13" s="35">
        <f>'17.IT Initiatives_SD'!I3</f>
        <v>0</v>
      </c>
      <c r="AL13" s="35">
        <f>'17.IT Initiatives_SD'!I2</f>
        <v>0</v>
      </c>
      <c r="AM13" s="46"/>
      <c r="AN13" s="46"/>
      <c r="AO13" s="7"/>
    </row>
    <row r="14" spans="1:41" ht="12.75" customHeight="1">
      <c r="A14" s="42" t="s">
        <v>123</v>
      </c>
      <c r="B14" s="4" t="s">
        <v>124</v>
      </c>
      <c r="C14" s="31">
        <f t="shared" ref="C14:D14" si="14">E14+G14+I14+K14+M14+O14+Q14+S14+U14+W14+Y14+AA14+AC14+AE14+AG14+AI14+AK14+AM14</f>
        <v>53.8</v>
      </c>
      <c r="D14" s="33">
        <f t="shared" si="14"/>
        <v>0</v>
      </c>
      <c r="E14" s="35">
        <f>'1.SD Facility Based Annex'!J3</f>
        <v>2.54</v>
      </c>
      <c r="F14" s="35">
        <f>'1.SD Facility Based Annex'!J2</f>
        <v>0</v>
      </c>
      <c r="G14" s="35">
        <f>'2.SD Community Based Annex'!J3</f>
        <v>0</v>
      </c>
      <c r="H14" s="35">
        <f>'2.SD Community Based Annex'!J2</f>
        <v>0</v>
      </c>
      <c r="I14" s="35">
        <f>'3.Community Intervention Annex'!J3</f>
        <v>15.91</v>
      </c>
      <c r="J14" s="35">
        <f>'3.Community Intervention Annex'!J2</f>
        <v>0</v>
      </c>
      <c r="K14" s="37">
        <f>'4.Untied grants Annex'!J3</f>
        <v>0</v>
      </c>
      <c r="L14" s="37">
        <f>'4.Untied grants Annex'!J2</f>
        <v>0</v>
      </c>
      <c r="M14" s="35">
        <f>'5.Infrastructure Annex'!J3</f>
        <v>4</v>
      </c>
      <c r="N14" s="35">
        <f>'5.Infrastructure Annex'!J2</f>
        <v>0</v>
      </c>
      <c r="O14" s="35">
        <f>'6.Procurement Annex'!J3</f>
        <v>15.35</v>
      </c>
      <c r="P14" s="35">
        <f>'5.Infrastructure Annex'!J2</f>
        <v>0</v>
      </c>
      <c r="Q14" s="35">
        <f>'7.Referral Transport Annex'!J3</f>
        <v>0</v>
      </c>
      <c r="R14" s="35">
        <f>'7.Referral Transport Annex'!J2</f>
        <v>0</v>
      </c>
      <c r="S14" s="35">
        <f>'8.Human Resources (SD) Annex'!J3</f>
        <v>0</v>
      </c>
      <c r="T14" s="35">
        <f>'8.Human Resources (SD) Annex'!J2</f>
        <v>0</v>
      </c>
      <c r="U14" s="35">
        <f>'9.Training Annex'!J3</f>
        <v>7.5</v>
      </c>
      <c r="V14" s="35">
        <f>'9.Training Annex'!J2</f>
        <v>0</v>
      </c>
      <c r="W14" s="35">
        <f>'10.Review Research &amp; Surveillen'!J3</f>
        <v>7.5</v>
      </c>
      <c r="X14" s="35">
        <f>'10.Review Research &amp; Surveillen'!J2</f>
        <v>0</v>
      </c>
      <c r="Y14" s="35">
        <f>'11.IEC-BCC Annex'!J3</f>
        <v>0</v>
      </c>
      <c r="Z14" s="35">
        <f>'11.IEC-BCC Annex'!J2</f>
        <v>0</v>
      </c>
      <c r="AA14" s="35">
        <f>'12.Printing Annex'!J3</f>
        <v>0</v>
      </c>
      <c r="AB14" s="35">
        <f>'12.Printing Annex'!J2</f>
        <v>0</v>
      </c>
      <c r="AC14" s="35">
        <f>'13.Quality Assurance Annex'!J3</f>
        <v>0</v>
      </c>
      <c r="AD14" s="35">
        <f>'13.Quality Assurance Annex'!J2</f>
        <v>0</v>
      </c>
      <c r="AE14" s="35">
        <f>'14.Drug warehouse &amp;Logistic Anx'!J3</f>
        <v>0</v>
      </c>
      <c r="AF14" s="35">
        <f>'14.Drug warehouse &amp;Logistic Anx'!J2</f>
        <v>0</v>
      </c>
      <c r="AG14" s="35">
        <f>'15.PPP Annex'!J3</f>
        <v>1</v>
      </c>
      <c r="AH14" s="35">
        <f>'15.PPP Annex'!J2</f>
        <v>0</v>
      </c>
      <c r="AI14" s="46"/>
      <c r="AJ14" s="46"/>
      <c r="AK14" s="35">
        <f>'17.IT Initiatives_SD'!J3</f>
        <v>0</v>
      </c>
      <c r="AL14" s="35">
        <f>'17.IT Initiatives_SD'!J2</f>
        <v>0</v>
      </c>
      <c r="AM14" s="46"/>
      <c r="AN14" s="46"/>
      <c r="AO14" s="7"/>
    </row>
    <row r="15" spans="1:41" ht="12.75" customHeight="1">
      <c r="A15" s="42" t="s">
        <v>125</v>
      </c>
      <c r="B15" s="4" t="s">
        <v>126</v>
      </c>
      <c r="C15" s="31">
        <f t="shared" ref="C15:D15" si="15">E15+G15+I15+K15+M15+O15+Q15+S15+U15+W15+Y15+AA15+AC15+AE15+AG15+AI15+AK15+AM15</f>
        <v>5.7699992</v>
      </c>
      <c r="D15" s="33">
        <f t="shared" si="15"/>
        <v>0</v>
      </c>
      <c r="E15" s="35">
        <f>'1.SD Facility Based Annex'!K3</f>
        <v>3.2199999999999998</v>
      </c>
      <c r="F15" s="35">
        <f>'1.SD Facility Based Annex'!K2</f>
        <v>0</v>
      </c>
      <c r="G15" s="35">
        <f>'2.SD Community Based Annex'!K3</f>
        <v>0</v>
      </c>
      <c r="H15" s="35">
        <f>'2.SD Community Based Annex'!K2</f>
        <v>0</v>
      </c>
      <c r="I15" s="35">
        <f>'3.Community Intervention Annex'!K3</f>
        <v>0</v>
      </c>
      <c r="J15" s="35">
        <f>'3.Community Intervention Annex'!K2</f>
        <v>0</v>
      </c>
      <c r="K15" s="37">
        <f>'4.Untied grants Annex'!K3</f>
        <v>0</v>
      </c>
      <c r="L15" s="37">
        <f>'4.Untied grants Annex'!K2</f>
        <v>0</v>
      </c>
      <c r="M15" s="35">
        <f>'5.Infrastructure Annex'!K3</f>
        <v>0</v>
      </c>
      <c r="N15" s="35">
        <f>'5.Infrastructure Annex'!K2</f>
        <v>0</v>
      </c>
      <c r="O15" s="35">
        <f>'6.Procurement Annex'!K3</f>
        <v>0.80999920000000003</v>
      </c>
      <c r="P15" s="35">
        <f>'6.Procurement Annex'!K2</f>
        <v>0</v>
      </c>
      <c r="Q15" s="35">
        <f>'7.Referral Transport Annex'!K3</f>
        <v>0</v>
      </c>
      <c r="R15" s="35">
        <f>'7.Referral Transport Annex'!K2</f>
        <v>0</v>
      </c>
      <c r="S15" s="35">
        <f>'8.Human Resources (SD) Annex'!K3</f>
        <v>0</v>
      </c>
      <c r="T15" s="35">
        <f>'8.Human Resources (SD) Annex'!K2</f>
        <v>0</v>
      </c>
      <c r="U15" s="35">
        <f>'9.Training Annex'!K3</f>
        <v>1.74</v>
      </c>
      <c r="V15" s="35">
        <f>'9.Training Annex'!K2</f>
        <v>0</v>
      </c>
      <c r="W15" s="35">
        <f>'10.Review Research &amp; Surveillen'!K3</f>
        <v>0</v>
      </c>
      <c r="X15" s="35">
        <f>'10.Review Research &amp; Surveillen'!K2</f>
        <v>0</v>
      </c>
      <c r="Y15" s="35">
        <f>'11.IEC-BCC Annex'!K3</f>
        <v>0</v>
      </c>
      <c r="Z15" s="35">
        <f>'11.IEC-BCC Annex'!K2</f>
        <v>0</v>
      </c>
      <c r="AA15" s="35">
        <f>'12.Printing Annex'!K3</f>
        <v>0</v>
      </c>
      <c r="AB15" s="35">
        <f>'12.Printing Annex'!K2</f>
        <v>0</v>
      </c>
      <c r="AC15" s="35">
        <f>'13.Quality Assurance Annex'!K3</f>
        <v>0</v>
      </c>
      <c r="AD15" s="35">
        <f>'13.Quality Assurance Annex'!K2</f>
        <v>0</v>
      </c>
      <c r="AE15" s="35">
        <f>'14.Drug warehouse &amp;Logistic Anx'!K3</f>
        <v>0</v>
      </c>
      <c r="AF15" s="35">
        <f>'14.Drug warehouse &amp;Logistic Anx'!K2</f>
        <v>0</v>
      </c>
      <c r="AG15" s="35">
        <f>'15.PPP Annex'!K3</f>
        <v>0</v>
      </c>
      <c r="AH15" s="35">
        <f>'15.PPP Annex'!K2</f>
        <v>0</v>
      </c>
      <c r="AI15" s="46"/>
      <c r="AJ15" s="46"/>
      <c r="AK15" s="35">
        <f>'17.IT Initiatives_SD'!K3</f>
        <v>0</v>
      </c>
      <c r="AL15" s="35">
        <f>'17.IT Initiatives_SD'!K2</f>
        <v>0</v>
      </c>
      <c r="AM15" s="46"/>
      <c r="AN15" s="46"/>
      <c r="AO15" s="7"/>
    </row>
    <row r="16" spans="1:41" ht="12.75" customHeight="1">
      <c r="A16" s="42" t="s">
        <v>127</v>
      </c>
      <c r="B16" s="4" t="s">
        <v>128</v>
      </c>
      <c r="C16" s="31">
        <f t="shared" ref="C16:D16" si="16">E16+G16+I16+K16+M16+O16+Q16+S16+U16+W16+Y16+AA16+AC16+AE16+AG16+AI16+AK16+AM16</f>
        <v>262.26459</v>
      </c>
      <c r="D16" s="33">
        <f t="shared" si="16"/>
        <v>0</v>
      </c>
      <c r="E16" s="35">
        <f>'1.SD Facility Based Annex'!L3</f>
        <v>88.960000000000008</v>
      </c>
      <c r="F16" s="35">
        <f>'1.SD Facility Based Annex'!L2</f>
        <v>0</v>
      </c>
      <c r="G16" s="35">
        <f>'2.SD Community Based Annex'!L3</f>
        <v>0</v>
      </c>
      <c r="H16" s="35">
        <f>'2.SD Community Based Annex'!L2</f>
        <v>0</v>
      </c>
      <c r="I16" s="35">
        <f>'3.Community Intervention Annex'!L3</f>
        <v>7.7</v>
      </c>
      <c r="J16" s="35">
        <f>'3.Community Intervention Annex'!L2</f>
        <v>0</v>
      </c>
      <c r="K16" s="37">
        <f>'4.Untied grants Annex'!L3</f>
        <v>0</v>
      </c>
      <c r="L16" s="37">
        <f>'4.Untied grants Annex'!L2</f>
        <v>0</v>
      </c>
      <c r="M16" s="35">
        <f>'5.Infrastructure Annex'!L3</f>
        <v>24</v>
      </c>
      <c r="N16" s="35">
        <f>'5.Infrastructure Annex'!L2</f>
        <v>0</v>
      </c>
      <c r="O16" s="35">
        <f>'6.Procurement Annex'!L3</f>
        <v>69.88946</v>
      </c>
      <c r="P16" s="35">
        <f>'6.Procurement Annex'!L2</f>
        <v>0</v>
      </c>
      <c r="Q16" s="35">
        <f>'7.Referral Transport Annex'!L3</f>
        <v>3.0001000000000002</v>
      </c>
      <c r="R16" s="35">
        <f>'7.Referral Transport Annex'!L2</f>
        <v>0</v>
      </c>
      <c r="S16" s="35">
        <f>'8.Human Resources (SD) Annex'!L3</f>
        <v>14.545500000000001</v>
      </c>
      <c r="T16" s="35">
        <f>'8.Human Resources (SD) Annex'!L2</f>
        <v>0</v>
      </c>
      <c r="U16" s="35">
        <f>'9.Training Annex'!L3</f>
        <v>8.6999999999999993</v>
      </c>
      <c r="V16" s="35">
        <f>'9.Training Annex'!L2</f>
        <v>0</v>
      </c>
      <c r="W16" s="35">
        <f>'10.Review Research &amp; Surveillen'!L3</f>
        <v>2.2999999999999998</v>
      </c>
      <c r="X16" s="35">
        <f>'10.Review Research &amp; Surveillen'!L2</f>
        <v>0</v>
      </c>
      <c r="Y16" s="35">
        <f>'11.IEC-BCC Annex'!L3</f>
        <v>0</v>
      </c>
      <c r="Z16" s="35">
        <f>'11.IEC-BCC Annex'!L2</f>
        <v>0</v>
      </c>
      <c r="AA16" s="35">
        <f>'12.Printing Annex'!L3</f>
        <v>6</v>
      </c>
      <c r="AB16" s="35">
        <f>'12.Printing Annex'!L2</f>
        <v>0</v>
      </c>
      <c r="AC16" s="35">
        <f>'13.Quality Assurance Annex'!L3</f>
        <v>0</v>
      </c>
      <c r="AD16" s="35">
        <f>'13.Quality Assurance Annex'!L2</f>
        <v>0</v>
      </c>
      <c r="AE16" s="35">
        <f>'14.Drug warehouse &amp;Logistic Anx'!L3</f>
        <v>8.16953</v>
      </c>
      <c r="AF16" s="35">
        <f>'14.Drug warehouse &amp;Logistic Anx'!L2</f>
        <v>0</v>
      </c>
      <c r="AG16" s="35">
        <f>'15.PPP Annex'!L3</f>
        <v>29</v>
      </c>
      <c r="AH16" s="35">
        <f>'15.PPP Annex'!L2</f>
        <v>0</v>
      </c>
      <c r="AI16" s="46"/>
      <c r="AJ16" s="46"/>
      <c r="AK16" s="35">
        <f>'17.IT Initiatives_SD'!L3</f>
        <v>0</v>
      </c>
      <c r="AL16" s="35">
        <f>'17.IT Initiatives_SD'!L2</f>
        <v>0</v>
      </c>
      <c r="AM16" s="46"/>
      <c r="AN16" s="46"/>
      <c r="AO16" s="7"/>
    </row>
    <row r="17" spans="1:41" ht="12.75" customHeight="1">
      <c r="A17" s="42" t="s">
        <v>129</v>
      </c>
      <c r="B17" s="4" t="s">
        <v>130</v>
      </c>
      <c r="C17" s="31">
        <f t="shared" ref="C17:D17" si="17">E17+G17+I17+K17+M17+O17+Q17+S17+U17+W17+Y17+AA17+AC17+AE17+AG17+AI17+AK17+AM17</f>
        <v>140.16351</v>
      </c>
      <c r="D17" s="33">
        <f t="shared" si="17"/>
        <v>0</v>
      </c>
      <c r="E17" s="35">
        <f>'1.SD Facility Based Annex'!M3</f>
        <v>6.5</v>
      </c>
      <c r="F17" s="35">
        <f>'1.SD Facility Based Annex'!M2</f>
        <v>0</v>
      </c>
      <c r="G17" s="35">
        <f>'2.SD Community Based Annex'!M3</f>
        <v>2</v>
      </c>
      <c r="H17" s="35">
        <f>'2.SD Community Based Annex'!M2</f>
        <v>0</v>
      </c>
      <c r="I17" s="35">
        <f>'3.Community Intervention Annex'!M3</f>
        <v>0</v>
      </c>
      <c r="J17" s="35">
        <f>'3.Community Intervention Annex'!M2</f>
        <v>0</v>
      </c>
      <c r="K17" s="37">
        <f>'4.Untied grants Annex'!M3</f>
        <v>0</v>
      </c>
      <c r="L17" s="37">
        <f>'4.Untied grants Annex'!M2</f>
        <v>0</v>
      </c>
      <c r="M17" s="35">
        <f>'5.Infrastructure Annex'!M3</f>
        <v>0</v>
      </c>
      <c r="N17" s="35">
        <f>'5.Infrastructure Annex'!M2</f>
        <v>0</v>
      </c>
      <c r="O17" s="35">
        <f>'6.Procurement Annex'!M3</f>
        <v>118.46351000000001</v>
      </c>
      <c r="P17" s="35">
        <f>'6.Procurement Annex'!M2</f>
        <v>0</v>
      </c>
      <c r="Q17" s="35">
        <f>'7.Referral Transport Annex'!M3</f>
        <v>0</v>
      </c>
      <c r="R17" s="35">
        <f>'7.Referral Transport Annex'!M2</f>
        <v>0</v>
      </c>
      <c r="S17" s="35">
        <f>'8.Human Resources (SD) Annex'!M3</f>
        <v>0</v>
      </c>
      <c r="T17" s="35">
        <f>'8.Human Resources (SD) Annex'!M2</f>
        <v>0</v>
      </c>
      <c r="U17" s="35">
        <f>'9.Training Annex'!M3</f>
        <v>7.1999999999999993</v>
      </c>
      <c r="V17" s="35">
        <f>'9.Training Annex'!M2</f>
        <v>0</v>
      </c>
      <c r="W17" s="35">
        <f>'10.Review Research &amp; Surveillen'!M3</f>
        <v>0</v>
      </c>
      <c r="X17" s="35">
        <f>'10.Review Research &amp; Surveillen'!M2</f>
        <v>0</v>
      </c>
      <c r="Y17" s="35">
        <f>'11.IEC-BCC Annex'!M3</f>
        <v>0</v>
      </c>
      <c r="Z17" s="35">
        <f>'11.IEC-BCC Annex'!M2</f>
        <v>0</v>
      </c>
      <c r="AA17" s="35">
        <f>'12.Printing Annex'!M3</f>
        <v>3</v>
      </c>
      <c r="AB17" s="35">
        <f>'12.Printing Annex'!M2</f>
        <v>0</v>
      </c>
      <c r="AC17" s="35">
        <f>'13.Quality Assurance Annex'!M3</f>
        <v>0</v>
      </c>
      <c r="AD17" s="35">
        <f>'13.Quality Assurance Annex'!M2</f>
        <v>0</v>
      </c>
      <c r="AE17" s="35">
        <f>'14.Drug warehouse &amp;Logistic Anx'!M3</f>
        <v>3</v>
      </c>
      <c r="AF17" s="35">
        <f>'14.Drug warehouse &amp;Logistic Anx'!M2</f>
        <v>0</v>
      </c>
      <c r="AG17" s="35">
        <f>'15.PPP Annex'!M3</f>
        <v>0</v>
      </c>
      <c r="AH17" s="35">
        <f>'15.PPP Annex'!M2</f>
        <v>0</v>
      </c>
      <c r="AI17" s="46"/>
      <c r="AJ17" s="46"/>
      <c r="AK17" s="35">
        <f>'17.IT Initiatives_SD'!M3</f>
        <v>0</v>
      </c>
      <c r="AL17" s="35">
        <f>'17.IT Initiatives_SD'!M2</f>
        <v>0</v>
      </c>
      <c r="AM17" s="46"/>
      <c r="AN17" s="46"/>
      <c r="AO17" s="7"/>
    </row>
    <row r="18" spans="1:41" ht="12.75" customHeight="1">
      <c r="A18" s="42" t="s">
        <v>131</v>
      </c>
      <c r="B18" s="4" t="s">
        <v>132</v>
      </c>
      <c r="C18" s="31">
        <f t="shared" ref="C18:D18" si="18">E18+G18+I18+K18+M18+O18+Q18+S18+U18+W18+Y18+AA18+AC18+AE18+AG18+AI18+AK18+AM18</f>
        <v>59.857627999999991</v>
      </c>
      <c r="D18" s="33">
        <f t="shared" si="18"/>
        <v>0</v>
      </c>
      <c r="E18" s="37"/>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35">
        <f>'16.PM Annex'!G3</f>
        <v>59.857627999999991</v>
      </c>
      <c r="AJ18" s="35">
        <f>'16.PM Annex'!H2</f>
        <v>0</v>
      </c>
      <c r="AK18" s="46"/>
      <c r="AL18" s="46"/>
      <c r="AM18" s="46"/>
      <c r="AN18" s="46"/>
      <c r="AO18" s="7"/>
    </row>
    <row r="19" spans="1:41" ht="12.75" customHeight="1">
      <c r="A19" s="28" t="s">
        <v>133</v>
      </c>
      <c r="B19" s="30" t="s">
        <v>134</v>
      </c>
      <c r="C19" s="31">
        <f t="shared" ref="C19:D19" si="19">E19+G19+I19+K19+M19+O19+Q19+S19+U19+W19+Y19+AA19+AC19+AE19+AG19+AI19+AK19+AM19</f>
        <v>1118.6531499999999</v>
      </c>
      <c r="D19" s="33">
        <f t="shared" si="19"/>
        <v>0</v>
      </c>
      <c r="E19" s="31">
        <f t="shared" ref="E19:AL19" si="20">SUM(E20:E27)</f>
        <v>861.41709000000003</v>
      </c>
      <c r="F19" s="31">
        <f t="shared" si="20"/>
        <v>0</v>
      </c>
      <c r="G19" s="31">
        <f t="shared" si="20"/>
        <v>10.9</v>
      </c>
      <c r="H19" s="31">
        <f t="shared" si="20"/>
        <v>0</v>
      </c>
      <c r="I19" s="31">
        <f t="shared" si="20"/>
        <v>2.4000000000000004</v>
      </c>
      <c r="J19" s="31">
        <f t="shared" si="20"/>
        <v>0</v>
      </c>
      <c r="K19" s="31">
        <f t="shared" si="20"/>
        <v>0</v>
      </c>
      <c r="L19" s="31">
        <f t="shared" si="20"/>
        <v>0</v>
      </c>
      <c r="M19" s="31">
        <f t="shared" si="20"/>
        <v>0</v>
      </c>
      <c r="N19" s="31">
        <f t="shared" si="20"/>
        <v>0</v>
      </c>
      <c r="O19" s="31">
        <f t="shared" si="20"/>
        <v>81.899000000000001</v>
      </c>
      <c r="P19" s="31">
        <f t="shared" si="20"/>
        <v>0</v>
      </c>
      <c r="Q19" s="31">
        <f t="shared" si="20"/>
        <v>1</v>
      </c>
      <c r="R19" s="31">
        <f t="shared" si="20"/>
        <v>0</v>
      </c>
      <c r="S19" s="31">
        <f t="shared" si="20"/>
        <v>0</v>
      </c>
      <c r="T19" s="31">
        <f t="shared" si="20"/>
        <v>0</v>
      </c>
      <c r="U19" s="31">
        <f t="shared" si="20"/>
        <v>35.040000000000006</v>
      </c>
      <c r="V19" s="31">
        <f t="shared" si="20"/>
        <v>0</v>
      </c>
      <c r="W19" s="31">
        <f t="shared" si="20"/>
        <v>0</v>
      </c>
      <c r="X19" s="31">
        <f t="shared" si="20"/>
        <v>0</v>
      </c>
      <c r="Y19" s="31">
        <f t="shared" si="20"/>
        <v>15.8</v>
      </c>
      <c r="Z19" s="31">
        <f t="shared" si="20"/>
        <v>0</v>
      </c>
      <c r="AA19" s="31">
        <f t="shared" si="20"/>
        <v>12.783009999999999</v>
      </c>
      <c r="AB19" s="31">
        <f t="shared" si="20"/>
        <v>0</v>
      </c>
      <c r="AC19" s="31">
        <f t="shared" si="20"/>
        <v>0</v>
      </c>
      <c r="AD19" s="31">
        <f t="shared" si="20"/>
        <v>0</v>
      </c>
      <c r="AE19" s="31">
        <f t="shared" si="20"/>
        <v>0</v>
      </c>
      <c r="AF19" s="31">
        <f t="shared" si="20"/>
        <v>0</v>
      </c>
      <c r="AG19" s="31">
        <f t="shared" si="20"/>
        <v>6</v>
      </c>
      <c r="AH19" s="31">
        <f t="shared" si="20"/>
        <v>0</v>
      </c>
      <c r="AI19" s="31">
        <f t="shared" si="20"/>
        <v>91.414050000000003</v>
      </c>
      <c r="AJ19" s="31">
        <f t="shared" si="20"/>
        <v>0</v>
      </c>
      <c r="AK19" s="31">
        <f t="shared" si="20"/>
        <v>0</v>
      </c>
      <c r="AL19" s="31">
        <f t="shared" si="20"/>
        <v>0</v>
      </c>
      <c r="AM19" s="46"/>
      <c r="AN19" s="46"/>
      <c r="AO19" s="7"/>
    </row>
    <row r="20" spans="1:41" ht="12.75" customHeight="1">
      <c r="A20" s="42" t="s">
        <v>135</v>
      </c>
      <c r="B20" s="4" t="s">
        <v>136</v>
      </c>
      <c r="C20" s="31">
        <f t="shared" ref="C20:D20" si="21">E20+G20+I20+K20+M20+O20+Q20+S20+U20+W20+Y20+AA20+AC20+AE20+AG20+AI20+AK20+AM20</f>
        <v>77.900000000000006</v>
      </c>
      <c r="D20" s="33">
        <f t="shared" si="21"/>
        <v>0</v>
      </c>
      <c r="E20" s="35">
        <f>'1.SD Facility Based Annex'!N3</f>
        <v>0</v>
      </c>
      <c r="F20" s="35">
        <f>'1.SD Facility Based Annex'!N2</f>
        <v>0</v>
      </c>
      <c r="G20" s="35">
        <f>'2.SD Community Based Annex'!N3</f>
        <v>10.9</v>
      </c>
      <c r="H20" s="35">
        <f>'1.SD Facility Based Annex'!N2</f>
        <v>0</v>
      </c>
      <c r="I20" s="42">
        <f>'3.Community Intervention Annex'!N3</f>
        <v>0</v>
      </c>
      <c r="J20" s="42">
        <f>'3.Community Intervention Annex'!N2</f>
        <v>0</v>
      </c>
      <c r="K20" s="37">
        <f>'4.Untied grants Annex'!O3</f>
        <v>0</v>
      </c>
      <c r="L20" s="37">
        <f>'4.Untied grants Annex'!O2</f>
        <v>0</v>
      </c>
      <c r="M20" s="35">
        <f>'5.Infrastructure Annex'!N3</f>
        <v>0</v>
      </c>
      <c r="N20" s="35">
        <f>'5.Infrastructure Annex'!N2</f>
        <v>0</v>
      </c>
      <c r="O20" s="35">
        <f>'6.Procurement Annex'!N3</f>
        <v>60</v>
      </c>
      <c r="P20" s="35">
        <f>'6.Procurement Annex'!N2</f>
        <v>0</v>
      </c>
      <c r="Q20" s="35">
        <f>'7.Referral Transport Annex'!O3</f>
        <v>0</v>
      </c>
      <c r="R20" s="35">
        <f>'7.Referral Transport Annex'!O2</f>
        <v>0</v>
      </c>
      <c r="S20" s="42">
        <f>'8.Human Resources (SD) Annex'!N3</f>
        <v>0</v>
      </c>
      <c r="T20" s="42">
        <f>'8.Human Resources (SD) Annex'!N2</f>
        <v>0</v>
      </c>
      <c r="U20" s="35">
        <f>'9.Training Annex'!N3</f>
        <v>1</v>
      </c>
      <c r="V20" s="35">
        <f>'9.Training Annex'!N2</f>
        <v>0</v>
      </c>
      <c r="W20" s="35">
        <f>'10.Review Research &amp; Surveillen'!N3</f>
        <v>0</v>
      </c>
      <c r="X20" s="35">
        <f>'10.Review Research &amp; Surveillen'!N2</f>
        <v>0</v>
      </c>
      <c r="Y20" s="35">
        <f>'11.IEC-BCC Annex'!N3</f>
        <v>0</v>
      </c>
      <c r="Z20" s="35">
        <f>'11.IEC-BCC Annex'!N2</f>
        <v>0</v>
      </c>
      <c r="AA20" s="35">
        <f>'12.Printing Annex'!N3</f>
        <v>0</v>
      </c>
      <c r="AB20" s="35">
        <f>'12.Printing Annex'!N2</f>
        <v>0</v>
      </c>
      <c r="AC20" s="35">
        <f>'13.Quality Assurance Annex'!N3</f>
        <v>0</v>
      </c>
      <c r="AD20" s="35">
        <f>'13.Quality Assurance Annex'!N2</f>
        <v>0</v>
      </c>
      <c r="AE20" s="35">
        <f>'14.Drug warehouse &amp;Logistic Anx'!N3</f>
        <v>0</v>
      </c>
      <c r="AF20" s="35">
        <f>'14.Drug warehouse &amp;Logistic Anx'!N2</f>
        <v>0</v>
      </c>
      <c r="AG20" s="35">
        <f>'15.PPP Annex'!N3</f>
        <v>6</v>
      </c>
      <c r="AH20" s="35">
        <f>'15.PPP Annex'!N2</f>
        <v>0</v>
      </c>
      <c r="AI20" s="46"/>
      <c r="AJ20" s="46"/>
      <c r="AK20" s="35">
        <f>'17.IT Initiatives_SD'!O3</f>
        <v>0</v>
      </c>
      <c r="AL20" s="35">
        <f>'17.IT Initiatives_SD'!O2</f>
        <v>0</v>
      </c>
      <c r="AM20" s="46"/>
      <c r="AN20" s="46"/>
      <c r="AO20" s="7"/>
    </row>
    <row r="21" spans="1:41" ht="12.75" customHeight="1">
      <c r="A21" s="42" t="s">
        <v>137</v>
      </c>
      <c r="B21" s="4" t="s">
        <v>138</v>
      </c>
      <c r="C21" s="31">
        <f t="shared" ref="C21:D21" si="22">E21+G21+I21+K21+M21+O21+Q21+S21+U21+W21+Y21+AA21+AC21+AE21+AG21+AI21+AK21+AM21</f>
        <v>9.4</v>
      </c>
      <c r="D21" s="33">
        <f t="shared" si="22"/>
        <v>0</v>
      </c>
      <c r="E21" s="42">
        <f>'1.SD Facility Based Annex'!O3</f>
        <v>0</v>
      </c>
      <c r="F21" s="42">
        <f>'1.SD Facility Based Annex'!O2</f>
        <v>0</v>
      </c>
      <c r="G21" s="42">
        <f>'1.SD Facility Based Annex'!O3</f>
        <v>0</v>
      </c>
      <c r="H21" s="42">
        <f>'1.SD Facility Based Annex'!O2</f>
        <v>0</v>
      </c>
      <c r="I21" s="35">
        <f>'3.Community Intervention Annex'!O3</f>
        <v>0</v>
      </c>
      <c r="J21" s="35">
        <f>'3.Community Intervention Annex'!O2</f>
        <v>0</v>
      </c>
      <c r="K21" s="46"/>
      <c r="L21" s="46"/>
      <c r="M21" s="35">
        <f>'5.Infrastructure Annex'!O3</f>
        <v>0</v>
      </c>
      <c r="N21" s="35">
        <f>'5.Infrastructure Annex'!O2</f>
        <v>0</v>
      </c>
      <c r="O21" s="35">
        <f>'6.Procurement Annex'!O3</f>
        <v>2</v>
      </c>
      <c r="P21" s="35">
        <f>'6.Procurement Annex'!O2</f>
        <v>0</v>
      </c>
      <c r="Q21" s="35">
        <f>'7.Referral Transport Annex'!Q3</f>
        <v>1</v>
      </c>
      <c r="R21" s="35">
        <f>'7.Referral Transport Annex'!Q2</f>
        <v>0</v>
      </c>
      <c r="S21" s="35">
        <f>'8.Human Resources (SD) Annex'!O3</f>
        <v>0</v>
      </c>
      <c r="T21" s="35">
        <f>'8.Human Resources (SD) Annex'!O2</f>
        <v>0</v>
      </c>
      <c r="U21" s="35">
        <f>'9.Training Annex'!O3</f>
        <v>6.4</v>
      </c>
      <c r="V21" s="35">
        <f>'9.Training Annex'!O2</f>
        <v>0</v>
      </c>
      <c r="W21" s="35">
        <f>'10.Review Research &amp; Surveillen'!O3</f>
        <v>0</v>
      </c>
      <c r="X21" s="35">
        <f>'10.Review Research &amp; Surveillen'!O2</f>
        <v>0</v>
      </c>
      <c r="Y21" s="35">
        <f>'11.IEC-BCC Annex'!O3</f>
        <v>0</v>
      </c>
      <c r="Z21" s="35">
        <f>'11.IEC-BCC Annex'!O2</f>
        <v>0</v>
      </c>
      <c r="AA21" s="35">
        <f>'12.Printing Annex'!O3</f>
        <v>0</v>
      </c>
      <c r="AB21" s="35">
        <f>'12.Printing Annex'!O2</f>
        <v>0</v>
      </c>
      <c r="AC21" s="35">
        <f>'13.Quality Assurance Annex'!O3</f>
        <v>0</v>
      </c>
      <c r="AD21" s="35">
        <f>'13.Quality Assurance Annex'!O2</f>
        <v>0</v>
      </c>
      <c r="AE21" s="35">
        <f>'14.Drug warehouse &amp;Logistic Anx'!O3</f>
        <v>0</v>
      </c>
      <c r="AF21" s="35">
        <f>'14.Drug warehouse &amp;Logistic Anx'!O2</f>
        <v>0</v>
      </c>
      <c r="AG21" s="35">
        <f>'15.PPP Annex'!O3</f>
        <v>0</v>
      </c>
      <c r="AH21" s="35">
        <f>'15.PPP Annex'!O2</f>
        <v>0</v>
      </c>
      <c r="AI21" s="46"/>
      <c r="AJ21" s="46"/>
      <c r="AK21" s="46"/>
      <c r="AL21" s="46"/>
      <c r="AM21" s="46"/>
      <c r="AN21" s="46"/>
      <c r="AO21" s="7"/>
    </row>
    <row r="22" spans="1:41" ht="12.75" customHeight="1">
      <c r="A22" s="42" t="s">
        <v>139</v>
      </c>
      <c r="B22" s="4" t="s">
        <v>140</v>
      </c>
      <c r="C22" s="31">
        <f t="shared" ref="C22:D22" si="23">E22+G22+I22+K22+M22+O22+Q22+S22+U22+W22+Y22+AA22+AC22+AE22+AG22+AI22+AK22+AM22</f>
        <v>13.339</v>
      </c>
      <c r="D22" s="33">
        <f t="shared" si="23"/>
        <v>0</v>
      </c>
      <c r="E22" s="42">
        <f>'1.SD Facility Based Annex'!P3</f>
        <v>0</v>
      </c>
      <c r="F22" s="42">
        <f>'1.SD Facility Based Annex'!P2</f>
        <v>0</v>
      </c>
      <c r="G22" s="35">
        <f>'2.SD Community Based Annex'!P3</f>
        <v>0</v>
      </c>
      <c r="H22" s="35">
        <f>'2.SD Community Based Annex'!P2</f>
        <v>0</v>
      </c>
      <c r="I22" s="42">
        <f>'3.Community Intervention Annex'!P3</f>
        <v>0</v>
      </c>
      <c r="J22" s="42">
        <f>'3.Community Intervention Annex'!P2</f>
        <v>0</v>
      </c>
      <c r="K22" s="46"/>
      <c r="L22" s="46"/>
      <c r="M22" s="35">
        <f>'5.Infrastructure Annex'!P3</f>
        <v>0</v>
      </c>
      <c r="N22" s="35">
        <f>'5.Infrastructure Annex'!P2</f>
        <v>0</v>
      </c>
      <c r="O22" s="35">
        <f>'6.Procurement Annex'!P3</f>
        <v>10.099</v>
      </c>
      <c r="P22" s="35">
        <f>'6.Procurement Annex'!P2</f>
        <v>0</v>
      </c>
      <c r="Q22" s="42"/>
      <c r="R22" s="42"/>
      <c r="S22" s="42">
        <f>'8.Human Resources (SD) Annex'!P3</f>
        <v>0</v>
      </c>
      <c r="T22" s="42">
        <f>'8.Human Resources (SD) Annex'!P2</f>
        <v>0</v>
      </c>
      <c r="U22" s="35">
        <f>'9.Training Annex'!P3</f>
        <v>3.24</v>
      </c>
      <c r="V22" s="35">
        <f>'9.Training Annex'!P2</f>
        <v>0</v>
      </c>
      <c r="W22" s="35">
        <f>'10.Review Research &amp; Surveillen'!P3</f>
        <v>0</v>
      </c>
      <c r="X22" s="35">
        <f>'10.Review Research &amp; Surveillen'!P2</f>
        <v>0</v>
      </c>
      <c r="Y22" s="42">
        <f>'11.IEC-BCC Annex'!P3</f>
        <v>0</v>
      </c>
      <c r="Z22" s="42">
        <f>'11.IEC-BCC Annex'!P2</f>
        <v>0</v>
      </c>
      <c r="AA22" s="42">
        <f>'12.Printing Annex'!P3</f>
        <v>0</v>
      </c>
      <c r="AB22" s="42">
        <f>'12.Printing Annex'!P2</f>
        <v>0</v>
      </c>
      <c r="AC22" s="35">
        <f>'13.Quality Assurance Annex'!P3</f>
        <v>0</v>
      </c>
      <c r="AD22" s="35">
        <f>'13.Quality Assurance Annex'!P2</f>
        <v>0</v>
      </c>
      <c r="AE22" s="42">
        <f>'14.Drug warehouse &amp;Logistic Anx'!P3</f>
        <v>0</v>
      </c>
      <c r="AF22" s="42">
        <f>'14.Drug warehouse &amp;Logistic Anx'!P2</f>
        <v>0</v>
      </c>
      <c r="AG22" s="42">
        <f>'15.PPP Annex'!P3</f>
        <v>0</v>
      </c>
      <c r="AH22" s="42">
        <f>'15.PPP Annex'!P2</f>
        <v>0</v>
      </c>
      <c r="AI22" s="46"/>
      <c r="AJ22" s="46"/>
      <c r="AK22" s="46"/>
      <c r="AL22" s="46"/>
      <c r="AM22" s="46"/>
      <c r="AN22" s="46"/>
      <c r="AO22" s="7"/>
    </row>
    <row r="23" spans="1:41" ht="12.75" customHeight="1">
      <c r="A23" s="42" t="s">
        <v>141</v>
      </c>
      <c r="B23" s="4" t="s">
        <v>142</v>
      </c>
      <c r="C23" s="31">
        <f t="shared" ref="C23:D23" si="24">E23+G23+I23+K23+M23+O23+Q23+S23+U23+W23+Y23+AA23+AC23+AE23+AG23+AI23+AK23+AM23</f>
        <v>12.6</v>
      </c>
      <c r="D23" s="33">
        <f t="shared" si="24"/>
        <v>0</v>
      </c>
      <c r="E23" s="42">
        <f>'1.SD Facility Based Annex'!S3</f>
        <v>0</v>
      </c>
      <c r="F23" s="42">
        <f>'1.SD Facility Based Annex'!S2</f>
        <v>0</v>
      </c>
      <c r="G23" s="42">
        <f>'2.SD Community Based Annex'!Q3</f>
        <v>0</v>
      </c>
      <c r="H23" s="42">
        <f>'2.SD Community Based Annex'!Q2</f>
        <v>0</v>
      </c>
      <c r="I23" s="35">
        <f>'3.Community Intervention Annex'!Q3</f>
        <v>1.6</v>
      </c>
      <c r="J23" s="35">
        <f>'3.Community Intervention Annex'!Q2</f>
        <v>0</v>
      </c>
      <c r="K23" s="46"/>
      <c r="L23" s="46"/>
      <c r="M23" s="42">
        <f>'5.Infrastructure Annex'!Q3</f>
        <v>0</v>
      </c>
      <c r="N23" s="42">
        <f>'5.Infrastructure Annex'!Q2</f>
        <v>0</v>
      </c>
      <c r="O23" s="35">
        <f>'6.Procurement Annex'!Q3</f>
        <v>1</v>
      </c>
      <c r="P23" s="35">
        <f>'6.Procurement Annex'!Q2</f>
        <v>0</v>
      </c>
      <c r="Q23" s="42"/>
      <c r="R23" s="42"/>
      <c r="S23" s="42">
        <f>'8.Human Resources (SD) Annex'!Q3</f>
        <v>0</v>
      </c>
      <c r="T23" s="42">
        <f>'8.Human Resources (SD) Annex'!Q2</f>
        <v>0</v>
      </c>
      <c r="U23" s="35">
        <f>'9.Training Annex'!Q3</f>
        <v>7.9999999999999991</v>
      </c>
      <c r="V23" s="35">
        <f>'9.Training Annex'!Q2</f>
        <v>0</v>
      </c>
      <c r="W23" s="35">
        <f>'10.Review Research &amp; Surveillen'!Q3</f>
        <v>0</v>
      </c>
      <c r="X23" s="35">
        <f>'10.Review Research &amp; Surveillen'!Q2</f>
        <v>0</v>
      </c>
      <c r="Y23" s="42">
        <f>'11.IEC-BCC Annex'!Q3</f>
        <v>0</v>
      </c>
      <c r="Z23" s="42">
        <f>'11.IEC-BCC Annex'!Q2</f>
        <v>0</v>
      </c>
      <c r="AA23" s="35">
        <f>'12.Printing Annex'!Q3</f>
        <v>2</v>
      </c>
      <c r="AB23" s="35">
        <f>'12.Printing Annex'!Q2</f>
        <v>0</v>
      </c>
      <c r="AC23" s="42">
        <f>'13.Quality Assurance Annex'!Q3</f>
        <v>0</v>
      </c>
      <c r="AD23" s="42">
        <f>'13.Quality Assurance Annex'!Q2</f>
        <v>0</v>
      </c>
      <c r="AE23" s="42">
        <f>'14.Drug warehouse &amp;Logistic Anx'!Q3</f>
        <v>0</v>
      </c>
      <c r="AF23" s="42">
        <f>'14.Drug warehouse &amp;Logistic Anx'!Q2</f>
        <v>0</v>
      </c>
      <c r="AG23" s="42">
        <f>'15.PPP Annex'!Q3</f>
        <v>0</v>
      </c>
      <c r="AH23" s="42">
        <f>'15.PPP Annex'!Q2</f>
        <v>0</v>
      </c>
      <c r="AI23" s="46"/>
      <c r="AJ23" s="46"/>
      <c r="AK23" s="46"/>
      <c r="AL23" s="46"/>
      <c r="AM23" s="46"/>
      <c r="AN23" s="46"/>
      <c r="AO23" s="7"/>
    </row>
    <row r="24" spans="1:41" ht="12.75" customHeight="1">
      <c r="A24" s="42" t="s">
        <v>143</v>
      </c>
      <c r="B24" s="4" t="s">
        <v>144</v>
      </c>
      <c r="C24" s="31">
        <f t="shared" ref="C24:D24" si="25">E24+G24+I24+K24+M24+O24+Q24+S24+U24+W24+Y24+AA24+AC24+AE24+AG24+AI24+AK24+AM24</f>
        <v>57.193010000000001</v>
      </c>
      <c r="D24" s="33">
        <f t="shared" si="25"/>
        <v>0</v>
      </c>
      <c r="E24" s="35">
        <f>'1.SD Facility Based Annex'!Q3</f>
        <v>5.41</v>
      </c>
      <c r="F24" s="35">
        <f>'1.SD Facility Based Annex'!Q2</f>
        <v>0</v>
      </c>
      <c r="G24" s="42">
        <f>'2.SD Community Based Annex'!R3</f>
        <v>0</v>
      </c>
      <c r="H24" s="42">
        <f>'2.SD Community Based Annex'!R2</f>
        <v>0</v>
      </c>
      <c r="I24" s="42">
        <f>'3.Community Intervention Annex'!R3</f>
        <v>0</v>
      </c>
      <c r="J24" s="42">
        <f>'3.Community Intervention Annex'!R2</f>
        <v>0</v>
      </c>
      <c r="K24" s="46"/>
      <c r="L24" s="46"/>
      <c r="M24" s="35">
        <f>'5.Infrastructure Annex'!R3</f>
        <v>0</v>
      </c>
      <c r="N24" s="35">
        <f>'5.Infrastructure Annex'!R2</f>
        <v>0</v>
      </c>
      <c r="O24" s="35">
        <f>'6.Procurement Annex'!R3</f>
        <v>8.8000000000000007</v>
      </c>
      <c r="P24" s="35">
        <f>'6.Procurement Annex'!R2</f>
        <v>0</v>
      </c>
      <c r="Q24" s="35">
        <f>'7.Referral Transport Annex'!P3</f>
        <v>0</v>
      </c>
      <c r="R24" s="35">
        <f>'7.Referral Transport Annex'!P2</f>
        <v>0</v>
      </c>
      <c r="S24" s="42">
        <f>'8.Human Resources (SD) Annex'!R3</f>
        <v>0</v>
      </c>
      <c r="T24" s="42">
        <f>'8.Human Resources (SD) Annex'!R2</f>
        <v>0</v>
      </c>
      <c r="U24" s="35">
        <f>'9.Training Annex'!R3</f>
        <v>16.400000000000002</v>
      </c>
      <c r="V24" s="35">
        <f>'9.Training Annex'!R2</f>
        <v>0</v>
      </c>
      <c r="W24" s="35">
        <f>'10.Review Research &amp; Surveillen'!R3</f>
        <v>0</v>
      </c>
      <c r="X24" s="35">
        <f>'10.Review Research &amp; Surveillen'!R2</f>
        <v>0</v>
      </c>
      <c r="Y24" s="35">
        <f>'11.IEC-BCC Annex'!R3</f>
        <v>15.8</v>
      </c>
      <c r="Z24" s="35">
        <f>'11.IEC-BCC Annex'!R2</f>
        <v>0</v>
      </c>
      <c r="AA24" s="35">
        <f>'12.Printing Annex'!R3</f>
        <v>10.783009999999999</v>
      </c>
      <c r="AB24" s="35">
        <f>'12.Printing Annex'!R2</f>
        <v>0</v>
      </c>
      <c r="AC24" s="42">
        <f>'13.Quality Assurance Annex'!R3</f>
        <v>0</v>
      </c>
      <c r="AD24" s="42">
        <f>'13.Quality Assurance Annex'!R2</f>
        <v>0</v>
      </c>
      <c r="AE24" s="42">
        <f>'14.Drug warehouse &amp;Logistic Anx'!R3</f>
        <v>0</v>
      </c>
      <c r="AF24" s="42">
        <f>'14.Drug warehouse &amp;Logistic Anx'!R2</f>
        <v>0</v>
      </c>
      <c r="AG24" s="42">
        <f>'15.PPP Annex'!R3</f>
        <v>0</v>
      </c>
      <c r="AH24" s="42">
        <f>'15.PPP Annex'!R2</f>
        <v>0</v>
      </c>
      <c r="AI24" s="46"/>
      <c r="AJ24" s="46"/>
      <c r="AK24" s="46"/>
      <c r="AL24" s="46"/>
      <c r="AM24" s="46"/>
      <c r="AN24" s="46"/>
      <c r="AO24" s="7"/>
    </row>
    <row r="25" spans="1:41" ht="12.75" customHeight="1">
      <c r="A25" s="42" t="s">
        <v>148</v>
      </c>
      <c r="B25" s="4" t="s">
        <v>149</v>
      </c>
      <c r="C25" s="31">
        <f t="shared" ref="C25:D25" si="26">E25+G25+I25+K25+M25+O25+Q25+S25+U25+W25+Y25+AA25+AC25+AE25+AG25+AI25+AK25+AM25</f>
        <v>856.00709000000006</v>
      </c>
      <c r="D25" s="33">
        <f t="shared" si="26"/>
        <v>0</v>
      </c>
      <c r="E25" s="35">
        <f>'1.SD Facility Based Annex'!R3</f>
        <v>856.00709000000006</v>
      </c>
      <c r="F25" s="35">
        <f>'1.SD Facility Based Annex'!R2</f>
        <v>0</v>
      </c>
      <c r="G25" s="42">
        <f>'2.SD Community Based Annex'!S3</f>
        <v>0</v>
      </c>
      <c r="H25" s="42">
        <f>'2.SD Community Based Annex'!S2</f>
        <v>0</v>
      </c>
      <c r="I25" s="42">
        <f>'3.Community Intervention Annex'!S3</f>
        <v>0</v>
      </c>
      <c r="J25" s="42">
        <f>'3.Community Intervention Annex'!S2</f>
        <v>0</v>
      </c>
      <c r="K25" s="46"/>
      <c r="L25" s="46"/>
      <c r="M25" s="42">
        <f>'5.Infrastructure Annex'!S3</f>
        <v>0</v>
      </c>
      <c r="N25" s="42">
        <f>'5.Infrastructure Annex'!S2</f>
        <v>0</v>
      </c>
      <c r="O25" s="35">
        <f>'6.Procurement Annex'!S3</f>
        <v>0</v>
      </c>
      <c r="P25" s="35">
        <f>'6.Procurement Annex'!S2</f>
        <v>0</v>
      </c>
      <c r="Q25" s="42"/>
      <c r="R25" s="42"/>
      <c r="S25" s="42">
        <f>'8.Human Resources (SD) Annex'!S3</f>
        <v>0</v>
      </c>
      <c r="T25" s="42">
        <f>'8.Human Resources (SD) Annex'!S2</f>
        <v>0</v>
      </c>
      <c r="U25" s="35">
        <f>'9.Training Annex'!S3</f>
        <v>0</v>
      </c>
      <c r="V25" s="35">
        <f>'9.Training Annex'!S2</f>
        <v>0</v>
      </c>
      <c r="W25" s="42">
        <f>'10.Review Research &amp; Surveillen'!S3</f>
        <v>0</v>
      </c>
      <c r="X25" s="42">
        <f>'10.Review Research &amp; Surveillen'!S2</f>
        <v>0</v>
      </c>
      <c r="Y25" s="42">
        <f>'11.IEC-BCC Annex'!S3</f>
        <v>0</v>
      </c>
      <c r="Z25" s="42">
        <f>'11.IEC-BCC Annex'!S2</f>
        <v>0</v>
      </c>
      <c r="AA25" s="42">
        <f>'12.Printing Annex'!S3</f>
        <v>0</v>
      </c>
      <c r="AB25" s="42">
        <f>'12.Printing Annex'!S2</f>
        <v>0</v>
      </c>
      <c r="AC25" s="42">
        <f>'13.Quality Assurance Annex'!S3</f>
        <v>0</v>
      </c>
      <c r="AD25" s="42">
        <f>'13.Quality Assurance Annex'!S2</f>
        <v>0</v>
      </c>
      <c r="AE25" s="42">
        <f>'14.Drug warehouse &amp;Logistic Anx'!S3</f>
        <v>0</v>
      </c>
      <c r="AF25" s="42">
        <f>'14.Drug warehouse &amp;Logistic Anx'!S2</f>
        <v>0</v>
      </c>
      <c r="AG25" s="42">
        <f>'15.PPP Annex'!S3</f>
        <v>0</v>
      </c>
      <c r="AH25" s="42">
        <f>'15.PPP Annex'!S2</f>
        <v>0</v>
      </c>
      <c r="AI25" s="46"/>
      <c r="AJ25" s="46"/>
      <c r="AK25" s="46"/>
      <c r="AL25" s="46"/>
      <c r="AM25" s="46"/>
      <c r="AN25" s="46"/>
      <c r="AO25" s="7"/>
    </row>
    <row r="26" spans="1:41" ht="12.75" customHeight="1">
      <c r="A26" s="42" t="s">
        <v>162</v>
      </c>
      <c r="B26" s="4" t="s">
        <v>164</v>
      </c>
      <c r="C26" s="31">
        <f t="shared" ref="C26:D26" si="27">E26+G26+I26+K26+M26+O26+Q26+S26+U26+W26+Y26+AA26+AC26+AE26+AG26+AI26+AK26+AM26</f>
        <v>0.8</v>
      </c>
      <c r="D26" s="33">
        <f t="shared" si="27"/>
        <v>0</v>
      </c>
      <c r="E26" s="42">
        <f>'1.SD Facility Based Annex'!T3</f>
        <v>0</v>
      </c>
      <c r="F26" s="42">
        <f>'1.SD Facility Based Annex'!T2</f>
        <v>0</v>
      </c>
      <c r="G26" s="42">
        <f>'2.SD Community Based Annex'!T3</f>
        <v>0</v>
      </c>
      <c r="H26" s="42">
        <f>'2.SD Community Based Annex'!T2</f>
        <v>0</v>
      </c>
      <c r="I26" s="35">
        <f>'3.Community Intervention Annex'!T3</f>
        <v>0.8</v>
      </c>
      <c r="J26" s="35">
        <f>'3.Community Intervention Annex'!T2</f>
        <v>0</v>
      </c>
      <c r="K26" s="46"/>
      <c r="L26" s="46"/>
      <c r="M26" s="35">
        <f>'5.Infrastructure Annex'!T3</f>
        <v>0</v>
      </c>
      <c r="N26" s="35">
        <f>'5.Infrastructure Annex'!T2</f>
        <v>0</v>
      </c>
      <c r="O26" s="42">
        <f>'6.Procurement Annex'!T3</f>
        <v>0</v>
      </c>
      <c r="P26" s="42">
        <f>'6.Procurement Annex'!T2</f>
        <v>0</v>
      </c>
      <c r="Q26" s="42"/>
      <c r="R26" s="42"/>
      <c r="S26" s="42">
        <f>'8.Human Resources (SD) Annex'!T3</f>
        <v>0</v>
      </c>
      <c r="T26" s="42">
        <f>'8.Human Resources (SD) Annex'!T2</f>
        <v>0</v>
      </c>
      <c r="U26" s="35">
        <f>'9.Training Annex'!T3</f>
        <v>0</v>
      </c>
      <c r="V26" s="35">
        <f>'9.Training Annex'!T2</f>
        <v>0</v>
      </c>
      <c r="W26" s="35">
        <f>'10.Review Research &amp; Surveillen'!T3</f>
        <v>0</v>
      </c>
      <c r="X26" s="35">
        <f>'10.Review Research &amp; Surveillen'!T2</f>
        <v>0</v>
      </c>
      <c r="Y26" s="42">
        <f>'11.IEC-BCC Annex'!T3</f>
        <v>0</v>
      </c>
      <c r="Z26" s="42">
        <f>'11.IEC-BCC Annex'!T2</f>
        <v>0</v>
      </c>
      <c r="AA26" s="35">
        <f>'12.Printing Annex'!T3</f>
        <v>0</v>
      </c>
      <c r="AB26" s="35">
        <f>'12.Printing Annex'!T2</f>
        <v>0</v>
      </c>
      <c r="AC26" s="42">
        <f>'13.Quality Assurance Annex'!T3</f>
        <v>0</v>
      </c>
      <c r="AD26" s="42">
        <f>'13.Quality Assurance Annex'!T2</f>
        <v>0</v>
      </c>
      <c r="AE26" s="42">
        <f>'14.Drug warehouse &amp;Logistic Anx'!T3</f>
        <v>0</v>
      </c>
      <c r="AF26" s="42">
        <f>'14.Drug warehouse &amp;Logistic Anx'!T2</f>
        <v>0</v>
      </c>
      <c r="AG26" s="42">
        <f>'15.PPP Annex'!T3</f>
        <v>0</v>
      </c>
      <c r="AH26" s="42">
        <f>'15.PPP Annex'!T2</f>
        <v>0</v>
      </c>
      <c r="AI26" s="46"/>
      <c r="AJ26" s="46"/>
      <c r="AK26" s="46"/>
      <c r="AL26" s="46"/>
      <c r="AM26" s="46"/>
      <c r="AN26" s="46"/>
      <c r="AO26" s="7"/>
    </row>
    <row r="27" spans="1:41" ht="12.75" customHeight="1">
      <c r="A27" s="42" t="s">
        <v>174</v>
      </c>
      <c r="B27" s="4" t="s">
        <v>175</v>
      </c>
      <c r="C27" s="31">
        <f t="shared" ref="C27:D27" si="28">E27+G27+I27+K27+M27+O27+Q27+S27+U27+W27+Y27+AA27+AC27+AE27+AG27+AI27+AK27+AM27</f>
        <v>91.414050000000003</v>
      </c>
      <c r="D27" s="33">
        <f t="shared" si="28"/>
        <v>0</v>
      </c>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35">
        <f>'16.PM Annex'!I3</f>
        <v>91.414050000000003</v>
      </c>
      <c r="AJ27" s="35">
        <f>'16.PM Annex'!I2</f>
        <v>0</v>
      </c>
      <c r="AK27" s="46"/>
      <c r="AL27" s="46"/>
      <c r="AM27" s="46"/>
      <c r="AN27" s="46"/>
      <c r="AO27" s="7"/>
    </row>
    <row r="28" spans="1:41" ht="12.75" customHeight="1">
      <c r="A28" s="28"/>
      <c r="B28" s="30" t="s">
        <v>186</v>
      </c>
      <c r="C28" s="31">
        <f t="shared" ref="C28:D28" si="29">E28+G28+I28+K28+M28+O28+Q28+S28+U28+W28+Y28+AA28+AC28+AE28+AG28+AI28+AK28+AM28</f>
        <v>8106.5931867719701</v>
      </c>
      <c r="D28" s="33" t="e">
        <f t="shared" si="29"/>
        <v>#VALUE!</v>
      </c>
      <c r="E28" s="31">
        <f t="shared" ref="E28:AN28" si="30">E8+E9+E12+E19</f>
        <v>1126.5320900000002</v>
      </c>
      <c r="F28" s="31">
        <f t="shared" si="30"/>
        <v>0</v>
      </c>
      <c r="G28" s="31">
        <f t="shared" si="30"/>
        <v>152.35049000000001</v>
      </c>
      <c r="H28" s="31">
        <f t="shared" si="30"/>
        <v>0</v>
      </c>
      <c r="I28" s="31">
        <f t="shared" si="30"/>
        <v>45.21</v>
      </c>
      <c r="J28" s="31">
        <f t="shared" si="30"/>
        <v>0</v>
      </c>
      <c r="K28" s="31">
        <f t="shared" si="30"/>
        <v>158.20000000000002</v>
      </c>
      <c r="L28" s="31">
        <f t="shared" si="30"/>
        <v>0</v>
      </c>
      <c r="M28" s="31">
        <f t="shared" si="30"/>
        <v>167.08799999999999</v>
      </c>
      <c r="N28" s="31">
        <f t="shared" si="30"/>
        <v>0</v>
      </c>
      <c r="O28" s="31">
        <f t="shared" si="30"/>
        <v>2199.8784092000001</v>
      </c>
      <c r="P28" s="31" t="e">
        <f t="shared" si="30"/>
        <v>#VALUE!</v>
      </c>
      <c r="Q28" s="31">
        <f t="shared" si="30"/>
        <v>259.50009999999997</v>
      </c>
      <c r="R28" s="31">
        <f t="shared" si="30"/>
        <v>0</v>
      </c>
      <c r="S28" s="31">
        <f t="shared" si="30"/>
        <v>2096.7187485714289</v>
      </c>
      <c r="T28" s="31">
        <f t="shared" si="30"/>
        <v>0</v>
      </c>
      <c r="U28" s="31">
        <f t="shared" si="30"/>
        <v>285.45865700054003</v>
      </c>
      <c r="V28" s="31">
        <f t="shared" si="30"/>
        <v>0</v>
      </c>
      <c r="W28" s="31">
        <f t="shared" si="30"/>
        <v>20.765000000000001</v>
      </c>
      <c r="X28" s="31">
        <f t="shared" si="30"/>
        <v>0</v>
      </c>
      <c r="Y28" s="31">
        <f t="shared" si="30"/>
        <v>201.18844000000001</v>
      </c>
      <c r="Z28" s="31">
        <f t="shared" si="30"/>
        <v>0</v>
      </c>
      <c r="AA28" s="31">
        <f t="shared" si="30"/>
        <v>98.614810000000006</v>
      </c>
      <c r="AB28" s="31">
        <f t="shared" si="30"/>
        <v>0</v>
      </c>
      <c r="AC28" s="31">
        <f t="shared" si="30"/>
        <v>226.39496000000003</v>
      </c>
      <c r="AD28" s="31">
        <f t="shared" si="30"/>
        <v>0</v>
      </c>
      <c r="AE28" s="31">
        <f t="shared" si="30"/>
        <v>15.862929999999999</v>
      </c>
      <c r="AF28" s="31">
        <f t="shared" si="30"/>
        <v>0</v>
      </c>
      <c r="AG28" s="31">
        <f t="shared" si="30"/>
        <v>36</v>
      </c>
      <c r="AH28" s="31">
        <f t="shared" si="30"/>
        <v>0</v>
      </c>
      <c r="AI28" s="31">
        <f t="shared" si="30"/>
        <v>665.38855199999978</v>
      </c>
      <c r="AJ28" s="31">
        <f t="shared" si="30"/>
        <v>0</v>
      </c>
      <c r="AK28" s="31">
        <f t="shared" si="30"/>
        <v>39.840000000000003</v>
      </c>
      <c r="AL28" s="31">
        <f t="shared" si="30"/>
        <v>0</v>
      </c>
      <c r="AM28" s="31">
        <f t="shared" si="30"/>
        <v>311.60199999999998</v>
      </c>
      <c r="AN28" s="31">
        <f t="shared" si="30"/>
        <v>0</v>
      </c>
      <c r="AO28" s="7"/>
    </row>
    <row r="29" spans="1:41" ht="12.75" customHeight="1">
      <c r="A29" s="7"/>
      <c r="B29" s="73"/>
      <c r="C29" s="73"/>
      <c r="D29" s="73"/>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row>
    <row r="30" spans="1:41" ht="12.75" customHeight="1">
      <c r="A30" s="7"/>
      <c r="B30" s="73"/>
      <c r="C30" s="73"/>
      <c r="D30" s="73"/>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row>
    <row r="31" spans="1:41" ht="12.75" customHeight="1">
      <c r="A31" s="7"/>
      <c r="B31" s="73"/>
      <c r="C31" s="73"/>
      <c r="D31" s="73"/>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row>
    <row r="32" spans="1:41" ht="12.75" customHeight="1">
      <c r="A32" s="7"/>
      <c r="B32" s="73"/>
      <c r="C32" s="73"/>
      <c r="D32" s="73"/>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row>
    <row r="33" spans="1:41" ht="12.75" customHeight="1">
      <c r="A33" s="7"/>
      <c r="B33" s="73"/>
      <c r="C33" s="73"/>
      <c r="D33" s="73"/>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row>
    <row r="34" spans="1:41" ht="12.75" customHeight="1">
      <c r="A34" s="7"/>
      <c r="B34" s="73"/>
      <c r="C34" s="73"/>
      <c r="D34" s="73"/>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row>
    <row r="35" spans="1:41" ht="12.75" customHeight="1">
      <c r="A35" s="7"/>
      <c r="B35" s="73"/>
      <c r="C35" s="73"/>
      <c r="D35" s="73"/>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row>
    <row r="36" spans="1:41" ht="12.75" customHeight="1">
      <c r="A36" s="7"/>
      <c r="B36" s="73"/>
      <c r="C36" s="73"/>
      <c r="D36" s="73"/>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row>
    <row r="37" spans="1:41" ht="12.75" customHeight="1">
      <c r="A37" s="7"/>
      <c r="B37" s="73"/>
      <c r="C37" s="73"/>
      <c r="D37" s="73"/>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row>
    <row r="38" spans="1:41" ht="12.75" customHeight="1">
      <c r="A38" s="7"/>
      <c r="B38" s="73"/>
      <c r="C38" s="73"/>
      <c r="D38" s="73"/>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row>
    <row r="39" spans="1:41" ht="12.75" customHeight="1">
      <c r="A39" s="7"/>
      <c r="B39" s="73"/>
      <c r="C39" s="73"/>
      <c r="D39" s="73"/>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row>
    <row r="40" spans="1:41" ht="12.75" customHeight="1">
      <c r="A40" s="7"/>
      <c r="B40" s="73"/>
      <c r="C40" s="73"/>
      <c r="D40" s="73"/>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row>
    <row r="41" spans="1:41" ht="12.75" customHeight="1">
      <c r="A41" s="7"/>
      <c r="B41" s="73"/>
      <c r="C41" s="73"/>
      <c r="D41" s="73"/>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row>
    <row r="42" spans="1:41" ht="12.75" customHeight="1">
      <c r="A42" s="7"/>
      <c r="B42" s="73"/>
      <c r="C42" s="73"/>
      <c r="D42" s="73"/>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row>
    <row r="43" spans="1:41" ht="12.75" customHeight="1">
      <c r="A43" s="7"/>
      <c r="B43" s="73"/>
      <c r="C43" s="73"/>
      <c r="D43" s="73"/>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row>
    <row r="44" spans="1:41" ht="12.75" customHeight="1">
      <c r="A44" s="7"/>
      <c r="B44" s="73"/>
      <c r="C44" s="73"/>
      <c r="D44" s="73"/>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row>
    <row r="45" spans="1:41" ht="12.75" customHeight="1">
      <c r="A45" s="7"/>
      <c r="B45" s="73"/>
      <c r="C45" s="73"/>
      <c r="D45" s="73"/>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row>
    <row r="46" spans="1:41" ht="12.75" customHeight="1">
      <c r="A46" s="7"/>
      <c r="B46" s="73"/>
      <c r="C46" s="73"/>
      <c r="D46" s="73"/>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row>
    <row r="47" spans="1:41" ht="12.75" customHeight="1">
      <c r="A47" s="7"/>
      <c r="B47" s="73"/>
      <c r="C47" s="73"/>
      <c r="D47" s="73"/>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row>
    <row r="48" spans="1:41" ht="12.75" customHeight="1">
      <c r="A48" s="7"/>
      <c r="B48" s="73"/>
      <c r="C48" s="73"/>
      <c r="D48" s="73"/>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row>
    <row r="49" spans="1:41" ht="12.75" customHeight="1">
      <c r="A49" s="7"/>
      <c r="B49" s="73"/>
      <c r="C49" s="73"/>
      <c r="D49" s="73"/>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row>
    <row r="50" spans="1:41" ht="12.75" customHeight="1">
      <c r="A50" s="7"/>
      <c r="B50" s="73"/>
      <c r="C50" s="73"/>
      <c r="D50" s="73"/>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row>
    <row r="51" spans="1:41" ht="12.75" customHeight="1">
      <c r="A51" s="7"/>
      <c r="B51" s="73"/>
      <c r="C51" s="73"/>
      <c r="D51" s="73"/>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row>
    <row r="52" spans="1:41" ht="12.75" customHeight="1">
      <c r="A52" s="7"/>
      <c r="B52" s="73"/>
      <c r="C52" s="73"/>
      <c r="D52" s="73"/>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row>
    <row r="53" spans="1:41" ht="12.75" customHeight="1">
      <c r="A53" s="7"/>
      <c r="B53" s="73"/>
      <c r="C53" s="73"/>
      <c r="D53" s="73"/>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row>
    <row r="54" spans="1:41" ht="12.75" customHeight="1">
      <c r="A54" s="7"/>
      <c r="B54" s="73"/>
      <c r="C54" s="73"/>
      <c r="D54" s="73"/>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row>
    <row r="55" spans="1:41" ht="12.75" customHeight="1">
      <c r="A55" s="7"/>
      <c r="B55" s="73"/>
      <c r="C55" s="73"/>
      <c r="D55" s="73"/>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row>
    <row r="56" spans="1:41" ht="12.75" customHeight="1">
      <c r="A56" s="7"/>
      <c r="B56" s="73"/>
      <c r="C56" s="73"/>
      <c r="D56" s="73"/>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row>
    <row r="57" spans="1:41" ht="12.75" customHeight="1">
      <c r="A57" s="7"/>
      <c r="B57" s="73"/>
      <c r="C57" s="73"/>
      <c r="D57" s="73"/>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row>
    <row r="58" spans="1:41" ht="12.75" customHeight="1">
      <c r="A58" s="7"/>
      <c r="B58" s="73"/>
      <c r="C58" s="73"/>
      <c r="D58" s="73"/>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row>
    <row r="59" spans="1:41" ht="12.75" customHeight="1">
      <c r="A59" s="7"/>
      <c r="B59" s="73"/>
      <c r="C59" s="73"/>
      <c r="D59" s="73"/>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row>
    <row r="60" spans="1:41" ht="12.75" customHeight="1">
      <c r="A60" s="7"/>
      <c r="B60" s="73"/>
      <c r="C60" s="73"/>
      <c r="D60" s="73"/>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row>
    <row r="61" spans="1:41" ht="12.75" customHeight="1">
      <c r="A61" s="7"/>
      <c r="B61" s="73"/>
      <c r="C61" s="73"/>
      <c r="D61" s="73"/>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row>
    <row r="62" spans="1:41" ht="12.75" customHeight="1">
      <c r="A62" s="7"/>
      <c r="B62" s="73"/>
      <c r="C62" s="73"/>
      <c r="D62" s="73"/>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row>
    <row r="63" spans="1:41" ht="12.75" customHeight="1">
      <c r="A63" s="7"/>
      <c r="B63" s="73"/>
      <c r="C63" s="73"/>
      <c r="D63" s="73"/>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row>
    <row r="64" spans="1:41" ht="12.75" customHeight="1">
      <c r="A64" s="7"/>
      <c r="B64" s="73"/>
      <c r="C64" s="73"/>
      <c r="D64" s="73"/>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row>
    <row r="65" spans="1:41" ht="12.75" customHeight="1">
      <c r="A65" s="7"/>
      <c r="B65" s="73"/>
      <c r="C65" s="73"/>
      <c r="D65" s="73"/>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row>
    <row r="66" spans="1:41" ht="12.75" customHeight="1">
      <c r="A66" s="7"/>
      <c r="B66" s="73"/>
      <c r="C66" s="73"/>
      <c r="D66" s="73"/>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row>
    <row r="67" spans="1:41" ht="12.75" customHeight="1">
      <c r="A67" s="7"/>
      <c r="B67" s="73"/>
      <c r="C67" s="73"/>
      <c r="D67" s="73"/>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row>
    <row r="68" spans="1:41" ht="12.75" customHeight="1">
      <c r="A68" s="7"/>
      <c r="B68" s="73"/>
      <c r="C68" s="73"/>
      <c r="D68" s="73"/>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row>
    <row r="69" spans="1:41" ht="12.75" customHeight="1">
      <c r="A69" s="7"/>
      <c r="B69" s="73"/>
      <c r="C69" s="73"/>
      <c r="D69" s="73"/>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row>
    <row r="70" spans="1:41" ht="12.75" customHeight="1">
      <c r="A70" s="7"/>
      <c r="B70" s="73"/>
      <c r="C70" s="73"/>
      <c r="D70" s="73"/>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row>
    <row r="71" spans="1:41" ht="12.75" customHeight="1">
      <c r="A71" s="7"/>
      <c r="B71" s="73"/>
      <c r="C71" s="73"/>
      <c r="D71" s="73"/>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row>
    <row r="72" spans="1:41" ht="12.75" customHeight="1">
      <c r="A72" s="7"/>
      <c r="B72" s="73"/>
      <c r="C72" s="73"/>
      <c r="D72" s="73"/>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row>
    <row r="73" spans="1:41" ht="12.75" customHeight="1">
      <c r="A73" s="7"/>
      <c r="B73" s="73"/>
      <c r="C73" s="73"/>
      <c r="D73" s="73"/>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row>
    <row r="74" spans="1:41" ht="12.75" customHeight="1">
      <c r="A74" s="7"/>
      <c r="B74" s="73"/>
      <c r="C74" s="73"/>
      <c r="D74" s="73"/>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row>
    <row r="75" spans="1:41" ht="12.75" customHeight="1">
      <c r="A75" s="7"/>
      <c r="B75" s="73"/>
      <c r="C75" s="73"/>
      <c r="D75" s="73"/>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row>
    <row r="76" spans="1:41" ht="12.75" customHeight="1">
      <c r="A76" s="7"/>
      <c r="B76" s="73"/>
      <c r="C76" s="73"/>
      <c r="D76" s="73"/>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row>
    <row r="77" spans="1:41" ht="12.75" customHeight="1">
      <c r="A77" s="7"/>
      <c r="B77" s="73"/>
      <c r="C77" s="73"/>
      <c r="D77" s="73"/>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row>
    <row r="78" spans="1:41" ht="12.75" customHeight="1">
      <c r="A78" s="7"/>
      <c r="B78" s="73"/>
      <c r="C78" s="73"/>
      <c r="D78" s="73"/>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row>
    <row r="79" spans="1:41" ht="12.75" customHeight="1">
      <c r="A79" s="7"/>
      <c r="B79" s="73"/>
      <c r="C79" s="73"/>
      <c r="D79" s="73"/>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row>
    <row r="80" spans="1:41" ht="12.75" customHeight="1">
      <c r="A80" s="7"/>
      <c r="B80" s="73"/>
      <c r="C80" s="73"/>
      <c r="D80" s="73"/>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row>
    <row r="81" spans="1:41" ht="12.75" customHeight="1">
      <c r="A81" s="7"/>
      <c r="B81" s="73"/>
      <c r="C81" s="73"/>
      <c r="D81" s="73"/>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row>
    <row r="82" spans="1:41" ht="12.75" customHeight="1">
      <c r="A82" s="7"/>
      <c r="B82" s="73"/>
      <c r="C82" s="73"/>
      <c r="D82" s="73"/>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row>
    <row r="83" spans="1:41" ht="12.75" customHeight="1">
      <c r="A83" s="7"/>
      <c r="B83" s="73"/>
      <c r="C83" s="73"/>
      <c r="D83" s="73"/>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row>
    <row r="84" spans="1:41" ht="12.75" customHeight="1">
      <c r="A84" s="7"/>
      <c r="B84" s="73"/>
      <c r="C84" s="73"/>
      <c r="D84" s="73"/>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row>
    <row r="85" spans="1:41" ht="12.75" customHeight="1">
      <c r="A85" s="7"/>
      <c r="B85" s="73"/>
      <c r="C85" s="73"/>
      <c r="D85" s="73"/>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row>
    <row r="86" spans="1:41" ht="12.75" customHeight="1">
      <c r="A86" s="7"/>
      <c r="B86" s="73"/>
      <c r="C86" s="73"/>
      <c r="D86" s="73"/>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row>
    <row r="87" spans="1:41" ht="12.75" customHeight="1">
      <c r="A87" s="7"/>
      <c r="B87" s="73"/>
      <c r="C87" s="73"/>
      <c r="D87" s="73"/>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row>
    <row r="88" spans="1:41" ht="12.75" customHeight="1">
      <c r="A88" s="7"/>
      <c r="B88" s="73"/>
      <c r="C88" s="73"/>
      <c r="D88" s="73"/>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row>
    <row r="89" spans="1:41" ht="12.75" customHeight="1">
      <c r="A89" s="7"/>
      <c r="B89" s="73"/>
      <c r="C89" s="73"/>
      <c r="D89" s="73"/>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row>
    <row r="90" spans="1:41" ht="12.75" customHeight="1">
      <c r="A90" s="7"/>
      <c r="B90" s="73"/>
      <c r="C90" s="73"/>
      <c r="D90" s="73"/>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row>
    <row r="91" spans="1:41" ht="12.75" customHeight="1">
      <c r="A91" s="7"/>
      <c r="B91" s="73"/>
      <c r="C91" s="73"/>
      <c r="D91" s="73"/>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row>
    <row r="92" spans="1:41" ht="12.75" customHeight="1">
      <c r="A92" s="7"/>
      <c r="B92" s="73"/>
      <c r="C92" s="73"/>
      <c r="D92" s="73"/>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row>
    <row r="93" spans="1:41" ht="12.75" customHeight="1">
      <c r="A93" s="7"/>
      <c r="B93" s="73"/>
      <c r="C93" s="73"/>
      <c r="D93" s="73"/>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row>
    <row r="94" spans="1:41" ht="12.75" customHeight="1">
      <c r="A94" s="7"/>
      <c r="B94" s="73"/>
      <c r="C94" s="73"/>
      <c r="D94" s="73"/>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row>
    <row r="95" spans="1:41" ht="12.75" customHeight="1">
      <c r="A95" s="7"/>
      <c r="B95" s="73"/>
      <c r="C95" s="73"/>
      <c r="D95" s="73"/>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row>
    <row r="96" spans="1:41" ht="12.75" customHeight="1">
      <c r="A96" s="7"/>
      <c r="B96" s="73"/>
      <c r="C96" s="73"/>
      <c r="D96" s="73"/>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row>
    <row r="97" spans="1:41" ht="12.75" customHeight="1">
      <c r="A97" s="7"/>
      <c r="B97" s="73"/>
      <c r="C97" s="73"/>
      <c r="D97" s="73"/>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row>
    <row r="98" spans="1:41" ht="12.75" customHeight="1">
      <c r="A98" s="7"/>
      <c r="B98" s="73"/>
      <c r="C98" s="73"/>
      <c r="D98" s="73"/>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row>
    <row r="99" spans="1:41" ht="12.75" customHeight="1">
      <c r="A99" s="7"/>
      <c r="B99" s="73"/>
      <c r="C99" s="73"/>
      <c r="D99" s="73"/>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row>
    <row r="100" spans="1:41" ht="12.75" customHeight="1">
      <c r="A100" s="7"/>
      <c r="B100" s="73"/>
      <c r="C100" s="73"/>
      <c r="D100" s="73"/>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row>
    <row r="101" spans="1:41" ht="12.75" customHeight="1">
      <c r="A101" s="7"/>
      <c r="B101" s="73"/>
      <c r="C101" s="73"/>
      <c r="D101" s="73"/>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row>
    <row r="102" spans="1:41" ht="12.75" customHeight="1">
      <c r="A102" s="7"/>
      <c r="B102" s="73"/>
      <c r="C102" s="73"/>
      <c r="D102" s="73"/>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row>
    <row r="103" spans="1:41" ht="12.75" customHeight="1">
      <c r="A103" s="7"/>
      <c r="B103" s="73"/>
      <c r="C103" s="73"/>
      <c r="D103" s="73"/>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row>
    <row r="104" spans="1:41" ht="12.75" customHeight="1">
      <c r="A104" s="7"/>
      <c r="B104" s="73"/>
      <c r="C104" s="73"/>
      <c r="D104" s="73"/>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row>
    <row r="105" spans="1:41" ht="12.75" customHeight="1">
      <c r="A105" s="7"/>
      <c r="B105" s="73"/>
      <c r="C105" s="73"/>
      <c r="D105" s="73"/>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row>
    <row r="106" spans="1:41" ht="12.75" customHeight="1">
      <c r="A106" s="7"/>
      <c r="B106" s="73"/>
      <c r="C106" s="73"/>
      <c r="D106" s="73"/>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row>
    <row r="107" spans="1:41" ht="12.75" customHeight="1">
      <c r="A107" s="7"/>
      <c r="B107" s="73"/>
      <c r="C107" s="73"/>
      <c r="D107" s="73"/>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row>
    <row r="108" spans="1:41" ht="12.75" customHeight="1">
      <c r="A108" s="7"/>
      <c r="B108" s="73"/>
      <c r="C108" s="73"/>
      <c r="D108" s="73"/>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row>
    <row r="109" spans="1:41" ht="12.75" customHeight="1">
      <c r="A109" s="7"/>
      <c r="B109" s="73"/>
      <c r="C109" s="73"/>
      <c r="D109" s="73"/>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row>
    <row r="110" spans="1:41" ht="12.75" customHeight="1">
      <c r="A110" s="7"/>
      <c r="B110" s="73"/>
      <c r="C110" s="73"/>
      <c r="D110" s="73"/>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row>
    <row r="111" spans="1:41" ht="12.75" customHeight="1">
      <c r="A111" s="7"/>
      <c r="B111" s="73"/>
      <c r="C111" s="73"/>
      <c r="D111" s="73"/>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row>
    <row r="112" spans="1:41" ht="12.75" customHeight="1">
      <c r="A112" s="7"/>
      <c r="B112" s="73"/>
      <c r="C112" s="73"/>
      <c r="D112" s="73"/>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row>
    <row r="113" spans="1:41" ht="12.75" customHeight="1">
      <c r="A113" s="7"/>
      <c r="B113" s="73"/>
      <c r="C113" s="73"/>
      <c r="D113" s="73"/>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row>
    <row r="114" spans="1:41" ht="12.75" customHeight="1">
      <c r="A114" s="7"/>
      <c r="B114" s="73"/>
      <c r="C114" s="73"/>
      <c r="D114" s="73"/>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row>
    <row r="115" spans="1:41" ht="12.75" customHeight="1">
      <c r="A115" s="7"/>
      <c r="B115" s="73"/>
      <c r="C115" s="73"/>
      <c r="D115" s="73"/>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row>
    <row r="116" spans="1:41" ht="12.75" customHeight="1">
      <c r="A116" s="7"/>
      <c r="B116" s="73"/>
      <c r="C116" s="73"/>
      <c r="D116" s="73"/>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row>
    <row r="117" spans="1:41" ht="12.75" customHeight="1">
      <c r="A117" s="7"/>
      <c r="B117" s="73"/>
      <c r="C117" s="73"/>
      <c r="D117" s="73"/>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row>
    <row r="118" spans="1:41" ht="12.75" customHeight="1">
      <c r="A118" s="7"/>
      <c r="B118" s="73"/>
      <c r="C118" s="73"/>
      <c r="D118" s="73"/>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row>
    <row r="119" spans="1:41" ht="12.75" customHeight="1">
      <c r="A119" s="7"/>
      <c r="B119" s="73"/>
      <c r="C119" s="73"/>
      <c r="D119" s="73"/>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row>
    <row r="120" spans="1:41" ht="12.75" customHeight="1">
      <c r="A120" s="7"/>
      <c r="B120" s="73"/>
      <c r="C120" s="73"/>
      <c r="D120" s="73"/>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row>
    <row r="121" spans="1:41" ht="12.75" customHeight="1">
      <c r="A121" s="7"/>
      <c r="B121" s="73"/>
      <c r="C121" s="73"/>
      <c r="D121" s="73"/>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row>
    <row r="122" spans="1:41" ht="12.75" customHeight="1">
      <c r="A122" s="7"/>
      <c r="B122" s="73"/>
      <c r="C122" s="73"/>
      <c r="D122" s="73"/>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row>
    <row r="123" spans="1:41" ht="12.75" customHeight="1">
      <c r="A123" s="7"/>
      <c r="B123" s="73"/>
      <c r="C123" s="73"/>
      <c r="D123" s="73"/>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row>
    <row r="124" spans="1:41" ht="12.75" customHeight="1">
      <c r="A124" s="7"/>
      <c r="B124" s="73"/>
      <c r="C124" s="73"/>
      <c r="D124" s="73"/>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row>
    <row r="125" spans="1:41" ht="12.75" customHeight="1">
      <c r="A125" s="7"/>
      <c r="B125" s="73"/>
      <c r="C125" s="73"/>
      <c r="D125" s="73"/>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row>
    <row r="126" spans="1:41" ht="12.75" customHeight="1">
      <c r="A126" s="7"/>
      <c r="B126" s="73"/>
      <c r="C126" s="73"/>
      <c r="D126" s="73"/>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row>
    <row r="127" spans="1:41" ht="12.75" customHeight="1">
      <c r="A127" s="7"/>
      <c r="B127" s="73"/>
      <c r="C127" s="73"/>
      <c r="D127" s="73"/>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row>
    <row r="128" spans="1:41" ht="12.75" customHeight="1">
      <c r="A128" s="7"/>
      <c r="B128" s="73"/>
      <c r="C128" s="73"/>
      <c r="D128" s="73"/>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row>
    <row r="129" spans="1:41" ht="12.75" customHeight="1">
      <c r="A129" s="7"/>
      <c r="B129" s="73"/>
      <c r="C129" s="73"/>
      <c r="D129" s="73"/>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row>
    <row r="130" spans="1:41" ht="12.75" customHeight="1">
      <c r="A130" s="7"/>
      <c r="B130" s="73"/>
      <c r="C130" s="73"/>
      <c r="D130" s="73"/>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row>
    <row r="131" spans="1:41" ht="12.75" customHeight="1">
      <c r="A131" s="7"/>
      <c r="B131" s="73"/>
      <c r="C131" s="73"/>
      <c r="D131" s="73"/>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row>
    <row r="132" spans="1:41" ht="12.75" customHeight="1">
      <c r="A132" s="7"/>
      <c r="B132" s="73"/>
      <c r="C132" s="73"/>
      <c r="D132" s="73"/>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row>
    <row r="133" spans="1:41" ht="12.75" customHeight="1">
      <c r="A133" s="7"/>
      <c r="B133" s="73"/>
      <c r="C133" s="73"/>
      <c r="D133" s="73"/>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row>
    <row r="134" spans="1:41" ht="12.75" customHeight="1">
      <c r="A134" s="7"/>
      <c r="B134" s="73"/>
      <c r="C134" s="73"/>
      <c r="D134" s="73"/>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row>
    <row r="135" spans="1:41" ht="12.75" customHeight="1">
      <c r="A135" s="7"/>
      <c r="B135" s="73"/>
      <c r="C135" s="73"/>
      <c r="D135" s="73"/>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row>
    <row r="136" spans="1:41" ht="12.75" customHeight="1">
      <c r="A136" s="7"/>
      <c r="B136" s="73"/>
      <c r="C136" s="73"/>
      <c r="D136" s="73"/>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row>
    <row r="137" spans="1:41" ht="12.75" customHeight="1">
      <c r="A137" s="7"/>
      <c r="B137" s="73"/>
      <c r="C137" s="73"/>
      <c r="D137" s="73"/>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row>
    <row r="138" spans="1:41" ht="12.75" customHeight="1">
      <c r="A138" s="7"/>
      <c r="B138" s="73"/>
      <c r="C138" s="73"/>
      <c r="D138" s="73"/>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row>
    <row r="139" spans="1:41" ht="12.75" customHeight="1">
      <c r="A139" s="7"/>
      <c r="B139" s="73"/>
      <c r="C139" s="73"/>
      <c r="D139" s="73"/>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row>
    <row r="140" spans="1:41" ht="12.75" customHeight="1">
      <c r="A140" s="7"/>
      <c r="B140" s="73"/>
      <c r="C140" s="73"/>
      <c r="D140" s="73"/>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row>
    <row r="141" spans="1:41" ht="12.75" customHeight="1">
      <c r="A141" s="7"/>
      <c r="B141" s="73"/>
      <c r="C141" s="73"/>
      <c r="D141" s="73"/>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row>
    <row r="142" spans="1:41" ht="12.75" customHeight="1">
      <c r="A142" s="7"/>
      <c r="B142" s="73"/>
      <c r="C142" s="73"/>
      <c r="D142" s="73"/>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row>
    <row r="143" spans="1:41" ht="12.75" customHeight="1">
      <c r="A143" s="7"/>
      <c r="B143" s="73"/>
      <c r="C143" s="73"/>
      <c r="D143" s="73"/>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row>
    <row r="144" spans="1:41" ht="12.75" customHeight="1">
      <c r="A144" s="7"/>
      <c r="B144" s="73"/>
      <c r="C144" s="73"/>
      <c r="D144" s="73"/>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row>
    <row r="145" spans="1:41" ht="12.75" customHeight="1">
      <c r="A145" s="7"/>
      <c r="B145" s="73"/>
      <c r="C145" s="73"/>
      <c r="D145" s="73"/>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row>
    <row r="146" spans="1:41" ht="12.75" customHeight="1">
      <c r="A146" s="7"/>
      <c r="B146" s="73"/>
      <c r="C146" s="73"/>
      <c r="D146" s="73"/>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row>
    <row r="147" spans="1:41" ht="12.75" customHeight="1">
      <c r="A147" s="7"/>
      <c r="B147" s="73"/>
      <c r="C147" s="73"/>
      <c r="D147" s="73"/>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row>
    <row r="148" spans="1:41" ht="12.75" customHeight="1">
      <c r="A148" s="7"/>
      <c r="B148" s="73"/>
      <c r="C148" s="73"/>
      <c r="D148" s="73"/>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row>
    <row r="149" spans="1:41" ht="12.75" customHeight="1">
      <c r="A149" s="7"/>
      <c r="B149" s="73"/>
      <c r="C149" s="73"/>
      <c r="D149" s="73"/>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row>
    <row r="150" spans="1:41" ht="12.75" customHeight="1">
      <c r="A150" s="7"/>
      <c r="B150" s="73"/>
      <c r="C150" s="73"/>
      <c r="D150" s="73"/>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row>
    <row r="151" spans="1:41" ht="12.75" customHeight="1">
      <c r="A151" s="7"/>
      <c r="B151" s="73"/>
      <c r="C151" s="73"/>
      <c r="D151" s="73"/>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row>
    <row r="152" spans="1:41" ht="12.75" customHeight="1">
      <c r="A152" s="7"/>
      <c r="B152" s="73"/>
      <c r="C152" s="73"/>
      <c r="D152" s="73"/>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row>
    <row r="153" spans="1:41" ht="12.75" customHeight="1">
      <c r="A153" s="7"/>
      <c r="B153" s="73"/>
      <c r="C153" s="73"/>
      <c r="D153" s="73"/>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row>
    <row r="154" spans="1:41" ht="12.75" customHeight="1">
      <c r="A154" s="7"/>
      <c r="B154" s="73"/>
      <c r="C154" s="73"/>
      <c r="D154" s="73"/>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row>
    <row r="155" spans="1:41" ht="12.75" customHeight="1">
      <c r="A155" s="7"/>
      <c r="B155" s="73"/>
      <c r="C155" s="73"/>
      <c r="D155" s="73"/>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row>
    <row r="156" spans="1:41" ht="12.75" customHeight="1">
      <c r="A156" s="7"/>
      <c r="B156" s="73"/>
      <c r="C156" s="73"/>
      <c r="D156" s="73"/>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row>
    <row r="157" spans="1:41" ht="12.75" customHeight="1">
      <c r="A157" s="7"/>
      <c r="B157" s="73"/>
      <c r="C157" s="73"/>
      <c r="D157" s="73"/>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row>
    <row r="158" spans="1:41" ht="12.75" customHeight="1">
      <c r="A158" s="7"/>
      <c r="B158" s="73"/>
      <c r="C158" s="73"/>
      <c r="D158" s="73"/>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row>
    <row r="159" spans="1:41" ht="12.75" customHeight="1">
      <c r="A159" s="7"/>
      <c r="B159" s="73"/>
      <c r="C159" s="73"/>
      <c r="D159" s="73"/>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row>
    <row r="160" spans="1:41" ht="12.75" customHeight="1">
      <c r="A160" s="7"/>
      <c r="B160" s="73"/>
      <c r="C160" s="73"/>
      <c r="D160" s="73"/>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row>
    <row r="161" spans="1:41" ht="12.75" customHeight="1">
      <c r="A161" s="7"/>
      <c r="B161" s="73"/>
      <c r="C161" s="73"/>
      <c r="D161" s="73"/>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row>
    <row r="162" spans="1:41" ht="12.75" customHeight="1">
      <c r="A162" s="7"/>
      <c r="B162" s="73"/>
      <c r="C162" s="73"/>
      <c r="D162" s="73"/>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row>
    <row r="163" spans="1:41" ht="12.75" customHeight="1">
      <c r="A163" s="7"/>
      <c r="B163" s="73"/>
      <c r="C163" s="73"/>
      <c r="D163" s="73"/>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row>
    <row r="164" spans="1:41" ht="12.75" customHeight="1">
      <c r="A164" s="7"/>
      <c r="B164" s="73"/>
      <c r="C164" s="73"/>
      <c r="D164" s="73"/>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row>
    <row r="165" spans="1:41" ht="12.75" customHeight="1">
      <c r="A165" s="7"/>
      <c r="B165" s="73"/>
      <c r="C165" s="73"/>
      <c r="D165" s="73"/>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row>
    <row r="166" spans="1:41" ht="12.75" customHeight="1">
      <c r="A166" s="7"/>
      <c r="B166" s="73"/>
      <c r="C166" s="73"/>
      <c r="D166" s="73"/>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row>
    <row r="167" spans="1:41" ht="12.75" customHeight="1">
      <c r="A167" s="7"/>
      <c r="B167" s="73"/>
      <c r="C167" s="73"/>
      <c r="D167" s="73"/>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row>
    <row r="168" spans="1:41" ht="12.75" customHeight="1">
      <c r="A168" s="7"/>
      <c r="B168" s="73"/>
      <c r="C168" s="73"/>
      <c r="D168" s="73"/>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row>
    <row r="169" spans="1:41" ht="12.75" customHeight="1">
      <c r="A169" s="7"/>
      <c r="B169" s="73"/>
      <c r="C169" s="73"/>
      <c r="D169" s="73"/>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row>
    <row r="170" spans="1:41" ht="12.75" customHeight="1">
      <c r="A170" s="7"/>
      <c r="B170" s="73"/>
      <c r="C170" s="73"/>
      <c r="D170" s="73"/>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row>
    <row r="171" spans="1:41" ht="12.75" customHeight="1">
      <c r="A171" s="7"/>
      <c r="B171" s="73"/>
      <c r="C171" s="73"/>
      <c r="D171" s="73"/>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row>
    <row r="172" spans="1:41" ht="12.75" customHeight="1">
      <c r="A172" s="7"/>
      <c r="B172" s="73"/>
      <c r="C172" s="73"/>
      <c r="D172" s="73"/>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row>
    <row r="173" spans="1:41" ht="12.75" customHeight="1">
      <c r="A173" s="7"/>
      <c r="B173" s="73"/>
      <c r="C173" s="73"/>
      <c r="D173" s="73"/>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row>
    <row r="174" spans="1:41" ht="12.75" customHeight="1">
      <c r="A174" s="7"/>
      <c r="B174" s="73"/>
      <c r="C174" s="73"/>
      <c r="D174" s="73"/>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row>
    <row r="175" spans="1:41" ht="12.75" customHeight="1">
      <c r="A175" s="7"/>
      <c r="B175" s="73"/>
      <c r="C175" s="73"/>
      <c r="D175" s="73"/>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row>
    <row r="176" spans="1:41" ht="12.75" customHeight="1">
      <c r="A176" s="7"/>
      <c r="B176" s="73"/>
      <c r="C176" s="73"/>
      <c r="D176" s="73"/>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row>
    <row r="177" spans="1:41" ht="12.75" customHeight="1">
      <c r="A177" s="7"/>
      <c r="B177" s="73"/>
      <c r="C177" s="73"/>
      <c r="D177" s="73"/>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row>
    <row r="178" spans="1:41" ht="12.75" customHeight="1">
      <c r="A178" s="7"/>
      <c r="B178" s="73"/>
      <c r="C178" s="73"/>
      <c r="D178" s="73"/>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row>
    <row r="179" spans="1:41" ht="12.75" customHeight="1">
      <c r="A179" s="7"/>
      <c r="B179" s="73"/>
      <c r="C179" s="73"/>
      <c r="D179" s="73"/>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row>
    <row r="180" spans="1:41" ht="12.75" customHeight="1">
      <c r="A180" s="7"/>
      <c r="B180" s="73"/>
      <c r="C180" s="73"/>
      <c r="D180" s="73"/>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row>
    <row r="181" spans="1:41" ht="12.75" customHeight="1">
      <c r="A181" s="7"/>
      <c r="B181" s="73"/>
      <c r="C181" s="73"/>
      <c r="D181" s="73"/>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row>
    <row r="182" spans="1:41" ht="12.75" customHeight="1">
      <c r="A182" s="7"/>
      <c r="B182" s="73"/>
      <c r="C182" s="73"/>
      <c r="D182" s="73"/>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row>
    <row r="183" spans="1:41" ht="12.75" customHeight="1">
      <c r="A183" s="7"/>
      <c r="B183" s="73"/>
      <c r="C183" s="73"/>
      <c r="D183" s="73"/>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row>
    <row r="184" spans="1:41" ht="12.75" customHeight="1">
      <c r="A184" s="7"/>
      <c r="B184" s="73"/>
      <c r="C184" s="73"/>
      <c r="D184" s="73"/>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row>
    <row r="185" spans="1:41" ht="12.75" customHeight="1">
      <c r="A185" s="7"/>
      <c r="B185" s="73"/>
      <c r="C185" s="73"/>
      <c r="D185" s="73"/>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row>
    <row r="186" spans="1:41" ht="12.75" customHeight="1">
      <c r="A186" s="7"/>
      <c r="B186" s="73"/>
      <c r="C186" s="73"/>
      <c r="D186" s="73"/>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row>
    <row r="187" spans="1:41" ht="12.75" customHeight="1">
      <c r="A187" s="7"/>
      <c r="B187" s="73"/>
      <c r="C187" s="73"/>
      <c r="D187" s="73"/>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row>
    <row r="188" spans="1:41" ht="12.75" customHeight="1">
      <c r="A188" s="7"/>
      <c r="B188" s="73"/>
      <c r="C188" s="73"/>
      <c r="D188" s="73"/>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row>
    <row r="189" spans="1:41" ht="12.75" customHeight="1">
      <c r="A189" s="7"/>
      <c r="B189" s="73"/>
      <c r="C189" s="73"/>
      <c r="D189" s="73"/>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row>
    <row r="190" spans="1:41" ht="12.75" customHeight="1">
      <c r="A190" s="7"/>
      <c r="B190" s="73"/>
      <c r="C190" s="73"/>
      <c r="D190" s="73"/>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row>
    <row r="191" spans="1:41" ht="12.75" customHeight="1">
      <c r="A191" s="7"/>
      <c r="B191" s="73"/>
      <c r="C191" s="73"/>
      <c r="D191" s="73"/>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row>
    <row r="192" spans="1:41" ht="12.75" customHeight="1">
      <c r="A192" s="7"/>
      <c r="B192" s="73"/>
      <c r="C192" s="73"/>
      <c r="D192" s="73"/>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row>
    <row r="193" spans="1:41" ht="12.75" customHeight="1">
      <c r="A193" s="7"/>
      <c r="B193" s="73"/>
      <c r="C193" s="73"/>
      <c r="D193" s="73"/>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row>
    <row r="194" spans="1:41" ht="12.75" customHeight="1">
      <c r="A194" s="7"/>
      <c r="B194" s="73"/>
      <c r="C194" s="73"/>
      <c r="D194" s="73"/>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row>
    <row r="195" spans="1:41" ht="12.75" customHeight="1">
      <c r="A195" s="7"/>
      <c r="B195" s="73"/>
      <c r="C195" s="73"/>
      <c r="D195" s="73"/>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row>
    <row r="196" spans="1:41" ht="12.75" customHeight="1">
      <c r="A196" s="7"/>
      <c r="B196" s="73"/>
      <c r="C196" s="73"/>
      <c r="D196" s="73"/>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row>
    <row r="197" spans="1:41" ht="12.75" customHeight="1">
      <c r="A197" s="7"/>
      <c r="B197" s="73"/>
      <c r="C197" s="73"/>
      <c r="D197" s="73"/>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row>
    <row r="198" spans="1:41" ht="12.75" customHeight="1">
      <c r="A198" s="7"/>
      <c r="B198" s="73"/>
      <c r="C198" s="73"/>
      <c r="D198" s="73"/>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row>
    <row r="199" spans="1:41" ht="12.75" customHeight="1">
      <c r="A199" s="7"/>
      <c r="B199" s="73"/>
      <c r="C199" s="73"/>
      <c r="D199" s="73"/>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row>
    <row r="200" spans="1:41" ht="12.75" customHeight="1">
      <c r="A200" s="7"/>
      <c r="B200" s="73"/>
      <c r="C200" s="73"/>
      <c r="D200" s="73"/>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row>
    <row r="201" spans="1:41" ht="12.75" customHeight="1">
      <c r="A201" s="7"/>
      <c r="B201" s="73"/>
      <c r="C201" s="73"/>
      <c r="D201" s="73"/>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row>
    <row r="202" spans="1:41" ht="12.75" customHeight="1">
      <c r="A202" s="7"/>
      <c r="B202" s="73"/>
      <c r="C202" s="73"/>
      <c r="D202" s="73"/>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row>
    <row r="203" spans="1:41" ht="12.75" customHeight="1">
      <c r="A203" s="7"/>
      <c r="B203" s="73"/>
      <c r="C203" s="73"/>
      <c r="D203" s="73"/>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row>
    <row r="204" spans="1:41" ht="12.75" customHeight="1">
      <c r="A204" s="7"/>
      <c r="B204" s="73"/>
      <c r="C204" s="73"/>
      <c r="D204" s="73"/>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row>
    <row r="205" spans="1:41" ht="12.75" customHeight="1">
      <c r="A205" s="7"/>
      <c r="B205" s="73"/>
      <c r="C205" s="73"/>
      <c r="D205" s="73"/>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row>
    <row r="206" spans="1:41" ht="12.75" customHeight="1">
      <c r="A206" s="7"/>
      <c r="B206" s="73"/>
      <c r="C206" s="73"/>
      <c r="D206" s="73"/>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row>
    <row r="207" spans="1:41" ht="12.75" customHeight="1">
      <c r="A207" s="7"/>
      <c r="B207" s="73"/>
      <c r="C207" s="73"/>
      <c r="D207" s="73"/>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row>
    <row r="208" spans="1:41" ht="12.75" customHeight="1">
      <c r="A208" s="7"/>
      <c r="B208" s="73"/>
      <c r="C208" s="73"/>
      <c r="D208" s="73"/>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row>
    <row r="209" spans="1:41" ht="12.75" customHeight="1">
      <c r="A209" s="7"/>
      <c r="B209" s="73"/>
      <c r="C209" s="73"/>
      <c r="D209" s="73"/>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row>
    <row r="210" spans="1:41" ht="12.75" customHeight="1">
      <c r="A210" s="7"/>
      <c r="B210" s="73"/>
      <c r="C210" s="73"/>
      <c r="D210" s="73"/>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row>
    <row r="211" spans="1:41" ht="12.75" customHeight="1">
      <c r="A211" s="7"/>
      <c r="B211" s="73"/>
      <c r="C211" s="73"/>
      <c r="D211" s="73"/>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row>
    <row r="212" spans="1:41" ht="12.75" customHeight="1">
      <c r="A212" s="7"/>
      <c r="B212" s="73"/>
      <c r="C212" s="73"/>
      <c r="D212" s="73"/>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row>
    <row r="213" spans="1:41" ht="12.75" customHeight="1">
      <c r="A213" s="7"/>
      <c r="B213" s="73"/>
      <c r="C213" s="73"/>
      <c r="D213" s="73"/>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row>
    <row r="214" spans="1:41" ht="12.75" customHeight="1">
      <c r="A214" s="7"/>
      <c r="B214" s="73"/>
      <c r="C214" s="73"/>
      <c r="D214" s="73"/>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row>
    <row r="215" spans="1:41" ht="12.75" customHeight="1">
      <c r="A215" s="7"/>
      <c r="B215" s="73"/>
      <c r="C215" s="73"/>
      <c r="D215" s="73"/>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row>
    <row r="216" spans="1:41" ht="12.75" customHeight="1">
      <c r="A216" s="7"/>
      <c r="B216" s="73"/>
      <c r="C216" s="73"/>
      <c r="D216" s="73"/>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row>
    <row r="217" spans="1:41" ht="12.75" customHeight="1">
      <c r="A217" s="7"/>
      <c r="B217" s="73"/>
      <c r="C217" s="73"/>
      <c r="D217" s="73"/>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row>
    <row r="218" spans="1:41" ht="12.75" customHeight="1">
      <c r="A218" s="7"/>
      <c r="B218" s="73"/>
      <c r="C218" s="73"/>
      <c r="D218" s="73"/>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row>
    <row r="219" spans="1:41" ht="12.75" customHeight="1">
      <c r="A219" s="7"/>
      <c r="B219" s="73"/>
      <c r="C219" s="73"/>
      <c r="D219" s="73"/>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row>
    <row r="220" spans="1:41" ht="12.75" customHeight="1">
      <c r="A220" s="7"/>
      <c r="B220" s="73"/>
      <c r="C220" s="73"/>
      <c r="D220" s="73"/>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row>
    <row r="221" spans="1:41" ht="12.75" customHeight="1">
      <c r="A221" s="7"/>
      <c r="B221" s="73"/>
      <c r="C221" s="73"/>
      <c r="D221" s="73"/>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row>
    <row r="222" spans="1:41" ht="12.75" customHeight="1">
      <c r="A222" s="7"/>
      <c r="B222" s="73"/>
      <c r="C222" s="73"/>
      <c r="D222" s="73"/>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row>
    <row r="223" spans="1:41" ht="12.75" customHeight="1">
      <c r="A223" s="7"/>
      <c r="B223" s="73"/>
      <c r="C223" s="73"/>
      <c r="D223" s="73"/>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row>
    <row r="224" spans="1:41" ht="12.75" customHeight="1">
      <c r="A224" s="7"/>
      <c r="B224" s="73"/>
      <c r="C224" s="73"/>
      <c r="D224" s="73"/>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row>
    <row r="225" spans="1:41" ht="12.75" customHeight="1">
      <c r="A225" s="7"/>
      <c r="B225" s="73"/>
      <c r="C225" s="73"/>
      <c r="D225" s="73"/>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row>
    <row r="226" spans="1:41" ht="12.75" customHeight="1">
      <c r="A226" s="7"/>
      <c r="B226" s="73"/>
      <c r="C226" s="73"/>
      <c r="D226" s="73"/>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row>
    <row r="227" spans="1:41" ht="12.75" customHeight="1">
      <c r="A227" s="7"/>
      <c r="B227" s="73"/>
      <c r="C227" s="73"/>
      <c r="D227" s="73"/>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row>
    <row r="228" spans="1:41" ht="12.75" customHeight="1">
      <c r="A228" s="7"/>
      <c r="B228" s="73"/>
      <c r="C228" s="73"/>
      <c r="D228" s="73"/>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row>
    <row r="229" spans="1:41" ht="15.75" customHeight="1"/>
    <row r="230" spans="1:41" ht="15.75" customHeight="1"/>
    <row r="231" spans="1:41" ht="15.75" customHeight="1"/>
    <row r="232" spans="1:41" ht="15.75" customHeight="1"/>
    <row r="233" spans="1:41" ht="15.75" customHeight="1"/>
    <row r="234" spans="1:41" ht="15.75" customHeight="1"/>
    <row r="235" spans="1:41" ht="15.75" customHeight="1"/>
    <row r="236" spans="1:41" ht="15.75" customHeight="1"/>
    <row r="237" spans="1:41" ht="15.75" customHeight="1"/>
    <row r="238" spans="1:41" ht="15.75" customHeight="1"/>
    <row r="239" spans="1:41" ht="15.75" customHeight="1"/>
    <row r="240" spans="1:4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AK2:AL2"/>
    <mergeCell ref="AM2:AN2"/>
    <mergeCell ref="Q2:R2"/>
    <mergeCell ref="S2:T2"/>
    <mergeCell ref="U2:V2"/>
    <mergeCell ref="W2:X2"/>
    <mergeCell ref="Y2:Z2"/>
    <mergeCell ref="AA2:AB2"/>
    <mergeCell ref="AC2:AD2"/>
    <mergeCell ref="M2:N2"/>
    <mergeCell ref="O2:P2"/>
    <mergeCell ref="AE2:AF2"/>
    <mergeCell ref="AG2:AH2"/>
    <mergeCell ref="AI2:AJ2"/>
    <mergeCell ref="A1:D1"/>
    <mergeCell ref="E2:F2"/>
    <mergeCell ref="G2:H2"/>
    <mergeCell ref="I2:J2"/>
    <mergeCell ref="K2:L2"/>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dimension ref="A1:Z1000"/>
  <sheetViews>
    <sheetView workbookViewId="0">
      <pane ySplit="4" topLeftCell="A5" activePane="bottomLeft" state="frozen"/>
      <selection pane="bottomLeft" activeCell="B6" sqref="B6"/>
    </sheetView>
  </sheetViews>
  <sheetFormatPr defaultColWidth="14.42578125" defaultRowHeight="15" customHeight="1"/>
  <cols>
    <col min="1" max="1" width="16.7109375" customWidth="1"/>
    <col min="2" max="2" width="11.28515625" customWidth="1"/>
    <col min="3" max="3" width="11.42578125" customWidth="1"/>
    <col min="4" max="4" width="38.42578125" customWidth="1"/>
    <col min="5" max="5" width="5.5703125" customWidth="1"/>
    <col min="6" max="6" width="22.42578125" customWidth="1"/>
    <col min="7" max="11" width="12.42578125" customWidth="1"/>
    <col min="12" max="12" width="17.42578125" customWidth="1"/>
    <col min="13" max="13" width="12.7109375" customWidth="1"/>
    <col min="14" max="14" width="14.42578125" customWidth="1"/>
    <col min="15" max="15" width="16.85546875" customWidth="1"/>
    <col min="16" max="16" width="12.85546875" customWidth="1"/>
    <col min="17" max="17" width="64.28515625" customWidth="1"/>
    <col min="18" max="18" width="52.5703125" customWidth="1"/>
    <col min="19" max="19" width="19.85546875" customWidth="1"/>
    <col min="20" max="26" width="8.7109375" customWidth="1"/>
  </cols>
  <sheetData>
    <row r="1" spans="1:26" ht="15" customHeight="1">
      <c r="A1" s="1185" t="s">
        <v>4694</v>
      </c>
      <c r="B1" s="1160"/>
      <c r="C1" s="1160"/>
      <c r="D1" s="1160"/>
      <c r="E1" s="1160"/>
      <c r="F1" s="1160"/>
      <c r="G1" s="1160"/>
      <c r="H1" s="1160"/>
      <c r="I1" s="1160"/>
      <c r="J1" s="1160"/>
      <c r="K1" s="1160"/>
      <c r="L1" s="1160"/>
      <c r="M1" s="1160"/>
      <c r="N1" s="1160"/>
      <c r="O1" s="1160"/>
      <c r="P1" s="1160"/>
      <c r="Q1" s="1160"/>
      <c r="R1" s="1160"/>
      <c r="S1" s="1158"/>
      <c r="T1" s="51"/>
      <c r="U1" s="51"/>
      <c r="V1" s="51"/>
      <c r="W1" s="51"/>
      <c r="X1" s="51"/>
      <c r="Y1" s="51"/>
      <c r="Z1" s="51"/>
    </row>
    <row r="2" spans="1:26" ht="15" customHeight="1">
      <c r="A2" s="2" t="str">
        <f>HYPERLINK("#Index!B19", "Index Pg")</f>
        <v>Index Pg</v>
      </c>
      <c r="B2" s="58"/>
      <c r="C2" s="58"/>
      <c r="D2" s="60" t="str">
        <f>HYPERLINK("#'Budget Summary II'!A3:B5", "Budget Summary II")</f>
        <v>Budget Summary II</v>
      </c>
      <c r="E2" s="744"/>
      <c r="F2" s="744"/>
      <c r="G2" s="333"/>
      <c r="H2" s="333"/>
      <c r="I2" s="333"/>
      <c r="J2" s="333"/>
      <c r="K2" s="333"/>
      <c r="L2" s="333"/>
      <c r="M2" s="333"/>
      <c r="N2" s="766"/>
      <c r="O2" s="333"/>
      <c r="P2" s="766"/>
      <c r="Q2" s="767"/>
      <c r="R2" s="333"/>
      <c r="S2" s="185"/>
      <c r="T2" s="51"/>
      <c r="U2" s="51"/>
      <c r="V2" s="51"/>
      <c r="W2" s="51"/>
      <c r="X2" s="51"/>
      <c r="Y2" s="51"/>
      <c r="Z2" s="51"/>
    </row>
    <row r="3" spans="1:26" ht="15" customHeight="1">
      <c r="A3" s="63" t="s">
        <v>150</v>
      </c>
      <c r="B3" s="768" t="s">
        <v>151</v>
      </c>
      <c r="C3" s="770"/>
      <c r="D3" s="63" t="s">
        <v>12</v>
      </c>
      <c r="E3" s="63" t="s">
        <v>426</v>
      </c>
      <c r="F3" s="63" t="s">
        <v>427</v>
      </c>
      <c r="G3" s="1173" t="s">
        <v>428</v>
      </c>
      <c r="H3" s="1160"/>
      <c r="I3" s="1160"/>
      <c r="J3" s="1160"/>
      <c r="K3" s="1158"/>
      <c r="L3" s="63" t="s">
        <v>431</v>
      </c>
      <c r="M3" s="1174" t="s">
        <v>432</v>
      </c>
      <c r="N3" s="1160"/>
      <c r="O3" s="1160"/>
      <c r="P3" s="1158"/>
      <c r="Q3" s="771" t="s">
        <v>433</v>
      </c>
      <c r="R3" s="63" t="s">
        <v>435</v>
      </c>
      <c r="S3" s="106" t="s">
        <v>434</v>
      </c>
      <c r="T3" s="336"/>
      <c r="U3" s="336"/>
      <c r="V3" s="336"/>
      <c r="W3" s="336"/>
      <c r="X3" s="336"/>
      <c r="Y3" s="336"/>
      <c r="Z3" s="336"/>
    </row>
    <row r="4" spans="1:26" ht="15" customHeight="1">
      <c r="A4" s="63"/>
      <c r="B4" s="772"/>
      <c r="C4" s="773"/>
      <c r="D4" s="63"/>
      <c r="E4" s="63"/>
      <c r="F4" s="63"/>
      <c r="G4" s="93" t="s">
        <v>439</v>
      </c>
      <c r="H4" s="93" t="s">
        <v>394</v>
      </c>
      <c r="I4" s="93" t="s">
        <v>395</v>
      </c>
      <c r="J4" s="93" t="s">
        <v>440</v>
      </c>
      <c r="K4" s="93" t="s">
        <v>441</v>
      </c>
      <c r="L4" s="63"/>
      <c r="M4" s="63" t="s">
        <v>442</v>
      </c>
      <c r="N4" s="106" t="s">
        <v>443</v>
      </c>
      <c r="O4" s="63" t="s">
        <v>444</v>
      </c>
      <c r="P4" s="106" t="s">
        <v>445</v>
      </c>
      <c r="Q4" s="771"/>
      <c r="R4" s="63"/>
      <c r="S4" s="106"/>
      <c r="T4" s="336"/>
      <c r="U4" s="336"/>
      <c r="V4" s="336"/>
      <c r="W4" s="336"/>
      <c r="X4" s="336"/>
      <c r="Y4" s="336"/>
      <c r="Z4" s="336"/>
    </row>
    <row r="5" spans="1:26" ht="15" customHeight="1">
      <c r="A5" s="64">
        <v>16.100000000000001</v>
      </c>
      <c r="B5" s="64">
        <v>16</v>
      </c>
      <c r="C5" s="107"/>
      <c r="D5" s="64" t="s">
        <v>954</v>
      </c>
      <c r="E5" s="108"/>
      <c r="F5" s="108"/>
      <c r="G5" s="774"/>
      <c r="H5" s="774"/>
      <c r="I5" s="774"/>
      <c r="J5" s="774"/>
      <c r="K5" s="774"/>
      <c r="L5" s="774"/>
      <c r="M5" s="774"/>
      <c r="N5" s="775"/>
      <c r="O5" s="774"/>
      <c r="P5" s="776">
        <f>P6+P19+P68+P122+P153</f>
        <v>157.78998999999999</v>
      </c>
      <c r="Q5" s="777"/>
      <c r="R5" s="64"/>
      <c r="S5" s="65">
        <f>S6+S19+S68+S122+S153</f>
        <v>0</v>
      </c>
      <c r="T5" s="51"/>
      <c r="U5" s="51"/>
      <c r="V5" s="51"/>
      <c r="W5" s="51"/>
      <c r="X5" s="51"/>
      <c r="Y5" s="51"/>
      <c r="Z5" s="51"/>
    </row>
    <row r="6" spans="1:26" ht="15" customHeight="1">
      <c r="A6" s="67" t="s">
        <v>4710</v>
      </c>
      <c r="B6" s="67">
        <v>16.100000000000001</v>
      </c>
      <c r="C6" s="113"/>
      <c r="D6" s="115" t="s">
        <v>4711</v>
      </c>
      <c r="E6" s="111"/>
      <c r="F6" s="111"/>
      <c r="G6" s="779"/>
      <c r="H6" s="779"/>
      <c r="I6" s="779"/>
      <c r="J6" s="779"/>
      <c r="K6" s="779"/>
      <c r="L6" s="779"/>
      <c r="M6" s="779"/>
      <c r="N6" s="781"/>
      <c r="O6" s="779"/>
      <c r="P6" s="783">
        <f>P7+SUM(P11:P18)</f>
        <v>16</v>
      </c>
      <c r="Q6" s="785"/>
      <c r="R6" s="110"/>
      <c r="S6" s="113">
        <f>S7+SUM(S11:S18)</f>
        <v>0</v>
      </c>
      <c r="T6" s="51"/>
      <c r="U6" s="51"/>
      <c r="V6" s="51"/>
      <c r="W6" s="51"/>
      <c r="X6" s="51"/>
      <c r="Y6" s="51"/>
      <c r="Z6" s="51"/>
    </row>
    <row r="7" spans="1:26" ht="15" customHeight="1">
      <c r="A7" s="117" t="s">
        <v>4714</v>
      </c>
      <c r="B7" s="117" t="s">
        <v>4710</v>
      </c>
      <c r="C7" s="117"/>
      <c r="D7" s="117" t="s">
        <v>4715</v>
      </c>
      <c r="E7" s="118"/>
      <c r="F7" s="118"/>
      <c r="G7" s="788"/>
      <c r="H7" s="788"/>
      <c r="I7" s="788"/>
      <c r="J7" s="788"/>
      <c r="K7" s="788"/>
      <c r="L7" s="788"/>
      <c r="M7" s="788"/>
      <c r="N7" s="790"/>
      <c r="O7" s="788"/>
      <c r="P7" s="791">
        <f>SUM(P8:P10)</f>
        <v>0</v>
      </c>
      <c r="Q7" s="793"/>
      <c r="R7" s="78"/>
      <c r="S7" s="117">
        <f>SUM(S8:S10)</f>
        <v>0</v>
      </c>
      <c r="T7" s="51"/>
      <c r="U7" s="51"/>
      <c r="V7" s="51"/>
      <c r="W7" s="51"/>
      <c r="X7" s="51"/>
      <c r="Y7" s="51"/>
      <c r="Z7" s="51"/>
    </row>
    <row r="8" spans="1:26" ht="15" customHeight="1">
      <c r="A8" s="30" t="s">
        <v>4719</v>
      </c>
      <c r="B8" s="80" t="s">
        <v>4714</v>
      </c>
      <c r="C8" s="4" t="s">
        <v>4720</v>
      </c>
      <c r="D8" s="4" t="s">
        <v>4721</v>
      </c>
      <c r="E8" s="127" t="s">
        <v>609</v>
      </c>
      <c r="F8" s="127" t="s">
        <v>4722</v>
      </c>
      <c r="G8" s="794"/>
      <c r="H8" s="794"/>
      <c r="I8" s="794">
        <v>252000</v>
      </c>
      <c r="J8" s="794"/>
      <c r="K8" s="794"/>
      <c r="L8" s="794"/>
      <c r="M8" s="48"/>
      <c r="N8" s="795">
        <f t="shared" ref="N8:N18" si="0">M8/100000</f>
        <v>0</v>
      </c>
      <c r="O8" s="794"/>
      <c r="P8" s="795">
        <f t="shared" ref="P8:P18" si="1">N8*O8</f>
        <v>0</v>
      </c>
      <c r="Q8" s="796"/>
      <c r="R8" s="304"/>
      <c r="S8" s="797"/>
      <c r="T8" s="51"/>
      <c r="U8" s="51"/>
      <c r="V8" s="51"/>
      <c r="W8" s="51"/>
      <c r="X8" s="51"/>
      <c r="Y8" s="51"/>
      <c r="Z8" s="51"/>
    </row>
    <row r="9" spans="1:26" ht="15" customHeight="1">
      <c r="A9" s="30" t="s">
        <v>4730</v>
      </c>
      <c r="B9" s="80" t="s">
        <v>4733</v>
      </c>
      <c r="C9" s="4" t="s">
        <v>4734</v>
      </c>
      <c r="D9" s="4" t="s">
        <v>4735</v>
      </c>
      <c r="E9" s="127" t="s">
        <v>609</v>
      </c>
      <c r="F9" s="127" t="s">
        <v>4722</v>
      </c>
      <c r="G9" s="794"/>
      <c r="H9" s="794"/>
      <c r="I9" s="794"/>
      <c r="J9" s="794"/>
      <c r="K9" s="794"/>
      <c r="L9" s="794"/>
      <c r="M9" s="48"/>
      <c r="N9" s="795">
        <f t="shared" si="0"/>
        <v>0</v>
      </c>
      <c r="O9" s="794"/>
      <c r="P9" s="795">
        <f t="shared" si="1"/>
        <v>0</v>
      </c>
      <c r="Q9" s="796"/>
      <c r="R9" s="70"/>
      <c r="S9" s="797"/>
      <c r="T9" s="51"/>
      <c r="U9" s="51"/>
      <c r="V9" s="51"/>
      <c r="W9" s="51"/>
      <c r="X9" s="51"/>
      <c r="Y9" s="51"/>
      <c r="Z9" s="51"/>
    </row>
    <row r="10" spans="1:26" ht="15" customHeight="1">
      <c r="A10" s="30" t="s">
        <v>4738</v>
      </c>
      <c r="B10" s="80" t="s">
        <v>4739</v>
      </c>
      <c r="C10" s="4" t="s">
        <v>4740</v>
      </c>
      <c r="D10" s="4" t="s">
        <v>4741</v>
      </c>
      <c r="E10" s="127" t="s">
        <v>609</v>
      </c>
      <c r="F10" s="127" t="s">
        <v>4722</v>
      </c>
      <c r="G10" s="794"/>
      <c r="H10" s="794"/>
      <c r="I10" s="794"/>
      <c r="J10" s="794"/>
      <c r="K10" s="794"/>
      <c r="L10" s="794"/>
      <c r="M10" s="48"/>
      <c r="N10" s="795">
        <f t="shared" si="0"/>
        <v>0</v>
      </c>
      <c r="O10" s="794"/>
      <c r="P10" s="795">
        <f t="shared" si="1"/>
        <v>0</v>
      </c>
      <c r="Q10" s="796"/>
      <c r="R10" s="70"/>
      <c r="S10" s="797"/>
      <c r="T10" s="51"/>
      <c r="U10" s="51"/>
      <c r="V10" s="51"/>
      <c r="W10" s="51"/>
      <c r="X10" s="51"/>
      <c r="Y10" s="51"/>
      <c r="Z10" s="51"/>
    </row>
    <row r="11" spans="1:26" ht="63.75">
      <c r="A11" s="30" t="s">
        <v>4733</v>
      </c>
      <c r="B11" s="80" t="s">
        <v>4745</v>
      </c>
      <c r="C11" s="42" t="s">
        <v>2776</v>
      </c>
      <c r="D11" s="4" t="s">
        <v>2777</v>
      </c>
      <c r="E11" s="127" t="s">
        <v>392</v>
      </c>
      <c r="F11" s="127" t="s">
        <v>2785</v>
      </c>
      <c r="G11" s="794"/>
      <c r="H11" s="794"/>
      <c r="I11" s="794"/>
      <c r="J11" s="794"/>
      <c r="K11" s="794"/>
      <c r="L11" s="794"/>
      <c r="M11" s="48"/>
      <c r="N11" s="795">
        <f t="shared" si="0"/>
        <v>0</v>
      </c>
      <c r="O11" s="794"/>
      <c r="P11" s="795">
        <f t="shared" si="1"/>
        <v>0</v>
      </c>
      <c r="Q11" s="796"/>
      <c r="R11" s="70"/>
      <c r="S11" s="797"/>
      <c r="T11" s="51"/>
      <c r="U11" s="51"/>
      <c r="V11" s="51"/>
      <c r="W11" s="51"/>
      <c r="X11" s="51"/>
      <c r="Y11" s="51"/>
      <c r="Z11" s="51"/>
    </row>
    <row r="12" spans="1:26" ht="15" customHeight="1">
      <c r="A12" s="30" t="s">
        <v>4739</v>
      </c>
      <c r="B12" s="80" t="s">
        <v>4747</v>
      </c>
      <c r="C12" s="4" t="s">
        <v>4415</v>
      </c>
      <c r="D12" s="4" t="s">
        <v>4416</v>
      </c>
      <c r="E12" s="127" t="s">
        <v>392</v>
      </c>
      <c r="F12" s="127" t="s">
        <v>4748</v>
      </c>
      <c r="G12" s="794"/>
      <c r="H12" s="794"/>
      <c r="I12" s="794"/>
      <c r="J12" s="794"/>
      <c r="K12" s="794"/>
      <c r="L12" s="794"/>
      <c r="M12" s="48"/>
      <c r="N12" s="795">
        <f t="shared" si="0"/>
        <v>0</v>
      </c>
      <c r="O12" s="794"/>
      <c r="P12" s="795">
        <f t="shared" si="1"/>
        <v>0</v>
      </c>
      <c r="Q12" s="796"/>
      <c r="R12" s="70"/>
      <c r="S12" s="797"/>
      <c r="T12" s="51"/>
      <c r="U12" s="51"/>
      <c r="V12" s="51"/>
      <c r="W12" s="51"/>
      <c r="X12" s="51"/>
      <c r="Y12" s="51"/>
      <c r="Z12" s="51"/>
    </row>
    <row r="13" spans="1:26" ht="15" customHeight="1">
      <c r="A13" s="30" t="s">
        <v>4750</v>
      </c>
      <c r="B13" s="80" t="s">
        <v>4751</v>
      </c>
      <c r="C13" s="4" t="s">
        <v>4752</v>
      </c>
      <c r="D13" s="4" t="s">
        <v>4753</v>
      </c>
      <c r="E13" s="127" t="s">
        <v>392</v>
      </c>
      <c r="F13" s="127" t="s">
        <v>4748</v>
      </c>
      <c r="G13" s="794"/>
      <c r="H13" s="794"/>
      <c r="I13" s="794"/>
      <c r="J13" s="794"/>
      <c r="K13" s="794"/>
      <c r="L13" s="794"/>
      <c r="M13" s="48"/>
      <c r="N13" s="795">
        <f t="shared" si="0"/>
        <v>0</v>
      </c>
      <c r="O13" s="794"/>
      <c r="P13" s="795">
        <f t="shared" si="1"/>
        <v>0</v>
      </c>
      <c r="Q13" s="796"/>
      <c r="R13" s="70"/>
      <c r="S13" s="797"/>
      <c r="T13" s="51"/>
      <c r="U13" s="51"/>
      <c r="V13" s="51"/>
      <c r="W13" s="51"/>
      <c r="X13" s="51"/>
      <c r="Y13" s="51"/>
      <c r="Z13" s="51"/>
    </row>
    <row r="14" spans="1:26" ht="15" customHeight="1">
      <c r="A14" s="30" t="s">
        <v>4757</v>
      </c>
      <c r="B14" s="80" t="s">
        <v>4758</v>
      </c>
      <c r="C14" s="4" t="s">
        <v>4759</v>
      </c>
      <c r="D14" s="4" t="s">
        <v>4760</v>
      </c>
      <c r="E14" s="127" t="s">
        <v>392</v>
      </c>
      <c r="F14" s="127" t="s">
        <v>4761</v>
      </c>
      <c r="G14" s="794"/>
      <c r="H14" s="794"/>
      <c r="I14" s="794"/>
      <c r="J14" s="794"/>
      <c r="K14" s="794"/>
      <c r="L14" s="794"/>
      <c r="M14" s="48"/>
      <c r="N14" s="795">
        <f t="shared" si="0"/>
        <v>0</v>
      </c>
      <c r="O14" s="794"/>
      <c r="P14" s="795">
        <f t="shared" si="1"/>
        <v>0</v>
      </c>
      <c r="Q14" s="796"/>
      <c r="R14" s="70"/>
      <c r="S14" s="797"/>
      <c r="T14" s="51"/>
      <c r="U14" s="51"/>
      <c r="V14" s="51"/>
      <c r="W14" s="51"/>
      <c r="X14" s="51"/>
      <c r="Y14" s="51"/>
      <c r="Z14" s="51"/>
    </row>
    <row r="15" spans="1:26" ht="15" customHeight="1">
      <c r="A15" s="30" t="s">
        <v>4765</v>
      </c>
      <c r="B15" s="80" t="s">
        <v>4766</v>
      </c>
      <c r="C15" s="4" t="s">
        <v>4767</v>
      </c>
      <c r="D15" s="4" t="s">
        <v>4768</v>
      </c>
      <c r="E15" s="127" t="s">
        <v>392</v>
      </c>
      <c r="F15" s="127" t="s">
        <v>4769</v>
      </c>
      <c r="G15" s="794"/>
      <c r="H15" s="794"/>
      <c r="I15" s="794"/>
      <c r="J15" s="803"/>
      <c r="K15" s="803"/>
      <c r="L15" s="794"/>
      <c r="M15" s="794"/>
      <c r="N15" s="795">
        <f t="shared" si="0"/>
        <v>0</v>
      </c>
      <c r="O15" s="794"/>
      <c r="P15" s="795">
        <f t="shared" si="1"/>
        <v>0</v>
      </c>
      <c r="Q15" s="796"/>
      <c r="R15" s="70"/>
      <c r="S15" s="797"/>
      <c r="T15" s="51"/>
      <c r="U15" s="51"/>
      <c r="V15" s="51"/>
      <c r="W15" s="51"/>
      <c r="X15" s="51"/>
      <c r="Y15" s="51"/>
      <c r="Z15" s="51"/>
    </row>
    <row r="16" spans="1:26" ht="15" customHeight="1">
      <c r="A16" s="30" t="s">
        <v>4770</v>
      </c>
      <c r="B16" s="80" t="s">
        <v>4772</v>
      </c>
      <c r="C16" s="70" t="s">
        <v>1854</v>
      </c>
      <c r="D16" s="70" t="s">
        <v>4774</v>
      </c>
      <c r="E16" s="127" t="s">
        <v>659</v>
      </c>
      <c r="F16" s="127" t="s">
        <v>4775</v>
      </c>
      <c r="G16" s="794">
        <v>1</v>
      </c>
      <c r="H16" s="794">
        <v>120000</v>
      </c>
      <c r="I16" s="794">
        <v>0</v>
      </c>
      <c r="J16" s="794">
        <v>40304</v>
      </c>
      <c r="K16" s="794"/>
      <c r="L16" s="794" t="s">
        <v>691</v>
      </c>
      <c r="M16" s="48">
        <v>50000</v>
      </c>
      <c r="N16" s="795">
        <f t="shared" si="0"/>
        <v>0.5</v>
      </c>
      <c r="O16" s="794">
        <v>2</v>
      </c>
      <c r="P16" s="795">
        <f t="shared" si="1"/>
        <v>1</v>
      </c>
      <c r="Q16" s="805" t="s">
        <v>4777</v>
      </c>
      <c r="R16" s="70"/>
      <c r="S16" s="797"/>
      <c r="T16" s="51"/>
      <c r="U16" s="51"/>
      <c r="V16" s="51"/>
      <c r="W16" s="51"/>
      <c r="X16" s="51"/>
      <c r="Y16" s="51"/>
      <c r="Z16" s="51"/>
    </row>
    <row r="17" spans="1:26" ht="15" customHeight="1">
      <c r="A17" s="30" t="s">
        <v>4780</v>
      </c>
      <c r="B17" s="80" t="s">
        <v>4781</v>
      </c>
      <c r="C17" s="4" t="s">
        <v>4782</v>
      </c>
      <c r="D17" s="4" t="s">
        <v>4783</v>
      </c>
      <c r="E17" s="127" t="s">
        <v>392</v>
      </c>
      <c r="F17" s="127" t="s">
        <v>4769</v>
      </c>
      <c r="G17" s="794"/>
      <c r="H17" s="794"/>
      <c r="I17" s="794"/>
      <c r="J17" s="803"/>
      <c r="K17" s="803"/>
      <c r="L17" s="794"/>
      <c r="M17" s="48"/>
      <c r="N17" s="795">
        <f t="shared" si="0"/>
        <v>0</v>
      </c>
      <c r="O17" s="794"/>
      <c r="P17" s="795">
        <f t="shared" si="1"/>
        <v>0</v>
      </c>
      <c r="Q17" s="796"/>
      <c r="R17" s="70"/>
      <c r="S17" s="797"/>
      <c r="T17" s="51"/>
      <c r="U17" s="51"/>
      <c r="V17" s="51"/>
      <c r="W17" s="51"/>
      <c r="X17" s="51"/>
      <c r="Y17" s="51"/>
      <c r="Z17" s="51"/>
    </row>
    <row r="18" spans="1:26" ht="56.25">
      <c r="A18" s="30" t="s">
        <v>4786</v>
      </c>
      <c r="B18" s="80" t="s">
        <v>4787</v>
      </c>
      <c r="C18" s="797"/>
      <c r="D18" s="4" t="s">
        <v>171</v>
      </c>
      <c r="E18" s="127" t="s">
        <v>392</v>
      </c>
      <c r="F18" s="186" t="s">
        <v>392</v>
      </c>
      <c r="G18" s="48"/>
      <c r="H18" s="794"/>
      <c r="I18" s="794">
        <v>2040000</v>
      </c>
      <c r="J18" s="803">
        <v>932688</v>
      </c>
      <c r="K18" s="803"/>
      <c r="L18" s="794" t="s">
        <v>697</v>
      </c>
      <c r="M18" s="48">
        <v>1500000</v>
      </c>
      <c r="N18" s="795">
        <f t="shared" si="0"/>
        <v>15</v>
      </c>
      <c r="O18" s="794">
        <v>1</v>
      </c>
      <c r="P18" s="795">
        <f t="shared" si="1"/>
        <v>15</v>
      </c>
      <c r="Q18" s="806" t="s">
        <v>4790</v>
      </c>
      <c r="R18" s="70"/>
      <c r="S18" s="797"/>
      <c r="T18" s="51"/>
      <c r="U18" s="51"/>
      <c r="V18" s="51"/>
      <c r="W18" s="51"/>
      <c r="X18" s="51"/>
      <c r="Y18" s="51"/>
      <c r="Z18" s="51"/>
    </row>
    <row r="19" spans="1:26" ht="15" customHeight="1">
      <c r="A19" s="67" t="s">
        <v>4745</v>
      </c>
      <c r="B19" s="67">
        <v>16.2</v>
      </c>
      <c r="C19" s="113"/>
      <c r="D19" s="115" t="s">
        <v>4793</v>
      </c>
      <c r="E19" s="111"/>
      <c r="F19" s="111"/>
      <c r="G19" s="779"/>
      <c r="H19" s="779"/>
      <c r="I19" s="779"/>
      <c r="J19" s="779"/>
      <c r="K19" s="779"/>
      <c r="L19" s="779"/>
      <c r="M19" s="779"/>
      <c r="N19" s="807"/>
      <c r="O19" s="779"/>
      <c r="P19" s="783">
        <f>P20+P49</f>
        <v>40.6</v>
      </c>
      <c r="Q19" s="785"/>
      <c r="R19" s="110"/>
      <c r="S19" s="113">
        <f>S20+S49</f>
        <v>0</v>
      </c>
      <c r="T19" s="51"/>
      <c r="U19" s="51"/>
      <c r="V19" s="51"/>
      <c r="W19" s="51"/>
      <c r="X19" s="51"/>
      <c r="Y19" s="51"/>
      <c r="Z19" s="51"/>
    </row>
    <row r="20" spans="1:26" ht="15" customHeight="1">
      <c r="A20" s="117" t="s">
        <v>4796</v>
      </c>
      <c r="B20" s="117" t="s">
        <v>4797</v>
      </c>
      <c r="C20" s="117"/>
      <c r="D20" s="117" t="s">
        <v>4798</v>
      </c>
      <c r="E20" s="118"/>
      <c r="F20" s="118"/>
      <c r="G20" s="788"/>
      <c r="H20" s="788"/>
      <c r="I20" s="788"/>
      <c r="J20" s="788"/>
      <c r="K20" s="788"/>
      <c r="L20" s="788"/>
      <c r="M20" s="788"/>
      <c r="N20" s="791"/>
      <c r="O20" s="788"/>
      <c r="P20" s="791">
        <f>SUM(P21:P48)</f>
        <v>19.900000000000002</v>
      </c>
      <c r="Q20" s="793"/>
      <c r="R20" s="78"/>
      <c r="S20" s="117">
        <f>SUM(S21:S48)</f>
        <v>0</v>
      </c>
      <c r="T20" s="51"/>
      <c r="U20" s="51"/>
      <c r="V20" s="51"/>
      <c r="W20" s="51"/>
      <c r="X20" s="51"/>
      <c r="Y20" s="51"/>
      <c r="Z20" s="51"/>
    </row>
    <row r="21" spans="1:26" ht="15" customHeight="1">
      <c r="A21" s="30" t="s">
        <v>4799</v>
      </c>
      <c r="B21" s="80" t="s">
        <v>4800</v>
      </c>
      <c r="C21" s="4" t="s">
        <v>2818</v>
      </c>
      <c r="D21" s="4" t="s">
        <v>4801</v>
      </c>
      <c r="E21" s="127" t="s">
        <v>392</v>
      </c>
      <c r="F21" s="127" t="s">
        <v>2785</v>
      </c>
      <c r="G21" s="794"/>
      <c r="H21" s="815"/>
      <c r="I21" s="815"/>
      <c r="J21" s="815"/>
      <c r="K21" s="815"/>
      <c r="L21" s="815"/>
      <c r="M21" s="815"/>
      <c r="N21" s="795">
        <f t="shared" ref="N21:N48" si="2">M21/100000</f>
        <v>0</v>
      </c>
      <c r="O21" s="794"/>
      <c r="P21" s="795">
        <f t="shared" ref="P21:P48" si="3">N21*O21</f>
        <v>0</v>
      </c>
      <c r="Q21" s="796"/>
      <c r="R21" s="80"/>
      <c r="S21" s="30"/>
      <c r="T21" s="51"/>
      <c r="U21" s="51"/>
      <c r="V21" s="51"/>
      <c r="W21" s="51"/>
      <c r="X21" s="51"/>
      <c r="Y21" s="51"/>
      <c r="Z21" s="51"/>
    </row>
    <row r="22" spans="1:26" ht="15" customHeight="1">
      <c r="A22" s="30" t="s">
        <v>4806</v>
      </c>
      <c r="B22" s="80" t="s">
        <v>4807</v>
      </c>
      <c r="C22" s="4"/>
      <c r="D22" s="4" t="s">
        <v>4808</v>
      </c>
      <c r="E22" s="127" t="s">
        <v>392</v>
      </c>
      <c r="F22" s="127" t="s">
        <v>2785</v>
      </c>
      <c r="G22" s="794"/>
      <c r="H22" s="815"/>
      <c r="I22" s="815"/>
      <c r="J22" s="815"/>
      <c r="K22" s="815"/>
      <c r="L22" s="815"/>
      <c r="M22" s="48"/>
      <c r="N22" s="795">
        <f t="shared" si="2"/>
        <v>0</v>
      </c>
      <c r="O22" s="794"/>
      <c r="P22" s="795">
        <f t="shared" si="3"/>
        <v>0</v>
      </c>
      <c r="Q22" s="796"/>
      <c r="R22" s="70"/>
      <c r="S22" s="30"/>
      <c r="T22" s="51"/>
      <c r="U22" s="51"/>
      <c r="V22" s="51"/>
      <c r="W22" s="51"/>
      <c r="X22" s="51"/>
      <c r="Y22" s="51"/>
      <c r="Z22" s="51"/>
    </row>
    <row r="23" spans="1:26" ht="15" customHeight="1">
      <c r="A23" s="30" t="s">
        <v>4809</v>
      </c>
      <c r="B23" s="80" t="s">
        <v>4810</v>
      </c>
      <c r="C23" s="4"/>
      <c r="D23" s="4" t="s">
        <v>4811</v>
      </c>
      <c r="E23" s="127" t="s">
        <v>392</v>
      </c>
      <c r="F23" s="127" t="s">
        <v>2785</v>
      </c>
      <c r="G23" s="794"/>
      <c r="H23" s="815"/>
      <c r="I23" s="815"/>
      <c r="J23" s="815"/>
      <c r="K23" s="815"/>
      <c r="L23" s="815"/>
      <c r="M23" s="815"/>
      <c r="N23" s="795">
        <f t="shared" si="2"/>
        <v>0</v>
      </c>
      <c r="O23" s="794"/>
      <c r="P23" s="795">
        <f t="shared" si="3"/>
        <v>0</v>
      </c>
      <c r="Q23" s="39"/>
      <c r="R23" s="130"/>
      <c r="S23" s="30"/>
      <c r="T23" s="51"/>
      <c r="U23" s="51"/>
      <c r="V23" s="51"/>
      <c r="W23" s="51"/>
      <c r="X23" s="51"/>
      <c r="Y23" s="51"/>
      <c r="Z23" s="51"/>
    </row>
    <row r="24" spans="1:26" ht="51">
      <c r="A24" s="30" t="s">
        <v>4813</v>
      </c>
      <c r="B24" s="80" t="s">
        <v>4814</v>
      </c>
      <c r="C24" s="4" t="s">
        <v>4815</v>
      </c>
      <c r="D24" s="4" t="s">
        <v>4816</v>
      </c>
      <c r="E24" s="127" t="s">
        <v>392</v>
      </c>
      <c r="F24" s="127" t="s">
        <v>4817</v>
      </c>
      <c r="G24" s="794"/>
      <c r="H24" s="794"/>
      <c r="I24" s="794">
        <v>40000</v>
      </c>
      <c r="J24" s="794">
        <v>32271</v>
      </c>
      <c r="K24" s="794"/>
      <c r="L24" s="794" t="s">
        <v>4818</v>
      </c>
      <c r="M24" s="48">
        <v>20000</v>
      </c>
      <c r="N24" s="795">
        <f t="shared" si="2"/>
        <v>0.2</v>
      </c>
      <c r="O24" s="794">
        <v>2</v>
      </c>
      <c r="P24" s="795">
        <f t="shared" si="3"/>
        <v>0.4</v>
      </c>
      <c r="Q24" s="39" t="s">
        <v>4821</v>
      </c>
      <c r="R24" s="70"/>
      <c r="S24" s="797"/>
      <c r="T24" s="51"/>
      <c r="U24" s="51"/>
      <c r="V24" s="51"/>
      <c r="W24" s="51"/>
      <c r="X24" s="51"/>
      <c r="Y24" s="51"/>
      <c r="Z24" s="51"/>
    </row>
    <row r="25" spans="1:26" ht="15" customHeight="1">
      <c r="A25" s="30" t="s">
        <v>4822</v>
      </c>
      <c r="B25" s="80" t="s">
        <v>4823</v>
      </c>
      <c r="C25" s="42" t="s">
        <v>4824</v>
      </c>
      <c r="D25" s="4" t="s">
        <v>4825</v>
      </c>
      <c r="E25" s="127" t="s">
        <v>392</v>
      </c>
      <c r="F25" s="127" t="s">
        <v>4817</v>
      </c>
      <c r="G25" s="794"/>
      <c r="H25" s="794"/>
      <c r="I25" s="794">
        <v>0</v>
      </c>
      <c r="J25" s="794">
        <v>47650</v>
      </c>
      <c r="K25" s="794"/>
      <c r="L25" s="794" t="s">
        <v>4826</v>
      </c>
      <c r="M25" s="48">
        <v>15000</v>
      </c>
      <c r="N25" s="795">
        <f t="shared" si="2"/>
        <v>0.15</v>
      </c>
      <c r="O25" s="794">
        <v>12</v>
      </c>
      <c r="P25" s="795">
        <f t="shared" si="3"/>
        <v>1.7999999999999998</v>
      </c>
      <c r="Q25" s="39" t="s">
        <v>4828</v>
      </c>
      <c r="R25" s="70"/>
      <c r="S25" s="797"/>
      <c r="T25" s="51"/>
      <c r="U25" s="51"/>
      <c r="V25" s="51"/>
      <c r="W25" s="51"/>
      <c r="X25" s="51"/>
      <c r="Y25" s="51"/>
      <c r="Z25" s="51"/>
    </row>
    <row r="26" spans="1:26" ht="15" customHeight="1">
      <c r="A26" s="30" t="s">
        <v>4830</v>
      </c>
      <c r="B26" s="80" t="s">
        <v>4831</v>
      </c>
      <c r="C26" s="4" t="s">
        <v>3268</v>
      </c>
      <c r="D26" s="4" t="s">
        <v>4832</v>
      </c>
      <c r="E26" s="127" t="s">
        <v>392</v>
      </c>
      <c r="F26" s="127" t="s">
        <v>4833</v>
      </c>
      <c r="G26" s="794"/>
      <c r="H26" s="794"/>
      <c r="I26" s="794"/>
      <c r="J26" s="794"/>
      <c r="K26" s="794"/>
      <c r="L26" s="794"/>
      <c r="M26" s="48"/>
      <c r="N26" s="795">
        <f t="shared" si="2"/>
        <v>0</v>
      </c>
      <c r="O26" s="794"/>
      <c r="P26" s="795">
        <f t="shared" si="3"/>
        <v>0</v>
      </c>
      <c r="Q26" s="39"/>
      <c r="R26" s="70"/>
      <c r="S26" s="797"/>
      <c r="T26" s="51"/>
      <c r="U26" s="51"/>
      <c r="V26" s="51"/>
      <c r="W26" s="51"/>
      <c r="X26" s="51"/>
      <c r="Y26" s="51"/>
      <c r="Z26" s="51"/>
    </row>
    <row r="27" spans="1:26" ht="15" customHeight="1">
      <c r="A27" s="30" t="s">
        <v>4834</v>
      </c>
      <c r="B27" s="80" t="s">
        <v>4835</v>
      </c>
      <c r="C27" s="4" t="s">
        <v>4752</v>
      </c>
      <c r="D27" s="4" t="s">
        <v>4836</v>
      </c>
      <c r="E27" s="127" t="s">
        <v>392</v>
      </c>
      <c r="F27" s="127" t="s">
        <v>4748</v>
      </c>
      <c r="G27" s="794"/>
      <c r="H27" s="794"/>
      <c r="I27" s="794"/>
      <c r="J27" s="794"/>
      <c r="K27" s="794"/>
      <c r="L27" s="794"/>
      <c r="M27" s="48"/>
      <c r="N27" s="795">
        <f t="shared" si="2"/>
        <v>0</v>
      </c>
      <c r="O27" s="794"/>
      <c r="P27" s="795">
        <f t="shared" si="3"/>
        <v>0</v>
      </c>
      <c r="Q27" s="817"/>
      <c r="R27" s="70"/>
      <c r="S27" s="797"/>
      <c r="T27" s="51"/>
      <c r="U27" s="51"/>
      <c r="V27" s="51"/>
      <c r="W27" s="51"/>
      <c r="X27" s="51"/>
      <c r="Y27" s="51"/>
      <c r="Z27" s="51"/>
    </row>
    <row r="28" spans="1:26" ht="15" customHeight="1">
      <c r="A28" s="30" t="s">
        <v>4840</v>
      </c>
      <c r="B28" s="80" t="s">
        <v>4841</v>
      </c>
      <c r="C28" s="4" t="s">
        <v>4842</v>
      </c>
      <c r="D28" s="4" t="s">
        <v>4843</v>
      </c>
      <c r="E28" s="127" t="s">
        <v>392</v>
      </c>
      <c r="F28" s="127" t="s">
        <v>4761</v>
      </c>
      <c r="G28" s="794"/>
      <c r="H28" s="794"/>
      <c r="I28" s="794">
        <v>1500000</v>
      </c>
      <c r="J28" s="794">
        <v>606109</v>
      </c>
      <c r="K28" s="794"/>
      <c r="L28" s="794" t="s">
        <v>697</v>
      </c>
      <c r="M28" s="48">
        <v>1500000</v>
      </c>
      <c r="N28" s="795">
        <f t="shared" si="2"/>
        <v>15</v>
      </c>
      <c r="O28" s="794">
        <v>1</v>
      </c>
      <c r="P28" s="795">
        <f t="shared" si="3"/>
        <v>15</v>
      </c>
      <c r="Q28" s="39" t="s">
        <v>814</v>
      </c>
      <c r="R28" s="70"/>
      <c r="S28" s="797"/>
      <c r="T28" s="51"/>
      <c r="U28" s="51"/>
      <c r="V28" s="51"/>
      <c r="W28" s="51"/>
      <c r="X28" s="51"/>
      <c r="Y28" s="51"/>
      <c r="Z28" s="51"/>
    </row>
    <row r="29" spans="1:26" ht="15.75" customHeight="1">
      <c r="A29" s="30" t="s">
        <v>4847</v>
      </c>
      <c r="B29" s="80" t="s">
        <v>4848</v>
      </c>
      <c r="C29" s="4" t="s">
        <v>4849</v>
      </c>
      <c r="D29" s="4" t="s">
        <v>4850</v>
      </c>
      <c r="E29" s="127" t="s">
        <v>609</v>
      </c>
      <c r="F29" s="127" t="s">
        <v>4851</v>
      </c>
      <c r="G29" s="794"/>
      <c r="H29" s="794"/>
      <c r="I29" s="794"/>
      <c r="J29" s="794"/>
      <c r="K29" s="794"/>
      <c r="L29" s="794"/>
      <c r="M29" s="48"/>
      <c r="N29" s="795">
        <f t="shared" si="2"/>
        <v>0</v>
      </c>
      <c r="O29" s="794"/>
      <c r="P29" s="795">
        <f t="shared" si="3"/>
        <v>0</v>
      </c>
      <c r="Q29" s="796"/>
      <c r="R29" s="70"/>
      <c r="S29" s="797"/>
      <c r="T29" s="51"/>
      <c r="U29" s="51"/>
      <c r="V29" s="51"/>
      <c r="W29" s="51"/>
      <c r="X29" s="51"/>
      <c r="Y29" s="51"/>
      <c r="Z29" s="51"/>
    </row>
    <row r="30" spans="1:26" ht="15.75" customHeight="1">
      <c r="A30" s="30" t="s">
        <v>4855</v>
      </c>
      <c r="B30" s="80" t="s">
        <v>4856</v>
      </c>
      <c r="C30" s="4" t="s">
        <v>4857</v>
      </c>
      <c r="D30" s="4" t="s">
        <v>4858</v>
      </c>
      <c r="E30" s="127" t="s">
        <v>609</v>
      </c>
      <c r="F30" s="127" t="s">
        <v>4722</v>
      </c>
      <c r="G30" s="794"/>
      <c r="H30" s="794"/>
      <c r="I30" s="794"/>
      <c r="J30" s="794"/>
      <c r="K30" s="794"/>
      <c r="L30" s="794"/>
      <c r="M30" s="48"/>
      <c r="N30" s="795">
        <f t="shared" si="2"/>
        <v>0</v>
      </c>
      <c r="O30" s="794"/>
      <c r="P30" s="795">
        <f t="shared" si="3"/>
        <v>0</v>
      </c>
      <c r="Q30" s="796"/>
      <c r="R30" s="70"/>
      <c r="S30" s="797"/>
      <c r="T30" s="51"/>
      <c r="U30" s="51"/>
      <c r="V30" s="51"/>
      <c r="W30" s="51"/>
      <c r="X30" s="51"/>
      <c r="Y30" s="51"/>
      <c r="Z30" s="51"/>
    </row>
    <row r="31" spans="1:26" ht="15.75" customHeight="1">
      <c r="A31" s="30" t="s">
        <v>4859</v>
      </c>
      <c r="B31" s="80" t="s">
        <v>4860</v>
      </c>
      <c r="C31" s="4" t="s">
        <v>4861</v>
      </c>
      <c r="D31" s="4" t="s">
        <v>4862</v>
      </c>
      <c r="E31" s="127" t="s">
        <v>609</v>
      </c>
      <c r="F31" s="127" t="s">
        <v>4722</v>
      </c>
      <c r="G31" s="794"/>
      <c r="H31" s="794"/>
      <c r="I31" s="794">
        <v>16000</v>
      </c>
      <c r="J31" s="794">
        <v>250</v>
      </c>
      <c r="K31" s="794"/>
      <c r="L31" s="794"/>
      <c r="M31" s="48"/>
      <c r="N31" s="795">
        <f t="shared" si="2"/>
        <v>0</v>
      </c>
      <c r="O31" s="794"/>
      <c r="P31" s="795">
        <f t="shared" si="3"/>
        <v>0</v>
      </c>
      <c r="Q31" s="796"/>
      <c r="R31" s="70"/>
      <c r="S31" s="797"/>
      <c r="T31" s="51"/>
      <c r="U31" s="51"/>
      <c r="V31" s="51"/>
      <c r="W31" s="51"/>
      <c r="X31" s="51"/>
      <c r="Y31" s="51"/>
      <c r="Z31" s="51"/>
    </row>
    <row r="32" spans="1:26" ht="15.75" customHeight="1">
      <c r="A32" s="30" t="s">
        <v>4864</v>
      </c>
      <c r="B32" s="80" t="s">
        <v>4865</v>
      </c>
      <c r="C32" s="4" t="s">
        <v>4866</v>
      </c>
      <c r="D32" s="4" t="s">
        <v>4867</v>
      </c>
      <c r="E32" s="127" t="s">
        <v>609</v>
      </c>
      <c r="F32" s="127" t="s">
        <v>4868</v>
      </c>
      <c r="G32" s="794"/>
      <c r="H32" s="794"/>
      <c r="I32" s="794"/>
      <c r="J32" s="794"/>
      <c r="K32" s="794"/>
      <c r="L32" s="794"/>
      <c r="M32" s="48"/>
      <c r="N32" s="795">
        <f t="shared" si="2"/>
        <v>0</v>
      </c>
      <c r="O32" s="794"/>
      <c r="P32" s="795">
        <f t="shared" si="3"/>
        <v>0</v>
      </c>
      <c r="Q32" s="796"/>
      <c r="R32" s="70"/>
      <c r="S32" s="797"/>
      <c r="T32" s="51"/>
      <c r="U32" s="51"/>
      <c r="V32" s="51"/>
      <c r="W32" s="51"/>
      <c r="X32" s="51"/>
      <c r="Y32" s="51"/>
      <c r="Z32" s="51"/>
    </row>
    <row r="33" spans="1:26" ht="25.5">
      <c r="A33" s="135" t="s">
        <v>4869</v>
      </c>
      <c r="B33" s="337" t="s">
        <v>4871</v>
      </c>
      <c r="C33" s="131" t="s">
        <v>4872</v>
      </c>
      <c r="D33" s="131" t="s">
        <v>4873</v>
      </c>
      <c r="E33" s="241" t="s">
        <v>392</v>
      </c>
      <c r="F33" s="241" t="s">
        <v>4769</v>
      </c>
      <c r="G33" s="243"/>
      <c r="H33" s="243"/>
      <c r="I33" s="243">
        <v>30000</v>
      </c>
      <c r="J33" s="253">
        <v>8582</v>
      </c>
      <c r="K33" s="253"/>
      <c r="L33" s="243" t="s">
        <v>4874</v>
      </c>
      <c r="M33" s="502">
        <v>30000</v>
      </c>
      <c r="N33" s="656">
        <f t="shared" si="2"/>
        <v>0.3</v>
      </c>
      <c r="O33" s="243">
        <v>1</v>
      </c>
      <c r="P33" s="656">
        <f t="shared" si="3"/>
        <v>0.3</v>
      </c>
      <c r="Q33" s="818" t="s">
        <v>4875</v>
      </c>
      <c r="R33" s="180"/>
      <c r="S33" s="819"/>
      <c r="T33" s="769"/>
      <c r="U33" s="769"/>
      <c r="V33" s="769"/>
      <c r="W33" s="769"/>
      <c r="X33" s="769"/>
      <c r="Y33" s="769"/>
      <c r="Z33" s="769"/>
    </row>
    <row r="34" spans="1:26" ht="15.75" customHeight="1">
      <c r="A34" s="30" t="s">
        <v>4879</v>
      </c>
      <c r="B34" s="80" t="s">
        <v>4880</v>
      </c>
      <c r="C34" s="4" t="s">
        <v>4881</v>
      </c>
      <c r="D34" s="4" t="s">
        <v>4882</v>
      </c>
      <c r="E34" s="127" t="s">
        <v>392</v>
      </c>
      <c r="F34" s="127" t="s">
        <v>4769</v>
      </c>
      <c r="G34" s="794"/>
      <c r="H34" s="794"/>
      <c r="I34" s="794"/>
      <c r="J34" s="803"/>
      <c r="K34" s="803"/>
      <c r="L34" s="794"/>
      <c r="M34" s="48"/>
      <c r="N34" s="795">
        <f t="shared" si="2"/>
        <v>0</v>
      </c>
      <c r="O34" s="794"/>
      <c r="P34" s="795">
        <f t="shared" si="3"/>
        <v>0</v>
      </c>
      <c r="Q34" s="796"/>
      <c r="R34" s="130"/>
      <c r="S34" s="797"/>
      <c r="T34" s="51"/>
      <c r="U34" s="51"/>
      <c r="V34" s="51"/>
      <c r="W34" s="51"/>
      <c r="X34" s="51"/>
      <c r="Y34" s="51"/>
      <c r="Z34" s="51"/>
    </row>
    <row r="35" spans="1:26" ht="15.75" customHeight="1">
      <c r="A35" s="30" t="s">
        <v>4884</v>
      </c>
      <c r="B35" s="80" t="s">
        <v>4885</v>
      </c>
      <c r="C35" s="4" t="s">
        <v>4887</v>
      </c>
      <c r="D35" s="4" t="s">
        <v>4888</v>
      </c>
      <c r="E35" s="127" t="s">
        <v>392</v>
      </c>
      <c r="F35" s="127" t="s">
        <v>4769</v>
      </c>
      <c r="G35" s="794"/>
      <c r="H35" s="794"/>
      <c r="I35" s="794"/>
      <c r="J35" s="803"/>
      <c r="K35" s="803"/>
      <c r="L35" s="794"/>
      <c r="M35" s="48"/>
      <c r="N35" s="795">
        <f t="shared" si="2"/>
        <v>0</v>
      </c>
      <c r="O35" s="794"/>
      <c r="P35" s="795">
        <f t="shared" si="3"/>
        <v>0</v>
      </c>
      <c r="Q35" s="796"/>
      <c r="R35" s="130"/>
      <c r="S35" s="797"/>
      <c r="T35" s="51"/>
      <c r="U35" s="51"/>
      <c r="V35" s="51"/>
      <c r="W35" s="51"/>
      <c r="X35" s="51"/>
      <c r="Y35" s="51"/>
      <c r="Z35" s="51"/>
    </row>
    <row r="36" spans="1:26" ht="23.25">
      <c r="A36" s="30" t="s">
        <v>4890</v>
      </c>
      <c r="B36" s="80" t="s">
        <v>4891</v>
      </c>
      <c r="C36" s="70" t="s">
        <v>4892</v>
      </c>
      <c r="D36" s="123" t="s">
        <v>4893</v>
      </c>
      <c r="E36" s="127" t="s">
        <v>682</v>
      </c>
      <c r="F36" s="127" t="s">
        <v>4894</v>
      </c>
      <c r="G36" s="794"/>
      <c r="H36" s="794"/>
      <c r="I36" s="794">
        <v>880000</v>
      </c>
      <c r="J36" s="370">
        <v>729215</v>
      </c>
      <c r="K36" s="794"/>
      <c r="L36" s="794" t="s">
        <v>691</v>
      </c>
      <c r="M36" s="794">
        <v>80000</v>
      </c>
      <c r="N36" s="795">
        <f t="shared" si="2"/>
        <v>0.8</v>
      </c>
      <c r="O36" s="794">
        <v>1</v>
      </c>
      <c r="P36" s="795">
        <f t="shared" si="3"/>
        <v>0.8</v>
      </c>
      <c r="Q36" s="821" t="s">
        <v>4898</v>
      </c>
      <c r="R36" s="70"/>
      <c r="S36" s="797"/>
      <c r="T36" s="51"/>
      <c r="U36" s="51"/>
      <c r="V36" s="51"/>
      <c r="W36" s="51"/>
      <c r="X36" s="51"/>
      <c r="Y36" s="51"/>
      <c r="Z36" s="51"/>
    </row>
    <row r="37" spans="1:26" ht="51">
      <c r="A37" s="30" t="s">
        <v>4899</v>
      </c>
      <c r="B37" s="80" t="s">
        <v>4900</v>
      </c>
      <c r="C37" s="70" t="s">
        <v>722</v>
      </c>
      <c r="D37" s="70" t="s">
        <v>4901</v>
      </c>
      <c r="E37" s="127" t="s">
        <v>682</v>
      </c>
      <c r="F37" s="127" t="s">
        <v>4903</v>
      </c>
      <c r="G37" s="794"/>
      <c r="H37" s="794"/>
      <c r="I37" s="794">
        <v>50000</v>
      </c>
      <c r="J37" s="794"/>
      <c r="K37" s="794">
        <v>50000</v>
      </c>
      <c r="L37" s="794" t="s">
        <v>691</v>
      </c>
      <c r="M37" s="48">
        <v>50000</v>
      </c>
      <c r="N37" s="795">
        <f t="shared" si="2"/>
        <v>0.5</v>
      </c>
      <c r="O37" s="794">
        <v>1</v>
      </c>
      <c r="P37" s="795">
        <f t="shared" si="3"/>
        <v>0.5</v>
      </c>
      <c r="Q37" s="822" t="s">
        <v>4904</v>
      </c>
      <c r="R37" s="70"/>
      <c r="S37" s="797"/>
      <c r="T37" s="51"/>
      <c r="U37" s="51"/>
      <c r="V37" s="51"/>
      <c r="W37" s="51"/>
      <c r="X37" s="51"/>
      <c r="Y37" s="51"/>
      <c r="Z37" s="51"/>
    </row>
    <row r="38" spans="1:26" ht="15.75" customHeight="1">
      <c r="A38" s="30" t="s">
        <v>4908</v>
      </c>
      <c r="B38" s="80"/>
      <c r="C38" s="70"/>
      <c r="D38" s="70" t="s">
        <v>4909</v>
      </c>
      <c r="E38" s="127" t="s">
        <v>682</v>
      </c>
      <c r="F38" s="127" t="s">
        <v>4903</v>
      </c>
      <c r="G38" s="794"/>
      <c r="H38" s="794"/>
      <c r="I38" s="794"/>
      <c r="J38" s="794"/>
      <c r="K38" s="794"/>
      <c r="L38" s="794"/>
      <c r="M38" s="48"/>
      <c r="N38" s="795">
        <f t="shared" si="2"/>
        <v>0</v>
      </c>
      <c r="O38" s="794"/>
      <c r="P38" s="795">
        <f t="shared" si="3"/>
        <v>0</v>
      </c>
      <c r="Q38" s="796"/>
      <c r="R38" s="70"/>
      <c r="S38" s="797"/>
      <c r="T38" s="51"/>
      <c r="U38" s="51"/>
      <c r="V38" s="51"/>
      <c r="W38" s="51"/>
      <c r="X38" s="51"/>
      <c r="Y38" s="51"/>
      <c r="Z38" s="51"/>
    </row>
    <row r="39" spans="1:26" ht="15.75" customHeight="1">
      <c r="A39" s="30" t="s">
        <v>4911</v>
      </c>
      <c r="B39" s="80" t="s">
        <v>4912</v>
      </c>
      <c r="C39" s="70" t="s">
        <v>4913</v>
      </c>
      <c r="D39" s="70" t="s">
        <v>4914</v>
      </c>
      <c r="E39" s="127" t="s">
        <v>682</v>
      </c>
      <c r="F39" s="127" t="s">
        <v>4903</v>
      </c>
      <c r="G39" s="794"/>
      <c r="H39" s="794"/>
      <c r="I39" s="794"/>
      <c r="J39" s="794"/>
      <c r="K39" s="794"/>
      <c r="L39" s="794"/>
      <c r="M39" s="48"/>
      <c r="N39" s="795">
        <f t="shared" si="2"/>
        <v>0</v>
      </c>
      <c r="O39" s="794"/>
      <c r="P39" s="795">
        <f t="shared" si="3"/>
        <v>0</v>
      </c>
      <c r="Q39" s="796"/>
      <c r="R39" s="70"/>
      <c r="S39" s="797"/>
      <c r="T39" s="51"/>
      <c r="U39" s="51"/>
      <c r="V39" s="51"/>
      <c r="W39" s="51"/>
      <c r="X39" s="51"/>
      <c r="Y39" s="51"/>
      <c r="Z39" s="51"/>
    </row>
    <row r="40" spans="1:26" ht="22.5">
      <c r="A40" s="30" t="s">
        <v>4915</v>
      </c>
      <c r="B40" s="80" t="s">
        <v>4916</v>
      </c>
      <c r="C40" s="70" t="s">
        <v>4917</v>
      </c>
      <c r="D40" s="70" t="s">
        <v>4918</v>
      </c>
      <c r="E40" s="127" t="s">
        <v>682</v>
      </c>
      <c r="F40" s="127" t="s">
        <v>4919</v>
      </c>
      <c r="G40" s="794">
        <v>12</v>
      </c>
      <c r="H40" s="48">
        <v>12</v>
      </c>
      <c r="I40" s="41">
        <v>60000</v>
      </c>
      <c r="J40" s="48">
        <v>21000</v>
      </c>
      <c r="K40" s="48"/>
      <c r="L40" s="48" t="s">
        <v>4920</v>
      </c>
      <c r="M40" s="48">
        <v>30000</v>
      </c>
      <c r="N40" s="795">
        <f t="shared" si="2"/>
        <v>0.3</v>
      </c>
      <c r="O40" s="48">
        <v>2</v>
      </c>
      <c r="P40" s="795">
        <f t="shared" si="3"/>
        <v>0.6</v>
      </c>
      <c r="Q40" s="39" t="s">
        <v>4923</v>
      </c>
      <c r="R40" s="70"/>
      <c r="S40" s="4"/>
      <c r="T40" s="51"/>
      <c r="U40" s="51"/>
      <c r="V40" s="51"/>
      <c r="W40" s="51"/>
      <c r="X40" s="51"/>
      <c r="Y40" s="51"/>
      <c r="Z40" s="51"/>
    </row>
    <row r="41" spans="1:26" ht="15.75" customHeight="1">
      <c r="A41" s="30" t="s">
        <v>4924</v>
      </c>
      <c r="B41" s="80" t="s">
        <v>4925</v>
      </c>
      <c r="C41" s="70" t="s">
        <v>3658</v>
      </c>
      <c r="D41" s="70" t="s">
        <v>4926</v>
      </c>
      <c r="E41" s="127" t="s">
        <v>682</v>
      </c>
      <c r="F41" s="127" t="s">
        <v>4927</v>
      </c>
      <c r="G41" s="794">
        <v>0</v>
      </c>
      <c r="H41" s="794">
        <v>0</v>
      </c>
      <c r="I41" s="794">
        <v>0</v>
      </c>
      <c r="J41" s="794"/>
      <c r="K41" s="794"/>
      <c r="L41" s="794"/>
      <c r="M41" s="48"/>
      <c r="N41" s="795">
        <f t="shared" si="2"/>
        <v>0</v>
      </c>
      <c r="O41" s="794"/>
      <c r="P41" s="795">
        <f t="shared" si="3"/>
        <v>0</v>
      </c>
      <c r="Q41" s="796"/>
      <c r="R41" s="70"/>
      <c r="S41" s="797"/>
      <c r="T41" s="51"/>
      <c r="U41" s="51"/>
      <c r="V41" s="51"/>
      <c r="W41" s="51"/>
      <c r="X41" s="51"/>
      <c r="Y41" s="51"/>
      <c r="Z41" s="51"/>
    </row>
    <row r="42" spans="1:26" ht="15.75" customHeight="1">
      <c r="A42" s="30" t="s">
        <v>4929</v>
      </c>
      <c r="B42" s="80" t="s">
        <v>4930</v>
      </c>
      <c r="C42" s="304" t="s">
        <v>4931</v>
      </c>
      <c r="D42" s="70" t="s">
        <v>4932</v>
      </c>
      <c r="E42" s="127" t="s">
        <v>659</v>
      </c>
      <c r="F42" s="127" t="s">
        <v>4933</v>
      </c>
      <c r="G42" s="794">
        <v>24</v>
      </c>
      <c r="H42" s="794">
        <v>0</v>
      </c>
      <c r="I42" s="794">
        <v>36000</v>
      </c>
      <c r="J42" s="794">
        <v>0</v>
      </c>
      <c r="K42" s="794"/>
      <c r="L42" s="794"/>
      <c r="M42" s="48"/>
      <c r="N42" s="795">
        <f t="shared" si="2"/>
        <v>0</v>
      </c>
      <c r="O42" s="794"/>
      <c r="P42" s="795">
        <f t="shared" si="3"/>
        <v>0</v>
      </c>
      <c r="Q42" s="796"/>
      <c r="R42" s="70"/>
      <c r="S42" s="797"/>
      <c r="T42" s="51"/>
      <c r="U42" s="51"/>
      <c r="V42" s="51"/>
      <c r="W42" s="51"/>
      <c r="X42" s="51"/>
      <c r="Y42" s="51"/>
      <c r="Z42" s="51"/>
    </row>
    <row r="43" spans="1:26" ht="15.75" customHeight="1">
      <c r="A43" s="30" t="s">
        <v>4934</v>
      </c>
      <c r="B43" s="80"/>
      <c r="C43" s="4"/>
      <c r="D43" s="4" t="s">
        <v>4935</v>
      </c>
      <c r="E43" s="74" t="s">
        <v>659</v>
      </c>
      <c r="F43" s="127" t="s">
        <v>4936</v>
      </c>
      <c r="G43" s="794"/>
      <c r="H43" s="794"/>
      <c r="I43" s="794">
        <v>50000</v>
      </c>
      <c r="J43" s="794"/>
      <c r="K43" s="794"/>
      <c r="L43" s="794" t="s">
        <v>691</v>
      </c>
      <c r="M43" s="48">
        <v>50000</v>
      </c>
      <c r="N43" s="795">
        <f t="shared" si="2"/>
        <v>0.5</v>
      </c>
      <c r="O43" s="794">
        <v>1</v>
      </c>
      <c r="P43" s="795">
        <f t="shared" si="3"/>
        <v>0.5</v>
      </c>
      <c r="Q43" s="805" t="s">
        <v>814</v>
      </c>
      <c r="R43" s="70"/>
      <c r="S43" s="797"/>
      <c r="T43" s="51"/>
      <c r="U43" s="51"/>
      <c r="V43" s="51"/>
      <c r="W43" s="51"/>
      <c r="X43" s="51"/>
      <c r="Y43" s="51"/>
      <c r="Z43" s="51"/>
    </row>
    <row r="44" spans="1:26" ht="15.75" customHeight="1">
      <c r="A44" s="30" t="s">
        <v>4937</v>
      </c>
      <c r="B44" s="80"/>
      <c r="C44" s="4"/>
      <c r="D44" s="4" t="s">
        <v>4938</v>
      </c>
      <c r="E44" s="74" t="s">
        <v>659</v>
      </c>
      <c r="F44" s="127" t="s">
        <v>4936</v>
      </c>
      <c r="G44" s="794"/>
      <c r="H44" s="794"/>
      <c r="I44" s="794"/>
      <c r="J44" s="794"/>
      <c r="K44" s="794"/>
      <c r="L44" s="794"/>
      <c r="M44" s="48"/>
      <c r="N44" s="795">
        <f t="shared" si="2"/>
        <v>0</v>
      </c>
      <c r="O44" s="794"/>
      <c r="P44" s="795">
        <f t="shared" si="3"/>
        <v>0</v>
      </c>
      <c r="Q44" s="796"/>
      <c r="R44" s="70"/>
      <c r="S44" s="797"/>
      <c r="T44" s="51"/>
      <c r="U44" s="51"/>
      <c r="V44" s="51"/>
      <c r="W44" s="51"/>
      <c r="X44" s="51"/>
      <c r="Y44" s="51"/>
      <c r="Z44" s="51"/>
    </row>
    <row r="45" spans="1:26" ht="15.75" customHeight="1">
      <c r="A45" s="135" t="s">
        <v>4939</v>
      </c>
      <c r="B45" s="337"/>
      <c r="C45" s="131"/>
      <c r="D45" s="131" t="s">
        <v>4940</v>
      </c>
      <c r="E45" s="132" t="s">
        <v>682</v>
      </c>
      <c r="F45" s="241" t="s">
        <v>4941</v>
      </c>
      <c r="G45" s="243"/>
      <c r="H45" s="243"/>
      <c r="I45" s="243"/>
      <c r="J45" s="243"/>
      <c r="K45" s="243"/>
      <c r="L45" s="243" t="s">
        <v>893</v>
      </c>
      <c r="M45" s="502">
        <v>50000</v>
      </c>
      <c r="N45" s="656">
        <f t="shared" si="2"/>
        <v>0.5</v>
      </c>
      <c r="O45" s="243"/>
      <c r="P45" s="656">
        <f t="shared" si="3"/>
        <v>0</v>
      </c>
      <c r="Q45" s="826" t="s">
        <v>4942</v>
      </c>
      <c r="R45" s="137"/>
      <c r="S45" s="819"/>
      <c r="T45" s="769"/>
      <c r="U45" s="769"/>
      <c r="V45" s="769"/>
      <c r="W45" s="769"/>
      <c r="X45" s="769"/>
      <c r="Y45" s="769"/>
      <c r="Z45" s="769"/>
    </row>
    <row r="46" spans="1:26" ht="15.75" customHeight="1">
      <c r="A46" s="30" t="s">
        <v>4943</v>
      </c>
      <c r="B46" s="80"/>
      <c r="C46" s="4"/>
      <c r="D46" s="4" t="s">
        <v>4944</v>
      </c>
      <c r="E46" s="74" t="s">
        <v>659</v>
      </c>
      <c r="F46" s="127" t="s">
        <v>4945</v>
      </c>
      <c r="G46" s="794"/>
      <c r="H46" s="794"/>
      <c r="I46" s="794"/>
      <c r="J46" s="794"/>
      <c r="K46" s="794"/>
      <c r="L46" s="794"/>
      <c r="M46" s="48"/>
      <c r="N46" s="795">
        <f t="shared" si="2"/>
        <v>0</v>
      </c>
      <c r="O46" s="794"/>
      <c r="P46" s="795">
        <f t="shared" si="3"/>
        <v>0</v>
      </c>
      <c r="Q46" s="796"/>
      <c r="R46" s="70"/>
      <c r="S46" s="797"/>
      <c r="T46" s="51"/>
      <c r="U46" s="51"/>
      <c r="V46" s="51"/>
      <c r="W46" s="51"/>
      <c r="X46" s="51"/>
      <c r="Y46" s="51"/>
      <c r="Z46" s="51"/>
    </row>
    <row r="47" spans="1:26" ht="15.75" customHeight="1">
      <c r="A47" s="30" t="s">
        <v>4946</v>
      </c>
      <c r="B47" s="80"/>
      <c r="C47" s="4"/>
      <c r="D47" s="4" t="s">
        <v>4947</v>
      </c>
      <c r="E47" s="74" t="s">
        <v>609</v>
      </c>
      <c r="F47" s="127" t="s">
        <v>4948</v>
      </c>
      <c r="G47" s="794"/>
      <c r="H47" s="794"/>
      <c r="I47" s="794"/>
      <c r="J47" s="794"/>
      <c r="K47" s="794"/>
      <c r="L47" s="794"/>
      <c r="M47" s="48"/>
      <c r="N47" s="795">
        <f t="shared" si="2"/>
        <v>0</v>
      </c>
      <c r="O47" s="794"/>
      <c r="P47" s="795">
        <f t="shared" si="3"/>
        <v>0</v>
      </c>
      <c r="Q47" s="796"/>
      <c r="R47" s="70"/>
      <c r="S47" s="797"/>
      <c r="T47" s="51"/>
      <c r="U47" s="51"/>
      <c r="V47" s="51"/>
      <c r="W47" s="51"/>
      <c r="X47" s="51"/>
      <c r="Y47" s="51"/>
      <c r="Z47" s="51"/>
    </row>
    <row r="48" spans="1:26" ht="15.75" customHeight="1">
      <c r="A48" s="30" t="s">
        <v>4949</v>
      </c>
      <c r="B48" s="80" t="s">
        <v>4950</v>
      </c>
      <c r="C48" s="304"/>
      <c r="D48" s="80" t="s">
        <v>171</v>
      </c>
      <c r="E48" s="127"/>
      <c r="F48" s="335"/>
      <c r="G48" s="794"/>
      <c r="H48" s="794"/>
      <c r="I48" s="794"/>
      <c r="J48" s="794"/>
      <c r="K48" s="794"/>
      <c r="L48" s="794"/>
      <c r="M48" s="48"/>
      <c r="N48" s="795">
        <f t="shared" si="2"/>
        <v>0</v>
      </c>
      <c r="O48" s="794"/>
      <c r="P48" s="795">
        <f t="shared" si="3"/>
        <v>0</v>
      </c>
      <c r="Q48" s="796"/>
      <c r="R48" s="70"/>
      <c r="S48" s="797"/>
      <c r="T48" s="51"/>
      <c r="U48" s="51"/>
      <c r="V48" s="51"/>
      <c r="W48" s="51"/>
      <c r="X48" s="51"/>
      <c r="Y48" s="51"/>
      <c r="Z48" s="51"/>
    </row>
    <row r="49" spans="1:26" ht="15.75" customHeight="1">
      <c r="A49" s="117" t="s">
        <v>4951</v>
      </c>
      <c r="B49" s="117" t="s">
        <v>4952</v>
      </c>
      <c r="C49" s="117"/>
      <c r="D49" s="117" t="s">
        <v>977</v>
      </c>
      <c r="E49" s="118"/>
      <c r="F49" s="118"/>
      <c r="G49" s="788"/>
      <c r="H49" s="788"/>
      <c r="I49" s="788"/>
      <c r="J49" s="788"/>
      <c r="K49" s="788"/>
      <c r="L49" s="788"/>
      <c r="M49" s="788"/>
      <c r="N49" s="791"/>
      <c r="O49" s="788"/>
      <c r="P49" s="791">
        <f>SUM(P50:P67)</f>
        <v>20.7</v>
      </c>
      <c r="Q49" s="793"/>
      <c r="R49" s="78"/>
      <c r="S49" s="117">
        <f>SUM(S50:S67)</f>
        <v>0</v>
      </c>
      <c r="T49" s="51"/>
      <c r="U49" s="51"/>
      <c r="V49" s="51"/>
      <c r="W49" s="51"/>
      <c r="X49" s="51"/>
      <c r="Y49" s="51"/>
      <c r="Z49" s="51"/>
    </row>
    <row r="50" spans="1:26" ht="15.75" customHeight="1">
      <c r="A50" s="30" t="s">
        <v>4953</v>
      </c>
      <c r="B50" s="80" t="s">
        <v>4954</v>
      </c>
      <c r="C50" s="42" t="s">
        <v>4955</v>
      </c>
      <c r="D50" s="4" t="s">
        <v>4956</v>
      </c>
      <c r="E50" s="127" t="s">
        <v>392</v>
      </c>
      <c r="F50" s="127" t="s">
        <v>2785</v>
      </c>
      <c r="G50" s="794"/>
      <c r="H50" s="794"/>
      <c r="I50" s="794"/>
      <c r="J50" s="794"/>
      <c r="K50" s="794"/>
      <c r="L50" s="794"/>
      <c r="M50" s="48"/>
      <c r="N50" s="795">
        <f t="shared" ref="N50:N67" si="4">M50/100000</f>
        <v>0</v>
      </c>
      <c r="O50" s="794"/>
      <c r="P50" s="795">
        <f t="shared" ref="P50:P67" si="5">N50*O50</f>
        <v>0</v>
      </c>
      <c r="Q50" s="796"/>
      <c r="R50" s="70"/>
      <c r="S50" s="797"/>
      <c r="T50" s="51"/>
      <c r="U50" s="51"/>
      <c r="V50" s="51"/>
      <c r="W50" s="51"/>
      <c r="X50" s="51"/>
      <c r="Y50" s="51"/>
      <c r="Z50" s="51"/>
    </row>
    <row r="51" spans="1:26" ht="15.75" customHeight="1">
      <c r="A51" s="30" t="s">
        <v>4957</v>
      </c>
      <c r="B51" s="80" t="s">
        <v>4958</v>
      </c>
      <c r="C51" s="466" t="s">
        <v>4959</v>
      </c>
      <c r="D51" s="466" t="s">
        <v>4960</v>
      </c>
      <c r="E51" s="127" t="s">
        <v>609</v>
      </c>
      <c r="F51" s="127" t="s">
        <v>4961</v>
      </c>
      <c r="G51" s="794"/>
      <c r="H51" s="794"/>
      <c r="I51" s="794"/>
      <c r="J51" s="794"/>
      <c r="K51" s="794"/>
      <c r="L51" s="794"/>
      <c r="M51" s="48"/>
      <c r="N51" s="795">
        <f t="shared" si="4"/>
        <v>0</v>
      </c>
      <c r="O51" s="794"/>
      <c r="P51" s="795">
        <f t="shared" si="5"/>
        <v>0</v>
      </c>
      <c r="Q51" s="796"/>
      <c r="R51" s="70"/>
      <c r="S51" s="797"/>
      <c r="T51" s="51"/>
      <c r="U51" s="51"/>
      <c r="V51" s="51"/>
      <c r="W51" s="51"/>
      <c r="X51" s="51"/>
      <c r="Y51" s="51"/>
      <c r="Z51" s="51"/>
    </row>
    <row r="52" spans="1:26" ht="15.75" customHeight="1">
      <c r="A52" s="30" t="s">
        <v>4962</v>
      </c>
      <c r="B52" s="80" t="s">
        <v>4963</v>
      </c>
      <c r="C52" s="4" t="s">
        <v>4857</v>
      </c>
      <c r="D52" s="4" t="s">
        <v>4964</v>
      </c>
      <c r="E52" s="127" t="s">
        <v>609</v>
      </c>
      <c r="F52" s="127" t="s">
        <v>4722</v>
      </c>
      <c r="G52" s="794"/>
      <c r="H52" s="794"/>
      <c r="I52" s="794">
        <v>504000</v>
      </c>
      <c r="J52" s="794"/>
      <c r="K52" s="794"/>
      <c r="L52" s="794"/>
      <c r="M52" s="48"/>
      <c r="N52" s="795">
        <f t="shared" si="4"/>
        <v>0</v>
      </c>
      <c r="O52" s="794"/>
      <c r="P52" s="795">
        <f t="shared" si="5"/>
        <v>0</v>
      </c>
      <c r="Q52" s="796"/>
      <c r="R52" s="70"/>
      <c r="S52" s="797"/>
      <c r="T52" s="51"/>
      <c r="U52" s="51"/>
      <c r="V52" s="51"/>
      <c r="W52" s="51"/>
      <c r="X52" s="51"/>
      <c r="Y52" s="51"/>
      <c r="Z52" s="51"/>
    </row>
    <row r="53" spans="1:26" ht="38.25">
      <c r="A53" s="30" t="s">
        <v>4965</v>
      </c>
      <c r="B53" s="80" t="s">
        <v>4966</v>
      </c>
      <c r="C53" s="42" t="s">
        <v>949</v>
      </c>
      <c r="D53" s="4" t="s">
        <v>986</v>
      </c>
      <c r="E53" s="127" t="s">
        <v>609</v>
      </c>
      <c r="F53" s="127" t="s">
        <v>4722</v>
      </c>
      <c r="G53" s="794"/>
      <c r="H53" s="794"/>
      <c r="I53" s="794"/>
      <c r="J53" s="803"/>
      <c r="K53" s="803"/>
      <c r="L53" s="794"/>
      <c r="M53" s="48"/>
      <c r="N53" s="795">
        <f t="shared" si="4"/>
        <v>0</v>
      </c>
      <c r="O53" s="794"/>
      <c r="P53" s="795">
        <f t="shared" si="5"/>
        <v>0</v>
      </c>
      <c r="Q53" s="796"/>
      <c r="R53" s="70"/>
      <c r="S53" s="797"/>
      <c r="T53" s="51"/>
      <c r="U53" s="51"/>
      <c r="V53" s="51"/>
      <c r="W53" s="51"/>
      <c r="X53" s="51"/>
      <c r="Y53" s="51"/>
      <c r="Z53" s="51"/>
    </row>
    <row r="54" spans="1:26" ht="25.5">
      <c r="A54" s="30" t="s">
        <v>4967</v>
      </c>
      <c r="B54" s="80" t="s">
        <v>4968</v>
      </c>
      <c r="C54" s="4" t="s">
        <v>4969</v>
      </c>
      <c r="D54" s="4" t="s">
        <v>4970</v>
      </c>
      <c r="E54" s="127" t="s">
        <v>682</v>
      </c>
      <c r="F54" s="127" t="s">
        <v>4903</v>
      </c>
      <c r="G54" s="794"/>
      <c r="H54" s="794"/>
      <c r="I54" s="794">
        <v>380000</v>
      </c>
      <c r="J54" s="803">
        <v>308000</v>
      </c>
      <c r="K54" s="803">
        <v>72000</v>
      </c>
      <c r="L54" s="794" t="s">
        <v>893</v>
      </c>
      <c r="M54" s="48">
        <v>610000</v>
      </c>
      <c r="N54" s="795">
        <f t="shared" si="4"/>
        <v>6.1</v>
      </c>
      <c r="O54" s="794">
        <v>1</v>
      </c>
      <c r="P54" s="795">
        <f t="shared" si="5"/>
        <v>6.1</v>
      </c>
      <c r="Q54" s="704" t="s">
        <v>1652</v>
      </c>
      <c r="R54" s="70"/>
      <c r="S54" s="797"/>
      <c r="T54" s="51"/>
      <c r="U54" s="51"/>
      <c r="V54" s="51"/>
      <c r="W54" s="51"/>
      <c r="X54" s="51"/>
      <c r="Y54" s="51"/>
      <c r="Z54" s="51"/>
    </row>
    <row r="55" spans="1:26" ht="25.5">
      <c r="A55" s="135" t="s">
        <v>4971</v>
      </c>
      <c r="B55" s="337" t="s">
        <v>4972</v>
      </c>
      <c r="C55" s="131" t="s">
        <v>4973</v>
      </c>
      <c r="D55" s="131" t="s">
        <v>4974</v>
      </c>
      <c r="E55" s="241" t="s">
        <v>682</v>
      </c>
      <c r="F55" s="241" t="s">
        <v>4903</v>
      </c>
      <c r="G55" s="243"/>
      <c r="H55" s="243"/>
      <c r="I55" s="827">
        <v>220000</v>
      </c>
      <c r="J55" s="253">
        <v>220000</v>
      </c>
      <c r="K55" s="253"/>
      <c r="L55" s="243" t="s">
        <v>893</v>
      </c>
      <c r="M55" s="502">
        <v>150000</v>
      </c>
      <c r="N55" s="656">
        <f t="shared" si="4"/>
        <v>1.5</v>
      </c>
      <c r="O55" s="243">
        <v>1</v>
      </c>
      <c r="P55" s="656">
        <f t="shared" si="5"/>
        <v>1.5</v>
      </c>
      <c r="Q55" s="828" t="s">
        <v>4975</v>
      </c>
      <c r="R55" s="137"/>
      <c r="S55" s="819"/>
      <c r="T55" s="769"/>
      <c r="U55" s="769"/>
      <c r="V55" s="769"/>
      <c r="W55" s="769"/>
      <c r="X55" s="769"/>
      <c r="Y55" s="769"/>
      <c r="Z55" s="769"/>
    </row>
    <row r="56" spans="1:26" ht="15.75" customHeight="1">
      <c r="A56" s="135" t="s">
        <v>4976</v>
      </c>
      <c r="B56" s="337" t="s">
        <v>4977</v>
      </c>
      <c r="C56" s="137" t="s">
        <v>4978</v>
      </c>
      <c r="D56" s="137" t="s">
        <v>4979</v>
      </c>
      <c r="E56" s="241" t="s">
        <v>682</v>
      </c>
      <c r="F56" s="241" t="s">
        <v>4903</v>
      </c>
      <c r="G56" s="243"/>
      <c r="H56" s="243"/>
      <c r="I56" s="827"/>
      <c r="J56" s="827"/>
      <c r="K56" s="243"/>
      <c r="L56" s="243"/>
      <c r="M56" s="502"/>
      <c r="N56" s="656">
        <f t="shared" si="4"/>
        <v>0</v>
      </c>
      <c r="O56" s="243"/>
      <c r="P56" s="656">
        <f t="shared" si="5"/>
        <v>0</v>
      </c>
      <c r="Q56" s="828"/>
      <c r="R56" s="137"/>
      <c r="S56" s="819"/>
      <c r="T56" s="769"/>
      <c r="U56" s="769"/>
      <c r="V56" s="769"/>
      <c r="W56" s="769"/>
      <c r="X56" s="769"/>
      <c r="Y56" s="769"/>
      <c r="Z56" s="769"/>
    </row>
    <row r="57" spans="1:26" ht="15.75" customHeight="1">
      <c r="A57" s="135" t="s">
        <v>4980</v>
      </c>
      <c r="B57" s="337" t="s">
        <v>4981</v>
      </c>
      <c r="C57" s="137" t="s">
        <v>722</v>
      </c>
      <c r="D57" s="137" t="s">
        <v>4982</v>
      </c>
      <c r="E57" s="241" t="s">
        <v>682</v>
      </c>
      <c r="F57" s="241" t="s">
        <v>4903</v>
      </c>
      <c r="G57" s="243"/>
      <c r="H57" s="243"/>
      <c r="I57" s="243"/>
      <c r="J57" s="243"/>
      <c r="K57" s="243"/>
      <c r="L57" s="243"/>
      <c r="M57" s="502"/>
      <c r="N57" s="656">
        <f t="shared" si="4"/>
        <v>0</v>
      </c>
      <c r="O57" s="243"/>
      <c r="P57" s="656">
        <f t="shared" si="5"/>
        <v>0</v>
      </c>
      <c r="Q57" s="829"/>
      <c r="R57" s="137"/>
      <c r="S57" s="819"/>
      <c r="T57" s="769"/>
      <c r="U57" s="769"/>
      <c r="V57" s="769"/>
      <c r="W57" s="769"/>
      <c r="X57" s="769"/>
      <c r="Y57" s="769"/>
      <c r="Z57" s="769"/>
    </row>
    <row r="58" spans="1:26" ht="15.75" customHeight="1">
      <c r="A58" s="30" t="s">
        <v>4983</v>
      </c>
      <c r="B58" s="80" t="s">
        <v>4984</v>
      </c>
      <c r="C58" s="70" t="s">
        <v>4985</v>
      </c>
      <c r="D58" s="70" t="s">
        <v>4986</v>
      </c>
      <c r="E58" s="127" t="s">
        <v>682</v>
      </c>
      <c r="F58" s="127" t="s">
        <v>4903</v>
      </c>
      <c r="G58" s="794"/>
      <c r="H58" s="794"/>
      <c r="I58" s="794"/>
      <c r="J58" s="794"/>
      <c r="K58" s="794"/>
      <c r="L58" s="794"/>
      <c r="M58" s="48"/>
      <c r="N58" s="795">
        <f t="shared" si="4"/>
        <v>0</v>
      </c>
      <c r="O58" s="794"/>
      <c r="P58" s="795">
        <f t="shared" si="5"/>
        <v>0</v>
      </c>
      <c r="Q58" s="796"/>
      <c r="R58" s="70"/>
      <c r="S58" s="797"/>
      <c r="T58" s="51"/>
      <c r="U58" s="51"/>
      <c r="V58" s="51"/>
      <c r="W58" s="51"/>
      <c r="X58" s="51"/>
      <c r="Y58" s="51"/>
      <c r="Z58" s="51"/>
    </row>
    <row r="59" spans="1:26" ht="15.75" customHeight="1">
      <c r="A59" s="30" t="s">
        <v>4987</v>
      </c>
      <c r="B59" s="80" t="s">
        <v>4988</v>
      </c>
      <c r="C59" s="4"/>
      <c r="D59" s="70" t="s">
        <v>4989</v>
      </c>
      <c r="E59" s="127"/>
      <c r="F59" s="127"/>
      <c r="G59" s="794"/>
      <c r="H59" s="794"/>
      <c r="I59" s="794"/>
      <c r="J59" s="794"/>
      <c r="K59" s="794"/>
      <c r="L59" s="794"/>
      <c r="M59" s="48"/>
      <c r="N59" s="795">
        <f t="shared" si="4"/>
        <v>0</v>
      </c>
      <c r="O59" s="794"/>
      <c r="P59" s="795">
        <f t="shared" si="5"/>
        <v>0</v>
      </c>
      <c r="Q59" s="796"/>
      <c r="R59" s="70"/>
      <c r="S59" s="797"/>
      <c r="T59" s="51"/>
      <c r="U59" s="51"/>
      <c r="V59" s="51"/>
      <c r="W59" s="51"/>
      <c r="X59" s="51"/>
      <c r="Y59" s="51"/>
      <c r="Z59" s="51"/>
    </row>
    <row r="60" spans="1:26" ht="45">
      <c r="A60" s="30" t="s">
        <v>4990</v>
      </c>
      <c r="B60" s="80" t="s">
        <v>4991</v>
      </c>
      <c r="C60" s="304" t="s">
        <v>4992</v>
      </c>
      <c r="D60" s="70" t="s">
        <v>3740</v>
      </c>
      <c r="E60" s="127" t="s">
        <v>659</v>
      </c>
      <c r="F60" s="127" t="s">
        <v>4993</v>
      </c>
      <c r="G60" s="794">
        <v>0</v>
      </c>
      <c r="H60" s="794">
        <v>0</v>
      </c>
      <c r="I60" s="794">
        <v>100000</v>
      </c>
      <c r="J60" s="794">
        <v>120042</v>
      </c>
      <c r="K60" s="794">
        <v>0</v>
      </c>
      <c r="L60" s="794" t="s">
        <v>697</v>
      </c>
      <c r="M60" s="48">
        <v>200000</v>
      </c>
      <c r="N60" s="795">
        <f t="shared" si="4"/>
        <v>2</v>
      </c>
      <c r="O60" s="794">
        <v>1</v>
      </c>
      <c r="P60" s="795">
        <f t="shared" si="5"/>
        <v>2</v>
      </c>
      <c r="Q60" s="39" t="s">
        <v>4994</v>
      </c>
      <c r="R60" s="70"/>
      <c r="S60" s="797"/>
      <c r="T60" s="51"/>
      <c r="U60" s="51"/>
      <c r="V60" s="51"/>
      <c r="W60" s="51"/>
      <c r="X60" s="51"/>
      <c r="Y60" s="51"/>
      <c r="Z60" s="51"/>
    </row>
    <row r="61" spans="1:26" ht="56.25">
      <c r="A61" s="30" t="s">
        <v>4995</v>
      </c>
      <c r="B61" s="80" t="s">
        <v>4996</v>
      </c>
      <c r="C61" s="304" t="s">
        <v>4997</v>
      </c>
      <c r="D61" s="70" t="s">
        <v>3744</v>
      </c>
      <c r="E61" s="127" t="s">
        <v>659</v>
      </c>
      <c r="F61" s="127" t="s">
        <v>4993</v>
      </c>
      <c r="G61" s="794">
        <v>0</v>
      </c>
      <c r="H61" s="794">
        <v>0</v>
      </c>
      <c r="I61" s="794">
        <v>100000</v>
      </c>
      <c r="J61" s="794">
        <v>30240</v>
      </c>
      <c r="K61" s="794">
        <v>0</v>
      </c>
      <c r="L61" s="794" t="s">
        <v>2023</v>
      </c>
      <c r="M61" s="48">
        <v>50000</v>
      </c>
      <c r="N61" s="795">
        <f t="shared" si="4"/>
        <v>0.5</v>
      </c>
      <c r="O61" s="794">
        <v>2</v>
      </c>
      <c r="P61" s="795">
        <f t="shared" si="5"/>
        <v>1</v>
      </c>
      <c r="Q61" s="39" t="s">
        <v>4998</v>
      </c>
      <c r="R61" s="70"/>
      <c r="S61" s="797"/>
      <c r="T61" s="51"/>
      <c r="U61" s="51"/>
      <c r="V61" s="51"/>
      <c r="W61" s="51"/>
      <c r="X61" s="51"/>
      <c r="Y61" s="51"/>
      <c r="Z61" s="51"/>
    </row>
    <row r="62" spans="1:26" ht="67.5">
      <c r="A62" s="30" t="s">
        <v>4999</v>
      </c>
      <c r="B62" s="80" t="s">
        <v>5000</v>
      </c>
      <c r="C62" s="70" t="s">
        <v>5001</v>
      </c>
      <c r="D62" s="70" t="s">
        <v>5002</v>
      </c>
      <c r="E62" s="127" t="s">
        <v>682</v>
      </c>
      <c r="F62" s="127" t="s">
        <v>4927</v>
      </c>
      <c r="G62" s="794">
        <v>15</v>
      </c>
      <c r="H62" s="794">
        <v>12</v>
      </c>
      <c r="I62" s="794">
        <v>510000</v>
      </c>
      <c r="J62" s="803">
        <v>147969</v>
      </c>
      <c r="K62" s="803"/>
      <c r="L62" s="794" t="s">
        <v>691</v>
      </c>
      <c r="M62" s="48">
        <v>1010000</v>
      </c>
      <c r="N62" s="795">
        <f t="shared" si="4"/>
        <v>10.1</v>
      </c>
      <c r="O62" s="794">
        <v>1</v>
      </c>
      <c r="P62" s="795">
        <f t="shared" si="5"/>
        <v>10.1</v>
      </c>
      <c r="Q62" s="806" t="s">
        <v>5003</v>
      </c>
      <c r="R62" s="70"/>
      <c r="S62" s="797"/>
      <c r="T62" s="51"/>
      <c r="U62" s="51"/>
      <c r="V62" s="51"/>
      <c r="W62" s="51"/>
      <c r="X62" s="51"/>
      <c r="Y62" s="51"/>
      <c r="Z62" s="51"/>
    </row>
    <row r="63" spans="1:26" ht="15.75" customHeight="1">
      <c r="A63" s="30" t="s">
        <v>5004</v>
      </c>
      <c r="B63" s="80" t="s">
        <v>5005</v>
      </c>
      <c r="C63" s="304" t="s">
        <v>5006</v>
      </c>
      <c r="D63" s="70" t="s">
        <v>5007</v>
      </c>
      <c r="E63" s="127" t="s">
        <v>659</v>
      </c>
      <c r="F63" s="127" t="s">
        <v>4933</v>
      </c>
      <c r="G63" s="794"/>
      <c r="H63" s="794"/>
      <c r="I63" s="794"/>
      <c r="J63" s="794"/>
      <c r="K63" s="794"/>
      <c r="L63" s="794"/>
      <c r="M63" s="48"/>
      <c r="N63" s="795">
        <f t="shared" si="4"/>
        <v>0</v>
      </c>
      <c r="O63" s="794"/>
      <c r="P63" s="795">
        <f t="shared" si="5"/>
        <v>0</v>
      </c>
      <c r="Q63" s="796"/>
      <c r="R63" s="70"/>
      <c r="S63" s="797"/>
      <c r="T63" s="51"/>
      <c r="U63" s="51"/>
      <c r="V63" s="51"/>
      <c r="W63" s="51"/>
      <c r="X63" s="51"/>
      <c r="Y63" s="51"/>
      <c r="Z63" s="51"/>
    </row>
    <row r="64" spans="1:26" ht="15.75" customHeight="1">
      <c r="A64" s="30" t="s">
        <v>5008</v>
      </c>
      <c r="B64" s="80" t="s">
        <v>5009</v>
      </c>
      <c r="C64" s="304"/>
      <c r="D64" s="70" t="s">
        <v>5010</v>
      </c>
      <c r="E64" s="127" t="s">
        <v>659</v>
      </c>
      <c r="F64" s="127" t="s">
        <v>4993</v>
      </c>
      <c r="G64" s="794"/>
      <c r="H64" s="794"/>
      <c r="I64" s="794"/>
      <c r="J64" s="794"/>
      <c r="K64" s="794"/>
      <c r="L64" s="794"/>
      <c r="M64" s="48"/>
      <c r="N64" s="795">
        <f t="shared" si="4"/>
        <v>0</v>
      </c>
      <c r="O64" s="794"/>
      <c r="P64" s="795">
        <f t="shared" si="5"/>
        <v>0</v>
      </c>
      <c r="Q64" s="796"/>
      <c r="R64" s="70"/>
      <c r="S64" s="797"/>
      <c r="T64" s="51"/>
      <c r="U64" s="51"/>
      <c r="V64" s="51"/>
      <c r="W64" s="51"/>
      <c r="X64" s="51"/>
      <c r="Y64" s="51"/>
      <c r="Z64" s="51"/>
    </row>
    <row r="65" spans="1:26" ht="15.75" customHeight="1">
      <c r="A65" s="30" t="s">
        <v>5011</v>
      </c>
      <c r="B65" s="80"/>
      <c r="C65" s="304"/>
      <c r="D65" s="70" t="s">
        <v>5012</v>
      </c>
      <c r="E65" s="127" t="s">
        <v>682</v>
      </c>
      <c r="F65" s="127" t="s">
        <v>5013</v>
      </c>
      <c r="G65" s="794"/>
      <c r="H65" s="794"/>
      <c r="I65" s="794"/>
      <c r="J65" s="794"/>
      <c r="K65" s="794"/>
      <c r="L65" s="794"/>
      <c r="M65" s="48"/>
      <c r="N65" s="795">
        <f t="shared" si="4"/>
        <v>0</v>
      </c>
      <c r="O65" s="794"/>
      <c r="P65" s="795">
        <f t="shared" si="5"/>
        <v>0</v>
      </c>
      <c r="Q65" s="796"/>
      <c r="R65" s="70"/>
      <c r="S65" s="797"/>
      <c r="T65" s="51"/>
      <c r="U65" s="51"/>
      <c r="V65" s="51"/>
      <c r="W65" s="51"/>
      <c r="X65" s="51"/>
      <c r="Y65" s="51"/>
      <c r="Z65" s="51"/>
    </row>
    <row r="66" spans="1:26" ht="15.75" customHeight="1">
      <c r="A66" s="30" t="s">
        <v>5014</v>
      </c>
      <c r="B66" s="80"/>
      <c r="C66" s="304"/>
      <c r="D66" s="70" t="s">
        <v>5015</v>
      </c>
      <c r="E66" s="127" t="s">
        <v>609</v>
      </c>
      <c r="F66" s="127" t="s">
        <v>4722</v>
      </c>
      <c r="G66" s="794"/>
      <c r="H66" s="794"/>
      <c r="I66" s="794"/>
      <c r="J66" s="794"/>
      <c r="K66" s="794"/>
      <c r="L66" s="794"/>
      <c r="M66" s="48"/>
      <c r="N66" s="795">
        <f t="shared" si="4"/>
        <v>0</v>
      </c>
      <c r="O66" s="794"/>
      <c r="P66" s="795">
        <f t="shared" si="5"/>
        <v>0</v>
      </c>
      <c r="Q66" s="796"/>
      <c r="R66" s="70"/>
      <c r="S66" s="797"/>
      <c r="T66" s="51"/>
      <c r="U66" s="51"/>
      <c r="V66" s="51"/>
      <c r="W66" s="51"/>
      <c r="X66" s="51"/>
      <c r="Y66" s="51"/>
      <c r="Z66" s="51"/>
    </row>
    <row r="67" spans="1:26" ht="15.75" customHeight="1">
      <c r="A67" s="30" t="s">
        <v>5016</v>
      </c>
      <c r="B67" s="80" t="s">
        <v>5009</v>
      </c>
      <c r="C67" s="304"/>
      <c r="D67" s="80" t="s">
        <v>171</v>
      </c>
      <c r="E67" s="127"/>
      <c r="F67" s="335"/>
      <c r="G67" s="794"/>
      <c r="H67" s="794"/>
      <c r="I67" s="794"/>
      <c r="J67" s="794"/>
      <c r="K67" s="794"/>
      <c r="L67" s="794"/>
      <c r="M67" s="48"/>
      <c r="N67" s="795">
        <f t="shared" si="4"/>
        <v>0</v>
      </c>
      <c r="O67" s="794"/>
      <c r="P67" s="41">
        <f t="shared" si="5"/>
        <v>0</v>
      </c>
      <c r="Q67" s="817"/>
      <c r="R67" s="70"/>
      <c r="S67" s="797"/>
      <c r="T67" s="51"/>
      <c r="U67" s="51"/>
      <c r="V67" s="51"/>
      <c r="W67" s="51"/>
      <c r="X67" s="51"/>
      <c r="Y67" s="51"/>
      <c r="Z67" s="51"/>
    </row>
    <row r="68" spans="1:26" ht="15.75" customHeight="1">
      <c r="A68" s="67" t="s">
        <v>4747</v>
      </c>
      <c r="B68" s="67">
        <v>16.3</v>
      </c>
      <c r="C68" s="115"/>
      <c r="D68" s="115" t="s">
        <v>5017</v>
      </c>
      <c r="E68" s="23"/>
      <c r="F68" s="23"/>
      <c r="G68" s="830"/>
      <c r="H68" s="830"/>
      <c r="I68" s="830"/>
      <c r="J68" s="830"/>
      <c r="K68" s="830"/>
      <c r="L68" s="830"/>
      <c r="M68" s="830"/>
      <c r="N68" s="783"/>
      <c r="O68" s="830"/>
      <c r="P68" s="783">
        <f>P69+P93+P96+P114+P120</f>
        <v>49.629950000000008</v>
      </c>
      <c r="Q68" s="785"/>
      <c r="R68" s="67"/>
      <c r="S68" s="115">
        <f>S69+S93+S96+S114+S120</f>
        <v>0</v>
      </c>
      <c r="T68" s="51"/>
      <c r="U68" s="51"/>
      <c r="V68" s="51"/>
      <c r="W68" s="51"/>
      <c r="X68" s="51"/>
      <c r="Y68" s="51"/>
      <c r="Z68" s="51"/>
    </row>
    <row r="69" spans="1:26" ht="15.75" customHeight="1">
      <c r="A69" s="117" t="s">
        <v>5018</v>
      </c>
      <c r="B69" s="117" t="s">
        <v>5019</v>
      </c>
      <c r="C69" s="117"/>
      <c r="D69" s="117" t="s">
        <v>4721</v>
      </c>
      <c r="E69" s="118"/>
      <c r="F69" s="118"/>
      <c r="G69" s="788"/>
      <c r="H69" s="788"/>
      <c r="I69" s="788"/>
      <c r="J69" s="788"/>
      <c r="K69" s="788"/>
      <c r="L69" s="788"/>
      <c r="M69" s="788"/>
      <c r="N69" s="791"/>
      <c r="O69" s="788"/>
      <c r="P69" s="791">
        <f>SUM(P70:P87)+P90+P92+P91</f>
        <v>35.509950000000003</v>
      </c>
      <c r="Q69" s="793"/>
      <c r="R69" s="78"/>
      <c r="S69" s="117">
        <f>SUM(S70:S87)+S90+S92+S91</f>
        <v>0</v>
      </c>
      <c r="T69" s="51"/>
      <c r="U69" s="51"/>
      <c r="V69" s="51"/>
      <c r="W69" s="51"/>
      <c r="X69" s="51"/>
      <c r="Y69" s="51"/>
      <c r="Z69" s="51"/>
    </row>
    <row r="70" spans="1:26" ht="15.75" customHeight="1">
      <c r="A70" s="30" t="s">
        <v>5020</v>
      </c>
      <c r="B70" s="80" t="s">
        <v>5021</v>
      </c>
      <c r="C70" s="4" t="s">
        <v>5022</v>
      </c>
      <c r="D70" s="4" t="s">
        <v>5023</v>
      </c>
      <c r="E70" s="74" t="s">
        <v>392</v>
      </c>
      <c r="F70" s="127" t="s">
        <v>4761</v>
      </c>
      <c r="G70" s="794"/>
      <c r="H70" s="794"/>
      <c r="I70" s="794">
        <v>500000</v>
      </c>
      <c r="J70" s="794">
        <v>208388</v>
      </c>
      <c r="K70" s="794"/>
      <c r="L70" s="794" t="s">
        <v>697</v>
      </c>
      <c r="M70" s="48">
        <v>500000</v>
      </c>
      <c r="N70" s="795">
        <f t="shared" ref="N70:N86" si="6">M70/100000</f>
        <v>5</v>
      </c>
      <c r="O70" s="794">
        <v>1</v>
      </c>
      <c r="P70" s="795">
        <f t="shared" ref="P70:P86" si="7">N70*O70</f>
        <v>5</v>
      </c>
      <c r="Q70" s="805" t="s">
        <v>814</v>
      </c>
      <c r="R70" s="70"/>
      <c r="S70" s="797"/>
      <c r="T70" s="51"/>
      <c r="U70" s="51"/>
      <c r="V70" s="51"/>
      <c r="W70" s="51"/>
      <c r="X70" s="51"/>
      <c r="Y70" s="51"/>
      <c r="Z70" s="51"/>
    </row>
    <row r="71" spans="1:26" ht="15.75" customHeight="1">
      <c r="A71" s="30" t="s">
        <v>5024</v>
      </c>
      <c r="B71" s="80" t="s">
        <v>5025</v>
      </c>
      <c r="C71" s="4" t="s">
        <v>683</v>
      </c>
      <c r="D71" s="4" t="s">
        <v>5026</v>
      </c>
      <c r="E71" s="74" t="s">
        <v>392</v>
      </c>
      <c r="F71" s="127" t="s">
        <v>4833</v>
      </c>
      <c r="G71" s="794"/>
      <c r="H71" s="794"/>
      <c r="I71" s="794"/>
      <c r="J71" s="794"/>
      <c r="K71" s="794"/>
      <c r="L71" s="794"/>
      <c r="M71" s="48"/>
      <c r="N71" s="795">
        <f t="shared" si="6"/>
        <v>0</v>
      </c>
      <c r="O71" s="794"/>
      <c r="P71" s="795">
        <f t="shared" si="7"/>
        <v>0</v>
      </c>
      <c r="Q71" s="796"/>
      <c r="R71" s="70"/>
      <c r="S71" s="797"/>
      <c r="T71" s="51"/>
      <c r="U71" s="51"/>
      <c r="V71" s="51"/>
      <c r="W71" s="51"/>
      <c r="X71" s="51"/>
      <c r="Y71" s="51"/>
      <c r="Z71" s="51"/>
    </row>
    <row r="72" spans="1:26" ht="15.75" customHeight="1">
      <c r="A72" s="30" t="s">
        <v>5027</v>
      </c>
      <c r="B72" s="80" t="s">
        <v>5028</v>
      </c>
      <c r="C72" s="4" t="s">
        <v>5029</v>
      </c>
      <c r="D72" s="4" t="s">
        <v>5030</v>
      </c>
      <c r="E72" s="74" t="s">
        <v>609</v>
      </c>
      <c r="F72" s="127" t="s">
        <v>4722</v>
      </c>
      <c r="G72" s="794"/>
      <c r="H72" s="794"/>
      <c r="I72" s="794"/>
      <c r="J72" s="831"/>
      <c r="K72" s="832"/>
      <c r="L72" s="794"/>
      <c r="M72" s="48"/>
      <c r="N72" s="795">
        <f t="shared" si="6"/>
        <v>0</v>
      </c>
      <c r="O72" s="794"/>
      <c r="P72" s="795">
        <f t="shared" si="7"/>
        <v>0</v>
      </c>
      <c r="Q72" s="796"/>
      <c r="R72" s="70"/>
      <c r="S72" s="797"/>
      <c r="T72" s="51"/>
      <c r="U72" s="51"/>
      <c r="V72" s="51"/>
      <c r="W72" s="51"/>
      <c r="X72" s="51"/>
      <c r="Y72" s="51"/>
      <c r="Z72" s="51"/>
    </row>
    <row r="73" spans="1:26" ht="15.75" customHeight="1">
      <c r="A73" s="30" t="s">
        <v>5031</v>
      </c>
      <c r="B73" s="80" t="s">
        <v>5032</v>
      </c>
      <c r="C73" s="4" t="s">
        <v>5033</v>
      </c>
      <c r="D73" s="4" t="s">
        <v>5034</v>
      </c>
      <c r="E73" s="74" t="s">
        <v>609</v>
      </c>
      <c r="F73" s="127" t="s">
        <v>4851</v>
      </c>
      <c r="G73" s="794"/>
      <c r="H73" s="794"/>
      <c r="I73" s="794"/>
      <c r="J73" s="794"/>
      <c r="K73" s="794"/>
      <c r="L73" s="794"/>
      <c r="M73" s="48"/>
      <c r="N73" s="795">
        <f t="shared" si="6"/>
        <v>0</v>
      </c>
      <c r="O73" s="794"/>
      <c r="P73" s="795">
        <f t="shared" si="7"/>
        <v>0</v>
      </c>
      <c r="Q73" s="796"/>
      <c r="R73" s="70"/>
      <c r="S73" s="797"/>
      <c r="T73" s="51"/>
      <c r="U73" s="51"/>
      <c r="V73" s="51"/>
      <c r="W73" s="51"/>
      <c r="X73" s="51"/>
      <c r="Y73" s="51"/>
      <c r="Z73" s="51"/>
    </row>
    <row r="74" spans="1:26" ht="38.25">
      <c r="A74" s="135" t="s">
        <v>5035</v>
      </c>
      <c r="B74" s="337" t="s">
        <v>5036</v>
      </c>
      <c r="C74" s="131" t="s">
        <v>5037</v>
      </c>
      <c r="D74" s="131" t="s">
        <v>5038</v>
      </c>
      <c r="E74" s="132" t="s">
        <v>392</v>
      </c>
      <c r="F74" s="241" t="s">
        <v>5039</v>
      </c>
      <c r="G74" s="243"/>
      <c r="H74" s="243"/>
      <c r="I74" s="243">
        <v>150000</v>
      </c>
      <c r="J74" s="253">
        <v>11916</v>
      </c>
      <c r="K74" s="253"/>
      <c r="L74" s="243" t="s">
        <v>5040</v>
      </c>
      <c r="M74" s="502">
        <v>150000</v>
      </c>
      <c r="N74" s="656">
        <f t="shared" si="6"/>
        <v>1.5</v>
      </c>
      <c r="O74" s="243">
        <v>1</v>
      </c>
      <c r="P74" s="656">
        <f t="shared" si="7"/>
        <v>1.5</v>
      </c>
      <c r="Q74" s="818" t="s">
        <v>5041</v>
      </c>
      <c r="R74" s="180"/>
      <c r="S74" s="819"/>
      <c r="T74" s="769"/>
      <c r="U74" s="769"/>
      <c r="V74" s="769"/>
      <c r="W74" s="769"/>
      <c r="X74" s="769"/>
      <c r="Y74" s="769"/>
      <c r="Z74" s="769"/>
    </row>
    <row r="75" spans="1:26" ht="25.5">
      <c r="A75" s="135" t="s">
        <v>5042</v>
      </c>
      <c r="B75" s="337" t="s">
        <v>5043</v>
      </c>
      <c r="C75" s="131" t="s">
        <v>5044</v>
      </c>
      <c r="D75" s="131" t="s">
        <v>5045</v>
      </c>
      <c r="E75" s="132" t="s">
        <v>392</v>
      </c>
      <c r="F75" s="241" t="s">
        <v>4769</v>
      </c>
      <c r="G75" s="243"/>
      <c r="H75" s="243"/>
      <c r="I75" s="243">
        <v>120000</v>
      </c>
      <c r="J75" s="253">
        <v>0</v>
      </c>
      <c r="K75" s="253"/>
      <c r="L75" s="243" t="s">
        <v>5040</v>
      </c>
      <c r="M75" s="502">
        <v>120000</v>
      </c>
      <c r="N75" s="656">
        <f t="shared" si="6"/>
        <v>1.2</v>
      </c>
      <c r="O75" s="243">
        <v>1</v>
      </c>
      <c r="P75" s="656">
        <f t="shared" si="7"/>
        <v>1.2</v>
      </c>
      <c r="Q75" s="818" t="s">
        <v>5046</v>
      </c>
      <c r="R75" s="137"/>
      <c r="S75" s="819"/>
      <c r="T75" s="769"/>
      <c r="U75" s="769"/>
      <c r="V75" s="769"/>
      <c r="W75" s="769"/>
      <c r="X75" s="769"/>
      <c r="Y75" s="769"/>
      <c r="Z75" s="769"/>
    </row>
    <row r="76" spans="1:26" ht="57">
      <c r="A76" s="30" t="s">
        <v>5047</v>
      </c>
      <c r="B76" s="80" t="s">
        <v>5048</v>
      </c>
      <c r="C76" s="4" t="s">
        <v>5049</v>
      </c>
      <c r="D76" s="4" t="s">
        <v>5050</v>
      </c>
      <c r="E76" s="74" t="s">
        <v>682</v>
      </c>
      <c r="F76" s="127" t="s">
        <v>4894</v>
      </c>
      <c r="G76" s="794"/>
      <c r="H76" s="794"/>
      <c r="I76" s="794">
        <v>350000</v>
      </c>
      <c r="J76" s="794">
        <v>231346</v>
      </c>
      <c r="K76" s="794"/>
      <c r="L76" s="794" t="s">
        <v>691</v>
      </c>
      <c r="M76" s="794">
        <v>350000</v>
      </c>
      <c r="N76" s="795">
        <f t="shared" si="6"/>
        <v>3.5</v>
      </c>
      <c r="O76" s="794">
        <v>1</v>
      </c>
      <c r="P76" s="795">
        <f t="shared" si="7"/>
        <v>3.5</v>
      </c>
      <c r="Q76" s="821" t="s">
        <v>5051</v>
      </c>
      <c r="R76" s="70"/>
      <c r="S76" s="42"/>
      <c r="T76" s="51"/>
      <c r="U76" s="51"/>
      <c r="V76" s="51"/>
      <c r="W76" s="51"/>
      <c r="X76" s="51"/>
      <c r="Y76" s="51"/>
      <c r="Z76" s="51"/>
    </row>
    <row r="77" spans="1:26" ht="15.75" customHeight="1">
      <c r="A77" s="30" t="s">
        <v>5052</v>
      </c>
      <c r="B77" s="80" t="s">
        <v>5053</v>
      </c>
      <c r="C77" s="4" t="s">
        <v>4969</v>
      </c>
      <c r="D77" s="4" t="s">
        <v>5054</v>
      </c>
      <c r="E77" s="74" t="s">
        <v>682</v>
      </c>
      <c r="F77" s="127" t="s">
        <v>4903</v>
      </c>
      <c r="G77" s="794"/>
      <c r="H77" s="794"/>
      <c r="I77" s="794"/>
      <c r="J77" s="803"/>
      <c r="K77" s="803"/>
      <c r="L77" s="794"/>
      <c r="M77" s="48"/>
      <c r="N77" s="795">
        <f t="shared" si="6"/>
        <v>0</v>
      </c>
      <c r="O77" s="794"/>
      <c r="P77" s="795">
        <f t="shared" si="7"/>
        <v>0</v>
      </c>
      <c r="Q77" s="796"/>
      <c r="R77" s="70"/>
      <c r="S77" s="797"/>
      <c r="T77" s="51"/>
      <c r="U77" s="51"/>
      <c r="V77" s="51"/>
      <c r="W77" s="51"/>
      <c r="X77" s="51"/>
      <c r="Y77" s="51"/>
      <c r="Z77" s="51"/>
    </row>
    <row r="78" spans="1:26" ht="15.75" customHeight="1">
      <c r="A78" s="30" t="s">
        <v>5055</v>
      </c>
      <c r="B78" s="80" t="s">
        <v>5056</v>
      </c>
      <c r="C78" s="4" t="s">
        <v>722</v>
      </c>
      <c r="D78" s="4" t="s">
        <v>5057</v>
      </c>
      <c r="E78" s="74" t="s">
        <v>682</v>
      </c>
      <c r="F78" s="127" t="s">
        <v>4903</v>
      </c>
      <c r="G78" s="794"/>
      <c r="H78" s="794"/>
      <c r="I78" s="794"/>
      <c r="J78" s="794"/>
      <c r="K78" s="794"/>
      <c r="L78" s="794"/>
      <c r="M78" s="48"/>
      <c r="N78" s="795">
        <f t="shared" si="6"/>
        <v>0</v>
      </c>
      <c r="O78" s="794"/>
      <c r="P78" s="795">
        <f t="shared" si="7"/>
        <v>0</v>
      </c>
      <c r="Q78" s="796"/>
      <c r="R78" s="70"/>
      <c r="S78" s="797"/>
      <c r="T78" s="51"/>
      <c r="U78" s="51"/>
      <c r="V78" s="51"/>
      <c r="W78" s="51"/>
      <c r="X78" s="51"/>
      <c r="Y78" s="51"/>
      <c r="Z78" s="51"/>
    </row>
    <row r="79" spans="1:26" ht="15.75" customHeight="1">
      <c r="A79" s="30" t="s">
        <v>5059</v>
      </c>
      <c r="B79" s="80" t="s">
        <v>5060</v>
      </c>
      <c r="C79" s="4" t="s">
        <v>5061</v>
      </c>
      <c r="D79" s="4" t="s">
        <v>5062</v>
      </c>
      <c r="E79" s="74" t="s">
        <v>682</v>
      </c>
      <c r="F79" s="127" t="s">
        <v>4903</v>
      </c>
      <c r="G79" s="794"/>
      <c r="H79" s="794"/>
      <c r="I79" s="794"/>
      <c r="J79" s="794"/>
      <c r="K79" s="794"/>
      <c r="L79" s="794"/>
      <c r="M79" s="48"/>
      <c r="N79" s="795">
        <f t="shared" si="6"/>
        <v>0</v>
      </c>
      <c r="O79" s="794"/>
      <c r="P79" s="795">
        <f t="shared" si="7"/>
        <v>0</v>
      </c>
      <c r="Q79" s="796"/>
      <c r="R79" s="70"/>
      <c r="S79" s="797"/>
      <c r="T79" s="51"/>
      <c r="U79" s="51"/>
      <c r="V79" s="51"/>
      <c r="W79" s="51"/>
      <c r="X79" s="51"/>
      <c r="Y79" s="51"/>
      <c r="Z79" s="51"/>
    </row>
    <row r="80" spans="1:26" ht="15.75" customHeight="1">
      <c r="A80" s="30" t="s">
        <v>5064</v>
      </c>
      <c r="B80" s="80" t="s">
        <v>5065</v>
      </c>
      <c r="C80" s="4" t="s">
        <v>5066</v>
      </c>
      <c r="D80" s="4" t="s">
        <v>5067</v>
      </c>
      <c r="E80" s="74" t="s">
        <v>682</v>
      </c>
      <c r="F80" s="127" t="s">
        <v>4919</v>
      </c>
      <c r="G80" s="794"/>
      <c r="H80" s="48"/>
      <c r="I80" s="48"/>
      <c r="J80" s="48"/>
      <c r="K80" s="48"/>
      <c r="L80" s="48"/>
      <c r="M80" s="48"/>
      <c r="N80" s="41">
        <f t="shared" si="6"/>
        <v>0</v>
      </c>
      <c r="O80" s="48"/>
      <c r="P80" s="41">
        <f t="shared" si="7"/>
        <v>0</v>
      </c>
      <c r="Q80" s="817"/>
      <c r="R80" s="70"/>
      <c r="S80" s="4"/>
      <c r="T80" s="51"/>
      <c r="U80" s="51"/>
      <c r="V80" s="51"/>
      <c r="W80" s="51"/>
      <c r="X80" s="51"/>
      <c r="Y80" s="51"/>
      <c r="Z80" s="51"/>
    </row>
    <row r="81" spans="1:26" ht="45">
      <c r="A81" s="135" t="s">
        <v>5068</v>
      </c>
      <c r="B81" s="337" t="s">
        <v>5069</v>
      </c>
      <c r="C81" s="131" t="s">
        <v>5070</v>
      </c>
      <c r="D81" s="131" t="s">
        <v>5071</v>
      </c>
      <c r="E81" s="132" t="s">
        <v>682</v>
      </c>
      <c r="F81" s="241" t="s">
        <v>4919</v>
      </c>
      <c r="G81" s="243">
        <v>12</v>
      </c>
      <c r="H81" s="502">
        <v>10</v>
      </c>
      <c r="I81" s="502">
        <v>204000</v>
      </c>
      <c r="J81" s="502">
        <v>71000</v>
      </c>
      <c r="K81" s="502"/>
      <c r="L81" s="502" t="s">
        <v>697</v>
      </c>
      <c r="M81" s="502">
        <v>17000</v>
      </c>
      <c r="N81" s="837">
        <f t="shared" si="6"/>
        <v>0.17</v>
      </c>
      <c r="O81" s="502">
        <v>12</v>
      </c>
      <c r="P81" s="837">
        <f t="shared" si="7"/>
        <v>2.04</v>
      </c>
      <c r="Q81" s="818" t="s">
        <v>5072</v>
      </c>
      <c r="R81" s="137"/>
      <c r="S81" s="131"/>
      <c r="T81" s="769"/>
      <c r="U81" s="769"/>
      <c r="V81" s="769"/>
      <c r="W81" s="769"/>
      <c r="X81" s="769"/>
      <c r="Y81" s="769"/>
      <c r="Z81" s="769"/>
    </row>
    <row r="82" spans="1:26" ht="33.75">
      <c r="A82" s="30" t="s">
        <v>5073</v>
      </c>
      <c r="B82" s="80" t="s">
        <v>5074</v>
      </c>
      <c r="C82" s="4" t="s">
        <v>4671</v>
      </c>
      <c r="D82" s="4" t="s">
        <v>5075</v>
      </c>
      <c r="E82" s="74" t="s">
        <v>682</v>
      </c>
      <c r="F82" s="127" t="s">
        <v>4927</v>
      </c>
      <c r="G82" s="794">
        <v>14</v>
      </c>
      <c r="H82" s="794">
        <v>10</v>
      </c>
      <c r="I82" s="794">
        <v>738000</v>
      </c>
      <c r="J82" s="794">
        <v>220370</v>
      </c>
      <c r="K82" s="794">
        <v>0</v>
      </c>
      <c r="L82" s="794" t="s">
        <v>5076</v>
      </c>
      <c r="M82" s="48">
        <v>43333</v>
      </c>
      <c r="N82" s="795">
        <f t="shared" si="6"/>
        <v>0.43332999999999999</v>
      </c>
      <c r="O82" s="794">
        <v>15</v>
      </c>
      <c r="P82" s="795">
        <f t="shared" si="7"/>
        <v>6.4999500000000001</v>
      </c>
      <c r="Q82" s="806" t="s">
        <v>5077</v>
      </c>
      <c r="R82" s="70"/>
      <c r="S82" s="797"/>
      <c r="T82" s="51"/>
      <c r="U82" s="51"/>
      <c r="V82" s="51"/>
      <c r="W82" s="51"/>
      <c r="X82" s="51"/>
      <c r="Y82" s="51"/>
      <c r="Z82" s="51"/>
    </row>
    <row r="83" spans="1:26" ht="22.5">
      <c r="A83" s="30" t="s">
        <v>5078</v>
      </c>
      <c r="B83" s="80" t="s">
        <v>5079</v>
      </c>
      <c r="C83" s="4" t="s">
        <v>4674</v>
      </c>
      <c r="D83" s="4" t="s">
        <v>5080</v>
      </c>
      <c r="E83" s="74" t="s">
        <v>682</v>
      </c>
      <c r="F83" s="127" t="s">
        <v>4927</v>
      </c>
      <c r="G83" s="794">
        <v>1</v>
      </c>
      <c r="H83" s="794">
        <v>0</v>
      </c>
      <c r="I83" s="794">
        <v>200000</v>
      </c>
      <c r="J83" s="794">
        <v>0</v>
      </c>
      <c r="K83" s="794">
        <v>0</v>
      </c>
      <c r="L83" s="794" t="s">
        <v>2109</v>
      </c>
      <c r="M83" s="48">
        <v>20000</v>
      </c>
      <c r="N83" s="795">
        <f t="shared" si="6"/>
        <v>0.2</v>
      </c>
      <c r="O83" s="794">
        <v>10</v>
      </c>
      <c r="P83" s="795">
        <f t="shared" si="7"/>
        <v>2</v>
      </c>
      <c r="Q83" s="806" t="s">
        <v>5081</v>
      </c>
      <c r="R83" s="70"/>
      <c r="S83" s="797"/>
      <c r="T83" s="51"/>
      <c r="U83" s="51"/>
      <c r="V83" s="51"/>
      <c r="W83" s="51"/>
      <c r="X83" s="51"/>
      <c r="Y83" s="51"/>
      <c r="Z83" s="51"/>
    </row>
    <row r="84" spans="1:26" ht="15.75" customHeight="1">
      <c r="A84" s="30" t="s">
        <v>5082</v>
      </c>
      <c r="B84" s="80" t="s">
        <v>5083</v>
      </c>
      <c r="C84" s="4" t="s">
        <v>5084</v>
      </c>
      <c r="D84" s="4" t="s">
        <v>5085</v>
      </c>
      <c r="E84" s="74" t="s">
        <v>659</v>
      </c>
      <c r="F84" s="127" t="s">
        <v>4933</v>
      </c>
      <c r="G84" s="794"/>
      <c r="H84" s="794"/>
      <c r="I84" s="794"/>
      <c r="J84" s="794"/>
      <c r="K84" s="794"/>
      <c r="L84" s="794"/>
      <c r="M84" s="48"/>
      <c r="N84" s="795">
        <f t="shared" si="6"/>
        <v>0</v>
      </c>
      <c r="O84" s="794"/>
      <c r="P84" s="795">
        <f t="shared" si="7"/>
        <v>0</v>
      </c>
      <c r="Q84" s="796"/>
      <c r="R84" s="70"/>
      <c r="S84" s="797"/>
      <c r="T84" s="51"/>
      <c r="U84" s="51"/>
      <c r="V84" s="51"/>
      <c r="W84" s="51"/>
      <c r="X84" s="51"/>
      <c r="Y84" s="51"/>
      <c r="Z84" s="51"/>
    </row>
    <row r="85" spans="1:26" ht="15.75" customHeight="1">
      <c r="A85" s="30" t="s">
        <v>5086</v>
      </c>
      <c r="B85" s="80" t="s">
        <v>5087</v>
      </c>
      <c r="C85" s="4"/>
      <c r="D85" s="4" t="s">
        <v>5088</v>
      </c>
      <c r="E85" s="74" t="s">
        <v>682</v>
      </c>
      <c r="F85" s="127" t="s">
        <v>4903</v>
      </c>
      <c r="G85" s="794"/>
      <c r="H85" s="794"/>
      <c r="I85" s="794"/>
      <c r="J85" s="794"/>
      <c r="K85" s="794"/>
      <c r="L85" s="794"/>
      <c r="M85" s="48"/>
      <c r="N85" s="795">
        <f t="shared" si="6"/>
        <v>0</v>
      </c>
      <c r="O85" s="794"/>
      <c r="P85" s="795">
        <f t="shared" si="7"/>
        <v>0</v>
      </c>
      <c r="Q85" s="796"/>
      <c r="R85" s="70"/>
      <c r="S85" s="797"/>
      <c r="T85" s="51"/>
      <c r="U85" s="51"/>
      <c r="V85" s="51"/>
      <c r="W85" s="51"/>
      <c r="X85" s="51"/>
      <c r="Y85" s="51"/>
      <c r="Z85" s="51"/>
    </row>
    <row r="86" spans="1:26" ht="25.5">
      <c r="A86" s="135" t="s">
        <v>5089</v>
      </c>
      <c r="B86" s="337" t="s">
        <v>5090</v>
      </c>
      <c r="C86" s="131"/>
      <c r="D86" s="182" t="s">
        <v>5091</v>
      </c>
      <c r="E86" s="132" t="s">
        <v>682</v>
      </c>
      <c r="F86" s="241" t="s">
        <v>4941</v>
      </c>
      <c r="G86" s="243"/>
      <c r="H86" s="243"/>
      <c r="I86" s="243">
        <v>75000</v>
      </c>
      <c r="J86" s="243"/>
      <c r="K86" s="243"/>
      <c r="L86" s="243" t="s">
        <v>691</v>
      </c>
      <c r="M86" s="243">
        <v>75000</v>
      </c>
      <c r="N86" s="656">
        <f t="shared" si="6"/>
        <v>0.75</v>
      </c>
      <c r="O86" s="243">
        <v>1</v>
      </c>
      <c r="P86" s="656">
        <f t="shared" si="7"/>
        <v>0.75</v>
      </c>
      <c r="Q86" s="826" t="s">
        <v>5092</v>
      </c>
      <c r="R86" s="240"/>
      <c r="S86" s="819"/>
      <c r="T86" s="769"/>
      <c r="U86" s="769"/>
      <c r="V86" s="769"/>
      <c r="W86" s="769"/>
      <c r="X86" s="769"/>
      <c r="Y86" s="769"/>
      <c r="Z86" s="769"/>
    </row>
    <row r="87" spans="1:26" ht="15.75" customHeight="1">
      <c r="A87" s="144" t="s">
        <v>5095</v>
      </c>
      <c r="B87" s="148" t="s">
        <v>5087</v>
      </c>
      <c r="C87" s="144" t="s">
        <v>5096</v>
      </c>
      <c r="D87" s="144" t="s">
        <v>5097</v>
      </c>
      <c r="E87" s="146"/>
      <c r="F87" s="146"/>
      <c r="G87" s="47"/>
      <c r="H87" s="47"/>
      <c r="I87" s="47"/>
      <c r="J87" s="47"/>
      <c r="K87" s="47"/>
      <c r="L87" s="47"/>
      <c r="M87" s="47"/>
      <c r="N87" s="36"/>
      <c r="O87" s="47"/>
      <c r="P87" s="36">
        <f>P88+P89</f>
        <v>6.62</v>
      </c>
      <c r="Q87" s="55"/>
      <c r="R87" s="148"/>
      <c r="S87" s="144">
        <f>S88+S89</f>
        <v>0</v>
      </c>
      <c r="T87" s="51"/>
      <c r="U87" s="51"/>
      <c r="V87" s="51"/>
      <c r="W87" s="51"/>
      <c r="X87" s="51"/>
      <c r="Y87" s="51"/>
      <c r="Z87" s="51"/>
    </row>
    <row r="88" spans="1:26" ht="15.75" customHeight="1">
      <c r="A88" s="30" t="s">
        <v>5098</v>
      </c>
      <c r="B88" s="80" t="s">
        <v>5090</v>
      </c>
      <c r="C88" s="4" t="s">
        <v>5099</v>
      </c>
      <c r="D88" s="4" t="s">
        <v>5100</v>
      </c>
      <c r="E88" s="74" t="s">
        <v>659</v>
      </c>
      <c r="F88" s="127" t="s">
        <v>4933</v>
      </c>
      <c r="G88" s="794">
        <v>1</v>
      </c>
      <c r="H88" s="794">
        <v>1</v>
      </c>
      <c r="I88" s="794">
        <v>50000</v>
      </c>
      <c r="J88" s="794">
        <v>12007</v>
      </c>
      <c r="K88" s="794"/>
      <c r="L88" s="794" t="s">
        <v>697</v>
      </c>
      <c r="M88" s="794">
        <v>50000</v>
      </c>
      <c r="N88" s="795">
        <f t="shared" ref="N88:N92" si="8">M88/100000</f>
        <v>0.5</v>
      </c>
      <c r="O88" s="794">
        <v>1</v>
      </c>
      <c r="P88" s="795">
        <f t="shared" ref="P88:P91" si="9">N88*O88</f>
        <v>0.5</v>
      </c>
      <c r="Q88" s="845" t="s">
        <v>814</v>
      </c>
      <c r="R88" s="70"/>
      <c r="S88" s="797"/>
      <c r="T88" s="51"/>
      <c r="U88" s="51"/>
      <c r="V88" s="51"/>
      <c r="W88" s="51"/>
      <c r="X88" s="51"/>
      <c r="Y88" s="51"/>
      <c r="Z88" s="51"/>
    </row>
    <row r="89" spans="1:26" ht="34.5">
      <c r="A89" s="30" t="s">
        <v>5101</v>
      </c>
      <c r="B89" s="80" t="s">
        <v>5102</v>
      </c>
      <c r="C89" s="4" t="s">
        <v>5103</v>
      </c>
      <c r="D89" s="4" t="s">
        <v>5104</v>
      </c>
      <c r="E89" s="74" t="s">
        <v>659</v>
      </c>
      <c r="F89" s="127" t="s">
        <v>4933</v>
      </c>
      <c r="G89" s="794">
        <v>12</v>
      </c>
      <c r="H89" s="794">
        <v>8</v>
      </c>
      <c r="I89" s="794">
        <v>576000</v>
      </c>
      <c r="J89" s="794">
        <v>375360</v>
      </c>
      <c r="K89" s="794"/>
      <c r="L89" s="794" t="s">
        <v>4826</v>
      </c>
      <c r="M89" s="794">
        <v>51000</v>
      </c>
      <c r="N89" s="795">
        <f t="shared" si="8"/>
        <v>0.51</v>
      </c>
      <c r="O89" s="794">
        <v>12</v>
      </c>
      <c r="P89" s="795">
        <f t="shared" si="9"/>
        <v>6.12</v>
      </c>
      <c r="Q89" s="847" t="s">
        <v>5105</v>
      </c>
      <c r="R89" s="70"/>
      <c r="S89" s="797"/>
      <c r="T89" s="51"/>
      <c r="U89" s="51"/>
      <c r="V89" s="51"/>
      <c r="W89" s="51"/>
      <c r="X89" s="51"/>
      <c r="Y89" s="51"/>
      <c r="Z89" s="51"/>
    </row>
    <row r="90" spans="1:26" ht="22.5">
      <c r="A90" s="30" t="s">
        <v>5106</v>
      </c>
      <c r="B90" s="80" t="s">
        <v>5107</v>
      </c>
      <c r="C90" s="4" t="s">
        <v>5108</v>
      </c>
      <c r="D90" s="4" t="s">
        <v>5110</v>
      </c>
      <c r="E90" s="74" t="s">
        <v>659</v>
      </c>
      <c r="F90" s="127" t="s">
        <v>4993</v>
      </c>
      <c r="G90" s="794">
        <v>0</v>
      </c>
      <c r="H90" s="794">
        <v>0</v>
      </c>
      <c r="I90" s="794">
        <v>100000</v>
      </c>
      <c r="J90" s="794"/>
      <c r="K90" s="794"/>
      <c r="L90" s="794" t="s">
        <v>697</v>
      </c>
      <c r="M90" s="48">
        <v>100000</v>
      </c>
      <c r="N90" s="795">
        <f t="shared" si="8"/>
        <v>1</v>
      </c>
      <c r="O90" s="794">
        <v>1</v>
      </c>
      <c r="P90" s="795">
        <f t="shared" si="9"/>
        <v>1</v>
      </c>
      <c r="Q90" s="806" t="s">
        <v>5111</v>
      </c>
      <c r="R90" s="70"/>
      <c r="S90" s="797"/>
      <c r="T90" s="51"/>
      <c r="U90" s="51"/>
      <c r="V90" s="51"/>
      <c r="W90" s="51"/>
      <c r="X90" s="51"/>
      <c r="Y90" s="51"/>
      <c r="Z90" s="51"/>
    </row>
    <row r="91" spans="1:26" ht="15.75" customHeight="1">
      <c r="A91" s="30" t="s">
        <v>5112</v>
      </c>
      <c r="B91" s="80"/>
      <c r="C91" s="4"/>
      <c r="D91" s="4" t="s">
        <v>5113</v>
      </c>
      <c r="E91" s="74" t="s">
        <v>609</v>
      </c>
      <c r="F91" s="127" t="s">
        <v>4948</v>
      </c>
      <c r="G91" s="794"/>
      <c r="H91" s="794"/>
      <c r="I91" s="794"/>
      <c r="J91" s="794"/>
      <c r="K91" s="794"/>
      <c r="L91" s="794"/>
      <c r="M91" s="48"/>
      <c r="N91" s="795">
        <f t="shared" si="8"/>
        <v>0</v>
      </c>
      <c r="O91" s="794"/>
      <c r="P91" s="795">
        <f t="shared" si="9"/>
        <v>0</v>
      </c>
      <c r="Q91" s="796"/>
      <c r="R91" s="70"/>
      <c r="S91" s="797"/>
      <c r="T91" s="51"/>
      <c r="U91" s="51"/>
      <c r="V91" s="51"/>
      <c r="W91" s="51"/>
      <c r="X91" s="51"/>
      <c r="Y91" s="51"/>
      <c r="Z91" s="51"/>
    </row>
    <row r="92" spans="1:26" ht="76.5">
      <c r="A92" s="30" t="s">
        <v>5114</v>
      </c>
      <c r="B92" s="80" t="s">
        <v>5115</v>
      </c>
      <c r="C92" s="4"/>
      <c r="D92" s="566" t="s">
        <v>5116</v>
      </c>
      <c r="E92" s="74" t="s">
        <v>609</v>
      </c>
      <c r="F92" s="852" t="s">
        <v>5117</v>
      </c>
      <c r="G92" s="48"/>
      <c r="H92" s="794"/>
      <c r="I92" s="794">
        <v>240000</v>
      </c>
      <c r="J92" s="794"/>
      <c r="K92" s="794"/>
      <c r="L92" s="794" t="s">
        <v>697</v>
      </c>
      <c r="M92" s="48">
        <f>240000+300000</f>
        <v>540000</v>
      </c>
      <c r="N92" s="795">
        <f t="shared" si="8"/>
        <v>5.4</v>
      </c>
      <c r="O92" s="794">
        <v>12</v>
      </c>
      <c r="P92" s="795">
        <v>5.4</v>
      </c>
      <c r="Q92" s="590" t="s">
        <v>5118</v>
      </c>
      <c r="R92" s="70"/>
      <c r="S92" s="797"/>
      <c r="T92" s="51"/>
      <c r="U92" s="51"/>
      <c r="V92" s="51"/>
      <c r="W92" s="51"/>
      <c r="X92" s="51"/>
      <c r="Y92" s="51"/>
      <c r="Z92" s="51"/>
    </row>
    <row r="93" spans="1:26" ht="15.75" customHeight="1">
      <c r="A93" s="117" t="s">
        <v>5119</v>
      </c>
      <c r="B93" s="117" t="s">
        <v>5120</v>
      </c>
      <c r="C93" s="117"/>
      <c r="D93" s="117" t="s">
        <v>5121</v>
      </c>
      <c r="E93" s="118"/>
      <c r="F93" s="118"/>
      <c r="G93" s="788"/>
      <c r="H93" s="788"/>
      <c r="I93" s="788"/>
      <c r="J93" s="788"/>
      <c r="K93" s="788"/>
      <c r="L93" s="788"/>
      <c r="M93" s="788"/>
      <c r="N93" s="791"/>
      <c r="O93" s="788"/>
      <c r="P93" s="791">
        <f>SUM(P94:P95)</f>
        <v>1</v>
      </c>
      <c r="Q93" s="793"/>
      <c r="R93" s="78"/>
      <c r="S93" s="117">
        <f>SUM(S94:S95)</f>
        <v>0</v>
      </c>
      <c r="T93" s="51"/>
      <c r="U93" s="51"/>
      <c r="V93" s="51"/>
      <c r="W93" s="51"/>
      <c r="X93" s="51"/>
      <c r="Y93" s="51"/>
      <c r="Z93" s="51"/>
    </row>
    <row r="94" spans="1:26" ht="135.75">
      <c r="A94" s="135" t="s">
        <v>5124</v>
      </c>
      <c r="B94" s="337" t="s">
        <v>5125</v>
      </c>
      <c r="C94" s="131" t="s">
        <v>5126</v>
      </c>
      <c r="D94" s="131" t="s">
        <v>5127</v>
      </c>
      <c r="E94" s="241" t="s">
        <v>682</v>
      </c>
      <c r="F94" s="241" t="s">
        <v>4903</v>
      </c>
      <c r="G94" s="243"/>
      <c r="H94" s="243"/>
      <c r="I94" s="243">
        <v>200000</v>
      </c>
      <c r="J94" s="243">
        <v>180000</v>
      </c>
      <c r="K94" s="243">
        <v>20000</v>
      </c>
      <c r="L94" s="243" t="s">
        <v>691</v>
      </c>
      <c r="M94" s="502">
        <v>100000</v>
      </c>
      <c r="N94" s="656">
        <f t="shared" ref="N94:N95" si="10">M94/100000</f>
        <v>1</v>
      </c>
      <c r="O94" s="243">
        <v>1</v>
      </c>
      <c r="P94" s="656">
        <f t="shared" ref="P94:P95" si="11">N94*O94</f>
        <v>1</v>
      </c>
      <c r="Q94" s="858" t="s">
        <v>5128</v>
      </c>
      <c r="R94" s="137"/>
      <c r="S94" s="819"/>
      <c r="T94" s="769"/>
      <c r="U94" s="769"/>
      <c r="V94" s="769"/>
      <c r="W94" s="769"/>
      <c r="X94" s="769"/>
      <c r="Y94" s="769"/>
      <c r="Z94" s="769"/>
    </row>
    <row r="95" spans="1:26" ht="15.75" customHeight="1">
      <c r="A95" s="30" t="s">
        <v>5129</v>
      </c>
      <c r="B95" s="80" t="s">
        <v>5130</v>
      </c>
      <c r="C95" s="4"/>
      <c r="D95" s="30" t="s">
        <v>171</v>
      </c>
      <c r="E95" s="74"/>
      <c r="F95" s="74"/>
      <c r="G95" s="48"/>
      <c r="H95" s="794"/>
      <c r="I95" s="794"/>
      <c r="J95" s="794"/>
      <c r="K95" s="794"/>
      <c r="L95" s="794"/>
      <c r="M95" s="48"/>
      <c r="N95" s="795">
        <f t="shared" si="10"/>
        <v>0</v>
      </c>
      <c r="O95" s="794"/>
      <c r="P95" s="795">
        <f t="shared" si="11"/>
        <v>0</v>
      </c>
      <c r="Q95" s="796"/>
      <c r="R95" s="70"/>
      <c r="S95" s="797"/>
      <c r="T95" s="51"/>
      <c r="U95" s="51"/>
      <c r="V95" s="51"/>
      <c r="W95" s="51"/>
      <c r="X95" s="51"/>
      <c r="Y95" s="51"/>
      <c r="Z95" s="51"/>
    </row>
    <row r="96" spans="1:26" ht="15.75" customHeight="1">
      <c r="A96" s="117" t="s">
        <v>5132</v>
      </c>
      <c r="B96" s="117" t="s">
        <v>5133</v>
      </c>
      <c r="C96" s="117"/>
      <c r="D96" s="117" t="s">
        <v>5134</v>
      </c>
      <c r="E96" s="118"/>
      <c r="F96" s="118"/>
      <c r="G96" s="788"/>
      <c r="H96" s="788"/>
      <c r="I96" s="788"/>
      <c r="J96" s="788"/>
      <c r="K96" s="788"/>
      <c r="L96" s="788"/>
      <c r="M96" s="788"/>
      <c r="N96" s="791"/>
      <c r="O96" s="788"/>
      <c r="P96" s="791">
        <f>SUM(P97:P113)</f>
        <v>12.1</v>
      </c>
      <c r="Q96" s="793"/>
      <c r="R96" s="78"/>
      <c r="S96" s="117">
        <f>SUM(S97:S113)</f>
        <v>0</v>
      </c>
      <c r="T96" s="51"/>
      <c r="U96" s="51"/>
      <c r="V96" s="51"/>
      <c r="W96" s="51"/>
      <c r="X96" s="51"/>
      <c r="Y96" s="51"/>
      <c r="Z96" s="51"/>
    </row>
    <row r="97" spans="1:26" ht="15.75" customHeight="1">
      <c r="A97" s="30" t="s">
        <v>5135</v>
      </c>
      <c r="B97" s="80" t="s">
        <v>5136</v>
      </c>
      <c r="C97" s="4" t="s">
        <v>4124</v>
      </c>
      <c r="D97" s="4" t="s">
        <v>5138</v>
      </c>
      <c r="E97" s="74" t="s">
        <v>392</v>
      </c>
      <c r="F97" s="127" t="s">
        <v>4817</v>
      </c>
      <c r="G97" s="794"/>
      <c r="H97" s="815"/>
      <c r="I97" s="815"/>
      <c r="J97" s="815"/>
      <c r="K97" s="815"/>
      <c r="L97" s="815"/>
      <c r="M97" s="815"/>
      <c r="N97" s="795">
        <f t="shared" ref="N97:N108" si="12">M97/100000</f>
        <v>0</v>
      </c>
      <c r="O97" s="794"/>
      <c r="P97" s="795">
        <f t="shared" ref="P97:P113" si="13">N97*O97</f>
        <v>0</v>
      </c>
      <c r="Q97" s="796"/>
      <c r="R97" s="80"/>
      <c r="S97" s="30"/>
      <c r="T97" s="51"/>
      <c r="U97" s="51"/>
      <c r="V97" s="51"/>
      <c r="W97" s="51"/>
      <c r="X97" s="51"/>
      <c r="Y97" s="51"/>
      <c r="Z97" s="51"/>
    </row>
    <row r="98" spans="1:26" ht="15.75" customHeight="1">
      <c r="A98" s="30" t="s">
        <v>5140</v>
      </c>
      <c r="B98" s="80" t="s">
        <v>5141</v>
      </c>
      <c r="C98" s="4" t="s">
        <v>4129</v>
      </c>
      <c r="D98" s="4" t="s">
        <v>5142</v>
      </c>
      <c r="E98" s="74" t="s">
        <v>392</v>
      </c>
      <c r="F98" s="127" t="s">
        <v>4817</v>
      </c>
      <c r="G98" s="794"/>
      <c r="H98" s="815"/>
      <c r="I98" s="815"/>
      <c r="J98" s="815"/>
      <c r="K98" s="815"/>
      <c r="L98" s="815"/>
      <c r="M98" s="815"/>
      <c r="N98" s="795">
        <f t="shared" si="12"/>
        <v>0</v>
      </c>
      <c r="O98" s="794"/>
      <c r="P98" s="795">
        <f t="shared" si="13"/>
        <v>0</v>
      </c>
      <c r="Q98" s="796"/>
      <c r="R98" s="80"/>
      <c r="S98" s="30"/>
      <c r="T98" s="51"/>
      <c r="U98" s="51"/>
      <c r="V98" s="51"/>
      <c r="W98" s="51"/>
      <c r="X98" s="51"/>
      <c r="Y98" s="51"/>
      <c r="Z98" s="51"/>
    </row>
    <row r="99" spans="1:26" ht="15.75" customHeight="1">
      <c r="A99" s="30" t="s">
        <v>5143</v>
      </c>
      <c r="B99" s="80" t="s">
        <v>5144</v>
      </c>
      <c r="C99" s="4" t="s">
        <v>5145</v>
      </c>
      <c r="D99" s="4" t="s">
        <v>5146</v>
      </c>
      <c r="E99" s="74" t="s">
        <v>392</v>
      </c>
      <c r="F99" s="74" t="s">
        <v>5147</v>
      </c>
      <c r="G99" s="48"/>
      <c r="H99" s="794"/>
      <c r="I99" s="794"/>
      <c r="J99" s="794"/>
      <c r="K99" s="794"/>
      <c r="L99" s="794"/>
      <c r="M99" s="48"/>
      <c r="N99" s="795">
        <f t="shared" si="12"/>
        <v>0</v>
      </c>
      <c r="O99" s="794"/>
      <c r="P99" s="795">
        <f t="shared" si="13"/>
        <v>0</v>
      </c>
      <c r="Q99" s="796"/>
      <c r="R99" s="70"/>
      <c r="S99" s="797"/>
      <c r="T99" s="51"/>
      <c r="U99" s="51"/>
      <c r="V99" s="51"/>
      <c r="W99" s="51"/>
      <c r="X99" s="51"/>
      <c r="Y99" s="51"/>
      <c r="Z99" s="51"/>
    </row>
    <row r="100" spans="1:26" ht="15.75" customHeight="1">
      <c r="A100" s="30" t="s">
        <v>5151</v>
      </c>
      <c r="B100" s="80" t="s">
        <v>5152</v>
      </c>
      <c r="C100" s="4" t="s">
        <v>5029</v>
      </c>
      <c r="D100" s="4" t="s">
        <v>5030</v>
      </c>
      <c r="E100" s="74" t="s">
        <v>609</v>
      </c>
      <c r="F100" s="127" t="s">
        <v>4722</v>
      </c>
      <c r="G100" s="794"/>
      <c r="H100" s="794"/>
      <c r="I100" s="794">
        <v>320000</v>
      </c>
      <c r="J100" s="794"/>
      <c r="K100" s="794"/>
      <c r="L100" s="794"/>
      <c r="M100" s="48"/>
      <c r="N100" s="795">
        <f t="shared" si="12"/>
        <v>0</v>
      </c>
      <c r="O100" s="794"/>
      <c r="P100" s="795">
        <f t="shared" si="13"/>
        <v>0</v>
      </c>
      <c r="Q100" s="796"/>
      <c r="R100" s="70"/>
      <c r="S100" s="797"/>
      <c r="T100" s="51"/>
      <c r="U100" s="51"/>
      <c r="V100" s="51"/>
      <c r="W100" s="51"/>
      <c r="X100" s="51"/>
      <c r="Y100" s="51"/>
      <c r="Z100" s="51"/>
    </row>
    <row r="101" spans="1:26" ht="15.75" customHeight="1">
      <c r="A101" s="30" t="s">
        <v>5153</v>
      </c>
      <c r="B101" s="80" t="s">
        <v>5154</v>
      </c>
      <c r="C101" s="4" t="s">
        <v>5033</v>
      </c>
      <c r="D101" s="4" t="s">
        <v>5034</v>
      </c>
      <c r="E101" s="74" t="s">
        <v>609</v>
      </c>
      <c r="F101" s="127" t="s">
        <v>4851</v>
      </c>
      <c r="G101" s="794"/>
      <c r="H101" s="794"/>
      <c r="I101" s="794"/>
      <c r="J101" s="794"/>
      <c r="K101" s="794"/>
      <c r="L101" s="794"/>
      <c r="M101" s="48"/>
      <c r="N101" s="795">
        <f t="shared" si="12"/>
        <v>0</v>
      </c>
      <c r="O101" s="794"/>
      <c r="P101" s="795">
        <f t="shared" si="13"/>
        <v>0</v>
      </c>
      <c r="Q101" s="796"/>
      <c r="R101" s="70"/>
      <c r="S101" s="797"/>
      <c r="T101" s="51"/>
      <c r="U101" s="51"/>
      <c r="V101" s="51"/>
      <c r="W101" s="51"/>
      <c r="X101" s="51"/>
      <c r="Y101" s="51"/>
      <c r="Z101" s="51"/>
    </row>
    <row r="102" spans="1:26" ht="15.75" customHeight="1">
      <c r="A102" s="30" t="s">
        <v>5155</v>
      </c>
      <c r="B102" s="80" t="s">
        <v>5156</v>
      </c>
      <c r="C102" s="4" t="s">
        <v>5157</v>
      </c>
      <c r="D102" s="4" t="s">
        <v>5158</v>
      </c>
      <c r="E102" s="74" t="s">
        <v>609</v>
      </c>
      <c r="F102" s="127" t="s">
        <v>4868</v>
      </c>
      <c r="G102" s="794"/>
      <c r="H102" s="794"/>
      <c r="I102" s="794"/>
      <c r="J102" s="794"/>
      <c r="K102" s="794"/>
      <c r="L102" s="794"/>
      <c r="M102" s="48"/>
      <c r="N102" s="795">
        <f t="shared" si="12"/>
        <v>0</v>
      </c>
      <c r="O102" s="794"/>
      <c r="P102" s="795">
        <f t="shared" si="13"/>
        <v>0</v>
      </c>
      <c r="Q102" s="796"/>
      <c r="R102" s="70"/>
      <c r="S102" s="797"/>
      <c r="T102" s="51"/>
      <c r="U102" s="51"/>
      <c r="V102" s="51"/>
      <c r="W102" s="51"/>
      <c r="X102" s="51"/>
      <c r="Y102" s="51"/>
      <c r="Z102" s="51"/>
    </row>
    <row r="103" spans="1:26" ht="15.75" customHeight="1">
      <c r="A103" s="30" t="s">
        <v>5159</v>
      </c>
      <c r="B103" s="80" t="s">
        <v>5160</v>
      </c>
      <c r="C103" s="4" t="s">
        <v>5161</v>
      </c>
      <c r="D103" s="4" t="s">
        <v>5162</v>
      </c>
      <c r="E103" s="74" t="s">
        <v>392</v>
      </c>
      <c r="F103" s="127" t="s">
        <v>4769</v>
      </c>
      <c r="G103" s="794"/>
      <c r="H103" s="794"/>
      <c r="I103" s="794"/>
      <c r="J103" s="803"/>
      <c r="K103" s="803"/>
      <c r="L103" s="794"/>
      <c r="M103" s="48"/>
      <c r="N103" s="795">
        <f t="shared" si="12"/>
        <v>0</v>
      </c>
      <c r="O103" s="794"/>
      <c r="P103" s="795">
        <f t="shared" si="13"/>
        <v>0</v>
      </c>
      <c r="Q103" s="796"/>
      <c r="R103" s="180"/>
      <c r="S103" s="797"/>
      <c r="T103" s="51"/>
      <c r="U103" s="51"/>
      <c r="V103" s="51"/>
      <c r="W103" s="51"/>
      <c r="X103" s="51"/>
      <c r="Y103" s="51"/>
      <c r="Z103" s="51"/>
    </row>
    <row r="104" spans="1:26" ht="56.25">
      <c r="A104" s="30" t="s">
        <v>5163</v>
      </c>
      <c r="B104" s="80" t="s">
        <v>5164</v>
      </c>
      <c r="C104" s="4" t="s">
        <v>5049</v>
      </c>
      <c r="D104" s="4" t="s">
        <v>5165</v>
      </c>
      <c r="E104" s="127" t="s">
        <v>682</v>
      </c>
      <c r="F104" s="127" t="s">
        <v>4894</v>
      </c>
      <c r="G104" s="794"/>
      <c r="H104" s="794"/>
      <c r="I104" s="794">
        <v>200000</v>
      </c>
      <c r="J104" s="794">
        <v>58845</v>
      </c>
      <c r="K104" s="794"/>
      <c r="L104" s="794" t="s">
        <v>691</v>
      </c>
      <c r="M104" s="794">
        <v>500000</v>
      </c>
      <c r="N104" s="795">
        <f t="shared" si="12"/>
        <v>5</v>
      </c>
      <c r="O104" s="794">
        <v>1</v>
      </c>
      <c r="P104" s="795">
        <f t="shared" si="13"/>
        <v>5</v>
      </c>
      <c r="Q104" s="806" t="s">
        <v>5166</v>
      </c>
      <c r="R104" s="70"/>
      <c r="S104" s="42"/>
      <c r="T104" s="51"/>
      <c r="U104" s="51"/>
      <c r="V104" s="51"/>
      <c r="W104" s="51"/>
      <c r="X104" s="51"/>
      <c r="Y104" s="51"/>
      <c r="Z104" s="51"/>
    </row>
    <row r="105" spans="1:26" ht="15.75" customHeight="1">
      <c r="A105" s="30" t="s">
        <v>5167</v>
      </c>
      <c r="B105" s="80" t="s">
        <v>5168</v>
      </c>
      <c r="C105" s="4" t="s">
        <v>4969</v>
      </c>
      <c r="D105" s="4" t="s">
        <v>5054</v>
      </c>
      <c r="E105" s="74" t="s">
        <v>682</v>
      </c>
      <c r="F105" s="127" t="s">
        <v>4903</v>
      </c>
      <c r="G105" s="794"/>
      <c r="H105" s="794"/>
      <c r="I105" s="794"/>
      <c r="J105" s="794"/>
      <c r="K105" s="794"/>
      <c r="L105" s="794" t="s">
        <v>691</v>
      </c>
      <c r="M105" s="48">
        <v>250000</v>
      </c>
      <c r="N105" s="795">
        <f t="shared" si="12"/>
        <v>2.5</v>
      </c>
      <c r="O105" s="794">
        <v>1</v>
      </c>
      <c r="P105" s="795">
        <f t="shared" si="13"/>
        <v>2.5</v>
      </c>
      <c r="Q105" s="872" t="s">
        <v>1652</v>
      </c>
      <c r="R105" s="70"/>
      <c r="S105" s="797"/>
      <c r="T105" s="51"/>
      <c r="U105" s="51"/>
      <c r="V105" s="51"/>
      <c r="W105" s="51"/>
      <c r="X105" s="51"/>
      <c r="Y105" s="51"/>
      <c r="Z105" s="51"/>
    </row>
    <row r="106" spans="1:26" ht="15.75" customHeight="1">
      <c r="A106" s="30" t="s">
        <v>5171</v>
      </c>
      <c r="B106" s="80" t="s">
        <v>5172</v>
      </c>
      <c r="C106" s="4" t="s">
        <v>5173</v>
      </c>
      <c r="D106" s="4" t="s">
        <v>5174</v>
      </c>
      <c r="E106" s="74" t="s">
        <v>682</v>
      </c>
      <c r="F106" s="127" t="s">
        <v>4919</v>
      </c>
      <c r="G106" s="794"/>
      <c r="H106" s="48"/>
      <c r="I106" s="48"/>
      <c r="J106" s="48"/>
      <c r="K106" s="48"/>
      <c r="L106" s="48"/>
      <c r="M106" s="48"/>
      <c r="N106" s="795">
        <f t="shared" si="12"/>
        <v>0</v>
      </c>
      <c r="O106" s="794"/>
      <c r="P106" s="795">
        <f t="shared" si="13"/>
        <v>0</v>
      </c>
      <c r="Q106" s="796"/>
      <c r="R106" s="70"/>
      <c r="S106" s="4"/>
      <c r="T106" s="51"/>
      <c r="U106" s="51"/>
      <c r="V106" s="51"/>
      <c r="W106" s="51"/>
      <c r="X106" s="51"/>
      <c r="Y106" s="51"/>
      <c r="Z106" s="51"/>
    </row>
    <row r="107" spans="1:26" ht="15.75" customHeight="1">
      <c r="A107" s="30" t="s">
        <v>5175</v>
      </c>
      <c r="B107" s="80" t="s">
        <v>5177</v>
      </c>
      <c r="C107" s="4" t="s">
        <v>5178</v>
      </c>
      <c r="D107" s="4" t="s">
        <v>5179</v>
      </c>
      <c r="E107" s="74" t="s">
        <v>682</v>
      </c>
      <c r="F107" s="127" t="s">
        <v>4919</v>
      </c>
      <c r="G107" s="794"/>
      <c r="H107" s="48"/>
      <c r="I107" s="48"/>
      <c r="J107" s="48"/>
      <c r="K107" s="48"/>
      <c r="L107" s="48"/>
      <c r="M107" s="48"/>
      <c r="N107" s="41">
        <f t="shared" si="12"/>
        <v>0</v>
      </c>
      <c r="O107" s="48"/>
      <c r="P107" s="41">
        <f t="shared" si="13"/>
        <v>0</v>
      </c>
      <c r="Q107" s="817"/>
      <c r="R107" s="70"/>
      <c r="S107" s="4"/>
      <c r="T107" s="51"/>
      <c r="U107" s="51"/>
      <c r="V107" s="51"/>
      <c r="W107" s="51"/>
      <c r="X107" s="51"/>
      <c r="Y107" s="51"/>
      <c r="Z107" s="51"/>
    </row>
    <row r="108" spans="1:26" ht="15.75" customHeight="1">
      <c r="A108" s="30" t="s">
        <v>5180</v>
      </c>
      <c r="B108" s="80" t="s">
        <v>5181</v>
      </c>
      <c r="C108" s="4" t="s">
        <v>3658</v>
      </c>
      <c r="D108" s="4" t="s">
        <v>5182</v>
      </c>
      <c r="E108" s="127" t="s">
        <v>682</v>
      </c>
      <c r="F108" s="127" t="s">
        <v>4927</v>
      </c>
      <c r="G108" s="794"/>
      <c r="H108" s="794"/>
      <c r="I108" s="794"/>
      <c r="J108" s="794"/>
      <c r="K108" s="794"/>
      <c r="L108" s="794"/>
      <c r="M108" s="48"/>
      <c r="N108" s="795">
        <f t="shared" si="12"/>
        <v>0</v>
      </c>
      <c r="O108" s="794"/>
      <c r="P108" s="795">
        <f t="shared" si="13"/>
        <v>0</v>
      </c>
      <c r="Q108" s="796"/>
      <c r="R108" s="70"/>
      <c r="S108" s="797"/>
      <c r="T108" s="51"/>
      <c r="U108" s="51"/>
      <c r="V108" s="51"/>
      <c r="W108" s="51"/>
      <c r="X108" s="51"/>
      <c r="Y108" s="51"/>
      <c r="Z108" s="51"/>
    </row>
    <row r="109" spans="1:26" ht="78.75">
      <c r="A109" s="30" t="s">
        <v>5185</v>
      </c>
      <c r="B109" s="80" t="s">
        <v>5186</v>
      </c>
      <c r="C109" s="4" t="s">
        <v>5187</v>
      </c>
      <c r="D109" s="4" t="s">
        <v>5188</v>
      </c>
      <c r="E109" s="74" t="s">
        <v>659</v>
      </c>
      <c r="F109" s="127" t="s">
        <v>4775</v>
      </c>
      <c r="G109" s="794">
        <v>2</v>
      </c>
      <c r="H109" s="794">
        <v>0</v>
      </c>
      <c r="I109" s="794">
        <v>900000</v>
      </c>
      <c r="J109" s="794">
        <v>81548</v>
      </c>
      <c r="K109" s="794"/>
      <c r="L109" s="794" t="s">
        <v>2023</v>
      </c>
      <c r="M109" s="48">
        <v>150000</v>
      </c>
      <c r="N109" s="795">
        <v>1.5</v>
      </c>
      <c r="O109" s="794">
        <v>2</v>
      </c>
      <c r="P109" s="795">
        <f t="shared" si="13"/>
        <v>3</v>
      </c>
      <c r="Q109" s="39" t="s">
        <v>5189</v>
      </c>
      <c r="R109" s="70"/>
      <c r="S109" s="797"/>
      <c r="T109" s="51"/>
      <c r="U109" s="51"/>
      <c r="V109" s="51"/>
      <c r="W109" s="51"/>
      <c r="X109" s="51"/>
      <c r="Y109" s="51"/>
      <c r="Z109" s="51"/>
    </row>
    <row r="110" spans="1:26" ht="15.75" customHeight="1">
      <c r="A110" s="30" t="s">
        <v>5190</v>
      </c>
      <c r="B110" s="80" t="s">
        <v>5191</v>
      </c>
      <c r="C110" s="4" t="s">
        <v>5192</v>
      </c>
      <c r="D110" s="4" t="s">
        <v>5193</v>
      </c>
      <c r="E110" s="74" t="s">
        <v>659</v>
      </c>
      <c r="F110" s="127" t="s">
        <v>4933</v>
      </c>
      <c r="G110" s="794">
        <v>120</v>
      </c>
      <c r="H110" s="794">
        <v>0</v>
      </c>
      <c r="I110" s="794">
        <v>120000</v>
      </c>
      <c r="J110" s="794"/>
      <c r="K110" s="794"/>
      <c r="L110" s="794"/>
      <c r="M110" s="48"/>
      <c r="N110" s="795">
        <f t="shared" ref="N110:N113" si="14">M110/100000</f>
        <v>0</v>
      </c>
      <c r="O110" s="794"/>
      <c r="P110" s="795">
        <f t="shared" si="13"/>
        <v>0</v>
      </c>
      <c r="Q110" s="39"/>
      <c r="R110" s="70"/>
      <c r="S110" s="797"/>
      <c r="T110" s="51"/>
      <c r="U110" s="51"/>
      <c r="V110" s="51"/>
      <c r="W110" s="51"/>
      <c r="X110" s="51"/>
      <c r="Y110" s="51"/>
      <c r="Z110" s="51"/>
    </row>
    <row r="111" spans="1:26" ht="25.5">
      <c r="A111" s="30" t="s">
        <v>5196</v>
      </c>
      <c r="B111" s="80" t="s">
        <v>5197</v>
      </c>
      <c r="C111" s="4" t="s">
        <v>5198</v>
      </c>
      <c r="D111" s="4" t="s">
        <v>5199</v>
      </c>
      <c r="E111" s="74"/>
      <c r="F111" s="127" t="s">
        <v>4933</v>
      </c>
      <c r="G111" s="794">
        <v>2</v>
      </c>
      <c r="H111" s="794">
        <v>0</v>
      </c>
      <c r="I111" s="794">
        <v>300000</v>
      </c>
      <c r="J111" s="794"/>
      <c r="K111" s="794"/>
      <c r="L111" s="794" t="s">
        <v>697</v>
      </c>
      <c r="M111" s="794">
        <v>50000</v>
      </c>
      <c r="N111" s="795">
        <f t="shared" si="14"/>
        <v>0.5</v>
      </c>
      <c r="O111" s="794">
        <v>2</v>
      </c>
      <c r="P111" s="795">
        <f t="shared" si="13"/>
        <v>1</v>
      </c>
      <c r="Q111" s="877" t="s">
        <v>5201</v>
      </c>
      <c r="R111" s="70"/>
      <c r="S111" s="797"/>
      <c r="T111" s="51"/>
      <c r="U111" s="51"/>
      <c r="V111" s="51"/>
      <c r="W111" s="51"/>
      <c r="X111" s="51"/>
      <c r="Y111" s="51"/>
      <c r="Z111" s="51"/>
    </row>
    <row r="112" spans="1:26" ht="22.5">
      <c r="A112" s="30" t="s">
        <v>5205</v>
      </c>
      <c r="B112" s="80" t="s">
        <v>5206</v>
      </c>
      <c r="C112" s="4" t="s">
        <v>5108</v>
      </c>
      <c r="D112" s="4" t="s">
        <v>5207</v>
      </c>
      <c r="E112" s="74" t="s">
        <v>659</v>
      </c>
      <c r="F112" s="127" t="s">
        <v>4993</v>
      </c>
      <c r="G112" s="794">
        <v>0</v>
      </c>
      <c r="H112" s="794">
        <v>0</v>
      </c>
      <c r="I112" s="794">
        <v>60000</v>
      </c>
      <c r="J112" s="794">
        <v>0</v>
      </c>
      <c r="K112" s="794">
        <v>0</v>
      </c>
      <c r="L112" s="794" t="s">
        <v>1340</v>
      </c>
      <c r="M112" s="48">
        <v>30000</v>
      </c>
      <c r="N112" s="795">
        <f t="shared" si="14"/>
        <v>0.3</v>
      </c>
      <c r="O112" s="794">
        <v>2</v>
      </c>
      <c r="P112" s="795">
        <f t="shared" si="13"/>
        <v>0.6</v>
      </c>
      <c r="Q112" s="806" t="s">
        <v>5208</v>
      </c>
      <c r="R112" s="70"/>
      <c r="S112" s="797"/>
      <c r="T112" s="51"/>
      <c r="U112" s="51"/>
      <c r="V112" s="51"/>
      <c r="W112" s="51"/>
      <c r="X112" s="51"/>
      <c r="Y112" s="51"/>
      <c r="Z112" s="51"/>
    </row>
    <row r="113" spans="1:26" ht="15.75" customHeight="1">
      <c r="A113" s="30" t="s">
        <v>5211</v>
      </c>
      <c r="B113" s="80" t="s">
        <v>5213</v>
      </c>
      <c r="C113" s="4"/>
      <c r="D113" s="30" t="s">
        <v>171</v>
      </c>
      <c r="E113" s="74"/>
      <c r="F113" s="74"/>
      <c r="G113" s="48"/>
      <c r="H113" s="794"/>
      <c r="I113" s="794"/>
      <c r="J113" s="794"/>
      <c r="K113" s="794"/>
      <c r="L113" s="794"/>
      <c r="M113" s="48"/>
      <c r="N113" s="795">
        <f t="shared" si="14"/>
        <v>0</v>
      </c>
      <c r="O113" s="794"/>
      <c r="P113" s="795">
        <f t="shared" si="13"/>
        <v>0</v>
      </c>
      <c r="Q113" s="796"/>
      <c r="R113" s="70"/>
      <c r="S113" s="797"/>
      <c r="T113" s="51"/>
      <c r="U113" s="51"/>
      <c r="V113" s="51"/>
      <c r="W113" s="51"/>
      <c r="X113" s="51"/>
      <c r="Y113" s="51"/>
      <c r="Z113" s="51"/>
    </row>
    <row r="114" spans="1:26" ht="15.75" customHeight="1">
      <c r="A114" s="117" t="s">
        <v>5214</v>
      </c>
      <c r="B114" s="117" t="s">
        <v>5202</v>
      </c>
      <c r="C114" s="117"/>
      <c r="D114" s="117" t="s">
        <v>4741</v>
      </c>
      <c r="E114" s="118"/>
      <c r="F114" s="118"/>
      <c r="G114" s="788"/>
      <c r="H114" s="788"/>
      <c r="I114" s="788"/>
      <c r="J114" s="788"/>
      <c r="K114" s="788"/>
      <c r="L114" s="788"/>
      <c r="M114" s="788"/>
      <c r="N114" s="791"/>
      <c r="O114" s="788"/>
      <c r="P114" s="791">
        <f>SUM(P115:P119)</f>
        <v>0</v>
      </c>
      <c r="Q114" s="793"/>
      <c r="R114" s="78"/>
      <c r="S114" s="117">
        <f>SUM(S115:S119)</f>
        <v>0</v>
      </c>
      <c r="T114" s="51"/>
      <c r="U114" s="51"/>
      <c r="V114" s="51"/>
      <c r="W114" s="51"/>
      <c r="X114" s="51"/>
      <c r="Y114" s="51"/>
      <c r="Z114" s="51"/>
    </row>
    <row r="115" spans="1:26" ht="15.75" customHeight="1">
      <c r="A115" s="30" t="s">
        <v>5216</v>
      </c>
      <c r="B115" s="80" t="s">
        <v>5217</v>
      </c>
      <c r="C115" s="4" t="s">
        <v>4124</v>
      </c>
      <c r="D115" s="4" t="s">
        <v>5218</v>
      </c>
      <c r="E115" s="74" t="s">
        <v>392</v>
      </c>
      <c r="F115" s="127" t="s">
        <v>4817</v>
      </c>
      <c r="G115" s="794"/>
      <c r="H115" s="48"/>
      <c r="I115" s="48"/>
      <c r="J115" s="48"/>
      <c r="K115" s="48"/>
      <c r="L115" s="48"/>
      <c r="M115" s="48"/>
      <c r="N115" s="795">
        <f t="shared" ref="N115:N119" si="15">M115/100000</f>
        <v>0</v>
      </c>
      <c r="O115" s="794"/>
      <c r="P115" s="795">
        <f t="shared" ref="P115:P119" si="16">N115*O115</f>
        <v>0</v>
      </c>
      <c r="Q115" s="796"/>
      <c r="R115" s="70"/>
      <c r="S115" s="4"/>
      <c r="T115" s="51"/>
      <c r="U115" s="51"/>
      <c r="V115" s="51"/>
      <c r="W115" s="51"/>
      <c r="X115" s="51"/>
      <c r="Y115" s="51"/>
      <c r="Z115" s="51"/>
    </row>
    <row r="116" spans="1:26" ht="15.75" customHeight="1">
      <c r="A116" s="30" t="s">
        <v>5219</v>
      </c>
      <c r="B116" s="80" t="s">
        <v>5221</v>
      </c>
      <c r="C116" s="4" t="s">
        <v>4129</v>
      </c>
      <c r="D116" s="4" t="s">
        <v>5223</v>
      </c>
      <c r="E116" s="74" t="s">
        <v>392</v>
      </c>
      <c r="F116" s="127" t="s">
        <v>4817</v>
      </c>
      <c r="G116" s="794"/>
      <c r="H116" s="48"/>
      <c r="I116" s="48"/>
      <c r="J116" s="48"/>
      <c r="K116" s="48"/>
      <c r="L116" s="48"/>
      <c r="M116" s="48"/>
      <c r="N116" s="795">
        <f t="shared" si="15"/>
        <v>0</v>
      </c>
      <c r="O116" s="794"/>
      <c r="P116" s="795">
        <f t="shared" si="16"/>
        <v>0</v>
      </c>
      <c r="Q116" s="796"/>
      <c r="R116" s="70"/>
      <c r="S116" s="4"/>
      <c r="T116" s="51"/>
      <c r="U116" s="51"/>
      <c r="V116" s="51"/>
      <c r="W116" s="51"/>
      <c r="X116" s="51"/>
      <c r="Y116" s="51"/>
      <c r="Z116" s="51"/>
    </row>
    <row r="117" spans="1:26" ht="15.75" customHeight="1">
      <c r="A117" s="30" t="s">
        <v>5224</v>
      </c>
      <c r="B117" s="80" t="s">
        <v>5225</v>
      </c>
      <c r="C117" s="4" t="s">
        <v>5226</v>
      </c>
      <c r="D117" s="4" t="s">
        <v>5227</v>
      </c>
      <c r="E117" s="74" t="s">
        <v>392</v>
      </c>
      <c r="F117" s="74" t="s">
        <v>4626</v>
      </c>
      <c r="G117" s="48"/>
      <c r="H117" s="48"/>
      <c r="I117" s="48"/>
      <c r="J117" s="48"/>
      <c r="K117" s="48"/>
      <c r="L117" s="48"/>
      <c r="M117" s="48"/>
      <c r="N117" s="795">
        <f t="shared" si="15"/>
        <v>0</v>
      </c>
      <c r="O117" s="794"/>
      <c r="P117" s="795">
        <f t="shared" si="16"/>
        <v>0</v>
      </c>
      <c r="Q117" s="796"/>
      <c r="R117" s="70"/>
      <c r="S117" s="4"/>
      <c r="T117" s="51"/>
      <c r="U117" s="51"/>
      <c r="V117" s="51"/>
      <c r="W117" s="51"/>
      <c r="X117" s="51"/>
      <c r="Y117" s="51"/>
      <c r="Z117" s="51"/>
    </row>
    <row r="118" spans="1:26" ht="15.75" customHeight="1">
      <c r="A118" s="30" t="s">
        <v>5228</v>
      </c>
      <c r="B118" s="80" t="s">
        <v>5229</v>
      </c>
      <c r="C118" s="4" t="s">
        <v>4849</v>
      </c>
      <c r="D118" s="4" t="s">
        <v>5230</v>
      </c>
      <c r="E118" s="74" t="s">
        <v>609</v>
      </c>
      <c r="F118" s="127" t="s">
        <v>4851</v>
      </c>
      <c r="G118" s="794"/>
      <c r="H118" s="48"/>
      <c r="I118" s="48"/>
      <c r="J118" s="48"/>
      <c r="K118" s="48"/>
      <c r="L118" s="48"/>
      <c r="M118" s="48"/>
      <c r="N118" s="795">
        <f t="shared" si="15"/>
        <v>0</v>
      </c>
      <c r="O118" s="794"/>
      <c r="P118" s="795">
        <f t="shared" si="16"/>
        <v>0</v>
      </c>
      <c r="Q118" s="796"/>
      <c r="R118" s="70"/>
      <c r="S118" s="4"/>
      <c r="T118" s="51"/>
      <c r="U118" s="51"/>
      <c r="V118" s="51"/>
      <c r="W118" s="51"/>
      <c r="X118" s="51"/>
      <c r="Y118" s="51"/>
      <c r="Z118" s="51"/>
    </row>
    <row r="119" spans="1:26" ht="15.75" customHeight="1">
      <c r="A119" s="30" t="s">
        <v>5231</v>
      </c>
      <c r="B119" s="80" t="s">
        <v>5232</v>
      </c>
      <c r="C119" s="4"/>
      <c r="D119" s="30" t="s">
        <v>171</v>
      </c>
      <c r="E119" s="74"/>
      <c r="F119" s="74"/>
      <c r="G119" s="48"/>
      <c r="H119" s="48"/>
      <c r="I119" s="48"/>
      <c r="J119" s="48"/>
      <c r="K119" s="48"/>
      <c r="L119" s="48"/>
      <c r="M119" s="48"/>
      <c r="N119" s="795">
        <f t="shared" si="15"/>
        <v>0</v>
      </c>
      <c r="O119" s="794"/>
      <c r="P119" s="795">
        <f t="shared" si="16"/>
        <v>0</v>
      </c>
      <c r="Q119" s="796"/>
      <c r="R119" s="70"/>
      <c r="S119" s="4"/>
      <c r="T119" s="51"/>
      <c r="U119" s="51"/>
      <c r="V119" s="51"/>
      <c r="W119" s="51"/>
      <c r="X119" s="51"/>
      <c r="Y119" s="51"/>
      <c r="Z119" s="51"/>
    </row>
    <row r="120" spans="1:26" ht="15.75" customHeight="1">
      <c r="A120" s="117" t="s">
        <v>5237</v>
      </c>
      <c r="B120" s="117" t="s">
        <v>5209</v>
      </c>
      <c r="C120" s="117"/>
      <c r="D120" s="117" t="s">
        <v>5238</v>
      </c>
      <c r="E120" s="118"/>
      <c r="F120" s="118"/>
      <c r="G120" s="788"/>
      <c r="H120" s="788"/>
      <c r="I120" s="788"/>
      <c r="J120" s="788"/>
      <c r="K120" s="788"/>
      <c r="L120" s="788"/>
      <c r="M120" s="788"/>
      <c r="N120" s="791"/>
      <c r="O120" s="788"/>
      <c r="P120" s="791">
        <f>P121</f>
        <v>1.02</v>
      </c>
      <c r="Q120" s="793"/>
      <c r="R120" s="78"/>
      <c r="S120" s="117">
        <f>S121</f>
        <v>0</v>
      </c>
      <c r="T120" s="51"/>
      <c r="U120" s="51"/>
      <c r="V120" s="51"/>
      <c r="W120" s="51"/>
      <c r="X120" s="51"/>
      <c r="Y120" s="51"/>
      <c r="Z120" s="51"/>
    </row>
    <row r="121" spans="1:26" ht="45">
      <c r="A121" s="30" t="s">
        <v>5239</v>
      </c>
      <c r="B121" s="80" t="s">
        <v>5240</v>
      </c>
      <c r="C121" s="4" t="s">
        <v>5241</v>
      </c>
      <c r="D121" s="4" t="s">
        <v>5242</v>
      </c>
      <c r="E121" s="127" t="s">
        <v>682</v>
      </c>
      <c r="F121" s="127" t="s">
        <v>4919</v>
      </c>
      <c r="G121" s="794"/>
      <c r="H121" s="48"/>
      <c r="I121" s="48">
        <v>102000</v>
      </c>
      <c r="J121" s="48"/>
      <c r="K121" s="48"/>
      <c r="L121" s="48" t="s">
        <v>697</v>
      </c>
      <c r="M121" s="48">
        <v>8500</v>
      </c>
      <c r="N121" s="41">
        <f>M121/100000</f>
        <v>8.5000000000000006E-2</v>
      </c>
      <c r="O121" s="48">
        <v>12</v>
      </c>
      <c r="P121" s="41">
        <f>N121*O121</f>
        <v>1.02</v>
      </c>
      <c r="Q121" s="806" t="s">
        <v>5243</v>
      </c>
      <c r="R121" s="70"/>
      <c r="S121" s="4"/>
      <c r="T121" s="51"/>
      <c r="U121" s="51"/>
      <c r="V121" s="51"/>
      <c r="W121" s="51"/>
      <c r="X121" s="51"/>
      <c r="Y121" s="51"/>
      <c r="Z121" s="51"/>
    </row>
    <row r="122" spans="1:26" ht="15.75" customHeight="1">
      <c r="A122" s="67" t="s">
        <v>4751</v>
      </c>
      <c r="B122" s="67">
        <v>16.399999999999999</v>
      </c>
      <c r="C122" s="67"/>
      <c r="D122" s="67" t="s">
        <v>5244</v>
      </c>
      <c r="E122" s="23"/>
      <c r="F122" s="23"/>
      <c r="G122" s="830"/>
      <c r="H122" s="830"/>
      <c r="I122" s="830"/>
      <c r="J122" s="830"/>
      <c r="K122" s="830"/>
      <c r="L122" s="830"/>
      <c r="M122" s="830"/>
      <c r="N122" s="783"/>
      <c r="O122" s="830"/>
      <c r="P122" s="783">
        <f>P123+P141+P151</f>
        <v>16.400039999999997</v>
      </c>
      <c r="Q122" s="785"/>
      <c r="R122" s="67"/>
      <c r="S122" s="67">
        <f>S123+S141+S151</f>
        <v>0</v>
      </c>
      <c r="T122" s="51"/>
      <c r="U122" s="51"/>
      <c r="V122" s="51"/>
      <c r="W122" s="51"/>
      <c r="X122" s="51"/>
      <c r="Y122" s="51"/>
      <c r="Z122" s="51"/>
    </row>
    <row r="123" spans="1:26" ht="15.75" customHeight="1">
      <c r="A123" s="117" t="s">
        <v>5246</v>
      </c>
      <c r="B123" s="117" t="s">
        <v>5220</v>
      </c>
      <c r="C123" s="117"/>
      <c r="D123" s="117" t="s">
        <v>4721</v>
      </c>
      <c r="E123" s="118"/>
      <c r="F123" s="118"/>
      <c r="G123" s="788"/>
      <c r="H123" s="788"/>
      <c r="I123" s="788"/>
      <c r="J123" s="788"/>
      <c r="K123" s="788"/>
      <c r="L123" s="788"/>
      <c r="M123" s="788"/>
      <c r="N123" s="791"/>
      <c r="O123" s="788"/>
      <c r="P123" s="791">
        <f>SUM(P126:P140)</f>
        <v>14.500039999999998</v>
      </c>
      <c r="Q123" s="793"/>
      <c r="R123" s="78"/>
      <c r="S123" s="117">
        <f>SUM(S126:S139)</f>
        <v>0</v>
      </c>
      <c r="T123" s="51"/>
      <c r="U123" s="51"/>
      <c r="V123" s="51"/>
      <c r="W123" s="51"/>
      <c r="X123" s="51"/>
      <c r="Y123" s="51"/>
      <c r="Z123" s="51"/>
    </row>
    <row r="124" spans="1:26" ht="33.75">
      <c r="A124" s="30" t="s">
        <v>5248</v>
      </c>
      <c r="B124" s="80"/>
      <c r="C124" s="4"/>
      <c r="D124" s="4" t="s">
        <v>5249</v>
      </c>
      <c r="E124" s="74" t="s">
        <v>682</v>
      </c>
      <c r="F124" s="127" t="s">
        <v>1598</v>
      </c>
      <c r="G124" s="794"/>
      <c r="H124" s="794"/>
      <c r="I124" s="794"/>
      <c r="J124" s="41"/>
      <c r="K124" s="887"/>
      <c r="L124" s="794" t="s">
        <v>697</v>
      </c>
      <c r="M124" s="48">
        <v>240000</v>
      </c>
      <c r="N124" s="795">
        <f t="shared" ref="N124:N140" si="17">M124/100000</f>
        <v>2.4</v>
      </c>
      <c r="O124" s="794">
        <v>1</v>
      </c>
      <c r="P124" s="795">
        <f t="shared" ref="P124:P140" si="18">N124*O124</f>
        <v>2.4</v>
      </c>
      <c r="Q124" s="49" t="s">
        <v>5253</v>
      </c>
      <c r="R124" s="70"/>
      <c r="S124" s="127"/>
      <c r="T124" s="51"/>
      <c r="U124" s="51"/>
      <c r="V124" s="51"/>
      <c r="W124" s="51"/>
      <c r="X124" s="51"/>
      <c r="Y124" s="51"/>
      <c r="Z124" s="51"/>
    </row>
    <row r="125" spans="1:26" ht="25.5">
      <c r="A125" s="135" t="s">
        <v>5254</v>
      </c>
      <c r="B125" s="337"/>
      <c r="C125" s="131"/>
      <c r="D125" s="131" t="s">
        <v>5255</v>
      </c>
      <c r="E125" s="132" t="s">
        <v>609</v>
      </c>
      <c r="F125" s="241" t="s">
        <v>609</v>
      </c>
      <c r="G125" s="243"/>
      <c r="H125" s="243"/>
      <c r="I125" s="243"/>
      <c r="J125" s="837"/>
      <c r="K125" s="890"/>
      <c r="L125" s="243" t="s">
        <v>4826</v>
      </c>
      <c r="M125" s="243">
        <v>65000</v>
      </c>
      <c r="N125" s="656">
        <f t="shared" si="17"/>
        <v>0.65</v>
      </c>
      <c r="O125" s="243">
        <v>12</v>
      </c>
      <c r="P125" s="656">
        <f t="shared" si="18"/>
        <v>7.8000000000000007</v>
      </c>
      <c r="Q125" s="892" t="s">
        <v>5256</v>
      </c>
      <c r="R125" s="137"/>
      <c r="S125" s="241"/>
      <c r="T125" s="769"/>
      <c r="U125" s="769"/>
      <c r="V125" s="769"/>
      <c r="W125" s="769"/>
      <c r="X125" s="769"/>
      <c r="Y125" s="769"/>
      <c r="Z125" s="769"/>
    </row>
    <row r="126" spans="1:26" ht="15.75" customHeight="1">
      <c r="A126" s="30" t="s">
        <v>5257</v>
      </c>
      <c r="B126" s="80" t="s">
        <v>5233</v>
      </c>
      <c r="C126" s="4" t="s">
        <v>5258</v>
      </c>
      <c r="D126" s="4" t="s">
        <v>5259</v>
      </c>
      <c r="E126" s="74" t="s">
        <v>392</v>
      </c>
      <c r="F126" s="127" t="s">
        <v>5260</v>
      </c>
      <c r="G126" s="794"/>
      <c r="H126" s="794"/>
      <c r="I126" s="794"/>
      <c r="J126" s="41"/>
      <c r="K126" s="887"/>
      <c r="L126" s="794"/>
      <c r="M126" s="48"/>
      <c r="N126" s="795">
        <f t="shared" si="17"/>
        <v>0</v>
      </c>
      <c r="O126" s="794"/>
      <c r="P126" s="795">
        <f t="shared" si="18"/>
        <v>0</v>
      </c>
      <c r="Q126" s="895"/>
      <c r="R126" s="70">
        <f>'RMNCH+A Abstract'!J147</f>
        <v>0</v>
      </c>
      <c r="S126" s="127"/>
      <c r="T126" s="51"/>
      <c r="U126" s="51"/>
      <c r="V126" s="51"/>
      <c r="W126" s="51"/>
      <c r="X126" s="51"/>
      <c r="Y126" s="51"/>
      <c r="Z126" s="51"/>
    </row>
    <row r="127" spans="1:26" ht="33.75">
      <c r="A127" s="30" t="s">
        <v>5262</v>
      </c>
      <c r="B127" s="80" t="s">
        <v>5250</v>
      </c>
      <c r="C127" s="4" t="s">
        <v>5264</v>
      </c>
      <c r="D127" s="4" t="s">
        <v>5265</v>
      </c>
      <c r="E127" s="127" t="s">
        <v>682</v>
      </c>
      <c r="F127" s="127" t="s">
        <v>4894</v>
      </c>
      <c r="G127" s="794"/>
      <c r="H127" s="794"/>
      <c r="I127" s="794">
        <v>410000</v>
      </c>
      <c r="J127" s="794"/>
      <c r="K127" s="794"/>
      <c r="L127" s="794" t="s">
        <v>691</v>
      </c>
      <c r="M127" s="794">
        <v>150000</v>
      </c>
      <c r="N127" s="795">
        <f t="shared" si="17"/>
        <v>1.5</v>
      </c>
      <c r="O127" s="794">
        <v>1</v>
      </c>
      <c r="P127" s="795">
        <f t="shared" si="18"/>
        <v>1.5</v>
      </c>
      <c r="Q127" s="39" t="s">
        <v>5266</v>
      </c>
      <c r="R127" s="70"/>
      <c r="S127" s="797"/>
      <c r="T127" s="51"/>
      <c r="U127" s="51"/>
      <c r="V127" s="51"/>
      <c r="W127" s="51"/>
      <c r="X127" s="51"/>
      <c r="Y127" s="51"/>
      <c r="Z127" s="51"/>
    </row>
    <row r="128" spans="1:26" ht="15.75" customHeight="1">
      <c r="A128" s="30" t="s">
        <v>5267</v>
      </c>
      <c r="B128" s="80" t="s">
        <v>5268</v>
      </c>
      <c r="C128" s="4" t="s">
        <v>4857</v>
      </c>
      <c r="D128" s="4" t="s">
        <v>5269</v>
      </c>
      <c r="E128" s="74" t="s">
        <v>609</v>
      </c>
      <c r="F128" s="127" t="s">
        <v>4722</v>
      </c>
      <c r="G128" s="794"/>
      <c r="H128" s="794"/>
      <c r="I128" s="794"/>
      <c r="J128" s="794"/>
      <c r="K128" s="794"/>
      <c r="L128" s="794"/>
      <c r="M128" s="794"/>
      <c r="N128" s="795">
        <f t="shared" si="17"/>
        <v>0</v>
      </c>
      <c r="O128" s="794"/>
      <c r="P128" s="41">
        <f t="shared" si="18"/>
        <v>0</v>
      </c>
      <c r="Q128" s="817"/>
      <c r="R128" s="70"/>
      <c r="S128" s="797"/>
      <c r="T128" s="51"/>
      <c r="U128" s="51"/>
      <c r="V128" s="51"/>
      <c r="W128" s="51"/>
      <c r="X128" s="51"/>
      <c r="Y128" s="51"/>
      <c r="Z128" s="51"/>
    </row>
    <row r="129" spans="1:26" ht="15.75" customHeight="1">
      <c r="A129" s="30" t="s">
        <v>5272</v>
      </c>
      <c r="B129" s="80" t="s">
        <v>5273</v>
      </c>
      <c r="C129" s="4" t="s">
        <v>4175</v>
      </c>
      <c r="D129" s="4" t="s">
        <v>5274</v>
      </c>
      <c r="E129" s="74" t="s">
        <v>609</v>
      </c>
      <c r="F129" s="127" t="s">
        <v>4868</v>
      </c>
      <c r="G129" s="794"/>
      <c r="H129" s="794"/>
      <c r="I129" s="794"/>
      <c r="J129" s="794"/>
      <c r="K129" s="794"/>
      <c r="L129" s="794"/>
      <c r="M129" s="794"/>
      <c r="N129" s="795">
        <f t="shared" si="17"/>
        <v>0</v>
      </c>
      <c r="O129" s="794"/>
      <c r="P129" s="795">
        <f t="shared" si="18"/>
        <v>0</v>
      </c>
      <c r="Q129" s="796"/>
      <c r="R129" s="70"/>
      <c r="S129" s="797"/>
      <c r="T129" s="51"/>
      <c r="U129" s="51"/>
      <c r="V129" s="51"/>
      <c r="W129" s="51"/>
      <c r="X129" s="51"/>
      <c r="Y129" s="51"/>
      <c r="Z129" s="51"/>
    </row>
    <row r="130" spans="1:26" ht="45">
      <c r="A130" s="30" t="s">
        <v>5276</v>
      </c>
      <c r="B130" s="80" t="s">
        <v>5277</v>
      </c>
      <c r="C130" s="4" t="s">
        <v>4892</v>
      </c>
      <c r="D130" s="4" t="s">
        <v>5278</v>
      </c>
      <c r="E130" s="74" t="s">
        <v>682</v>
      </c>
      <c r="F130" s="127" t="s">
        <v>4894</v>
      </c>
      <c r="G130" s="794"/>
      <c r="H130" s="794"/>
      <c r="I130" s="794">
        <v>150000</v>
      </c>
      <c r="J130" s="794">
        <v>54185</v>
      </c>
      <c r="K130" s="794"/>
      <c r="L130" s="794" t="s">
        <v>691</v>
      </c>
      <c r="M130" s="794">
        <v>150000</v>
      </c>
      <c r="N130" s="795">
        <f t="shared" si="17"/>
        <v>1.5</v>
      </c>
      <c r="O130" s="794">
        <v>1</v>
      </c>
      <c r="P130" s="795">
        <f t="shared" si="18"/>
        <v>1.5</v>
      </c>
      <c r="Q130" s="806" t="s">
        <v>5280</v>
      </c>
      <c r="R130" s="70"/>
      <c r="S130" s="42"/>
      <c r="T130" s="51"/>
      <c r="U130" s="51"/>
      <c r="V130" s="51"/>
      <c r="W130" s="51"/>
      <c r="X130" s="51"/>
      <c r="Y130" s="51"/>
      <c r="Z130" s="51"/>
    </row>
    <row r="131" spans="1:26" ht="15.75" customHeight="1">
      <c r="A131" s="30" t="s">
        <v>5283</v>
      </c>
      <c r="B131" s="80" t="s">
        <v>5284</v>
      </c>
      <c r="C131" s="4" t="s">
        <v>722</v>
      </c>
      <c r="D131" s="4" t="s">
        <v>5285</v>
      </c>
      <c r="E131" s="74" t="s">
        <v>682</v>
      </c>
      <c r="F131" s="127" t="s">
        <v>4903</v>
      </c>
      <c r="G131" s="794"/>
      <c r="H131" s="794"/>
      <c r="I131" s="794"/>
      <c r="J131" s="794"/>
      <c r="K131" s="794"/>
      <c r="L131" s="794"/>
      <c r="M131" s="48"/>
      <c r="N131" s="795">
        <f t="shared" si="17"/>
        <v>0</v>
      </c>
      <c r="O131" s="794"/>
      <c r="P131" s="795">
        <f t="shared" si="18"/>
        <v>0</v>
      </c>
      <c r="Q131" s="796"/>
      <c r="R131" s="70"/>
      <c r="S131" s="797"/>
      <c r="T131" s="51"/>
      <c r="U131" s="51"/>
      <c r="V131" s="51"/>
      <c r="W131" s="51"/>
      <c r="X131" s="51"/>
      <c r="Y131" s="51"/>
      <c r="Z131" s="51"/>
    </row>
    <row r="132" spans="1:26" ht="15.75" customHeight="1">
      <c r="A132" s="30" t="s">
        <v>5290</v>
      </c>
      <c r="B132" s="80" t="s">
        <v>5291</v>
      </c>
      <c r="C132" s="4" t="s">
        <v>5293</v>
      </c>
      <c r="D132" s="4" t="s">
        <v>5294</v>
      </c>
      <c r="E132" s="74" t="s">
        <v>682</v>
      </c>
      <c r="F132" s="127" t="s">
        <v>4903</v>
      </c>
      <c r="G132" s="794"/>
      <c r="H132" s="794"/>
      <c r="I132" s="794"/>
      <c r="J132" s="794"/>
      <c r="K132" s="794"/>
      <c r="L132" s="794"/>
      <c r="M132" s="48"/>
      <c r="N132" s="795">
        <f t="shared" si="17"/>
        <v>0</v>
      </c>
      <c r="O132" s="794"/>
      <c r="P132" s="795">
        <f t="shared" si="18"/>
        <v>0</v>
      </c>
      <c r="Q132" s="796"/>
      <c r="R132" s="70"/>
      <c r="S132" s="797"/>
      <c r="T132" s="51"/>
      <c r="U132" s="51"/>
      <c r="V132" s="51"/>
      <c r="W132" s="51"/>
      <c r="X132" s="51"/>
      <c r="Y132" s="51"/>
      <c r="Z132" s="51"/>
    </row>
    <row r="133" spans="1:26" ht="25.5">
      <c r="A133" s="30" t="s">
        <v>5300</v>
      </c>
      <c r="B133" s="80" t="s">
        <v>5301</v>
      </c>
      <c r="C133" s="4" t="s">
        <v>5302</v>
      </c>
      <c r="D133" s="4" t="s">
        <v>5303</v>
      </c>
      <c r="E133" s="74" t="s">
        <v>682</v>
      </c>
      <c r="F133" s="127" t="s">
        <v>4919</v>
      </c>
      <c r="G133" s="794">
        <v>12</v>
      </c>
      <c r="H133" s="48">
        <v>10</v>
      </c>
      <c r="I133" s="48">
        <v>60000</v>
      </c>
      <c r="J133" s="48">
        <v>19000</v>
      </c>
      <c r="K133" s="48"/>
      <c r="L133" s="48" t="s">
        <v>697</v>
      </c>
      <c r="M133" s="48">
        <v>5000</v>
      </c>
      <c r="N133" s="41">
        <f t="shared" si="17"/>
        <v>0.05</v>
      </c>
      <c r="O133" s="48">
        <v>12</v>
      </c>
      <c r="P133" s="41">
        <f t="shared" si="18"/>
        <v>0.60000000000000009</v>
      </c>
      <c r="Q133" s="806" t="s">
        <v>5304</v>
      </c>
      <c r="R133" s="70"/>
      <c r="S133" s="4"/>
      <c r="T133" s="51"/>
      <c r="U133" s="51"/>
      <c r="V133" s="51"/>
      <c r="W133" s="51"/>
      <c r="X133" s="51"/>
      <c r="Y133" s="51"/>
      <c r="Z133" s="51"/>
    </row>
    <row r="134" spans="1:26" ht="22.5">
      <c r="A134" s="30" t="s">
        <v>5307</v>
      </c>
      <c r="B134" s="80" t="s">
        <v>5309</v>
      </c>
      <c r="C134" s="4" t="s">
        <v>5310</v>
      </c>
      <c r="D134" s="4" t="s">
        <v>5311</v>
      </c>
      <c r="E134" s="74" t="s">
        <v>682</v>
      </c>
      <c r="F134" s="127" t="s">
        <v>4919</v>
      </c>
      <c r="G134" s="794">
        <v>12</v>
      </c>
      <c r="H134" s="48">
        <v>10</v>
      </c>
      <c r="I134" s="48">
        <v>36000</v>
      </c>
      <c r="J134" s="48">
        <v>8000</v>
      </c>
      <c r="K134" s="48"/>
      <c r="L134" s="48" t="s">
        <v>697</v>
      </c>
      <c r="M134" s="48">
        <v>3000</v>
      </c>
      <c r="N134" s="41">
        <f t="shared" si="17"/>
        <v>0.03</v>
      </c>
      <c r="O134" s="48">
        <v>12</v>
      </c>
      <c r="P134" s="41">
        <f t="shared" si="18"/>
        <v>0.36</v>
      </c>
      <c r="Q134" s="806" t="s">
        <v>5313</v>
      </c>
      <c r="R134" s="70"/>
      <c r="S134" s="4"/>
      <c r="T134" s="51"/>
      <c r="U134" s="51"/>
      <c r="V134" s="51"/>
      <c r="W134" s="51"/>
      <c r="X134" s="51"/>
      <c r="Y134" s="51"/>
      <c r="Z134" s="51"/>
    </row>
    <row r="135" spans="1:26" ht="33.75">
      <c r="A135" s="30" t="s">
        <v>5316</v>
      </c>
      <c r="B135" s="80" t="s">
        <v>5317</v>
      </c>
      <c r="C135" s="4" t="s">
        <v>3602</v>
      </c>
      <c r="D135" s="4" t="s">
        <v>5319</v>
      </c>
      <c r="E135" s="74" t="s">
        <v>682</v>
      </c>
      <c r="F135" s="127" t="s">
        <v>4927</v>
      </c>
      <c r="G135" s="794">
        <v>1</v>
      </c>
      <c r="H135" s="794">
        <v>1</v>
      </c>
      <c r="I135" s="794">
        <v>500000</v>
      </c>
      <c r="J135" s="794">
        <v>0</v>
      </c>
      <c r="K135" s="794">
        <v>0</v>
      </c>
      <c r="L135" s="794" t="s">
        <v>5320</v>
      </c>
      <c r="M135" s="48">
        <v>41667</v>
      </c>
      <c r="N135" s="795">
        <f t="shared" si="17"/>
        <v>0.41666999999999998</v>
      </c>
      <c r="O135" s="794">
        <v>12</v>
      </c>
      <c r="P135" s="795">
        <f t="shared" si="18"/>
        <v>5.0000400000000003</v>
      </c>
      <c r="Q135" s="39" t="s">
        <v>5323</v>
      </c>
      <c r="R135" s="70"/>
      <c r="S135" s="797"/>
      <c r="T135" s="51"/>
      <c r="U135" s="51"/>
      <c r="V135" s="51"/>
      <c r="W135" s="51"/>
      <c r="X135" s="51"/>
      <c r="Y135" s="51"/>
      <c r="Z135" s="51"/>
    </row>
    <row r="136" spans="1:26" ht="33.75">
      <c r="A136" s="30" t="s">
        <v>5324</v>
      </c>
      <c r="B136" s="80" t="s">
        <v>5326</v>
      </c>
      <c r="C136" s="4" t="s">
        <v>5327</v>
      </c>
      <c r="D136" s="4" t="s">
        <v>5329</v>
      </c>
      <c r="E136" s="74" t="s">
        <v>659</v>
      </c>
      <c r="F136" s="127" t="s">
        <v>4933</v>
      </c>
      <c r="G136" s="794">
        <v>1</v>
      </c>
      <c r="H136" s="794">
        <v>1</v>
      </c>
      <c r="I136" s="794">
        <v>200000</v>
      </c>
      <c r="J136" s="794">
        <v>3950</v>
      </c>
      <c r="K136" s="794"/>
      <c r="L136" s="794" t="s">
        <v>4826</v>
      </c>
      <c r="M136" s="794">
        <v>2000</v>
      </c>
      <c r="N136" s="795">
        <f t="shared" si="17"/>
        <v>0.02</v>
      </c>
      <c r="O136" s="794">
        <v>12</v>
      </c>
      <c r="P136" s="795">
        <f t="shared" si="18"/>
        <v>0.24</v>
      </c>
      <c r="Q136" s="806" t="s">
        <v>5331</v>
      </c>
      <c r="R136" s="70"/>
      <c r="S136" s="797"/>
      <c r="T136" s="51"/>
      <c r="U136" s="51"/>
      <c r="V136" s="51"/>
      <c r="W136" s="51"/>
      <c r="X136" s="51"/>
      <c r="Y136" s="51"/>
      <c r="Z136" s="51"/>
    </row>
    <row r="137" spans="1:26" ht="34.5">
      <c r="A137" s="30" t="s">
        <v>5332</v>
      </c>
      <c r="B137" s="80" t="s">
        <v>5334</v>
      </c>
      <c r="C137" s="4" t="s">
        <v>5335</v>
      </c>
      <c r="D137" s="4" t="s">
        <v>5336</v>
      </c>
      <c r="E137" s="74" t="s">
        <v>659</v>
      </c>
      <c r="F137" s="127" t="s">
        <v>4933</v>
      </c>
      <c r="G137" s="794">
        <v>12</v>
      </c>
      <c r="H137" s="794">
        <v>8</v>
      </c>
      <c r="I137" s="794">
        <v>252000</v>
      </c>
      <c r="J137" s="794">
        <v>36191</v>
      </c>
      <c r="K137" s="794"/>
      <c r="L137" s="794" t="s">
        <v>4826</v>
      </c>
      <c r="M137" s="794">
        <v>15000</v>
      </c>
      <c r="N137" s="795">
        <f t="shared" si="17"/>
        <v>0.15</v>
      </c>
      <c r="O137" s="794">
        <v>12</v>
      </c>
      <c r="P137" s="795">
        <f t="shared" si="18"/>
        <v>1.7999999999999998</v>
      </c>
      <c r="Q137" s="847" t="s">
        <v>5340</v>
      </c>
      <c r="R137" s="70"/>
      <c r="S137" s="797"/>
      <c r="T137" s="51"/>
      <c r="U137" s="51"/>
      <c r="V137" s="51"/>
      <c r="W137" s="51"/>
      <c r="X137" s="51"/>
      <c r="Y137" s="51"/>
      <c r="Z137" s="51"/>
    </row>
    <row r="138" spans="1:26" ht="15.75" customHeight="1">
      <c r="A138" s="30" t="s">
        <v>5344</v>
      </c>
      <c r="B138" s="80" t="s">
        <v>5345</v>
      </c>
      <c r="C138" s="4" t="s">
        <v>5108</v>
      </c>
      <c r="D138" s="4" t="s">
        <v>5346</v>
      </c>
      <c r="E138" s="74" t="s">
        <v>659</v>
      </c>
      <c r="F138" s="127" t="s">
        <v>4993</v>
      </c>
      <c r="G138" s="794">
        <v>0</v>
      </c>
      <c r="H138" s="794">
        <v>0</v>
      </c>
      <c r="I138" s="794">
        <v>0</v>
      </c>
      <c r="J138" s="794">
        <v>0</v>
      </c>
      <c r="K138" s="794">
        <v>0</v>
      </c>
      <c r="L138" s="794" t="s">
        <v>860</v>
      </c>
      <c r="M138" s="48">
        <v>50000</v>
      </c>
      <c r="N138" s="795">
        <f t="shared" si="17"/>
        <v>0.5</v>
      </c>
      <c r="O138" s="794">
        <v>1</v>
      </c>
      <c r="P138" s="795">
        <f t="shared" si="18"/>
        <v>0.5</v>
      </c>
      <c r="Q138" s="39" t="s">
        <v>5347</v>
      </c>
      <c r="R138" s="70"/>
      <c r="S138" s="797"/>
      <c r="T138" s="51"/>
      <c r="U138" s="51"/>
      <c r="V138" s="51"/>
      <c r="W138" s="51"/>
      <c r="X138" s="51"/>
      <c r="Y138" s="51"/>
      <c r="Z138" s="51"/>
    </row>
    <row r="139" spans="1:26" ht="25.5">
      <c r="A139" s="135" t="s">
        <v>5349</v>
      </c>
      <c r="B139" s="337"/>
      <c r="C139" s="131"/>
      <c r="D139" s="182" t="s">
        <v>5350</v>
      </c>
      <c r="E139" s="132" t="s">
        <v>682</v>
      </c>
      <c r="F139" s="241" t="s">
        <v>4941</v>
      </c>
      <c r="G139" s="243"/>
      <c r="H139" s="243"/>
      <c r="I139" s="243">
        <v>300000</v>
      </c>
      <c r="J139" s="243">
        <v>43755</v>
      </c>
      <c r="K139" s="243"/>
      <c r="L139" s="243" t="s">
        <v>691</v>
      </c>
      <c r="M139" s="243">
        <v>300000</v>
      </c>
      <c r="N139" s="656">
        <f t="shared" si="17"/>
        <v>3</v>
      </c>
      <c r="O139" s="243">
        <v>1</v>
      </c>
      <c r="P139" s="656">
        <f t="shared" si="18"/>
        <v>3</v>
      </c>
      <c r="Q139" s="826" t="s">
        <v>5352</v>
      </c>
      <c r="R139" s="240"/>
      <c r="S139" s="819"/>
      <c r="T139" s="769"/>
      <c r="U139" s="769"/>
      <c r="V139" s="769"/>
      <c r="W139" s="769"/>
      <c r="X139" s="769"/>
      <c r="Y139" s="769"/>
      <c r="Z139" s="769"/>
    </row>
    <row r="140" spans="1:26" ht="15.75" customHeight="1">
      <c r="A140" s="30" t="s">
        <v>5354</v>
      </c>
      <c r="B140" s="80"/>
      <c r="C140" s="4"/>
      <c r="D140" s="258" t="s">
        <v>5356</v>
      </c>
      <c r="E140" s="74" t="s">
        <v>682</v>
      </c>
      <c r="F140" s="74" t="s">
        <v>4903</v>
      </c>
      <c r="G140" s="794"/>
      <c r="H140" s="794"/>
      <c r="I140" s="794"/>
      <c r="J140" s="794"/>
      <c r="K140" s="794"/>
      <c r="L140" s="794"/>
      <c r="M140" s="794"/>
      <c r="N140" s="795">
        <f t="shared" si="17"/>
        <v>0</v>
      </c>
      <c r="O140" s="794"/>
      <c r="P140" s="795">
        <f t="shared" si="18"/>
        <v>0</v>
      </c>
      <c r="Q140" s="796"/>
      <c r="R140" s="304"/>
      <c r="S140" s="797"/>
      <c r="T140" s="51"/>
      <c r="U140" s="51"/>
      <c r="V140" s="51"/>
      <c r="W140" s="51"/>
      <c r="X140" s="51"/>
      <c r="Y140" s="51"/>
      <c r="Z140" s="51"/>
    </row>
    <row r="141" spans="1:26" ht="15.75" customHeight="1">
      <c r="A141" s="117" t="s">
        <v>5360</v>
      </c>
      <c r="B141" s="117" t="s">
        <v>5361</v>
      </c>
      <c r="C141" s="117"/>
      <c r="D141" s="117" t="s">
        <v>5134</v>
      </c>
      <c r="E141" s="118"/>
      <c r="F141" s="118"/>
      <c r="G141" s="788"/>
      <c r="H141" s="788"/>
      <c r="I141" s="788"/>
      <c r="J141" s="788"/>
      <c r="K141" s="788"/>
      <c r="L141" s="788"/>
      <c r="M141" s="788"/>
      <c r="N141" s="791"/>
      <c r="O141" s="788"/>
      <c r="P141" s="791">
        <f>SUM(P142:P150)</f>
        <v>1.9000000000000001</v>
      </c>
      <c r="Q141" s="793"/>
      <c r="R141" s="78"/>
      <c r="S141" s="117">
        <f>SUM(S142:S150)</f>
        <v>0</v>
      </c>
      <c r="T141" s="51"/>
      <c r="U141" s="51"/>
      <c r="V141" s="51"/>
      <c r="W141" s="51"/>
      <c r="X141" s="51"/>
      <c r="Y141" s="51"/>
      <c r="Z141" s="51"/>
    </row>
    <row r="142" spans="1:26" ht="15.75" customHeight="1">
      <c r="A142" s="30" t="s">
        <v>5364</v>
      </c>
      <c r="B142" s="80" t="s">
        <v>5365</v>
      </c>
      <c r="C142" s="4" t="s">
        <v>4861</v>
      </c>
      <c r="D142" s="4" t="s">
        <v>5366</v>
      </c>
      <c r="E142" s="74" t="s">
        <v>609</v>
      </c>
      <c r="F142" s="127" t="s">
        <v>5367</v>
      </c>
      <c r="G142" s="794"/>
      <c r="H142" s="794"/>
      <c r="I142" s="794"/>
      <c r="J142" s="794"/>
      <c r="K142" s="794"/>
      <c r="L142" s="794"/>
      <c r="M142" s="48"/>
      <c r="N142" s="795">
        <f t="shared" ref="N142:N146" si="19">M142/100000</f>
        <v>0</v>
      </c>
      <c r="O142" s="794"/>
      <c r="P142" s="795">
        <f t="shared" ref="P142:P150" si="20">N142*O142</f>
        <v>0</v>
      </c>
      <c r="Q142" s="796"/>
      <c r="R142" s="70"/>
      <c r="S142" s="797"/>
      <c r="T142" s="51"/>
      <c r="U142" s="51"/>
      <c r="V142" s="51"/>
      <c r="W142" s="51"/>
      <c r="X142" s="51"/>
      <c r="Y142" s="51"/>
      <c r="Z142" s="51"/>
    </row>
    <row r="143" spans="1:26" ht="15.75" customHeight="1">
      <c r="A143" s="30" t="s">
        <v>5373</v>
      </c>
      <c r="B143" s="80" t="s">
        <v>5374</v>
      </c>
      <c r="C143" s="4" t="s">
        <v>5157</v>
      </c>
      <c r="D143" s="4" t="s">
        <v>5375</v>
      </c>
      <c r="E143" s="74" t="s">
        <v>609</v>
      </c>
      <c r="F143" s="127" t="s">
        <v>5376</v>
      </c>
      <c r="G143" s="794"/>
      <c r="H143" s="794"/>
      <c r="I143" s="794"/>
      <c r="J143" s="794"/>
      <c r="K143" s="794"/>
      <c r="L143" s="794"/>
      <c r="M143" s="48"/>
      <c r="N143" s="795">
        <f t="shared" si="19"/>
        <v>0</v>
      </c>
      <c r="O143" s="794"/>
      <c r="P143" s="795">
        <f t="shared" si="20"/>
        <v>0</v>
      </c>
      <c r="Q143" s="796"/>
      <c r="R143" s="70"/>
      <c r="S143" s="797"/>
      <c r="T143" s="51"/>
      <c r="U143" s="51"/>
      <c r="V143" s="51"/>
      <c r="W143" s="51"/>
      <c r="X143" s="51"/>
      <c r="Y143" s="51"/>
      <c r="Z143" s="51"/>
    </row>
    <row r="144" spans="1:26" ht="15.75" customHeight="1">
      <c r="A144" s="30" t="s">
        <v>5381</v>
      </c>
      <c r="B144" s="80" t="s">
        <v>5382</v>
      </c>
      <c r="C144" s="4" t="s">
        <v>722</v>
      </c>
      <c r="D144" s="4" t="s">
        <v>5285</v>
      </c>
      <c r="E144" s="74" t="s">
        <v>682</v>
      </c>
      <c r="F144" s="127" t="s">
        <v>4903</v>
      </c>
      <c r="G144" s="794"/>
      <c r="H144" s="794"/>
      <c r="I144" s="794"/>
      <c r="J144" s="794"/>
      <c r="K144" s="794"/>
      <c r="L144" s="794"/>
      <c r="M144" s="48"/>
      <c r="N144" s="795">
        <f t="shared" si="19"/>
        <v>0</v>
      </c>
      <c r="O144" s="794"/>
      <c r="P144" s="795">
        <f t="shared" si="20"/>
        <v>0</v>
      </c>
      <c r="Q144" s="796"/>
      <c r="R144" s="70"/>
      <c r="S144" s="797"/>
      <c r="T144" s="51"/>
      <c r="U144" s="51"/>
      <c r="V144" s="51"/>
      <c r="W144" s="51"/>
      <c r="X144" s="51"/>
      <c r="Y144" s="51"/>
      <c r="Z144" s="51"/>
    </row>
    <row r="145" spans="1:26" ht="15.75" customHeight="1">
      <c r="A145" s="30" t="s">
        <v>5386</v>
      </c>
      <c r="B145" s="80" t="s">
        <v>5387</v>
      </c>
      <c r="C145" s="4" t="s">
        <v>5388</v>
      </c>
      <c r="D145" s="4" t="s">
        <v>5390</v>
      </c>
      <c r="E145" s="74" t="s">
        <v>682</v>
      </c>
      <c r="F145" s="127" t="s">
        <v>4919</v>
      </c>
      <c r="G145" s="794"/>
      <c r="H145" s="48"/>
      <c r="I145" s="48"/>
      <c r="J145" s="48"/>
      <c r="K145" s="48"/>
      <c r="L145" s="48"/>
      <c r="M145" s="48"/>
      <c r="N145" s="41">
        <f t="shared" si="19"/>
        <v>0</v>
      </c>
      <c r="O145" s="48"/>
      <c r="P145" s="41">
        <f t="shared" si="20"/>
        <v>0</v>
      </c>
      <c r="Q145" s="817"/>
      <c r="R145" s="70"/>
      <c r="S145" s="4"/>
      <c r="T145" s="51"/>
      <c r="U145" s="51"/>
      <c r="V145" s="51"/>
      <c r="W145" s="51"/>
      <c r="X145" s="51"/>
      <c r="Y145" s="51"/>
      <c r="Z145" s="51"/>
    </row>
    <row r="146" spans="1:26" ht="15.75" customHeight="1">
      <c r="A146" s="30" t="s">
        <v>5391</v>
      </c>
      <c r="B146" s="80" t="s">
        <v>5392</v>
      </c>
      <c r="C146" s="4" t="s">
        <v>5394</v>
      </c>
      <c r="D146" s="4" t="s">
        <v>5395</v>
      </c>
      <c r="E146" s="74" t="s">
        <v>682</v>
      </c>
      <c r="F146" s="127" t="s">
        <v>4919</v>
      </c>
      <c r="G146" s="794"/>
      <c r="H146" s="48"/>
      <c r="I146" s="48"/>
      <c r="J146" s="48"/>
      <c r="K146" s="48"/>
      <c r="L146" s="48"/>
      <c r="M146" s="48"/>
      <c r="N146" s="41">
        <f t="shared" si="19"/>
        <v>0</v>
      </c>
      <c r="O146" s="48"/>
      <c r="P146" s="41">
        <f t="shared" si="20"/>
        <v>0</v>
      </c>
      <c r="Q146" s="817"/>
      <c r="R146" s="70"/>
      <c r="S146" s="4"/>
      <c r="T146" s="51"/>
      <c r="U146" s="51"/>
      <c r="V146" s="51"/>
      <c r="W146" s="51"/>
      <c r="X146" s="51"/>
      <c r="Y146" s="51"/>
      <c r="Z146" s="51"/>
    </row>
    <row r="147" spans="1:26" ht="56.25">
      <c r="A147" s="30" t="s">
        <v>5398</v>
      </c>
      <c r="B147" s="80" t="s">
        <v>5399</v>
      </c>
      <c r="C147" s="4" t="s">
        <v>5400</v>
      </c>
      <c r="D147" s="4" t="s">
        <v>5401</v>
      </c>
      <c r="E147" s="74" t="s">
        <v>659</v>
      </c>
      <c r="F147" s="127" t="s">
        <v>4775</v>
      </c>
      <c r="G147" s="794">
        <v>2</v>
      </c>
      <c r="H147" s="794">
        <v>0</v>
      </c>
      <c r="I147" s="794">
        <v>240000</v>
      </c>
      <c r="J147" s="794">
        <v>18971</v>
      </c>
      <c r="K147" s="794"/>
      <c r="L147" s="794" t="s">
        <v>2023</v>
      </c>
      <c r="M147" s="48">
        <v>10000</v>
      </c>
      <c r="N147" s="795">
        <v>0.1</v>
      </c>
      <c r="O147" s="794">
        <v>2</v>
      </c>
      <c r="P147" s="795">
        <f t="shared" si="20"/>
        <v>0.2</v>
      </c>
      <c r="Q147" s="806" t="s">
        <v>5403</v>
      </c>
      <c r="R147" s="70"/>
      <c r="S147" s="797"/>
      <c r="T147" s="51"/>
      <c r="U147" s="51"/>
      <c r="V147" s="51"/>
      <c r="W147" s="51"/>
      <c r="X147" s="51"/>
      <c r="Y147" s="51"/>
      <c r="Z147" s="51"/>
    </row>
    <row r="148" spans="1:26" ht="15.75" customHeight="1">
      <c r="A148" s="30" t="s">
        <v>5404</v>
      </c>
      <c r="B148" s="80" t="s">
        <v>5405</v>
      </c>
      <c r="C148" s="4" t="s">
        <v>5187</v>
      </c>
      <c r="D148" s="4" t="s">
        <v>5406</v>
      </c>
      <c r="E148" s="74" t="s">
        <v>659</v>
      </c>
      <c r="F148" s="127" t="s">
        <v>4775</v>
      </c>
      <c r="G148" s="794"/>
      <c r="H148" s="794"/>
      <c r="I148" s="794"/>
      <c r="J148" s="794"/>
      <c r="K148" s="794"/>
      <c r="L148" s="794"/>
      <c r="M148" s="48"/>
      <c r="N148" s="795">
        <f t="shared" ref="N148:N150" si="21">M148/100000</f>
        <v>0</v>
      </c>
      <c r="O148" s="794"/>
      <c r="P148" s="795">
        <f t="shared" si="20"/>
        <v>0</v>
      </c>
      <c r="Q148" s="39"/>
      <c r="R148" s="70"/>
      <c r="S148" s="797"/>
      <c r="T148" s="51"/>
      <c r="U148" s="51"/>
      <c r="V148" s="51"/>
      <c r="W148" s="51"/>
      <c r="X148" s="51"/>
      <c r="Y148" s="51"/>
      <c r="Z148" s="51"/>
    </row>
    <row r="149" spans="1:26" ht="33.75">
      <c r="A149" s="30" t="s">
        <v>5410</v>
      </c>
      <c r="B149" s="80" t="s">
        <v>5411</v>
      </c>
      <c r="C149" s="4" t="s">
        <v>5412</v>
      </c>
      <c r="D149" s="4" t="s">
        <v>5413</v>
      </c>
      <c r="E149" s="74" t="s">
        <v>659</v>
      </c>
      <c r="F149" s="127" t="s">
        <v>4933</v>
      </c>
      <c r="G149" s="794">
        <v>2</v>
      </c>
      <c r="H149" s="794">
        <v>0</v>
      </c>
      <c r="I149" s="794">
        <v>200000</v>
      </c>
      <c r="J149" s="794">
        <v>0</v>
      </c>
      <c r="K149" s="794"/>
      <c r="L149" s="794" t="s">
        <v>697</v>
      </c>
      <c r="M149" s="794">
        <v>10000</v>
      </c>
      <c r="N149" s="795">
        <f t="shared" si="21"/>
        <v>0.1</v>
      </c>
      <c r="O149" s="794">
        <v>12</v>
      </c>
      <c r="P149" s="795">
        <f t="shared" si="20"/>
        <v>1.2000000000000002</v>
      </c>
      <c r="Q149" s="39" t="s">
        <v>5415</v>
      </c>
      <c r="R149" s="70"/>
      <c r="S149" s="797"/>
      <c r="T149" s="51"/>
      <c r="U149" s="51"/>
      <c r="V149" s="51"/>
      <c r="W149" s="51"/>
      <c r="X149" s="51"/>
      <c r="Y149" s="51"/>
      <c r="Z149" s="51"/>
    </row>
    <row r="150" spans="1:26" ht="15.75" customHeight="1">
      <c r="A150" s="30" t="s">
        <v>5416</v>
      </c>
      <c r="B150" s="80" t="s">
        <v>5417</v>
      </c>
      <c r="C150" s="4" t="s">
        <v>5108</v>
      </c>
      <c r="D150" s="4" t="s">
        <v>5419</v>
      </c>
      <c r="E150" s="74" t="s">
        <v>659</v>
      </c>
      <c r="F150" s="127" t="s">
        <v>4993</v>
      </c>
      <c r="G150" s="794">
        <v>0</v>
      </c>
      <c r="H150" s="794">
        <v>0</v>
      </c>
      <c r="I150" s="794">
        <v>0</v>
      </c>
      <c r="J150" s="794">
        <v>0</v>
      </c>
      <c r="K150" s="794">
        <v>0</v>
      </c>
      <c r="L150" s="794" t="s">
        <v>1340</v>
      </c>
      <c r="M150" s="48">
        <v>25000</v>
      </c>
      <c r="N150" s="795">
        <f t="shared" si="21"/>
        <v>0.25</v>
      </c>
      <c r="O150" s="794">
        <v>2</v>
      </c>
      <c r="P150" s="795">
        <f t="shared" si="20"/>
        <v>0.5</v>
      </c>
      <c r="Q150" s="39" t="s">
        <v>5347</v>
      </c>
      <c r="R150" s="70"/>
      <c r="S150" s="797"/>
      <c r="T150" s="51"/>
      <c r="U150" s="51"/>
      <c r="V150" s="51"/>
      <c r="W150" s="51"/>
      <c r="X150" s="51"/>
      <c r="Y150" s="51"/>
      <c r="Z150" s="51"/>
    </row>
    <row r="151" spans="1:26" ht="15.75" customHeight="1">
      <c r="A151" s="117" t="s">
        <v>5421</v>
      </c>
      <c r="B151" s="117" t="s">
        <v>5422</v>
      </c>
      <c r="C151" s="117"/>
      <c r="D151" s="117" t="s">
        <v>5423</v>
      </c>
      <c r="E151" s="118"/>
      <c r="F151" s="118"/>
      <c r="G151" s="788"/>
      <c r="H151" s="788"/>
      <c r="I151" s="788"/>
      <c r="J151" s="788"/>
      <c r="K151" s="788"/>
      <c r="L151" s="788"/>
      <c r="M151" s="788"/>
      <c r="N151" s="791"/>
      <c r="O151" s="788"/>
      <c r="P151" s="791">
        <f>P152</f>
        <v>0</v>
      </c>
      <c r="Q151" s="793"/>
      <c r="R151" s="78"/>
      <c r="S151" s="117">
        <f>S152</f>
        <v>0</v>
      </c>
      <c r="T151" s="51"/>
      <c r="U151" s="51"/>
      <c r="V151" s="51"/>
      <c r="W151" s="51"/>
      <c r="X151" s="51"/>
      <c r="Y151" s="51"/>
      <c r="Z151" s="51"/>
    </row>
    <row r="152" spans="1:26" ht="15.75" customHeight="1">
      <c r="A152" s="30" t="s">
        <v>5426</v>
      </c>
      <c r="B152" s="80" t="s">
        <v>5427</v>
      </c>
      <c r="C152" s="4" t="s">
        <v>5428</v>
      </c>
      <c r="D152" s="4" t="s">
        <v>5429</v>
      </c>
      <c r="E152" s="74" t="s">
        <v>392</v>
      </c>
      <c r="F152" s="127" t="s">
        <v>2785</v>
      </c>
      <c r="G152" s="794"/>
      <c r="H152" s="48"/>
      <c r="I152" s="48"/>
      <c r="J152" s="48"/>
      <c r="K152" s="48"/>
      <c r="L152" s="48"/>
      <c r="M152" s="48"/>
      <c r="N152" s="795">
        <f>M152/100000</f>
        <v>0</v>
      </c>
      <c r="O152" s="794"/>
      <c r="P152" s="795">
        <f>N152*O152</f>
        <v>0</v>
      </c>
      <c r="Q152" s="796"/>
      <c r="R152" s="70"/>
      <c r="S152" s="4"/>
      <c r="T152" s="51"/>
      <c r="U152" s="51"/>
      <c r="V152" s="51"/>
      <c r="W152" s="51"/>
      <c r="X152" s="51"/>
      <c r="Y152" s="51"/>
      <c r="Z152" s="51"/>
    </row>
    <row r="153" spans="1:26" ht="15.75" customHeight="1">
      <c r="A153" s="67" t="s">
        <v>4758</v>
      </c>
      <c r="B153" s="67">
        <v>16.7</v>
      </c>
      <c r="C153" s="67"/>
      <c r="D153" s="67" t="s">
        <v>1074</v>
      </c>
      <c r="E153" s="23"/>
      <c r="F153" s="23"/>
      <c r="G153" s="830"/>
      <c r="H153" s="830"/>
      <c r="I153" s="830"/>
      <c r="J153" s="830"/>
      <c r="K153" s="830"/>
      <c r="L153" s="830"/>
      <c r="M153" s="830"/>
      <c r="N153" s="783"/>
      <c r="O153" s="830"/>
      <c r="P153" s="783">
        <f>P154+P158+P168</f>
        <v>35.159999999999997</v>
      </c>
      <c r="Q153" s="785"/>
      <c r="R153" s="67"/>
      <c r="S153" s="67">
        <f>S154+S158+S168</f>
        <v>0</v>
      </c>
      <c r="T153" s="51"/>
      <c r="U153" s="51"/>
      <c r="V153" s="51"/>
      <c r="W153" s="51"/>
      <c r="X153" s="51"/>
      <c r="Y153" s="51"/>
      <c r="Z153" s="51"/>
    </row>
    <row r="154" spans="1:26" ht="15.75" customHeight="1">
      <c r="A154" s="117" t="s">
        <v>5432</v>
      </c>
      <c r="B154" s="117" t="s">
        <v>5433</v>
      </c>
      <c r="C154" s="117"/>
      <c r="D154" s="117" t="s">
        <v>5434</v>
      </c>
      <c r="E154" s="118"/>
      <c r="F154" s="118"/>
      <c r="G154" s="788"/>
      <c r="H154" s="788"/>
      <c r="I154" s="788"/>
      <c r="J154" s="788"/>
      <c r="K154" s="788"/>
      <c r="L154" s="788"/>
      <c r="M154" s="788"/>
      <c r="N154" s="791"/>
      <c r="O154" s="788"/>
      <c r="P154" s="791">
        <f>SUM(P155:P157)</f>
        <v>0</v>
      </c>
      <c r="Q154" s="793"/>
      <c r="R154" s="78"/>
      <c r="S154" s="117">
        <f>SUM(S155:S157)</f>
        <v>0</v>
      </c>
      <c r="T154" s="51"/>
      <c r="U154" s="51"/>
      <c r="V154" s="51"/>
      <c r="W154" s="51"/>
      <c r="X154" s="51"/>
      <c r="Y154" s="51"/>
      <c r="Z154" s="51"/>
    </row>
    <row r="155" spans="1:26" ht="15.75" customHeight="1">
      <c r="A155" s="30" t="s">
        <v>5437</v>
      </c>
      <c r="B155" s="80" t="s">
        <v>5438</v>
      </c>
      <c r="C155" s="42" t="s">
        <v>5338</v>
      </c>
      <c r="D155" s="4" t="s">
        <v>5439</v>
      </c>
      <c r="E155" s="127" t="s">
        <v>609</v>
      </c>
      <c r="F155" s="127" t="s">
        <v>5440</v>
      </c>
      <c r="G155" s="794"/>
      <c r="H155" s="48"/>
      <c r="I155" s="48"/>
      <c r="J155" s="48"/>
      <c r="K155" s="48"/>
      <c r="L155" s="48"/>
      <c r="M155" s="48"/>
      <c r="N155" s="795">
        <f t="shared" ref="N155:N157" si="22">M155/100000</f>
        <v>0</v>
      </c>
      <c r="O155" s="794"/>
      <c r="P155" s="795">
        <f t="shared" ref="P155:P157" si="23">N155*O155</f>
        <v>0</v>
      </c>
      <c r="Q155" s="796"/>
      <c r="R155" s="70"/>
      <c r="S155" s="4"/>
      <c r="T155" s="51"/>
      <c r="U155" s="51"/>
      <c r="V155" s="51"/>
      <c r="W155" s="51"/>
      <c r="X155" s="51"/>
      <c r="Y155" s="51"/>
      <c r="Z155" s="51"/>
    </row>
    <row r="156" spans="1:26" ht="15.75" customHeight="1">
      <c r="A156" s="30" t="s">
        <v>5441</v>
      </c>
      <c r="B156" s="80" t="s">
        <v>5442</v>
      </c>
      <c r="C156" s="42" t="s">
        <v>3845</v>
      </c>
      <c r="D156" s="4" t="s">
        <v>5348</v>
      </c>
      <c r="E156" s="127" t="s">
        <v>609</v>
      </c>
      <c r="F156" s="127" t="s">
        <v>4722</v>
      </c>
      <c r="G156" s="794"/>
      <c r="H156" s="48"/>
      <c r="I156" s="48"/>
      <c r="J156" s="803"/>
      <c r="K156" s="803"/>
      <c r="L156" s="48"/>
      <c r="M156" s="48"/>
      <c r="N156" s="795">
        <f t="shared" si="22"/>
        <v>0</v>
      </c>
      <c r="O156" s="794"/>
      <c r="P156" s="795">
        <f t="shared" si="23"/>
        <v>0</v>
      </c>
      <c r="Q156" s="796"/>
      <c r="R156" s="70"/>
      <c r="S156" s="4"/>
      <c r="T156" s="51"/>
      <c r="U156" s="51"/>
      <c r="V156" s="51"/>
      <c r="W156" s="51"/>
      <c r="X156" s="51"/>
      <c r="Y156" s="51"/>
      <c r="Z156" s="51"/>
    </row>
    <row r="157" spans="1:26" ht="15.75" customHeight="1">
      <c r="A157" s="30" t="s">
        <v>5445</v>
      </c>
      <c r="B157" s="80" t="s">
        <v>5446</v>
      </c>
      <c r="C157" s="42" t="s">
        <v>4969</v>
      </c>
      <c r="D157" s="4" t="s">
        <v>5447</v>
      </c>
      <c r="E157" s="127" t="s">
        <v>682</v>
      </c>
      <c r="F157" s="127" t="s">
        <v>4903</v>
      </c>
      <c r="G157" s="794"/>
      <c r="H157" s="48"/>
      <c r="I157" s="48"/>
      <c r="J157" s="48"/>
      <c r="K157" s="48"/>
      <c r="L157" s="48"/>
      <c r="M157" s="48"/>
      <c r="N157" s="795">
        <f t="shared" si="22"/>
        <v>0</v>
      </c>
      <c r="O157" s="794"/>
      <c r="P157" s="795">
        <f t="shared" si="23"/>
        <v>0</v>
      </c>
      <c r="Q157" s="796"/>
      <c r="R157" s="70"/>
      <c r="S157" s="4"/>
      <c r="T157" s="51"/>
      <c r="U157" s="51"/>
      <c r="V157" s="51"/>
      <c r="W157" s="51"/>
      <c r="X157" s="51"/>
      <c r="Y157" s="51"/>
      <c r="Z157" s="51"/>
    </row>
    <row r="158" spans="1:26" ht="15.75" customHeight="1">
      <c r="A158" s="117" t="s">
        <v>5448</v>
      </c>
      <c r="B158" s="117" t="s">
        <v>5449</v>
      </c>
      <c r="C158" s="117"/>
      <c r="D158" s="117" t="s">
        <v>5450</v>
      </c>
      <c r="E158" s="118"/>
      <c r="F158" s="118"/>
      <c r="G158" s="788"/>
      <c r="H158" s="788"/>
      <c r="I158" s="788">
        <f>SUM(I159:I163)+I166+I167</f>
        <v>586000</v>
      </c>
      <c r="J158" s="788"/>
      <c r="K158" s="788"/>
      <c r="L158" s="788"/>
      <c r="M158" s="788"/>
      <c r="N158" s="791"/>
      <c r="O158" s="788"/>
      <c r="P158" s="791">
        <f>SUM(P159:P163)+P166+P167</f>
        <v>3.86</v>
      </c>
      <c r="Q158" s="793"/>
      <c r="R158" s="78"/>
      <c r="S158" s="117">
        <f>SUM(S159:S163)+S166</f>
        <v>0</v>
      </c>
      <c r="T158" s="51"/>
      <c r="U158" s="51"/>
      <c r="V158" s="51"/>
      <c r="W158" s="51"/>
      <c r="X158" s="51"/>
      <c r="Y158" s="51"/>
      <c r="Z158" s="51"/>
    </row>
    <row r="159" spans="1:26" ht="34.5">
      <c r="A159" s="30" t="s">
        <v>5452</v>
      </c>
      <c r="B159" s="80" t="s">
        <v>5453</v>
      </c>
      <c r="C159" s="42" t="s">
        <v>4892</v>
      </c>
      <c r="D159" s="4" t="s">
        <v>5455</v>
      </c>
      <c r="E159" s="127" t="s">
        <v>682</v>
      </c>
      <c r="F159" s="127" t="s">
        <v>4894</v>
      </c>
      <c r="G159" s="794"/>
      <c r="H159" s="794"/>
      <c r="I159" s="794">
        <v>50000</v>
      </c>
      <c r="J159" s="794">
        <v>1062</v>
      </c>
      <c r="K159" s="794"/>
      <c r="L159" s="794" t="s">
        <v>691</v>
      </c>
      <c r="M159" s="794">
        <v>50000</v>
      </c>
      <c r="N159" s="795">
        <f t="shared" ref="N159:N162" si="24">M159/100000</f>
        <v>0.5</v>
      </c>
      <c r="O159" s="794">
        <v>1</v>
      </c>
      <c r="P159" s="795">
        <f t="shared" ref="P159:P162" si="25">N159*O159</f>
        <v>0.5</v>
      </c>
      <c r="Q159" s="923" t="s">
        <v>5457</v>
      </c>
      <c r="R159" s="70"/>
      <c r="S159" s="42"/>
      <c r="T159" s="51"/>
      <c r="U159" s="51"/>
      <c r="V159" s="51"/>
      <c r="W159" s="51"/>
      <c r="X159" s="51"/>
      <c r="Y159" s="51"/>
      <c r="Z159" s="51"/>
    </row>
    <row r="160" spans="1:26" ht="15.75" customHeight="1">
      <c r="A160" s="30" t="s">
        <v>5459</v>
      </c>
      <c r="B160" s="80" t="s">
        <v>5460</v>
      </c>
      <c r="C160" s="42" t="s">
        <v>5461</v>
      </c>
      <c r="D160" s="4" t="s">
        <v>5462</v>
      </c>
      <c r="E160" s="127" t="s">
        <v>682</v>
      </c>
      <c r="F160" s="127" t="s">
        <v>4903</v>
      </c>
      <c r="G160" s="794"/>
      <c r="H160" s="794"/>
      <c r="I160" s="794"/>
      <c r="J160" s="794"/>
      <c r="K160" s="794"/>
      <c r="L160" s="794"/>
      <c r="M160" s="48"/>
      <c r="N160" s="795">
        <f t="shared" si="24"/>
        <v>0</v>
      </c>
      <c r="O160" s="794"/>
      <c r="P160" s="795">
        <f t="shared" si="25"/>
        <v>0</v>
      </c>
      <c r="Q160" s="796"/>
      <c r="R160" s="70"/>
      <c r="S160" s="797"/>
      <c r="T160" s="51"/>
      <c r="U160" s="51"/>
      <c r="V160" s="51"/>
      <c r="W160" s="51"/>
      <c r="X160" s="51"/>
      <c r="Y160" s="51"/>
      <c r="Z160" s="51"/>
    </row>
    <row r="161" spans="1:26" ht="45">
      <c r="A161" s="30" t="s">
        <v>5465</v>
      </c>
      <c r="B161" s="80" t="s">
        <v>5466</v>
      </c>
      <c r="C161" s="42" t="s">
        <v>5467</v>
      </c>
      <c r="D161" s="4" t="s">
        <v>5468</v>
      </c>
      <c r="E161" s="127" t="s">
        <v>682</v>
      </c>
      <c r="F161" s="127" t="s">
        <v>4919</v>
      </c>
      <c r="G161" s="794">
        <v>12</v>
      </c>
      <c r="H161" s="48">
        <v>10</v>
      </c>
      <c r="I161" s="48">
        <v>36000</v>
      </c>
      <c r="J161" s="48">
        <v>23000</v>
      </c>
      <c r="K161" s="48"/>
      <c r="L161" s="48" t="s">
        <v>697</v>
      </c>
      <c r="M161" s="48">
        <v>3000</v>
      </c>
      <c r="N161" s="41">
        <f t="shared" si="24"/>
        <v>0.03</v>
      </c>
      <c r="O161" s="48">
        <v>12</v>
      </c>
      <c r="P161" s="41">
        <f t="shared" si="25"/>
        <v>0.36</v>
      </c>
      <c r="Q161" s="39" t="s">
        <v>5471</v>
      </c>
      <c r="R161" s="70"/>
      <c r="S161" s="4"/>
      <c r="T161" s="51"/>
      <c r="U161" s="51"/>
      <c r="V161" s="51"/>
      <c r="W161" s="51"/>
      <c r="X161" s="51"/>
      <c r="Y161" s="51"/>
      <c r="Z161" s="51"/>
    </row>
    <row r="162" spans="1:26" ht="15.75" customHeight="1">
      <c r="A162" s="30" t="s">
        <v>5472</v>
      </c>
      <c r="B162" s="80" t="s">
        <v>5473</v>
      </c>
      <c r="C162" s="42" t="s">
        <v>4671</v>
      </c>
      <c r="D162" s="4" t="s">
        <v>5474</v>
      </c>
      <c r="E162" s="127" t="s">
        <v>682</v>
      </c>
      <c r="F162" s="127" t="s">
        <v>4927</v>
      </c>
      <c r="G162" s="794"/>
      <c r="H162" s="794"/>
      <c r="I162" s="794"/>
      <c r="J162" s="794"/>
      <c r="K162" s="794"/>
      <c r="L162" s="794"/>
      <c r="M162" s="48"/>
      <c r="N162" s="795">
        <f t="shared" si="24"/>
        <v>0</v>
      </c>
      <c r="O162" s="794"/>
      <c r="P162" s="795">
        <f t="shared" si="25"/>
        <v>0</v>
      </c>
      <c r="Q162" s="796"/>
      <c r="R162" s="70"/>
      <c r="S162" s="797"/>
      <c r="T162" s="51"/>
      <c r="U162" s="51"/>
      <c r="V162" s="51"/>
      <c r="W162" s="51"/>
      <c r="X162" s="51"/>
      <c r="Y162" s="51"/>
      <c r="Z162" s="51"/>
    </row>
    <row r="163" spans="1:26" ht="15.75" customHeight="1">
      <c r="A163" s="144" t="s">
        <v>5475</v>
      </c>
      <c r="B163" s="148" t="s">
        <v>5477</v>
      </c>
      <c r="C163" s="144" t="s">
        <v>5478</v>
      </c>
      <c r="D163" s="144" t="s">
        <v>5479</v>
      </c>
      <c r="E163" s="146"/>
      <c r="F163" s="146"/>
      <c r="G163" s="47"/>
      <c r="H163" s="47"/>
      <c r="I163" s="47"/>
      <c r="J163" s="47"/>
      <c r="K163" s="47"/>
      <c r="L163" s="47"/>
      <c r="M163" s="47"/>
      <c r="N163" s="36"/>
      <c r="O163" s="47"/>
      <c r="P163" s="36">
        <f>P164+P165</f>
        <v>0</v>
      </c>
      <c r="Q163" s="55"/>
      <c r="R163" s="148"/>
      <c r="S163" s="144">
        <f>S164+S165</f>
        <v>0</v>
      </c>
      <c r="T163" s="51"/>
      <c r="U163" s="51"/>
      <c r="V163" s="51"/>
      <c r="W163" s="51"/>
      <c r="X163" s="51"/>
      <c r="Y163" s="51"/>
      <c r="Z163" s="51"/>
    </row>
    <row r="164" spans="1:26" ht="15.75" customHeight="1">
      <c r="A164" s="30" t="s">
        <v>5481</v>
      </c>
      <c r="B164" s="80" t="s">
        <v>5482</v>
      </c>
      <c r="C164" s="42" t="s">
        <v>5483</v>
      </c>
      <c r="D164" s="4" t="s">
        <v>3740</v>
      </c>
      <c r="E164" s="127" t="s">
        <v>659</v>
      </c>
      <c r="F164" s="127" t="s">
        <v>4993</v>
      </c>
      <c r="G164" s="794"/>
      <c r="H164" s="794"/>
      <c r="I164" s="794"/>
      <c r="J164" s="794"/>
      <c r="K164" s="794"/>
      <c r="L164" s="794"/>
      <c r="M164" s="48"/>
      <c r="N164" s="795">
        <f t="shared" ref="N164:N167" si="26">M164/100000</f>
        <v>0</v>
      </c>
      <c r="O164" s="794"/>
      <c r="P164" s="795">
        <f t="shared" ref="P164:P167" si="27">N164*O164</f>
        <v>0</v>
      </c>
      <c r="Q164" s="39"/>
      <c r="R164" s="70"/>
      <c r="S164" s="797"/>
      <c r="T164" s="51"/>
      <c r="U164" s="51"/>
      <c r="V164" s="51"/>
      <c r="W164" s="51"/>
      <c r="X164" s="51"/>
      <c r="Y164" s="51"/>
      <c r="Z164" s="51"/>
    </row>
    <row r="165" spans="1:26" ht="15.75" customHeight="1">
      <c r="A165" s="30" t="s">
        <v>5485</v>
      </c>
      <c r="B165" s="80" t="s">
        <v>5486</v>
      </c>
      <c r="C165" s="42" t="s">
        <v>5487</v>
      </c>
      <c r="D165" s="4" t="s">
        <v>5489</v>
      </c>
      <c r="E165" s="127" t="s">
        <v>659</v>
      </c>
      <c r="F165" s="127" t="s">
        <v>4993</v>
      </c>
      <c r="G165" s="794"/>
      <c r="H165" s="794"/>
      <c r="I165" s="794"/>
      <c r="J165" s="794"/>
      <c r="K165" s="794"/>
      <c r="L165" s="336"/>
      <c r="M165" s="48"/>
      <c r="N165" s="795">
        <f t="shared" si="26"/>
        <v>0</v>
      </c>
      <c r="O165" s="794"/>
      <c r="P165" s="795">
        <f t="shared" si="27"/>
        <v>0</v>
      </c>
      <c r="Q165" s="39"/>
      <c r="R165" s="70"/>
      <c r="S165" s="797"/>
      <c r="T165" s="51"/>
      <c r="U165" s="51"/>
      <c r="V165" s="51"/>
      <c r="W165" s="51"/>
      <c r="X165" s="51"/>
      <c r="Y165" s="51"/>
      <c r="Z165" s="51"/>
    </row>
    <row r="166" spans="1:26" ht="38.25">
      <c r="A166" s="135" t="s">
        <v>5490</v>
      </c>
      <c r="B166" s="337"/>
      <c r="C166" s="242"/>
      <c r="D166" s="131" t="s">
        <v>5491</v>
      </c>
      <c r="E166" s="241" t="s">
        <v>682</v>
      </c>
      <c r="F166" s="241" t="s">
        <v>4941</v>
      </c>
      <c r="G166" s="243"/>
      <c r="H166" s="243"/>
      <c r="I166" s="243">
        <v>500000</v>
      </c>
      <c r="J166" s="243"/>
      <c r="K166" s="243"/>
      <c r="L166" s="243" t="s">
        <v>691</v>
      </c>
      <c r="M166" s="502">
        <v>300000</v>
      </c>
      <c r="N166" s="656">
        <f t="shared" si="26"/>
        <v>3</v>
      </c>
      <c r="O166" s="243">
        <v>1</v>
      </c>
      <c r="P166" s="656">
        <f t="shared" si="27"/>
        <v>3</v>
      </c>
      <c r="Q166" s="826" t="s">
        <v>5493</v>
      </c>
      <c r="R166" s="137" t="s">
        <v>5494</v>
      </c>
      <c r="S166" s="819"/>
      <c r="T166" s="769"/>
      <c r="U166" s="769"/>
      <c r="V166" s="769"/>
      <c r="W166" s="769"/>
      <c r="X166" s="769"/>
      <c r="Y166" s="769"/>
      <c r="Z166" s="769"/>
    </row>
    <row r="167" spans="1:26" ht="15.75" customHeight="1">
      <c r="A167" s="30" t="s">
        <v>5495</v>
      </c>
      <c r="B167" s="80"/>
      <c r="C167" s="42"/>
      <c r="D167" s="4" t="s">
        <v>5497</v>
      </c>
      <c r="E167" s="127" t="s">
        <v>682</v>
      </c>
      <c r="F167" s="127" t="s">
        <v>4903</v>
      </c>
      <c r="G167" s="794"/>
      <c r="H167" s="794"/>
      <c r="I167" s="794"/>
      <c r="J167" s="794"/>
      <c r="K167" s="794"/>
      <c r="L167" s="794"/>
      <c r="M167" s="48"/>
      <c r="N167" s="795">
        <f t="shared" si="26"/>
        <v>0</v>
      </c>
      <c r="O167" s="794"/>
      <c r="P167" s="795">
        <f t="shared" si="27"/>
        <v>0</v>
      </c>
      <c r="Q167" s="796"/>
      <c r="R167" s="70"/>
      <c r="S167" s="797"/>
      <c r="T167" s="51"/>
      <c r="U167" s="51"/>
      <c r="V167" s="51"/>
      <c r="W167" s="51"/>
      <c r="X167" s="51"/>
      <c r="Y167" s="51"/>
      <c r="Z167" s="51"/>
    </row>
    <row r="168" spans="1:26" ht="15.75" customHeight="1">
      <c r="A168" s="117" t="s">
        <v>5498</v>
      </c>
      <c r="B168" s="117" t="s">
        <v>5499</v>
      </c>
      <c r="C168" s="117"/>
      <c r="D168" s="117" t="s">
        <v>171</v>
      </c>
      <c r="E168" s="118"/>
      <c r="F168" s="118"/>
      <c r="G168" s="788"/>
      <c r="H168" s="788"/>
      <c r="I168" s="788"/>
      <c r="J168" s="788"/>
      <c r="K168" s="788"/>
      <c r="L168" s="788"/>
      <c r="M168" s="788"/>
      <c r="N168" s="791"/>
      <c r="O168" s="788"/>
      <c r="P168" s="791">
        <f>SUM(P169:P182)+P184+P187</f>
        <v>31.299999999999997</v>
      </c>
      <c r="Q168" s="793"/>
      <c r="R168" s="78"/>
      <c r="S168" s="117">
        <f>SUM(S169:S182)+S184+S187</f>
        <v>0</v>
      </c>
      <c r="T168" s="51"/>
      <c r="U168" s="51"/>
      <c r="V168" s="51"/>
      <c r="W168" s="51"/>
      <c r="X168" s="51"/>
      <c r="Y168" s="51"/>
      <c r="Z168" s="51"/>
    </row>
    <row r="169" spans="1:26" ht="15.75" customHeight="1">
      <c r="A169" s="30" t="s">
        <v>5502</v>
      </c>
      <c r="B169" s="80" t="s">
        <v>5503</v>
      </c>
      <c r="C169" s="42" t="s">
        <v>2804</v>
      </c>
      <c r="D169" s="4" t="s">
        <v>5504</v>
      </c>
      <c r="E169" s="127" t="s">
        <v>392</v>
      </c>
      <c r="F169" s="127" t="s">
        <v>2785</v>
      </c>
      <c r="G169" s="794"/>
      <c r="H169" s="794"/>
      <c r="I169" s="794"/>
      <c r="J169" s="794"/>
      <c r="K169" s="794"/>
      <c r="L169" s="794"/>
      <c r="M169" s="48"/>
      <c r="N169" s="795">
        <f t="shared" ref="N169:N172" si="28">M169/100000</f>
        <v>0</v>
      </c>
      <c r="O169" s="794"/>
      <c r="P169" s="795">
        <f t="shared" ref="P169:P172" si="29">N169*O169</f>
        <v>0</v>
      </c>
      <c r="Q169" s="796"/>
      <c r="R169" s="70"/>
      <c r="S169" s="797"/>
      <c r="T169" s="51"/>
      <c r="U169" s="51"/>
      <c r="V169" s="51"/>
      <c r="W169" s="51"/>
      <c r="X169" s="51"/>
      <c r="Y169" s="51"/>
      <c r="Z169" s="51"/>
    </row>
    <row r="170" spans="1:26" ht="12.75">
      <c r="A170" s="4" t="s">
        <v>5506</v>
      </c>
      <c r="B170" s="70" t="s">
        <v>5507</v>
      </c>
      <c r="C170" s="42" t="s">
        <v>5508</v>
      </c>
      <c r="D170" s="4" t="s">
        <v>5510</v>
      </c>
      <c r="E170" s="127" t="s">
        <v>392</v>
      </c>
      <c r="F170" s="127" t="s">
        <v>4626</v>
      </c>
      <c r="G170" s="794"/>
      <c r="H170" s="794"/>
      <c r="I170" s="794">
        <v>100000</v>
      </c>
      <c r="J170" s="794">
        <v>100000</v>
      </c>
      <c r="K170" s="794"/>
      <c r="L170" s="794" t="s">
        <v>697</v>
      </c>
      <c r="M170" s="48">
        <v>100000</v>
      </c>
      <c r="N170" s="795">
        <f t="shared" si="28"/>
        <v>1</v>
      </c>
      <c r="O170" s="794">
        <v>1</v>
      </c>
      <c r="P170" s="795">
        <f t="shared" si="29"/>
        <v>1</v>
      </c>
      <c r="Q170" s="805" t="s">
        <v>814</v>
      </c>
      <c r="R170" s="70"/>
      <c r="S170" s="797"/>
      <c r="T170" s="51"/>
      <c r="U170" s="51"/>
      <c r="V170" s="51"/>
      <c r="W170" s="51"/>
      <c r="X170" s="51"/>
      <c r="Y170" s="51"/>
      <c r="Z170" s="51"/>
    </row>
    <row r="171" spans="1:26" ht="33.75">
      <c r="A171" s="4" t="s">
        <v>5511</v>
      </c>
      <c r="B171" s="70" t="s">
        <v>5512</v>
      </c>
      <c r="C171" s="42" t="s">
        <v>5513</v>
      </c>
      <c r="D171" s="4" t="s">
        <v>5514</v>
      </c>
      <c r="E171" s="127" t="s">
        <v>392</v>
      </c>
      <c r="F171" s="127" t="s">
        <v>4626</v>
      </c>
      <c r="G171" s="794"/>
      <c r="H171" s="794"/>
      <c r="I171" s="794">
        <v>300000</v>
      </c>
      <c r="J171" s="794">
        <v>299735</v>
      </c>
      <c r="K171" s="794"/>
      <c r="L171" s="794" t="s">
        <v>697</v>
      </c>
      <c r="M171" s="48">
        <v>550000</v>
      </c>
      <c r="N171" s="795">
        <f t="shared" si="28"/>
        <v>5.5</v>
      </c>
      <c r="O171" s="794">
        <v>1</v>
      </c>
      <c r="P171" s="795">
        <f t="shared" si="29"/>
        <v>5.5</v>
      </c>
      <c r="Q171" s="39" t="s">
        <v>5517</v>
      </c>
      <c r="R171" s="70"/>
      <c r="S171" s="797"/>
      <c r="T171" s="51"/>
      <c r="U171" s="51"/>
      <c r="V171" s="51"/>
      <c r="W171" s="51"/>
      <c r="X171" s="51"/>
      <c r="Y171" s="51"/>
      <c r="Z171" s="51"/>
    </row>
    <row r="172" spans="1:26" ht="33.75">
      <c r="A172" s="30" t="s">
        <v>5518</v>
      </c>
      <c r="B172" s="80" t="s">
        <v>5519</v>
      </c>
      <c r="C172" s="42" t="s">
        <v>5520</v>
      </c>
      <c r="D172" s="4" t="s">
        <v>5521</v>
      </c>
      <c r="E172" s="127" t="s">
        <v>609</v>
      </c>
      <c r="F172" s="127" t="s">
        <v>5522</v>
      </c>
      <c r="G172" s="794"/>
      <c r="H172" s="794"/>
      <c r="I172" s="794"/>
      <c r="J172" s="794"/>
      <c r="K172" s="794"/>
      <c r="L172" s="794" t="s">
        <v>691</v>
      </c>
      <c r="M172" s="48">
        <v>20000</v>
      </c>
      <c r="N172" s="795">
        <f t="shared" si="28"/>
        <v>0.2</v>
      </c>
      <c r="O172" s="794">
        <v>1</v>
      </c>
      <c r="P172" s="795">
        <f t="shared" si="29"/>
        <v>0.2</v>
      </c>
      <c r="Q172" s="39" t="s">
        <v>5523</v>
      </c>
      <c r="R172" s="70"/>
      <c r="S172" s="797"/>
      <c r="T172" s="51"/>
      <c r="U172" s="51"/>
      <c r="V172" s="51"/>
      <c r="W172" s="51"/>
      <c r="X172" s="51"/>
      <c r="Y172" s="51"/>
      <c r="Z172" s="51"/>
    </row>
    <row r="173" spans="1:26" ht="15.75" customHeight="1">
      <c r="A173" s="30" t="s">
        <v>5525</v>
      </c>
      <c r="B173" s="80" t="s">
        <v>5526</v>
      </c>
      <c r="C173" s="42" t="s">
        <v>5527</v>
      </c>
      <c r="D173" s="418" t="s">
        <v>4398</v>
      </c>
      <c r="E173" s="419" t="s">
        <v>609</v>
      </c>
      <c r="F173" s="419" t="s">
        <v>4722</v>
      </c>
      <c r="G173" s="931"/>
      <c r="H173" s="931"/>
      <c r="I173" s="931"/>
      <c r="J173" s="931"/>
      <c r="K173" s="931"/>
      <c r="L173" s="931"/>
      <c r="M173" s="932"/>
      <c r="N173" s="934"/>
      <c r="O173" s="931"/>
      <c r="P173" s="934"/>
      <c r="Q173" s="935" t="s">
        <v>5529</v>
      </c>
      <c r="R173" s="937"/>
      <c r="S173" s="938"/>
      <c r="T173" s="51"/>
      <c r="U173" s="51"/>
      <c r="V173" s="51"/>
      <c r="W173" s="51"/>
      <c r="X173" s="51"/>
      <c r="Y173" s="51"/>
      <c r="Z173" s="51"/>
    </row>
    <row r="174" spans="1:26" ht="15.75" customHeight="1">
      <c r="A174" s="30" t="s">
        <v>5531</v>
      </c>
      <c r="B174" s="80" t="s">
        <v>5532</v>
      </c>
      <c r="C174" s="242" t="s">
        <v>5533</v>
      </c>
      <c r="D174" s="418" t="s">
        <v>5271</v>
      </c>
      <c r="E174" s="419" t="s">
        <v>609</v>
      </c>
      <c r="F174" s="419" t="s">
        <v>4722</v>
      </c>
      <c r="G174" s="931"/>
      <c r="H174" s="931"/>
      <c r="I174" s="931"/>
      <c r="J174" s="931"/>
      <c r="K174" s="931"/>
      <c r="L174" s="931"/>
      <c r="M174" s="932"/>
      <c r="N174" s="934"/>
      <c r="O174" s="931"/>
      <c r="P174" s="934"/>
      <c r="Q174" s="935" t="s">
        <v>5534</v>
      </c>
      <c r="R174" s="937"/>
      <c r="S174" s="938"/>
      <c r="T174" s="51"/>
      <c r="U174" s="51"/>
      <c r="V174" s="51"/>
      <c r="W174" s="51"/>
      <c r="X174" s="51"/>
      <c r="Y174" s="51"/>
      <c r="Z174" s="51"/>
    </row>
    <row r="175" spans="1:26" ht="15.75" customHeight="1">
      <c r="A175" s="135" t="s">
        <v>5535</v>
      </c>
      <c r="B175" s="337" t="s">
        <v>5536</v>
      </c>
      <c r="C175" s="242" t="s">
        <v>5537</v>
      </c>
      <c r="D175" s="131" t="s">
        <v>5538</v>
      </c>
      <c r="E175" s="241" t="s">
        <v>682</v>
      </c>
      <c r="F175" s="241" t="s">
        <v>4903</v>
      </c>
      <c r="G175" s="243"/>
      <c r="H175" s="243"/>
      <c r="I175" s="243"/>
      <c r="J175" s="243"/>
      <c r="K175" s="243"/>
      <c r="L175" s="243"/>
      <c r="M175" s="243"/>
      <c r="N175" s="656">
        <f t="shared" ref="N175:N181" si="30">M175/100000</f>
        <v>0</v>
      </c>
      <c r="O175" s="243">
        <v>1</v>
      </c>
      <c r="P175" s="656">
        <f t="shared" ref="P175:P181" si="31">N175*O175</f>
        <v>0</v>
      </c>
      <c r="Q175" s="941"/>
      <c r="R175" s="248"/>
      <c r="S175" s="819"/>
      <c r="T175" s="769"/>
      <c r="U175" s="769"/>
      <c r="V175" s="769"/>
      <c r="W175" s="769"/>
      <c r="X175" s="769"/>
      <c r="Y175" s="769"/>
      <c r="Z175" s="769"/>
    </row>
    <row r="176" spans="1:26" ht="203.25">
      <c r="A176" s="135" t="s">
        <v>5544</v>
      </c>
      <c r="B176" s="337"/>
      <c r="C176" s="242"/>
      <c r="D176" s="131" t="s">
        <v>5545</v>
      </c>
      <c r="E176" s="241" t="s">
        <v>682</v>
      </c>
      <c r="F176" s="241" t="s">
        <v>4903</v>
      </c>
      <c r="G176" s="243"/>
      <c r="H176" s="243"/>
      <c r="I176" s="243"/>
      <c r="J176" s="243"/>
      <c r="K176" s="243">
        <v>100000</v>
      </c>
      <c r="L176" s="243" t="s">
        <v>691</v>
      </c>
      <c r="M176" s="502">
        <v>300000</v>
      </c>
      <c r="N176" s="656">
        <f t="shared" si="30"/>
        <v>3</v>
      </c>
      <c r="O176" s="243">
        <v>1</v>
      </c>
      <c r="P176" s="656">
        <f t="shared" si="31"/>
        <v>3</v>
      </c>
      <c r="Q176" s="944" t="s">
        <v>5547</v>
      </c>
      <c r="R176" s="248"/>
      <c r="S176" s="819"/>
      <c r="T176" s="769"/>
      <c r="U176" s="769"/>
      <c r="V176" s="769"/>
      <c r="W176" s="769"/>
      <c r="X176" s="769"/>
      <c r="Y176" s="769"/>
      <c r="Z176" s="769"/>
    </row>
    <row r="177" spans="1:26" ht="15.75" customHeight="1">
      <c r="A177" s="30" t="s">
        <v>5548</v>
      </c>
      <c r="B177" s="80" t="s">
        <v>5549</v>
      </c>
      <c r="C177" s="4" t="s">
        <v>4969</v>
      </c>
      <c r="D177" s="4" t="s">
        <v>5447</v>
      </c>
      <c r="E177" s="74" t="s">
        <v>682</v>
      </c>
      <c r="F177" s="127" t="s">
        <v>4903</v>
      </c>
      <c r="G177" s="794"/>
      <c r="H177" s="794"/>
      <c r="I177" s="794"/>
      <c r="J177" s="794"/>
      <c r="K177" s="794"/>
      <c r="L177" s="794"/>
      <c r="M177" s="48"/>
      <c r="N177" s="795">
        <f t="shared" si="30"/>
        <v>0</v>
      </c>
      <c r="O177" s="794"/>
      <c r="P177" s="795">
        <f t="shared" si="31"/>
        <v>0</v>
      </c>
      <c r="Q177" s="796"/>
      <c r="R177" s="70"/>
      <c r="S177" s="797"/>
      <c r="T177" s="51"/>
      <c r="U177" s="51"/>
      <c r="V177" s="51"/>
      <c r="W177" s="51"/>
      <c r="X177" s="51"/>
      <c r="Y177" s="51"/>
      <c r="Z177" s="51"/>
    </row>
    <row r="178" spans="1:26" ht="112.5">
      <c r="A178" s="135" t="s">
        <v>5553</v>
      </c>
      <c r="B178" s="337" t="s">
        <v>5554</v>
      </c>
      <c r="C178" s="242" t="s">
        <v>5555</v>
      </c>
      <c r="D178" s="131" t="s">
        <v>5557</v>
      </c>
      <c r="E178" s="241" t="s">
        <v>659</v>
      </c>
      <c r="F178" s="241" t="s">
        <v>5558</v>
      </c>
      <c r="G178" s="243">
        <v>1</v>
      </c>
      <c r="H178" s="243">
        <v>1</v>
      </c>
      <c r="I178" s="243">
        <v>2000000</v>
      </c>
      <c r="J178" s="243">
        <v>792351</v>
      </c>
      <c r="K178" s="243"/>
      <c r="L178" s="243" t="s">
        <v>697</v>
      </c>
      <c r="M178" s="502">
        <v>2000000</v>
      </c>
      <c r="N178" s="656">
        <f t="shared" si="30"/>
        <v>20</v>
      </c>
      <c r="O178" s="243">
        <v>1</v>
      </c>
      <c r="P178" s="656">
        <f t="shared" si="31"/>
        <v>20</v>
      </c>
      <c r="Q178" s="818" t="s">
        <v>5560</v>
      </c>
      <c r="R178" s="137"/>
      <c r="S178" s="819"/>
      <c r="T178" s="769"/>
      <c r="U178" s="769"/>
      <c r="V178" s="769"/>
      <c r="W178" s="769"/>
      <c r="X178" s="769"/>
      <c r="Y178" s="769"/>
      <c r="Z178" s="769"/>
    </row>
    <row r="179" spans="1:26" ht="23.25">
      <c r="A179" s="30" t="s">
        <v>5562</v>
      </c>
      <c r="B179" s="80" t="s">
        <v>5563</v>
      </c>
      <c r="C179" s="42" t="s">
        <v>5564</v>
      </c>
      <c r="D179" s="4" t="s">
        <v>5565</v>
      </c>
      <c r="E179" s="127" t="s">
        <v>659</v>
      </c>
      <c r="F179" s="127" t="s">
        <v>4933</v>
      </c>
      <c r="G179" s="794">
        <v>8</v>
      </c>
      <c r="H179" s="794">
        <v>0</v>
      </c>
      <c r="I179" s="794">
        <v>40000</v>
      </c>
      <c r="J179" s="794">
        <v>0</v>
      </c>
      <c r="K179" s="794"/>
      <c r="L179" s="794" t="s">
        <v>5567</v>
      </c>
      <c r="M179" s="48">
        <v>5000</v>
      </c>
      <c r="N179" s="795">
        <f t="shared" si="30"/>
        <v>0.05</v>
      </c>
      <c r="O179" s="794">
        <v>8</v>
      </c>
      <c r="P179" s="795">
        <f t="shared" si="31"/>
        <v>0.4</v>
      </c>
      <c r="Q179" s="847" t="s">
        <v>5569</v>
      </c>
      <c r="R179" s="70"/>
      <c r="S179" s="797"/>
      <c r="T179" s="51"/>
      <c r="U179" s="51"/>
      <c r="V179" s="51"/>
      <c r="W179" s="51"/>
      <c r="X179" s="51"/>
      <c r="Y179" s="51"/>
      <c r="Z179" s="51"/>
    </row>
    <row r="180" spans="1:26" ht="22.5">
      <c r="A180" s="30" t="s">
        <v>5571</v>
      </c>
      <c r="B180" s="80" t="s">
        <v>5572</v>
      </c>
      <c r="C180" s="42" t="s">
        <v>5573</v>
      </c>
      <c r="D180" s="4" t="s">
        <v>5574</v>
      </c>
      <c r="E180" s="127" t="s">
        <v>659</v>
      </c>
      <c r="F180" s="127" t="s">
        <v>4933</v>
      </c>
      <c r="G180" s="794">
        <v>8</v>
      </c>
      <c r="H180" s="794">
        <v>0</v>
      </c>
      <c r="I180" s="794">
        <v>40000</v>
      </c>
      <c r="J180" s="794">
        <v>0</v>
      </c>
      <c r="K180" s="794"/>
      <c r="L180" s="794" t="s">
        <v>5567</v>
      </c>
      <c r="M180" s="48">
        <v>20000</v>
      </c>
      <c r="N180" s="795">
        <f t="shared" si="30"/>
        <v>0.2</v>
      </c>
      <c r="O180" s="794">
        <v>1</v>
      </c>
      <c r="P180" s="795">
        <f t="shared" si="31"/>
        <v>0.2</v>
      </c>
      <c r="Q180" s="806" t="s">
        <v>5577</v>
      </c>
      <c r="R180" s="70"/>
      <c r="S180" s="797"/>
      <c r="T180" s="51"/>
      <c r="U180" s="51"/>
      <c r="V180" s="51"/>
      <c r="W180" s="51"/>
      <c r="X180" s="51"/>
      <c r="Y180" s="51"/>
      <c r="Z180" s="51"/>
    </row>
    <row r="181" spans="1:26" ht="15.75" customHeight="1">
      <c r="A181" s="30" t="s">
        <v>5579</v>
      </c>
      <c r="B181" s="80" t="s">
        <v>5580</v>
      </c>
      <c r="C181" s="42" t="s">
        <v>5581</v>
      </c>
      <c r="D181" s="4" t="s">
        <v>5582</v>
      </c>
      <c r="E181" s="127" t="s">
        <v>659</v>
      </c>
      <c r="F181" s="127" t="s">
        <v>4933</v>
      </c>
      <c r="G181" s="794">
        <v>1</v>
      </c>
      <c r="H181" s="794">
        <v>0</v>
      </c>
      <c r="I181" s="794">
        <v>200000</v>
      </c>
      <c r="J181" s="794">
        <v>0</v>
      </c>
      <c r="K181" s="794"/>
      <c r="L181" s="794" t="s">
        <v>697</v>
      </c>
      <c r="M181" s="794">
        <v>100000</v>
      </c>
      <c r="N181" s="795">
        <f t="shared" si="30"/>
        <v>1</v>
      </c>
      <c r="O181" s="794">
        <v>1</v>
      </c>
      <c r="P181" s="795">
        <f t="shared" si="31"/>
        <v>1</v>
      </c>
      <c r="Q181" s="39" t="s">
        <v>5585</v>
      </c>
      <c r="R181" s="70"/>
      <c r="S181" s="797"/>
      <c r="T181" s="51"/>
      <c r="U181" s="51"/>
      <c r="V181" s="51"/>
      <c r="W181" s="51"/>
      <c r="X181" s="51"/>
      <c r="Y181" s="51"/>
      <c r="Z181" s="51"/>
    </row>
    <row r="182" spans="1:26" ht="15.75" customHeight="1">
      <c r="A182" s="144" t="s">
        <v>5587</v>
      </c>
      <c r="B182" s="148" t="s">
        <v>5588</v>
      </c>
      <c r="C182" s="144" t="s">
        <v>5589</v>
      </c>
      <c r="D182" s="144" t="s">
        <v>5590</v>
      </c>
      <c r="E182" s="146" t="s">
        <v>659</v>
      </c>
      <c r="F182" s="780" t="s">
        <v>4993</v>
      </c>
      <c r="G182" s="951"/>
      <c r="H182" s="47"/>
      <c r="I182" s="47"/>
      <c r="J182" s="47"/>
      <c r="K182" s="47"/>
      <c r="L182" s="47"/>
      <c r="M182" s="47"/>
      <c r="N182" s="36"/>
      <c r="O182" s="47"/>
      <c r="P182" s="36">
        <f>P183</f>
        <v>0</v>
      </c>
      <c r="Q182" s="952"/>
      <c r="R182" s="148"/>
      <c r="S182" s="144">
        <f>S183</f>
        <v>0</v>
      </c>
      <c r="T182" s="51"/>
      <c r="U182" s="51"/>
      <c r="V182" s="51"/>
      <c r="W182" s="51"/>
      <c r="X182" s="51"/>
      <c r="Y182" s="51"/>
      <c r="Z182" s="51"/>
    </row>
    <row r="183" spans="1:26" ht="15.75" customHeight="1">
      <c r="A183" s="30" t="s">
        <v>5597</v>
      </c>
      <c r="B183" s="80" t="s">
        <v>5598</v>
      </c>
      <c r="C183" s="304" t="s">
        <v>5599</v>
      </c>
      <c r="D183" s="70" t="s">
        <v>5600</v>
      </c>
      <c r="E183" s="127" t="s">
        <v>659</v>
      </c>
      <c r="F183" s="127" t="s">
        <v>4993</v>
      </c>
      <c r="G183" s="794"/>
      <c r="H183" s="794"/>
      <c r="I183" s="794"/>
      <c r="J183" s="794"/>
      <c r="K183" s="794"/>
      <c r="L183" s="794"/>
      <c r="M183" s="48"/>
      <c r="N183" s="795">
        <f>M183/100000</f>
        <v>0</v>
      </c>
      <c r="O183" s="794"/>
      <c r="P183" s="795">
        <f>N183*O183</f>
        <v>0</v>
      </c>
      <c r="Q183" s="39"/>
      <c r="R183" s="70"/>
      <c r="S183" s="797"/>
      <c r="T183" s="51"/>
      <c r="U183" s="51"/>
      <c r="V183" s="51"/>
      <c r="W183" s="51"/>
      <c r="X183" s="51"/>
      <c r="Y183" s="51"/>
      <c r="Z183" s="51"/>
    </row>
    <row r="184" spans="1:26" ht="15.75" customHeight="1">
      <c r="A184" s="144" t="s">
        <v>5607</v>
      </c>
      <c r="B184" s="148" t="s">
        <v>5608</v>
      </c>
      <c r="C184" s="144" t="s">
        <v>5609</v>
      </c>
      <c r="D184" s="144" t="s">
        <v>5610</v>
      </c>
      <c r="E184" s="146" t="s">
        <v>659</v>
      </c>
      <c r="F184" s="780" t="s">
        <v>4993</v>
      </c>
      <c r="G184" s="951"/>
      <c r="H184" s="47"/>
      <c r="I184" s="47"/>
      <c r="J184" s="47"/>
      <c r="K184" s="47"/>
      <c r="L184" s="47"/>
      <c r="M184" s="47"/>
      <c r="N184" s="36"/>
      <c r="O184" s="47"/>
      <c r="P184" s="36">
        <f>P185+P186</f>
        <v>0</v>
      </c>
      <c r="Q184" s="55"/>
      <c r="R184" s="148"/>
      <c r="S184" s="144">
        <f>S185+S186</f>
        <v>0</v>
      </c>
      <c r="T184" s="51"/>
      <c r="U184" s="51"/>
      <c r="V184" s="51"/>
      <c r="W184" s="51"/>
      <c r="X184" s="51"/>
      <c r="Y184" s="51"/>
      <c r="Z184" s="51"/>
    </row>
    <row r="185" spans="1:26" ht="15.75" customHeight="1">
      <c r="A185" s="30" t="s">
        <v>5611</v>
      </c>
      <c r="B185" s="80" t="s">
        <v>5612</v>
      </c>
      <c r="C185" s="304" t="s">
        <v>5613</v>
      </c>
      <c r="D185" s="70" t="s">
        <v>5600</v>
      </c>
      <c r="E185" s="127" t="s">
        <v>659</v>
      </c>
      <c r="F185" s="127" t="s">
        <v>4993</v>
      </c>
      <c r="G185" s="794"/>
      <c r="H185" s="794"/>
      <c r="I185" s="794"/>
      <c r="J185" s="794"/>
      <c r="K185" s="794"/>
      <c r="L185" s="794"/>
      <c r="M185" s="48"/>
      <c r="N185" s="795">
        <f t="shared" ref="N185:N187" si="32">M185/100000</f>
        <v>0</v>
      </c>
      <c r="O185" s="794"/>
      <c r="P185" s="795">
        <f t="shared" ref="P185:P187" si="33">N185*O185</f>
        <v>0</v>
      </c>
      <c r="Q185" s="796"/>
      <c r="R185" s="70"/>
      <c r="S185" s="797"/>
      <c r="T185" s="51"/>
      <c r="U185" s="51"/>
      <c r="V185" s="51"/>
      <c r="W185" s="51"/>
      <c r="X185" s="51"/>
      <c r="Y185" s="51"/>
      <c r="Z185" s="51"/>
    </row>
    <row r="186" spans="1:26" ht="15.75" customHeight="1">
      <c r="A186" s="30" t="s">
        <v>5616</v>
      </c>
      <c r="B186" s="80" t="s">
        <v>5618</v>
      </c>
      <c r="C186" s="304" t="s">
        <v>5619</v>
      </c>
      <c r="D186" s="70" t="s">
        <v>5620</v>
      </c>
      <c r="E186" s="127" t="s">
        <v>659</v>
      </c>
      <c r="F186" s="127" t="s">
        <v>4993</v>
      </c>
      <c r="G186" s="794"/>
      <c r="H186" s="794"/>
      <c r="I186" s="794"/>
      <c r="J186" s="794"/>
      <c r="K186" s="794"/>
      <c r="L186" s="794"/>
      <c r="M186" s="48"/>
      <c r="N186" s="795">
        <f t="shared" si="32"/>
        <v>0</v>
      </c>
      <c r="O186" s="794"/>
      <c r="P186" s="795">
        <f t="shared" si="33"/>
        <v>0</v>
      </c>
      <c r="Q186" s="796"/>
      <c r="R186" s="70"/>
      <c r="S186" s="797"/>
      <c r="T186" s="51"/>
      <c r="U186" s="51"/>
      <c r="V186" s="51"/>
      <c r="W186" s="51"/>
      <c r="X186" s="51"/>
      <c r="Y186" s="51"/>
      <c r="Z186" s="51"/>
    </row>
    <row r="187" spans="1:26" ht="15.75" customHeight="1">
      <c r="A187" s="30" t="s">
        <v>5621</v>
      </c>
      <c r="B187" s="42"/>
      <c r="C187" s="42"/>
      <c r="D187" s="258" t="s">
        <v>5623</v>
      </c>
      <c r="E187" s="74" t="s">
        <v>609</v>
      </c>
      <c r="F187" s="335"/>
      <c r="G187" s="48"/>
      <c r="H187" s="794"/>
      <c r="I187" s="794"/>
      <c r="J187" s="794"/>
      <c r="K187" s="794"/>
      <c r="L187" s="794"/>
      <c r="M187" s="48"/>
      <c r="N187" s="795">
        <f t="shared" si="32"/>
        <v>0</v>
      </c>
      <c r="O187" s="794"/>
      <c r="P187" s="795">
        <f t="shared" si="33"/>
        <v>0</v>
      </c>
      <c r="Q187" s="796"/>
      <c r="R187" s="70"/>
      <c r="S187" s="797"/>
      <c r="T187" s="51"/>
      <c r="U187" s="51"/>
      <c r="V187" s="51"/>
      <c r="W187" s="51"/>
      <c r="X187" s="51"/>
      <c r="Y187" s="51"/>
      <c r="Z187" s="51"/>
    </row>
    <row r="188" spans="1:26" ht="15.75" customHeight="1">
      <c r="A188" s="19"/>
      <c r="B188" s="19"/>
      <c r="C188" s="19"/>
      <c r="D188" s="11"/>
      <c r="E188" s="10"/>
      <c r="F188" s="823"/>
      <c r="G188" s="11"/>
      <c r="H188" s="51"/>
      <c r="I188" s="51"/>
      <c r="J188" s="51"/>
      <c r="K188" s="51"/>
      <c r="L188" s="51"/>
      <c r="M188" s="11"/>
      <c r="N188" s="51"/>
      <c r="O188" s="959"/>
      <c r="P188" s="51"/>
      <c r="Q188" s="960"/>
      <c r="R188" s="190"/>
      <c r="S188" s="51"/>
      <c r="T188" s="51"/>
      <c r="U188" s="51"/>
      <c r="V188" s="51"/>
      <c r="W188" s="51"/>
      <c r="X188" s="51"/>
      <c r="Y188" s="51"/>
      <c r="Z188" s="51"/>
    </row>
    <row r="189" spans="1:26" ht="15.75" customHeight="1">
      <c r="A189" s="19"/>
      <c r="B189" s="19"/>
      <c r="C189" s="19"/>
      <c r="D189" s="11"/>
      <c r="E189" s="10"/>
      <c r="F189" s="823"/>
      <c r="G189" s="11"/>
      <c r="H189" s="51"/>
      <c r="I189" s="51"/>
      <c r="J189" s="51"/>
      <c r="K189" s="51"/>
      <c r="L189" s="51"/>
      <c r="M189" s="11"/>
      <c r="N189" s="51"/>
      <c r="O189" s="959"/>
      <c r="P189" s="51"/>
      <c r="Q189" s="960"/>
      <c r="R189" s="190"/>
      <c r="S189" s="51"/>
      <c r="T189" s="51"/>
      <c r="U189" s="51"/>
      <c r="V189" s="51"/>
      <c r="W189" s="51"/>
      <c r="X189" s="51"/>
      <c r="Y189" s="51"/>
      <c r="Z189" s="51"/>
    </row>
    <row r="190" spans="1:26" ht="15.75" customHeight="1">
      <c r="A190" s="19"/>
      <c r="B190" s="19"/>
      <c r="C190" s="19"/>
      <c r="D190" s="11"/>
      <c r="E190" s="10"/>
      <c r="F190" s="823"/>
      <c r="G190" s="11"/>
      <c r="H190" s="51"/>
      <c r="I190" s="51"/>
      <c r="J190" s="51"/>
      <c r="K190" s="51"/>
      <c r="L190" s="51"/>
      <c r="M190" s="11"/>
      <c r="N190" s="51"/>
      <c r="O190" s="959"/>
      <c r="P190" s="51"/>
      <c r="Q190" s="960"/>
      <c r="R190" s="190"/>
      <c r="S190" s="51"/>
      <c r="T190" s="51"/>
      <c r="U190" s="51"/>
      <c r="V190" s="51"/>
      <c r="W190" s="51"/>
      <c r="X190" s="51"/>
      <c r="Y190" s="51"/>
      <c r="Z190" s="51"/>
    </row>
    <row r="191" spans="1:26" ht="15.75" customHeight="1">
      <c r="A191" s="19"/>
      <c r="B191" s="19"/>
      <c r="C191" s="19"/>
      <c r="D191" s="11"/>
      <c r="E191" s="10"/>
      <c r="F191" s="823"/>
      <c r="G191" s="11"/>
      <c r="H191" s="51"/>
      <c r="I191" s="51"/>
      <c r="J191" s="51"/>
      <c r="K191" s="51"/>
      <c r="L191" s="51"/>
      <c r="M191" s="11"/>
      <c r="N191" s="51"/>
      <c r="O191" s="959"/>
      <c r="P191" s="51"/>
      <c r="Q191" s="960"/>
      <c r="R191" s="190"/>
      <c r="S191" s="51"/>
      <c r="T191" s="51"/>
      <c r="U191" s="51"/>
      <c r="V191" s="51"/>
      <c r="W191" s="51"/>
      <c r="X191" s="51"/>
      <c r="Y191" s="51"/>
      <c r="Z191" s="51"/>
    </row>
    <row r="192" spans="1:26" ht="15.75" customHeight="1">
      <c r="A192" s="19"/>
      <c r="B192" s="19"/>
      <c r="C192" s="19"/>
      <c r="D192" s="11"/>
      <c r="E192" s="10"/>
      <c r="F192" s="823"/>
      <c r="G192" s="11"/>
      <c r="H192" s="51"/>
      <c r="I192" s="51"/>
      <c r="J192" s="51"/>
      <c r="K192" s="51"/>
      <c r="L192" s="51"/>
      <c r="M192" s="11"/>
      <c r="N192" s="51"/>
      <c r="O192" s="959"/>
      <c r="P192" s="51"/>
      <c r="Q192" s="960"/>
      <c r="R192" s="190"/>
      <c r="S192" s="51"/>
      <c r="T192" s="51"/>
      <c r="U192" s="51"/>
      <c r="V192" s="51"/>
      <c r="W192" s="51"/>
      <c r="X192" s="51"/>
      <c r="Y192" s="51"/>
      <c r="Z192" s="51"/>
    </row>
    <row r="193" spans="1:26" ht="15.75" customHeight="1">
      <c r="A193" s="19"/>
      <c r="B193" s="19"/>
      <c r="C193" s="19"/>
      <c r="D193" s="11"/>
      <c r="E193" s="10"/>
      <c r="F193" s="823"/>
      <c r="G193" s="11"/>
      <c r="H193" s="51"/>
      <c r="I193" s="51"/>
      <c r="J193" s="51"/>
      <c r="K193" s="51"/>
      <c r="L193" s="51"/>
      <c r="M193" s="11"/>
      <c r="N193" s="51"/>
      <c r="O193" s="959"/>
      <c r="P193" s="51"/>
      <c r="Q193" s="960"/>
      <c r="R193" s="190"/>
      <c r="S193" s="51"/>
      <c r="T193" s="51"/>
      <c r="U193" s="51"/>
      <c r="V193" s="51"/>
      <c r="W193" s="51"/>
      <c r="X193" s="51"/>
      <c r="Y193" s="51"/>
      <c r="Z193" s="51"/>
    </row>
    <row r="194" spans="1:26" ht="15.75" customHeight="1">
      <c r="A194" s="19"/>
      <c r="B194" s="19"/>
      <c r="C194" s="19"/>
      <c r="D194" s="11"/>
      <c r="E194" s="10"/>
      <c r="F194" s="823"/>
      <c r="G194" s="11"/>
      <c r="H194" s="51"/>
      <c r="I194" s="51"/>
      <c r="J194" s="51"/>
      <c r="K194" s="51"/>
      <c r="L194" s="51"/>
      <c r="M194" s="11"/>
      <c r="N194" s="51"/>
      <c r="O194" s="959"/>
      <c r="P194" s="51"/>
      <c r="Q194" s="960"/>
      <c r="R194" s="190"/>
      <c r="S194" s="51"/>
      <c r="T194" s="51"/>
      <c r="U194" s="51"/>
      <c r="V194" s="51"/>
      <c r="W194" s="51"/>
      <c r="X194" s="51"/>
      <c r="Y194" s="51"/>
      <c r="Z194" s="51"/>
    </row>
    <row r="195" spans="1:26" ht="15.75" customHeight="1">
      <c r="A195" s="19"/>
      <c r="B195" s="19"/>
      <c r="C195" s="19"/>
      <c r="D195" s="11"/>
      <c r="E195" s="10"/>
      <c r="F195" s="823"/>
      <c r="G195" s="11"/>
      <c r="H195" s="51"/>
      <c r="I195" s="51"/>
      <c r="J195" s="51"/>
      <c r="K195" s="51"/>
      <c r="L195" s="51"/>
      <c r="M195" s="11"/>
      <c r="N195" s="51"/>
      <c r="O195" s="959"/>
      <c r="P195" s="51"/>
      <c r="Q195" s="960"/>
      <c r="R195" s="190"/>
      <c r="S195" s="51"/>
      <c r="T195" s="51"/>
      <c r="U195" s="51"/>
      <c r="V195" s="51"/>
      <c r="W195" s="51"/>
      <c r="X195" s="51"/>
      <c r="Y195" s="51"/>
      <c r="Z195" s="51"/>
    </row>
    <row r="196" spans="1:26" ht="15.75" customHeight="1">
      <c r="A196" s="19"/>
      <c r="B196" s="19"/>
      <c r="C196" s="19"/>
      <c r="D196" s="11"/>
      <c r="E196" s="10"/>
      <c r="F196" s="823"/>
      <c r="G196" s="11"/>
      <c r="H196" s="51"/>
      <c r="I196" s="51"/>
      <c r="J196" s="51"/>
      <c r="K196" s="51"/>
      <c r="L196" s="51"/>
      <c r="M196" s="11"/>
      <c r="N196" s="51"/>
      <c r="O196" s="959"/>
      <c r="P196" s="51"/>
      <c r="Q196" s="960"/>
      <c r="R196" s="190"/>
      <c r="S196" s="51"/>
      <c r="T196" s="51"/>
      <c r="U196" s="51"/>
      <c r="V196" s="51"/>
      <c r="W196" s="51"/>
      <c r="X196" s="51"/>
      <c r="Y196" s="51"/>
      <c r="Z196" s="51"/>
    </row>
    <row r="197" spans="1:26" ht="15.75" customHeight="1">
      <c r="A197" s="19"/>
      <c r="B197" s="19"/>
      <c r="C197" s="19"/>
      <c r="D197" s="11"/>
      <c r="E197" s="10"/>
      <c r="F197" s="823"/>
      <c r="G197" s="11"/>
      <c r="H197" s="51"/>
      <c r="I197" s="51"/>
      <c r="J197" s="51"/>
      <c r="K197" s="51"/>
      <c r="L197" s="51"/>
      <c r="M197" s="11"/>
      <c r="N197" s="51"/>
      <c r="O197" s="959"/>
      <c r="P197" s="51"/>
      <c r="Q197" s="960"/>
      <c r="R197" s="190"/>
      <c r="S197" s="51"/>
      <c r="T197" s="51"/>
      <c r="U197" s="51"/>
      <c r="V197" s="51"/>
      <c r="W197" s="51"/>
      <c r="X197" s="51"/>
      <c r="Y197" s="51"/>
      <c r="Z197" s="51"/>
    </row>
    <row r="198" spans="1:26" ht="15.75" customHeight="1">
      <c r="A198" s="19"/>
      <c r="B198" s="19"/>
      <c r="C198" s="19"/>
      <c r="D198" s="11"/>
      <c r="E198" s="10"/>
      <c r="F198" s="823"/>
      <c r="G198" s="11"/>
      <c r="H198" s="51"/>
      <c r="I198" s="51"/>
      <c r="J198" s="51"/>
      <c r="K198" s="51"/>
      <c r="L198" s="51"/>
      <c r="M198" s="11"/>
      <c r="N198" s="51"/>
      <c r="O198" s="959"/>
      <c r="P198" s="51"/>
      <c r="Q198" s="960"/>
      <c r="R198" s="190"/>
      <c r="S198" s="51"/>
      <c r="T198" s="51"/>
      <c r="U198" s="51"/>
      <c r="V198" s="51"/>
      <c r="W198" s="51"/>
      <c r="X198" s="51"/>
      <c r="Y198" s="51"/>
      <c r="Z198" s="51"/>
    </row>
    <row r="199" spans="1:26" ht="15.75" customHeight="1">
      <c r="A199" s="19"/>
      <c r="B199" s="19"/>
      <c r="C199" s="19"/>
      <c r="D199" s="11"/>
      <c r="E199" s="10"/>
      <c r="F199" s="823"/>
      <c r="G199" s="11"/>
      <c r="H199" s="51"/>
      <c r="I199" s="51"/>
      <c r="J199" s="51"/>
      <c r="K199" s="51"/>
      <c r="L199" s="51"/>
      <c r="M199" s="11"/>
      <c r="N199" s="51"/>
      <c r="O199" s="959"/>
      <c r="P199" s="51"/>
      <c r="Q199" s="960"/>
      <c r="R199" s="190"/>
      <c r="S199" s="51"/>
      <c r="T199" s="51"/>
      <c r="U199" s="51"/>
      <c r="V199" s="51"/>
      <c r="W199" s="51"/>
      <c r="X199" s="51"/>
      <c r="Y199" s="51"/>
      <c r="Z199" s="51"/>
    </row>
    <row r="200" spans="1:26" ht="15.75" customHeight="1">
      <c r="A200" s="19"/>
      <c r="B200" s="19"/>
      <c r="C200" s="19"/>
      <c r="D200" s="11"/>
      <c r="E200" s="10"/>
      <c r="F200" s="823"/>
      <c r="G200" s="11"/>
      <c r="H200" s="51"/>
      <c r="I200" s="51"/>
      <c r="J200" s="51"/>
      <c r="K200" s="51"/>
      <c r="L200" s="51"/>
      <c r="M200" s="11"/>
      <c r="N200" s="51"/>
      <c r="O200" s="959"/>
      <c r="P200" s="51"/>
      <c r="Q200" s="960"/>
      <c r="R200" s="190"/>
      <c r="S200" s="51"/>
      <c r="T200" s="51"/>
      <c r="U200" s="51"/>
      <c r="V200" s="51"/>
      <c r="W200" s="51"/>
      <c r="X200" s="51"/>
      <c r="Y200" s="51"/>
      <c r="Z200" s="51"/>
    </row>
    <row r="201" spans="1:26" ht="15.75" customHeight="1">
      <c r="A201" s="19"/>
      <c r="B201" s="19"/>
      <c r="C201" s="19"/>
      <c r="D201" s="11"/>
      <c r="E201" s="10"/>
      <c r="F201" s="823"/>
      <c r="G201" s="11"/>
      <c r="H201" s="51"/>
      <c r="I201" s="51"/>
      <c r="J201" s="51"/>
      <c r="K201" s="51"/>
      <c r="L201" s="51"/>
      <c r="M201" s="11"/>
      <c r="N201" s="51"/>
      <c r="O201" s="959"/>
      <c r="P201" s="51"/>
      <c r="Q201" s="960"/>
      <c r="R201" s="190"/>
      <c r="S201" s="51"/>
      <c r="T201" s="51"/>
      <c r="U201" s="51"/>
      <c r="V201" s="51"/>
      <c r="W201" s="51"/>
      <c r="X201" s="51"/>
      <c r="Y201" s="51"/>
      <c r="Z201" s="51"/>
    </row>
    <row r="202" spans="1:26" ht="15.75" customHeight="1">
      <c r="A202" s="19"/>
      <c r="B202" s="19"/>
      <c r="C202" s="19"/>
      <c r="D202" s="11"/>
      <c r="E202" s="10"/>
      <c r="F202" s="823"/>
      <c r="G202" s="11"/>
      <c r="H202" s="51"/>
      <c r="I202" s="51"/>
      <c r="J202" s="51"/>
      <c r="K202" s="51"/>
      <c r="L202" s="51"/>
      <c r="M202" s="11"/>
      <c r="N202" s="51"/>
      <c r="O202" s="959"/>
      <c r="P202" s="51"/>
      <c r="Q202" s="960"/>
      <c r="R202" s="190"/>
      <c r="S202" s="51"/>
      <c r="T202" s="51"/>
      <c r="U202" s="51"/>
      <c r="V202" s="51"/>
      <c r="W202" s="51"/>
      <c r="X202" s="51"/>
      <c r="Y202" s="51"/>
      <c r="Z202" s="51"/>
    </row>
    <row r="203" spans="1:26" ht="15.75" customHeight="1">
      <c r="A203" s="19"/>
      <c r="B203" s="19"/>
      <c r="C203" s="19"/>
      <c r="D203" s="11"/>
      <c r="E203" s="10"/>
      <c r="F203" s="823"/>
      <c r="G203" s="11"/>
      <c r="H203" s="51"/>
      <c r="I203" s="51"/>
      <c r="J203" s="51"/>
      <c r="K203" s="51"/>
      <c r="L203" s="51"/>
      <c r="M203" s="11"/>
      <c r="N203" s="51"/>
      <c r="O203" s="959"/>
      <c r="P203" s="51"/>
      <c r="Q203" s="960"/>
      <c r="R203" s="190"/>
      <c r="S203" s="51"/>
      <c r="T203" s="51"/>
      <c r="U203" s="51"/>
      <c r="V203" s="51"/>
      <c r="W203" s="51"/>
      <c r="X203" s="51"/>
      <c r="Y203" s="51"/>
      <c r="Z203" s="51"/>
    </row>
    <row r="204" spans="1:26" ht="15.75" customHeight="1">
      <c r="A204" s="19"/>
      <c r="B204" s="19"/>
      <c r="C204" s="19"/>
      <c r="D204" s="11"/>
      <c r="E204" s="10"/>
      <c r="F204" s="823"/>
      <c r="G204" s="11"/>
      <c r="H204" s="51"/>
      <c r="I204" s="51"/>
      <c r="J204" s="51"/>
      <c r="K204" s="51"/>
      <c r="L204" s="51"/>
      <c r="M204" s="11"/>
      <c r="N204" s="51"/>
      <c r="O204" s="959"/>
      <c r="P204" s="51"/>
      <c r="Q204" s="960"/>
      <c r="R204" s="190"/>
      <c r="S204" s="51"/>
      <c r="T204" s="51"/>
      <c r="U204" s="51"/>
      <c r="V204" s="51"/>
      <c r="W204" s="51"/>
      <c r="X204" s="51"/>
      <c r="Y204" s="51"/>
      <c r="Z204" s="51"/>
    </row>
    <row r="205" spans="1:26" ht="15.75" customHeight="1">
      <c r="A205" s="19"/>
      <c r="B205" s="19"/>
      <c r="C205" s="19"/>
      <c r="D205" s="11"/>
      <c r="E205" s="10"/>
      <c r="F205" s="823"/>
      <c r="G205" s="11"/>
      <c r="H205" s="51"/>
      <c r="I205" s="51"/>
      <c r="J205" s="51"/>
      <c r="K205" s="51"/>
      <c r="L205" s="51"/>
      <c r="M205" s="11"/>
      <c r="N205" s="51"/>
      <c r="O205" s="959"/>
      <c r="P205" s="51"/>
      <c r="Q205" s="960"/>
      <c r="R205" s="190"/>
      <c r="S205" s="51"/>
      <c r="T205" s="51"/>
      <c r="U205" s="51"/>
      <c r="V205" s="51"/>
      <c r="W205" s="51"/>
      <c r="X205" s="51"/>
      <c r="Y205" s="51"/>
      <c r="Z205" s="51"/>
    </row>
    <row r="206" spans="1:26" ht="15.75" customHeight="1">
      <c r="A206" s="19"/>
      <c r="B206" s="19"/>
      <c r="C206" s="19"/>
      <c r="D206" s="11"/>
      <c r="E206" s="10"/>
      <c r="F206" s="823"/>
      <c r="G206" s="11"/>
      <c r="H206" s="51"/>
      <c r="I206" s="51"/>
      <c r="J206" s="51"/>
      <c r="K206" s="51"/>
      <c r="L206" s="51"/>
      <c r="M206" s="11"/>
      <c r="N206" s="51"/>
      <c r="O206" s="959"/>
      <c r="P206" s="51"/>
      <c r="Q206" s="960"/>
      <c r="R206" s="190"/>
      <c r="S206" s="51"/>
      <c r="T206" s="51"/>
      <c r="U206" s="51"/>
      <c r="V206" s="51"/>
      <c r="W206" s="51"/>
      <c r="X206" s="51"/>
      <c r="Y206" s="51"/>
      <c r="Z206" s="51"/>
    </row>
    <row r="207" spans="1:26" ht="15.75" customHeight="1">
      <c r="A207" s="19"/>
      <c r="B207" s="19"/>
      <c r="C207" s="19"/>
      <c r="D207" s="11"/>
      <c r="E207" s="10"/>
      <c r="F207" s="823"/>
      <c r="G207" s="11"/>
      <c r="H207" s="51"/>
      <c r="I207" s="51"/>
      <c r="J207" s="51"/>
      <c r="K207" s="51"/>
      <c r="L207" s="51"/>
      <c r="M207" s="11"/>
      <c r="N207" s="51"/>
      <c r="O207" s="959"/>
      <c r="P207" s="51"/>
      <c r="Q207" s="960"/>
      <c r="R207" s="190"/>
      <c r="S207" s="51"/>
      <c r="T207" s="51"/>
      <c r="U207" s="51"/>
      <c r="V207" s="51"/>
      <c r="W207" s="51"/>
      <c r="X207" s="51"/>
      <c r="Y207" s="51"/>
      <c r="Z207" s="51"/>
    </row>
    <row r="208" spans="1:26" ht="15.75" customHeight="1">
      <c r="A208" s="19"/>
      <c r="B208" s="19"/>
      <c r="C208" s="19"/>
      <c r="D208" s="11"/>
      <c r="E208" s="10"/>
      <c r="F208" s="823"/>
      <c r="G208" s="11"/>
      <c r="H208" s="51"/>
      <c r="I208" s="51"/>
      <c r="J208" s="51"/>
      <c r="K208" s="51"/>
      <c r="L208" s="51"/>
      <c r="M208" s="11"/>
      <c r="N208" s="51"/>
      <c r="O208" s="959"/>
      <c r="P208" s="51"/>
      <c r="Q208" s="960"/>
      <c r="R208" s="190"/>
      <c r="S208" s="51"/>
      <c r="T208" s="51"/>
      <c r="U208" s="51"/>
      <c r="V208" s="51"/>
      <c r="W208" s="51"/>
      <c r="X208" s="51"/>
      <c r="Y208" s="51"/>
      <c r="Z208" s="51"/>
    </row>
    <row r="209" spans="1:26" ht="15.75" customHeight="1">
      <c r="A209" s="19"/>
      <c r="B209" s="19"/>
      <c r="C209" s="19"/>
      <c r="D209" s="11"/>
      <c r="E209" s="10"/>
      <c r="F209" s="823"/>
      <c r="G209" s="11"/>
      <c r="H209" s="51"/>
      <c r="I209" s="51"/>
      <c r="J209" s="51"/>
      <c r="K209" s="51"/>
      <c r="L209" s="51"/>
      <c r="M209" s="11"/>
      <c r="N209" s="51"/>
      <c r="O209" s="959"/>
      <c r="P209" s="51"/>
      <c r="Q209" s="960"/>
      <c r="R209" s="190"/>
      <c r="S209" s="51"/>
      <c r="T209" s="51"/>
      <c r="U209" s="51"/>
      <c r="V209" s="51"/>
      <c r="W209" s="51"/>
      <c r="X209" s="51"/>
      <c r="Y209" s="51"/>
      <c r="Z209" s="51"/>
    </row>
    <row r="210" spans="1:26" ht="15.75" customHeight="1">
      <c r="A210" s="19"/>
      <c r="B210" s="19"/>
      <c r="C210" s="19"/>
      <c r="D210" s="11"/>
      <c r="E210" s="10"/>
      <c r="F210" s="823"/>
      <c r="G210" s="11"/>
      <c r="H210" s="51"/>
      <c r="I210" s="51"/>
      <c r="J210" s="51"/>
      <c r="K210" s="51"/>
      <c r="L210" s="51"/>
      <c r="M210" s="11"/>
      <c r="N210" s="51"/>
      <c r="O210" s="959"/>
      <c r="P210" s="51"/>
      <c r="Q210" s="960"/>
      <c r="R210" s="190"/>
      <c r="S210" s="51"/>
      <c r="T210" s="51"/>
      <c r="U210" s="51"/>
      <c r="V210" s="51"/>
      <c r="W210" s="51"/>
      <c r="X210" s="51"/>
      <c r="Y210" s="51"/>
      <c r="Z210" s="51"/>
    </row>
    <row r="211" spans="1:26" ht="15.75" customHeight="1">
      <c r="A211" s="19"/>
      <c r="B211" s="19"/>
      <c r="C211" s="19"/>
      <c r="D211" s="11"/>
      <c r="E211" s="10"/>
      <c r="F211" s="823"/>
      <c r="G211" s="11"/>
      <c r="H211" s="51"/>
      <c r="I211" s="51"/>
      <c r="J211" s="51"/>
      <c r="K211" s="51"/>
      <c r="L211" s="51"/>
      <c r="M211" s="11"/>
      <c r="N211" s="51"/>
      <c r="O211" s="959"/>
      <c r="P211" s="51"/>
      <c r="Q211" s="960"/>
      <c r="R211" s="190"/>
      <c r="S211" s="51"/>
      <c r="T211" s="51"/>
      <c r="U211" s="51"/>
      <c r="V211" s="51"/>
      <c r="W211" s="51"/>
      <c r="X211" s="51"/>
      <c r="Y211" s="51"/>
      <c r="Z211" s="51"/>
    </row>
    <row r="212" spans="1:26" ht="15.75" customHeight="1">
      <c r="A212" s="19"/>
      <c r="B212" s="19"/>
      <c r="C212" s="19"/>
      <c r="D212" s="11"/>
      <c r="E212" s="10"/>
      <c r="F212" s="823"/>
      <c r="G212" s="11"/>
      <c r="H212" s="51"/>
      <c r="I212" s="51"/>
      <c r="J212" s="51"/>
      <c r="K212" s="51"/>
      <c r="L212" s="51"/>
      <c r="M212" s="11"/>
      <c r="N212" s="51"/>
      <c r="O212" s="959"/>
      <c r="P212" s="51"/>
      <c r="Q212" s="960"/>
      <c r="R212" s="190"/>
      <c r="S212" s="51"/>
      <c r="T212" s="51"/>
      <c r="U212" s="51"/>
      <c r="V212" s="51"/>
      <c r="W212" s="51"/>
      <c r="X212" s="51"/>
      <c r="Y212" s="51"/>
      <c r="Z212" s="51"/>
    </row>
    <row r="213" spans="1:26" ht="15.75" customHeight="1">
      <c r="A213" s="19"/>
      <c r="B213" s="19"/>
      <c r="C213" s="19"/>
      <c r="D213" s="11"/>
      <c r="E213" s="10"/>
      <c r="F213" s="823"/>
      <c r="G213" s="11"/>
      <c r="H213" s="51"/>
      <c r="I213" s="51"/>
      <c r="J213" s="51"/>
      <c r="K213" s="51"/>
      <c r="L213" s="51"/>
      <c r="M213" s="11"/>
      <c r="N213" s="51"/>
      <c r="O213" s="959"/>
      <c r="P213" s="51"/>
      <c r="Q213" s="960"/>
      <c r="R213" s="190"/>
      <c r="S213" s="51"/>
      <c r="T213" s="51"/>
      <c r="U213" s="51"/>
      <c r="V213" s="51"/>
      <c r="W213" s="51"/>
      <c r="X213" s="51"/>
      <c r="Y213" s="51"/>
      <c r="Z213" s="51"/>
    </row>
    <row r="214" spans="1:26" ht="15.75" customHeight="1">
      <c r="A214" s="19"/>
      <c r="B214" s="19"/>
      <c r="C214" s="19"/>
      <c r="D214" s="11"/>
      <c r="E214" s="10"/>
      <c r="F214" s="823"/>
      <c r="G214" s="11"/>
      <c r="H214" s="51"/>
      <c r="I214" s="51"/>
      <c r="J214" s="51"/>
      <c r="K214" s="51"/>
      <c r="L214" s="51"/>
      <c r="M214" s="11"/>
      <c r="N214" s="51"/>
      <c r="O214" s="959"/>
      <c r="P214" s="51"/>
      <c r="Q214" s="960"/>
      <c r="R214" s="190"/>
      <c r="S214" s="51"/>
      <c r="T214" s="51"/>
      <c r="U214" s="51"/>
      <c r="V214" s="51"/>
      <c r="W214" s="51"/>
      <c r="X214" s="51"/>
      <c r="Y214" s="51"/>
      <c r="Z214" s="51"/>
    </row>
    <row r="215" spans="1:26" ht="15.75" customHeight="1">
      <c r="A215" s="19"/>
      <c r="B215" s="19"/>
      <c r="C215" s="19"/>
      <c r="D215" s="11"/>
      <c r="E215" s="10"/>
      <c r="F215" s="823"/>
      <c r="G215" s="11"/>
      <c r="H215" s="51"/>
      <c r="I215" s="51"/>
      <c r="J215" s="51"/>
      <c r="K215" s="51"/>
      <c r="L215" s="51"/>
      <c r="M215" s="11"/>
      <c r="N215" s="51"/>
      <c r="O215" s="959"/>
      <c r="P215" s="51"/>
      <c r="Q215" s="960"/>
      <c r="R215" s="190"/>
      <c r="S215" s="51"/>
      <c r="T215" s="51"/>
      <c r="U215" s="51"/>
      <c r="V215" s="51"/>
      <c r="W215" s="51"/>
      <c r="X215" s="51"/>
      <c r="Y215" s="51"/>
      <c r="Z215" s="51"/>
    </row>
    <row r="216" spans="1:26" ht="15.75" customHeight="1">
      <c r="A216" s="19"/>
      <c r="B216" s="19"/>
      <c r="C216" s="19"/>
      <c r="D216" s="11"/>
      <c r="E216" s="10"/>
      <c r="F216" s="823"/>
      <c r="G216" s="11"/>
      <c r="H216" s="51"/>
      <c r="I216" s="51"/>
      <c r="J216" s="51"/>
      <c r="K216" s="51"/>
      <c r="L216" s="51"/>
      <c r="M216" s="11"/>
      <c r="N216" s="51"/>
      <c r="O216" s="959"/>
      <c r="P216" s="51"/>
      <c r="Q216" s="960"/>
      <c r="R216" s="190"/>
      <c r="S216" s="51"/>
      <c r="T216" s="51"/>
      <c r="U216" s="51"/>
      <c r="V216" s="51"/>
      <c r="W216" s="51"/>
      <c r="X216" s="51"/>
      <c r="Y216" s="51"/>
      <c r="Z216" s="51"/>
    </row>
    <row r="217" spans="1:26" ht="15.75" customHeight="1">
      <c r="A217" s="19"/>
      <c r="B217" s="19"/>
      <c r="C217" s="19"/>
      <c r="D217" s="11"/>
      <c r="E217" s="10"/>
      <c r="F217" s="823"/>
      <c r="G217" s="11"/>
      <c r="H217" s="51"/>
      <c r="I217" s="51"/>
      <c r="J217" s="51"/>
      <c r="K217" s="51"/>
      <c r="L217" s="51"/>
      <c r="M217" s="11"/>
      <c r="N217" s="51"/>
      <c r="O217" s="959"/>
      <c r="P217" s="51"/>
      <c r="Q217" s="960"/>
      <c r="R217" s="190"/>
      <c r="S217" s="51"/>
      <c r="T217" s="51"/>
      <c r="U217" s="51"/>
      <c r="V217" s="51"/>
      <c r="W217" s="51"/>
      <c r="X217" s="51"/>
      <c r="Y217" s="51"/>
      <c r="Z217" s="51"/>
    </row>
    <row r="218" spans="1:26" ht="15.75" customHeight="1">
      <c r="A218" s="19"/>
      <c r="B218" s="19"/>
      <c r="C218" s="19"/>
      <c r="D218" s="11"/>
      <c r="E218" s="10"/>
      <c r="F218" s="823"/>
      <c r="G218" s="11"/>
      <c r="H218" s="51"/>
      <c r="I218" s="51"/>
      <c r="J218" s="51"/>
      <c r="K218" s="51"/>
      <c r="L218" s="51"/>
      <c r="M218" s="11"/>
      <c r="N218" s="51"/>
      <c r="O218" s="959"/>
      <c r="P218" s="51"/>
      <c r="Q218" s="960"/>
      <c r="R218" s="190"/>
      <c r="S218" s="51"/>
      <c r="T218" s="51"/>
      <c r="U218" s="51"/>
      <c r="V218" s="51"/>
      <c r="W218" s="51"/>
      <c r="X218" s="51"/>
      <c r="Y218" s="51"/>
      <c r="Z218" s="51"/>
    </row>
    <row r="219" spans="1:26" ht="15.75" customHeight="1">
      <c r="A219" s="19"/>
      <c r="B219" s="19"/>
      <c r="C219" s="19"/>
      <c r="D219" s="11"/>
      <c r="E219" s="10"/>
      <c r="F219" s="823"/>
      <c r="G219" s="11"/>
      <c r="H219" s="51"/>
      <c r="I219" s="51"/>
      <c r="J219" s="51"/>
      <c r="K219" s="51"/>
      <c r="L219" s="51"/>
      <c r="M219" s="11"/>
      <c r="N219" s="51"/>
      <c r="O219" s="959"/>
      <c r="P219" s="51"/>
      <c r="Q219" s="960"/>
      <c r="R219" s="190"/>
      <c r="S219" s="51"/>
      <c r="T219" s="51"/>
      <c r="U219" s="51"/>
      <c r="V219" s="51"/>
      <c r="W219" s="51"/>
      <c r="X219" s="51"/>
      <c r="Y219" s="51"/>
      <c r="Z219" s="51"/>
    </row>
    <row r="220" spans="1:26" ht="15.75" customHeight="1">
      <c r="A220" s="19"/>
      <c r="B220" s="19"/>
      <c r="C220" s="19"/>
      <c r="D220" s="11"/>
      <c r="E220" s="10"/>
      <c r="F220" s="823"/>
      <c r="G220" s="11"/>
      <c r="H220" s="51"/>
      <c r="I220" s="51"/>
      <c r="J220" s="51"/>
      <c r="K220" s="51"/>
      <c r="L220" s="51"/>
      <c r="M220" s="11"/>
      <c r="N220" s="51"/>
      <c r="O220" s="959"/>
      <c r="P220" s="51"/>
      <c r="Q220" s="960"/>
      <c r="R220" s="190"/>
      <c r="S220" s="51"/>
      <c r="T220" s="51"/>
      <c r="U220" s="51"/>
      <c r="V220" s="51"/>
      <c r="W220" s="51"/>
      <c r="X220" s="51"/>
      <c r="Y220" s="51"/>
      <c r="Z220" s="51"/>
    </row>
    <row r="221" spans="1:26" ht="15.75" customHeight="1">
      <c r="A221" s="19"/>
      <c r="B221" s="19"/>
      <c r="C221" s="19"/>
      <c r="D221" s="11"/>
      <c r="E221" s="10"/>
      <c r="F221" s="823"/>
      <c r="G221" s="11"/>
      <c r="H221" s="51"/>
      <c r="I221" s="51"/>
      <c r="J221" s="51"/>
      <c r="K221" s="51"/>
      <c r="L221" s="51"/>
      <c r="M221" s="11"/>
      <c r="N221" s="51"/>
      <c r="O221" s="959"/>
      <c r="P221" s="51"/>
      <c r="Q221" s="960"/>
      <c r="R221" s="190"/>
      <c r="S221" s="51"/>
      <c r="T221" s="51"/>
      <c r="U221" s="51"/>
      <c r="V221" s="51"/>
      <c r="W221" s="51"/>
      <c r="X221" s="51"/>
      <c r="Y221" s="51"/>
      <c r="Z221" s="51"/>
    </row>
    <row r="222" spans="1:26" ht="15.75" customHeight="1">
      <c r="A222" s="19"/>
      <c r="B222" s="19"/>
      <c r="C222" s="19"/>
      <c r="D222" s="11"/>
      <c r="E222" s="10"/>
      <c r="F222" s="823"/>
      <c r="G222" s="11"/>
      <c r="H222" s="51"/>
      <c r="I222" s="51"/>
      <c r="J222" s="51"/>
      <c r="K222" s="51"/>
      <c r="L222" s="51"/>
      <c r="M222" s="11"/>
      <c r="N222" s="51"/>
      <c r="O222" s="959"/>
      <c r="P222" s="51"/>
      <c r="Q222" s="960"/>
      <c r="R222" s="190"/>
      <c r="S222" s="51"/>
      <c r="T222" s="51"/>
      <c r="U222" s="51"/>
      <c r="V222" s="51"/>
      <c r="W222" s="51"/>
      <c r="X222" s="51"/>
      <c r="Y222" s="51"/>
      <c r="Z222" s="51"/>
    </row>
    <row r="223" spans="1:26" ht="15.75" customHeight="1">
      <c r="A223" s="19"/>
      <c r="B223" s="19"/>
      <c r="C223" s="19"/>
      <c r="D223" s="11"/>
      <c r="E223" s="10"/>
      <c r="F223" s="823"/>
      <c r="G223" s="11"/>
      <c r="H223" s="51"/>
      <c r="I223" s="51"/>
      <c r="J223" s="51"/>
      <c r="K223" s="51"/>
      <c r="L223" s="51"/>
      <c r="M223" s="11"/>
      <c r="N223" s="51"/>
      <c r="O223" s="959"/>
      <c r="P223" s="51"/>
      <c r="Q223" s="960"/>
      <c r="R223" s="190"/>
      <c r="S223" s="51"/>
      <c r="T223" s="51"/>
      <c r="U223" s="51"/>
      <c r="V223" s="51"/>
      <c r="W223" s="51"/>
      <c r="X223" s="51"/>
      <c r="Y223" s="51"/>
      <c r="Z223" s="51"/>
    </row>
    <row r="224" spans="1:26" ht="15.75" customHeight="1">
      <c r="A224" s="19"/>
      <c r="B224" s="19"/>
      <c r="C224" s="19"/>
      <c r="D224" s="11"/>
      <c r="E224" s="10"/>
      <c r="F224" s="823"/>
      <c r="G224" s="11"/>
      <c r="H224" s="51"/>
      <c r="I224" s="51"/>
      <c r="J224" s="51"/>
      <c r="K224" s="51"/>
      <c r="L224" s="51"/>
      <c r="M224" s="11"/>
      <c r="N224" s="51"/>
      <c r="O224" s="959"/>
      <c r="P224" s="51"/>
      <c r="Q224" s="960"/>
      <c r="R224" s="190"/>
      <c r="S224" s="51"/>
      <c r="T224" s="51"/>
      <c r="U224" s="51"/>
      <c r="V224" s="51"/>
      <c r="W224" s="51"/>
      <c r="X224" s="51"/>
      <c r="Y224" s="51"/>
      <c r="Z224" s="51"/>
    </row>
    <row r="225" spans="1:26" ht="15.75" customHeight="1">
      <c r="A225" s="19"/>
      <c r="B225" s="19"/>
      <c r="C225" s="19"/>
      <c r="D225" s="11"/>
      <c r="E225" s="10"/>
      <c r="F225" s="823"/>
      <c r="G225" s="11"/>
      <c r="H225" s="51"/>
      <c r="I225" s="51"/>
      <c r="J225" s="51"/>
      <c r="K225" s="51"/>
      <c r="L225" s="51"/>
      <c r="M225" s="11"/>
      <c r="N225" s="51"/>
      <c r="O225" s="959"/>
      <c r="P225" s="51"/>
      <c r="Q225" s="960"/>
      <c r="R225" s="190"/>
      <c r="S225" s="51"/>
      <c r="T225" s="51"/>
      <c r="U225" s="51"/>
      <c r="V225" s="51"/>
      <c r="W225" s="51"/>
      <c r="X225" s="51"/>
      <c r="Y225" s="51"/>
      <c r="Z225" s="51"/>
    </row>
    <row r="226" spans="1:26" ht="15.75" customHeight="1">
      <c r="A226" s="19"/>
      <c r="B226" s="19"/>
      <c r="C226" s="19"/>
      <c r="D226" s="11"/>
      <c r="E226" s="10"/>
      <c r="F226" s="823"/>
      <c r="G226" s="11"/>
      <c r="H226" s="51"/>
      <c r="I226" s="51"/>
      <c r="J226" s="51"/>
      <c r="K226" s="51"/>
      <c r="L226" s="51"/>
      <c r="M226" s="11"/>
      <c r="N226" s="51"/>
      <c r="O226" s="959"/>
      <c r="P226" s="51"/>
      <c r="Q226" s="960"/>
      <c r="R226" s="190"/>
      <c r="S226" s="51"/>
      <c r="T226" s="51"/>
      <c r="U226" s="51"/>
      <c r="V226" s="51"/>
      <c r="W226" s="51"/>
      <c r="X226" s="51"/>
      <c r="Y226" s="51"/>
      <c r="Z226" s="51"/>
    </row>
    <row r="227" spans="1:26" ht="15.75" customHeight="1">
      <c r="A227" s="19"/>
      <c r="B227" s="19"/>
      <c r="C227" s="19"/>
      <c r="D227" s="11"/>
      <c r="E227" s="10"/>
      <c r="F227" s="823"/>
      <c r="G227" s="11"/>
      <c r="H227" s="51"/>
      <c r="I227" s="51"/>
      <c r="J227" s="51"/>
      <c r="K227" s="51"/>
      <c r="L227" s="51"/>
      <c r="M227" s="11"/>
      <c r="N227" s="51"/>
      <c r="O227" s="959"/>
      <c r="P227" s="51"/>
      <c r="Q227" s="960"/>
      <c r="R227" s="190"/>
      <c r="S227" s="51"/>
      <c r="T227" s="51"/>
      <c r="U227" s="51"/>
      <c r="V227" s="51"/>
      <c r="W227" s="51"/>
      <c r="X227" s="51"/>
      <c r="Y227" s="51"/>
      <c r="Z227" s="51"/>
    </row>
    <row r="228" spans="1:26" ht="15.75" customHeight="1">
      <c r="A228" s="19"/>
      <c r="B228" s="19"/>
      <c r="C228" s="19"/>
      <c r="D228" s="11"/>
      <c r="E228" s="10"/>
      <c r="F228" s="823"/>
      <c r="G228" s="11"/>
      <c r="H228" s="51"/>
      <c r="I228" s="51"/>
      <c r="J228" s="51"/>
      <c r="K228" s="51"/>
      <c r="L228" s="51"/>
      <c r="M228" s="11"/>
      <c r="N228" s="51"/>
      <c r="O228" s="959"/>
      <c r="P228" s="51"/>
      <c r="Q228" s="960"/>
      <c r="R228" s="190"/>
      <c r="S228" s="51"/>
      <c r="T228" s="51"/>
      <c r="U228" s="51"/>
      <c r="V228" s="51"/>
      <c r="W228" s="51"/>
      <c r="X228" s="51"/>
      <c r="Y228" s="51"/>
      <c r="Z228" s="51"/>
    </row>
    <row r="229" spans="1:26" ht="15.75" customHeight="1">
      <c r="A229" s="19"/>
      <c r="B229" s="19"/>
      <c r="C229" s="19"/>
      <c r="D229" s="11"/>
      <c r="E229" s="10"/>
      <c r="F229" s="823"/>
      <c r="G229" s="11"/>
      <c r="H229" s="51"/>
      <c r="I229" s="51"/>
      <c r="J229" s="51"/>
      <c r="K229" s="51"/>
      <c r="L229" s="51"/>
      <c r="M229" s="11"/>
      <c r="N229" s="51"/>
      <c r="O229" s="959"/>
      <c r="P229" s="51"/>
      <c r="Q229" s="960"/>
      <c r="R229" s="190"/>
      <c r="S229" s="51"/>
      <c r="T229" s="51"/>
      <c r="U229" s="51"/>
      <c r="V229" s="51"/>
      <c r="W229" s="51"/>
      <c r="X229" s="51"/>
      <c r="Y229" s="51"/>
      <c r="Z229" s="51"/>
    </row>
    <row r="230" spans="1:26" ht="15.75" customHeight="1">
      <c r="A230" s="19"/>
      <c r="B230" s="19"/>
      <c r="C230" s="19"/>
      <c r="D230" s="11"/>
      <c r="E230" s="10"/>
      <c r="F230" s="823"/>
      <c r="G230" s="11"/>
      <c r="H230" s="51"/>
      <c r="I230" s="51"/>
      <c r="J230" s="51"/>
      <c r="K230" s="51"/>
      <c r="L230" s="51"/>
      <c r="M230" s="11"/>
      <c r="N230" s="51"/>
      <c r="O230" s="959"/>
      <c r="P230" s="51"/>
      <c r="Q230" s="960"/>
      <c r="R230" s="190"/>
      <c r="S230" s="51"/>
      <c r="T230" s="51"/>
      <c r="U230" s="51"/>
      <c r="V230" s="51"/>
      <c r="W230" s="51"/>
      <c r="X230" s="51"/>
      <c r="Y230" s="51"/>
      <c r="Z230" s="51"/>
    </row>
    <row r="231" spans="1:26" ht="15.75" customHeight="1">
      <c r="A231" s="19"/>
      <c r="B231" s="19"/>
      <c r="C231" s="19"/>
      <c r="D231" s="11"/>
      <c r="E231" s="10"/>
      <c r="F231" s="823"/>
      <c r="G231" s="11"/>
      <c r="H231" s="51"/>
      <c r="I231" s="51"/>
      <c r="J231" s="51"/>
      <c r="K231" s="51"/>
      <c r="L231" s="51"/>
      <c r="M231" s="11"/>
      <c r="N231" s="51"/>
      <c r="O231" s="959"/>
      <c r="P231" s="51"/>
      <c r="Q231" s="960"/>
      <c r="R231" s="190"/>
      <c r="S231" s="51"/>
      <c r="T231" s="51"/>
      <c r="U231" s="51"/>
      <c r="V231" s="51"/>
      <c r="W231" s="51"/>
      <c r="X231" s="51"/>
      <c r="Y231" s="51"/>
      <c r="Z231" s="51"/>
    </row>
    <row r="232" spans="1:26" ht="15.75" customHeight="1">
      <c r="A232" s="19"/>
      <c r="B232" s="19"/>
      <c r="C232" s="19"/>
      <c r="D232" s="11"/>
      <c r="E232" s="10"/>
      <c r="F232" s="823"/>
      <c r="G232" s="11"/>
      <c r="H232" s="51"/>
      <c r="I232" s="51"/>
      <c r="J232" s="51"/>
      <c r="K232" s="51"/>
      <c r="L232" s="51"/>
      <c r="M232" s="11"/>
      <c r="N232" s="51"/>
      <c r="O232" s="959"/>
      <c r="P232" s="51"/>
      <c r="Q232" s="960"/>
      <c r="R232" s="190"/>
      <c r="S232" s="51"/>
      <c r="T232" s="51"/>
      <c r="U232" s="51"/>
      <c r="V232" s="51"/>
      <c r="W232" s="51"/>
      <c r="X232" s="51"/>
      <c r="Y232" s="51"/>
      <c r="Z232" s="51"/>
    </row>
    <row r="233" spans="1:26" ht="15.75" customHeight="1">
      <c r="A233" s="19"/>
      <c r="B233" s="19"/>
      <c r="C233" s="19"/>
      <c r="D233" s="11"/>
      <c r="E233" s="10"/>
      <c r="F233" s="823"/>
      <c r="G233" s="11"/>
      <c r="H233" s="51"/>
      <c r="I233" s="51"/>
      <c r="J233" s="51"/>
      <c r="K233" s="51"/>
      <c r="L233" s="51"/>
      <c r="M233" s="11"/>
      <c r="N233" s="51"/>
      <c r="O233" s="959"/>
      <c r="P233" s="51"/>
      <c r="Q233" s="960"/>
      <c r="R233" s="190"/>
      <c r="S233" s="51"/>
      <c r="T233" s="51"/>
      <c r="U233" s="51"/>
      <c r="V233" s="51"/>
      <c r="W233" s="51"/>
      <c r="X233" s="51"/>
      <c r="Y233" s="51"/>
      <c r="Z233" s="51"/>
    </row>
    <row r="234" spans="1:26" ht="15.75" customHeight="1">
      <c r="A234" s="19"/>
      <c r="B234" s="19"/>
      <c r="C234" s="19"/>
      <c r="D234" s="11"/>
      <c r="E234" s="10"/>
      <c r="F234" s="823"/>
      <c r="G234" s="11"/>
      <c r="H234" s="51"/>
      <c r="I234" s="51"/>
      <c r="J234" s="51"/>
      <c r="K234" s="51"/>
      <c r="L234" s="51"/>
      <c r="M234" s="11"/>
      <c r="N234" s="51"/>
      <c r="O234" s="959"/>
      <c r="P234" s="51"/>
      <c r="Q234" s="960"/>
      <c r="R234" s="190"/>
      <c r="S234" s="51"/>
      <c r="T234" s="51"/>
      <c r="U234" s="51"/>
      <c r="V234" s="51"/>
      <c r="W234" s="51"/>
      <c r="X234" s="51"/>
      <c r="Y234" s="51"/>
      <c r="Z234" s="51"/>
    </row>
    <row r="235" spans="1:26" ht="15.75" customHeight="1">
      <c r="A235" s="19"/>
      <c r="B235" s="19"/>
      <c r="C235" s="19"/>
      <c r="D235" s="11"/>
      <c r="E235" s="10"/>
      <c r="F235" s="823"/>
      <c r="G235" s="11"/>
      <c r="H235" s="51"/>
      <c r="I235" s="51"/>
      <c r="J235" s="51"/>
      <c r="K235" s="51"/>
      <c r="L235" s="51"/>
      <c r="M235" s="11"/>
      <c r="N235" s="51"/>
      <c r="O235" s="959"/>
      <c r="P235" s="51"/>
      <c r="Q235" s="960"/>
      <c r="R235" s="190"/>
      <c r="S235" s="51"/>
      <c r="T235" s="51"/>
      <c r="U235" s="51"/>
      <c r="V235" s="51"/>
      <c r="W235" s="51"/>
      <c r="X235" s="51"/>
      <c r="Y235" s="51"/>
      <c r="Z235" s="51"/>
    </row>
    <row r="236" spans="1:26" ht="15.75" customHeight="1">
      <c r="A236" s="19"/>
      <c r="B236" s="19"/>
      <c r="C236" s="19"/>
      <c r="D236" s="11"/>
      <c r="E236" s="10"/>
      <c r="F236" s="823"/>
      <c r="G236" s="11"/>
      <c r="H236" s="51"/>
      <c r="I236" s="51"/>
      <c r="J236" s="51"/>
      <c r="K236" s="51"/>
      <c r="L236" s="51"/>
      <c r="M236" s="11"/>
      <c r="N236" s="51"/>
      <c r="O236" s="959"/>
      <c r="P236" s="51"/>
      <c r="Q236" s="960"/>
      <c r="R236" s="190"/>
      <c r="S236" s="51"/>
      <c r="T236" s="51"/>
      <c r="U236" s="51"/>
      <c r="V236" s="51"/>
      <c r="W236" s="51"/>
      <c r="X236" s="51"/>
      <c r="Y236" s="51"/>
      <c r="Z236" s="51"/>
    </row>
    <row r="237" spans="1:26" ht="15.75" customHeight="1">
      <c r="A237" s="19"/>
      <c r="B237" s="19"/>
      <c r="C237" s="19"/>
      <c r="D237" s="11"/>
      <c r="E237" s="10"/>
      <c r="F237" s="823"/>
      <c r="G237" s="11"/>
      <c r="H237" s="51"/>
      <c r="I237" s="51"/>
      <c r="J237" s="51"/>
      <c r="K237" s="51"/>
      <c r="L237" s="51"/>
      <c r="M237" s="11"/>
      <c r="N237" s="51"/>
      <c r="O237" s="959"/>
      <c r="P237" s="51"/>
      <c r="Q237" s="960"/>
      <c r="R237" s="190"/>
      <c r="S237" s="51"/>
      <c r="T237" s="51"/>
      <c r="U237" s="51"/>
      <c r="V237" s="51"/>
      <c r="W237" s="51"/>
      <c r="X237" s="51"/>
      <c r="Y237" s="51"/>
      <c r="Z237" s="51"/>
    </row>
    <row r="238" spans="1:26" ht="15.75" customHeight="1">
      <c r="A238" s="19"/>
      <c r="B238" s="19"/>
      <c r="C238" s="19"/>
      <c r="D238" s="11"/>
      <c r="E238" s="10"/>
      <c r="F238" s="823"/>
      <c r="G238" s="11"/>
      <c r="H238" s="51"/>
      <c r="I238" s="51"/>
      <c r="J238" s="51"/>
      <c r="K238" s="51"/>
      <c r="L238" s="51"/>
      <c r="M238" s="11"/>
      <c r="N238" s="51"/>
      <c r="O238" s="959"/>
      <c r="P238" s="51"/>
      <c r="Q238" s="960"/>
      <c r="R238" s="190"/>
      <c r="S238" s="51"/>
      <c r="T238" s="51"/>
      <c r="U238" s="51"/>
      <c r="V238" s="51"/>
      <c r="W238" s="51"/>
      <c r="X238" s="51"/>
      <c r="Y238" s="51"/>
      <c r="Z238" s="51"/>
    </row>
    <row r="239" spans="1:26" ht="15.75" customHeight="1">
      <c r="A239" s="19"/>
      <c r="B239" s="19"/>
      <c r="C239" s="19"/>
      <c r="D239" s="11"/>
      <c r="E239" s="10"/>
      <c r="F239" s="823"/>
      <c r="G239" s="11"/>
      <c r="H239" s="51"/>
      <c r="I239" s="51"/>
      <c r="J239" s="51"/>
      <c r="K239" s="51"/>
      <c r="L239" s="51"/>
      <c r="M239" s="11"/>
      <c r="N239" s="51"/>
      <c r="O239" s="959"/>
      <c r="P239" s="51"/>
      <c r="Q239" s="960"/>
      <c r="R239" s="190"/>
      <c r="S239" s="51"/>
      <c r="T239" s="51"/>
      <c r="U239" s="51"/>
      <c r="V239" s="51"/>
      <c r="W239" s="51"/>
      <c r="X239" s="51"/>
      <c r="Y239" s="51"/>
      <c r="Z239" s="51"/>
    </row>
    <row r="240" spans="1:26" ht="15.75" customHeight="1">
      <c r="A240" s="19"/>
      <c r="B240" s="19"/>
      <c r="C240" s="19"/>
      <c r="D240" s="11"/>
      <c r="E240" s="10"/>
      <c r="F240" s="823"/>
      <c r="G240" s="11"/>
      <c r="H240" s="51"/>
      <c r="I240" s="51"/>
      <c r="J240" s="51"/>
      <c r="K240" s="51"/>
      <c r="L240" s="51"/>
      <c r="M240" s="11"/>
      <c r="N240" s="51"/>
      <c r="O240" s="959"/>
      <c r="P240" s="51"/>
      <c r="Q240" s="960"/>
      <c r="R240" s="190"/>
      <c r="S240" s="51"/>
      <c r="T240" s="51"/>
      <c r="U240" s="51"/>
      <c r="V240" s="51"/>
      <c r="W240" s="51"/>
      <c r="X240" s="51"/>
      <c r="Y240" s="51"/>
      <c r="Z240" s="51"/>
    </row>
    <row r="241" spans="1:26" ht="15.75" customHeight="1">
      <c r="A241" s="19"/>
      <c r="B241" s="19"/>
      <c r="C241" s="19"/>
      <c r="D241" s="11"/>
      <c r="E241" s="10"/>
      <c r="F241" s="823"/>
      <c r="G241" s="11"/>
      <c r="H241" s="51"/>
      <c r="I241" s="51"/>
      <c r="J241" s="51"/>
      <c r="K241" s="51"/>
      <c r="L241" s="51"/>
      <c r="M241" s="11"/>
      <c r="N241" s="51"/>
      <c r="O241" s="959"/>
      <c r="P241" s="51"/>
      <c r="Q241" s="960"/>
      <c r="R241" s="190"/>
      <c r="S241" s="51"/>
      <c r="T241" s="51"/>
      <c r="U241" s="51"/>
      <c r="V241" s="51"/>
      <c r="W241" s="51"/>
      <c r="X241" s="51"/>
      <c r="Y241" s="51"/>
      <c r="Z241" s="51"/>
    </row>
    <row r="242" spans="1:26" ht="15.75" customHeight="1">
      <c r="A242" s="19"/>
      <c r="B242" s="19"/>
      <c r="C242" s="19"/>
      <c r="D242" s="11"/>
      <c r="E242" s="10"/>
      <c r="F242" s="823"/>
      <c r="G242" s="11"/>
      <c r="H242" s="51"/>
      <c r="I242" s="51"/>
      <c r="J242" s="51"/>
      <c r="K242" s="51"/>
      <c r="L242" s="51"/>
      <c r="M242" s="11"/>
      <c r="N242" s="51"/>
      <c r="O242" s="959"/>
      <c r="P242" s="51"/>
      <c r="Q242" s="960"/>
      <c r="R242" s="190"/>
      <c r="S242" s="51"/>
      <c r="T242" s="51"/>
      <c r="U242" s="51"/>
      <c r="V242" s="51"/>
      <c r="W242" s="51"/>
      <c r="X242" s="51"/>
      <c r="Y242" s="51"/>
      <c r="Z242" s="51"/>
    </row>
    <row r="243" spans="1:26" ht="15.75" customHeight="1">
      <c r="A243" s="19"/>
      <c r="B243" s="19"/>
      <c r="C243" s="19"/>
      <c r="D243" s="11"/>
      <c r="E243" s="10"/>
      <c r="F243" s="823"/>
      <c r="G243" s="11"/>
      <c r="H243" s="51"/>
      <c r="I243" s="51"/>
      <c r="J243" s="51"/>
      <c r="K243" s="51"/>
      <c r="L243" s="51"/>
      <c r="M243" s="11"/>
      <c r="N243" s="51"/>
      <c r="O243" s="959"/>
      <c r="P243" s="51"/>
      <c r="Q243" s="960"/>
      <c r="R243" s="190"/>
      <c r="S243" s="51"/>
      <c r="T243" s="51"/>
      <c r="U243" s="51"/>
      <c r="V243" s="51"/>
      <c r="W243" s="51"/>
      <c r="X243" s="51"/>
      <c r="Y243" s="51"/>
      <c r="Z243" s="51"/>
    </row>
    <row r="244" spans="1:26" ht="15.75" customHeight="1">
      <c r="A244" s="19"/>
      <c r="B244" s="19"/>
      <c r="C244" s="19"/>
      <c r="D244" s="11"/>
      <c r="E244" s="10"/>
      <c r="F244" s="823"/>
      <c r="G244" s="11"/>
      <c r="H244" s="51"/>
      <c r="I244" s="51"/>
      <c r="J244" s="51"/>
      <c r="K244" s="51"/>
      <c r="L244" s="51"/>
      <c r="M244" s="11"/>
      <c r="N244" s="51"/>
      <c r="O244" s="959"/>
      <c r="P244" s="51"/>
      <c r="Q244" s="960"/>
      <c r="R244" s="190"/>
      <c r="S244" s="51"/>
      <c r="T244" s="51"/>
      <c r="U244" s="51"/>
      <c r="V244" s="51"/>
      <c r="W244" s="51"/>
      <c r="X244" s="51"/>
      <c r="Y244" s="51"/>
      <c r="Z244" s="51"/>
    </row>
    <row r="245" spans="1:26" ht="15.75" customHeight="1">
      <c r="A245" s="19"/>
      <c r="B245" s="19"/>
      <c r="C245" s="19"/>
      <c r="D245" s="11"/>
      <c r="E245" s="10"/>
      <c r="F245" s="823"/>
      <c r="G245" s="11"/>
      <c r="H245" s="51"/>
      <c r="I245" s="51"/>
      <c r="J245" s="51"/>
      <c r="K245" s="51"/>
      <c r="L245" s="51"/>
      <c r="M245" s="11"/>
      <c r="N245" s="51"/>
      <c r="O245" s="959"/>
      <c r="P245" s="51"/>
      <c r="Q245" s="960"/>
      <c r="R245" s="190"/>
      <c r="S245" s="51"/>
      <c r="T245" s="51"/>
      <c r="U245" s="51"/>
      <c r="V245" s="51"/>
      <c r="W245" s="51"/>
      <c r="X245" s="51"/>
      <c r="Y245" s="51"/>
      <c r="Z245" s="51"/>
    </row>
    <row r="246" spans="1:26" ht="15.75" customHeight="1">
      <c r="A246" s="19"/>
      <c r="B246" s="19"/>
      <c r="C246" s="19"/>
      <c r="D246" s="11"/>
      <c r="E246" s="10"/>
      <c r="F246" s="823"/>
      <c r="G246" s="11"/>
      <c r="H246" s="51"/>
      <c r="I246" s="51"/>
      <c r="J246" s="51"/>
      <c r="K246" s="51"/>
      <c r="L246" s="51"/>
      <c r="M246" s="11"/>
      <c r="N246" s="51"/>
      <c r="O246" s="959"/>
      <c r="P246" s="51"/>
      <c r="Q246" s="960"/>
      <c r="R246" s="190"/>
      <c r="S246" s="51"/>
      <c r="T246" s="51"/>
      <c r="U246" s="51"/>
      <c r="V246" s="51"/>
      <c r="W246" s="51"/>
      <c r="X246" s="51"/>
      <c r="Y246" s="51"/>
      <c r="Z246" s="51"/>
    </row>
    <row r="247" spans="1:26" ht="15.75" customHeight="1">
      <c r="A247" s="19"/>
      <c r="B247" s="19"/>
      <c r="C247" s="19"/>
      <c r="D247" s="11"/>
      <c r="E247" s="10"/>
      <c r="F247" s="823"/>
      <c r="G247" s="11"/>
      <c r="H247" s="51"/>
      <c r="I247" s="51"/>
      <c r="J247" s="51"/>
      <c r="K247" s="51"/>
      <c r="L247" s="51"/>
      <c r="M247" s="11"/>
      <c r="N247" s="51"/>
      <c r="O247" s="959"/>
      <c r="P247" s="51"/>
      <c r="Q247" s="960"/>
      <c r="R247" s="190"/>
      <c r="S247" s="51"/>
      <c r="T247" s="51"/>
      <c r="U247" s="51"/>
      <c r="V247" s="51"/>
      <c r="W247" s="51"/>
      <c r="X247" s="51"/>
      <c r="Y247" s="51"/>
      <c r="Z247" s="51"/>
    </row>
    <row r="248" spans="1:26" ht="15.75" customHeight="1">
      <c r="A248" s="19"/>
      <c r="B248" s="19"/>
      <c r="C248" s="19"/>
      <c r="D248" s="11"/>
      <c r="E248" s="10"/>
      <c r="F248" s="823"/>
      <c r="G248" s="11"/>
      <c r="H248" s="51"/>
      <c r="I248" s="51"/>
      <c r="J248" s="51"/>
      <c r="K248" s="51"/>
      <c r="L248" s="51"/>
      <c r="M248" s="11"/>
      <c r="N248" s="51"/>
      <c r="O248" s="959"/>
      <c r="P248" s="51"/>
      <c r="Q248" s="960"/>
      <c r="R248" s="190"/>
      <c r="S248" s="51"/>
      <c r="T248" s="51"/>
      <c r="U248" s="51"/>
      <c r="V248" s="51"/>
      <c r="W248" s="51"/>
      <c r="X248" s="51"/>
      <c r="Y248" s="51"/>
      <c r="Z248" s="51"/>
    </row>
    <row r="249" spans="1:26" ht="15.75" customHeight="1">
      <c r="A249" s="19"/>
      <c r="B249" s="19"/>
      <c r="C249" s="19"/>
      <c r="D249" s="11"/>
      <c r="E249" s="10"/>
      <c r="F249" s="823"/>
      <c r="G249" s="11"/>
      <c r="H249" s="51"/>
      <c r="I249" s="51"/>
      <c r="J249" s="51"/>
      <c r="K249" s="51"/>
      <c r="L249" s="51"/>
      <c r="M249" s="11"/>
      <c r="N249" s="51"/>
      <c r="O249" s="959"/>
      <c r="P249" s="51"/>
      <c r="Q249" s="960"/>
      <c r="R249" s="190"/>
      <c r="S249" s="51"/>
      <c r="T249" s="51"/>
      <c r="U249" s="51"/>
      <c r="V249" s="51"/>
      <c r="W249" s="51"/>
      <c r="X249" s="51"/>
      <c r="Y249" s="51"/>
      <c r="Z249" s="51"/>
    </row>
    <row r="250" spans="1:26" ht="15.75" customHeight="1">
      <c r="A250" s="19"/>
      <c r="B250" s="19"/>
      <c r="C250" s="19"/>
      <c r="D250" s="11"/>
      <c r="E250" s="10"/>
      <c r="F250" s="823"/>
      <c r="G250" s="11"/>
      <c r="H250" s="51"/>
      <c r="I250" s="51"/>
      <c r="J250" s="51"/>
      <c r="K250" s="51"/>
      <c r="L250" s="51"/>
      <c r="M250" s="11"/>
      <c r="N250" s="51"/>
      <c r="O250" s="959"/>
      <c r="P250" s="51"/>
      <c r="Q250" s="960"/>
      <c r="R250" s="190"/>
      <c r="S250" s="51"/>
      <c r="T250" s="51"/>
      <c r="U250" s="51"/>
      <c r="V250" s="51"/>
      <c r="W250" s="51"/>
      <c r="X250" s="51"/>
      <c r="Y250" s="51"/>
      <c r="Z250" s="51"/>
    </row>
    <row r="251" spans="1:26" ht="15.75" customHeight="1">
      <c r="A251" s="19"/>
      <c r="B251" s="19"/>
      <c r="C251" s="19"/>
      <c r="D251" s="11"/>
      <c r="E251" s="10"/>
      <c r="F251" s="823"/>
      <c r="G251" s="11"/>
      <c r="H251" s="51"/>
      <c r="I251" s="51"/>
      <c r="J251" s="51"/>
      <c r="K251" s="51"/>
      <c r="L251" s="51"/>
      <c r="M251" s="11"/>
      <c r="N251" s="51"/>
      <c r="O251" s="959"/>
      <c r="P251" s="51"/>
      <c r="Q251" s="960"/>
      <c r="R251" s="190"/>
      <c r="S251" s="51"/>
      <c r="T251" s="51"/>
      <c r="U251" s="51"/>
      <c r="V251" s="51"/>
      <c r="W251" s="51"/>
      <c r="X251" s="51"/>
      <c r="Y251" s="51"/>
      <c r="Z251" s="51"/>
    </row>
    <row r="252" spans="1:26" ht="15.75" customHeight="1">
      <c r="A252" s="19"/>
      <c r="B252" s="19"/>
      <c r="C252" s="19"/>
      <c r="D252" s="11"/>
      <c r="E252" s="10"/>
      <c r="F252" s="823"/>
      <c r="G252" s="11"/>
      <c r="H252" s="51"/>
      <c r="I252" s="51"/>
      <c r="J252" s="51"/>
      <c r="K252" s="51"/>
      <c r="L252" s="51"/>
      <c r="M252" s="11"/>
      <c r="N252" s="51"/>
      <c r="O252" s="959"/>
      <c r="P252" s="51"/>
      <c r="Q252" s="960"/>
      <c r="R252" s="190"/>
      <c r="S252" s="51"/>
      <c r="T252" s="51"/>
      <c r="U252" s="51"/>
      <c r="V252" s="51"/>
      <c r="W252" s="51"/>
      <c r="X252" s="51"/>
      <c r="Y252" s="51"/>
      <c r="Z252" s="51"/>
    </row>
    <row r="253" spans="1:26" ht="15.75" customHeight="1">
      <c r="A253" s="19"/>
      <c r="B253" s="19"/>
      <c r="C253" s="19"/>
      <c r="D253" s="11"/>
      <c r="E253" s="10"/>
      <c r="F253" s="823"/>
      <c r="G253" s="11"/>
      <c r="H253" s="51"/>
      <c r="I253" s="51"/>
      <c r="J253" s="51"/>
      <c r="K253" s="51"/>
      <c r="L253" s="51"/>
      <c r="M253" s="11"/>
      <c r="N253" s="51"/>
      <c r="O253" s="959"/>
      <c r="P253" s="51"/>
      <c r="Q253" s="960"/>
      <c r="R253" s="190"/>
      <c r="S253" s="51"/>
      <c r="T253" s="51"/>
      <c r="U253" s="51"/>
      <c r="V253" s="51"/>
      <c r="W253" s="51"/>
      <c r="X253" s="51"/>
      <c r="Y253" s="51"/>
      <c r="Z253" s="51"/>
    </row>
    <row r="254" spans="1:26" ht="15.75" customHeight="1">
      <c r="A254" s="19"/>
      <c r="B254" s="19"/>
      <c r="C254" s="19"/>
      <c r="D254" s="11"/>
      <c r="E254" s="10"/>
      <c r="F254" s="823"/>
      <c r="G254" s="11"/>
      <c r="H254" s="51"/>
      <c r="I254" s="51"/>
      <c r="J254" s="51"/>
      <c r="K254" s="51"/>
      <c r="L254" s="51"/>
      <c r="M254" s="11"/>
      <c r="N254" s="51"/>
      <c r="O254" s="959"/>
      <c r="P254" s="51"/>
      <c r="Q254" s="960"/>
      <c r="R254" s="190"/>
      <c r="S254" s="51"/>
      <c r="T254" s="51"/>
      <c r="U254" s="51"/>
      <c r="V254" s="51"/>
      <c r="W254" s="51"/>
      <c r="X254" s="51"/>
      <c r="Y254" s="51"/>
      <c r="Z254" s="51"/>
    </row>
    <row r="255" spans="1:26" ht="15.75" customHeight="1">
      <c r="A255" s="19"/>
      <c r="B255" s="19"/>
      <c r="C255" s="19"/>
      <c r="D255" s="11"/>
      <c r="E255" s="10"/>
      <c r="F255" s="823"/>
      <c r="G255" s="11"/>
      <c r="H255" s="51"/>
      <c r="I255" s="51"/>
      <c r="J255" s="51"/>
      <c r="K255" s="51"/>
      <c r="L255" s="51"/>
      <c r="M255" s="11"/>
      <c r="N255" s="51"/>
      <c r="O255" s="959"/>
      <c r="P255" s="51"/>
      <c r="Q255" s="960"/>
      <c r="R255" s="190"/>
      <c r="S255" s="51"/>
      <c r="T255" s="51"/>
      <c r="U255" s="51"/>
      <c r="V255" s="51"/>
      <c r="W255" s="51"/>
      <c r="X255" s="51"/>
      <c r="Y255" s="51"/>
      <c r="Z255" s="51"/>
    </row>
    <row r="256" spans="1:26" ht="15.75" customHeight="1">
      <c r="A256" s="19"/>
      <c r="B256" s="19"/>
      <c r="C256" s="19"/>
      <c r="D256" s="11"/>
      <c r="E256" s="10"/>
      <c r="F256" s="823"/>
      <c r="G256" s="11"/>
      <c r="H256" s="51"/>
      <c r="I256" s="51"/>
      <c r="J256" s="51"/>
      <c r="K256" s="51"/>
      <c r="L256" s="51"/>
      <c r="M256" s="11"/>
      <c r="N256" s="51"/>
      <c r="O256" s="959"/>
      <c r="P256" s="51"/>
      <c r="Q256" s="960"/>
      <c r="R256" s="190"/>
      <c r="S256" s="51"/>
      <c r="T256" s="51"/>
      <c r="U256" s="51"/>
      <c r="V256" s="51"/>
      <c r="W256" s="51"/>
      <c r="X256" s="51"/>
      <c r="Y256" s="51"/>
      <c r="Z256" s="51"/>
    </row>
    <row r="257" spans="1:26" ht="15.75" customHeight="1">
      <c r="A257" s="19"/>
      <c r="B257" s="19"/>
      <c r="C257" s="19"/>
      <c r="D257" s="11"/>
      <c r="E257" s="10"/>
      <c r="F257" s="823"/>
      <c r="G257" s="11"/>
      <c r="H257" s="51"/>
      <c r="I257" s="51"/>
      <c r="J257" s="51"/>
      <c r="K257" s="51"/>
      <c r="L257" s="51"/>
      <c r="M257" s="11"/>
      <c r="N257" s="51"/>
      <c r="O257" s="959"/>
      <c r="P257" s="51"/>
      <c r="Q257" s="960"/>
      <c r="R257" s="190"/>
      <c r="S257" s="51"/>
      <c r="T257" s="51"/>
      <c r="U257" s="51"/>
      <c r="V257" s="51"/>
      <c r="W257" s="51"/>
      <c r="X257" s="51"/>
      <c r="Y257" s="51"/>
      <c r="Z257" s="51"/>
    </row>
    <row r="258" spans="1:26" ht="15.75" customHeight="1">
      <c r="A258" s="19"/>
      <c r="B258" s="19"/>
      <c r="C258" s="19"/>
      <c r="D258" s="11"/>
      <c r="E258" s="10"/>
      <c r="F258" s="823"/>
      <c r="G258" s="11"/>
      <c r="H258" s="51"/>
      <c r="I258" s="51"/>
      <c r="J258" s="51"/>
      <c r="K258" s="51"/>
      <c r="L258" s="51"/>
      <c r="M258" s="11"/>
      <c r="N258" s="51"/>
      <c r="O258" s="959"/>
      <c r="P258" s="51"/>
      <c r="Q258" s="960"/>
      <c r="R258" s="190"/>
      <c r="S258" s="51"/>
      <c r="T258" s="51"/>
      <c r="U258" s="51"/>
      <c r="V258" s="51"/>
      <c r="W258" s="51"/>
      <c r="X258" s="51"/>
      <c r="Y258" s="51"/>
      <c r="Z258" s="51"/>
    </row>
    <row r="259" spans="1:26" ht="15.75" customHeight="1">
      <c r="A259" s="19"/>
      <c r="B259" s="19"/>
      <c r="C259" s="19"/>
      <c r="D259" s="11"/>
      <c r="E259" s="10"/>
      <c r="F259" s="823"/>
      <c r="G259" s="11"/>
      <c r="H259" s="51"/>
      <c r="I259" s="51"/>
      <c r="J259" s="51"/>
      <c r="K259" s="51"/>
      <c r="L259" s="51"/>
      <c r="M259" s="11"/>
      <c r="N259" s="51"/>
      <c r="O259" s="959"/>
      <c r="P259" s="51"/>
      <c r="Q259" s="960"/>
      <c r="R259" s="190"/>
      <c r="S259" s="51"/>
      <c r="T259" s="51"/>
      <c r="U259" s="51"/>
      <c r="V259" s="51"/>
      <c r="W259" s="51"/>
      <c r="X259" s="51"/>
      <c r="Y259" s="51"/>
      <c r="Z259" s="51"/>
    </row>
    <row r="260" spans="1:26" ht="15.75" customHeight="1">
      <c r="A260" s="19"/>
      <c r="B260" s="19"/>
      <c r="C260" s="19"/>
      <c r="D260" s="11"/>
      <c r="E260" s="10"/>
      <c r="F260" s="823"/>
      <c r="G260" s="11"/>
      <c r="H260" s="51"/>
      <c r="I260" s="51"/>
      <c r="J260" s="51"/>
      <c r="K260" s="51"/>
      <c r="L260" s="51"/>
      <c r="M260" s="11"/>
      <c r="N260" s="51"/>
      <c r="O260" s="959"/>
      <c r="P260" s="51"/>
      <c r="Q260" s="960"/>
      <c r="R260" s="190"/>
      <c r="S260" s="51"/>
      <c r="T260" s="51"/>
      <c r="U260" s="51"/>
      <c r="V260" s="51"/>
      <c r="W260" s="51"/>
      <c r="X260" s="51"/>
      <c r="Y260" s="51"/>
      <c r="Z260" s="51"/>
    </row>
    <row r="261" spans="1:26" ht="15.75" customHeight="1">
      <c r="A261" s="19"/>
      <c r="B261" s="19"/>
      <c r="C261" s="19"/>
      <c r="D261" s="11"/>
      <c r="E261" s="10"/>
      <c r="F261" s="823"/>
      <c r="G261" s="11"/>
      <c r="H261" s="51"/>
      <c r="I261" s="51"/>
      <c r="J261" s="51"/>
      <c r="K261" s="51"/>
      <c r="L261" s="51"/>
      <c r="M261" s="11"/>
      <c r="N261" s="51"/>
      <c r="O261" s="959"/>
      <c r="P261" s="51"/>
      <c r="Q261" s="960"/>
      <c r="R261" s="190"/>
      <c r="S261" s="51"/>
      <c r="T261" s="51"/>
      <c r="U261" s="51"/>
      <c r="V261" s="51"/>
      <c r="W261" s="51"/>
      <c r="X261" s="51"/>
      <c r="Y261" s="51"/>
      <c r="Z261" s="51"/>
    </row>
    <row r="262" spans="1:26" ht="15.75" customHeight="1">
      <c r="A262" s="19"/>
      <c r="B262" s="19"/>
      <c r="C262" s="19"/>
      <c r="D262" s="11"/>
      <c r="E262" s="10"/>
      <c r="F262" s="823"/>
      <c r="G262" s="11"/>
      <c r="H262" s="51"/>
      <c r="I262" s="51"/>
      <c r="J262" s="51"/>
      <c r="K262" s="51"/>
      <c r="L262" s="51"/>
      <c r="M262" s="11"/>
      <c r="N262" s="51"/>
      <c r="O262" s="959"/>
      <c r="P262" s="51"/>
      <c r="Q262" s="960"/>
      <c r="R262" s="190"/>
      <c r="S262" s="51"/>
      <c r="T262" s="51"/>
      <c r="U262" s="51"/>
      <c r="V262" s="51"/>
      <c r="W262" s="51"/>
      <c r="X262" s="51"/>
      <c r="Y262" s="51"/>
      <c r="Z262" s="51"/>
    </row>
    <row r="263" spans="1:26" ht="15.75" customHeight="1">
      <c r="A263" s="19"/>
      <c r="B263" s="19"/>
      <c r="C263" s="19"/>
      <c r="D263" s="11"/>
      <c r="E263" s="10"/>
      <c r="F263" s="823"/>
      <c r="G263" s="11"/>
      <c r="H263" s="51"/>
      <c r="I263" s="51"/>
      <c r="J263" s="51"/>
      <c r="K263" s="51"/>
      <c r="L263" s="51"/>
      <c r="M263" s="11"/>
      <c r="N263" s="51"/>
      <c r="O263" s="959"/>
      <c r="P263" s="51"/>
      <c r="Q263" s="960"/>
      <c r="R263" s="190"/>
      <c r="S263" s="51"/>
      <c r="T263" s="51"/>
      <c r="U263" s="51"/>
      <c r="V263" s="51"/>
      <c r="W263" s="51"/>
      <c r="X263" s="51"/>
      <c r="Y263" s="51"/>
      <c r="Z263" s="51"/>
    </row>
    <row r="264" spans="1:26" ht="15.75" customHeight="1">
      <c r="A264" s="19"/>
      <c r="B264" s="19"/>
      <c r="C264" s="19"/>
      <c r="D264" s="11"/>
      <c r="E264" s="10"/>
      <c r="F264" s="823"/>
      <c r="G264" s="11"/>
      <c r="H264" s="51"/>
      <c r="I264" s="51"/>
      <c r="J264" s="51"/>
      <c r="K264" s="51"/>
      <c r="L264" s="51"/>
      <c r="M264" s="11"/>
      <c r="N264" s="51"/>
      <c r="O264" s="959"/>
      <c r="P264" s="51"/>
      <c r="Q264" s="960"/>
      <c r="R264" s="190"/>
      <c r="S264" s="51"/>
      <c r="T264" s="51"/>
      <c r="U264" s="51"/>
      <c r="V264" s="51"/>
      <c r="W264" s="51"/>
      <c r="X264" s="51"/>
      <c r="Y264" s="51"/>
      <c r="Z264" s="51"/>
    </row>
    <row r="265" spans="1:26" ht="15.75" customHeight="1">
      <c r="A265" s="19"/>
      <c r="B265" s="19"/>
      <c r="C265" s="19"/>
      <c r="D265" s="11"/>
      <c r="E265" s="10"/>
      <c r="F265" s="823"/>
      <c r="G265" s="11"/>
      <c r="H265" s="51"/>
      <c r="I265" s="51"/>
      <c r="J265" s="51"/>
      <c r="K265" s="51"/>
      <c r="L265" s="51"/>
      <c r="M265" s="11"/>
      <c r="N265" s="51"/>
      <c r="O265" s="959"/>
      <c r="P265" s="51"/>
      <c r="Q265" s="960"/>
      <c r="R265" s="190"/>
      <c r="S265" s="51"/>
      <c r="T265" s="51"/>
      <c r="U265" s="51"/>
      <c r="V265" s="51"/>
      <c r="W265" s="51"/>
      <c r="X265" s="51"/>
      <c r="Y265" s="51"/>
      <c r="Z265" s="51"/>
    </row>
    <row r="266" spans="1:26" ht="15.75" customHeight="1">
      <c r="A266" s="19"/>
      <c r="B266" s="19"/>
      <c r="C266" s="19"/>
      <c r="D266" s="11"/>
      <c r="E266" s="10"/>
      <c r="F266" s="823"/>
      <c r="G266" s="11"/>
      <c r="H266" s="51"/>
      <c r="I266" s="51"/>
      <c r="J266" s="51"/>
      <c r="K266" s="51"/>
      <c r="L266" s="51"/>
      <c r="M266" s="11"/>
      <c r="N266" s="51"/>
      <c r="O266" s="959"/>
      <c r="P266" s="51"/>
      <c r="Q266" s="960"/>
      <c r="R266" s="190"/>
      <c r="S266" s="51"/>
      <c r="T266" s="51"/>
      <c r="U266" s="51"/>
      <c r="V266" s="51"/>
      <c r="W266" s="51"/>
      <c r="X266" s="51"/>
      <c r="Y266" s="51"/>
      <c r="Z266" s="51"/>
    </row>
    <row r="267" spans="1:26" ht="15.75" customHeight="1">
      <c r="A267" s="19"/>
      <c r="B267" s="19"/>
      <c r="C267" s="19"/>
      <c r="D267" s="11"/>
      <c r="E267" s="10"/>
      <c r="F267" s="823"/>
      <c r="G267" s="11"/>
      <c r="H267" s="51"/>
      <c r="I267" s="51"/>
      <c r="J267" s="51"/>
      <c r="K267" s="51"/>
      <c r="L267" s="51"/>
      <c r="M267" s="11"/>
      <c r="N267" s="51"/>
      <c r="O267" s="959"/>
      <c r="P267" s="51"/>
      <c r="Q267" s="960"/>
      <c r="R267" s="190"/>
      <c r="S267" s="51"/>
      <c r="T267" s="51"/>
      <c r="U267" s="51"/>
      <c r="V267" s="51"/>
      <c r="W267" s="51"/>
      <c r="X267" s="51"/>
      <c r="Y267" s="51"/>
      <c r="Z267" s="51"/>
    </row>
    <row r="268" spans="1:26" ht="15.75" customHeight="1">
      <c r="A268" s="19"/>
      <c r="B268" s="19"/>
      <c r="C268" s="19"/>
      <c r="D268" s="11"/>
      <c r="E268" s="10"/>
      <c r="F268" s="823"/>
      <c r="G268" s="11"/>
      <c r="H268" s="51"/>
      <c r="I268" s="51"/>
      <c r="J268" s="51"/>
      <c r="K268" s="51"/>
      <c r="L268" s="51"/>
      <c r="M268" s="11"/>
      <c r="N268" s="51"/>
      <c r="O268" s="959"/>
      <c r="P268" s="51"/>
      <c r="Q268" s="960"/>
      <c r="R268" s="190"/>
      <c r="S268" s="51"/>
      <c r="T268" s="51"/>
      <c r="U268" s="51"/>
      <c r="V268" s="51"/>
      <c r="W268" s="51"/>
      <c r="X268" s="51"/>
      <c r="Y268" s="51"/>
      <c r="Z268" s="51"/>
    </row>
    <row r="269" spans="1:26" ht="15.75" customHeight="1">
      <c r="A269" s="19"/>
      <c r="B269" s="19"/>
      <c r="C269" s="19"/>
      <c r="D269" s="11"/>
      <c r="E269" s="10"/>
      <c r="F269" s="823"/>
      <c r="G269" s="11"/>
      <c r="H269" s="51"/>
      <c r="I269" s="51"/>
      <c r="J269" s="51"/>
      <c r="K269" s="51"/>
      <c r="L269" s="51"/>
      <c r="M269" s="11"/>
      <c r="N269" s="51"/>
      <c r="O269" s="959"/>
      <c r="P269" s="51"/>
      <c r="Q269" s="960"/>
      <c r="R269" s="190"/>
      <c r="S269" s="51"/>
      <c r="T269" s="51"/>
      <c r="U269" s="51"/>
      <c r="V269" s="51"/>
      <c r="W269" s="51"/>
      <c r="X269" s="51"/>
      <c r="Y269" s="51"/>
      <c r="Z269" s="51"/>
    </row>
    <row r="270" spans="1:26" ht="15.75" customHeight="1">
      <c r="A270" s="19"/>
      <c r="B270" s="19"/>
      <c r="C270" s="19"/>
      <c r="D270" s="11"/>
      <c r="E270" s="10"/>
      <c r="F270" s="823"/>
      <c r="G270" s="11"/>
      <c r="H270" s="51"/>
      <c r="I270" s="51"/>
      <c r="J270" s="51"/>
      <c r="K270" s="51"/>
      <c r="L270" s="51"/>
      <c r="M270" s="11"/>
      <c r="N270" s="51"/>
      <c r="O270" s="959"/>
      <c r="P270" s="51"/>
      <c r="Q270" s="960"/>
      <c r="R270" s="190"/>
      <c r="S270" s="51"/>
      <c r="T270" s="51"/>
      <c r="U270" s="51"/>
      <c r="V270" s="51"/>
      <c r="W270" s="51"/>
      <c r="X270" s="51"/>
      <c r="Y270" s="51"/>
      <c r="Z270" s="51"/>
    </row>
    <row r="271" spans="1:26" ht="15.75" customHeight="1">
      <c r="A271" s="19"/>
      <c r="B271" s="19"/>
      <c r="C271" s="19"/>
      <c r="D271" s="11"/>
      <c r="E271" s="10"/>
      <c r="F271" s="823"/>
      <c r="G271" s="11"/>
      <c r="H271" s="51"/>
      <c r="I271" s="51"/>
      <c r="J271" s="51"/>
      <c r="K271" s="51"/>
      <c r="L271" s="51"/>
      <c r="M271" s="11"/>
      <c r="N271" s="51"/>
      <c r="O271" s="959"/>
      <c r="P271" s="51"/>
      <c r="Q271" s="960"/>
      <c r="R271" s="190"/>
      <c r="S271" s="51"/>
      <c r="T271" s="51"/>
      <c r="U271" s="51"/>
      <c r="V271" s="51"/>
      <c r="W271" s="51"/>
      <c r="X271" s="51"/>
      <c r="Y271" s="51"/>
      <c r="Z271" s="51"/>
    </row>
    <row r="272" spans="1:26" ht="15.75" customHeight="1">
      <c r="A272" s="19"/>
      <c r="B272" s="19"/>
      <c r="C272" s="19"/>
      <c r="D272" s="11"/>
      <c r="E272" s="10"/>
      <c r="F272" s="823"/>
      <c r="G272" s="11"/>
      <c r="H272" s="51"/>
      <c r="I272" s="51"/>
      <c r="J272" s="51"/>
      <c r="K272" s="51"/>
      <c r="L272" s="51"/>
      <c r="M272" s="11"/>
      <c r="N272" s="51"/>
      <c r="O272" s="959"/>
      <c r="P272" s="51"/>
      <c r="Q272" s="960"/>
      <c r="R272" s="190"/>
      <c r="S272" s="51"/>
      <c r="T272" s="51"/>
      <c r="U272" s="51"/>
      <c r="V272" s="51"/>
      <c r="W272" s="51"/>
      <c r="X272" s="51"/>
      <c r="Y272" s="51"/>
      <c r="Z272" s="51"/>
    </row>
    <row r="273" spans="1:26" ht="15.75" customHeight="1">
      <c r="A273" s="19"/>
      <c r="B273" s="19"/>
      <c r="C273" s="19"/>
      <c r="D273" s="11"/>
      <c r="E273" s="10"/>
      <c r="F273" s="823"/>
      <c r="G273" s="11"/>
      <c r="H273" s="51"/>
      <c r="I273" s="51"/>
      <c r="J273" s="51"/>
      <c r="K273" s="51"/>
      <c r="L273" s="51"/>
      <c r="M273" s="11"/>
      <c r="N273" s="51"/>
      <c r="O273" s="959"/>
      <c r="P273" s="51"/>
      <c r="Q273" s="960"/>
      <c r="R273" s="190"/>
      <c r="S273" s="51"/>
      <c r="T273" s="51"/>
      <c r="U273" s="51"/>
      <c r="V273" s="51"/>
      <c r="W273" s="51"/>
      <c r="X273" s="51"/>
      <c r="Y273" s="51"/>
      <c r="Z273" s="51"/>
    </row>
    <row r="274" spans="1:26" ht="15.75" customHeight="1">
      <c r="A274" s="19"/>
      <c r="B274" s="19"/>
      <c r="C274" s="19"/>
      <c r="D274" s="11"/>
      <c r="E274" s="10"/>
      <c r="F274" s="823"/>
      <c r="G274" s="11"/>
      <c r="H274" s="51"/>
      <c r="I274" s="51"/>
      <c r="J274" s="51"/>
      <c r="K274" s="51"/>
      <c r="L274" s="51"/>
      <c r="M274" s="11"/>
      <c r="N274" s="51"/>
      <c r="O274" s="959"/>
      <c r="P274" s="51"/>
      <c r="Q274" s="960"/>
      <c r="R274" s="190"/>
      <c r="S274" s="51"/>
      <c r="T274" s="51"/>
      <c r="U274" s="51"/>
      <c r="V274" s="51"/>
      <c r="W274" s="51"/>
      <c r="X274" s="51"/>
      <c r="Y274" s="51"/>
      <c r="Z274" s="51"/>
    </row>
    <row r="275" spans="1:26" ht="15.75" customHeight="1">
      <c r="A275" s="19"/>
      <c r="B275" s="19"/>
      <c r="C275" s="19"/>
      <c r="D275" s="11"/>
      <c r="E275" s="10"/>
      <c r="F275" s="823"/>
      <c r="G275" s="11"/>
      <c r="H275" s="51"/>
      <c r="I275" s="51"/>
      <c r="J275" s="51"/>
      <c r="K275" s="51"/>
      <c r="L275" s="51"/>
      <c r="M275" s="11"/>
      <c r="N275" s="51"/>
      <c r="O275" s="959"/>
      <c r="P275" s="51"/>
      <c r="Q275" s="960"/>
      <c r="R275" s="190"/>
      <c r="S275" s="51"/>
      <c r="T275" s="51"/>
      <c r="U275" s="51"/>
      <c r="V275" s="51"/>
      <c r="W275" s="51"/>
      <c r="X275" s="51"/>
      <c r="Y275" s="51"/>
      <c r="Z275" s="51"/>
    </row>
    <row r="276" spans="1:26" ht="15.75" customHeight="1">
      <c r="A276" s="19"/>
      <c r="B276" s="19"/>
      <c r="C276" s="19"/>
      <c r="D276" s="11"/>
      <c r="E276" s="10"/>
      <c r="F276" s="823"/>
      <c r="G276" s="11"/>
      <c r="H276" s="51"/>
      <c r="I276" s="51"/>
      <c r="J276" s="51"/>
      <c r="K276" s="51"/>
      <c r="L276" s="51"/>
      <c r="M276" s="11"/>
      <c r="N276" s="51"/>
      <c r="O276" s="959"/>
      <c r="P276" s="51"/>
      <c r="Q276" s="960"/>
      <c r="R276" s="190"/>
      <c r="S276" s="51"/>
      <c r="T276" s="51"/>
      <c r="U276" s="51"/>
      <c r="V276" s="51"/>
      <c r="W276" s="51"/>
      <c r="X276" s="51"/>
      <c r="Y276" s="51"/>
      <c r="Z276" s="51"/>
    </row>
    <row r="277" spans="1:26" ht="15.75" customHeight="1">
      <c r="A277" s="19"/>
      <c r="B277" s="19"/>
      <c r="C277" s="19"/>
      <c r="D277" s="11"/>
      <c r="E277" s="10"/>
      <c r="F277" s="823"/>
      <c r="G277" s="11"/>
      <c r="H277" s="51"/>
      <c r="I277" s="51"/>
      <c r="J277" s="51"/>
      <c r="K277" s="51"/>
      <c r="L277" s="51"/>
      <c r="M277" s="11"/>
      <c r="N277" s="51"/>
      <c r="O277" s="959"/>
      <c r="P277" s="51"/>
      <c r="Q277" s="960"/>
      <c r="R277" s="190"/>
      <c r="S277" s="51"/>
      <c r="T277" s="51"/>
      <c r="U277" s="51"/>
      <c r="V277" s="51"/>
      <c r="W277" s="51"/>
      <c r="X277" s="51"/>
      <c r="Y277" s="51"/>
      <c r="Z277" s="51"/>
    </row>
    <row r="278" spans="1:26" ht="15.75" customHeight="1">
      <c r="A278" s="19"/>
      <c r="B278" s="19"/>
      <c r="C278" s="19"/>
      <c r="D278" s="11"/>
      <c r="E278" s="10"/>
      <c r="F278" s="823"/>
      <c r="G278" s="11"/>
      <c r="H278" s="51"/>
      <c r="I278" s="51"/>
      <c r="J278" s="51"/>
      <c r="K278" s="51"/>
      <c r="L278" s="51"/>
      <c r="M278" s="11"/>
      <c r="N278" s="51"/>
      <c r="O278" s="959"/>
      <c r="P278" s="51"/>
      <c r="Q278" s="960"/>
      <c r="R278" s="190"/>
      <c r="S278" s="51"/>
      <c r="T278" s="51"/>
      <c r="U278" s="51"/>
      <c r="V278" s="51"/>
      <c r="W278" s="51"/>
      <c r="X278" s="51"/>
      <c r="Y278" s="51"/>
      <c r="Z278" s="51"/>
    </row>
    <row r="279" spans="1:26" ht="15.75" customHeight="1">
      <c r="A279" s="19"/>
      <c r="B279" s="19"/>
      <c r="C279" s="19"/>
      <c r="D279" s="11"/>
      <c r="E279" s="10"/>
      <c r="F279" s="823"/>
      <c r="G279" s="11"/>
      <c r="H279" s="51"/>
      <c r="I279" s="51"/>
      <c r="J279" s="51"/>
      <c r="K279" s="51"/>
      <c r="L279" s="51"/>
      <c r="M279" s="11"/>
      <c r="N279" s="51"/>
      <c r="O279" s="959"/>
      <c r="P279" s="51"/>
      <c r="Q279" s="960"/>
      <c r="R279" s="190"/>
      <c r="S279" s="51"/>
      <c r="T279" s="51"/>
      <c r="U279" s="51"/>
      <c r="V279" s="51"/>
      <c r="W279" s="51"/>
      <c r="X279" s="51"/>
      <c r="Y279" s="51"/>
      <c r="Z279" s="51"/>
    </row>
    <row r="280" spans="1:26" ht="15.75" customHeight="1">
      <c r="A280" s="19"/>
      <c r="B280" s="19"/>
      <c r="C280" s="19"/>
      <c r="D280" s="11"/>
      <c r="E280" s="10"/>
      <c r="F280" s="823"/>
      <c r="G280" s="11"/>
      <c r="H280" s="51"/>
      <c r="I280" s="51"/>
      <c r="J280" s="51"/>
      <c r="K280" s="51"/>
      <c r="L280" s="51"/>
      <c r="M280" s="11"/>
      <c r="N280" s="51"/>
      <c r="O280" s="959"/>
      <c r="P280" s="51"/>
      <c r="Q280" s="960"/>
      <c r="R280" s="190"/>
      <c r="S280" s="51"/>
      <c r="T280" s="51"/>
      <c r="U280" s="51"/>
      <c r="V280" s="51"/>
      <c r="W280" s="51"/>
      <c r="X280" s="51"/>
      <c r="Y280" s="51"/>
      <c r="Z280" s="51"/>
    </row>
    <row r="281" spans="1:26" ht="15.75" customHeight="1">
      <c r="A281" s="19"/>
      <c r="B281" s="19"/>
      <c r="C281" s="19"/>
      <c r="D281" s="11"/>
      <c r="E281" s="10"/>
      <c r="F281" s="823"/>
      <c r="G281" s="11"/>
      <c r="H281" s="51"/>
      <c r="I281" s="51"/>
      <c r="J281" s="51"/>
      <c r="K281" s="51"/>
      <c r="L281" s="51"/>
      <c r="M281" s="11"/>
      <c r="N281" s="51"/>
      <c r="O281" s="959"/>
      <c r="P281" s="51"/>
      <c r="Q281" s="960"/>
      <c r="R281" s="190"/>
      <c r="S281" s="51"/>
      <c r="T281" s="51"/>
      <c r="U281" s="51"/>
      <c r="V281" s="51"/>
      <c r="W281" s="51"/>
      <c r="X281" s="51"/>
      <c r="Y281" s="51"/>
      <c r="Z281" s="51"/>
    </row>
    <row r="282" spans="1:26" ht="15.75" customHeight="1">
      <c r="A282" s="19"/>
      <c r="B282" s="19"/>
      <c r="C282" s="19"/>
      <c r="D282" s="11"/>
      <c r="E282" s="10"/>
      <c r="F282" s="823"/>
      <c r="G282" s="11"/>
      <c r="H282" s="51"/>
      <c r="I282" s="51"/>
      <c r="J282" s="51"/>
      <c r="K282" s="51"/>
      <c r="L282" s="51"/>
      <c r="M282" s="11"/>
      <c r="N282" s="51"/>
      <c r="O282" s="959"/>
      <c r="P282" s="51"/>
      <c r="Q282" s="960"/>
      <c r="R282" s="190"/>
      <c r="S282" s="51"/>
      <c r="T282" s="51"/>
      <c r="U282" s="51"/>
      <c r="V282" s="51"/>
      <c r="W282" s="51"/>
      <c r="X282" s="51"/>
      <c r="Y282" s="51"/>
      <c r="Z282" s="51"/>
    </row>
    <row r="283" spans="1:26" ht="15.75" customHeight="1">
      <c r="A283" s="19"/>
      <c r="B283" s="19"/>
      <c r="C283" s="19"/>
      <c r="D283" s="11"/>
      <c r="E283" s="10"/>
      <c r="F283" s="823"/>
      <c r="G283" s="11"/>
      <c r="H283" s="51"/>
      <c r="I283" s="51"/>
      <c r="J283" s="51"/>
      <c r="K283" s="51"/>
      <c r="L283" s="51"/>
      <c r="M283" s="11"/>
      <c r="N283" s="51"/>
      <c r="O283" s="959"/>
      <c r="P283" s="51"/>
      <c r="Q283" s="960"/>
      <c r="R283" s="190"/>
      <c r="S283" s="51"/>
      <c r="T283" s="51"/>
      <c r="U283" s="51"/>
      <c r="V283" s="51"/>
      <c r="W283" s="51"/>
      <c r="X283" s="51"/>
      <c r="Y283" s="51"/>
      <c r="Z283" s="51"/>
    </row>
    <row r="284" spans="1:26" ht="15.75" customHeight="1">
      <c r="A284" s="19"/>
      <c r="B284" s="19"/>
      <c r="C284" s="19"/>
      <c r="D284" s="11"/>
      <c r="E284" s="10"/>
      <c r="F284" s="823"/>
      <c r="G284" s="11"/>
      <c r="H284" s="51"/>
      <c r="I284" s="51"/>
      <c r="J284" s="51"/>
      <c r="K284" s="51"/>
      <c r="L284" s="51"/>
      <c r="M284" s="11"/>
      <c r="N284" s="51"/>
      <c r="O284" s="959"/>
      <c r="P284" s="51"/>
      <c r="Q284" s="960"/>
      <c r="R284" s="190"/>
      <c r="S284" s="51"/>
      <c r="T284" s="51"/>
      <c r="U284" s="51"/>
      <c r="V284" s="51"/>
      <c r="W284" s="51"/>
      <c r="X284" s="51"/>
      <c r="Y284" s="51"/>
      <c r="Z284" s="51"/>
    </row>
    <row r="285" spans="1:26" ht="15.75" customHeight="1">
      <c r="A285" s="19"/>
      <c r="B285" s="19"/>
      <c r="C285" s="19"/>
      <c r="D285" s="11"/>
      <c r="E285" s="10"/>
      <c r="F285" s="823"/>
      <c r="G285" s="11"/>
      <c r="H285" s="51"/>
      <c r="I285" s="51"/>
      <c r="J285" s="51"/>
      <c r="K285" s="51"/>
      <c r="L285" s="51"/>
      <c r="M285" s="11"/>
      <c r="N285" s="51"/>
      <c r="O285" s="959"/>
      <c r="P285" s="51"/>
      <c r="Q285" s="960"/>
      <c r="R285" s="190"/>
      <c r="S285" s="51"/>
      <c r="T285" s="51"/>
      <c r="U285" s="51"/>
      <c r="V285" s="51"/>
      <c r="W285" s="51"/>
      <c r="X285" s="51"/>
      <c r="Y285" s="51"/>
      <c r="Z285" s="51"/>
    </row>
    <row r="286" spans="1:26" ht="15.75" customHeight="1">
      <c r="A286" s="19"/>
      <c r="B286" s="19"/>
      <c r="C286" s="19"/>
      <c r="D286" s="11"/>
      <c r="E286" s="10"/>
      <c r="F286" s="823"/>
      <c r="G286" s="11"/>
      <c r="H286" s="51"/>
      <c r="I286" s="51"/>
      <c r="J286" s="51"/>
      <c r="K286" s="51"/>
      <c r="L286" s="51"/>
      <c r="M286" s="11"/>
      <c r="N286" s="51"/>
      <c r="O286" s="959"/>
      <c r="P286" s="51"/>
      <c r="Q286" s="960"/>
      <c r="R286" s="190"/>
      <c r="S286" s="51"/>
      <c r="T286" s="51"/>
      <c r="U286" s="51"/>
      <c r="V286" s="51"/>
      <c r="W286" s="51"/>
      <c r="X286" s="51"/>
      <c r="Y286" s="51"/>
      <c r="Z286" s="51"/>
    </row>
    <row r="287" spans="1:26" ht="15.75" customHeight="1">
      <c r="A287" s="19"/>
      <c r="B287" s="19"/>
      <c r="C287" s="19"/>
      <c r="D287" s="11"/>
      <c r="E287" s="10"/>
      <c r="F287" s="823"/>
      <c r="G287" s="11"/>
      <c r="H287" s="51"/>
      <c r="I287" s="51"/>
      <c r="J287" s="51"/>
      <c r="K287" s="51"/>
      <c r="L287" s="51"/>
      <c r="M287" s="11"/>
      <c r="N287" s="51"/>
      <c r="O287" s="959"/>
      <c r="P287" s="51"/>
      <c r="Q287" s="960"/>
      <c r="R287" s="190"/>
      <c r="S287" s="51"/>
      <c r="T287" s="51"/>
      <c r="U287" s="51"/>
      <c r="V287" s="51"/>
      <c r="W287" s="51"/>
      <c r="X287" s="51"/>
      <c r="Y287" s="51"/>
      <c r="Z287" s="51"/>
    </row>
    <row r="288" spans="1:26" ht="15.75" customHeight="1">
      <c r="A288" s="19"/>
      <c r="B288" s="19"/>
      <c r="C288" s="19"/>
      <c r="D288" s="11"/>
      <c r="E288" s="10"/>
      <c r="F288" s="823"/>
      <c r="G288" s="11"/>
      <c r="H288" s="51"/>
      <c r="I288" s="51"/>
      <c r="J288" s="51"/>
      <c r="K288" s="51"/>
      <c r="L288" s="51"/>
      <c r="M288" s="11"/>
      <c r="N288" s="51"/>
      <c r="O288" s="959"/>
      <c r="P288" s="51"/>
      <c r="Q288" s="960"/>
      <c r="R288" s="190"/>
      <c r="S288" s="51"/>
      <c r="T288" s="51"/>
      <c r="U288" s="51"/>
      <c r="V288" s="51"/>
      <c r="W288" s="51"/>
      <c r="X288" s="51"/>
      <c r="Y288" s="51"/>
      <c r="Z288" s="51"/>
    </row>
    <row r="289" spans="1:26" ht="15.75" customHeight="1">
      <c r="A289" s="19"/>
      <c r="B289" s="19"/>
      <c r="C289" s="19"/>
      <c r="D289" s="11"/>
      <c r="E289" s="10"/>
      <c r="F289" s="823"/>
      <c r="G289" s="11"/>
      <c r="H289" s="51"/>
      <c r="I289" s="51"/>
      <c r="J289" s="51"/>
      <c r="K289" s="51"/>
      <c r="L289" s="51"/>
      <c r="M289" s="11"/>
      <c r="N289" s="51"/>
      <c r="O289" s="959"/>
      <c r="P289" s="51"/>
      <c r="Q289" s="960"/>
      <c r="R289" s="190"/>
      <c r="S289" s="51"/>
      <c r="T289" s="51"/>
      <c r="U289" s="51"/>
      <c r="V289" s="51"/>
      <c r="W289" s="51"/>
      <c r="X289" s="51"/>
      <c r="Y289" s="51"/>
      <c r="Z289" s="51"/>
    </row>
    <row r="290" spans="1:26" ht="15.75" customHeight="1">
      <c r="A290" s="19"/>
      <c r="B290" s="19"/>
      <c r="C290" s="19"/>
      <c r="D290" s="11"/>
      <c r="E290" s="10"/>
      <c r="F290" s="823"/>
      <c r="G290" s="11"/>
      <c r="H290" s="51"/>
      <c r="I290" s="51"/>
      <c r="J290" s="51"/>
      <c r="K290" s="51"/>
      <c r="L290" s="51"/>
      <c r="M290" s="11"/>
      <c r="N290" s="51"/>
      <c r="O290" s="959"/>
      <c r="P290" s="51"/>
      <c r="Q290" s="960"/>
      <c r="R290" s="190"/>
      <c r="S290" s="51"/>
      <c r="T290" s="51"/>
      <c r="U290" s="51"/>
      <c r="V290" s="51"/>
      <c r="W290" s="51"/>
      <c r="X290" s="51"/>
      <c r="Y290" s="51"/>
      <c r="Z290" s="51"/>
    </row>
    <row r="291" spans="1:26" ht="15.75" customHeight="1">
      <c r="A291" s="19"/>
      <c r="B291" s="19"/>
      <c r="C291" s="19"/>
      <c r="D291" s="11"/>
      <c r="E291" s="10"/>
      <c r="F291" s="823"/>
      <c r="G291" s="11"/>
      <c r="H291" s="51"/>
      <c r="I291" s="51"/>
      <c r="J291" s="51"/>
      <c r="K291" s="51"/>
      <c r="L291" s="51"/>
      <c r="M291" s="11"/>
      <c r="N291" s="51"/>
      <c r="O291" s="959"/>
      <c r="P291" s="51"/>
      <c r="Q291" s="960"/>
      <c r="R291" s="190"/>
      <c r="S291" s="51"/>
      <c r="T291" s="51"/>
      <c r="U291" s="51"/>
      <c r="V291" s="51"/>
      <c r="W291" s="51"/>
      <c r="X291" s="51"/>
      <c r="Y291" s="51"/>
      <c r="Z291" s="51"/>
    </row>
    <row r="292" spans="1:26" ht="15.75" customHeight="1">
      <c r="A292" s="19"/>
      <c r="B292" s="19"/>
      <c r="C292" s="19"/>
      <c r="D292" s="11"/>
      <c r="E292" s="10"/>
      <c r="F292" s="823"/>
      <c r="G292" s="11"/>
      <c r="H292" s="51"/>
      <c r="I292" s="51"/>
      <c r="J292" s="51"/>
      <c r="K292" s="51"/>
      <c r="L292" s="51"/>
      <c r="M292" s="11"/>
      <c r="N292" s="51"/>
      <c r="O292" s="959"/>
      <c r="P292" s="51"/>
      <c r="Q292" s="960"/>
      <c r="R292" s="190"/>
      <c r="S292" s="51"/>
      <c r="T292" s="51"/>
      <c r="U292" s="51"/>
      <c r="V292" s="51"/>
      <c r="W292" s="51"/>
      <c r="X292" s="51"/>
      <c r="Y292" s="51"/>
      <c r="Z292" s="51"/>
    </row>
    <row r="293" spans="1:26" ht="15.75" customHeight="1">
      <c r="A293" s="19"/>
      <c r="B293" s="19"/>
      <c r="C293" s="19"/>
      <c r="D293" s="11"/>
      <c r="E293" s="10"/>
      <c r="F293" s="823"/>
      <c r="G293" s="11"/>
      <c r="H293" s="51"/>
      <c r="I293" s="51"/>
      <c r="J293" s="51"/>
      <c r="K293" s="51"/>
      <c r="L293" s="51"/>
      <c r="M293" s="11"/>
      <c r="N293" s="51"/>
      <c r="O293" s="959"/>
      <c r="P293" s="51"/>
      <c r="Q293" s="960"/>
      <c r="R293" s="190"/>
      <c r="S293" s="51"/>
      <c r="T293" s="51"/>
      <c r="U293" s="51"/>
      <c r="V293" s="51"/>
      <c r="W293" s="51"/>
      <c r="X293" s="51"/>
      <c r="Y293" s="51"/>
      <c r="Z293" s="51"/>
    </row>
    <row r="294" spans="1:26" ht="15.75" customHeight="1">
      <c r="A294" s="19"/>
      <c r="B294" s="19"/>
      <c r="C294" s="19"/>
      <c r="D294" s="11"/>
      <c r="E294" s="10"/>
      <c r="F294" s="823"/>
      <c r="G294" s="11"/>
      <c r="H294" s="51"/>
      <c r="I294" s="51"/>
      <c r="J294" s="51"/>
      <c r="K294" s="51"/>
      <c r="L294" s="51"/>
      <c r="M294" s="11"/>
      <c r="N294" s="51"/>
      <c r="O294" s="959"/>
      <c r="P294" s="51"/>
      <c r="Q294" s="960"/>
      <c r="R294" s="190"/>
      <c r="S294" s="51"/>
      <c r="T294" s="51"/>
      <c r="U294" s="51"/>
      <c r="V294" s="51"/>
      <c r="W294" s="51"/>
      <c r="X294" s="51"/>
      <c r="Y294" s="51"/>
      <c r="Z294" s="51"/>
    </row>
    <row r="295" spans="1:26" ht="15.75" customHeight="1">
      <c r="A295" s="19"/>
      <c r="B295" s="19"/>
      <c r="C295" s="19"/>
      <c r="D295" s="11"/>
      <c r="E295" s="10"/>
      <c r="F295" s="823"/>
      <c r="G295" s="11"/>
      <c r="H295" s="51"/>
      <c r="I295" s="51"/>
      <c r="J295" s="51"/>
      <c r="K295" s="51"/>
      <c r="L295" s="51"/>
      <c r="M295" s="11"/>
      <c r="N295" s="51"/>
      <c r="O295" s="959"/>
      <c r="P295" s="51"/>
      <c r="Q295" s="960"/>
      <c r="R295" s="190"/>
      <c r="S295" s="51"/>
      <c r="T295" s="51"/>
      <c r="U295" s="51"/>
      <c r="V295" s="51"/>
      <c r="W295" s="51"/>
      <c r="X295" s="51"/>
      <c r="Y295" s="51"/>
      <c r="Z295" s="51"/>
    </row>
    <row r="296" spans="1:26" ht="15.75" customHeight="1">
      <c r="A296" s="19"/>
      <c r="B296" s="19"/>
      <c r="C296" s="19"/>
      <c r="D296" s="11"/>
      <c r="E296" s="10"/>
      <c r="F296" s="823"/>
      <c r="G296" s="11"/>
      <c r="H296" s="51"/>
      <c r="I296" s="51"/>
      <c r="J296" s="51"/>
      <c r="K296" s="51"/>
      <c r="L296" s="51"/>
      <c r="M296" s="11"/>
      <c r="N296" s="51"/>
      <c r="O296" s="959"/>
      <c r="P296" s="51"/>
      <c r="Q296" s="960"/>
      <c r="R296" s="190"/>
      <c r="S296" s="51"/>
      <c r="T296" s="51"/>
      <c r="U296" s="51"/>
      <c r="V296" s="51"/>
      <c r="W296" s="51"/>
      <c r="X296" s="51"/>
      <c r="Y296" s="51"/>
      <c r="Z296" s="51"/>
    </row>
    <row r="297" spans="1:26" ht="15.75" customHeight="1">
      <c r="A297" s="19"/>
      <c r="B297" s="19"/>
      <c r="C297" s="19"/>
      <c r="D297" s="11"/>
      <c r="E297" s="10"/>
      <c r="F297" s="823"/>
      <c r="G297" s="11"/>
      <c r="H297" s="51"/>
      <c r="I297" s="51"/>
      <c r="J297" s="51"/>
      <c r="K297" s="51"/>
      <c r="L297" s="51"/>
      <c r="M297" s="11"/>
      <c r="N297" s="51"/>
      <c r="O297" s="959"/>
      <c r="P297" s="51"/>
      <c r="Q297" s="960"/>
      <c r="R297" s="190"/>
      <c r="S297" s="51"/>
      <c r="T297" s="51"/>
      <c r="U297" s="51"/>
      <c r="V297" s="51"/>
      <c r="W297" s="51"/>
      <c r="X297" s="51"/>
      <c r="Y297" s="51"/>
      <c r="Z297" s="51"/>
    </row>
    <row r="298" spans="1:26" ht="15.75" customHeight="1">
      <c r="A298" s="19"/>
      <c r="B298" s="19"/>
      <c r="C298" s="19"/>
      <c r="D298" s="11"/>
      <c r="E298" s="10"/>
      <c r="F298" s="823"/>
      <c r="G298" s="11"/>
      <c r="H298" s="51"/>
      <c r="I298" s="51"/>
      <c r="J298" s="51"/>
      <c r="K298" s="51"/>
      <c r="L298" s="51"/>
      <c r="M298" s="11"/>
      <c r="N298" s="51"/>
      <c r="O298" s="959"/>
      <c r="P298" s="51"/>
      <c r="Q298" s="960"/>
      <c r="R298" s="190"/>
      <c r="S298" s="51"/>
      <c r="T298" s="51"/>
      <c r="U298" s="51"/>
      <c r="V298" s="51"/>
      <c r="W298" s="51"/>
      <c r="X298" s="51"/>
      <c r="Y298" s="51"/>
      <c r="Z298" s="51"/>
    </row>
    <row r="299" spans="1:26" ht="15.75" customHeight="1">
      <c r="A299" s="19"/>
      <c r="B299" s="19"/>
      <c r="C299" s="19"/>
      <c r="D299" s="11"/>
      <c r="E299" s="10"/>
      <c r="F299" s="823"/>
      <c r="G299" s="11"/>
      <c r="H299" s="51"/>
      <c r="I299" s="51"/>
      <c r="J299" s="51"/>
      <c r="K299" s="51"/>
      <c r="L299" s="51"/>
      <c r="M299" s="11"/>
      <c r="N299" s="51"/>
      <c r="O299" s="959"/>
      <c r="P299" s="51"/>
      <c r="Q299" s="960"/>
      <c r="R299" s="190"/>
      <c r="S299" s="51"/>
      <c r="T299" s="51"/>
      <c r="U299" s="51"/>
      <c r="V299" s="51"/>
      <c r="W299" s="51"/>
      <c r="X299" s="51"/>
      <c r="Y299" s="51"/>
      <c r="Z299" s="51"/>
    </row>
    <row r="300" spans="1:26" ht="15.75" customHeight="1">
      <c r="A300" s="19"/>
      <c r="B300" s="19"/>
      <c r="C300" s="19"/>
      <c r="D300" s="11"/>
      <c r="E300" s="10"/>
      <c r="F300" s="823"/>
      <c r="G300" s="11"/>
      <c r="H300" s="51"/>
      <c r="I300" s="51"/>
      <c r="J300" s="51"/>
      <c r="K300" s="51"/>
      <c r="L300" s="51"/>
      <c r="M300" s="11"/>
      <c r="N300" s="51"/>
      <c r="O300" s="959"/>
      <c r="P300" s="51"/>
      <c r="Q300" s="960"/>
      <c r="R300" s="190"/>
      <c r="S300" s="51"/>
      <c r="T300" s="51"/>
      <c r="U300" s="51"/>
      <c r="V300" s="51"/>
      <c r="W300" s="51"/>
      <c r="X300" s="51"/>
      <c r="Y300" s="51"/>
      <c r="Z300" s="51"/>
    </row>
    <row r="301" spans="1:26" ht="15.75" customHeight="1">
      <c r="A301" s="19"/>
      <c r="B301" s="19"/>
      <c r="C301" s="19"/>
      <c r="D301" s="11"/>
      <c r="E301" s="10"/>
      <c r="F301" s="823"/>
      <c r="G301" s="11"/>
      <c r="H301" s="51"/>
      <c r="I301" s="51"/>
      <c r="J301" s="51"/>
      <c r="K301" s="51"/>
      <c r="L301" s="51"/>
      <c r="M301" s="11"/>
      <c r="N301" s="51"/>
      <c r="O301" s="959"/>
      <c r="P301" s="51"/>
      <c r="Q301" s="960"/>
      <c r="R301" s="190"/>
      <c r="S301" s="51"/>
      <c r="T301" s="51"/>
      <c r="U301" s="51"/>
      <c r="V301" s="51"/>
      <c r="W301" s="51"/>
      <c r="X301" s="51"/>
      <c r="Y301" s="51"/>
      <c r="Z301" s="51"/>
    </row>
    <row r="302" spans="1:26" ht="15.75" customHeight="1">
      <c r="A302" s="19"/>
      <c r="B302" s="19"/>
      <c r="C302" s="19"/>
      <c r="D302" s="11"/>
      <c r="E302" s="10"/>
      <c r="F302" s="823"/>
      <c r="G302" s="11"/>
      <c r="H302" s="51"/>
      <c r="I302" s="51"/>
      <c r="J302" s="51"/>
      <c r="K302" s="51"/>
      <c r="L302" s="51"/>
      <c r="M302" s="11"/>
      <c r="N302" s="51"/>
      <c r="O302" s="959"/>
      <c r="P302" s="51"/>
      <c r="Q302" s="960"/>
      <c r="R302" s="190"/>
      <c r="S302" s="51"/>
      <c r="T302" s="51"/>
      <c r="U302" s="51"/>
      <c r="V302" s="51"/>
      <c r="W302" s="51"/>
      <c r="X302" s="51"/>
      <c r="Y302" s="51"/>
      <c r="Z302" s="51"/>
    </row>
    <row r="303" spans="1:26" ht="15.75" customHeight="1">
      <c r="A303" s="19"/>
      <c r="B303" s="19"/>
      <c r="C303" s="19"/>
      <c r="D303" s="11"/>
      <c r="E303" s="10"/>
      <c r="F303" s="823"/>
      <c r="G303" s="11"/>
      <c r="H303" s="51"/>
      <c r="I303" s="51"/>
      <c r="J303" s="51"/>
      <c r="K303" s="51"/>
      <c r="L303" s="51"/>
      <c r="M303" s="11"/>
      <c r="N303" s="51"/>
      <c r="O303" s="959"/>
      <c r="P303" s="51"/>
      <c r="Q303" s="960"/>
      <c r="R303" s="190"/>
      <c r="S303" s="51"/>
      <c r="T303" s="51"/>
      <c r="U303" s="51"/>
      <c r="V303" s="51"/>
      <c r="W303" s="51"/>
      <c r="X303" s="51"/>
      <c r="Y303" s="51"/>
      <c r="Z303" s="51"/>
    </row>
    <row r="304" spans="1:26" ht="15.75" customHeight="1">
      <c r="A304" s="19"/>
      <c r="B304" s="19"/>
      <c r="C304" s="19"/>
      <c r="D304" s="11"/>
      <c r="E304" s="10"/>
      <c r="F304" s="823"/>
      <c r="G304" s="11"/>
      <c r="H304" s="51"/>
      <c r="I304" s="51"/>
      <c r="J304" s="51"/>
      <c r="K304" s="51"/>
      <c r="L304" s="51"/>
      <c r="M304" s="11"/>
      <c r="N304" s="51"/>
      <c r="O304" s="959"/>
      <c r="P304" s="51"/>
      <c r="Q304" s="960"/>
      <c r="R304" s="190"/>
      <c r="S304" s="51"/>
      <c r="T304" s="51"/>
      <c r="U304" s="51"/>
      <c r="V304" s="51"/>
      <c r="W304" s="51"/>
      <c r="X304" s="51"/>
      <c r="Y304" s="51"/>
      <c r="Z304" s="51"/>
    </row>
    <row r="305" spans="1:26" ht="15.75" customHeight="1">
      <c r="A305" s="19"/>
      <c r="B305" s="19"/>
      <c r="C305" s="19"/>
      <c r="D305" s="11"/>
      <c r="E305" s="10"/>
      <c r="F305" s="823"/>
      <c r="G305" s="11"/>
      <c r="H305" s="51"/>
      <c r="I305" s="51"/>
      <c r="J305" s="51"/>
      <c r="K305" s="51"/>
      <c r="L305" s="51"/>
      <c r="M305" s="11"/>
      <c r="N305" s="51"/>
      <c r="O305" s="959"/>
      <c r="P305" s="51"/>
      <c r="Q305" s="960"/>
      <c r="R305" s="190"/>
      <c r="S305" s="51"/>
      <c r="T305" s="51"/>
      <c r="U305" s="51"/>
      <c r="V305" s="51"/>
      <c r="W305" s="51"/>
      <c r="X305" s="51"/>
      <c r="Y305" s="51"/>
      <c r="Z305" s="51"/>
    </row>
    <row r="306" spans="1:26" ht="15.75" customHeight="1">
      <c r="A306" s="19"/>
      <c r="B306" s="19"/>
      <c r="C306" s="19"/>
      <c r="D306" s="11"/>
      <c r="E306" s="10"/>
      <c r="F306" s="823"/>
      <c r="G306" s="11"/>
      <c r="H306" s="51"/>
      <c r="I306" s="51"/>
      <c r="J306" s="51"/>
      <c r="K306" s="51"/>
      <c r="L306" s="51"/>
      <c r="M306" s="11"/>
      <c r="N306" s="51"/>
      <c r="O306" s="959"/>
      <c r="P306" s="51"/>
      <c r="Q306" s="960"/>
      <c r="R306" s="190"/>
      <c r="S306" s="51"/>
      <c r="T306" s="51"/>
      <c r="U306" s="51"/>
      <c r="V306" s="51"/>
      <c r="W306" s="51"/>
      <c r="X306" s="51"/>
      <c r="Y306" s="51"/>
      <c r="Z306" s="51"/>
    </row>
    <row r="307" spans="1:26" ht="15.75" customHeight="1">
      <c r="A307" s="19"/>
      <c r="B307" s="19"/>
      <c r="C307" s="19"/>
      <c r="D307" s="11"/>
      <c r="E307" s="10"/>
      <c r="F307" s="823"/>
      <c r="G307" s="11"/>
      <c r="H307" s="51"/>
      <c r="I307" s="51"/>
      <c r="J307" s="51"/>
      <c r="K307" s="51"/>
      <c r="L307" s="51"/>
      <c r="M307" s="11"/>
      <c r="N307" s="51"/>
      <c r="O307" s="959"/>
      <c r="P307" s="51"/>
      <c r="Q307" s="960"/>
      <c r="R307" s="190"/>
      <c r="S307" s="51"/>
      <c r="T307" s="51"/>
      <c r="U307" s="51"/>
      <c r="V307" s="51"/>
      <c r="W307" s="51"/>
      <c r="X307" s="51"/>
      <c r="Y307" s="51"/>
      <c r="Z307" s="51"/>
    </row>
    <row r="308" spans="1:26" ht="15.75" customHeight="1">
      <c r="A308" s="19"/>
      <c r="B308" s="19"/>
      <c r="C308" s="19"/>
      <c r="D308" s="11"/>
      <c r="E308" s="10"/>
      <c r="F308" s="823"/>
      <c r="G308" s="11"/>
      <c r="H308" s="51"/>
      <c r="I308" s="51"/>
      <c r="J308" s="51"/>
      <c r="K308" s="51"/>
      <c r="L308" s="51"/>
      <c r="M308" s="11"/>
      <c r="N308" s="51"/>
      <c r="O308" s="959"/>
      <c r="P308" s="51"/>
      <c r="Q308" s="960"/>
      <c r="R308" s="190"/>
      <c r="S308" s="51"/>
      <c r="T308" s="51"/>
      <c r="U308" s="51"/>
      <c r="V308" s="51"/>
      <c r="W308" s="51"/>
      <c r="X308" s="51"/>
      <c r="Y308" s="51"/>
      <c r="Z308" s="51"/>
    </row>
    <row r="309" spans="1:26" ht="15.75" customHeight="1">
      <c r="A309" s="19"/>
      <c r="B309" s="19"/>
      <c r="C309" s="19"/>
      <c r="D309" s="11"/>
      <c r="E309" s="10"/>
      <c r="F309" s="823"/>
      <c r="G309" s="11"/>
      <c r="H309" s="51"/>
      <c r="I309" s="51"/>
      <c r="J309" s="51"/>
      <c r="K309" s="51"/>
      <c r="L309" s="51"/>
      <c r="M309" s="11"/>
      <c r="N309" s="51"/>
      <c r="O309" s="959"/>
      <c r="P309" s="51"/>
      <c r="Q309" s="960"/>
      <c r="R309" s="190"/>
      <c r="S309" s="51"/>
      <c r="T309" s="51"/>
      <c r="U309" s="51"/>
      <c r="V309" s="51"/>
      <c r="W309" s="51"/>
      <c r="X309" s="51"/>
      <c r="Y309" s="51"/>
      <c r="Z309" s="51"/>
    </row>
    <row r="310" spans="1:26" ht="15.75" customHeight="1">
      <c r="A310" s="19"/>
      <c r="B310" s="19"/>
      <c r="C310" s="19"/>
      <c r="D310" s="11"/>
      <c r="E310" s="10"/>
      <c r="F310" s="823"/>
      <c r="G310" s="11"/>
      <c r="H310" s="51"/>
      <c r="I310" s="51"/>
      <c r="J310" s="51"/>
      <c r="K310" s="51"/>
      <c r="L310" s="51"/>
      <c r="M310" s="11"/>
      <c r="N310" s="51"/>
      <c r="O310" s="959"/>
      <c r="P310" s="51"/>
      <c r="Q310" s="960"/>
      <c r="R310" s="190"/>
      <c r="S310" s="51"/>
      <c r="T310" s="51"/>
      <c r="U310" s="51"/>
      <c r="V310" s="51"/>
      <c r="W310" s="51"/>
      <c r="X310" s="51"/>
      <c r="Y310" s="51"/>
      <c r="Z310" s="51"/>
    </row>
    <row r="311" spans="1:26" ht="15.75" customHeight="1">
      <c r="A311" s="19"/>
      <c r="B311" s="19"/>
      <c r="C311" s="19"/>
      <c r="D311" s="11"/>
      <c r="E311" s="10"/>
      <c r="F311" s="823"/>
      <c r="G311" s="11"/>
      <c r="H311" s="51"/>
      <c r="I311" s="51"/>
      <c r="J311" s="51"/>
      <c r="K311" s="51"/>
      <c r="L311" s="51"/>
      <c r="M311" s="11"/>
      <c r="N311" s="51"/>
      <c r="O311" s="959"/>
      <c r="P311" s="51"/>
      <c r="Q311" s="960"/>
      <c r="R311" s="190"/>
      <c r="S311" s="51"/>
      <c r="T311" s="51"/>
      <c r="U311" s="51"/>
      <c r="V311" s="51"/>
      <c r="W311" s="51"/>
      <c r="X311" s="51"/>
      <c r="Y311" s="51"/>
      <c r="Z311" s="51"/>
    </row>
    <row r="312" spans="1:26" ht="15.75" customHeight="1">
      <c r="A312" s="19"/>
      <c r="B312" s="19"/>
      <c r="C312" s="19"/>
      <c r="D312" s="11"/>
      <c r="E312" s="10"/>
      <c r="F312" s="823"/>
      <c r="G312" s="11"/>
      <c r="H312" s="51"/>
      <c r="I312" s="51"/>
      <c r="J312" s="51"/>
      <c r="K312" s="51"/>
      <c r="L312" s="51"/>
      <c r="M312" s="11"/>
      <c r="N312" s="51"/>
      <c r="O312" s="959"/>
      <c r="P312" s="51"/>
      <c r="Q312" s="960"/>
      <c r="R312" s="190"/>
      <c r="S312" s="51"/>
      <c r="T312" s="51"/>
      <c r="U312" s="51"/>
      <c r="V312" s="51"/>
      <c r="W312" s="51"/>
      <c r="X312" s="51"/>
      <c r="Y312" s="51"/>
      <c r="Z312" s="51"/>
    </row>
    <row r="313" spans="1:26" ht="15.75" customHeight="1">
      <c r="A313" s="19"/>
      <c r="B313" s="19"/>
      <c r="C313" s="19"/>
      <c r="D313" s="11"/>
      <c r="E313" s="10"/>
      <c r="F313" s="823"/>
      <c r="G313" s="11"/>
      <c r="H313" s="51"/>
      <c r="I313" s="51"/>
      <c r="J313" s="51"/>
      <c r="K313" s="51"/>
      <c r="L313" s="51"/>
      <c r="M313" s="11"/>
      <c r="N313" s="51"/>
      <c r="O313" s="959"/>
      <c r="P313" s="51"/>
      <c r="Q313" s="960"/>
      <c r="R313" s="190"/>
      <c r="S313" s="51"/>
      <c r="T313" s="51"/>
      <c r="U313" s="51"/>
      <c r="V313" s="51"/>
      <c r="W313" s="51"/>
      <c r="X313" s="51"/>
      <c r="Y313" s="51"/>
      <c r="Z313" s="51"/>
    </row>
    <row r="314" spans="1:26" ht="15.75" customHeight="1">
      <c r="A314" s="19"/>
      <c r="B314" s="19"/>
      <c r="C314" s="19"/>
      <c r="D314" s="11"/>
      <c r="E314" s="10"/>
      <c r="F314" s="823"/>
      <c r="G314" s="11"/>
      <c r="H314" s="51"/>
      <c r="I314" s="51"/>
      <c r="J314" s="51"/>
      <c r="K314" s="51"/>
      <c r="L314" s="51"/>
      <c r="M314" s="11"/>
      <c r="N314" s="51"/>
      <c r="O314" s="959"/>
      <c r="P314" s="51"/>
      <c r="Q314" s="960"/>
      <c r="R314" s="190"/>
      <c r="S314" s="51"/>
      <c r="T314" s="51"/>
      <c r="U314" s="51"/>
      <c r="V314" s="51"/>
      <c r="W314" s="51"/>
      <c r="X314" s="51"/>
      <c r="Y314" s="51"/>
      <c r="Z314" s="51"/>
    </row>
    <row r="315" spans="1:26" ht="15.75" customHeight="1">
      <c r="A315" s="19"/>
      <c r="B315" s="19"/>
      <c r="C315" s="19"/>
      <c r="D315" s="11"/>
      <c r="E315" s="10"/>
      <c r="F315" s="823"/>
      <c r="G315" s="11"/>
      <c r="H315" s="51"/>
      <c r="I315" s="51"/>
      <c r="J315" s="51"/>
      <c r="K315" s="51"/>
      <c r="L315" s="51"/>
      <c r="M315" s="11"/>
      <c r="N315" s="51"/>
      <c r="O315" s="959"/>
      <c r="P315" s="51"/>
      <c r="Q315" s="960"/>
      <c r="R315" s="190"/>
      <c r="S315" s="51"/>
      <c r="T315" s="51"/>
      <c r="U315" s="51"/>
      <c r="V315" s="51"/>
      <c r="W315" s="51"/>
      <c r="X315" s="51"/>
      <c r="Y315" s="51"/>
      <c r="Z315" s="51"/>
    </row>
    <row r="316" spans="1:26" ht="15.75" customHeight="1">
      <c r="A316" s="19"/>
      <c r="B316" s="19"/>
      <c r="C316" s="19"/>
      <c r="D316" s="11"/>
      <c r="E316" s="10"/>
      <c r="F316" s="823"/>
      <c r="G316" s="11"/>
      <c r="H316" s="51"/>
      <c r="I316" s="51"/>
      <c r="J316" s="51"/>
      <c r="K316" s="51"/>
      <c r="L316" s="51"/>
      <c r="M316" s="11"/>
      <c r="N316" s="51"/>
      <c r="O316" s="959"/>
      <c r="P316" s="51"/>
      <c r="Q316" s="960"/>
      <c r="R316" s="190"/>
      <c r="S316" s="51"/>
      <c r="T316" s="51"/>
      <c r="U316" s="51"/>
      <c r="V316" s="51"/>
      <c r="W316" s="51"/>
      <c r="X316" s="51"/>
      <c r="Y316" s="51"/>
      <c r="Z316" s="51"/>
    </row>
    <row r="317" spans="1:26" ht="15.75" customHeight="1">
      <c r="A317" s="19"/>
      <c r="B317" s="19"/>
      <c r="C317" s="19"/>
      <c r="D317" s="11"/>
      <c r="E317" s="10"/>
      <c r="F317" s="823"/>
      <c r="G317" s="11"/>
      <c r="H317" s="51"/>
      <c r="I317" s="51"/>
      <c r="J317" s="51"/>
      <c r="K317" s="51"/>
      <c r="L317" s="51"/>
      <c r="M317" s="11"/>
      <c r="N317" s="51"/>
      <c r="O317" s="959"/>
      <c r="P317" s="51"/>
      <c r="Q317" s="960"/>
      <c r="R317" s="190"/>
      <c r="S317" s="51"/>
      <c r="T317" s="51"/>
      <c r="U317" s="51"/>
      <c r="V317" s="51"/>
      <c r="W317" s="51"/>
      <c r="X317" s="51"/>
      <c r="Y317" s="51"/>
      <c r="Z317" s="51"/>
    </row>
    <row r="318" spans="1:26" ht="15.75" customHeight="1">
      <c r="A318" s="19"/>
      <c r="B318" s="19"/>
      <c r="C318" s="19"/>
      <c r="D318" s="11"/>
      <c r="E318" s="10"/>
      <c r="F318" s="823"/>
      <c r="G318" s="11"/>
      <c r="H318" s="51"/>
      <c r="I318" s="51"/>
      <c r="J318" s="51"/>
      <c r="K318" s="51"/>
      <c r="L318" s="51"/>
      <c r="M318" s="11"/>
      <c r="N318" s="51"/>
      <c r="O318" s="959"/>
      <c r="P318" s="51"/>
      <c r="Q318" s="960"/>
      <c r="R318" s="190"/>
      <c r="S318" s="51"/>
      <c r="T318" s="51"/>
      <c r="U318" s="51"/>
      <c r="V318" s="51"/>
      <c r="W318" s="51"/>
      <c r="X318" s="51"/>
      <c r="Y318" s="51"/>
      <c r="Z318" s="51"/>
    </row>
    <row r="319" spans="1:26" ht="15.75" customHeight="1">
      <c r="A319" s="19"/>
      <c r="B319" s="19"/>
      <c r="C319" s="19"/>
      <c r="D319" s="11"/>
      <c r="E319" s="10"/>
      <c r="F319" s="823"/>
      <c r="G319" s="11"/>
      <c r="H319" s="51"/>
      <c r="I319" s="51"/>
      <c r="J319" s="51"/>
      <c r="K319" s="51"/>
      <c r="L319" s="51"/>
      <c r="M319" s="11"/>
      <c r="N319" s="51"/>
      <c r="O319" s="959"/>
      <c r="P319" s="51"/>
      <c r="Q319" s="960"/>
      <c r="R319" s="190"/>
      <c r="S319" s="51"/>
      <c r="T319" s="51"/>
      <c r="U319" s="51"/>
      <c r="V319" s="51"/>
      <c r="W319" s="51"/>
      <c r="X319" s="51"/>
      <c r="Y319" s="51"/>
      <c r="Z319" s="51"/>
    </row>
    <row r="320" spans="1:26" ht="15.75" customHeight="1">
      <c r="A320" s="19"/>
      <c r="B320" s="19"/>
      <c r="C320" s="19"/>
      <c r="D320" s="11"/>
      <c r="E320" s="10"/>
      <c r="F320" s="823"/>
      <c r="G320" s="11"/>
      <c r="H320" s="51"/>
      <c r="I320" s="51"/>
      <c r="J320" s="51"/>
      <c r="K320" s="51"/>
      <c r="L320" s="51"/>
      <c r="M320" s="11"/>
      <c r="N320" s="51"/>
      <c r="O320" s="959"/>
      <c r="P320" s="51"/>
      <c r="Q320" s="960"/>
      <c r="R320" s="190"/>
      <c r="S320" s="51"/>
      <c r="T320" s="51"/>
      <c r="U320" s="51"/>
      <c r="V320" s="51"/>
      <c r="W320" s="51"/>
      <c r="X320" s="51"/>
      <c r="Y320" s="51"/>
      <c r="Z320" s="51"/>
    </row>
    <row r="321" spans="1:26" ht="15.75" customHeight="1">
      <c r="A321" s="19"/>
      <c r="B321" s="19"/>
      <c r="C321" s="19"/>
      <c r="D321" s="11"/>
      <c r="E321" s="10"/>
      <c r="F321" s="823"/>
      <c r="G321" s="11"/>
      <c r="H321" s="51"/>
      <c r="I321" s="51"/>
      <c r="J321" s="51"/>
      <c r="K321" s="51"/>
      <c r="L321" s="51"/>
      <c r="M321" s="11"/>
      <c r="N321" s="51"/>
      <c r="O321" s="959"/>
      <c r="P321" s="51"/>
      <c r="Q321" s="960"/>
      <c r="R321" s="190"/>
      <c r="S321" s="51"/>
      <c r="T321" s="51"/>
      <c r="U321" s="51"/>
      <c r="V321" s="51"/>
      <c r="W321" s="51"/>
      <c r="X321" s="51"/>
      <c r="Y321" s="51"/>
      <c r="Z321" s="51"/>
    </row>
    <row r="322" spans="1:26" ht="15.75" customHeight="1">
      <c r="A322" s="19"/>
      <c r="B322" s="19"/>
      <c r="C322" s="19"/>
      <c r="D322" s="11"/>
      <c r="E322" s="10"/>
      <c r="F322" s="823"/>
      <c r="G322" s="11"/>
      <c r="H322" s="51"/>
      <c r="I322" s="51"/>
      <c r="J322" s="51"/>
      <c r="K322" s="51"/>
      <c r="L322" s="51"/>
      <c r="M322" s="11"/>
      <c r="N322" s="51"/>
      <c r="O322" s="959"/>
      <c r="P322" s="51"/>
      <c r="Q322" s="960"/>
      <c r="R322" s="190"/>
      <c r="S322" s="51"/>
      <c r="T322" s="51"/>
      <c r="U322" s="51"/>
      <c r="V322" s="51"/>
      <c r="W322" s="51"/>
      <c r="X322" s="51"/>
      <c r="Y322" s="51"/>
      <c r="Z322" s="51"/>
    </row>
    <row r="323" spans="1:26" ht="15.75" customHeight="1">
      <c r="A323" s="19"/>
      <c r="B323" s="19"/>
      <c r="C323" s="19"/>
      <c r="D323" s="11"/>
      <c r="E323" s="10"/>
      <c r="F323" s="823"/>
      <c r="G323" s="11"/>
      <c r="H323" s="51"/>
      <c r="I323" s="51"/>
      <c r="J323" s="51"/>
      <c r="K323" s="51"/>
      <c r="L323" s="51"/>
      <c r="M323" s="11"/>
      <c r="N323" s="51"/>
      <c r="O323" s="959"/>
      <c r="P323" s="51"/>
      <c r="Q323" s="960"/>
      <c r="R323" s="190"/>
      <c r="S323" s="51"/>
      <c r="T323" s="51"/>
      <c r="U323" s="51"/>
      <c r="V323" s="51"/>
      <c r="W323" s="51"/>
      <c r="X323" s="51"/>
      <c r="Y323" s="51"/>
      <c r="Z323" s="51"/>
    </row>
    <row r="324" spans="1:26" ht="15.75" customHeight="1">
      <c r="A324" s="19"/>
      <c r="B324" s="19"/>
      <c r="C324" s="19"/>
      <c r="D324" s="11"/>
      <c r="E324" s="10"/>
      <c r="F324" s="823"/>
      <c r="G324" s="11"/>
      <c r="H324" s="51"/>
      <c r="I324" s="51"/>
      <c r="J324" s="51"/>
      <c r="K324" s="51"/>
      <c r="L324" s="51"/>
      <c r="M324" s="11"/>
      <c r="N324" s="51"/>
      <c r="O324" s="959"/>
      <c r="P324" s="51"/>
      <c r="Q324" s="960"/>
      <c r="R324" s="190"/>
      <c r="S324" s="51"/>
      <c r="T324" s="51"/>
      <c r="U324" s="51"/>
      <c r="V324" s="51"/>
      <c r="W324" s="51"/>
      <c r="X324" s="51"/>
      <c r="Y324" s="51"/>
      <c r="Z324" s="51"/>
    </row>
    <row r="325" spans="1:26" ht="15.75" customHeight="1">
      <c r="A325" s="19"/>
      <c r="B325" s="19"/>
      <c r="C325" s="19"/>
      <c r="D325" s="11"/>
      <c r="E325" s="10"/>
      <c r="F325" s="823"/>
      <c r="G325" s="11"/>
      <c r="H325" s="51"/>
      <c r="I325" s="51"/>
      <c r="J325" s="51"/>
      <c r="K325" s="51"/>
      <c r="L325" s="51"/>
      <c r="M325" s="11"/>
      <c r="N325" s="51"/>
      <c r="O325" s="959"/>
      <c r="P325" s="51"/>
      <c r="Q325" s="960"/>
      <c r="R325" s="190"/>
      <c r="S325" s="51"/>
      <c r="T325" s="51"/>
      <c r="U325" s="51"/>
      <c r="V325" s="51"/>
      <c r="W325" s="51"/>
      <c r="X325" s="51"/>
      <c r="Y325" s="51"/>
      <c r="Z325" s="51"/>
    </row>
    <row r="326" spans="1:26" ht="15.75" customHeight="1">
      <c r="A326" s="19"/>
      <c r="B326" s="19"/>
      <c r="C326" s="19"/>
      <c r="D326" s="11"/>
      <c r="E326" s="10"/>
      <c r="F326" s="823"/>
      <c r="G326" s="11"/>
      <c r="H326" s="51"/>
      <c r="I326" s="51"/>
      <c r="J326" s="51"/>
      <c r="K326" s="51"/>
      <c r="L326" s="51"/>
      <c r="M326" s="11"/>
      <c r="N326" s="51"/>
      <c r="O326" s="959"/>
      <c r="P326" s="51"/>
      <c r="Q326" s="960"/>
      <c r="R326" s="190"/>
      <c r="S326" s="51"/>
      <c r="T326" s="51"/>
      <c r="U326" s="51"/>
      <c r="V326" s="51"/>
      <c r="W326" s="51"/>
      <c r="X326" s="51"/>
      <c r="Y326" s="51"/>
      <c r="Z326" s="51"/>
    </row>
    <row r="327" spans="1:26" ht="15.75" customHeight="1">
      <c r="A327" s="19"/>
      <c r="B327" s="19"/>
      <c r="C327" s="19"/>
      <c r="D327" s="11"/>
      <c r="E327" s="10"/>
      <c r="F327" s="823"/>
      <c r="G327" s="11"/>
      <c r="H327" s="51"/>
      <c r="I327" s="51"/>
      <c r="J327" s="51"/>
      <c r="K327" s="51"/>
      <c r="L327" s="51"/>
      <c r="M327" s="11"/>
      <c r="N327" s="51"/>
      <c r="O327" s="959"/>
      <c r="P327" s="51"/>
      <c r="Q327" s="960"/>
      <c r="R327" s="190"/>
      <c r="S327" s="51"/>
      <c r="T327" s="51"/>
      <c r="U327" s="51"/>
      <c r="V327" s="51"/>
      <c r="W327" s="51"/>
      <c r="X327" s="51"/>
      <c r="Y327" s="51"/>
      <c r="Z327" s="51"/>
    </row>
    <row r="328" spans="1:26" ht="15.75" customHeight="1">
      <c r="A328" s="19"/>
      <c r="B328" s="19"/>
      <c r="C328" s="19"/>
      <c r="D328" s="11"/>
      <c r="E328" s="10"/>
      <c r="F328" s="823"/>
      <c r="G328" s="11"/>
      <c r="H328" s="51"/>
      <c r="I328" s="51"/>
      <c r="J328" s="51"/>
      <c r="K328" s="51"/>
      <c r="L328" s="51"/>
      <c r="M328" s="11"/>
      <c r="N328" s="51"/>
      <c r="O328" s="959"/>
      <c r="P328" s="51"/>
      <c r="Q328" s="960"/>
      <c r="R328" s="190"/>
      <c r="S328" s="51"/>
      <c r="T328" s="51"/>
      <c r="U328" s="51"/>
      <c r="V328" s="51"/>
      <c r="W328" s="51"/>
      <c r="X328" s="51"/>
      <c r="Y328" s="51"/>
      <c r="Z328" s="51"/>
    </row>
    <row r="329" spans="1:26" ht="15.75" customHeight="1">
      <c r="A329" s="19"/>
      <c r="B329" s="19"/>
      <c r="C329" s="19"/>
      <c r="D329" s="11"/>
      <c r="E329" s="10"/>
      <c r="F329" s="823"/>
      <c r="G329" s="11"/>
      <c r="H329" s="51"/>
      <c r="I329" s="51"/>
      <c r="J329" s="51"/>
      <c r="K329" s="51"/>
      <c r="L329" s="51"/>
      <c r="M329" s="11"/>
      <c r="N329" s="51"/>
      <c r="O329" s="959"/>
      <c r="P329" s="51"/>
      <c r="Q329" s="960"/>
      <c r="R329" s="190"/>
      <c r="S329" s="51"/>
      <c r="T329" s="51"/>
      <c r="U329" s="51"/>
      <c r="V329" s="51"/>
      <c r="W329" s="51"/>
      <c r="X329" s="51"/>
      <c r="Y329" s="51"/>
      <c r="Z329" s="51"/>
    </row>
    <row r="330" spans="1:26" ht="15.75" customHeight="1">
      <c r="A330" s="19"/>
      <c r="B330" s="19"/>
      <c r="C330" s="19"/>
      <c r="D330" s="11"/>
      <c r="E330" s="10"/>
      <c r="F330" s="823"/>
      <c r="G330" s="11"/>
      <c r="H330" s="51"/>
      <c r="I330" s="51"/>
      <c r="J330" s="51"/>
      <c r="K330" s="51"/>
      <c r="L330" s="51"/>
      <c r="M330" s="11"/>
      <c r="N330" s="51"/>
      <c r="O330" s="959"/>
      <c r="P330" s="51"/>
      <c r="Q330" s="960"/>
      <c r="R330" s="190"/>
      <c r="S330" s="51"/>
      <c r="T330" s="51"/>
      <c r="U330" s="51"/>
      <c r="V330" s="51"/>
      <c r="W330" s="51"/>
      <c r="X330" s="51"/>
      <c r="Y330" s="51"/>
      <c r="Z330" s="51"/>
    </row>
    <row r="331" spans="1:26" ht="15.75" customHeight="1">
      <c r="A331" s="19"/>
      <c r="B331" s="19"/>
      <c r="C331" s="19"/>
      <c r="D331" s="11"/>
      <c r="E331" s="10"/>
      <c r="F331" s="823"/>
      <c r="G331" s="11"/>
      <c r="H331" s="51"/>
      <c r="I331" s="51"/>
      <c r="J331" s="51"/>
      <c r="K331" s="51"/>
      <c r="L331" s="51"/>
      <c r="M331" s="11"/>
      <c r="N331" s="51"/>
      <c r="O331" s="959"/>
      <c r="P331" s="51"/>
      <c r="Q331" s="960"/>
      <c r="R331" s="190"/>
      <c r="S331" s="51"/>
      <c r="T331" s="51"/>
      <c r="U331" s="51"/>
      <c r="V331" s="51"/>
      <c r="W331" s="51"/>
      <c r="X331" s="51"/>
      <c r="Y331" s="51"/>
      <c r="Z331" s="51"/>
    </row>
    <row r="332" spans="1:26" ht="15.75" customHeight="1">
      <c r="A332" s="19"/>
      <c r="B332" s="19"/>
      <c r="C332" s="19"/>
      <c r="D332" s="11"/>
      <c r="E332" s="10"/>
      <c r="F332" s="823"/>
      <c r="G332" s="11"/>
      <c r="H332" s="51"/>
      <c r="I332" s="51"/>
      <c r="J332" s="51"/>
      <c r="K332" s="51"/>
      <c r="L332" s="51"/>
      <c r="M332" s="11"/>
      <c r="N332" s="51"/>
      <c r="O332" s="959"/>
      <c r="P332" s="51"/>
      <c r="Q332" s="960"/>
      <c r="R332" s="190"/>
      <c r="S332" s="51"/>
      <c r="T332" s="51"/>
      <c r="U332" s="51"/>
      <c r="V332" s="51"/>
      <c r="W332" s="51"/>
      <c r="X332" s="51"/>
      <c r="Y332" s="51"/>
      <c r="Z332" s="51"/>
    </row>
    <row r="333" spans="1:26" ht="15.75" customHeight="1">
      <c r="A333" s="19"/>
      <c r="B333" s="19"/>
      <c r="C333" s="19"/>
      <c r="D333" s="11"/>
      <c r="E333" s="10"/>
      <c r="F333" s="823"/>
      <c r="G333" s="11"/>
      <c r="H333" s="51"/>
      <c r="I333" s="51"/>
      <c r="J333" s="51"/>
      <c r="K333" s="51"/>
      <c r="L333" s="51"/>
      <c r="M333" s="11"/>
      <c r="N333" s="51"/>
      <c r="O333" s="959"/>
      <c r="P333" s="51"/>
      <c r="Q333" s="960"/>
      <c r="R333" s="190"/>
      <c r="S333" s="51"/>
      <c r="T333" s="51"/>
      <c r="U333" s="51"/>
      <c r="V333" s="51"/>
      <c r="W333" s="51"/>
      <c r="X333" s="51"/>
      <c r="Y333" s="51"/>
      <c r="Z333" s="51"/>
    </row>
    <row r="334" spans="1:26" ht="15.75" customHeight="1">
      <c r="A334" s="19"/>
      <c r="B334" s="19"/>
      <c r="C334" s="19"/>
      <c r="D334" s="11"/>
      <c r="E334" s="10"/>
      <c r="F334" s="823"/>
      <c r="G334" s="11"/>
      <c r="H334" s="51"/>
      <c r="I334" s="51"/>
      <c r="J334" s="51"/>
      <c r="K334" s="51"/>
      <c r="L334" s="51"/>
      <c r="M334" s="11"/>
      <c r="N334" s="51"/>
      <c r="O334" s="959"/>
      <c r="P334" s="51"/>
      <c r="Q334" s="960"/>
      <c r="R334" s="190"/>
      <c r="S334" s="51"/>
      <c r="T334" s="51"/>
      <c r="U334" s="51"/>
      <c r="V334" s="51"/>
      <c r="W334" s="51"/>
      <c r="X334" s="51"/>
      <c r="Y334" s="51"/>
      <c r="Z334" s="51"/>
    </row>
    <row r="335" spans="1:26" ht="15.75" customHeight="1">
      <c r="A335" s="19"/>
      <c r="B335" s="19"/>
      <c r="C335" s="19"/>
      <c r="D335" s="11"/>
      <c r="E335" s="10"/>
      <c r="F335" s="823"/>
      <c r="G335" s="11"/>
      <c r="H335" s="51"/>
      <c r="I335" s="51"/>
      <c r="J335" s="51"/>
      <c r="K335" s="51"/>
      <c r="L335" s="51"/>
      <c r="M335" s="11"/>
      <c r="N335" s="51"/>
      <c r="O335" s="959"/>
      <c r="P335" s="51"/>
      <c r="Q335" s="960"/>
      <c r="R335" s="190"/>
      <c r="S335" s="51"/>
      <c r="T335" s="51"/>
      <c r="U335" s="51"/>
      <c r="V335" s="51"/>
      <c r="W335" s="51"/>
      <c r="X335" s="51"/>
      <c r="Y335" s="51"/>
      <c r="Z335" s="51"/>
    </row>
    <row r="336" spans="1:26" ht="15.75" customHeight="1">
      <c r="A336" s="19"/>
      <c r="B336" s="19"/>
      <c r="C336" s="19"/>
      <c r="D336" s="11"/>
      <c r="E336" s="10"/>
      <c r="F336" s="823"/>
      <c r="G336" s="11"/>
      <c r="H336" s="51"/>
      <c r="I336" s="51"/>
      <c r="J336" s="51"/>
      <c r="K336" s="51"/>
      <c r="L336" s="51"/>
      <c r="M336" s="11"/>
      <c r="N336" s="51"/>
      <c r="O336" s="959"/>
      <c r="P336" s="51"/>
      <c r="Q336" s="960"/>
      <c r="R336" s="190"/>
      <c r="S336" s="51"/>
      <c r="T336" s="51"/>
      <c r="U336" s="51"/>
      <c r="V336" s="51"/>
      <c r="W336" s="51"/>
      <c r="X336" s="51"/>
      <c r="Y336" s="51"/>
      <c r="Z336" s="51"/>
    </row>
    <row r="337" spans="1:26" ht="15.75" customHeight="1">
      <c r="A337" s="19"/>
      <c r="B337" s="19"/>
      <c r="C337" s="19"/>
      <c r="D337" s="11"/>
      <c r="E337" s="10"/>
      <c r="F337" s="823"/>
      <c r="G337" s="11"/>
      <c r="H337" s="51"/>
      <c r="I337" s="51"/>
      <c r="J337" s="51"/>
      <c r="K337" s="51"/>
      <c r="L337" s="51"/>
      <c r="M337" s="11"/>
      <c r="N337" s="51"/>
      <c r="O337" s="959"/>
      <c r="P337" s="51"/>
      <c r="Q337" s="960"/>
      <c r="R337" s="190"/>
      <c r="S337" s="51"/>
      <c r="T337" s="51"/>
      <c r="U337" s="51"/>
      <c r="V337" s="51"/>
      <c r="W337" s="51"/>
      <c r="X337" s="51"/>
      <c r="Y337" s="51"/>
      <c r="Z337" s="51"/>
    </row>
    <row r="338" spans="1:26" ht="15.75" customHeight="1">
      <c r="A338" s="19"/>
      <c r="B338" s="19"/>
      <c r="C338" s="19"/>
      <c r="D338" s="11"/>
      <c r="E338" s="10"/>
      <c r="F338" s="823"/>
      <c r="G338" s="11"/>
      <c r="H338" s="51"/>
      <c r="I338" s="51"/>
      <c r="J338" s="51"/>
      <c r="K338" s="51"/>
      <c r="L338" s="51"/>
      <c r="M338" s="11"/>
      <c r="N338" s="51"/>
      <c r="O338" s="959"/>
      <c r="P338" s="51"/>
      <c r="Q338" s="960"/>
      <c r="R338" s="190"/>
      <c r="S338" s="51"/>
      <c r="T338" s="51"/>
      <c r="U338" s="51"/>
      <c r="V338" s="51"/>
      <c r="W338" s="51"/>
      <c r="X338" s="51"/>
      <c r="Y338" s="51"/>
      <c r="Z338" s="51"/>
    </row>
    <row r="339" spans="1:26" ht="15.75" customHeight="1">
      <c r="A339" s="19"/>
      <c r="B339" s="19"/>
      <c r="C339" s="19"/>
      <c r="D339" s="11"/>
      <c r="E339" s="10"/>
      <c r="F339" s="823"/>
      <c r="G339" s="11"/>
      <c r="H339" s="51"/>
      <c r="I339" s="51"/>
      <c r="J339" s="51"/>
      <c r="K339" s="51"/>
      <c r="L339" s="51"/>
      <c r="M339" s="11"/>
      <c r="N339" s="51"/>
      <c r="O339" s="959"/>
      <c r="P339" s="51"/>
      <c r="Q339" s="960"/>
      <c r="R339" s="190"/>
      <c r="S339" s="51"/>
      <c r="T339" s="51"/>
      <c r="U339" s="51"/>
      <c r="V339" s="51"/>
      <c r="W339" s="51"/>
      <c r="X339" s="51"/>
      <c r="Y339" s="51"/>
      <c r="Z339" s="51"/>
    </row>
    <row r="340" spans="1:26" ht="15.75" customHeight="1">
      <c r="A340" s="19"/>
      <c r="B340" s="19"/>
      <c r="C340" s="19"/>
      <c r="D340" s="11"/>
      <c r="E340" s="10"/>
      <c r="F340" s="823"/>
      <c r="G340" s="11"/>
      <c r="H340" s="51"/>
      <c r="I340" s="51"/>
      <c r="J340" s="51"/>
      <c r="K340" s="51"/>
      <c r="L340" s="51"/>
      <c r="M340" s="11"/>
      <c r="N340" s="51"/>
      <c r="O340" s="959"/>
      <c r="P340" s="51"/>
      <c r="Q340" s="960"/>
      <c r="R340" s="190"/>
      <c r="S340" s="51"/>
      <c r="T340" s="51"/>
      <c r="U340" s="51"/>
      <c r="V340" s="51"/>
      <c r="W340" s="51"/>
      <c r="X340" s="51"/>
      <c r="Y340" s="51"/>
      <c r="Z340" s="51"/>
    </row>
    <row r="341" spans="1:26" ht="15.75" customHeight="1">
      <c r="A341" s="19"/>
      <c r="B341" s="19"/>
      <c r="C341" s="19"/>
      <c r="D341" s="11"/>
      <c r="E341" s="10"/>
      <c r="F341" s="823"/>
      <c r="G341" s="11"/>
      <c r="H341" s="51"/>
      <c r="I341" s="51"/>
      <c r="J341" s="51"/>
      <c r="K341" s="51"/>
      <c r="L341" s="51"/>
      <c r="M341" s="11"/>
      <c r="N341" s="51"/>
      <c r="O341" s="959"/>
      <c r="P341" s="51"/>
      <c r="Q341" s="960"/>
      <c r="R341" s="190"/>
      <c r="S341" s="51"/>
      <c r="T341" s="51"/>
      <c r="U341" s="51"/>
      <c r="V341" s="51"/>
      <c r="W341" s="51"/>
      <c r="X341" s="51"/>
      <c r="Y341" s="51"/>
      <c r="Z341" s="51"/>
    </row>
    <row r="342" spans="1:26" ht="15.75" customHeight="1">
      <c r="A342" s="19"/>
      <c r="B342" s="19"/>
      <c r="C342" s="19"/>
      <c r="D342" s="11"/>
      <c r="E342" s="10"/>
      <c r="F342" s="823"/>
      <c r="G342" s="11"/>
      <c r="H342" s="51"/>
      <c r="I342" s="51"/>
      <c r="J342" s="51"/>
      <c r="K342" s="51"/>
      <c r="L342" s="51"/>
      <c r="M342" s="11"/>
      <c r="N342" s="51"/>
      <c r="O342" s="959"/>
      <c r="P342" s="51"/>
      <c r="Q342" s="960"/>
      <c r="R342" s="190"/>
      <c r="S342" s="51"/>
      <c r="T342" s="51"/>
      <c r="U342" s="51"/>
      <c r="V342" s="51"/>
      <c r="W342" s="51"/>
      <c r="X342" s="51"/>
      <c r="Y342" s="51"/>
      <c r="Z342" s="51"/>
    </row>
    <row r="343" spans="1:26" ht="15.75" customHeight="1">
      <c r="A343" s="19"/>
      <c r="B343" s="19"/>
      <c r="C343" s="19"/>
      <c r="D343" s="11"/>
      <c r="E343" s="10"/>
      <c r="F343" s="823"/>
      <c r="G343" s="11"/>
      <c r="H343" s="51"/>
      <c r="I343" s="51"/>
      <c r="J343" s="51"/>
      <c r="K343" s="51"/>
      <c r="L343" s="51"/>
      <c r="M343" s="11"/>
      <c r="N343" s="51"/>
      <c r="O343" s="959"/>
      <c r="P343" s="51"/>
      <c r="Q343" s="960"/>
      <c r="R343" s="190"/>
      <c r="S343" s="51"/>
      <c r="T343" s="51"/>
      <c r="U343" s="51"/>
      <c r="V343" s="51"/>
      <c r="W343" s="51"/>
      <c r="X343" s="51"/>
      <c r="Y343" s="51"/>
      <c r="Z343" s="51"/>
    </row>
    <row r="344" spans="1:26" ht="15.75" customHeight="1">
      <c r="A344" s="19"/>
      <c r="B344" s="19"/>
      <c r="C344" s="19"/>
      <c r="D344" s="11"/>
      <c r="E344" s="10"/>
      <c r="F344" s="823"/>
      <c r="G344" s="11"/>
      <c r="H344" s="51"/>
      <c r="I344" s="51"/>
      <c r="J344" s="51"/>
      <c r="K344" s="51"/>
      <c r="L344" s="51"/>
      <c r="M344" s="11"/>
      <c r="N344" s="51"/>
      <c r="O344" s="959"/>
      <c r="P344" s="51"/>
      <c r="Q344" s="960"/>
      <c r="R344" s="190"/>
      <c r="S344" s="51"/>
      <c r="T344" s="51"/>
      <c r="U344" s="51"/>
      <c r="V344" s="51"/>
      <c r="W344" s="51"/>
      <c r="X344" s="51"/>
      <c r="Y344" s="51"/>
      <c r="Z344" s="51"/>
    </row>
    <row r="345" spans="1:26" ht="15.75" customHeight="1">
      <c r="A345" s="19"/>
      <c r="B345" s="19"/>
      <c r="C345" s="19"/>
      <c r="D345" s="11"/>
      <c r="E345" s="10"/>
      <c r="F345" s="823"/>
      <c r="G345" s="11"/>
      <c r="H345" s="51"/>
      <c r="I345" s="51"/>
      <c r="J345" s="51"/>
      <c r="K345" s="51"/>
      <c r="L345" s="51"/>
      <c r="M345" s="11"/>
      <c r="N345" s="51"/>
      <c r="O345" s="959"/>
      <c r="P345" s="51"/>
      <c r="Q345" s="960"/>
      <c r="R345" s="190"/>
      <c r="S345" s="51"/>
      <c r="T345" s="51"/>
      <c r="U345" s="51"/>
      <c r="V345" s="51"/>
      <c r="W345" s="51"/>
      <c r="X345" s="51"/>
      <c r="Y345" s="51"/>
      <c r="Z345" s="51"/>
    </row>
    <row r="346" spans="1:26" ht="15.75" customHeight="1">
      <c r="A346" s="19"/>
      <c r="B346" s="19"/>
      <c r="C346" s="19"/>
      <c r="D346" s="11"/>
      <c r="E346" s="10"/>
      <c r="F346" s="823"/>
      <c r="G346" s="11"/>
      <c r="H346" s="51"/>
      <c r="I346" s="51"/>
      <c r="J346" s="51"/>
      <c r="K346" s="51"/>
      <c r="L346" s="51"/>
      <c r="M346" s="11"/>
      <c r="N346" s="51"/>
      <c r="O346" s="959"/>
      <c r="P346" s="51"/>
      <c r="Q346" s="960"/>
      <c r="R346" s="190"/>
      <c r="S346" s="51"/>
      <c r="T346" s="51"/>
      <c r="U346" s="51"/>
      <c r="V346" s="51"/>
      <c r="W346" s="51"/>
      <c r="X346" s="51"/>
      <c r="Y346" s="51"/>
      <c r="Z346" s="51"/>
    </row>
    <row r="347" spans="1:26" ht="15.75" customHeight="1">
      <c r="A347" s="19"/>
      <c r="B347" s="19"/>
      <c r="C347" s="19"/>
      <c r="D347" s="11"/>
      <c r="E347" s="10"/>
      <c r="F347" s="823"/>
      <c r="G347" s="11"/>
      <c r="H347" s="51"/>
      <c r="I347" s="51"/>
      <c r="J347" s="51"/>
      <c r="K347" s="51"/>
      <c r="L347" s="51"/>
      <c r="M347" s="11"/>
      <c r="N347" s="51"/>
      <c r="O347" s="959"/>
      <c r="P347" s="51"/>
      <c r="Q347" s="960"/>
      <c r="R347" s="190"/>
      <c r="S347" s="51"/>
      <c r="T347" s="51"/>
      <c r="U347" s="51"/>
      <c r="V347" s="51"/>
      <c r="W347" s="51"/>
      <c r="X347" s="51"/>
      <c r="Y347" s="51"/>
      <c r="Z347" s="51"/>
    </row>
    <row r="348" spans="1:26" ht="15.75" customHeight="1">
      <c r="A348" s="19"/>
      <c r="B348" s="19"/>
      <c r="C348" s="19"/>
      <c r="D348" s="11"/>
      <c r="E348" s="10"/>
      <c r="F348" s="823"/>
      <c r="G348" s="11"/>
      <c r="H348" s="51"/>
      <c r="I348" s="51"/>
      <c r="J348" s="51"/>
      <c r="K348" s="51"/>
      <c r="L348" s="51"/>
      <c r="M348" s="11"/>
      <c r="N348" s="51"/>
      <c r="O348" s="959"/>
      <c r="P348" s="51"/>
      <c r="Q348" s="960"/>
      <c r="R348" s="190"/>
      <c r="S348" s="51"/>
      <c r="T348" s="51"/>
      <c r="U348" s="51"/>
      <c r="V348" s="51"/>
      <c r="W348" s="51"/>
      <c r="X348" s="51"/>
      <c r="Y348" s="51"/>
      <c r="Z348" s="51"/>
    </row>
    <row r="349" spans="1:26" ht="15.75" customHeight="1">
      <c r="A349" s="19"/>
      <c r="B349" s="19"/>
      <c r="C349" s="19"/>
      <c r="D349" s="11"/>
      <c r="E349" s="10"/>
      <c r="F349" s="823"/>
      <c r="G349" s="11"/>
      <c r="H349" s="51"/>
      <c r="I349" s="51"/>
      <c r="J349" s="51"/>
      <c r="K349" s="51"/>
      <c r="L349" s="51"/>
      <c r="M349" s="11"/>
      <c r="N349" s="51"/>
      <c r="O349" s="959"/>
      <c r="P349" s="51"/>
      <c r="Q349" s="960"/>
      <c r="R349" s="190"/>
      <c r="S349" s="51"/>
      <c r="T349" s="51"/>
      <c r="U349" s="51"/>
      <c r="V349" s="51"/>
      <c r="W349" s="51"/>
      <c r="X349" s="51"/>
      <c r="Y349" s="51"/>
      <c r="Z349" s="51"/>
    </row>
    <row r="350" spans="1:26" ht="15.75" customHeight="1">
      <c r="A350" s="19"/>
      <c r="B350" s="19"/>
      <c r="C350" s="19"/>
      <c r="D350" s="11"/>
      <c r="E350" s="10"/>
      <c r="F350" s="823"/>
      <c r="G350" s="11"/>
      <c r="H350" s="51"/>
      <c r="I350" s="51"/>
      <c r="J350" s="51"/>
      <c r="K350" s="51"/>
      <c r="L350" s="51"/>
      <c r="M350" s="11"/>
      <c r="N350" s="51"/>
      <c r="O350" s="959"/>
      <c r="P350" s="51"/>
      <c r="Q350" s="960"/>
      <c r="R350" s="190"/>
      <c r="S350" s="51"/>
      <c r="T350" s="51"/>
      <c r="U350" s="51"/>
      <c r="V350" s="51"/>
      <c r="W350" s="51"/>
      <c r="X350" s="51"/>
      <c r="Y350" s="51"/>
      <c r="Z350" s="51"/>
    </row>
    <row r="351" spans="1:26" ht="15.75" customHeight="1">
      <c r="A351" s="19"/>
      <c r="B351" s="19"/>
      <c r="C351" s="19"/>
      <c r="D351" s="11"/>
      <c r="E351" s="10"/>
      <c r="F351" s="823"/>
      <c r="G351" s="11"/>
      <c r="H351" s="51"/>
      <c r="I351" s="51"/>
      <c r="J351" s="51"/>
      <c r="K351" s="51"/>
      <c r="L351" s="51"/>
      <c r="M351" s="11"/>
      <c r="N351" s="51"/>
      <c r="O351" s="959"/>
      <c r="P351" s="51"/>
      <c r="Q351" s="960"/>
      <c r="R351" s="190"/>
      <c r="S351" s="51"/>
      <c r="T351" s="51"/>
      <c r="U351" s="51"/>
      <c r="V351" s="51"/>
      <c r="W351" s="51"/>
      <c r="X351" s="51"/>
      <c r="Y351" s="51"/>
      <c r="Z351" s="51"/>
    </row>
    <row r="352" spans="1:26" ht="15.75" customHeight="1">
      <c r="A352" s="19"/>
      <c r="B352" s="19"/>
      <c r="C352" s="19"/>
      <c r="D352" s="11"/>
      <c r="E352" s="10"/>
      <c r="F352" s="823"/>
      <c r="G352" s="11"/>
      <c r="H352" s="51"/>
      <c r="I352" s="51"/>
      <c r="J352" s="51"/>
      <c r="K352" s="51"/>
      <c r="L352" s="51"/>
      <c r="M352" s="11"/>
      <c r="N352" s="51"/>
      <c r="O352" s="959"/>
      <c r="P352" s="51"/>
      <c r="Q352" s="960"/>
      <c r="R352" s="190"/>
      <c r="S352" s="51"/>
      <c r="T352" s="51"/>
      <c r="U352" s="51"/>
      <c r="V352" s="51"/>
      <c r="W352" s="51"/>
      <c r="X352" s="51"/>
      <c r="Y352" s="51"/>
      <c r="Z352" s="51"/>
    </row>
    <row r="353" spans="1:26" ht="15.75" customHeight="1">
      <c r="A353" s="19"/>
      <c r="B353" s="19"/>
      <c r="C353" s="19"/>
      <c r="D353" s="11"/>
      <c r="E353" s="10"/>
      <c r="F353" s="823"/>
      <c r="G353" s="11"/>
      <c r="H353" s="51"/>
      <c r="I353" s="51"/>
      <c r="J353" s="51"/>
      <c r="K353" s="51"/>
      <c r="L353" s="51"/>
      <c r="M353" s="11"/>
      <c r="N353" s="51"/>
      <c r="O353" s="959"/>
      <c r="P353" s="51"/>
      <c r="Q353" s="960"/>
      <c r="R353" s="190"/>
      <c r="S353" s="51"/>
      <c r="T353" s="51"/>
      <c r="U353" s="51"/>
      <c r="V353" s="51"/>
      <c r="W353" s="51"/>
      <c r="X353" s="51"/>
      <c r="Y353" s="51"/>
      <c r="Z353" s="51"/>
    </row>
    <row r="354" spans="1:26" ht="15.75" customHeight="1">
      <c r="A354" s="19"/>
      <c r="B354" s="19"/>
      <c r="C354" s="19"/>
      <c r="D354" s="11"/>
      <c r="E354" s="10"/>
      <c r="F354" s="823"/>
      <c r="G354" s="11"/>
      <c r="H354" s="51"/>
      <c r="I354" s="51"/>
      <c r="J354" s="51"/>
      <c r="K354" s="51"/>
      <c r="L354" s="51"/>
      <c r="M354" s="11"/>
      <c r="N354" s="51"/>
      <c r="O354" s="959"/>
      <c r="P354" s="51"/>
      <c r="Q354" s="960"/>
      <c r="R354" s="190"/>
      <c r="S354" s="51"/>
      <c r="T354" s="51"/>
      <c r="U354" s="51"/>
      <c r="V354" s="51"/>
      <c r="W354" s="51"/>
      <c r="X354" s="51"/>
      <c r="Y354" s="51"/>
      <c r="Z354" s="51"/>
    </row>
    <row r="355" spans="1:26" ht="15.75" customHeight="1">
      <c r="A355" s="19"/>
      <c r="B355" s="19"/>
      <c r="C355" s="19"/>
      <c r="D355" s="11"/>
      <c r="E355" s="10"/>
      <c r="F355" s="823"/>
      <c r="G355" s="11"/>
      <c r="H355" s="51"/>
      <c r="I355" s="51"/>
      <c r="J355" s="51"/>
      <c r="K355" s="51"/>
      <c r="L355" s="51"/>
      <c r="M355" s="11"/>
      <c r="N355" s="51"/>
      <c r="O355" s="959"/>
      <c r="P355" s="51"/>
      <c r="Q355" s="960"/>
      <c r="R355" s="190"/>
      <c r="S355" s="51"/>
      <c r="T355" s="51"/>
      <c r="U355" s="51"/>
      <c r="V355" s="51"/>
      <c r="W355" s="51"/>
      <c r="X355" s="51"/>
      <c r="Y355" s="51"/>
      <c r="Z355" s="51"/>
    </row>
    <row r="356" spans="1:26" ht="15.75" customHeight="1">
      <c r="A356" s="19"/>
      <c r="B356" s="19"/>
      <c r="C356" s="19"/>
      <c r="D356" s="11"/>
      <c r="E356" s="10"/>
      <c r="F356" s="823"/>
      <c r="G356" s="11"/>
      <c r="H356" s="51"/>
      <c r="I356" s="51"/>
      <c r="J356" s="51"/>
      <c r="K356" s="51"/>
      <c r="L356" s="51"/>
      <c r="M356" s="11"/>
      <c r="N356" s="51"/>
      <c r="O356" s="959"/>
      <c r="P356" s="51"/>
      <c r="Q356" s="960"/>
      <c r="R356" s="190"/>
      <c r="S356" s="51"/>
      <c r="T356" s="51"/>
      <c r="U356" s="51"/>
      <c r="V356" s="51"/>
      <c r="W356" s="51"/>
      <c r="X356" s="51"/>
      <c r="Y356" s="51"/>
      <c r="Z356" s="51"/>
    </row>
    <row r="357" spans="1:26" ht="15.75" customHeight="1">
      <c r="A357" s="19"/>
      <c r="B357" s="19"/>
      <c r="C357" s="19"/>
      <c r="D357" s="11"/>
      <c r="E357" s="10"/>
      <c r="F357" s="823"/>
      <c r="G357" s="11"/>
      <c r="H357" s="51"/>
      <c r="I357" s="51"/>
      <c r="J357" s="51"/>
      <c r="K357" s="51"/>
      <c r="L357" s="51"/>
      <c r="M357" s="11"/>
      <c r="N357" s="51"/>
      <c r="O357" s="959"/>
      <c r="P357" s="51"/>
      <c r="Q357" s="960"/>
      <c r="R357" s="190"/>
      <c r="S357" s="51"/>
      <c r="T357" s="51"/>
      <c r="U357" s="51"/>
      <c r="V357" s="51"/>
      <c r="W357" s="51"/>
      <c r="X357" s="51"/>
      <c r="Y357" s="51"/>
      <c r="Z357" s="51"/>
    </row>
    <row r="358" spans="1:26" ht="15.75" customHeight="1">
      <c r="A358" s="19"/>
      <c r="B358" s="19"/>
      <c r="C358" s="19"/>
      <c r="D358" s="11"/>
      <c r="E358" s="10"/>
      <c r="F358" s="823"/>
      <c r="G358" s="11"/>
      <c r="H358" s="51"/>
      <c r="I358" s="51"/>
      <c r="J358" s="51"/>
      <c r="K358" s="51"/>
      <c r="L358" s="51"/>
      <c r="M358" s="11"/>
      <c r="N358" s="51"/>
      <c r="O358" s="959"/>
      <c r="P358" s="51"/>
      <c r="Q358" s="960"/>
      <c r="R358" s="190"/>
      <c r="S358" s="51"/>
      <c r="T358" s="51"/>
      <c r="U358" s="51"/>
      <c r="V358" s="51"/>
      <c r="W358" s="51"/>
      <c r="X358" s="51"/>
      <c r="Y358" s="51"/>
      <c r="Z358" s="51"/>
    </row>
    <row r="359" spans="1:26" ht="15.75" customHeight="1">
      <c r="A359" s="19"/>
      <c r="B359" s="19"/>
      <c r="C359" s="19"/>
      <c r="D359" s="11"/>
      <c r="E359" s="10"/>
      <c r="F359" s="823"/>
      <c r="G359" s="11"/>
      <c r="H359" s="51"/>
      <c r="I359" s="51"/>
      <c r="J359" s="51"/>
      <c r="K359" s="51"/>
      <c r="L359" s="51"/>
      <c r="M359" s="11"/>
      <c r="N359" s="51"/>
      <c r="O359" s="959"/>
      <c r="P359" s="51"/>
      <c r="Q359" s="960"/>
      <c r="R359" s="190"/>
      <c r="S359" s="51"/>
      <c r="T359" s="51"/>
      <c r="U359" s="51"/>
      <c r="V359" s="51"/>
      <c r="W359" s="51"/>
      <c r="X359" s="51"/>
      <c r="Y359" s="51"/>
      <c r="Z359" s="51"/>
    </row>
    <row r="360" spans="1:26" ht="15.75" customHeight="1">
      <c r="A360" s="19"/>
      <c r="B360" s="19"/>
      <c r="C360" s="19"/>
      <c r="D360" s="11"/>
      <c r="E360" s="10"/>
      <c r="F360" s="823"/>
      <c r="G360" s="11"/>
      <c r="H360" s="51"/>
      <c r="I360" s="51"/>
      <c r="J360" s="51"/>
      <c r="K360" s="51"/>
      <c r="L360" s="51"/>
      <c r="M360" s="11"/>
      <c r="N360" s="51"/>
      <c r="O360" s="959"/>
      <c r="P360" s="51"/>
      <c r="Q360" s="960"/>
      <c r="R360" s="190"/>
      <c r="S360" s="51"/>
      <c r="T360" s="51"/>
      <c r="U360" s="51"/>
      <c r="V360" s="51"/>
      <c r="W360" s="51"/>
      <c r="X360" s="51"/>
      <c r="Y360" s="51"/>
      <c r="Z360" s="51"/>
    </row>
    <row r="361" spans="1:26" ht="15.75" customHeight="1">
      <c r="A361" s="19"/>
      <c r="B361" s="19"/>
      <c r="C361" s="19"/>
      <c r="D361" s="11"/>
      <c r="E361" s="10"/>
      <c r="F361" s="823"/>
      <c r="G361" s="11"/>
      <c r="H361" s="51"/>
      <c r="I361" s="51"/>
      <c r="J361" s="51"/>
      <c r="K361" s="51"/>
      <c r="L361" s="51"/>
      <c r="M361" s="11"/>
      <c r="N361" s="51"/>
      <c r="O361" s="959"/>
      <c r="P361" s="51"/>
      <c r="Q361" s="960"/>
      <c r="R361" s="190"/>
      <c r="S361" s="51"/>
      <c r="T361" s="51"/>
      <c r="U361" s="51"/>
      <c r="V361" s="51"/>
      <c r="W361" s="51"/>
      <c r="X361" s="51"/>
      <c r="Y361" s="51"/>
      <c r="Z361" s="51"/>
    </row>
    <row r="362" spans="1:26" ht="15.75" customHeight="1">
      <c r="A362" s="19"/>
      <c r="B362" s="19"/>
      <c r="C362" s="19"/>
      <c r="D362" s="11"/>
      <c r="E362" s="10"/>
      <c r="F362" s="823"/>
      <c r="G362" s="11"/>
      <c r="H362" s="51"/>
      <c r="I362" s="51"/>
      <c r="J362" s="51"/>
      <c r="K362" s="51"/>
      <c r="L362" s="51"/>
      <c r="M362" s="11"/>
      <c r="N362" s="51"/>
      <c r="O362" s="959"/>
      <c r="P362" s="51"/>
      <c r="Q362" s="960"/>
      <c r="R362" s="190"/>
      <c r="S362" s="51"/>
      <c r="T362" s="51"/>
      <c r="U362" s="51"/>
      <c r="V362" s="51"/>
      <c r="W362" s="51"/>
      <c r="X362" s="51"/>
      <c r="Y362" s="51"/>
      <c r="Z362" s="51"/>
    </row>
    <row r="363" spans="1:26" ht="15.75" customHeight="1">
      <c r="A363" s="19"/>
      <c r="B363" s="19"/>
      <c r="C363" s="19"/>
      <c r="D363" s="11"/>
      <c r="E363" s="10"/>
      <c r="F363" s="823"/>
      <c r="G363" s="11"/>
      <c r="H363" s="51"/>
      <c r="I363" s="51"/>
      <c r="J363" s="51"/>
      <c r="K363" s="51"/>
      <c r="L363" s="51"/>
      <c r="M363" s="11"/>
      <c r="N363" s="51"/>
      <c r="O363" s="959"/>
      <c r="P363" s="51"/>
      <c r="Q363" s="960"/>
      <c r="R363" s="190"/>
      <c r="S363" s="51"/>
      <c r="T363" s="51"/>
      <c r="U363" s="51"/>
      <c r="V363" s="51"/>
      <c r="W363" s="51"/>
      <c r="X363" s="51"/>
      <c r="Y363" s="51"/>
      <c r="Z363" s="51"/>
    </row>
    <row r="364" spans="1:26" ht="15.75" customHeight="1">
      <c r="A364" s="19"/>
      <c r="B364" s="19"/>
      <c r="C364" s="19"/>
      <c r="D364" s="11"/>
      <c r="E364" s="10"/>
      <c r="F364" s="823"/>
      <c r="G364" s="11"/>
      <c r="H364" s="51"/>
      <c r="I364" s="51"/>
      <c r="J364" s="51"/>
      <c r="K364" s="51"/>
      <c r="L364" s="51"/>
      <c r="M364" s="11"/>
      <c r="N364" s="51"/>
      <c r="O364" s="959"/>
      <c r="P364" s="51"/>
      <c r="Q364" s="960"/>
      <c r="R364" s="190"/>
      <c r="S364" s="51"/>
      <c r="T364" s="51"/>
      <c r="U364" s="51"/>
      <c r="V364" s="51"/>
      <c r="W364" s="51"/>
      <c r="X364" s="51"/>
      <c r="Y364" s="51"/>
      <c r="Z364" s="51"/>
    </row>
    <row r="365" spans="1:26" ht="15.75" customHeight="1">
      <c r="A365" s="19"/>
      <c r="B365" s="19"/>
      <c r="C365" s="19"/>
      <c r="D365" s="11"/>
      <c r="E365" s="10"/>
      <c r="F365" s="823"/>
      <c r="G365" s="11"/>
      <c r="H365" s="51"/>
      <c r="I365" s="51"/>
      <c r="J365" s="51"/>
      <c r="K365" s="51"/>
      <c r="L365" s="51"/>
      <c r="M365" s="11"/>
      <c r="N365" s="51"/>
      <c r="O365" s="959"/>
      <c r="P365" s="51"/>
      <c r="Q365" s="960"/>
      <c r="R365" s="190"/>
      <c r="S365" s="51"/>
      <c r="T365" s="51"/>
      <c r="U365" s="51"/>
      <c r="V365" s="51"/>
      <c r="W365" s="51"/>
      <c r="X365" s="51"/>
      <c r="Y365" s="51"/>
      <c r="Z365" s="51"/>
    </row>
    <row r="366" spans="1:26" ht="15.75" customHeight="1">
      <c r="A366" s="19"/>
      <c r="B366" s="19"/>
      <c r="C366" s="19"/>
      <c r="D366" s="11"/>
      <c r="E366" s="10"/>
      <c r="F366" s="823"/>
      <c r="G366" s="11"/>
      <c r="H366" s="51"/>
      <c r="I366" s="51"/>
      <c r="J366" s="51"/>
      <c r="K366" s="51"/>
      <c r="L366" s="51"/>
      <c r="M366" s="11"/>
      <c r="N366" s="51"/>
      <c r="O366" s="959"/>
      <c r="P366" s="51"/>
      <c r="Q366" s="960"/>
      <c r="R366" s="190"/>
      <c r="S366" s="51"/>
      <c r="T366" s="51"/>
      <c r="U366" s="51"/>
      <c r="V366" s="51"/>
      <c r="W366" s="51"/>
      <c r="X366" s="51"/>
      <c r="Y366" s="51"/>
      <c r="Z366" s="51"/>
    </row>
    <row r="367" spans="1:26" ht="15.75" customHeight="1">
      <c r="A367" s="19"/>
      <c r="B367" s="19"/>
      <c r="C367" s="19"/>
      <c r="D367" s="11"/>
      <c r="E367" s="10"/>
      <c r="F367" s="823"/>
      <c r="G367" s="11"/>
      <c r="H367" s="51"/>
      <c r="I367" s="51"/>
      <c r="J367" s="51"/>
      <c r="K367" s="51"/>
      <c r="L367" s="51"/>
      <c r="M367" s="11"/>
      <c r="N367" s="51"/>
      <c r="O367" s="959"/>
      <c r="P367" s="51"/>
      <c r="Q367" s="960"/>
      <c r="R367" s="190"/>
      <c r="S367" s="51"/>
      <c r="T367" s="51"/>
      <c r="U367" s="51"/>
      <c r="V367" s="51"/>
      <c r="W367" s="51"/>
      <c r="X367" s="51"/>
      <c r="Y367" s="51"/>
      <c r="Z367" s="51"/>
    </row>
    <row r="368" spans="1:26" ht="15.75" customHeight="1">
      <c r="A368" s="19"/>
      <c r="B368" s="19"/>
      <c r="C368" s="19"/>
      <c r="D368" s="11"/>
      <c r="E368" s="10"/>
      <c r="F368" s="823"/>
      <c r="G368" s="11"/>
      <c r="H368" s="51"/>
      <c r="I368" s="51"/>
      <c r="J368" s="51"/>
      <c r="K368" s="51"/>
      <c r="L368" s="51"/>
      <c r="M368" s="11"/>
      <c r="N368" s="51"/>
      <c r="O368" s="959"/>
      <c r="P368" s="51"/>
      <c r="Q368" s="960"/>
      <c r="R368" s="190"/>
      <c r="S368" s="51"/>
      <c r="T368" s="51"/>
      <c r="U368" s="51"/>
      <c r="V368" s="51"/>
      <c r="W368" s="51"/>
      <c r="X368" s="51"/>
      <c r="Y368" s="51"/>
      <c r="Z368" s="51"/>
    </row>
    <row r="369" spans="1:26" ht="15.75" customHeight="1">
      <c r="A369" s="19"/>
      <c r="B369" s="19"/>
      <c r="C369" s="19"/>
      <c r="D369" s="11"/>
      <c r="E369" s="10"/>
      <c r="F369" s="823"/>
      <c r="G369" s="11"/>
      <c r="H369" s="51"/>
      <c r="I369" s="51"/>
      <c r="J369" s="51"/>
      <c r="K369" s="51"/>
      <c r="L369" s="51"/>
      <c r="M369" s="11"/>
      <c r="N369" s="51"/>
      <c r="O369" s="959"/>
      <c r="P369" s="51"/>
      <c r="Q369" s="960"/>
      <c r="R369" s="190"/>
      <c r="S369" s="51"/>
      <c r="T369" s="51"/>
      <c r="U369" s="51"/>
      <c r="V369" s="51"/>
      <c r="W369" s="51"/>
      <c r="X369" s="51"/>
      <c r="Y369" s="51"/>
      <c r="Z369" s="51"/>
    </row>
    <row r="370" spans="1:26" ht="15.75" customHeight="1">
      <c r="A370" s="19"/>
      <c r="B370" s="19"/>
      <c r="C370" s="19"/>
      <c r="D370" s="11"/>
      <c r="E370" s="10"/>
      <c r="F370" s="823"/>
      <c r="G370" s="11"/>
      <c r="H370" s="51"/>
      <c r="I370" s="51"/>
      <c r="J370" s="51"/>
      <c r="K370" s="51"/>
      <c r="L370" s="51"/>
      <c r="M370" s="11"/>
      <c r="N370" s="51"/>
      <c r="O370" s="959"/>
      <c r="P370" s="51"/>
      <c r="Q370" s="960"/>
      <c r="R370" s="190"/>
      <c r="S370" s="51"/>
      <c r="T370" s="51"/>
      <c r="U370" s="51"/>
      <c r="V370" s="51"/>
      <c r="W370" s="51"/>
      <c r="X370" s="51"/>
      <c r="Y370" s="51"/>
      <c r="Z370" s="51"/>
    </row>
    <row r="371" spans="1:26" ht="15.75" customHeight="1">
      <c r="A371" s="19"/>
      <c r="B371" s="19"/>
      <c r="C371" s="19"/>
      <c r="D371" s="11"/>
      <c r="E371" s="10"/>
      <c r="F371" s="823"/>
      <c r="G371" s="11"/>
      <c r="H371" s="51"/>
      <c r="I371" s="51"/>
      <c r="J371" s="51"/>
      <c r="K371" s="51"/>
      <c r="L371" s="51"/>
      <c r="M371" s="11"/>
      <c r="N371" s="51"/>
      <c r="O371" s="959"/>
      <c r="P371" s="51"/>
      <c r="Q371" s="960"/>
      <c r="R371" s="190"/>
      <c r="S371" s="51"/>
      <c r="T371" s="51"/>
      <c r="U371" s="51"/>
      <c r="V371" s="51"/>
      <c r="W371" s="51"/>
      <c r="X371" s="51"/>
      <c r="Y371" s="51"/>
      <c r="Z371" s="51"/>
    </row>
    <row r="372" spans="1:26" ht="15.75" customHeight="1">
      <c r="A372" s="19"/>
      <c r="B372" s="19"/>
      <c r="C372" s="19"/>
      <c r="D372" s="11"/>
      <c r="E372" s="10"/>
      <c r="F372" s="823"/>
      <c r="G372" s="11"/>
      <c r="H372" s="51"/>
      <c r="I372" s="51"/>
      <c r="J372" s="51"/>
      <c r="K372" s="51"/>
      <c r="L372" s="51"/>
      <c r="M372" s="11"/>
      <c r="N372" s="51"/>
      <c r="O372" s="959"/>
      <c r="P372" s="51"/>
      <c r="Q372" s="960"/>
      <c r="R372" s="190"/>
      <c r="S372" s="51"/>
      <c r="T372" s="51"/>
      <c r="U372" s="51"/>
      <c r="V372" s="51"/>
      <c r="W372" s="51"/>
      <c r="X372" s="51"/>
      <c r="Y372" s="51"/>
      <c r="Z372" s="51"/>
    </row>
    <row r="373" spans="1:26" ht="15.75" customHeight="1">
      <c r="A373" s="19"/>
      <c r="B373" s="19"/>
      <c r="C373" s="19"/>
      <c r="D373" s="11"/>
      <c r="E373" s="10"/>
      <c r="F373" s="823"/>
      <c r="G373" s="11"/>
      <c r="H373" s="51"/>
      <c r="I373" s="51"/>
      <c r="J373" s="51"/>
      <c r="K373" s="51"/>
      <c r="L373" s="51"/>
      <c r="M373" s="11"/>
      <c r="N373" s="51"/>
      <c r="O373" s="959"/>
      <c r="P373" s="51"/>
      <c r="Q373" s="960"/>
      <c r="R373" s="190"/>
      <c r="S373" s="51"/>
      <c r="T373" s="51"/>
      <c r="U373" s="51"/>
      <c r="V373" s="51"/>
      <c r="W373" s="51"/>
      <c r="X373" s="51"/>
      <c r="Y373" s="51"/>
      <c r="Z373" s="51"/>
    </row>
    <row r="374" spans="1:26" ht="15.75" customHeight="1">
      <c r="A374" s="19"/>
      <c r="B374" s="19"/>
      <c r="C374" s="19"/>
      <c r="D374" s="11"/>
      <c r="E374" s="10"/>
      <c r="F374" s="823"/>
      <c r="G374" s="11"/>
      <c r="H374" s="51"/>
      <c r="I374" s="51"/>
      <c r="J374" s="51"/>
      <c r="K374" s="51"/>
      <c r="L374" s="51"/>
      <c r="M374" s="11"/>
      <c r="N374" s="51"/>
      <c r="O374" s="959"/>
      <c r="P374" s="51"/>
      <c r="Q374" s="960"/>
      <c r="R374" s="190"/>
      <c r="S374" s="51"/>
      <c r="T374" s="51"/>
      <c r="U374" s="51"/>
      <c r="V374" s="51"/>
      <c r="W374" s="51"/>
      <c r="X374" s="51"/>
      <c r="Y374" s="51"/>
      <c r="Z374" s="51"/>
    </row>
    <row r="375" spans="1:26" ht="15.75" customHeight="1">
      <c r="A375" s="19"/>
      <c r="B375" s="19"/>
      <c r="C375" s="19"/>
      <c r="D375" s="11"/>
      <c r="E375" s="10"/>
      <c r="F375" s="823"/>
      <c r="G375" s="11"/>
      <c r="H375" s="51"/>
      <c r="I375" s="51"/>
      <c r="J375" s="51"/>
      <c r="K375" s="51"/>
      <c r="L375" s="51"/>
      <c r="M375" s="11"/>
      <c r="N375" s="51"/>
      <c r="O375" s="959"/>
      <c r="P375" s="51"/>
      <c r="Q375" s="960"/>
      <c r="R375" s="190"/>
      <c r="S375" s="51"/>
      <c r="T375" s="51"/>
      <c r="U375" s="51"/>
      <c r="V375" s="51"/>
      <c r="W375" s="51"/>
      <c r="X375" s="51"/>
      <c r="Y375" s="51"/>
      <c r="Z375" s="51"/>
    </row>
    <row r="376" spans="1:26" ht="15.75" customHeight="1">
      <c r="A376" s="19"/>
      <c r="B376" s="19"/>
      <c r="C376" s="19"/>
      <c r="D376" s="11"/>
      <c r="E376" s="10"/>
      <c r="F376" s="823"/>
      <c r="G376" s="11"/>
      <c r="H376" s="51"/>
      <c r="I376" s="51"/>
      <c r="J376" s="51"/>
      <c r="K376" s="51"/>
      <c r="L376" s="51"/>
      <c r="M376" s="11"/>
      <c r="N376" s="51"/>
      <c r="O376" s="959"/>
      <c r="P376" s="51"/>
      <c r="Q376" s="960"/>
      <c r="R376" s="190"/>
      <c r="S376" s="51"/>
      <c r="T376" s="51"/>
      <c r="U376" s="51"/>
      <c r="V376" s="51"/>
      <c r="W376" s="51"/>
      <c r="X376" s="51"/>
      <c r="Y376" s="51"/>
      <c r="Z376" s="51"/>
    </row>
    <row r="377" spans="1:26" ht="15.75" customHeight="1">
      <c r="A377" s="19"/>
      <c r="B377" s="19"/>
      <c r="C377" s="19"/>
      <c r="D377" s="11"/>
      <c r="E377" s="10"/>
      <c r="F377" s="823"/>
      <c r="G377" s="11"/>
      <c r="H377" s="51"/>
      <c r="I377" s="51"/>
      <c r="J377" s="51"/>
      <c r="K377" s="51"/>
      <c r="L377" s="51"/>
      <c r="M377" s="11"/>
      <c r="N377" s="51"/>
      <c r="O377" s="959"/>
      <c r="P377" s="51"/>
      <c r="Q377" s="960"/>
      <c r="R377" s="190"/>
      <c r="S377" s="51"/>
      <c r="T377" s="51"/>
      <c r="U377" s="51"/>
      <c r="V377" s="51"/>
      <c r="W377" s="51"/>
      <c r="X377" s="51"/>
      <c r="Y377" s="51"/>
      <c r="Z377" s="51"/>
    </row>
    <row r="378" spans="1:26" ht="15.75" customHeight="1">
      <c r="A378" s="19"/>
      <c r="B378" s="19"/>
      <c r="C378" s="19"/>
      <c r="D378" s="11"/>
      <c r="E378" s="10"/>
      <c r="F378" s="823"/>
      <c r="G378" s="11"/>
      <c r="H378" s="51"/>
      <c r="I378" s="51"/>
      <c r="J378" s="51"/>
      <c r="K378" s="51"/>
      <c r="L378" s="51"/>
      <c r="M378" s="11"/>
      <c r="N378" s="51"/>
      <c r="O378" s="959"/>
      <c r="P378" s="51"/>
      <c r="Q378" s="960"/>
      <c r="R378" s="190"/>
      <c r="S378" s="51"/>
      <c r="T378" s="51"/>
      <c r="U378" s="51"/>
      <c r="V378" s="51"/>
      <c r="W378" s="51"/>
      <c r="X378" s="51"/>
      <c r="Y378" s="51"/>
      <c r="Z378" s="51"/>
    </row>
    <row r="379" spans="1:26" ht="15.75" customHeight="1">
      <c r="A379" s="19"/>
      <c r="B379" s="19"/>
      <c r="C379" s="19"/>
      <c r="D379" s="11"/>
      <c r="E379" s="10"/>
      <c r="F379" s="823"/>
      <c r="G379" s="11"/>
      <c r="H379" s="51"/>
      <c r="I379" s="51"/>
      <c r="J379" s="51"/>
      <c r="K379" s="51"/>
      <c r="L379" s="51"/>
      <c r="M379" s="11"/>
      <c r="N379" s="51"/>
      <c r="O379" s="959"/>
      <c r="P379" s="51"/>
      <c r="Q379" s="960"/>
      <c r="R379" s="190"/>
      <c r="S379" s="51"/>
      <c r="T379" s="51"/>
      <c r="U379" s="51"/>
      <c r="V379" s="51"/>
      <c r="W379" s="51"/>
      <c r="X379" s="51"/>
      <c r="Y379" s="51"/>
      <c r="Z379" s="51"/>
    </row>
    <row r="380" spans="1:26" ht="15.75" customHeight="1">
      <c r="A380" s="19"/>
      <c r="B380" s="19"/>
      <c r="C380" s="19"/>
      <c r="D380" s="11"/>
      <c r="E380" s="10"/>
      <c r="F380" s="823"/>
      <c r="G380" s="11"/>
      <c r="H380" s="51"/>
      <c r="I380" s="51"/>
      <c r="J380" s="51"/>
      <c r="K380" s="51"/>
      <c r="L380" s="51"/>
      <c r="M380" s="11"/>
      <c r="N380" s="51"/>
      <c r="O380" s="959"/>
      <c r="P380" s="51"/>
      <c r="Q380" s="960"/>
      <c r="R380" s="190"/>
      <c r="S380" s="51"/>
      <c r="T380" s="51"/>
      <c r="U380" s="51"/>
      <c r="V380" s="51"/>
      <c r="W380" s="51"/>
      <c r="X380" s="51"/>
      <c r="Y380" s="51"/>
      <c r="Z380" s="51"/>
    </row>
    <row r="381" spans="1:26" ht="15.75" customHeight="1">
      <c r="A381" s="19"/>
      <c r="B381" s="19"/>
      <c r="C381" s="19"/>
      <c r="D381" s="11"/>
      <c r="E381" s="10"/>
      <c r="F381" s="823"/>
      <c r="G381" s="11"/>
      <c r="H381" s="51"/>
      <c r="I381" s="51"/>
      <c r="J381" s="51"/>
      <c r="K381" s="51"/>
      <c r="L381" s="51"/>
      <c r="M381" s="11"/>
      <c r="N381" s="51"/>
      <c r="O381" s="959"/>
      <c r="P381" s="51"/>
      <c r="Q381" s="960"/>
      <c r="R381" s="190"/>
      <c r="S381" s="51"/>
      <c r="T381" s="51"/>
      <c r="U381" s="51"/>
      <c r="V381" s="51"/>
      <c r="W381" s="51"/>
      <c r="X381" s="51"/>
      <c r="Y381" s="51"/>
      <c r="Z381" s="51"/>
    </row>
    <row r="382" spans="1:26" ht="15.75" customHeight="1">
      <c r="A382" s="19"/>
      <c r="B382" s="19"/>
      <c r="C382" s="19"/>
      <c r="D382" s="11"/>
      <c r="E382" s="10"/>
      <c r="F382" s="823"/>
      <c r="G382" s="11"/>
      <c r="H382" s="51"/>
      <c r="I382" s="51"/>
      <c r="J382" s="51"/>
      <c r="K382" s="51"/>
      <c r="L382" s="51"/>
      <c r="M382" s="11"/>
      <c r="N382" s="51"/>
      <c r="O382" s="959"/>
      <c r="P382" s="51"/>
      <c r="Q382" s="960"/>
      <c r="R382" s="190"/>
      <c r="S382" s="51"/>
      <c r="T382" s="51"/>
      <c r="U382" s="51"/>
      <c r="V382" s="51"/>
      <c r="W382" s="51"/>
      <c r="X382" s="51"/>
      <c r="Y382" s="51"/>
      <c r="Z382" s="51"/>
    </row>
    <row r="383" spans="1:26" ht="15.75" customHeight="1">
      <c r="A383" s="19"/>
      <c r="B383" s="19"/>
      <c r="C383" s="19"/>
      <c r="D383" s="11"/>
      <c r="E383" s="10"/>
      <c r="F383" s="823"/>
      <c r="G383" s="11"/>
      <c r="H383" s="51"/>
      <c r="I383" s="51"/>
      <c r="J383" s="51"/>
      <c r="K383" s="51"/>
      <c r="L383" s="51"/>
      <c r="M383" s="11"/>
      <c r="N383" s="51"/>
      <c r="O383" s="959"/>
      <c r="P383" s="51"/>
      <c r="Q383" s="960"/>
      <c r="R383" s="190"/>
      <c r="S383" s="51"/>
      <c r="T383" s="51"/>
      <c r="U383" s="51"/>
      <c r="V383" s="51"/>
      <c r="W383" s="51"/>
      <c r="X383" s="51"/>
      <c r="Y383" s="51"/>
      <c r="Z383" s="51"/>
    </row>
    <row r="384" spans="1:26" ht="15.75" customHeight="1">
      <c r="A384" s="19"/>
      <c r="B384" s="19"/>
      <c r="C384" s="19"/>
      <c r="D384" s="11"/>
      <c r="E384" s="10"/>
      <c r="F384" s="823"/>
      <c r="G384" s="11"/>
      <c r="H384" s="51"/>
      <c r="I384" s="51"/>
      <c r="J384" s="51"/>
      <c r="K384" s="51"/>
      <c r="L384" s="51"/>
      <c r="M384" s="11"/>
      <c r="N384" s="51"/>
      <c r="O384" s="959"/>
      <c r="P384" s="51"/>
      <c r="Q384" s="960"/>
      <c r="R384" s="190"/>
      <c r="S384" s="51"/>
      <c r="T384" s="51"/>
      <c r="U384" s="51"/>
      <c r="V384" s="51"/>
      <c r="W384" s="51"/>
      <c r="X384" s="51"/>
      <c r="Y384" s="51"/>
      <c r="Z384" s="51"/>
    </row>
    <row r="385" spans="1:26" ht="15.75" customHeight="1">
      <c r="A385" s="19"/>
      <c r="B385" s="19"/>
      <c r="C385" s="19"/>
      <c r="D385" s="11"/>
      <c r="E385" s="10"/>
      <c r="F385" s="823"/>
      <c r="G385" s="11"/>
      <c r="H385" s="51"/>
      <c r="I385" s="51"/>
      <c r="J385" s="51"/>
      <c r="K385" s="51"/>
      <c r="L385" s="51"/>
      <c r="M385" s="11"/>
      <c r="N385" s="51"/>
      <c r="O385" s="959"/>
      <c r="P385" s="51"/>
      <c r="Q385" s="960"/>
      <c r="R385" s="190"/>
      <c r="S385" s="51"/>
      <c r="T385" s="51"/>
      <c r="U385" s="51"/>
      <c r="V385" s="51"/>
      <c r="W385" s="51"/>
      <c r="X385" s="51"/>
      <c r="Y385" s="51"/>
      <c r="Z385" s="51"/>
    </row>
    <row r="386" spans="1:26" ht="15.75" customHeight="1">
      <c r="A386" s="19"/>
      <c r="B386" s="19"/>
      <c r="C386" s="19"/>
      <c r="D386" s="11"/>
      <c r="E386" s="10"/>
      <c r="F386" s="823"/>
      <c r="G386" s="11"/>
      <c r="H386" s="51"/>
      <c r="I386" s="51"/>
      <c r="J386" s="51"/>
      <c r="K386" s="51"/>
      <c r="L386" s="51"/>
      <c r="M386" s="11"/>
      <c r="N386" s="51"/>
      <c r="O386" s="959"/>
      <c r="P386" s="51"/>
      <c r="Q386" s="960"/>
      <c r="R386" s="190"/>
      <c r="S386" s="51"/>
      <c r="T386" s="51"/>
      <c r="U386" s="51"/>
      <c r="V386" s="51"/>
      <c r="W386" s="51"/>
      <c r="X386" s="51"/>
      <c r="Y386" s="51"/>
      <c r="Z386" s="51"/>
    </row>
    <row r="387" spans="1:26" ht="15.75" customHeight="1">
      <c r="A387" s="19"/>
      <c r="B387" s="19"/>
      <c r="C387" s="19"/>
      <c r="D387" s="11"/>
      <c r="E387" s="10"/>
      <c r="F387" s="823"/>
      <c r="G387" s="11"/>
      <c r="H387" s="51"/>
      <c r="I387" s="51"/>
      <c r="J387" s="51"/>
      <c r="K387" s="51"/>
      <c r="L387" s="51"/>
      <c r="M387" s="11"/>
      <c r="N387" s="51"/>
      <c r="O387" s="959"/>
      <c r="P387" s="51"/>
      <c r="Q387" s="960"/>
      <c r="R387" s="190"/>
      <c r="S387" s="51"/>
      <c r="T387" s="51"/>
      <c r="U387" s="51"/>
      <c r="V387" s="51"/>
      <c r="W387" s="51"/>
      <c r="X387" s="51"/>
      <c r="Y387" s="51"/>
      <c r="Z387" s="51"/>
    </row>
    <row r="388" spans="1:26" ht="15.75" customHeight="1"/>
    <row r="389" spans="1:26" ht="15.75" customHeight="1"/>
    <row r="390" spans="1:26" ht="15.75" customHeight="1"/>
    <row r="391" spans="1:26" ht="15.75" customHeight="1"/>
    <row r="392" spans="1:26" ht="15.75" customHeight="1"/>
    <row r="393" spans="1:26" ht="15.75" customHeight="1"/>
    <row r="394" spans="1:26" ht="15.75" customHeight="1"/>
    <row r="395" spans="1:26" ht="15.75" customHeight="1"/>
    <row r="396" spans="1:26" ht="15.75" customHeight="1"/>
    <row r="397" spans="1:26" ht="15.75" customHeight="1"/>
    <row r="398" spans="1:26" ht="15.75" customHeight="1"/>
    <row r="399" spans="1:26" ht="15.75" customHeight="1"/>
    <row r="400" spans="1:26"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S187"/>
  <mergeCells count="3">
    <mergeCell ref="A1:S1"/>
    <mergeCell ref="G3:K3"/>
    <mergeCell ref="M3:P3"/>
  </mergeCell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sheetPr>
    <pageSetUpPr fitToPage="1"/>
  </sheetPr>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10.85546875" customWidth="1"/>
    <col min="2" max="2" width="15.7109375" customWidth="1"/>
    <col min="3" max="3" width="46.7109375" customWidth="1"/>
    <col min="4" max="4" width="19.7109375" customWidth="1"/>
    <col min="5" max="5" width="27.7109375" customWidth="1"/>
    <col min="6" max="6" width="20.28515625" customWidth="1"/>
    <col min="7" max="7" width="24.85546875" customWidth="1"/>
    <col min="8" max="8" width="16.42578125" customWidth="1"/>
    <col min="9" max="9" width="17.85546875" customWidth="1"/>
    <col min="10" max="10" width="15.5703125" customWidth="1"/>
    <col min="11" max="11" width="23.140625" customWidth="1"/>
    <col min="12" max="12" width="10.140625" customWidth="1"/>
    <col min="13" max="13" width="10.5703125" customWidth="1"/>
    <col min="14" max="14" width="15.28515625" customWidth="1"/>
    <col min="15" max="15" width="10.140625" customWidth="1"/>
    <col min="16" max="16" width="60.28515625" customWidth="1"/>
    <col min="17" max="17" width="50.5703125" customWidth="1"/>
    <col min="18" max="18" width="11.140625" customWidth="1"/>
    <col min="19" max="26" width="8.7109375" customWidth="1"/>
  </cols>
  <sheetData>
    <row r="1" spans="1:26" ht="15" customHeight="1">
      <c r="A1" s="1182" t="s">
        <v>5058</v>
      </c>
      <c r="B1" s="1160"/>
      <c r="C1" s="1158"/>
      <c r="D1" s="833"/>
      <c r="E1" s="833"/>
      <c r="F1" s="834" t="s">
        <v>392</v>
      </c>
      <c r="G1" s="834" t="s">
        <v>609</v>
      </c>
      <c r="H1" s="834" t="s">
        <v>5063</v>
      </c>
      <c r="I1" s="834" t="s">
        <v>659</v>
      </c>
      <c r="J1" s="833"/>
      <c r="K1" s="447" t="s">
        <v>431</v>
      </c>
      <c r="L1" s="833"/>
      <c r="M1" s="833"/>
      <c r="N1" s="833"/>
      <c r="O1" s="833"/>
      <c r="P1" s="835"/>
      <c r="Q1" s="833"/>
      <c r="R1" s="833"/>
      <c r="S1" s="435"/>
      <c r="T1" s="435"/>
      <c r="U1" s="435"/>
      <c r="V1" s="435"/>
      <c r="W1" s="435"/>
      <c r="X1" s="435"/>
      <c r="Y1" s="435"/>
      <c r="Z1" s="435"/>
    </row>
    <row r="2" spans="1:26" ht="15" customHeight="1">
      <c r="A2" s="836" t="str">
        <f>HYPERLINK("#Index!B18", "Index Pg")</f>
        <v>Index Pg</v>
      </c>
      <c r="B2" s="838"/>
      <c r="C2" s="839" t="str">
        <f>HYPERLINK("#'Budget Summary II'!A3:B5", "Budget Summary II")</f>
        <v>Budget Summary II</v>
      </c>
      <c r="D2" s="840"/>
      <c r="E2" s="841" t="s">
        <v>42</v>
      </c>
      <c r="F2" s="442">
        <f>R6-G2-H2-I2</f>
        <v>0</v>
      </c>
      <c r="G2" s="442">
        <f>R12+R21</f>
        <v>0</v>
      </c>
      <c r="H2" s="442">
        <f>R37+R74+R111</f>
        <v>0</v>
      </c>
      <c r="I2" s="442">
        <f>R49+R86+R123</f>
        <v>0</v>
      </c>
      <c r="J2" s="840"/>
      <c r="K2" s="840"/>
      <c r="L2" s="840"/>
      <c r="M2" s="842"/>
      <c r="N2" s="840"/>
      <c r="O2" s="842"/>
      <c r="P2" s="843"/>
      <c r="Q2" s="840"/>
      <c r="R2" s="841"/>
      <c r="S2" s="435"/>
      <c r="T2" s="435"/>
      <c r="U2" s="435"/>
      <c r="V2" s="435"/>
      <c r="W2" s="435"/>
      <c r="X2" s="435"/>
      <c r="Y2" s="435"/>
      <c r="Z2" s="435"/>
    </row>
    <row r="3" spans="1:26" ht="15" customHeight="1">
      <c r="A3" s="836"/>
      <c r="B3" s="838"/>
      <c r="C3" s="839"/>
      <c r="D3" s="840"/>
      <c r="E3" s="841" t="s">
        <v>39</v>
      </c>
      <c r="F3" s="442">
        <f>O6-G3-H3-I3</f>
        <v>433.89904599999988</v>
      </c>
      <c r="G3" s="442">
        <f>O12+O21</f>
        <v>59.857627999999991</v>
      </c>
      <c r="H3" s="442">
        <f>O37+O74+O111</f>
        <v>231.33419000000004</v>
      </c>
      <c r="I3" s="442">
        <f>O49+O86+O123</f>
        <v>91.414050000000003</v>
      </c>
      <c r="J3" s="840"/>
      <c r="K3" s="840"/>
      <c r="L3" s="840"/>
      <c r="M3" s="842"/>
      <c r="N3" s="840"/>
      <c r="O3" s="842"/>
      <c r="P3" s="843"/>
      <c r="Q3" s="840"/>
      <c r="R3" s="841"/>
      <c r="S3" s="435"/>
      <c r="T3" s="435"/>
      <c r="U3" s="435"/>
      <c r="V3" s="435"/>
      <c r="W3" s="435"/>
      <c r="X3" s="435"/>
      <c r="Y3" s="435"/>
      <c r="Z3" s="435"/>
    </row>
    <row r="4" spans="1:26" ht="15" customHeight="1">
      <c r="A4" s="447" t="s">
        <v>150</v>
      </c>
      <c r="B4" s="447" t="s">
        <v>151</v>
      </c>
      <c r="C4" s="447" t="s">
        <v>12</v>
      </c>
      <c r="D4" s="447" t="s">
        <v>5093</v>
      </c>
      <c r="E4" s="447" t="s">
        <v>5094</v>
      </c>
      <c r="F4" s="1183" t="s">
        <v>428</v>
      </c>
      <c r="G4" s="1160"/>
      <c r="H4" s="1160"/>
      <c r="I4" s="1160"/>
      <c r="J4" s="1158"/>
      <c r="L4" s="1184" t="s">
        <v>432</v>
      </c>
      <c r="M4" s="1160"/>
      <c r="N4" s="1160"/>
      <c r="O4" s="1158"/>
      <c r="P4" s="844" t="s">
        <v>433</v>
      </c>
      <c r="Q4" s="447" t="s">
        <v>435</v>
      </c>
      <c r="R4" s="448" t="s">
        <v>434</v>
      </c>
      <c r="S4" s="449"/>
      <c r="T4" s="449"/>
      <c r="U4" s="449"/>
      <c r="V4" s="449"/>
      <c r="W4" s="449"/>
      <c r="X4" s="449"/>
      <c r="Y4" s="449"/>
      <c r="Z4" s="449"/>
    </row>
    <row r="5" spans="1:26" ht="15" customHeight="1">
      <c r="A5" s="447"/>
      <c r="B5" s="447"/>
      <c r="C5" s="447"/>
      <c r="D5" s="447"/>
      <c r="E5" s="447"/>
      <c r="F5" s="450" t="s">
        <v>439</v>
      </c>
      <c r="G5" s="450" t="s">
        <v>394</v>
      </c>
      <c r="H5" s="450" t="s">
        <v>395</v>
      </c>
      <c r="I5" s="450" t="s">
        <v>440</v>
      </c>
      <c r="J5" s="450" t="s">
        <v>441</v>
      </c>
      <c r="K5" s="447"/>
      <c r="L5" s="447" t="s">
        <v>442</v>
      </c>
      <c r="M5" s="448" t="s">
        <v>443</v>
      </c>
      <c r="N5" s="447" t="s">
        <v>444</v>
      </c>
      <c r="O5" s="448" t="s">
        <v>445</v>
      </c>
      <c r="P5" s="844"/>
      <c r="Q5" s="447"/>
      <c r="R5" s="448"/>
      <c r="S5" s="449"/>
      <c r="T5" s="449"/>
      <c r="U5" s="449"/>
      <c r="V5" s="449"/>
      <c r="W5" s="449"/>
      <c r="X5" s="449"/>
      <c r="Y5" s="449"/>
      <c r="Z5" s="449"/>
    </row>
    <row r="6" spans="1:26" ht="15" customHeight="1">
      <c r="A6" s="452">
        <v>16</v>
      </c>
      <c r="B6" s="453"/>
      <c r="C6" s="452" t="s">
        <v>947</v>
      </c>
      <c r="D6" s="452"/>
      <c r="E6" s="453"/>
      <c r="F6" s="453"/>
      <c r="G6" s="453"/>
      <c r="H6" s="453"/>
      <c r="I6" s="453"/>
      <c r="J6" s="453"/>
      <c r="K6" s="453"/>
      <c r="L6" s="452"/>
      <c r="M6" s="456"/>
      <c r="N6" s="452"/>
      <c r="O6" s="456">
        <f>SUM(O7:O8)+O12+O18</f>
        <v>816.50491399999987</v>
      </c>
      <c r="P6" s="846"/>
      <c r="Q6" s="452"/>
      <c r="R6" s="456">
        <f>SUM(R7:R8)+R12+R18</f>
        <v>0</v>
      </c>
      <c r="S6" s="435"/>
      <c r="T6" s="435"/>
      <c r="U6" s="435"/>
      <c r="V6" s="435"/>
      <c r="W6" s="435"/>
      <c r="X6" s="435"/>
      <c r="Y6" s="435"/>
      <c r="Z6" s="435"/>
    </row>
    <row r="7" spans="1:26" ht="15" customHeight="1">
      <c r="A7" s="848">
        <v>16.100000000000001</v>
      </c>
      <c r="B7" s="848"/>
      <c r="C7" s="458" t="s">
        <v>5109</v>
      </c>
      <c r="D7" s="848"/>
      <c r="E7" s="848"/>
      <c r="F7" s="848"/>
      <c r="G7" s="848"/>
      <c r="H7" s="848"/>
      <c r="I7" s="848"/>
      <c r="J7" s="848"/>
      <c r="K7" s="848"/>
      <c r="L7" s="848"/>
      <c r="M7" s="849"/>
      <c r="N7" s="850"/>
      <c r="O7" s="849">
        <f>'16.1.PM sub Annex - activities '!P5</f>
        <v>157.78998999999999</v>
      </c>
      <c r="P7" s="851"/>
      <c r="Q7" s="848"/>
      <c r="R7" s="849">
        <f>'16.1.PM sub Annex - activities '!S5</f>
        <v>0</v>
      </c>
      <c r="S7" s="435"/>
      <c r="T7" s="435"/>
      <c r="U7" s="435"/>
      <c r="V7" s="435"/>
      <c r="W7" s="435"/>
      <c r="X7" s="435"/>
      <c r="Y7" s="435"/>
      <c r="Z7" s="435"/>
    </row>
    <row r="8" spans="1:26" ht="15" customHeight="1">
      <c r="A8" s="848">
        <v>16.2</v>
      </c>
      <c r="B8" s="848"/>
      <c r="C8" s="848" t="s">
        <v>1101</v>
      </c>
      <c r="D8" s="848"/>
      <c r="E8" s="848"/>
      <c r="F8" s="848"/>
      <c r="G8" s="848"/>
      <c r="H8" s="848"/>
      <c r="I8" s="848"/>
      <c r="J8" s="848"/>
      <c r="K8" s="848"/>
      <c r="L8" s="848"/>
      <c r="M8" s="849"/>
      <c r="N8" s="850"/>
      <c r="O8" s="849">
        <f>SUM(O9:O11)</f>
        <v>38.57902</v>
      </c>
      <c r="P8" s="851"/>
      <c r="Q8" s="848"/>
      <c r="R8" s="849">
        <f>SUM(R9:R11)</f>
        <v>0</v>
      </c>
      <c r="S8" s="435"/>
      <c r="T8" s="435"/>
      <c r="U8" s="435"/>
      <c r="V8" s="435"/>
      <c r="W8" s="435"/>
      <c r="X8" s="435"/>
      <c r="Y8" s="435"/>
      <c r="Z8" s="435"/>
    </row>
    <row r="9" spans="1:26" ht="15" customHeight="1">
      <c r="A9" s="566" t="s">
        <v>4797</v>
      </c>
      <c r="B9" s="853" t="s">
        <v>5122</v>
      </c>
      <c r="C9" s="566" t="s">
        <v>5123</v>
      </c>
      <c r="D9" s="662"/>
      <c r="E9" s="662"/>
      <c r="F9" s="854"/>
      <c r="G9" s="854"/>
      <c r="H9" s="855">
        <v>2842000</v>
      </c>
      <c r="I9" s="855">
        <v>1635041</v>
      </c>
      <c r="J9" s="854"/>
      <c r="K9" s="855" t="s">
        <v>744</v>
      </c>
      <c r="L9" s="856">
        <f>AVERAGE(42720, 26250,26625,31842,26534,16842,18575,10000)*12</f>
        <v>299082</v>
      </c>
      <c r="M9" s="857">
        <f>L9/100000</f>
        <v>2.9908199999999998</v>
      </c>
      <c r="N9" s="859">
        <v>11</v>
      </c>
      <c r="O9" s="857">
        <f>M9*N9</f>
        <v>32.89902</v>
      </c>
      <c r="P9" s="860" t="s">
        <v>5131</v>
      </c>
      <c r="Q9" s="566">
        <f>'RMNCH+A Abstract'!J507</f>
        <v>0</v>
      </c>
      <c r="R9" s="673">
        <f>'RMNCH+A Abstract'!K507</f>
        <v>0</v>
      </c>
      <c r="S9" s="508"/>
      <c r="T9" s="508"/>
      <c r="U9" s="508"/>
      <c r="V9" s="508"/>
      <c r="W9" s="508"/>
      <c r="X9" s="508"/>
      <c r="Y9" s="508"/>
      <c r="Z9" s="508"/>
    </row>
    <row r="10" spans="1:26" ht="15" customHeight="1">
      <c r="A10" s="566" t="s">
        <v>4952</v>
      </c>
      <c r="B10" s="853" t="s">
        <v>5137</v>
      </c>
      <c r="C10" s="566" t="s">
        <v>5116</v>
      </c>
      <c r="D10" s="566" t="s">
        <v>5139</v>
      </c>
      <c r="E10" s="662"/>
      <c r="F10" s="854"/>
      <c r="G10" s="854"/>
      <c r="H10" s="861"/>
      <c r="I10" s="855"/>
      <c r="J10" s="854"/>
      <c r="K10" s="241" t="s">
        <v>691</v>
      </c>
      <c r="L10" s="862"/>
      <c r="M10" s="863"/>
      <c r="N10" s="568"/>
      <c r="O10" s="863"/>
      <c r="P10" s="590"/>
      <c r="Q10" s="566">
        <f>'RMNCH+A Abstract'!J508</f>
        <v>0</v>
      </c>
      <c r="R10" s="673">
        <f>'RMNCH+A Abstract'!K508</f>
        <v>0</v>
      </c>
      <c r="S10" s="508"/>
      <c r="T10" s="508"/>
      <c r="U10" s="508"/>
      <c r="V10" s="508"/>
      <c r="W10" s="508"/>
      <c r="X10" s="508"/>
      <c r="Y10" s="508"/>
      <c r="Z10" s="508"/>
    </row>
    <row r="11" spans="1:26" ht="15" customHeight="1">
      <c r="A11" s="566" t="s">
        <v>5148</v>
      </c>
      <c r="B11" s="465" t="s">
        <v>5149</v>
      </c>
      <c r="C11" s="466" t="s">
        <v>5150</v>
      </c>
      <c r="D11" s="864"/>
      <c r="E11" s="864"/>
      <c r="F11" s="865"/>
      <c r="G11" s="865"/>
      <c r="H11" s="866">
        <v>209000</v>
      </c>
      <c r="I11" s="866">
        <v>20025</v>
      </c>
      <c r="J11" s="865"/>
      <c r="K11" s="866" t="s">
        <v>697</v>
      </c>
      <c r="L11" s="866">
        <v>568000</v>
      </c>
      <c r="M11" s="867">
        <f>L11/100000</f>
        <v>5.68</v>
      </c>
      <c r="N11" s="866">
        <v>1</v>
      </c>
      <c r="O11" s="867">
        <f>M11*N11</f>
        <v>5.68</v>
      </c>
      <c r="P11" s="868" t="s">
        <v>1652</v>
      </c>
      <c r="Q11" s="465">
        <f>'RMNCH+A Abstract'!J509</f>
        <v>0</v>
      </c>
      <c r="R11" s="869">
        <f>'RMNCH+A Abstract'!K509</f>
        <v>0</v>
      </c>
      <c r="S11" s="435"/>
      <c r="T11" s="435"/>
      <c r="U11" s="435"/>
      <c r="V11" s="435"/>
      <c r="W11" s="435"/>
      <c r="X11" s="435"/>
      <c r="Y11" s="435"/>
      <c r="Z11" s="435"/>
    </row>
    <row r="12" spans="1:26" ht="15" customHeight="1">
      <c r="A12" s="848">
        <v>16.3</v>
      </c>
      <c r="B12" s="848"/>
      <c r="C12" s="848" t="s">
        <v>1104</v>
      </c>
      <c r="D12" s="848"/>
      <c r="E12" s="848"/>
      <c r="F12" s="870"/>
      <c r="G12" s="870"/>
      <c r="H12" s="870"/>
      <c r="I12" s="870"/>
      <c r="J12" s="870"/>
      <c r="K12" s="870"/>
      <c r="L12" s="870"/>
      <c r="M12" s="871"/>
      <c r="N12" s="870"/>
      <c r="O12" s="871">
        <f>SUM(O13:O17)</f>
        <v>59.857627999999991</v>
      </c>
      <c r="P12" s="851"/>
      <c r="Q12" s="848"/>
      <c r="R12" s="849">
        <f>SUM(R13:R17)</f>
        <v>0</v>
      </c>
      <c r="S12" s="435"/>
      <c r="T12" s="435"/>
      <c r="U12" s="435"/>
      <c r="V12" s="435"/>
      <c r="W12" s="435"/>
      <c r="X12" s="435"/>
      <c r="Y12" s="435"/>
      <c r="Z12" s="435"/>
    </row>
    <row r="13" spans="1:26" ht="15" customHeight="1">
      <c r="A13" s="566" t="s">
        <v>5019</v>
      </c>
      <c r="B13" s="853" t="s">
        <v>5169</v>
      </c>
      <c r="C13" s="566" t="s">
        <v>5170</v>
      </c>
      <c r="D13" s="662"/>
      <c r="E13" s="662"/>
      <c r="F13" s="854"/>
      <c r="G13" s="854"/>
      <c r="H13" s="855">
        <v>5940000</v>
      </c>
      <c r="I13" s="855">
        <v>3124676</v>
      </c>
      <c r="J13" s="854"/>
      <c r="K13" s="855" t="s">
        <v>744</v>
      </c>
      <c r="L13" s="856">
        <f>AVERAGE(11550,12128,13947,14643,15376,16108,16914,18647,19580,11000)*12</f>
        <v>179871.59999999998</v>
      </c>
      <c r="M13" s="857">
        <f t="shared" ref="M13:M17" si="0">L13/100000</f>
        <v>1.7987159999999998</v>
      </c>
      <c r="N13" s="859">
        <v>33</v>
      </c>
      <c r="O13" s="857">
        <f t="shared" ref="O13:O17" si="1">M13*N13</f>
        <v>59.357627999999991</v>
      </c>
      <c r="P13" s="873" t="s">
        <v>5176</v>
      </c>
      <c r="Q13" s="566">
        <f>'HMIS-MCTS Abstract'!J21</f>
        <v>0</v>
      </c>
      <c r="R13" s="673">
        <f>'HMIS-MCTS Abstract'!K21</f>
        <v>0</v>
      </c>
      <c r="S13" s="508"/>
      <c r="T13" s="508"/>
      <c r="U13" s="508"/>
      <c r="V13" s="508"/>
      <c r="W13" s="508"/>
      <c r="X13" s="508"/>
      <c r="Y13" s="508"/>
      <c r="Z13" s="508"/>
    </row>
    <row r="14" spans="1:26" ht="15" customHeight="1">
      <c r="A14" s="465" t="s">
        <v>5120</v>
      </c>
      <c r="B14" s="123" t="s">
        <v>5183</v>
      </c>
      <c r="C14" s="465" t="s">
        <v>5184</v>
      </c>
      <c r="D14" s="864"/>
      <c r="E14" s="864"/>
      <c r="F14" s="865"/>
      <c r="G14" s="865"/>
      <c r="H14" s="865"/>
      <c r="I14" s="874"/>
      <c r="J14" s="874"/>
      <c r="K14" s="865"/>
      <c r="L14" s="875"/>
      <c r="M14" s="867">
        <f t="shared" si="0"/>
        <v>0</v>
      </c>
      <c r="N14" s="865"/>
      <c r="O14" s="867">
        <f t="shared" si="1"/>
        <v>0</v>
      </c>
      <c r="P14" s="194"/>
      <c r="Q14" s="876">
        <f>'HMIS-MCTS Abstract'!J22</f>
        <v>0</v>
      </c>
      <c r="R14" s="468">
        <f>'HMIS-MCTS Abstract'!K22</f>
        <v>0</v>
      </c>
      <c r="S14" s="435"/>
      <c r="T14" s="435"/>
      <c r="U14" s="435"/>
      <c r="V14" s="435"/>
      <c r="W14" s="435"/>
      <c r="X14" s="435"/>
      <c r="Y14" s="435"/>
      <c r="Z14" s="435"/>
    </row>
    <row r="15" spans="1:26" ht="15" customHeight="1">
      <c r="A15" s="465" t="s">
        <v>5133</v>
      </c>
      <c r="B15" s="123" t="s">
        <v>5194</v>
      </c>
      <c r="C15" s="123" t="s">
        <v>5195</v>
      </c>
      <c r="D15" s="864"/>
      <c r="E15" s="864"/>
      <c r="F15" s="865"/>
      <c r="G15" s="865"/>
      <c r="I15" s="874"/>
      <c r="J15" s="866">
        <v>50000</v>
      </c>
      <c r="K15" s="866" t="s">
        <v>691</v>
      </c>
      <c r="L15" s="875">
        <v>50000</v>
      </c>
      <c r="M15" s="867">
        <f t="shared" si="0"/>
        <v>0.5</v>
      </c>
      <c r="N15" s="866">
        <v>1</v>
      </c>
      <c r="O15" s="867">
        <f t="shared" si="1"/>
        <v>0.5</v>
      </c>
      <c r="P15" s="194" t="s">
        <v>5200</v>
      </c>
      <c r="Q15" s="876">
        <f>'HMIS-MCTS Abstract'!J23</f>
        <v>0</v>
      </c>
      <c r="R15" s="468">
        <f>'HMIS-MCTS Abstract'!K23</f>
        <v>0</v>
      </c>
      <c r="S15" s="435"/>
      <c r="T15" s="435"/>
      <c r="U15" s="435"/>
      <c r="V15" s="435"/>
      <c r="W15" s="435"/>
      <c r="X15" s="435"/>
      <c r="Y15" s="435"/>
      <c r="Z15" s="435"/>
    </row>
    <row r="16" spans="1:26" ht="15" customHeight="1">
      <c r="A16" s="465" t="s">
        <v>5202</v>
      </c>
      <c r="B16" s="123" t="s">
        <v>5203</v>
      </c>
      <c r="C16" s="123" t="s">
        <v>5204</v>
      </c>
      <c r="D16" s="864"/>
      <c r="E16" s="864"/>
      <c r="F16" s="865"/>
      <c r="G16" s="865"/>
      <c r="H16" s="865"/>
      <c r="I16" s="865"/>
      <c r="J16" s="865"/>
      <c r="K16" s="866"/>
      <c r="L16" s="866"/>
      <c r="M16" s="867">
        <f t="shared" si="0"/>
        <v>0</v>
      </c>
      <c r="N16" s="865"/>
      <c r="O16" s="867">
        <f t="shared" si="1"/>
        <v>0</v>
      </c>
      <c r="P16" s="194"/>
      <c r="Q16" s="876">
        <f>'HMIS-MCTS Abstract'!J24</f>
        <v>0</v>
      </c>
      <c r="R16" s="468">
        <f>'HMIS-MCTS Abstract'!K24</f>
        <v>0</v>
      </c>
      <c r="S16" s="435"/>
      <c r="T16" s="435"/>
      <c r="U16" s="435"/>
      <c r="V16" s="435"/>
      <c r="W16" s="435"/>
      <c r="X16" s="435"/>
      <c r="Y16" s="435"/>
      <c r="Z16" s="435"/>
    </row>
    <row r="17" spans="1:26" ht="15" customHeight="1">
      <c r="A17" s="465" t="s">
        <v>5209</v>
      </c>
      <c r="B17" s="123" t="s">
        <v>5210</v>
      </c>
      <c r="C17" s="465" t="s">
        <v>5212</v>
      </c>
      <c r="D17" s="864"/>
      <c r="E17" s="864"/>
      <c r="F17" s="865"/>
      <c r="G17" s="865"/>
      <c r="H17" s="865"/>
      <c r="I17" s="865"/>
      <c r="J17" s="865"/>
      <c r="K17" s="865"/>
      <c r="L17" s="865"/>
      <c r="M17" s="867">
        <f t="shared" si="0"/>
        <v>0</v>
      </c>
      <c r="N17" s="865"/>
      <c r="O17" s="867">
        <f t="shared" si="1"/>
        <v>0</v>
      </c>
      <c r="P17" s="194"/>
      <c r="Q17" s="876">
        <f>'HMIS-MCTS Abstract'!J25</f>
        <v>0</v>
      </c>
      <c r="R17" s="468">
        <f>'HMIS-MCTS Abstract'!K25</f>
        <v>0</v>
      </c>
      <c r="S17" s="435"/>
      <c r="T17" s="435"/>
      <c r="U17" s="435"/>
      <c r="V17" s="435"/>
      <c r="W17" s="435"/>
      <c r="X17" s="435"/>
      <c r="Y17" s="435"/>
      <c r="Z17" s="435"/>
    </row>
    <row r="18" spans="1:26" ht="15" customHeight="1">
      <c r="A18" s="848">
        <v>16.399999999999999</v>
      </c>
      <c r="B18" s="848"/>
      <c r="C18" s="848" t="s">
        <v>5215</v>
      </c>
      <c r="D18" s="848"/>
      <c r="E18" s="848"/>
      <c r="F18" s="870"/>
      <c r="G18" s="870"/>
      <c r="H18" s="870"/>
      <c r="I18" s="870"/>
      <c r="J18" s="870"/>
      <c r="K18" s="870"/>
      <c r="L18" s="870"/>
      <c r="M18" s="871"/>
      <c r="N18" s="870"/>
      <c r="O18" s="871">
        <f>O19+O61+O98+O135+O136</f>
        <v>560.27827599999989</v>
      </c>
      <c r="P18" s="851"/>
      <c r="Q18" s="848"/>
      <c r="R18" s="849">
        <f>R19+R61+R98+R135+R136</f>
        <v>0</v>
      </c>
      <c r="S18" s="435"/>
      <c r="T18" s="435"/>
      <c r="U18" s="435"/>
      <c r="V18" s="435"/>
      <c r="W18" s="435"/>
      <c r="X18" s="435"/>
      <c r="Y18" s="435"/>
      <c r="Z18" s="435"/>
    </row>
    <row r="19" spans="1:26" ht="15" customHeight="1">
      <c r="A19" s="472" t="s">
        <v>5220</v>
      </c>
      <c r="B19" s="520"/>
      <c r="C19" s="520" t="s">
        <v>5222</v>
      </c>
      <c r="D19" s="520"/>
      <c r="E19" s="520"/>
      <c r="F19" s="878"/>
      <c r="G19" s="878"/>
      <c r="H19" s="878"/>
      <c r="I19" s="878"/>
      <c r="J19" s="878"/>
      <c r="K19" s="878"/>
      <c r="L19" s="878"/>
      <c r="M19" s="879"/>
      <c r="N19" s="878"/>
      <c r="O19" s="879">
        <f>O20+O21+O24+O37+O49</f>
        <v>402.08382999999998</v>
      </c>
      <c r="P19" s="880"/>
      <c r="Q19" s="472"/>
      <c r="R19" s="476">
        <f>R20+R21+R24+R37+R49</f>
        <v>0</v>
      </c>
      <c r="S19" s="435"/>
      <c r="T19" s="435"/>
      <c r="U19" s="435"/>
      <c r="V19" s="435"/>
      <c r="W19" s="435"/>
      <c r="X19" s="435"/>
      <c r="Y19" s="435"/>
      <c r="Z19" s="435"/>
    </row>
    <row r="20" spans="1:26" ht="15" customHeight="1">
      <c r="A20" s="506" t="s">
        <v>5233</v>
      </c>
      <c r="B20" s="327" t="s">
        <v>5234</v>
      </c>
      <c r="C20" s="327" t="s">
        <v>5235</v>
      </c>
      <c r="D20" s="506" t="s">
        <v>5236</v>
      </c>
      <c r="E20" s="506"/>
      <c r="F20" s="881"/>
      <c r="G20" s="881"/>
      <c r="H20" s="882">
        <f>2978000+1630000</f>
        <v>4608000</v>
      </c>
      <c r="I20" s="882">
        <f>2456031+387734+176727</f>
        <v>3020492</v>
      </c>
      <c r="J20" s="881"/>
      <c r="K20" s="882" t="s">
        <v>697</v>
      </c>
      <c r="L20" s="883">
        <f>AVERAGE(178000,120741,30000,69000,47000)*12</f>
        <v>1067378.3999999999</v>
      </c>
      <c r="M20" s="884">
        <f>L20/100000</f>
        <v>10.673783999999999</v>
      </c>
      <c r="N20" s="855">
        <v>5</v>
      </c>
      <c r="O20" s="884">
        <f>M20*N20</f>
        <v>53.368919999999996</v>
      </c>
      <c r="P20" s="885" t="s">
        <v>5245</v>
      </c>
      <c r="Q20" s="886"/>
      <c r="R20" s="513"/>
      <c r="S20" s="508"/>
      <c r="T20" s="508"/>
      <c r="U20" s="508"/>
      <c r="V20" s="508"/>
      <c r="W20" s="508"/>
      <c r="X20" s="508"/>
      <c r="Y20" s="508"/>
      <c r="Z20" s="508"/>
    </row>
    <row r="21" spans="1:26" ht="15" customHeight="1">
      <c r="A21" s="482" t="s">
        <v>5250</v>
      </c>
      <c r="B21" s="484" t="s">
        <v>5251</v>
      </c>
      <c r="C21" s="484" t="s">
        <v>5252</v>
      </c>
      <c r="D21" s="888"/>
      <c r="E21" s="888"/>
      <c r="F21" s="889"/>
      <c r="G21" s="889"/>
      <c r="H21" s="889"/>
      <c r="I21" s="889"/>
      <c r="J21" s="889"/>
      <c r="K21" s="889"/>
      <c r="L21" s="889"/>
      <c r="M21" s="891"/>
      <c r="N21" s="894"/>
      <c r="O21" s="891">
        <f>O22+O23</f>
        <v>0</v>
      </c>
      <c r="P21" s="665"/>
      <c r="Q21" s="665"/>
      <c r="R21" s="896">
        <f>R22+R23</f>
        <v>0</v>
      </c>
      <c r="S21" s="435"/>
      <c r="T21" s="435"/>
      <c r="U21" s="435"/>
      <c r="V21" s="435"/>
      <c r="W21" s="435"/>
      <c r="X21" s="435"/>
      <c r="Y21" s="435"/>
      <c r="Z21" s="435"/>
    </row>
    <row r="22" spans="1:26" ht="15" customHeight="1">
      <c r="A22" s="123" t="s">
        <v>5261</v>
      </c>
      <c r="B22" s="466"/>
      <c r="C22" s="466" t="s">
        <v>5263</v>
      </c>
      <c r="D22" s="227"/>
      <c r="E22" s="227"/>
      <c r="F22" s="875"/>
      <c r="G22" s="875"/>
      <c r="H22" s="897"/>
      <c r="I22" s="897"/>
      <c r="J22" s="897"/>
      <c r="K22" s="897"/>
      <c r="L22" s="897"/>
      <c r="M22" s="867">
        <f t="shared" ref="M22:M23" si="2">L22/100000</f>
        <v>0</v>
      </c>
      <c r="N22" s="865"/>
      <c r="O22" s="867">
        <f t="shared" ref="O22:O23" si="3">M22*N22</f>
        <v>0</v>
      </c>
      <c r="P22" s="194"/>
      <c r="Q22" s="886"/>
      <c r="R22" s="898"/>
      <c r="S22" s="435"/>
      <c r="T22" s="435"/>
      <c r="U22" s="435"/>
      <c r="V22" s="435"/>
      <c r="W22" s="435"/>
      <c r="X22" s="435"/>
      <c r="Y22" s="435"/>
      <c r="Z22" s="435"/>
    </row>
    <row r="23" spans="1:26" ht="15" customHeight="1">
      <c r="A23" s="123" t="s">
        <v>5270</v>
      </c>
      <c r="B23" s="466"/>
      <c r="C23" s="466" t="s">
        <v>5271</v>
      </c>
      <c r="D23" s="227"/>
      <c r="E23" s="227"/>
      <c r="F23" s="875"/>
      <c r="G23" s="875"/>
      <c r="H23" s="897"/>
      <c r="I23" s="897"/>
      <c r="J23" s="897"/>
      <c r="K23" s="897"/>
      <c r="L23" s="897"/>
      <c r="M23" s="867">
        <f t="shared" si="2"/>
        <v>0</v>
      </c>
      <c r="N23" s="865"/>
      <c r="O23" s="867">
        <f t="shared" si="3"/>
        <v>0</v>
      </c>
      <c r="P23" s="194"/>
      <c r="Q23" s="886"/>
      <c r="R23" s="898"/>
      <c r="S23" s="435"/>
      <c r="T23" s="435"/>
      <c r="U23" s="435"/>
      <c r="V23" s="435"/>
      <c r="W23" s="435"/>
      <c r="X23" s="435"/>
      <c r="Y23" s="435"/>
      <c r="Z23" s="435"/>
    </row>
    <row r="24" spans="1:26" ht="15" customHeight="1">
      <c r="A24" s="634" t="s">
        <v>5268</v>
      </c>
      <c r="B24" s="631"/>
      <c r="C24" s="631" t="s">
        <v>5275</v>
      </c>
      <c r="D24" s="631"/>
      <c r="E24" s="631"/>
      <c r="F24" s="900"/>
      <c r="G24" s="900"/>
      <c r="H24" s="900">
        <v>8353000</v>
      </c>
      <c r="I24" s="900">
        <v>4650633</v>
      </c>
      <c r="J24" s="900"/>
      <c r="K24" s="900"/>
      <c r="L24" s="900"/>
      <c r="M24" s="901"/>
      <c r="N24" s="900"/>
      <c r="O24" s="901">
        <f>SUM(O25:O36)</f>
        <v>118.59917999999999</v>
      </c>
      <c r="P24" s="637"/>
      <c r="Q24" s="634"/>
      <c r="R24" s="635">
        <f>SUM(R25:R36)</f>
        <v>0</v>
      </c>
      <c r="S24" s="435"/>
      <c r="T24" s="435"/>
      <c r="U24" s="435"/>
      <c r="V24" s="435"/>
      <c r="W24" s="435"/>
      <c r="X24" s="435"/>
      <c r="Y24" s="435"/>
      <c r="Z24" s="435"/>
    </row>
    <row r="25" spans="1:26" ht="15" customHeight="1">
      <c r="A25" s="566" t="s">
        <v>5286</v>
      </c>
      <c r="B25" s="853"/>
      <c r="C25" s="566" t="s">
        <v>5287</v>
      </c>
      <c r="D25" s="506" t="s">
        <v>5288</v>
      </c>
      <c r="E25" s="506" t="s">
        <v>5289</v>
      </c>
      <c r="F25" s="854"/>
      <c r="G25" s="854"/>
      <c r="H25" s="855">
        <v>1607000</v>
      </c>
      <c r="I25" s="855">
        <f>330750+319677+280928+304922</f>
        <v>1236277</v>
      </c>
      <c r="J25" s="854"/>
      <c r="K25" s="855" t="s">
        <v>744</v>
      </c>
      <c r="L25" s="856">
        <f>AVERAGE(60000,42720)*12</f>
        <v>616320</v>
      </c>
      <c r="M25" s="857">
        <f t="shared" ref="M25:M36" si="4">L25/100000</f>
        <v>6.1631999999999998</v>
      </c>
      <c r="N25" s="859">
        <v>3</v>
      </c>
      <c r="O25" s="857">
        <f t="shared" ref="O25:O36" si="5">M25*N25</f>
        <v>18.489599999999999</v>
      </c>
      <c r="P25" s="902" t="s">
        <v>5295</v>
      </c>
      <c r="Q25" s="566"/>
      <c r="R25" s="673"/>
      <c r="S25" s="508"/>
      <c r="T25" s="508"/>
      <c r="U25" s="508"/>
      <c r="V25" s="508"/>
      <c r="W25" s="508"/>
      <c r="X25" s="508"/>
      <c r="Y25" s="508"/>
      <c r="Z25" s="508"/>
    </row>
    <row r="26" spans="1:26" ht="15" customHeight="1">
      <c r="A26" s="566" t="s">
        <v>5297</v>
      </c>
      <c r="B26" s="853"/>
      <c r="C26" s="566" t="s">
        <v>5298</v>
      </c>
      <c r="D26" s="662"/>
      <c r="E26" s="506" t="s">
        <v>5299</v>
      </c>
      <c r="F26" s="854"/>
      <c r="G26" s="854"/>
      <c r="H26" s="855">
        <v>1934000</v>
      </c>
      <c r="I26" s="855">
        <f>203000+209984+210450+244757+294000+182723+352425-43925</f>
        <v>1653414</v>
      </c>
      <c r="J26" s="854"/>
      <c r="K26" s="855" t="s">
        <v>744</v>
      </c>
      <c r="L26" s="856">
        <f>AVERAGE(39938,33075,44100,15000)*12</f>
        <v>396339</v>
      </c>
      <c r="M26" s="857">
        <f t="shared" si="4"/>
        <v>3.96339</v>
      </c>
      <c r="N26" s="859">
        <v>6</v>
      </c>
      <c r="O26" s="857">
        <f t="shared" si="5"/>
        <v>23.780339999999999</v>
      </c>
      <c r="P26" s="902" t="s">
        <v>5308</v>
      </c>
      <c r="Q26" s="566"/>
      <c r="R26" s="673"/>
      <c r="S26" s="508"/>
      <c r="T26" s="508"/>
      <c r="U26" s="508"/>
      <c r="V26" s="508"/>
      <c r="W26" s="508"/>
      <c r="X26" s="508"/>
      <c r="Y26" s="508"/>
      <c r="Z26" s="508"/>
    </row>
    <row r="27" spans="1:26" ht="15" customHeight="1">
      <c r="A27" s="465" t="s">
        <v>5312</v>
      </c>
      <c r="B27" s="466"/>
      <c r="C27" s="227" t="s">
        <v>5315</v>
      </c>
      <c r="D27" s="469"/>
      <c r="E27" s="123" t="s">
        <v>5318</v>
      </c>
      <c r="F27" s="875"/>
      <c r="G27" s="875"/>
      <c r="H27" s="897"/>
      <c r="I27" s="897"/>
      <c r="J27" s="897"/>
      <c r="K27" s="897"/>
      <c r="L27" s="897"/>
      <c r="M27" s="867">
        <f t="shared" si="4"/>
        <v>0</v>
      </c>
      <c r="N27" s="865"/>
      <c r="O27" s="867">
        <f t="shared" si="5"/>
        <v>0</v>
      </c>
      <c r="P27" s="194"/>
      <c r="Q27" s="886"/>
      <c r="R27" s="513"/>
      <c r="S27" s="435"/>
      <c r="T27" s="435"/>
      <c r="U27" s="435"/>
      <c r="V27" s="435"/>
      <c r="W27" s="435"/>
      <c r="X27" s="435"/>
      <c r="Y27" s="435"/>
      <c r="Z27" s="435"/>
    </row>
    <row r="28" spans="1:26" ht="15" customHeight="1">
      <c r="A28" s="566" t="s">
        <v>5325</v>
      </c>
      <c r="B28" s="853"/>
      <c r="C28" s="566" t="s">
        <v>5328</v>
      </c>
      <c r="D28" s="662"/>
      <c r="E28" s="566" t="s">
        <v>5330</v>
      </c>
      <c r="F28" s="854"/>
      <c r="G28" s="854"/>
      <c r="H28" s="855">
        <v>721000</v>
      </c>
      <c r="I28" s="855">
        <f>139426+171500</f>
        <v>310926</v>
      </c>
      <c r="J28" s="854"/>
      <c r="K28" s="855" t="s">
        <v>744</v>
      </c>
      <c r="L28" s="856">
        <f>AVERAGE(27536,22289,15000,30000)*12</f>
        <v>284475</v>
      </c>
      <c r="M28" s="857">
        <f t="shared" si="4"/>
        <v>2.8447499999999999</v>
      </c>
      <c r="N28" s="859">
        <v>4</v>
      </c>
      <c r="O28" s="857">
        <f t="shared" si="5"/>
        <v>11.379</v>
      </c>
      <c r="P28" s="902" t="s">
        <v>5337</v>
      </c>
      <c r="Q28" s="566"/>
      <c r="R28" s="673"/>
      <c r="S28" s="508"/>
      <c r="T28" s="508"/>
      <c r="U28" s="508"/>
      <c r="V28" s="508"/>
      <c r="W28" s="508"/>
      <c r="X28" s="508"/>
      <c r="Y28" s="508"/>
      <c r="Z28" s="508"/>
    </row>
    <row r="29" spans="1:26" ht="15" customHeight="1">
      <c r="A29" s="566" t="s">
        <v>5341</v>
      </c>
      <c r="B29" s="853"/>
      <c r="C29" s="566" t="s">
        <v>5342</v>
      </c>
      <c r="D29" s="662"/>
      <c r="E29" s="506" t="s">
        <v>5343</v>
      </c>
      <c r="F29" s="854"/>
      <c r="G29" s="854"/>
      <c r="H29" s="854"/>
      <c r="I29" s="854"/>
      <c r="J29" s="854"/>
      <c r="K29" s="855" t="s">
        <v>744</v>
      </c>
      <c r="L29" s="856">
        <f>65000*12</f>
        <v>780000</v>
      </c>
      <c r="M29" s="857">
        <f t="shared" si="4"/>
        <v>7.8</v>
      </c>
      <c r="N29" s="859">
        <v>1</v>
      </c>
      <c r="O29" s="857">
        <f t="shared" si="5"/>
        <v>7.8</v>
      </c>
      <c r="P29" s="909" t="s">
        <v>5351</v>
      </c>
      <c r="Q29" s="566"/>
      <c r="R29" s="673"/>
      <c r="S29" s="508"/>
      <c r="T29" s="508"/>
      <c r="U29" s="508"/>
      <c r="V29" s="508"/>
      <c r="W29" s="508"/>
      <c r="X29" s="508"/>
      <c r="Y29" s="508"/>
      <c r="Z29" s="508"/>
    </row>
    <row r="30" spans="1:26" ht="15" customHeight="1">
      <c r="A30" s="566" t="s">
        <v>5357</v>
      </c>
      <c r="B30" s="853"/>
      <c r="C30" s="566" t="s">
        <v>5358</v>
      </c>
      <c r="D30" s="662"/>
      <c r="E30" s="506" t="s">
        <v>5359</v>
      </c>
      <c r="F30" s="854"/>
      <c r="G30" s="854"/>
      <c r="H30" s="855">
        <v>785000</v>
      </c>
      <c r="I30" s="855">
        <f>78169+640118-360000</f>
        <v>358287</v>
      </c>
      <c r="J30" s="854"/>
      <c r="K30" s="855" t="s">
        <v>744</v>
      </c>
      <c r="L30" s="856">
        <f>AVERAGE(42720,16800,16842)*12</f>
        <v>305448</v>
      </c>
      <c r="M30" s="857">
        <f t="shared" si="4"/>
        <v>3.0544799999999999</v>
      </c>
      <c r="N30" s="859">
        <v>3</v>
      </c>
      <c r="O30" s="857">
        <f t="shared" si="5"/>
        <v>9.1634399999999996</v>
      </c>
      <c r="P30" s="910" t="s">
        <v>5363</v>
      </c>
      <c r="Q30" s="566"/>
      <c r="R30" s="673"/>
      <c r="S30" s="508"/>
      <c r="T30" s="508"/>
      <c r="U30" s="508"/>
      <c r="V30" s="508"/>
      <c r="W30" s="508"/>
      <c r="X30" s="508"/>
      <c r="Y30" s="508"/>
      <c r="Z30" s="508"/>
    </row>
    <row r="31" spans="1:26" ht="15" customHeight="1">
      <c r="A31" s="566" t="s">
        <v>5368</v>
      </c>
      <c r="B31" s="853"/>
      <c r="C31" s="566" t="s">
        <v>5370</v>
      </c>
      <c r="D31" s="662"/>
      <c r="E31" s="506" t="s">
        <v>5371</v>
      </c>
      <c r="F31" s="854"/>
      <c r="G31" s="854"/>
      <c r="H31" s="855">
        <v>1421000</v>
      </c>
      <c r="I31" s="855">
        <v>794284</v>
      </c>
      <c r="J31" s="854"/>
      <c r="K31" s="855" t="s">
        <v>744</v>
      </c>
      <c r="L31" s="856">
        <f>AVERAGE(12128,12734,14644,17759,19580)*12</f>
        <v>184428</v>
      </c>
      <c r="M31" s="857">
        <f t="shared" si="4"/>
        <v>1.8442799999999999</v>
      </c>
      <c r="N31" s="859">
        <v>10</v>
      </c>
      <c r="O31" s="857">
        <f t="shared" si="5"/>
        <v>18.442799999999998</v>
      </c>
      <c r="P31" s="873" t="s">
        <v>5372</v>
      </c>
      <c r="Q31" s="566"/>
      <c r="R31" s="673"/>
      <c r="S31" s="508"/>
      <c r="T31" s="508"/>
      <c r="U31" s="508"/>
      <c r="V31" s="508"/>
      <c r="W31" s="508"/>
      <c r="X31" s="508"/>
      <c r="Y31" s="508"/>
      <c r="Z31" s="508"/>
    </row>
    <row r="32" spans="1:26" ht="15" customHeight="1">
      <c r="A32" s="566" t="s">
        <v>5377</v>
      </c>
      <c r="B32" s="853"/>
      <c r="C32" s="566" t="s">
        <v>5379</v>
      </c>
      <c r="D32" s="662"/>
      <c r="E32" s="506" t="s">
        <v>5380</v>
      </c>
      <c r="F32" s="854"/>
      <c r="G32" s="854"/>
      <c r="H32" s="855">
        <v>665000</v>
      </c>
      <c r="I32" s="855">
        <f>419947</f>
        <v>419947</v>
      </c>
      <c r="J32" s="854"/>
      <c r="K32" s="855" t="s">
        <v>744</v>
      </c>
      <c r="L32" s="856">
        <f>AVERAGE(33434,35106)*12</f>
        <v>411240</v>
      </c>
      <c r="M32" s="857">
        <f t="shared" si="4"/>
        <v>4.1124000000000001</v>
      </c>
      <c r="N32" s="859">
        <v>2</v>
      </c>
      <c r="O32" s="857">
        <f t="shared" si="5"/>
        <v>8.2248000000000001</v>
      </c>
      <c r="P32" s="902" t="s">
        <v>5384</v>
      </c>
      <c r="Q32" s="566"/>
      <c r="R32" s="673"/>
      <c r="S32" s="508"/>
      <c r="T32" s="508"/>
      <c r="U32" s="508"/>
      <c r="V32" s="508"/>
      <c r="W32" s="508"/>
      <c r="X32" s="508"/>
      <c r="Y32" s="508"/>
      <c r="Z32" s="508"/>
    </row>
    <row r="33" spans="1:26" ht="15" customHeight="1">
      <c r="A33" s="465" t="s">
        <v>5385</v>
      </c>
      <c r="B33" s="227"/>
      <c r="C33" s="227" t="s">
        <v>523</v>
      </c>
      <c r="D33" s="469"/>
      <c r="E33" s="123" t="s">
        <v>5389</v>
      </c>
      <c r="F33" s="875"/>
      <c r="G33" s="875"/>
      <c r="H33" s="875"/>
      <c r="I33" s="875"/>
      <c r="J33" s="897"/>
      <c r="K33" s="897"/>
      <c r="L33" s="897"/>
      <c r="M33" s="867">
        <f t="shared" si="4"/>
        <v>0</v>
      </c>
      <c r="N33" s="865"/>
      <c r="O33" s="867">
        <f t="shared" si="5"/>
        <v>0</v>
      </c>
      <c r="P33" s="194"/>
      <c r="Q33" s="886"/>
      <c r="R33" s="898"/>
      <c r="S33" s="435"/>
      <c r="T33" s="435"/>
      <c r="U33" s="435"/>
      <c r="V33" s="435"/>
      <c r="W33" s="435"/>
      <c r="X33" s="435"/>
      <c r="Y33" s="435"/>
      <c r="Z33" s="435"/>
    </row>
    <row r="34" spans="1:26" ht="15" customHeight="1">
      <c r="A34" s="566" t="s">
        <v>5393</v>
      </c>
      <c r="B34" s="327"/>
      <c r="C34" s="327" t="s">
        <v>5396</v>
      </c>
      <c r="D34" s="541"/>
      <c r="E34" s="506" t="s">
        <v>5397</v>
      </c>
      <c r="F34" s="882"/>
      <c r="G34" s="882"/>
      <c r="H34" s="882">
        <v>540000</v>
      </c>
      <c r="I34" s="882">
        <v>540000</v>
      </c>
      <c r="J34" s="881"/>
      <c r="K34" s="882" t="s">
        <v>744</v>
      </c>
      <c r="L34" s="882">
        <f>AVERAGE(14644,22666,11000)*12</f>
        <v>193240</v>
      </c>
      <c r="M34" s="884">
        <f t="shared" si="4"/>
        <v>1.9323999999999999</v>
      </c>
      <c r="N34" s="854">
        <v>3</v>
      </c>
      <c r="O34" s="884">
        <f t="shared" si="5"/>
        <v>5.7972000000000001</v>
      </c>
      <c r="P34" s="885" t="s">
        <v>5402</v>
      </c>
      <c r="Q34" s="886"/>
      <c r="R34" s="513"/>
      <c r="S34" s="508"/>
      <c r="T34" s="508"/>
      <c r="U34" s="508"/>
      <c r="V34" s="508"/>
      <c r="W34" s="508"/>
      <c r="X34" s="508"/>
      <c r="Y34" s="508"/>
      <c r="Z34" s="508"/>
    </row>
    <row r="35" spans="1:26" ht="15" customHeight="1">
      <c r="A35" s="566" t="s">
        <v>5407</v>
      </c>
      <c r="B35" s="853"/>
      <c r="C35" s="566" t="s">
        <v>5408</v>
      </c>
      <c r="D35" s="662"/>
      <c r="E35" s="506" t="s">
        <v>5409</v>
      </c>
      <c r="F35" s="854"/>
      <c r="G35" s="854"/>
      <c r="H35" s="855">
        <v>126000</v>
      </c>
      <c r="I35" s="855">
        <v>68371</v>
      </c>
      <c r="J35" s="854"/>
      <c r="K35" s="855" t="s">
        <v>744</v>
      </c>
      <c r="L35" s="856">
        <f>AVERAGE(10000,11025,9000)*12</f>
        <v>120100</v>
      </c>
      <c r="M35" s="857">
        <f t="shared" si="4"/>
        <v>1.2010000000000001</v>
      </c>
      <c r="N35" s="859">
        <v>6</v>
      </c>
      <c r="O35" s="857">
        <f t="shared" si="5"/>
        <v>7.2060000000000004</v>
      </c>
      <c r="P35" s="909" t="s">
        <v>5414</v>
      </c>
      <c r="Q35" s="566"/>
      <c r="R35" s="673"/>
      <c r="S35" s="508"/>
      <c r="T35" s="508"/>
      <c r="U35" s="508"/>
      <c r="V35" s="508"/>
      <c r="W35" s="508"/>
      <c r="X35" s="508"/>
      <c r="Y35" s="508"/>
      <c r="Z35" s="508"/>
    </row>
    <row r="36" spans="1:26" ht="15" customHeight="1">
      <c r="A36" s="566" t="s">
        <v>5418</v>
      </c>
      <c r="B36" s="853"/>
      <c r="C36" s="566" t="s">
        <v>2890</v>
      </c>
      <c r="D36" s="511"/>
      <c r="E36" s="506" t="s">
        <v>5420</v>
      </c>
      <c r="F36" s="854"/>
      <c r="G36" s="854"/>
      <c r="H36" s="855">
        <v>554000</v>
      </c>
      <c r="I36" s="855">
        <v>0</v>
      </c>
      <c r="J36" s="854"/>
      <c r="K36" s="855" t="s">
        <v>744</v>
      </c>
      <c r="L36" s="856">
        <f>23100*12</f>
        <v>277200</v>
      </c>
      <c r="M36" s="857">
        <f t="shared" si="4"/>
        <v>2.7719999999999998</v>
      </c>
      <c r="N36" s="859">
        <v>3</v>
      </c>
      <c r="O36" s="857">
        <f t="shared" si="5"/>
        <v>8.3159999999999989</v>
      </c>
      <c r="P36" s="873" t="s">
        <v>5424</v>
      </c>
      <c r="Q36" s="566"/>
      <c r="R36" s="673"/>
      <c r="S36" s="508"/>
      <c r="T36" s="508"/>
      <c r="U36" s="508"/>
      <c r="V36" s="508"/>
      <c r="W36" s="508"/>
      <c r="X36" s="508"/>
      <c r="Y36" s="508"/>
      <c r="Z36" s="508"/>
    </row>
    <row r="37" spans="1:26" ht="15" customHeight="1">
      <c r="A37" s="634" t="s">
        <v>5273</v>
      </c>
      <c r="B37" s="631"/>
      <c r="C37" s="631" t="s">
        <v>5425</v>
      </c>
      <c r="D37" s="631"/>
      <c r="E37" s="645"/>
      <c r="F37" s="900"/>
      <c r="G37" s="900"/>
      <c r="H37" s="900"/>
      <c r="I37" s="900"/>
      <c r="J37" s="900"/>
      <c r="K37" s="900"/>
      <c r="L37" s="900"/>
      <c r="M37" s="901"/>
      <c r="N37" s="900"/>
      <c r="O37" s="901">
        <f>SUM(O38:O48)</f>
        <v>181.66645000000003</v>
      </c>
      <c r="P37" s="637"/>
      <c r="Q37" s="637"/>
      <c r="R37" s="635">
        <f>SUM(R38:R48)</f>
        <v>0</v>
      </c>
      <c r="S37" s="435"/>
      <c r="T37" s="435"/>
      <c r="U37" s="435"/>
      <c r="V37" s="435"/>
      <c r="W37" s="435"/>
      <c r="X37" s="435"/>
      <c r="Y37" s="435"/>
      <c r="Z37" s="435"/>
    </row>
    <row r="38" spans="1:26" ht="15" customHeight="1">
      <c r="A38" s="566" t="s">
        <v>5430</v>
      </c>
      <c r="B38" s="853"/>
      <c r="C38" s="566" t="s">
        <v>5287</v>
      </c>
      <c r="D38" s="511"/>
      <c r="E38" s="506" t="s">
        <v>5431</v>
      </c>
      <c r="F38" s="854"/>
      <c r="G38" s="854"/>
      <c r="H38" s="854"/>
      <c r="I38" s="854"/>
      <c r="J38" s="854"/>
      <c r="K38" s="855" t="s">
        <v>744</v>
      </c>
      <c r="L38" s="856">
        <f>36750*12</f>
        <v>441000</v>
      </c>
      <c r="M38" s="857">
        <f t="shared" ref="M38:M48" si="6">L38/100000</f>
        <v>4.41</v>
      </c>
      <c r="N38" s="859">
        <v>1</v>
      </c>
      <c r="O38" s="857">
        <f t="shared" ref="O38:O48" si="7">M38*N38</f>
        <v>4.41</v>
      </c>
      <c r="P38" s="909" t="s">
        <v>5435</v>
      </c>
      <c r="Q38" s="566"/>
      <c r="R38" s="673"/>
      <c r="S38" s="508"/>
      <c r="T38" s="508"/>
      <c r="U38" s="508"/>
      <c r="V38" s="508"/>
      <c r="W38" s="508"/>
      <c r="X38" s="508"/>
      <c r="Y38" s="508"/>
      <c r="Z38" s="508"/>
    </row>
    <row r="39" spans="1:26" ht="15" customHeight="1">
      <c r="A39" s="566" t="s">
        <v>5436</v>
      </c>
      <c r="B39" s="327"/>
      <c r="C39" s="327" t="s">
        <v>5298</v>
      </c>
      <c r="D39" s="541"/>
      <c r="E39" s="327"/>
      <c r="F39" s="882">
        <f>6+1</f>
        <v>7</v>
      </c>
      <c r="G39" s="882">
        <f>4+1</f>
        <v>5</v>
      </c>
      <c r="H39" s="882">
        <v>3017000</v>
      </c>
      <c r="I39" s="882">
        <v>1085959</v>
      </c>
      <c r="J39" s="881"/>
      <c r="K39" s="882" t="s">
        <v>2346</v>
      </c>
      <c r="L39" s="918">
        <v>661928</v>
      </c>
      <c r="M39" s="884">
        <f t="shared" si="6"/>
        <v>6.6192799999999998</v>
      </c>
      <c r="N39" s="855">
        <v>14</v>
      </c>
      <c r="O39" s="884">
        <f t="shared" si="7"/>
        <v>92.669919999999991</v>
      </c>
      <c r="P39" s="919" t="s">
        <v>5443</v>
      </c>
      <c r="Q39" s="886"/>
      <c r="R39" s="513"/>
      <c r="S39" s="508"/>
      <c r="T39" s="508"/>
      <c r="U39" s="508"/>
      <c r="V39" s="508"/>
      <c r="W39" s="508"/>
      <c r="X39" s="508"/>
      <c r="Y39" s="508"/>
      <c r="Z39" s="508"/>
    </row>
    <row r="40" spans="1:26" ht="15" customHeight="1">
      <c r="A40" s="465" t="s">
        <v>5444</v>
      </c>
      <c r="B40" s="466"/>
      <c r="C40" s="466" t="s">
        <v>5328</v>
      </c>
      <c r="D40" s="469"/>
      <c r="E40" s="466"/>
      <c r="F40" s="875"/>
      <c r="G40" s="875"/>
      <c r="H40" s="897"/>
      <c r="I40" s="897"/>
      <c r="J40" s="897"/>
      <c r="K40" s="897"/>
      <c r="L40" s="897"/>
      <c r="M40" s="867">
        <f t="shared" si="6"/>
        <v>0</v>
      </c>
      <c r="N40" s="865"/>
      <c r="O40" s="867">
        <f t="shared" si="7"/>
        <v>0</v>
      </c>
      <c r="P40" s="194"/>
      <c r="Q40" s="920"/>
      <c r="R40" s="898"/>
      <c r="S40" s="435"/>
      <c r="T40" s="435"/>
      <c r="U40" s="435"/>
      <c r="V40" s="435"/>
      <c r="W40" s="435"/>
      <c r="X40" s="435"/>
      <c r="Y40" s="435"/>
      <c r="Z40" s="435"/>
    </row>
    <row r="41" spans="1:26" ht="15" customHeight="1">
      <c r="A41" s="465" t="s">
        <v>5451</v>
      </c>
      <c r="B41" s="466"/>
      <c r="C41" s="466" t="s">
        <v>5342</v>
      </c>
      <c r="D41" s="469"/>
      <c r="E41" s="466"/>
      <c r="F41" s="875">
        <v>1</v>
      </c>
      <c r="G41" s="875">
        <v>0</v>
      </c>
      <c r="H41" s="875">
        <v>420000</v>
      </c>
      <c r="I41" s="875">
        <v>0</v>
      </c>
      <c r="J41" s="897"/>
      <c r="K41" s="875" t="s">
        <v>697</v>
      </c>
      <c r="L41" s="921">
        <v>417000</v>
      </c>
      <c r="M41" s="867">
        <f t="shared" si="6"/>
        <v>4.17</v>
      </c>
      <c r="N41" s="866">
        <v>3</v>
      </c>
      <c r="O41" s="867">
        <f t="shared" si="7"/>
        <v>12.51</v>
      </c>
      <c r="P41" s="922" t="s">
        <v>5454</v>
      </c>
      <c r="Q41" s="886"/>
      <c r="R41" s="898"/>
      <c r="S41" s="435"/>
      <c r="T41" s="435"/>
      <c r="U41" s="435"/>
      <c r="V41" s="435"/>
      <c r="W41" s="435"/>
      <c r="X41" s="435"/>
      <c r="Y41" s="435"/>
      <c r="Z41" s="435"/>
    </row>
    <row r="42" spans="1:26" ht="15" customHeight="1">
      <c r="A42" s="465" t="s">
        <v>5456</v>
      </c>
      <c r="B42" s="466"/>
      <c r="C42" s="227" t="s">
        <v>5358</v>
      </c>
      <c r="D42" s="469"/>
      <c r="E42" s="466"/>
      <c r="F42" s="875">
        <v>1</v>
      </c>
      <c r="G42" s="875">
        <v>1</v>
      </c>
      <c r="H42" s="875">
        <v>480000</v>
      </c>
      <c r="I42" s="875">
        <v>132300</v>
      </c>
      <c r="J42" s="897"/>
      <c r="K42" s="875" t="s">
        <v>697</v>
      </c>
      <c r="L42" s="921">
        <v>317000</v>
      </c>
      <c r="M42" s="867">
        <f t="shared" si="6"/>
        <v>3.17</v>
      </c>
      <c r="N42" s="866">
        <v>2</v>
      </c>
      <c r="O42" s="867">
        <f t="shared" si="7"/>
        <v>6.34</v>
      </c>
      <c r="P42" s="924" t="s">
        <v>5458</v>
      </c>
      <c r="Q42" s="886"/>
      <c r="R42" s="898"/>
      <c r="S42" s="435"/>
      <c r="T42" s="435"/>
      <c r="U42" s="435"/>
      <c r="V42" s="435"/>
      <c r="W42" s="435"/>
      <c r="X42" s="435"/>
      <c r="Y42" s="435"/>
      <c r="Z42" s="435"/>
    </row>
    <row r="43" spans="1:26" ht="15" customHeight="1">
      <c r="A43" s="465" t="s">
        <v>5463</v>
      </c>
      <c r="B43" s="466"/>
      <c r="C43" s="466" t="s">
        <v>5370</v>
      </c>
      <c r="D43" s="469"/>
      <c r="E43" s="466" t="s">
        <v>5464</v>
      </c>
      <c r="F43" s="875">
        <v>11</v>
      </c>
      <c r="G43" s="875">
        <v>10</v>
      </c>
      <c r="H43" s="875">
        <v>2172000</v>
      </c>
      <c r="I43" s="875">
        <v>1124802</v>
      </c>
      <c r="J43" s="897"/>
      <c r="K43" s="875" t="s">
        <v>784</v>
      </c>
      <c r="L43" s="921">
        <v>229787</v>
      </c>
      <c r="M43" s="867">
        <f t="shared" si="6"/>
        <v>2.2978700000000001</v>
      </c>
      <c r="N43" s="866">
        <v>11</v>
      </c>
      <c r="O43" s="867">
        <f t="shared" si="7"/>
        <v>25.27657</v>
      </c>
      <c r="P43" s="925" t="s">
        <v>5469</v>
      </c>
      <c r="Q43" s="886"/>
      <c r="R43" s="898"/>
      <c r="S43" s="435"/>
      <c r="T43" s="435"/>
      <c r="U43" s="435"/>
      <c r="V43" s="435"/>
      <c r="W43" s="435"/>
      <c r="X43" s="435"/>
      <c r="Y43" s="435"/>
      <c r="Z43" s="435"/>
    </row>
    <row r="44" spans="1:26" ht="15" customHeight="1">
      <c r="A44" s="566" t="s">
        <v>5470</v>
      </c>
      <c r="B44" s="327"/>
      <c r="C44" s="327" t="s">
        <v>5379</v>
      </c>
      <c r="D44" s="541"/>
      <c r="E44" s="327"/>
      <c r="F44" s="882">
        <v>1</v>
      </c>
      <c r="G44" s="882">
        <v>1</v>
      </c>
      <c r="H44" s="882">
        <v>415000</v>
      </c>
      <c r="I44" s="882">
        <v>378708</v>
      </c>
      <c r="J44" s="881"/>
      <c r="K44" s="882" t="s">
        <v>697</v>
      </c>
      <c r="L44" s="926">
        <v>399500</v>
      </c>
      <c r="M44" s="884">
        <f t="shared" si="6"/>
        <v>3.9950000000000001</v>
      </c>
      <c r="N44" s="855">
        <v>2</v>
      </c>
      <c r="O44" s="884">
        <f t="shared" si="7"/>
        <v>7.99</v>
      </c>
      <c r="P44" s="927" t="s">
        <v>5476</v>
      </c>
      <c r="Q44" s="886"/>
      <c r="R44" s="513"/>
      <c r="S44" s="508"/>
      <c r="T44" s="508"/>
      <c r="U44" s="508"/>
      <c r="V44" s="508"/>
      <c r="W44" s="508"/>
      <c r="X44" s="508"/>
      <c r="Y44" s="508"/>
      <c r="Z44" s="508"/>
    </row>
    <row r="45" spans="1:26" ht="15" customHeight="1">
      <c r="A45" s="566" t="s">
        <v>5480</v>
      </c>
      <c r="B45" s="327"/>
      <c r="C45" s="928" t="s">
        <v>523</v>
      </c>
      <c r="D45" s="541"/>
      <c r="E45" s="327"/>
      <c r="F45" s="882">
        <v>1</v>
      </c>
      <c r="G45" s="882">
        <v>1</v>
      </c>
      <c r="H45" s="882">
        <v>144000</v>
      </c>
      <c r="I45" s="882">
        <v>72000</v>
      </c>
      <c r="J45" s="881"/>
      <c r="K45" s="882" t="s">
        <v>697</v>
      </c>
      <c r="L45" s="926">
        <v>159000</v>
      </c>
      <c r="M45" s="884">
        <f t="shared" si="6"/>
        <v>1.59</v>
      </c>
      <c r="N45" s="855">
        <v>2</v>
      </c>
      <c r="O45" s="884">
        <f t="shared" si="7"/>
        <v>3.18</v>
      </c>
      <c r="P45" s="927" t="s">
        <v>5484</v>
      </c>
      <c r="Q45" s="886"/>
      <c r="R45" s="513"/>
      <c r="S45" s="508"/>
      <c r="T45" s="508"/>
      <c r="U45" s="508"/>
      <c r="V45" s="508"/>
      <c r="W45" s="508"/>
      <c r="X45" s="508"/>
      <c r="Y45" s="508"/>
      <c r="Z45" s="508"/>
    </row>
    <row r="46" spans="1:26" ht="15" customHeight="1">
      <c r="A46" s="566" t="s">
        <v>5488</v>
      </c>
      <c r="B46" s="327"/>
      <c r="C46" s="327" t="s">
        <v>5396</v>
      </c>
      <c r="D46" s="541"/>
      <c r="E46" s="327"/>
      <c r="F46" s="882">
        <v>1</v>
      </c>
      <c r="G46" s="882">
        <v>1</v>
      </c>
      <c r="H46" s="882">
        <f>456000</f>
        <v>456000</v>
      </c>
      <c r="I46" s="882">
        <f>148838</f>
        <v>148838</v>
      </c>
      <c r="J46" s="881"/>
      <c r="K46" s="882" t="s">
        <v>697</v>
      </c>
      <c r="L46" s="918">
        <v>209214</v>
      </c>
      <c r="M46" s="884">
        <f t="shared" si="6"/>
        <v>2.0921400000000001</v>
      </c>
      <c r="N46" s="855">
        <v>14</v>
      </c>
      <c r="O46" s="884">
        <f t="shared" si="7"/>
        <v>29.289960000000001</v>
      </c>
      <c r="P46" s="927" t="s">
        <v>5492</v>
      </c>
      <c r="Q46" s="886"/>
      <c r="R46" s="513"/>
      <c r="S46" s="508"/>
      <c r="T46" s="508"/>
      <c r="U46" s="508"/>
      <c r="V46" s="508"/>
      <c r="W46" s="508"/>
      <c r="X46" s="508"/>
      <c r="Y46" s="508"/>
      <c r="Z46" s="508"/>
    </row>
    <row r="47" spans="1:26" ht="15" customHeight="1">
      <c r="A47" s="465" t="s">
        <v>5496</v>
      </c>
      <c r="B47" s="466"/>
      <c r="C47" s="466" t="s">
        <v>5408</v>
      </c>
      <c r="D47" s="469"/>
      <c r="E47" s="466"/>
      <c r="F47" s="875"/>
      <c r="G47" s="875"/>
      <c r="H47" s="897"/>
      <c r="I47" s="897"/>
      <c r="J47" s="897"/>
      <c r="K47" s="897"/>
      <c r="L47" s="897"/>
      <c r="M47" s="867">
        <f t="shared" si="6"/>
        <v>0</v>
      </c>
      <c r="N47" s="865"/>
      <c r="O47" s="867">
        <f t="shared" si="7"/>
        <v>0</v>
      </c>
      <c r="P47" s="194"/>
      <c r="Q47" s="920"/>
      <c r="R47" s="898"/>
      <c r="S47" s="435"/>
      <c r="T47" s="435"/>
      <c r="U47" s="435"/>
      <c r="V47" s="435"/>
      <c r="W47" s="435"/>
      <c r="X47" s="435"/>
      <c r="Y47" s="435"/>
      <c r="Z47" s="435"/>
    </row>
    <row r="48" spans="1:26" ht="15" customHeight="1">
      <c r="A48" s="566" t="s">
        <v>5500</v>
      </c>
      <c r="B48" s="466"/>
      <c r="C48" s="466" t="s">
        <v>2890</v>
      </c>
      <c r="D48" s="469"/>
      <c r="E48" s="466"/>
      <c r="F48" s="875"/>
      <c r="G48" s="875"/>
      <c r="H48" s="897"/>
      <c r="I48" s="897"/>
      <c r="J48" s="897"/>
      <c r="K48" s="897"/>
      <c r="L48" s="897"/>
      <c r="M48" s="867">
        <f t="shared" si="6"/>
        <v>0</v>
      </c>
      <c r="N48" s="865"/>
      <c r="O48" s="867">
        <f t="shared" si="7"/>
        <v>0</v>
      </c>
      <c r="P48" s="194"/>
      <c r="Q48" s="920"/>
      <c r="R48" s="898"/>
      <c r="S48" s="435"/>
      <c r="T48" s="435"/>
      <c r="U48" s="435"/>
      <c r="V48" s="435"/>
      <c r="W48" s="435"/>
      <c r="X48" s="435"/>
      <c r="Y48" s="435"/>
      <c r="Z48" s="435"/>
    </row>
    <row r="49" spans="1:26" ht="15" customHeight="1">
      <c r="A49" s="634" t="s">
        <v>5277</v>
      </c>
      <c r="B49" s="631"/>
      <c r="C49" s="631" t="s">
        <v>5501</v>
      </c>
      <c r="D49" s="631"/>
      <c r="E49" s="631"/>
      <c r="F49" s="900"/>
      <c r="G49" s="900"/>
      <c r="H49" s="900"/>
      <c r="I49" s="900"/>
      <c r="J49" s="900"/>
      <c r="K49" s="900"/>
      <c r="L49" s="900"/>
      <c r="M49" s="901"/>
      <c r="N49" s="900"/>
      <c r="O49" s="901">
        <f>SUM(O50:O60)</f>
        <v>48.449280000000002</v>
      </c>
      <c r="P49" s="637"/>
      <c r="Q49" s="634"/>
      <c r="R49" s="635">
        <f>SUM(R50:R60)</f>
        <v>0</v>
      </c>
      <c r="S49" s="435"/>
      <c r="T49" s="435"/>
      <c r="U49" s="435"/>
      <c r="V49" s="435"/>
      <c r="W49" s="435"/>
      <c r="X49" s="435"/>
      <c r="Y49" s="435"/>
      <c r="Z49" s="435"/>
    </row>
    <row r="50" spans="1:26" ht="15" customHeight="1">
      <c r="A50" s="465" t="s">
        <v>5505</v>
      </c>
      <c r="B50" s="466"/>
      <c r="C50" s="466" t="s">
        <v>5287</v>
      </c>
      <c r="D50" s="469" t="s">
        <v>5509</v>
      </c>
      <c r="E50" s="466"/>
      <c r="F50" s="875">
        <v>0</v>
      </c>
      <c r="G50" s="875">
        <v>0</v>
      </c>
      <c r="H50" s="875">
        <v>0</v>
      </c>
      <c r="I50" s="897"/>
      <c r="J50" s="897"/>
      <c r="K50" s="875" t="s">
        <v>744</v>
      </c>
      <c r="L50" s="921">
        <v>780000</v>
      </c>
      <c r="M50" s="867">
        <f t="shared" ref="M50:M60" si="8">L50/100000</f>
        <v>7.8</v>
      </c>
      <c r="N50" s="866">
        <v>1</v>
      </c>
      <c r="O50" s="867">
        <f t="shared" ref="O50:O60" si="9">M50*N50</f>
        <v>7.8</v>
      </c>
      <c r="P50" s="922" t="s">
        <v>5516</v>
      </c>
      <c r="Q50" s="929"/>
      <c r="R50" s="930"/>
      <c r="S50" s="435"/>
      <c r="T50" s="435"/>
      <c r="U50" s="435"/>
      <c r="V50" s="435"/>
      <c r="W50" s="435"/>
      <c r="X50" s="435"/>
      <c r="Y50" s="435"/>
      <c r="Z50" s="435"/>
    </row>
    <row r="51" spans="1:26" ht="15" customHeight="1">
      <c r="A51" s="566" t="s">
        <v>5524</v>
      </c>
      <c r="B51" s="327"/>
      <c r="C51" s="327" t="s">
        <v>5298</v>
      </c>
      <c r="D51" s="541"/>
      <c r="E51" s="327"/>
      <c r="F51" s="882">
        <v>3</v>
      </c>
      <c r="G51" s="882">
        <v>3</v>
      </c>
      <c r="H51" s="882">
        <v>1504860</v>
      </c>
      <c r="I51" s="882">
        <v>878703</v>
      </c>
      <c r="J51" s="882">
        <v>0</v>
      </c>
      <c r="K51" s="882" t="s">
        <v>744</v>
      </c>
      <c r="L51" s="882">
        <v>591516</v>
      </c>
      <c r="M51" s="884">
        <f t="shared" si="8"/>
        <v>5.9151600000000002</v>
      </c>
      <c r="N51" s="855">
        <v>3</v>
      </c>
      <c r="O51" s="884">
        <f t="shared" si="9"/>
        <v>17.745480000000001</v>
      </c>
      <c r="P51" s="933" t="s">
        <v>5528</v>
      </c>
      <c r="Q51" s="929"/>
      <c r="R51" s="936"/>
      <c r="S51" s="508"/>
      <c r="T51" s="508"/>
      <c r="U51" s="508"/>
      <c r="V51" s="508"/>
      <c r="W51" s="508"/>
      <c r="X51" s="508"/>
      <c r="Y51" s="508"/>
      <c r="Z51" s="508"/>
    </row>
    <row r="52" spans="1:26" ht="15" customHeight="1">
      <c r="A52" s="465" t="s">
        <v>5530</v>
      </c>
      <c r="B52" s="466"/>
      <c r="C52" s="466" t="s">
        <v>5328</v>
      </c>
      <c r="D52" s="469"/>
      <c r="E52" s="466"/>
      <c r="F52" s="875">
        <v>0</v>
      </c>
      <c r="G52" s="875">
        <v>0</v>
      </c>
      <c r="H52" s="875">
        <v>0</v>
      </c>
      <c r="I52" s="875"/>
      <c r="J52" s="875"/>
      <c r="K52" s="875"/>
      <c r="L52" s="875"/>
      <c r="M52" s="867">
        <f t="shared" si="8"/>
        <v>0</v>
      </c>
      <c r="N52" s="866"/>
      <c r="O52" s="867">
        <f t="shared" si="9"/>
        <v>0</v>
      </c>
      <c r="P52" s="194"/>
      <c r="Q52" s="929"/>
      <c r="R52" s="930"/>
      <c r="S52" s="435"/>
      <c r="T52" s="435"/>
      <c r="U52" s="435"/>
      <c r="V52" s="435"/>
      <c r="W52" s="435"/>
      <c r="X52" s="435"/>
      <c r="Y52" s="435"/>
      <c r="Z52" s="435"/>
    </row>
    <row r="53" spans="1:26" ht="15" customHeight="1">
      <c r="A53" s="465" t="s">
        <v>5539</v>
      </c>
      <c r="B53" s="466"/>
      <c r="C53" s="466" t="s">
        <v>5342</v>
      </c>
      <c r="D53" s="469"/>
      <c r="E53" s="466"/>
      <c r="F53" s="875">
        <v>1</v>
      </c>
      <c r="G53" s="875">
        <v>0</v>
      </c>
      <c r="H53" s="875">
        <v>150000</v>
      </c>
      <c r="I53" s="875">
        <v>51290</v>
      </c>
      <c r="J53" s="875">
        <v>0</v>
      </c>
      <c r="K53" s="875" t="s">
        <v>744</v>
      </c>
      <c r="L53" s="875">
        <v>660000</v>
      </c>
      <c r="M53" s="867">
        <f t="shared" si="8"/>
        <v>6.6</v>
      </c>
      <c r="N53" s="866">
        <v>2</v>
      </c>
      <c r="O53" s="867">
        <f t="shared" si="9"/>
        <v>13.2</v>
      </c>
      <c r="P53" s="922" t="s">
        <v>5540</v>
      </c>
      <c r="Q53" s="929"/>
      <c r="R53" s="930"/>
      <c r="S53" s="435"/>
      <c r="T53" s="435"/>
      <c r="U53" s="435"/>
      <c r="V53" s="435"/>
      <c r="W53" s="435"/>
      <c r="X53" s="435"/>
      <c r="Y53" s="435"/>
      <c r="Z53" s="435"/>
    </row>
    <row r="54" spans="1:26" ht="15" customHeight="1">
      <c r="A54" s="465" t="s">
        <v>5541</v>
      </c>
      <c r="B54" s="466"/>
      <c r="C54" s="227" t="s">
        <v>5358</v>
      </c>
      <c r="D54" s="469"/>
      <c r="E54" s="466"/>
      <c r="F54" s="875">
        <v>0</v>
      </c>
      <c r="G54" s="875">
        <v>0</v>
      </c>
      <c r="H54" s="875">
        <v>0</v>
      </c>
      <c r="I54" s="897"/>
      <c r="J54" s="897"/>
      <c r="K54" s="897"/>
      <c r="L54" s="897"/>
      <c r="M54" s="867">
        <f t="shared" si="8"/>
        <v>0</v>
      </c>
      <c r="N54" s="865"/>
      <c r="O54" s="867">
        <f t="shared" si="9"/>
        <v>0</v>
      </c>
      <c r="P54" s="194"/>
      <c r="Q54" s="929"/>
      <c r="R54" s="930"/>
      <c r="S54" s="435"/>
      <c r="T54" s="435"/>
      <c r="U54" s="435"/>
      <c r="V54" s="435"/>
      <c r="W54" s="435"/>
      <c r="X54" s="435"/>
      <c r="Y54" s="435"/>
      <c r="Z54" s="435"/>
    </row>
    <row r="55" spans="1:26" ht="15" customHeight="1">
      <c r="A55" s="465" t="s">
        <v>5546</v>
      </c>
      <c r="B55" s="466"/>
      <c r="C55" s="466" t="s">
        <v>5370</v>
      </c>
      <c r="D55" s="469"/>
      <c r="E55" s="466"/>
      <c r="F55" s="875">
        <v>0</v>
      </c>
      <c r="G55" s="875">
        <v>0</v>
      </c>
      <c r="H55" s="875">
        <v>0</v>
      </c>
      <c r="I55" s="897"/>
      <c r="J55" s="897"/>
      <c r="K55" s="897"/>
      <c r="L55" s="897"/>
      <c r="M55" s="867">
        <f t="shared" si="8"/>
        <v>0</v>
      </c>
      <c r="N55" s="865"/>
      <c r="O55" s="867">
        <f t="shared" si="9"/>
        <v>0</v>
      </c>
      <c r="P55" s="194"/>
      <c r="Q55" s="929"/>
      <c r="R55" s="930"/>
      <c r="S55" s="435"/>
      <c r="T55" s="435"/>
      <c r="U55" s="435"/>
      <c r="V55" s="435"/>
      <c r="W55" s="435"/>
      <c r="X55" s="435"/>
      <c r="Y55" s="435"/>
      <c r="Z55" s="435"/>
    </row>
    <row r="56" spans="1:26" ht="15" customHeight="1">
      <c r="A56" s="465" t="s">
        <v>5551</v>
      </c>
      <c r="B56" s="466"/>
      <c r="C56" s="466" t="s">
        <v>5379</v>
      </c>
      <c r="D56" s="469"/>
      <c r="E56" s="466"/>
      <c r="F56" s="875">
        <v>0</v>
      </c>
      <c r="G56" s="875">
        <v>0</v>
      </c>
      <c r="H56" s="875">
        <v>0</v>
      </c>
      <c r="I56" s="897"/>
      <c r="J56" s="897"/>
      <c r="K56" s="875" t="s">
        <v>744</v>
      </c>
      <c r="L56" s="875">
        <v>300000</v>
      </c>
      <c r="M56" s="867">
        <f t="shared" si="8"/>
        <v>3</v>
      </c>
      <c r="N56" s="866">
        <v>1</v>
      </c>
      <c r="O56" s="867">
        <f t="shared" si="9"/>
        <v>3</v>
      </c>
      <c r="P56" s="194" t="s">
        <v>5552</v>
      </c>
      <c r="Q56" s="929"/>
      <c r="R56" s="930"/>
      <c r="S56" s="435"/>
      <c r="T56" s="435"/>
      <c r="U56" s="435"/>
      <c r="V56" s="435"/>
      <c r="W56" s="435"/>
      <c r="X56" s="435"/>
      <c r="Y56" s="435"/>
      <c r="Z56" s="435"/>
    </row>
    <row r="57" spans="1:26" ht="15" customHeight="1">
      <c r="A57" s="465" t="s">
        <v>5556</v>
      </c>
      <c r="B57" s="466"/>
      <c r="C57" s="227" t="s">
        <v>523</v>
      </c>
      <c r="D57" s="469"/>
      <c r="E57" s="466"/>
      <c r="F57" s="875">
        <v>0</v>
      </c>
      <c r="G57" s="875">
        <v>0</v>
      </c>
      <c r="H57" s="875">
        <v>0</v>
      </c>
      <c r="I57" s="897"/>
      <c r="J57" s="897"/>
      <c r="K57" s="875"/>
      <c r="L57" s="875"/>
      <c r="M57" s="867">
        <f t="shared" si="8"/>
        <v>0</v>
      </c>
      <c r="N57" s="866"/>
      <c r="O57" s="867">
        <f t="shared" si="9"/>
        <v>0</v>
      </c>
      <c r="P57" s="194"/>
      <c r="Q57" s="929"/>
      <c r="R57" s="930"/>
      <c r="S57" s="435"/>
      <c r="T57" s="435"/>
      <c r="U57" s="435"/>
      <c r="V57" s="435"/>
      <c r="W57" s="435"/>
      <c r="X57" s="435"/>
      <c r="Y57" s="435"/>
      <c r="Z57" s="435"/>
    </row>
    <row r="58" spans="1:26" ht="15" customHeight="1">
      <c r="A58" s="465" t="s">
        <v>5561</v>
      </c>
      <c r="B58" s="466"/>
      <c r="C58" s="466" t="s">
        <v>5396</v>
      </c>
      <c r="D58" s="469"/>
      <c r="E58" s="466"/>
      <c r="F58" s="875">
        <v>3</v>
      </c>
      <c r="G58" s="875">
        <v>3</v>
      </c>
      <c r="H58" s="875">
        <v>307536</v>
      </c>
      <c r="I58" s="875">
        <v>231269</v>
      </c>
      <c r="J58" s="875">
        <v>0</v>
      </c>
      <c r="K58" s="875" t="s">
        <v>744</v>
      </c>
      <c r="L58" s="875">
        <v>167595</v>
      </c>
      <c r="M58" s="867">
        <f t="shared" si="8"/>
        <v>1.6759500000000001</v>
      </c>
      <c r="N58" s="866">
        <v>4</v>
      </c>
      <c r="O58" s="867">
        <f t="shared" si="9"/>
        <v>6.7038000000000002</v>
      </c>
      <c r="P58" s="948" t="s">
        <v>5570</v>
      </c>
      <c r="Q58" s="929"/>
      <c r="R58" s="930"/>
      <c r="S58" s="435"/>
      <c r="T58" s="435"/>
      <c r="U58" s="435"/>
      <c r="V58" s="435"/>
      <c r="W58" s="435"/>
      <c r="X58" s="435"/>
      <c r="Y58" s="435"/>
      <c r="Z58" s="435"/>
    </row>
    <row r="59" spans="1:26" ht="15" customHeight="1">
      <c r="A59" s="566" t="s">
        <v>5575</v>
      </c>
      <c r="B59" s="853"/>
      <c r="C59" s="566" t="s">
        <v>5408</v>
      </c>
      <c r="D59" s="662"/>
      <c r="E59" s="662"/>
      <c r="F59" s="855">
        <v>0</v>
      </c>
      <c r="G59" s="855">
        <v>0</v>
      </c>
      <c r="H59" s="855">
        <v>0</v>
      </c>
      <c r="I59" s="855"/>
      <c r="J59" s="855"/>
      <c r="K59" s="855"/>
      <c r="L59" s="856"/>
      <c r="M59" s="857">
        <f t="shared" si="8"/>
        <v>0</v>
      </c>
      <c r="N59" s="859">
        <v>2</v>
      </c>
      <c r="O59" s="857">
        <f t="shared" si="9"/>
        <v>0</v>
      </c>
      <c r="P59" s="909"/>
      <c r="Q59" s="566"/>
      <c r="R59" s="673"/>
      <c r="S59" s="508"/>
      <c r="T59" s="508"/>
      <c r="U59" s="508"/>
      <c r="V59" s="508"/>
      <c r="W59" s="508"/>
      <c r="X59" s="508"/>
      <c r="Y59" s="508"/>
      <c r="Z59" s="508"/>
    </row>
    <row r="60" spans="1:26" ht="15" customHeight="1">
      <c r="A60" s="566" t="s">
        <v>5584</v>
      </c>
      <c r="B60" s="466"/>
      <c r="C60" s="466" t="s">
        <v>2890</v>
      </c>
      <c r="D60" s="469"/>
      <c r="E60" s="466"/>
      <c r="F60" s="875">
        <v>1</v>
      </c>
      <c r="G60" s="875">
        <v>1</v>
      </c>
      <c r="H60" s="875">
        <v>72000</v>
      </c>
      <c r="I60" s="875">
        <v>395000</v>
      </c>
      <c r="J60" s="875">
        <v>0</v>
      </c>
      <c r="K60" s="875"/>
      <c r="L60" s="875"/>
      <c r="M60" s="867">
        <f t="shared" si="8"/>
        <v>0</v>
      </c>
      <c r="N60" s="865"/>
      <c r="O60" s="867">
        <f t="shared" si="9"/>
        <v>0</v>
      </c>
      <c r="P60" s="950" t="s">
        <v>5591</v>
      </c>
      <c r="Q60" s="929"/>
      <c r="R60" s="930"/>
      <c r="S60" s="435"/>
      <c r="T60" s="435"/>
      <c r="U60" s="435"/>
      <c r="V60" s="435"/>
      <c r="W60" s="435"/>
      <c r="X60" s="435"/>
      <c r="Y60" s="435"/>
      <c r="Z60" s="435"/>
    </row>
    <row r="61" spans="1:26" ht="15" customHeight="1">
      <c r="A61" s="472" t="s">
        <v>5361</v>
      </c>
      <c r="B61" s="520"/>
      <c r="C61" s="520" t="s">
        <v>5593</v>
      </c>
      <c r="D61" s="520"/>
      <c r="E61" s="520"/>
      <c r="F61" s="878"/>
      <c r="G61" s="878"/>
      <c r="H61" s="878"/>
      <c r="I61" s="878"/>
      <c r="J61" s="878"/>
      <c r="K61" s="878"/>
      <c r="L61" s="878"/>
      <c r="M61" s="879"/>
      <c r="N61" s="878"/>
      <c r="O61" s="879">
        <f>O62+O74+O86</f>
        <v>109.00579</v>
      </c>
      <c r="P61" s="880"/>
      <c r="Q61" s="880"/>
      <c r="R61" s="476">
        <f>R62+R74+R86</f>
        <v>0</v>
      </c>
      <c r="S61" s="435"/>
      <c r="T61" s="435"/>
      <c r="U61" s="435"/>
      <c r="V61" s="435"/>
      <c r="W61" s="435"/>
      <c r="X61" s="435"/>
      <c r="Y61" s="435"/>
      <c r="Z61" s="435"/>
    </row>
    <row r="62" spans="1:26" ht="15" customHeight="1">
      <c r="A62" s="634" t="s">
        <v>5365</v>
      </c>
      <c r="B62" s="631"/>
      <c r="C62" s="631" t="s">
        <v>5595</v>
      </c>
      <c r="D62" s="631"/>
      <c r="E62" s="631"/>
      <c r="F62" s="900"/>
      <c r="G62" s="900"/>
      <c r="H62" s="900">
        <v>1887000</v>
      </c>
      <c r="I62" s="900">
        <v>1274962</v>
      </c>
      <c r="J62" s="900"/>
      <c r="K62" s="900"/>
      <c r="L62" s="900"/>
      <c r="M62" s="901"/>
      <c r="N62" s="900"/>
      <c r="O62" s="901">
        <f>SUM(O64:O73)</f>
        <v>25.373280000000001</v>
      </c>
      <c r="P62" s="637"/>
      <c r="Q62" s="634"/>
      <c r="R62" s="635">
        <f>SUM(R63:R73)</f>
        <v>0</v>
      </c>
      <c r="S62" s="435"/>
      <c r="T62" s="435"/>
      <c r="U62" s="435"/>
      <c r="V62" s="435"/>
      <c r="W62" s="435"/>
      <c r="X62" s="435"/>
      <c r="Y62" s="435"/>
      <c r="Z62" s="435"/>
    </row>
    <row r="63" spans="1:26" ht="15" customHeight="1">
      <c r="A63" s="465" t="s">
        <v>5602</v>
      </c>
      <c r="B63" s="466"/>
      <c r="C63" s="466" t="s">
        <v>5287</v>
      </c>
      <c r="D63" s="469" t="s">
        <v>5603</v>
      </c>
      <c r="E63" s="466" t="s">
        <v>5604</v>
      </c>
      <c r="F63" s="875"/>
      <c r="G63" s="875"/>
      <c r="H63" s="897"/>
      <c r="I63" s="897"/>
      <c r="J63" s="897"/>
      <c r="K63" s="897"/>
      <c r="L63" s="897"/>
      <c r="M63" s="867"/>
      <c r="N63" s="865"/>
      <c r="O63" s="867"/>
      <c r="P63" s="194"/>
      <c r="Q63" s="886"/>
      <c r="R63" s="898"/>
      <c r="S63" s="435"/>
      <c r="T63" s="435"/>
      <c r="U63" s="435"/>
      <c r="V63" s="435"/>
      <c r="W63" s="435"/>
      <c r="X63" s="435"/>
      <c r="Y63" s="435"/>
      <c r="Z63" s="435"/>
    </row>
    <row r="64" spans="1:26" ht="15" customHeight="1">
      <c r="A64" s="566" t="s">
        <v>5606</v>
      </c>
      <c r="B64" s="327"/>
      <c r="C64" s="327" t="s">
        <v>5298</v>
      </c>
      <c r="D64" s="541"/>
      <c r="E64" s="327"/>
      <c r="F64" s="882"/>
      <c r="G64" s="882"/>
      <c r="H64" s="882">
        <v>378000</v>
      </c>
      <c r="I64" s="882"/>
      <c r="J64" s="882"/>
      <c r="K64" s="882"/>
      <c r="L64" s="882">
        <f>40000*12</f>
        <v>480000</v>
      </c>
      <c r="M64" s="884">
        <f t="shared" ref="M64:M73" si="10">L64/100000</f>
        <v>4.8</v>
      </c>
      <c r="N64" s="854">
        <v>2</v>
      </c>
      <c r="O64" s="884">
        <f t="shared" ref="O64:O73" si="11">M64*N64</f>
        <v>9.6</v>
      </c>
      <c r="P64" s="885" t="s">
        <v>5614</v>
      </c>
      <c r="Q64" s="886"/>
      <c r="R64" s="513"/>
      <c r="S64" s="508"/>
      <c r="T64" s="508"/>
      <c r="U64" s="508"/>
      <c r="V64" s="508"/>
      <c r="W64" s="508"/>
      <c r="X64" s="508"/>
      <c r="Y64" s="508"/>
      <c r="Z64" s="508"/>
    </row>
    <row r="65" spans="1:26" ht="15" customHeight="1">
      <c r="A65" s="465" t="s">
        <v>5617</v>
      </c>
      <c r="B65" s="466"/>
      <c r="C65" s="466" t="s">
        <v>5328</v>
      </c>
      <c r="D65" s="469"/>
      <c r="E65" s="466"/>
      <c r="F65" s="875"/>
      <c r="G65" s="875"/>
      <c r="H65" s="897"/>
      <c r="I65" s="897"/>
      <c r="J65" s="897"/>
      <c r="K65" s="897"/>
      <c r="L65" s="897"/>
      <c r="M65" s="867">
        <f t="shared" si="10"/>
        <v>0</v>
      </c>
      <c r="N65" s="865"/>
      <c r="O65" s="867">
        <f t="shared" si="11"/>
        <v>0</v>
      </c>
      <c r="P65" s="194"/>
      <c r="Q65" s="886"/>
      <c r="R65" s="898"/>
      <c r="S65" s="435"/>
      <c r="T65" s="435"/>
      <c r="U65" s="435"/>
      <c r="V65" s="435"/>
      <c r="W65" s="435"/>
      <c r="X65" s="435"/>
      <c r="Y65" s="435"/>
      <c r="Z65" s="435"/>
    </row>
    <row r="66" spans="1:26" ht="15" customHeight="1">
      <c r="A66" s="465" t="s">
        <v>5625</v>
      </c>
      <c r="B66" s="466"/>
      <c r="C66" s="466" t="s">
        <v>5342</v>
      </c>
      <c r="D66" s="469"/>
      <c r="E66" s="466"/>
      <c r="F66" s="897"/>
      <c r="G66" s="897"/>
      <c r="H66" s="897"/>
      <c r="I66" s="897"/>
      <c r="J66" s="897"/>
      <c r="K66" s="897"/>
      <c r="L66" s="897"/>
      <c r="M66" s="867">
        <f t="shared" si="10"/>
        <v>0</v>
      </c>
      <c r="N66" s="865"/>
      <c r="O66" s="867">
        <f t="shared" si="11"/>
        <v>0</v>
      </c>
      <c r="P66" s="194"/>
      <c r="Q66" s="886"/>
      <c r="R66" s="898"/>
      <c r="S66" s="435"/>
      <c r="T66" s="435"/>
      <c r="U66" s="435"/>
      <c r="V66" s="435"/>
      <c r="W66" s="435"/>
      <c r="X66" s="435"/>
      <c r="Y66" s="435"/>
      <c r="Z66" s="435"/>
    </row>
    <row r="67" spans="1:26" ht="15" customHeight="1">
      <c r="A67" s="465" t="s">
        <v>5627</v>
      </c>
      <c r="B67" s="493"/>
      <c r="C67" s="227" t="s">
        <v>5358</v>
      </c>
      <c r="D67" s="469"/>
      <c r="E67" s="466"/>
      <c r="F67" s="897"/>
      <c r="G67" s="897"/>
      <c r="H67" s="897"/>
      <c r="I67" s="897"/>
      <c r="J67" s="897"/>
      <c r="K67" s="897"/>
      <c r="L67" s="897"/>
      <c r="M67" s="867">
        <f t="shared" si="10"/>
        <v>0</v>
      </c>
      <c r="N67" s="865"/>
      <c r="O67" s="867">
        <f t="shared" si="11"/>
        <v>0</v>
      </c>
      <c r="P67" s="194"/>
      <c r="Q67" s="886"/>
      <c r="R67" s="898"/>
      <c r="S67" s="435"/>
      <c r="T67" s="435"/>
      <c r="U67" s="435"/>
      <c r="V67" s="435"/>
      <c r="W67" s="435"/>
      <c r="X67" s="435"/>
      <c r="Y67" s="435"/>
      <c r="Z67" s="435"/>
    </row>
    <row r="68" spans="1:26" ht="15" customHeight="1">
      <c r="A68" s="465" t="s">
        <v>5629</v>
      </c>
      <c r="B68" s="493"/>
      <c r="C68" s="466" t="s">
        <v>5370</v>
      </c>
      <c r="D68" s="469"/>
      <c r="E68" s="466"/>
      <c r="F68" s="897"/>
      <c r="G68" s="897"/>
      <c r="H68" s="875"/>
      <c r="I68" s="875"/>
      <c r="J68" s="897"/>
      <c r="K68" s="897"/>
      <c r="L68" s="897"/>
      <c r="M68" s="867">
        <f t="shared" si="10"/>
        <v>0</v>
      </c>
      <c r="N68" s="865"/>
      <c r="O68" s="867">
        <f t="shared" si="11"/>
        <v>0</v>
      </c>
      <c r="P68" s="194"/>
      <c r="Q68" s="886"/>
      <c r="R68" s="898"/>
      <c r="S68" s="435"/>
      <c r="T68" s="435"/>
      <c r="U68" s="435"/>
      <c r="V68" s="435"/>
      <c r="W68" s="435"/>
      <c r="X68" s="435"/>
      <c r="Y68" s="435"/>
      <c r="Z68" s="435"/>
    </row>
    <row r="69" spans="1:26" ht="15" customHeight="1">
      <c r="A69" s="566" t="s">
        <v>5631</v>
      </c>
      <c r="B69" s="547"/>
      <c r="C69" s="327" t="s">
        <v>5379</v>
      </c>
      <c r="D69" s="541"/>
      <c r="E69" s="327"/>
      <c r="F69" s="881"/>
      <c r="G69" s="881"/>
      <c r="H69" s="882">
        <v>429000</v>
      </c>
      <c r="I69" s="882">
        <v>257500</v>
      </c>
      <c r="J69" s="881"/>
      <c r="K69" s="882" t="s">
        <v>744</v>
      </c>
      <c r="L69" s="882">
        <f>AVERAGE(18743,22632)*12</f>
        <v>248250</v>
      </c>
      <c r="M69" s="884">
        <f t="shared" si="10"/>
        <v>2.4824999999999999</v>
      </c>
      <c r="N69" s="855">
        <v>2</v>
      </c>
      <c r="O69" s="884">
        <f t="shared" si="11"/>
        <v>4.9649999999999999</v>
      </c>
      <c r="P69" s="964" t="s">
        <v>5633</v>
      </c>
      <c r="Q69" s="886"/>
      <c r="R69" s="513"/>
      <c r="S69" s="508"/>
      <c r="T69" s="508"/>
      <c r="U69" s="508"/>
      <c r="V69" s="508"/>
      <c r="W69" s="508"/>
      <c r="X69" s="508"/>
      <c r="Y69" s="508"/>
      <c r="Z69" s="508"/>
    </row>
    <row r="70" spans="1:26" ht="15" customHeight="1">
      <c r="A70" s="566" t="s">
        <v>5635</v>
      </c>
      <c r="B70" s="547"/>
      <c r="C70" s="327" t="s">
        <v>523</v>
      </c>
      <c r="D70" s="541"/>
      <c r="E70" s="327"/>
      <c r="F70" s="881"/>
      <c r="G70" s="881"/>
      <c r="H70" s="882">
        <v>441000</v>
      </c>
      <c r="I70" s="882">
        <v>278362</v>
      </c>
      <c r="J70" s="881"/>
      <c r="K70" s="882" t="s">
        <v>744</v>
      </c>
      <c r="L70" s="882">
        <f>AVERAGE(24031,16538)*12</f>
        <v>243414</v>
      </c>
      <c r="M70" s="884">
        <f t="shared" si="10"/>
        <v>2.4341400000000002</v>
      </c>
      <c r="N70" s="855">
        <v>2</v>
      </c>
      <c r="O70" s="884">
        <f t="shared" si="11"/>
        <v>4.8682800000000004</v>
      </c>
      <c r="P70" s="885" t="s">
        <v>5636</v>
      </c>
      <c r="Q70" s="886"/>
      <c r="R70" s="513"/>
      <c r="S70" s="508"/>
      <c r="T70" s="508"/>
      <c r="U70" s="508"/>
      <c r="V70" s="508"/>
      <c r="W70" s="508"/>
      <c r="X70" s="508"/>
      <c r="Y70" s="508"/>
      <c r="Z70" s="508"/>
    </row>
    <row r="71" spans="1:26" ht="15" customHeight="1">
      <c r="A71" s="566" t="s">
        <v>5637</v>
      </c>
      <c r="B71" s="547"/>
      <c r="C71" s="327" t="s">
        <v>5396</v>
      </c>
      <c r="D71" s="541"/>
      <c r="E71" s="327"/>
      <c r="F71" s="881"/>
      <c r="G71" s="881"/>
      <c r="H71" s="882">
        <v>279000</v>
      </c>
      <c r="I71" s="882">
        <v>98982</v>
      </c>
      <c r="J71" s="881"/>
      <c r="K71" s="882" t="s">
        <v>744</v>
      </c>
      <c r="L71" s="926">
        <v>148500</v>
      </c>
      <c r="M71" s="884">
        <f t="shared" si="10"/>
        <v>1.4850000000000001</v>
      </c>
      <c r="N71" s="855">
        <v>4</v>
      </c>
      <c r="O71" s="884">
        <f t="shared" si="11"/>
        <v>5.94</v>
      </c>
      <c r="P71" s="927" t="s">
        <v>5638</v>
      </c>
      <c r="Q71" s="886"/>
      <c r="R71" s="513"/>
      <c r="S71" s="508"/>
      <c r="T71" s="508"/>
      <c r="U71" s="508"/>
      <c r="V71" s="508"/>
      <c r="W71" s="508"/>
      <c r="X71" s="508"/>
      <c r="Y71" s="508"/>
      <c r="Z71" s="508"/>
    </row>
    <row r="72" spans="1:26" ht="15" customHeight="1">
      <c r="A72" s="465" t="s">
        <v>5640</v>
      </c>
      <c r="B72" s="493"/>
      <c r="C72" s="466" t="s">
        <v>5408</v>
      </c>
      <c r="D72" s="469"/>
      <c r="E72" s="466"/>
      <c r="F72" s="897"/>
      <c r="G72" s="897"/>
      <c r="H72" s="875">
        <v>360000</v>
      </c>
      <c r="I72" s="875">
        <f>640118-360000</f>
        <v>280118</v>
      </c>
      <c r="J72" s="897"/>
      <c r="K72" s="875" t="s">
        <v>744</v>
      </c>
      <c r="L72" s="875"/>
      <c r="M72" s="867">
        <f t="shared" si="10"/>
        <v>0</v>
      </c>
      <c r="N72" s="866"/>
      <c r="O72" s="867">
        <f t="shared" si="11"/>
        <v>0</v>
      </c>
      <c r="P72" s="194"/>
      <c r="Q72" s="886"/>
      <c r="R72" s="898"/>
      <c r="S72" s="435"/>
      <c r="T72" s="435"/>
      <c r="U72" s="435"/>
      <c r="V72" s="435"/>
      <c r="W72" s="435"/>
      <c r="X72" s="435"/>
      <c r="Y72" s="435"/>
      <c r="Z72" s="435"/>
    </row>
    <row r="73" spans="1:26" ht="15" customHeight="1">
      <c r="A73" s="566" t="s">
        <v>5642</v>
      </c>
      <c r="B73" s="493"/>
      <c r="C73" s="466" t="s">
        <v>2890</v>
      </c>
      <c r="D73" s="469"/>
      <c r="E73" s="466"/>
      <c r="F73" s="897"/>
      <c r="G73" s="897"/>
      <c r="H73" s="897"/>
      <c r="I73" s="897"/>
      <c r="J73" s="897"/>
      <c r="K73" s="897"/>
      <c r="L73" s="897"/>
      <c r="M73" s="867">
        <f t="shared" si="10"/>
        <v>0</v>
      </c>
      <c r="N73" s="865"/>
      <c r="O73" s="867">
        <f t="shared" si="11"/>
        <v>0</v>
      </c>
      <c r="P73" s="194"/>
      <c r="Q73" s="886"/>
      <c r="R73" s="898"/>
      <c r="S73" s="435"/>
      <c r="T73" s="435"/>
      <c r="U73" s="435"/>
      <c r="V73" s="435"/>
      <c r="W73" s="435"/>
      <c r="X73" s="435"/>
      <c r="Y73" s="435"/>
      <c r="Z73" s="435"/>
    </row>
    <row r="74" spans="1:26" ht="15" customHeight="1">
      <c r="A74" s="634" t="s">
        <v>5374</v>
      </c>
      <c r="B74" s="631"/>
      <c r="C74" s="631" t="s">
        <v>5643</v>
      </c>
      <c r="D74" s="631"/>
      <c r="E74" s="631"/>
      <c r="F74" s="900"/>
      <c r="G74" s="900"/>
      <c r="H74" s="900"/>
      <c r="I74" s="900"/>
      <c r="J74" s="900"/>
      <c r="K74" s="900"/>
      <c r="L74" s="900"/>
      <c r="M74" s="901"/>
      <c r="N74" s="900"/>
      <c r="O74" s="901">
        <f>SUM(O75:O85)</f>
        <v>49.667740000000002</v>
      </c>
      <c r="P74" s="637"/>
      <c r="Q74" s="634"/>
      <c r="R74" s="635">
        <f>SUM(R75:R85)</f>
        <v>0</v>
      </c>
      <c r="S74" s="435"/>
      <c r="T74" s="435"/>
      <c r="U74" s="435"/>
      <c r="V74" s="435"/>
      <c r="W74" s="435"/>
      <c r="X74" s="435"/>
      <c r="Y74" s="435"/>
      <c r="Z74" s="435"/>
    </row>
    <row r="75" spans="1:26" ht="15" customHeight="1">
      <c r="A75" s="465" t="s">
        <v>5644</v>
      </c>
      <c r="B75" s="466"/>
      <c r="C75" s="466" t="s">
        <v>5287</v>
      </c>
      <c r="D75" s="469" t="s">
        <v>5645</v>
      </c>
      <c r="E75" s="466"/>
      <c r="F75" s="897"/>
      <c r="G75" s="897"/>
      <c r="H75" s="897"/>
      <c r="I75" s="897"/>
      <c r="J75" s="897"/>
      <c r="K75" s="897"/>
      <c r="L75" s="897"/>
      <c r="M75" s="867">
        <f t="shared" ref="M75:M85" si="12">L75/100000</f>
        <v>0</v>
      </c>
      <c r="N75" s="865"/>
      <c r="O75" s="867">
        <f t="shared" ref="O75:O85" si="13">M75*N75</f>
        <v>0</v>
      </c>
      <c r="P75" s="194"/>
      <c r="Q75" s="886"/>
      <c r="R75" s="898"/>
      <c r="S75" s="435"/>
      <c r="T75" s="435"/>
      <c r="U75" s="435"/>
      <c r="V75" s="435"/>
      <c r="W75" s="435"/>
      <c r="X75" s="435"/>
      <c r="Y75" s="435"/>
      <c r="Z75" s="435"/>
    </row>
    <row r="76" spans="1:26" ht="15" customHeight="1">
      <c r="A76" s="465" t="s">
        <v>5646</v>
      </c>
      <c r="B76" s="466"/>
      <c r="C76" s="466" t="s">
        <v>5298</v>
      </c>
      <c r="D76" s="469"/>
      <c r="E76" s="466"/>
      <c r="F76" s="875">
        <v>2</v>
      </c>
      <c r="G76" s="875">
        <v>1</v>
      </c>
      <c r="H76" s="875"/>
      <c r="I76" s="875">
        <v>388962</v>
      </c>
      <c r="J76" s="897"/>
      <c r="K76" s="875" t="s">
        <v>5647</v>
      </c>
      <c r="L76" s="875">
        <f>SUM(1020000+765000)/2</f>
        <v>892500</v>
      </c>
      <c r="M76" s="867">
        <f t="shared" si="12"/>
        <v>8.9250000000000007</v>
      </c>
      <c r="N76" s="866">
        <v>2</v>
      </c>
      <c r="O76" s="867">
        <f t="shared" si="13"/>
        <v>17.850000000000001</v>
      </c>
      <c r="P76" s="194" t="s">
        <v>5648</v>
      </c>
      <c r="Q76" s="886"/>
      <c r="R76" s="898"/>
      <c r="S76" s="435"/>
      <c r="T76" s="435"/>
      <c r="U76" s="435"/>
      <c r="V76" s="435"/>
      <c r="W76" s="435"/>
      <c r="X76" s="435"/>
      <c r="Y76" s="435"/>
      <c r="Z76" s="435"/>
    </row>
    <row r="77" spans="1:26" ht="15" customHeight="1">
      <c r="A77" s="465" t="s">
        <v>5649</v>
      </c>
      <c r="B77" s="466"/>
      <c r="C77" s="466" t="s">
        <v>5328</v>
      </c>
      <c r="D77" s="469"/>
      <c r="E77" s="466"/>
      <c r="F77" s="875"/>
      <c r="G77" s="875"/>
      <c r="H77" s="875"/>
      <c r="I77" s="875"/>
      <c r="J77" s="897"/>
      <c r="K77" s="875"/>
      <c r="L77" s="875"/>
      <c r="M77" s="867">
        <f t="shared" si="12"/>
        <v>0</v>
      </c>
      <c r="N77" s="866"/>
      <c r="O77" s="867">
        <f t="shared" si="13"/>
        <v>0</v>
      </c>
      <c r="P77" s="194"/>
      <c r="Q77" s="886"/>
      <c r="R77" s="898"/>
      <c r="S77" s="435"/>
      <c r="T77" s="435"/>
      <c r="U77" s="435"/>
      <c r="V77" s="435"/>
      <c r="W77" s="435"/>
      <c r="X77" s="435"/>
      <c r="Y77" s="435"/>
      <c r="Z77" s="435"/>
    </row>
    <row r="78" spans="1:26" ht="15" customHeight="1">
      <c r="A78" s="465" t="s">
        <v>5650</v>
      </c>
      <c r="B78" s="466"/>
      <c r="C78" s="466" t="s">
        <v>5342</v>
      </c>
      <c r="D78" s="469"/>
      <c r="E78" s="466"/>
      <c r="F78" s="875">
        <v>4</v>
      </c>
      <c r="G78" s="875">
        <v>4</v>
      </c>
      <c r="H78" s="875">
        <v>1054000</v>
      </c>
      <c r="I78" s="875">
        <v>527658</v>
      </c>
      <c r="J78" s="897"/>
      <c r="K78" s="875" t="s">
        <v>697</v>
      </c>
      <c r="L78" s="921">
        <v>294750</v>
      </c>
      <c r="M78" s="867">
        <f t="shared" si="12"/>
        <v>2.9474999999999998</v>
      </c>
      <c r="N78" s="866">
        <v>4</v>
      </c>
      <c r="O78" s="867">
        <f t="shared" si="13"/>
        <v>11.79</v>
      </c>
      <c r="P78" s="922" t="s">
        <v>5651</v>
      </c>
      <c r="Q78" s="886"/>
      <c r="R78" s="898"/>
      <c r="S78" s="435"/>
      <c r="T78" s="435"/>
      <c r="U78" s="435"/>
      <c r="V78" s="435"/>
      <c r="W78" s="435"/>
      <c r="X78" s="435"/>
      <c r="Y78" s="435"/>
      <c r="Z78" s="435"/>
    </row>
    <row r="79" spans="1:26" ht="15" customHeight="1">
      <c r="A79" s="465" t="s">
        <v>5652</v>
      </c>
      <c r="B79" s="466"/>
      <c r="C79" s="227" t="s">
        <v>5358</v>
      </c>
      <c r="D79" s="469"/>
      <c r="E79" s="466"/>
      <c r="F79" s="875">
        <v>2</v>
      </c>
      <c r="G79" s="875">
        <v>2</v>
      </c>
      <c r="H79" s="875">
        <v>480000</v>
      </c>
      <c r="I79" s="875">
        <v>290379</v>
      </c>
      <c r="J79" s="897"/>
      <c r="K79" s="875" t="s">
        <v>5647</v>
      </c>
      <c r="L79" s="875">
        <v>315060</v>
      </c>
      <c r="M79" s="867">
        <f t="shared" si="12"/>
        <v>3.1505999999999998</v>
      </c>
      <c r="N79" s="866">
        <v>2</v>
      </c>
      <c r="O79" s="867">
        <f t="shared" si="13"/>
        <v>6.3011999999999997</v>
      </c>
      <c r="P79" s="194" t="s">
        <v>5653</v>
      </c>
      <c r="Q79" s="886"/>
      <c r="R79" s="898"/>
      <c r="S79" s="435"/>
      <c r="T79" s="435"/>
      <c r="U79" s="435"/>
      <c r="V79" s="435"/>
      <c r="W79" s="435"/>
      <c r="X79" s="435"/>
      <c r="Y79" s="435"/>
      <c r="Z79" s="435"/>
    </row>
    <row r="80" spans="1:26" ht="15" customHeight="1">
      <c r="A80" s="465" t="s">
        <v>5654</v>
      </c>
      <c r="B80" s="466"/>
      <c r="C80" s="466" t="s">
        <v>5370</v>
      </c>
      <c r="D80" s="469"/>
      <c r="E80" s="466"/>
      <c r="F80" s="875">
        <v>0</v>
      </c>
      <c r="G80" s="875">
        <v>0</v>
      </c>
      <c r="H80" s="875">
        <v>0</v>
      </c>
      <c r="I80" s="875">
        <v>0</v>
      </c>
      <c r="J80" s="875"/>
      <c r="K80" s="875" t="s">
        <v>5655</v>
      </c>
      <c r="L80" s="921">
        <v>144000</v>
      </c>
      <c r="M80" s="867">
        <f t="shared" si="12"/>
        <v>1.44</v>
      </c>
      <c r="N80" s="866">
        <v>2</v>
      </c>
      <c r="O80" s="867">
        <f t="shared" si="13"/>
        <v>2.88</v>
      </c>
      <c r="P80" s="922" t="s">
        <v>5656</v>
      </c>
      <c r="Q80" s="886"/>
      <c r="R80" s="898"/>
      <c r="S80" s="435"/>
      <c r="T80" s="435"/>
      <c r="U80" s="435"/>
      <c r="V80" s="435"/>
      <c r="W80" s="435"/>
      <c r="X80" s="435"/>
      <c r="Y80" s="435"/>
      <c r="Z80" s="435"/>
    </row>
    <row r="81" spans="1:26" ht="15" customHeight="1">
      <c r="A81" s="465" t="s">
        <v>5657</v>
      </c>
      <c r="B81" s="466"/>
      <c r="C81" s="466" t="s">
        <v>5379</v>
      </c>
      <c r="D81" s="469"/>
      <c r="E81" s="466"/>
      <c r="F81" s="875">
        <v>1</v>
      </c>
      <c r="G81" s="875">
        <v>1</v>
      </c>
      <c r="H81" s="875">
        <v>192000</v>
      </c>
      <c r="I81" s="875">
        <v>90000</v>
      </c>
      <c r="J81" s="875"/>
      <c r="K81" s="875" t="s">
        <v>784</v>
      </c>
      <c r="L81" s="921">
        <v>189000</v>
      </c>
      <c r="M81" s="867">
        <f t="shared" si="12"/>
        <v>1.89</v>
      </c>
      <c r="N81" s="866">
        <v>2</v>
      </c>
      <c r="O81" s="867">
        <f t="shared" si="13"/>
        <v>3.78</v>
      </c>
      <c r="P81" s="922" t="s">
        <v>5658</v>
      </c>
      <c r="Q81" s="886"/>
      <c r="R81" s="898"/>
      <c r="S81" s="435"/>
      <c r="T81" s="435"/>
      <c r="U81" s="435"/>
      <c r="V81" s="435"/>
      <c r="W81" s="435"/>
      <c r="X81" s="435"/>
      <c r="Y81" s="435"/>
      <c r="Z81" s="435"/>
    </row>
    <row r="82" spans="1:26" ht="15" customHeight="1">
      <c r="A82" s="465" t="s">
        <v>5659</v>
      </c>
      <c r="B82" s="466"/>
      <c r="C82" s="227" t="s">
        <v>523</v>
      </c>
      <c r="D82" s="469"/>
      <c r="E82" s="466"/>
      <c r="F82" s="875"/>
      <c r="G82" s="875"/>
      <c r="H82" s="875"/>
      <c r="I82" s="875"/>
      <c r="J82" s="875"/>
      <c r="K82" s="875"/>
      <c r="L82" s="875"/>
      <c r="M82" s="867">
        <f t="shared" si="12"/>
        <v>0</v>
      </c>
      <c r="N82" s="866"/>
      <c r="O82" s="867">
        <f t="shared" si="13"/>
        <v>0</v>
      </c>
      <c r="P82" s="194"/>
      <c r="Q82" s="886"/>
      <c r="R82" s="898"/>
      <c r="S82" s="435"/>
      <c r="T82" s="435"/>
      <c r="U82" s="435"/>
      <c r="V82" s="435"/>
      <c r="W82" s="435"/>
      <c r="X82" s="435"/>
      <c r="Y82" s="435"/>
      <c r="Z82" s="435"/>
    </row>
    <row r="83" spans="1:26" ht="15" customHeight="1">
      <c r="A83" s="465" t="s">
        <v>5660</v>
      </c>
      <c r="B83" s="466"/>
      <c r="C83" s="466" t="s">
        <v>5396</v>
      </c>
      <c r="D83" s="469"/>
      <c r="E83" s="466"/>
      <c r="F83" s="875">
        <v>3</v>
      </c>
      <c r="G83" s="875">
        <v>3</v>
      </c>
      <c r="H83" s="875">
        <v>484000</v>
      </c>
      <c r="I83" s="875">
        <v>256895</v>
      </c>
      <c r="J83" s="875"/>
      <c r="K83" s="875" t="s">
        <v>2346</v>
      </c>
      <c r="L83" s="875">
        <v>186932</v>
      </c>
      <c r="M83" s="867">
        <f t="shared" si="12"/>
        <v>1.8693200000000001</v>
      </c>
      <c r="N83" s="866">
        <v>3</v>
      </c>
      <c r="O83" s="867">
        <f t="shared" si="13"/>
        <v>5.6079600000000003</v>
      </c>
      <c r="P83" s="194" t="s">
        <v>5661</v>
      </c>
      <c r="Q83" s="886"/>
      <c r="R83" s="898"/>
      <c r="S83" s="435"/>
      <c r="T83" s="435"/>
      <c r="U83" s="435"/>
      <c r="V83" s="435"/>
      <c r="W83" s="435"/>
      <c r="X83" s="435"/>
      <c r="Y83" s="435"/>
      <c r="Z83" s="435"/>
    </row>
    <row r="84" spans="1:26" ht="15" customHeight="1">
      <c r="A84" s="465" t="s">
        <v>5662</v>
      </c>
      <c r="B84" s="466"/>
      <c r="C84" s="466" t="s">
        <v>5408</v>
      </c>
      <c r="D84" s="469"/>
      <c r="E84" s="466"/>
      <c r="F84" s="875">
        <v>1</v>
      </c>
      <c r="G84" s="875">
        <v>1</v>
      </c>
      <c r="H84" s="875">
        <v>120000</v>
      </c>
      <c r="I84" s="875">
        <v>69456</v>
      </c>
      <c r="J84" s="875"/>
      <c r="K84" s="875" t="s">
        <v>5655</v>
      </c>
      <c r="L84" s="921">
        <v>145858</v>
      </c>
      <c r="M84" s="867">
        <f t="shared" si="12"/>
        <v>1.45858</v>
      </c>
      <c r="N84" s="866">
        <v>1</v>
      </c>
      <c r="O84" s="867">
        <f t="shared" si="13"/>
        <v>1.45858</v>
      </c>
      <c r="P84" s="922" t="s">
        <v>5663</v>
      </c>
      <c r="Q84" s="886"/>
      <c r="R84" s="898"/>
      <c r="S84" s="435"/>
      <c r="T84" s="435"/>
      <c r="U84" s="435"/>
      <c r="V84" s="435"/>
      <c r="W84" s="435"/>
      <c r="X84" s="435"/>
      <c r="Y84" s="435"/>
      <c r="Z84" s="435"/>
    </row>
    <row r="85" spans="1:26" ht="15" customHeight="1">
      <c r="A85" s="566" t="s">
        <v>5664</v>
      </c>
      <c r="B85" s="466"/>
      <c r="C85" s="466" t="s">
        <v>2890</v>
      </c>
      <c r="D85" s="469"/>
      <c r="E85" s="466"/>
      <c r="F85" s="875"/>
      <c r="G85" s="875"/>
      <c r="H85" s="875"/>
      <c r="I85" s="897"/>
      <c r="J85" s="897"/>
      <c r="K85" s="897"/>
      <c r="L85" s="897"/>
      <c r="M85" s="867">
        <f t="shared" si="12"/>
        <v>0</v>
      </c>
      <c r="N85" s="865"/>
      <c r="O85" s="867">
        <f t="shared" si="13"/>
        <v>0</v>
      </c>
      <c r="P85" s="194"/>
      <c r="Q85" s="886"/>
      <c r="R85" s="898"/>
      <c r="S85" s="435"/>
      <c r="T85" s="435"/>
      <c r="U85" s="435"/>
      <c r="V85" s="435"/>
      <c r="W85" s="435"/>
      <c r="X85" s="435"/>
      <c r="Y85" s="435"/>
      <c r="Z85" s="435"/>
    </row>
    <row r="86" spans="1:26" ht="15" customHeight="1">
      <c r="A86" s="634" t="s">
        <v>5382</v>
      </c>
      <c r="B86" s="631"/>
      <c r="C86" s="631" t="s">
        <v>5665</v>
      </c>
      <c r="D86" s="631"/>
      <c r="E86" s="631"/>
      <c r="F86" s="974"/>
      <c r="G86" s="974"/>
      <c r="H86" s="974"/>
      <c r="I86" s="900"/>
      <c r="J86" s="900"/>
      <c r="K86" s="900"/>
      <c r="L86" s="900"/>
      <c r="M86" s="901"/>
      <c r="N86" s="900"/>
      <c r="O86" s="901">
        <f>SUM(O87:O97)</f>
        <v>33.964770000000001</v>
      </c>
      <c r="P86" s="637"/>
      <c r="Q86" s="634"/>
      <c r="R86" s="635">
        <f>SUM(R87:R97)</f>
        <v>0</v>
      </c>
      <c r="S86" s="435"/>
      <c r="T86" s="435"/>
      <c r="U86" s="435"/>
      <c r="V86" s="435"/>
      <c r="W86" s="435"/>
      <c r="X86" s="435"/>
      <c r="Y86" s="435"/>
      <c r="Z86" s="435"/>
    </row>
    <row r="87" spans="1:26" ht="15" customHeight="1">
      <c r="A87" s="465" t="s">
        <v>5666</v>
      </c>
      <c r="B87" s="466"/>
      <c r="C87" s="466" t="s">
        <v>5287</v>
      </c>
      <c r="D87" s="469" t="s">
        <v>5667</v>
      </c>
      <c r="E87" s="466"/>
      <c r="F87" s="875">
        <v>0</v>
      </c>
      <c r="G87" s="875">
        <v>0</v>
      </c>
      <c r="H87" s="875"/>
      <c r="I87" s="875"/>
      <c r="J87" s="875"/>
      <c r="K87" s="875" t="s">
        <v>697</v>
      </c>
      <c r="L87" s="875">
        <v>793800</v>
      </c>
      <c r="M87" s="867">
        <f t="shared" ref="M87:M96" si="14">L87/100000</f>
        <v>7.9379999999999997</v>
      </c>
      <c r="N87" s="866">
        <v>1</v>
      </c>
      <c r="O87" s="867">
        <f t="shared" ref="O87:O97" si="15">M87*N87</f>
        <v>7.9379999999999997</v>
      </c>
      <c r="P87" s="194" t="s">
        <v>5668</v>
      </c>
      <c r="Q87" s="886"/>
      <c r="R87" s="898"/>
      <c r="S87" s="435"/>
      <c r="T87" s="435"/>
      <c r="U87" s="435"/>
      <c r="V87" s="435"/>
      <c r="W87" s="435"/>
      <c r="X87" s="435"/>
      <c r="Y87" s="435"/>
      <c r="Z87" s="435"/>
    </row>
    <row r="88" spans="1:26" ht="15" customHeight="1">
      <c r="A88" s="465" t="s">
        <v>5669</v>
      </c>
      <c r="B88" s="466"/>
      <c r="C88" s="466" t="s">
        <v>5298</v>
      </c>
      <c r="D88" s="469"/>
      <c r="E88" s="466"/>
      <c r="F88" s="875">
        <v>1</v>
      </c>
      <c r="G88" s="875">
        <v>2</v>
      </c>
      <c r="H88" s="875">
        <v>480000</v>
      </c>
      <c r="I88" s="875">
        <v>438032</v>
      </c>
      <c r="J88" s="875">
        <v>0</v>
      </c>
      <c r="K88" s="875" t="s">
        <v>697</v>
      </c>
      <c r="L88" s="875">
        <v>453600</v>
      </c>
      <c r="M88" s="867">
        <f t="shared" si="14"/>
        <v>4.5359999999999996</v>
      </c>
      <c r="N88" s="866">
        <v>2</v>
      </c>
      <c r="O88" s="867">
        <f t="shared" si="15"/>
        <v>9.0719999999999992</v>
      </c>
      <c r="P88" s="194" t="s">
        <v>5670</v>
      </c>
      <c r="Q88" s="886"/>
      <c r="R88" s="898"/>
      <c r="S88" s="435"/>
      <c r="T88" s="435"/>
      <c r="U88" s="435"/>
      <c r="V88" s="435"/>
      <c r="W88" s="435"/>
      <c r="X88" s="435"/>
      <c r="Y88" s="435"/>
      <c r="Z88" s="435"/>
    </row>
    <row r="89" spans="1:26" ht="15" customHeight="1">
      <c r="A89" s="465" t="s">
        <v>5671</v>
      </c>
      <c r="B89" s="466"/>
      <c r="C89" s="466" t="s">
        <v>5328</v>
      </c>
      <c r="D89" s="469"/>
      <c r="E89" s="466"/>
      <c r="F89" s="875">
        <v>0</v>
      </c>
      <c r="G89" s="875">
        <v>0</v>
      </c>
      <c r="H89" s="875"/>
      <c r="I89" s="875"/>
      <c r="J89" s="875"/>
      <c r="K89" s="875"/>
      <c r="L89" s="875"/>
      <c r="M89" s="867">
        <f t="shared" si="14"/>
        <v>0</v>
      </c>
      <c r="N89" s="866"/>
      <c r="O89" s="867">
        <f t="shared" si="15"/>
        <v>0</v>
      </c>
      <c r="P89" s="194"/>
      <c r="Q89" s="886"/>
      <c r="R89" s="898"/>
      <c r="S89" s="435"/>
      <c r="T89" s="435"/>
      <c r="U89" s="435"/>
      <c r="V89" s="435"/>
      <c r="W89" s="435"/>
      <c r="X89" s="435"/>
      <c r="Y89" s="435"/>
      <c r="Z89" s="435"/>
    </row>
    <row r="90" spans="1:26" ht="15" customHeight="1">
      <c r="A90" s="465" t="s">
        <v>5673</v>
      </c>
      <c r="B90" s="466"/>
      <c r="C90" s="466" t="s">
        <v>5342</v>
      </c>
      <c r="D90" s="469"/>
      <c r="E90" s="466"/>
      <c r="F90" s="875">
        <v>1</v>
      </c>
      <c r="G90" s="875">
        <v>1</v>
      </c>
      <c r="H90" s="875">
        <v>378000</v>
      </c>
      <c r="I90" s="875">
        <v>202050</v>
      </c>
      <c r="J90" s="875">
        <v>0</v>
      </c>
      <c r="K90" s="875" t="s">
        <v>697</v>
      </c>
      <c r="L90" s="875">
        <v>396900</v>
      </c>
      <c r="M90" s="867">
        <f t="shared" si="14"/>
        <v>3.9689999999999999</v>
      </c>
      <c r="N90" s="866">
        <v>1</v>
      </c>
      <c r="O90" s="867">
        <f t="shared" si="15"/>
        <v>3.9689999999999999</v>
      </c>
      <c r="P90" s="194" t="s">
        <v>5674</v>
      </c>
      <c r="Q90" s="886"/>
      <c r="R90" s="898"/>
      <c r="S90" s="435"/>
      <c r="T90" s="435"/>
      <c r="U90" s="435"/>
      <c r="V90" s="435"/>
      <c r="W90" s="435"/>
      <c r="X90" s="435"/>
      <c r="Y90" s="435"/>
      <c r="Z90" s="435"/>
    </row>
    <row r="91" spans="1:26" ht="15" customHeight="1">
      <c r="A91" s="465" t="s">
        <v>5675</v>
      </c>
      <c r="B91" s="466"/>
      <c r="C91" s="227" t="s">
        <v>5358</v>
      </c>
      <c r="D91" s="469"/>
      <c r="E91" s="466"/>
      <c r="F91" s="875">
        <v>0</v>
      </c>
      <c r="G91" s="875">
        <v>0</v>
      </c>
      <c r="H91" s="875"/>
      <c r="I91" s="875"/>
      <c r="J91" s="875"/>
      <c r="K91" s="875"/>
      <c r="L91" s="875"/>
      <c r="M91" s="867">
        <f t="shared" si="14"/>
        <v>0</v>
      </c>
      <c r="N91" s="866"/>
      <c r="O91" s="867">
        <f t="shared" si="15"/>
        <v>0</v>
      </c>
      <c r="P91" s="194"/>
      <c r="Q91" s="886"/>
      <c r="R91" s="898"/>
      <c r="S91" s="435"/>
      <c r="T91" s="435"/>
      <c r="U91" s="435"/>
      <c r="V91" s="435"/>
      <c r="W91" s="435"/>
      <c r="X91" s="435"/>
      <c r="Y91" s="435"/>
      <c r="Z91" s="435"/>
    </row>
    <row r="92" spans="1:26" ht="15" customHeight="1">
      <c r="A92" s="465" t="s">
        <v>5677</v>
      </c>
      <c r="B92" s="466"/>
      <c r="C92" s="466" t="s">
        <v>5370</v>
      </c>
      <c r="D92" s="469"/>
      <c r="E92" s="466"/>
      <c r="F92" s="875">
        <v>0</v>
      </c>
      <c r="G92" s="875">
        <v>0</v>
      </c>
      <c r="H92" s="875"/>
      <c r="I92" s="875"/>
      <c r="J92" s="875"/>
      <c r="K92" s="875"/>
      <c r="L92" s="875"/>
      <c r="M92" s="867">
        <f t="shared" si="14"/>
        <v>0</v>
      </c>
      <c r="N92" s="866"/>
      <c r="O92" s="867">
        <f t="shared" si="15"/>
        <v>0</v>
      </c>
      <c r="P92" s="194"/>
      <c r="Q92" s="886"/>
      <c r="R92" s="898"/>
      <c r="S92" s="435"/>
      <c r="T92" s="435"/>
      <c r="U92" s="435"/>
      <c r="V92" s="435"/>
      <c r="W92" s="435"/>
      <c r="X92" s="435"/>
      <c r="Y92" s="435"/>
      <c r="Z92" s="435"/>
    </row>
    <row r="93" spans="1:26" ht="15" customHeight="1">
      <c r="A93" s="465" t="s">
        <v>5679</v>
      </c>
      <c r="B93" s="466"/>
      <c r="C93" s="466" t="s">
        <v>5379</v>
      </c>
      <c r="D93" s="469"/>
      <c r="E93" s="466"/>
      <c r="F93" s="875">
        <v>0</v>
      </c>
      <c r="G93" s="875">
        <v>0</v>
      </c>
      <c r="H93" s="875"/>
      <c r="I93" s="875"/>
      <c r="J93" s="875"/>
      <c r="K93" s="875"/>
      <c r="L93" s="875"/>
      <c r="M93" s="867">
        <f t="shared" si="14"/>
        <v>0</v>
      </c>
      <c r="N93" s="866"/>
      <c r="O93" s="867">
        <f t="shared" si="15"/>
        <v>0</v>
      </c>
      <c r="P93" s="194"/>
      <c r="Q93" s="886"/>
      <c r="R93" s="898"/>
      <c r="S93" s="435"/>
      <c r="T93" s="435"/>
      <c r="U93" s="435"/>
      <c r="V93" s="435"/>
      <c r="W93" s="435"/>
      <c r="X93" s="435"/>
      <c r="Y93" s="435"/>
      <c r="Z93" s="435"/>
    </row>
    <row r="94" spans="1:26" ht="15" customHeight="1">
      <c r="A94" s="465" t="s">
        <v>5680</v>
      </c>
      <c r="B94" s="466"/>
      <c r="C94" s="227" t="s">
        <v>523</v>
      </c>
      <c r="D94" s="469"/>
      <c r="E94" s="466"/>
      <c r="F94" s="875">
        <v>0</v>
      </c>
      <c r="G94" s="875">
        <v>0</v>
      </c>
      <c r="H94" s="875"/>
      <c r="I94" s="875"/>
      <c r="J94" s="875"/>
      <c r="K94" s="875"/>
      <c r="L94" s="875"/>
      <c r="M94" s="867">
        <f t="shared" si="14"/>
        <v>0</v>
      </c>
      <c r="N94" s="866"/>
      <c r="O94" s="867">
        <f t="shared" si="15"/>
        <v>0</v>
      </c>
      <c r="P94" s="194"/>
      <c r="Q94" s="886"/>
      <c r="R94" s="898"/>
      <c r="S94" s="435"/>
      <c r="T94" s="435"/>
      <c r="U94" s="435"/>
      <c r="V94" s="435"/>
      <c r="W94" s="435"/>
      <c r="X94" s="435"/>
      <c r="Y94" s="435"/>
      <c r="Z94" s="435"/>
    </row>
    <row r="95" spans="1:26" ht="15" customHeight="1">
      <c r="A95" s="465" t="s">
        <v>5681</v>
      </c>
      <c r="B95" s="466"/>
      <c r="C95" s="466" t="s">
        <v>5396</v>
      </c>
      <c r="D95" s="469"/>
      <c r="E95" s="466"/>
      <c r="F95" s="875">
        <v>7</v>
      </c>
      <c r="G95" s="875">
        <v>7</v>
      </c>
      <c r="H95" s="875">
        <v>1098252</v>
      </c>
      <c r="I95" s="875">
        <v>678089</v>
      </c>
      <c r="J95" s="875">
        <v>0</v>
      </c>
      <c r="K95" s="875" t="s">
        <v>697</v>
      </c>
      <c r="L95" s="875">
        <v>185511</v>
      </c>
      <c r="M95" s="867">
        <f t="shared" si="14"/>
        <v>1.85511</v>
      </c>
      <c r="N95" s="866">
        <v>7</v>
      </c>
      <c r="O95" s="867">
        <f t="shared" si="15"/>
        <v>12.98577</v>
      </c>
      <c r="P95" s="983" t="s">
        <v>5682</v>
      </c>
      <c r="Q95" s="886"/>
      <c r="R95" s="898"/>
      <c r="S95" s="435"/>
      <c r="T95" s="435"/>
      <c r="U95" s="435"/>
      <c r="V95" s="435"/>
      <c r="W95" s="435"/>
      <c r="X95" s="435"/>
      <c r="Y95" s="435"/>
      <c r="Z95" s="435"/>
    </row>
    <row r="96" spans="1:26" ht="15" customHeight="1">
      <c r="A96" s="465" t="s">
        <v>5683</v>
      </c>
      <c r="B96" s="466"/>
      <c r="C96" s="466" t="s">
        <v>5408</v>
      </c>
      <c r="D96" s="469"/>
      <c r="E96" s="466"/>
      <c r="F96" s="875">
        <v>0</v>
      </c>
      <c r="G96" s="875">
        <v>0</v>
      </c>
      <c r="H96" s="875"/>
      <c r="I96" s="875"/>
      <c r="J96" s="897"/>
      <c r="K96" s="897"/>
      <c r="L96" s="897"/>
      <c r="M96" s="867">
        <f t="shared" si="14"/>
        <v>0</v>
      </c>
      <c r="N96" s="865"/>
      <c r="O96" s="867">
        <f t="shared" si="15"/>
        <v>0</v>
      </c>
      <c r="P96" s="194"/>
      <c r="Q96" s="886"/>
      <c r="R96" s="898"/>
      <c r="S96" s="435"/>
      <c r="T96" s="435"/>
      <c r="U96" s="435"/>
      <c r="V96" s="435"/>
      <c r="W96" s="435"/>
      <c r="X96" s="435"/>
      <c r="Y96" s="435"/>
      <c r="Z96" s="435"/>
    </row>
    <row r="97" spans="1:26" ht="15" customHeight="1">
      <c r="A97" s="566" t="s">
        <v>5685</v>
      </c>
      <c r="B97" s="466"/>
      <c r="C97" s="466" t="s">
        <v>2890</v>
      </c>
      <c r="D97" s="469"/>
      <c r="E97" s="466"/>
      <c r="F97" s="875">
        <v>1</v>
      </c>
      <c r="G97" s="875">
        <v>1</v>
      </c>
      <c r="H97" s="897">
        <v>756000</v>
      </c>
      <c r="I97" s="875">
        <v>420000</v>
      </c>
      <c r="J97" s="875">
        <v>0</v>
      </c>
      <c r="K97" s="875"/>
      <c r="L97" s="875">
        <v>132000</v>
      </c>
      <c r="M97" s="867"/>
      <c r="N97" s="866">
        <v>10</v>
      </c>
      <c r="O97" s="867">
        <f t="shared" si="15"/>
        <v>0</v>
      </c>
      <c r="P97" s="950" t="s">
        <v>5687</v>
      </c>
      <c r="Q97" s="886"/>
      <c r="R97" s="898"/>
      <c r="S97" s="435"/>
      <c r="T97" s="435"/>
      <c r="U97" s="435"/>
      <c r="V97" s="435"/>
      <c r="W97" s="435"/>
      <c r="X97" s="435"/>
      <c r="Y97" s="435"/>
      <c r="Z97" s="435"/>
    </row>
    <row r="98" spans="1:26" ht="15" customHeight="1">
      <c r="A98" s="472" t="s">
        <v>5422</v>
      </c>
      <c r="B98" s="520"/>
      <c r="C98" s="520" t="s">
        <v>5688</v>
      </c>
      <c r="D98" s="520"/>
      <c r="E98" s="520"/>
      <c r="F98" s="878"/>
      <c r="G98" s="878"/>
      <c r="H98" s="878"/>
      <c r="I98" s="878"/>
      <c r="J98" s="878"/>
      <c r="K98" s="878"/>
      <c r="L98" s="878"/>
      <c r="M98" s="879"/>
      <c r="N98" s="878"/>
      <c r="O98" s="879">
        <f>O99+O111+O123</f>
        <v>42.656256000000006</v>
      </c>
      <c r="P98" s="880"/>
      <c r="Q98" s="472"/>
      <c r="R98" s="476">
        <f>R99+R111+R123</f>
        <v>0</v>
      </c>
      <c r="S98" s="435"/>
      <c r="T98" s="435"/>
      <c r="U98" s="435"/>
      <c r="V98" s="435"/>
      <c r="W98" s="435"/>
      <c r="X98" s="435"/>
      <c r="Y98" s="435"/>
      <c r="Z98" s="435"/>
    </row>
    <row r="99" spans="1:26" ht="15" customHeight="1">
      <c r="A99" s="634" t="s">
        <v>5427</v>
      </c>
      <c r="B99" s="631"/>
      <c r="C99" s="631" t="s">
        <v>5690</v>
      </c>
      <c r="D99" s="631"/>
      <c r="E99" s="631"/>
      <c r="F99" s="900"/>
      <c r="G99" s="900"/>
      <c r="H99" s="900">
        <v>3264000</v>
      </c>
      <c r="I99" s="900">
        <v>1613853</v>
      </c>
      <c r="J99" s="900"/>
      <c r="K99" s="900"/>
      <c r="L99" s="900"/>
      <c r="M99" s="901"/>
      <c r="N99" s="900"/>
      <c r="O99" s="901">
        <f>SUM(O100:O110)</f>
        <v>33.656256000000006</v>
      </c>
      <c r="P99" s="637"/>
      <c r="Q99" s="637"/>
      <c r="R99" s="635">
        <f>SUM(R100:R110)</f>
        <v>0</v>
      </c>
      <c r="S99" s="435"/>
      <c r="T99" s="435"/>
      <c r="U99" s="435"/>
      <c r="V99" s="435"/>
      <c r="W99" s="435"/>
      <c r="X99" s="435"/>
      <c r="Y99" s="435"/>
      <c r="Z99" s="435"/>
    </row>
    <row r="100" spans="1:26" ht="15" customHeight="1">
      <c r="A100" s="465" t="s">
        <v>5691</v>
      </c>
      <c r="B100" s="466"/>
      <c r="C100" s="466" t="s">
        <v>5692</v>
      </c>
      <c r="D100" s="469" t="s">
        <v>5693</v>
      </c>
      <c r="E100" s="123" t="s">
        <v>5694</v>
      </c>
      <c r="F100" s="875"/>
      <c r="G100" s="875"/>
      <c r="H100" s="897"/>
      <c r="I100" s="897"/>
      <c r="J100" s="897"/>
      <c r="K100" s="897"/>
      <c r="L100" s="897"/>
      <c r="M100" s="867">
        <f t="shared" ref="M100:M110" si="16">L100/100000</f>
        <v>0</v>
      </c>
      <c r="N100" s="865"/>
      <c r="O100" s="867">
        <f t="shared" ref="O100:O110" si="17">M100*N100</f>
        <v>0</v>
      </c>
      <c r="P100" s="194"/>
      <c r="Q100" s="886"/>
      <c r="R100" s="898"/>
      <c r="S100" s="435"/>
      <c r="T100" s="435"/>
      <c r="U100" s="435"/>
      <c r="V100" s="435"/>
      <c r="W100" s="435"/>
      <c r="X100" s="435"/>
      <c r="Y100" s="435"/>
      <c r="Z100" s="435"/>
    </row>
    <row r="101" spans="1:26" ht="15" customHeight="1">
      <c r="A101" s="465" t="s">
        <v>5695</v>
      </c>
      <c r="B101" s="466"/>
      <c r="C101" s="466" t="s">
        <v>5696</v>
      </c>
      <c r="D101" s="469"/>
      <c r="E101" s="123"/>
      <c r="F101" s="875"/>
      <c r="G101" s="875"/>
      <c r="H101" s="897"/>
      <c r="I101" s="897"/>
      <c r="J101" s="897"/>
      <c r="K101" s="897"/>
      <c r="L101" s="897"/>
      <c r="M101" s="867">
        <f t="shared" si="16"/>
        <v>0</v>
      </c>
      <c r="N101" s="865"/>
      <c r="O101" s="867">
        <f t="shared" si="17"/>
        <v>0</v>
      </c>
      <c r="P101" s="194"/>
      <c r="Q101" s="886"/>
      <c r="R101" s="898"/>
      <c r="S101" s="435"/>
      <c r="T101" s="435"/>
      <c r="U101" s="435"/>
      <c r="V101" s="435"/>
      <c r="W101" s="435"/>
      <c r="X101" s="435"/>
      <c r="Y101" s="435"/>
      <c r="Z101" s="435"/>
    </row>
    <row r="102" spans="1:26" ht="15" customHeight="1">
      <c r="A102" s="465" t="s">
        <v>5697</v>
      </c>
      <c r="B102" s="466"/>
      <c r="C102" s="466" t="s">
        <v>5328</v>
      </c>
      <c r="D102" s="469"/>
      <c r="E102" s="123" t="s">
        <v>5698</v>
      </c>
      <c r="F102" s="875"/>
      <c r="G102" s="875"/>
      <c r="H102" s="897"/>
      <c r="I102" s="897"/>
      <c r="J102" s="897"/>
      <c r="K102" s="897"/>
      <c r="L102" s="897"/>
      <c r="M102" s="867">
        <f t="shared" si="16"/>
        <v>0</v>
      </c>
      <c r="N102" s="865"/>
      <c r="O102" s="867">
        <f t="shared" si="17"/>
        <v>0</v>
      </c>
      <c r="P102" s="194"/>
      <c r="Q102" s="886"/>
      <c r="R102" s="898"/>
      <c r="S102" s="435"/>
      <c r="T102" s="435"/>
      <c r="U102" s="435"/>
      <c r="V102" s="435"/>
      <c r="W102" s="435"/>
      <c r="X102" s="435"/>
      <c r="Y102" s="435"/>
      <c r="Z102" s="435"/>
    </row>
    <row r="103" spans="1:26" ht="15" customHeight="1">
      <c r="A103" s="465" t="s">
        <v>5699</v>
      </c>
      <c r="B103" s="466"/>
      <c r="C103" s="466" t="s">
        <v>5342</v>
      </c>
      <c r="D103" s="469"/>
      <c r="E103" s="123" t="s">
        <v>5700</v>
      </c>
      <c r="F103" s="875"/>
      <c r="G103" s="875"/>
      <c r="H103" s="897"/>
      <c r="I103" s="897"/>
      <c r="J103" s="897"/>
      <c r="K103" s="897"/>
      <c r="L103" s="897"/>
      <c r="M103" s="867">
        <f t="shared" si="16"/>
        <v>0</v>
      </c>
      <c r="N103" s="865"/>
      <c r="O103" s="867">
        <f t="shared" si="17"/>
        <v>0</v>
      </c>
      <c r="P103" s="194"/>
      <c r="Q103" s="886"/>
      <c r="R103" s="898"/>
      <c r="S103" s="435"/>
      <c r="T103" s="435"/>
      <c r="U103" s="435"/>
      <c r="V103" s="435"/>
      <c r="W103" s="435"/>
      <c r="X103" s="435"/>
      <c r="Y103" s="435"/>
      <c r="Z103" s="435"/>
    </row>
    <row r="104" spans="1:26" ht="15" customHeight="1">
      <c r="A104" s="465" t="s">
        <v>5703</v>
      </c>
      <c r="B104" s="466"/>
      <c r="C104" s="227" t="s">
        <v>5704</v>
      </c>
      <c r="D104" s="469"/>
      <c r="E104" s="123"/>
      <c r="F104" s="875"/>
      <c r="G104" s="875"/>
      <c r="H104" s="897"/>
      <c r="I104" s="897"/>
      <c r="J104" s="897"/>
      <c r="K104" s="897"/>
      <c r="L104" s="897"/>
      <c r="M104" s="867">
        <f t="shared" si="16"/>
        <v>0</v>
      </c>
      <c r="N104" s="865"/>
      <c r="O104" s="867">
        <f t="shared" si="17"/>
        <v>0</v>
      </c>
      <c r="P104" s="194"/>
      <c r="Q104" s="886"/>
      <c r="R104" s="898"/>
      <c r="S104" s="435"/>
      <c r="T104" s="435"/>
      <c r="U104" s="435"/>
      <c r="V104" s="435"/>
      <c r="W104" s="435"/>
      <c r="X104" s="435"/>
      <c r="Y104" s="435"/>
      <c r="Z104" s="435"/>
    </row>
    <row r="105" spans="1:26" ht="15" customHeight="1">
      <c r="A105" s="465" t="s">
        <v>5705</v>
      </c>
      <c r="B105" s="466"/>
      <c r="C105" s="466" t="s">
        <v>5370</v>
      </c>
      <c r="D105" s="469"/>
      <c r="E105" s="123" t="s">
        <v>5706</v>
      </c>
      <c r="F105" s="875"/>
      <c r="G105" s="875"/>
      <c r="H105" s="897"/>
      <c r="I105" s="897"/>
      <c r="J105" s="897"/>
      <c r="K105" s="897"/>
      <c r="L105" s="897"/>
      <c r="M105" s="867">
        <f t="shared" si="16"/>
        <v>0</v>
      </c>
      <c r="N105" s="865"/>
      <c r="O105" s="867">
        <f t="shared" si="17"/>
        <v>0</v>
      </c>
      <c r="P105" s="194"/>
      <c r="Q105" s="886"/>
      <c r="R105" s="898"/>
      <c r="S105" s="435"/>
      <c r="T105" s="435"/>
      <c r="U105" s="435"/>
      <c r="V105" s="435"/>
      <c r="W105" s="435"/>
      <c r="X105" s="435"/>
      <c r="Y105" s="435"/>
      <c r="Z105" s="435"/>
    </row>
    <row r="106" spans="1:26" ht="15" customHeight="1">
      <c r="A106" s="566" t="s">
        <v>5707</v>
      </c>
      <c r="B106" s="327"/>
      <c r="C106" s="327" t="s">
        <v>5379</v>
      </c>
      <c r="D106" s="541"/>
      <c r="E106" s="506" t="s">
        <v>5708</v>
      </c>
      <c r="F106" s="882"/>
      <c r="G106" s="882"/>
      <c r="H106" s="882">
        <v>3084000</v>
      </c>
      <c r="I106" s="882">
        <v>1613853</v>
      </c>
      <c r="J106" s="882"/>
      <c r="K106" s="882" t="s">
        <v>744</v>
      </c>
      <c r="L106" s="883">
        <f>AVERAGE(18917,21300,26534,27861,16000)*12</f>
        <v>265468.80000000005</v>
      </c>
      <c r="M106" s="884">
        <f t="shared" si="16"/>
        <v>2.6546880000000006</v>
      </c>
      <c r="N106" s="855">
        <v>12</v>
      </c>
      <c r="O106" s="884">
        <f t="shared" si="17"/>
        <v>31.856256000000009</v>
      </c>
      <c r="P106" s="964" t="s">
        <v>5709</v>
      </c>
      <c r="Q106" s="885"/>
      <c r="R106" s="507"/>
      <c r="S106" s="508"/>
      <c r="T106" s="508"/>
      <c r="U106" s="508"/>
      <c r="V106" s="508"/>
      <c r="W106" s="508"/>
      <c r="X106" s="508"/>
      <c r="Y106" s="508"/>
      <c r="Z106" s="508"/>
    </row>
    <row r="107" spans="1:26" ht="15" customHeight="1">
      <c r="A107" s="566" t="s">
        <v>5710</v>
      </c>
      <c r="B107" s="327"/>
      <c r="C107" s="928" t="s">
        <v>523</v>
      </c>
      <c r="D107" s="541"/>
      <c r="E107" s="885" t="s">
        <v>5711</v>
      </c>
      <c r="F107" s="861"/>
      <c r="G107" s="861"/>
      <c r="H107" s="882">
        <v>180000</v>
      </c>
      <c r="I107" s="882">
        <v>0</v>
      </c>
      <c r="J107" s="882"/>
      <c r="K107" s="882" t="s">
        <v>744</v>
      </c>
      <c r="L107" s="882">
        <f>15000*12</f>
        <v>180000</v>
      </c>
      <c r="M107" s="884">
        <f t="shared" si="16"/>
        <v>1.8</v>
      </c>
      <c r="N107" s="855">
        <v>1</v>
      </c>
      <c r="O107" s="884">
        <f t="shared" si="17"/>
        <v>1.8</v>
      </c>
      <c r="P107" s="885" t="s">
        <v>5712</v>
      </c>
      <c r="Q107" s="885"/>
      <c r="R107" s="507"/>
      <c r="S107" s="508"/>
      <c r="T107" s="508"/>
      <c r="U107" s="508"/>
      <c r="V107" s="508"/>
      <c r="W107" s="508"/>
      <c r="X107" s="508"/>
      <c r="Y107" s="508"/>
      <c r="Z107" s="508"/>
    </row>
    <row r="108" spans="1:26" ht="15" customHeight="1">
      <c r="A108" s="465" t="s">
        <v>5713</v>
      </c>
      <c r="B108" s="123"/>
      <c r="C108" s="466" t="s">
        <v>5396</v>
      </c>
      <c r="D108" s="469"/>
      <c r="E108" s="123"/>
      <c r="F108" s="875"/>
      <c r="G108" s="875"/>
      <c r="H108" s="897"/>
      <c r="I108" s="897"/>
      <c r="J108" s="897"/>
      <c r="K108" s="897"/>
      <c r="L108" s="897"/>
      <c r="M108" s="867">
        <f t="shared" si="16"/>
        <v>0</v>
      </c>
      <c r="N108" s="865"/>
      <c r="O108" s="867">
        <f t="shared" si="17"/>
        <v>0</v>
      </c>
      <c r="P108" s="194"/>
      <c r="Q108" s="886"/>
      <c r="R108" s="898"/>
      <c r="S108" s="435"/>
      <c r="T108" s="435"/>
      <c r="U108" s="435"/>
      <c r="V108" s="435"/>
      <c r="W108" s="435"/>
      <c r="X108" s="435"/>
      <c r="Y108" s="435"/>
      <c r="Z108" s="435"/>
    </row>
    <row r="109" spans="1:26" ht="15" customHeight="1">
      <c r="A109" s="465" t="s">
        <v>5714</v>
      </c>
      <c r="B109" s="466"/>
      <c r="C109" s="466" t="s">
        <v>5715</v>
      </c>
      <c r="D109" s="469"/>
      <c r="E109" s="123"/>
      <c r="F109" s="875"/>
      <c r="G109" s="875"/>
      <c r="H109" s="897"/>
      <c r="I109" s="897"/>
      <c r="J109" s="897"/>
      <c r="K109" s="897"/>
      <c r="L109" s="897"/>
      <c r="M109" s="867">
        <f t="shared" si="16"/>
        <v>0</v>
      </c>
      <c r="N109" s="865"/>
      <c r="O109" s="867">
        <f t="shared" si="17"/>
        <v>0</v>
      </c>
      <c r="P109" s="194"/>
      <c r="Q109" s="886"/>
      <c r="R109" s="898"/>
      <c r="S109" s="435"/>
      <c r="T109" s="435"/>
      <c r="U109" s="435"/>
      <c r="V109" s="435"/>
      <c r="W109" s="435"/>
      <c r="X109" s="435"/>
      <c r="Y109" s="435"/>
      <c r="Z109" s="435"/>
    </row>
    <row r="110" spans="1:26" ht="15" customHeight="1">
      <c r="A110" s="566" t="s">
        <v>5716</v>
      </c>
      <c r="B110" s="466"/>
      <c r="C110" s="466" t="s">
        <v>2890</v>
      </c>
      <c r="D110" s="469"/>
      <c r="E110" s="123" t="s">
        <v>5717</v>
      </c>
      <c r="F110" s="875"/>
      <c r="G110" s="875"/>
      <c r="H110" s="897"/>
      <c r="I110" s="897"/>
      <c r="J110" s="897"/>
      <c r="K110" s="897"/>
      <c r="L110" s="897"/>
      <c r="M110" s="867">
        <f t="shared" si="16"/>
        <v>0</v>
      </c>
      <c r="N110" s="865"/>
      <c r="O110" s="867">
        <f t="shared" si="17"/>
        <v>0</v>
      </c>
      <c r="P110" s="194"/>
      <c r="Q110" s="886"/>
      <c r="R110" s="898"/>
      <c r="S110" s="435"/>
      <c r="T110" s="435"/>
      <c r="U110" s="435"/>
      <c r="V110" s="435"/>
      <c r="W110" s="435"/>
      <c r="X110" s="435"/>
      <c r="Y110" s="435"/>
      <c r="Z110" s="435"/>
    </row>
    <row r="111" spans="1:26" ht="15" customHeight="1">
      <c r="A111" s="634" t="s">
        <v>5718</v>
      </c>
      <c r="B111" s="631"/>
      <c r="C111" s="631" t="s">
        <v>5719</v>
      </c>
      <c r="D111" s="631"/>
      <c r="E111" s="631"/>
      <c r="F111" s="900"/>
      <c r="G111" s="900"/>
      <c r="H111" s="900"/>
      <c r="I111" s="900"/>
      <c r="J111" s="900"/>
      <c r="K111" s="900"/>
      <c r="L111" s="900"/>
      <c r="M111" s="901"/>
      <c r="N111" s="900"/>
      <c r="O111" s="901">
        <f>SUM(O112:O122)</f>
        <v>0</v>
      </c>
      <c r="P111" s="637"/>
      <c r="Q111" s="637"/>
      <c r="R111" s="635">
        <f>SUM(R112:R122)</f>
        <v>0</v>
      </c>
      <c r="S111" s="435"/>
      <c r="T111" s="435"/>
      <c r="U111" s="435"/>
      <c r="V111" s="435"/>
      <c r="W111" s="435"/>
      <c r="X111" s="435"/>
      <c r="Y111" s="435"/>
      <c r="Z111" s="435"/>
    </row>
    <row r="112" spans="1:26" ht="15" customHeight="1">
      <c r="A112" s="465" t="s">
        <v>5720</v>
      </c>
      <c r="B112" s="466"/>
      <c r="C112" s="466" t="s">
        <v>5287</v>
      </c>
      <c r="D112" s="469" t="s">
        <v>5721</v>
      </c>
      <c r="E112" s="466"/>
      <c r="F112" s="875"/>
      <c r="G112" s="875"/>
      <c r="H112" s="897"/>
      <c r="I112" s="897"/>
      <c r="J112" s="897"/>
      <c r="K112" s="897"/>
      <c r="L112" s="897"/>
      <c r="M112" s="867">
        <f t="shared" ref="M112:M122" si="18">L112/100000</f>
        <v>0</v>
      </c>
      <c r="N112" s="865"/>
      <c r="O112" s="867">
        <f t="shared" ref="O112:O122" si="19">M112*N112</f>
        <v>0</v>
      </c>
      <c r="P112" s="194"/>
      <c r="Q112" s="886"/>
      <c r="R112" s="898"/>
      <c r="S112" s="435"/>
      <c r="T112" s="435"/>
      <c r="U112" s="435"/>
      <c r="V112" s="435"/>
      <c r="W112" s="435"/>
      <c r="X112" s="435"/>
      <c r="Y112" s="435"/>
      <c r="Z112" s="435"/>
    </row>
    <row r="113" spans="1:26" ht="15" customHeight="1">
      <c r="A113" s="465" t="s">
        <v>5722</v>
      </c>
      <c r="B113" s="466"/>
      <c r="C113" s="466" t="s">
        <v>5298</v>
      </c>
      <c r="D113" s="469"/>
      <c r="E113" s="466"/>
      <c r="F113" s="875"/>
      <c r="G113" s="875"/>
      <c r="H113" s="897"/>
      <c r="I113" s="897"/>
      <c r="J113" s="897"/>
      <c r="K113" s="897"/>
      <c r="L113" s="897"/>
      <c r="M113" s="867">
        <f t="shared" si="18"/>
        <v>0</v>
      </c>
      <c r="N113" s="865"/>
      <c r="O113" s="867">
        <f t="shared" si="19"/>
        <v>0</v>
      </c>
      <c r="P113" s="194"/>
      <c r="Q113" s="886"/>
      <c r="R113" s="898"/>
      <c r="S113" s="435"/>
      <c r="T113" s="435"/>
      <c r="U113" s="435"/>
      <c r="V113" s="435"/>
      <c r="W113" s="435"/>
      <c r="X113" s="435"/>
      <c r="Y113" s="435"/>
      <c r="Z113" s="435"/>
    </row>
    <row r="114" spans="1:26" ht="15" customHeight="1">
      <c r="A114" s="465" t="s">
        <v>5724</v>
      </c>
      <c r="B114" s="466"/>
      <c r="C114" s="466" t="s">
        <v>5328</v>
      </c>
      <c r="D114" s="469"/>
      <c r="E114" s="466"/>
      <c r="F114" s="875"/>
      <c r="G114" s="875"/>
      <c r="H114" s="897"/>
      <c r="I114" s="897"/>
      <c r="J114" s="897"/>
      <c r="K114" s="897"/>
      <c r="L114" s="897"/>
      <c r="M114" s="867">
        <f t="shared" si="18"/>
        <v>0</v>
      </c>
      <c r="N114" s="865"/>
      <c r="O114" s="867">
        <f t="shared" si="19"/>
        <v>0</v>
      </c>
      <c r="P114" s="194"/>
      <c r="Q114" s="886"/>
      <c r="R114" s="898"/>
      <c r="S114" s="435"/>
      <c r="T114" s="435"/>
      <c r="U114" s="435"/>
      <c r="V114" s="435"/>
      <c r="W114" s="435"/>
      <c r="X114" s="435"/>
      <c r="Y114" s="435"/>
      <c r="Z114" s="435"/>
    </row>
    <row r="115" spans="1:26" ht="15" customHeight="1">
      <c r="A115" s="465" t="s">
        <v>5728</v>
      </c>
      <c r="B115" s="466"/>
      <c r="C115" s="466" t="s">
        <v>5342</v>
      </c>
      <c r="D115" s="469"/>
      <c r="E115" s="466"/>
      <c r="F115" s="897"/>
      <c r="G115" s="897"/>
      <c r="H115" s="897"/>
      <c r="I115" s="897"/>
      <c r="J115" s="897"/>
      <c r="K115" s="897"/>
      <c r="L115" s="897"/>
      <c r="M115" s="867">
        <f t="shared" si="18"/>
        <v>0</v>
      </c>
      <c r="N115" s="865"/>
      <c r="O115" s="867">
        <f t="shared" si="19"/>
        <v>0</v>
      </c>
      <c r="P115" s="194"/>
      <c r="Q115" s="886"/>
      <c r="R115" s="898"/>
      <c r="S115" s="435"/>
      <c r="T115" s="435"/>
      <c r="U115" s="435"/>
      <c r="V115" s="435"/>
      <c r="W115" s="435"/>
      <c r="X115" s="435"/>
      <c r="Y115" s="435"/>
      <c r="Z115" s="435"/>
    </row>
    <row r="116" spans="1:26" ht="15" customHeight="1">
      <c r="A116" s="465" t="s">
        <v>5730</v>
      </c>
      <c r="B116" s="466"/>
      <c r="C116" s="227" t="s">
        <v>5358</v>
      </c>
      <c r="D116" s="469"/>
      <c r="E116" s="466"/>
      <c r="F116" s="897"/>
      <c r="G116" s="897"/>
      <c r="H116" s="897"/>
      <c r="I116" s="897"/>
      <c r="J116" s="897"/>
      <c r="K116" s="897"/>
      <c r="L116" s="897"/>
      <c r="M116" s="867">
        <f t="shared" si="18"/>
        <v>0</v>
      </c>
      <c r="N116" s="865"/>
      <c r="O116" s="867">
        <f t="shared" si="19"/>
        <v>0</v>
      </c>
      <c r="P116" s="194"/>
      <c r="Q116" s="886"/>
      <c r="R116" s="898"/>
      <c r="S116" s="435"/>
      <c r="T116" s="435"/>
      <c r="U116" s="435"/>
      <c r="V116" s="435"/>
      <c r="W116" s="435"/>
      <c r="X116" s="435"/>
      <c r="Y116" s="435"/>
      <c r="Z116" s="435"/>
    </row>
    <row r="117" spans="1:26" ht="15" customHeight="1">
      <c r="A117" s="465" t="s">
        <v>5731</v>
      </c>
      <c r="B117" s="466"/>
      <c r="C117" s="466" t="s">
        <v>5370</v>
      </c>
      <c r="D117" s="469"/>
      <c r="E117" s="123" t="s">
        <v>5732</v>
      </c>
      <c r="F117" s="875"/>
      <c r="G117" s="875"/>
      <c r="H117" s="897"/>
      <c r="I117" s="897"/>
      <c r="J117" s="897"/>
      <c r="K117" s="897"/>
      <c r="L117" s="897"/>
      <c r="M117" s="867">
        <f t="shared" si="18"/>
        <v>0</v>
      </c>
      <c r="N117" s="865"/>
      <c r="O117" s="867">
        <f t="shared" si="19"/>
        <v>0</v>
      </c>
      <c r="P117" s="194"/>
      <c r="Q117" s="886"/>
      <c r="R117" s="898"/>
      <c r="S117" s="435"/>
      <c r="T117" s="435"/>
      <c r="U117" s="435"/>
      <c r="V117" s="435"/>
      <c r="W117" s="435"/>
      <c r="X117" s="435"/>
      <c r="Y117" s="435"/>
      <c r="Z117" s="435"/>
    </row>
    <row r="118" spans="1:26" ht="15" customHeight="1">
      <c r="A118" s="465" t="s">
        <v>5733</v>
      </c>
      <c r="B118" s="466"/>
      <c r="C118" s="466" t="s">
        <v>5379</v>
      </c>
      <c r="D118" s="469"/>
      <c r="E118" s="466"/>
      <c r="F118" s="897"/>
      <c r="G118" s="897"/>
      <c r="H118" s="897"/>
      <c r="I118" s="897"/>
      <c r="J118" s="897"/>
      <c r="K118" s="897"/>
      <c r="L118" s="897"/>
      <c r="M118" s="867">
        <f t="shared" si="18"/>
        <v>0</v>
      </c>
      <c r="N118" s="865"/>
      <c r="O118" s="867">
        <f t="shared" si="19"/>
        <v>0</v>
      </c>
      <c r="P118" s="194"/>
      <c r="Q118" s="886"/>
      <c r="R118" s="898"/>
      <c r="S118" s="435"/>
      <c r="T118" s="435"/>
      <c r="U118" s="435"/>
      <c r="V118" s="435"/>
      <c r="W118" s="435"/>
      <c r="X118" s="435"/>
      <c r="Y118" s="435"/>
      <c r="Z118" s="435"/>
    </row>
    <row r="119" spans="1:26" ht="15" customHeight="1">
      <c r="A119" s="465" t="s">
        <v>5734</v>
      </c>
      <c r="B119" s="466"/>
      <c r="C119" s="227" t="s">
        <v>523</v>
      </c>
      <c r="D119" s="469"/>
      <c r="E119" s="466"/>
      <c r="F119" s="897"/>
      <c r="G119" s="897"/>
      <c r="H119" s="897"/>
      <c r="I119" s="897"/>
      <c r="J119" s="897"/>
      <c r="K119" s="897"/>
      <c r="L119" s="897"/>
      <c r="M119" s="867">
        <f t="shared" si="18"/>
        <v>0</v>
      </c>
      <c r="N119" s="865"/>
      <c r="O119" s="867">
        <f t="shared" si="19"/>
        <v>0</v>
      </c>
      <c r="P119" s="194"/>
      <c r="Q119" s="886"/>
      <c r="R119" s="898"/>
      <c r="S119" s="435"/>
      <c r="T119" s="435"/>
      <c r="U119" s="435"/>
      <c r="V119" s="435"/>
      <c r="W119" s="435"/>
      <c r="X119" s="435"/>
      <c r="Y119" s="435"/>
      <c r="Z119" s="435"/>
    </row>
    <row r="120" spans="1:26" ht="15" customHeight="1">
      <c r="A120" s="465" t="s">
        <v>5736</v>
      </c>
      <c r="B120" s="466"/>
      <c r="C120" s="466" t="s">
        <v>5396</v>
      </c>
      <c r="D120" s="469"/>
      <c r="E120" s="466"/>
      <c r="F120" s="897"/>
      <c r="G120" s="897"/>
      <c r="H120" s="897"/>
      <c r="I120" s="897"/>
      <c r="J120" s="897"/>
      <c r="K120" s="897"/>
      <c r="L120" s="897"/>
      <c r="M120" s="867">
        <f t="shared" si="18"/>
        <v>0</v>
      </c>
      <c r="N120" s="865"/>
      <c r="O120" s="867">
        <f t="shared" si="19"/>
        <v>0</v>
      </c>
      <c r="P120" s="194"/>
      <c r="Q120" s="886"/>
      <c r="R120" s="898"/>
      <c r="S120" s="435"/>
      <c r="T120" s="435"/>
      <c r="U120" s="435"/>
      <c r="V120" s="435"/>
      <c r="W120" s="435"/>
      <c r="X120" s="435"/>
      <c r="Y120" s="435"/>
      <c r="Z120" s="435"/>
    </row>
    <row r="121" spans="1:26" ht="15" customHeight="1">
      <c r="A121" s="465" t="s">
        <v>5737</v>
      </c>
      <c r="B121" s="466"/>
      <c r="C121" s="466" t="s">
        <v>5408</v>
      </c>
      <c r="D121" s="469"/>
      <c r="E121" s="466"/>
      <c r="F121" s="897"/>
      <c r="G121" s="897"/>
      <c r="H121" s="897"/>
      <c r="I121" s="897"/>
      <c r="J121" s="897"/>
      <c r="K121" s="897"/>
      <c r="L121" s="897"/>
      <c r="M121" s="867">
        <f t="shared" si="18"/>
        <v>0</v>
      </c>
      <c r="N121" s="865"/>
      <c r="O121" s="867">
        <f t="shared" si="19"/>
        <v>0</v>
      </c>
      <c r="P121" s="194"/>
      <c r="Q121" s="886"/>
      <c r="R121" s="898"/>
      <c r="S121" s="435"/>
      <c r="T121" s="435"/>
      <c r="U121" s="435"/>
      <c r="V121" s="435"/>
      <c r="W121" s="435"/>
      <c r="X121" s="435"/>
      <c r="Y121" s="435"/>
      <c r="Z121" s="435"/>
    </row>
    <row r="122" spans="1:26" ht="15" customHeight="1">
      <c r="A122" s="566" t="s">
        <v>5738</v>
      </c>
      <c r="B122" s="466"/>
      <c r="C122" s="466" t="s">
        <v>2890</v>
      </c>
      <c r="D122" s="469"/>
      <c r="E122" s="466"/>
      <c r="F122" s="897"/>
      <c r="G122" s="897"/>
      <c r="H122" s="897"/>
      <c r="I122" s="897"/>
      <c r="J122" s="897"/>
      <c r="K122" s="897"/>
      <c r="L122" s="897"/>
      <c r="M122" s="867">
        <f t="shared" si="18"/>
        <v>0</v>
      </c>
      <c r="N122" s="865"/>
      <c r="O122" s="867">
        <f t="shared" si="19"/>
        <v>0</v>
      </c>
      <c r="P122" s="194"/>
      <c r="Q122" s="886"/>
      <c r="R122" s="898"/>
      <c r="S122" s="435"/>
      <c r="T122" s="435"/>
      <c r="U122" s="435"/>
      <c r="V122" s="435"/>
      <c r="W122" s="435"/>
      <c r="X122" s="435"/>
      <c r="Y122" s="435"/>
      <c r="Z122" s="435"/>
    </row>
    <row r="123" spans="1:26" ht="15" customHeight="1">
      <c r="A123" s="634" t="s">
        <v>5739</v>
      </c>
      <c r="B123" s="631"/>
      <c r="C123" s="631" t="s">
        <v>5740</v>
      </c>
      <c r="D123" s="631"/>
      <c r="E123" s="631"/>
      <c r="F123" s="900"/>
      <c r="G123" s="900"/>
      <c r="H123" s="900"/>
      <c r="I123" s="900"/>
      <c r="J123" s="900"/>
      <c r="K123" s="900"/>
      <c r="L123" s="900"/>
      <c r="M123" s="901"/>
      <c r="N123" s="900"/>
      <c r="O123" s="901">
        <f>SUM(O124:O134)</f>
        <v>9</v>
      </c>
      <c r="P123" s="637"/>
      <c r="Q123" s="637"/>
      <c r="R123" s="635">
        <f>SUM(R124:R134)</f>
        <v>0</v>
      </c>
      <c r="S123" s="435"/>
      <c r="T123" s="435"/>
      <c r="U123" s="435"/>
      <c r="V123" s="435"/>
      <c r="W123" s="435"/>
      <c r="X123" s="435"/>
      <c r="Y123" s="435"/>
      <c r="Z123" s="435"/>
    </row>
    <row r="124" spans="1:26" ht="15" customHeight="1">
      <c r="A124" s="465" t="s">
        <v>5741</v>
      </c>
      <c r="B124" s="466"/>
      <c r="C124" s="466" t="s">
        <v>5287</v>
      </c>
      <c r="D124" s="469" t="s">
        <v>5742</v>
      </c>
      <c r="E124" s="466"/>
      <c r="F124" s="897"/>
      <c r="G124" s="897"/>
      <c r="H124" s="897"/>
      <c r="I124" s="897"/>
      <c r="J124" s="897"/>
      <c r="K124" s="897"/>
      <c r="L124" s="897"/>
      <c r="M124" s="867">
        <f t="shared" ref="M124:M136" si="20">L124/100000</f>
        <v>0</v>
      </c>
      <c r="N124" s="865"/>
      <c r="O124" s="867">
        <f t="shared" ref="O124:O136" si="21">M124*N124</f>
        <v>0</v>
      </c>
      <c r="P124" s="194"/>
      <c r="Q124" s="886"/>
      <c r="R124" s="898"/>
      <c r="S124" s="435"/>
      <c r="T124" s="435"/>
      <c r="U124" s="435"/>
      <c r="V124" s="435"/>
      <c r="W124" s="435"/>
      <c r="X124" s="435"/>
      <c r="Y124" s="435"/>
      <c r="Z124" s="435"/>
    </row>
    <row r="125" spans="1:26" ht="15" customHeight="1">
      <c r="A125" s="465" t="s">
        <v>5744</v>
      </c>
      <c r="B125" s="466"/>
      <c r="C125" s="466" t="s">
        <v>5298</v>
      </c>
      <c r="D125" s="469"/>
      <c r="E125" s="466"/>
      <c r="F125" s="875">
        <v>1</v>
      </c>
      <c r="G125" s="875">
        <v>0</v>
      </c>
      <c r="H125" s="875">
        <v>600000</v>
      </c>
      <c r="I125" s="875">
        <v>0</v>
      </c>
      <c r="J125" s="875">
        <v>0</v>
      </c>
      <c r="K125" s="875" t="s">
        <v>860</v>
      </c>
      <c r="L125" s="875">
        <v>600000</v>
      </c>
      <c r="M125" s="867">
        <f t="shared" si="20"/>
        <v>6</v>
      </c>
      <c r="N125" s="866">
        <v>1</v>
      </c>
      <c r="O125" s="867">
        <f t="shared" si="21"/>
        <v>6</v>
      </c>
      <c r="P125" s="194" t="s">
        <v>5745</v>
      </c>
      <c r="Q125" s="886"/>
      <c r="R125" s="898"/>
      <c r="S125" s="435"/>
      <c r="T125" s="435"/>
      <c r="U125" s="435"/>
      <c r="V125" s="435"/>
      <c r="W125" s="435"/>
      <c r="X125" s="435"/>
      <c r="Y125" s="435"/>
      <c r="Z125" s="435"/>
    </row>
    <row r="126" spans="1:26" ht="15" customHeight="1">
      <c r="A126" s="465" t="s">
        <v>5746</v>
      </c>
      <c r="B126" s="466"/>
      <c r="C126" s="466" t="s">
        <v>5328</v>
      </c>
      <c r="D126" s="469"/>
      <c r="E126" s="466"/>
      <c r="F126" s="875"/>
      <c r="G126" s="875"/>
      <c r="H126" s="875"/>
      <c r="I126" s="875"/>
      <c r="J126" s="875"/>
      <c r="K126" s="875"/>
      <c r="L126" s="875"/>
      <c r="M126" s="867">
        <f t="shared" si="20"/>
        <v>0</v>
      </c>
      <c r="N126" s="866"/>
      <c r="O126" s="867">
        <f t="shared" si="21"/>
        <v>0</v>
      </c>
      <c r="P126" s="194"/>
      <c r="Q126" s="886"/>
      <c r="R126" s="898"/>
      <c r="S126" s="435"/>
      <c r="T126" s="435"/>
      <c r="U126" s="435"/>
      <c r="V126" s="435"/>
      <c r="W126" s="435"/>
      <c r="X126" s="435"/>
      <c r="Y126" s="435"/>
      <c r="Z126" s="435"/>
    </row>
    <row r="127" spans="1:26" ht="15" customHeight="1">
      <c r="A127" s="465" t="s">
        <v>5747</v>
      </c>
      <c r="B127" s="466"/>
      <c r="C127" s="466" t="s">
        <v>5342</v>
      </c>
      <c r="D127" s="469"/>
      <c r="E127" s="466"/>
      <c r="F127" s="897"/>
      <c r="G127" s="897"/>
      <c r="H127" s="897"/>
      <c r="I127" s="875"/>
      <c r="J127" s="875"/>
      <c r="K127" s="875"/>
      <c r="L127" s="875"/>
      <c r="M127" s="867">
        <f t="shared" si="20"/>
        <v>0</v>
      </c>
      <c r="N127" s="866"/>
      <c r="O127" s="867">
        <f t="shared" si="21"/>
        <v>0</v>
      </c>
      <c r="P127" s="194"/>
      <c r="Q127" s="886"/>
      <c r="R127" s="898"/>
      <c r="S127" s="435"/>
      <c r="T127" s="435"/>
      <c r="U127" s="435"/>
      <c r="V127" s="435"/>
      <c r="W127" s="435"/>
      <c r="X127" s="435"/>
      <c r="Y127" s="435"/>
      <c r="Z127" s="435"/>
    </row>
    <row r="128" spans="1:26" ht="15" customHeight="1">
      <c r="A128" s="465" t="s">
        <v>5748</v>
      </c>
      <c r="B128" s="466"/>
      <c r="C128" s="227" t="s">
        <v>5358</v>
      </c>
      <c r="D128" s="469"/>
      <c r="E128" s="466"/>
      <c r="F128" s="897"/>
      <c r="G128" s="897"/>
      <c r="H128" s="897"/>
      <c r="I128" s="875"/>
      <c r="J128" s="875"/>
      <c r="K128" s="875"/>
      <c r="L128" s="875"/>
      <c r="M128" s="867">
        <f t="shared" si="20"/>
        <v>0</v>
      </c>
      <c r="N128" s="866"/>
      <c r="O128" s="867">
        <f t="shared" si="21"/>
        <v>0</v>
      </c>
      <c r="P128" s="194"/>
      <c r="Q128" s="886"/>
      <c r="R128" s="898"/>
      <c r="S128" s="435"/>
      <c r="T128" s="435"/>
      <c r="U128" s="435"/>
      <c r="V128" s="435"/>
      <c r="W128" s="435"/>
      <c r="X128" s="435"/>
      <c r="Y128" s="435"/>
      <c r="Z128" s="435"/>
    </row>
    <row r="129" spans="1:26" ht="15" customHeight="1">
      <c r="A129" s="465" t="s">
        <v>5750</v>
      </c>
      <c r="B129" s="466"/>
      <c r="C129" s="466" t="s">
        <v>5370</v>
      </c>
      <c r="D129" s="469"/>
      <c r="E129" s="466"/>
      <c r="F129" s="897"/>
      <c r="G129" s="897"/>
      <c r="H129" s="897"/>
      <c r="I129" s="875"/>
      <c r="J129" s="875"/>
      <c r="K129" s="875"/>
      <c r="L129" s="875"/>
      <c r="M129" s="867">
        <f t="shared" si="20"/>
        <v>0</v>
      </c>
      <c r="N129" s="866"/>
      <c r="O129" s="867">
        <f t="shared" si="21"/>
        <v>0</v>
      </c>
      <c r="P129" s="194"/>
      <c r="Q129" s="886"/>
      <c r="R129" s="898"/>
      <c r="S129" s="435"/>
      <c r="T129" s="435"/>
      <c r="U129" s="435"/>
      <c r="V129" s="435"/>
      <c r="W129" s="435"/>
      <c r="X129" s="435"/>
      <c r="Y129" s="435"/>
      <c r="Z129" s="435"/>
    </row>
    <row r="130" spans="1:26" ht="15" customHeight="1">
      <c r="A130" s="465" t="s">
        <v>5751</v>
      </c>
      <c r="B130" s="466"/>
      <c r="C130" s="466" t="s">
        <v>5379</v>
      </c>
      <c r="D130" s="469"/>
      <c r="E130" s="466"/>
      <c r="F130" s="897"/>
      <c r="G130" s="897"/>
      <c r="H130" s="897"/>
      <c r="I130" s="875"/>
      <c r="J130" s="875"/>
      <c r="K130" s="875"/>
      <c r="L130" s="875"/>
      <c r="M130" s="867">
        <f t="shared" si="20"/>
        <v>0</v>
      </c>
      <c r="N130" s="866"/>
      <c r="O130" s="867">
        <f t="shared" si="21"/>
        <v>0</v>
      </c>
      <c r="P130" s="194"/>
      <c r="Q130" s="886"/>
      <c r="R130" s="898"/>
      <c r="S130" s="435"/>
      <c r="T130" s="435"/>
      <c r="U130" s="435"/>
      <c r="V130" s="435"/>
      <c r="W130" s="435"/>
      <c r="X130" s="435"/>
      <c r="Y130" s="435"/>
      <c r="Z130" s="435"/>
    </row>
    <row r="131" spans="1:26" ht="15" customHeight="1">
      <c r="A131" s="465" t="s">
        <v>5752</v>
      </c>
      <c r="B131" s="466"/>
      <c r="C131" s="227" t="s">
        <v>523</v>
      </c>
      <c r="D131" s="469"/>
      <c r="E131" s="466"/>
      <c r="F131" s="897"/>
      <c r="G131" s="897"/>
      <c r="H131" s="897"/>
      <c r="I131" s="875"/>
      <c r="J131" s="875"/>
      <c r="K131" s="875"/>
      <c r="L131" s="875"/>
      <c r="M131" s="867">
        <f t="shared" si="20"/>
        <v>0</v>
      </c>
      <c r="N131" s="866"/>
      <c r="O131" s="867">
        <f t="shared" si="21"/>
        <v>0</v>
      </c>
      <c r="P131" s="194"/>
      <c r="Q131" s="886"/>
      <c r="R131" s="898"/>
      <c r="S131" s="435"/>
      <c r="T131" s="435"/>
      <c r="U131" s="435"/>
      <c r="V131" s="435"/>
      <c r="W131" s="435"/>
      <c r="X131" s="435"/>
      <c r="Y131" s="435"/>
      <c r="Z131" s="435"/>
    </row>
    <row r="132" spans="1:26" ht="15" customHeight="1">
      <c r="A132" s="465" t="s">
        <v>5753</v>
      </c>
      <c r="B132" s="466"/>
      <c r="C132" s="466" t="s">
        <v>5396</v>
      </c>
      <c r="D132" s="469"/>
      <c r="E132" s="466"/>
      <c r="F132" s="897"/>
      <c r="G132" s="897"/>
      <c r="H132" s="897"/>
      <c r="I132" s="875"/>
      <c r="J132" s="875"/>
      <c r="K132" s="875"/>
      <c r="L132" s="875"/>
      <c r="M132" s="867">
        <f t="shared" si="20"/>
        <v>0</v>
      </c>
      <c r="N132" s="866"/>
      <c r="O132" s="867">
        <f t="shared" si="21"/>
        <v>0</v>
      </c>
      <c r="P132" s="194"/>
      <c r="Q132" s="886"/>
      <c r="R132" s="898"/>
      <c r="S132" s="435"/>
      <c r="T132" s="435"/>
      <c r="U132" s="435"/>
      <c r="V132" s="435"/>
      <c r="W132" s="435"/>
      <c r="X132" s="435"/>
      <c r="Y132" s="435"/>
      <c r="Z132" s="435"/>
    </row>
    <row r="133" spans="1:26" ht="15" customHeight="1">
      <c r="A133" s="465" t="s">
        <v>5754</v>
      </c>
      <c r="B133" s="466"/>
      <c r="C133" s="466" t="s">
        <v>5408</v>
      </c>
      <c r="D133" s="469"/>
      <c r="E133" s="466"/>
      <c r="F133" s="897"/>
      <c r="G133" s="897"/>
      <c r="H133" s="897"/>
      <c r="I133" s="875"/>
      <c r="J133" s="875"/>
      <c r="K133" s="875"/>
      <c r="L133" s="875"/>
      <c r="M133" s="867">
        <f t="shared" si="20"/>
        <v>0</v>
      </c>
      <c r="N133" s="866"/>
      <c r="O133" s="867">
        <f t="shared" si="21"/>
        <v>0</v>
      </c>
      <c r="P133" s="194"/>
      <c r="Q133" s="886"/>
      <c r="R133" s="898"/>
      <c r="S133" s="435"/>
      <c r="T133" s="435"/>
      <c r="U133" s="435"/>
      <c r="V133" s="435"/>
      <c r="W133" s="435"/>
      <c r="X133" s="435"/>
      <c r="Y133" s="435"/>
      <c r="Z133" s="435"/>
    </row>
    <row r="134" spans="1:26" ht="15" customHeight="1">
      <c r="A134" s="566" t="s">
        <v>5756</v>
      </c>
      <c r="B134" s="466"/>
      <c r="C134" s="466" t="s">
        <v>2890</v>
      </c>
      <c r="D134" s="469"/>
      <c r="E134" s="466"/>
      <c r="F134" s="875">
        <v>1</v>
      </c>
      <c r="G134" s="875">
        <v>0</v>
      </c>
      <c r="H134" s="875">
        <v>300000</v>
      </c>
      <c r="I134" s="875">
        <v>0</v>
      </c>
      <c r="J134" s="875">
        <v>0</v>
      </c>
      <c r="K134" s="875" t="s">
        <v>697</v>
      </c>
      <c r="L134" s="875">
        <v>300000</v>
      </c>
      <c r="M134" s="867">
        <f t="shared" si="20"/>
        <v>3</v>
      </c>
      <c r="N134" s="866">
        <v>1</v>
      </c>
      <c r="O134" s="867">
        <f t="shared" si="21"/>
        <v>3</v>
      </c>
      <c r="P134" s="194" t="s">
        <v>5757</v>
      </c>
      <c r="Q134" s="886"/>
      <c r="R134" s="898"/>
      <c r="S134" s="435"/>
      <c r="T134" s="435"/>
      <c r="U134" s="435"/>
      <c r="V134" s="435"/>
      <c r="W134" s="435"/>
      <c r="X134" s="435"/>
      <c r="Y134" s="435"/>
      <c r="Z134" s="435"/>
    </row>
    <row r="135" spans="1:26" ht="15" customHeight="1">
      <c r="A135" s="506" t="s">
        <v>5758</v>
      </c>
      <c r="B135" s="327"/>
      <c r="C135" s="327" t="s">
        <v>5759</v>
      </c>
      <c r="D135" s="327"/>
      <c r="E135" s="327"/>
      <c r="F135" s="882"/>
      <c r="G135" s="882"/>
      <c r="H135" s="882">
        <v>3870000</v>
      </c>
      <c r="I135" s="882">
        <v>846160</v>
      </c>
      <c r="J135" s="882"/>
      <c r="K135" s="882"/>
      <c r="L135" s="926">
        <v>15000</v>
      </c>
      <c r="M135" s="861">
        <f t="shared" si="20"/>
        <v>0.15</v>
      </c>
      <c r="N135" s="926">
        <v>22</v>
      </c>
      <c r="O135" s="861">
        <f t="shared" si="21"/>
        <v>3.3</v>
      </c>
      <c r="P135" s="927" t="s">
        <v>5760</v>
      </c>
      <c r="Q135" s="885"/>
      <c r="R135" s="507"/>
      <c r="S135" s="508"/>
      <c r="T135" s="508"/>
      <c r="U135" s="508"/>
      <c r="V135" s="508"/>
      <c r="W135" s="508"/>
      <c r="X135" s="508"/>
      <c r="Y135" s="508"/>
      <c r="Z135" s="508"/>
    </row>
    <row r="136" spans="1:26" ht="15" customHeight="1">
      <c r="A136" s="506" t="s">
        <v>5761</v>
      </c>
      <c r="B136" s="327"/>
      <c r="C136" s="327" t="s">
        <v>553</v>
      </c>
      <c r="D136" s="327"/>
      <c r="E136" s="327"/>
      <c r="F136" s="882"/>
      <c r="G136" s="882"/>
      <c r="H136" s="882">
        <v>1500000</v>
      </c>
      <c r="I136" s="882">
        <v>828536</v>
      </c>
      <c r="J136" s="882"/>
      <c r="K136" s="882"/>
      <c r="L136" s="882">
        <v>16162</v>
      </c>
      <c r="M136" s="861">
        <f t="shared" si="20"/>
        <v>0.16162000000000001</v>
      </c>
      <c r="N136" s="882">
        <v>20</v>
      </c>
      <c r="O136" s="861">
        <f t="shared" si="21"/>
        <v>3.2324000000000002</v>
      </c>
      <c r="P136" s="885" t="s">
        <v>5762</v>
      </c>
      <c r="Q136" s="885"/>
      <c r="R136" s="507"/>
      <c r="S136" s="508"/>
      <c r="T136" s="508"/>
      <c r="U136" s="508"/>
      <c r="V136" s="508"/>
      <c r="W136" s="508"/>
      <c r="X136" s="508"/>
      <c r="Y136" s="508"/>
      <c r="Z136" s="508"/>
    </row>
    <row r="137" spans="1:26" ht="15" customHeight="1">
      <c r="A137" s="451"/>
      <c r="B137" s="435"/>
      <c r="C137" s="435"/>
      <c r="D137" s="435"/>
      <c r="E137" s="435"/>
      <c r="F137" s="992"/>
      <c r="G137" s="992"/>
      <c r="H137" s="992"/>
      <c r="I137" s="992"/>
      <c r="J137" s="992"/>
      <c r="K137" s="992"/>
      <c r="L137" s="449"/>
      <c r="M137" s="449"/>
      <c r="N137" s="993"/>
      <c r="O137" s="449"/>
      <c r="P137" s="994"/>
      <c r="Q137" s="674"/>
      <c r="R137" s="995"/>
      <c r="S137" s="435"/>
      <c r="T137" s="435"/>
      <c r="U137" s="435"/>
      <c r="V137" s="435"/>
      <c r="W137" s="435"/>
      <c r="X137" s="435"/>
      <c r="Y137" s="435"/>
      <c r="Z137" s="435"/>
    </row>
    <row r="138" spans="1:26" ht="15" customHeight="1">
      <c r="A138" s="451"/>
      <c r="B138" s="435"/>
      <c r="C138" s="435"/>
      <c r="D138" s="435"/>
      <c r="E138" s="435"/>
      <c r="F138" s="992"/>
      <c r="G138" s="992"/>
      <c r="H138" s="992"/>
      <c r="I138" s="992"/>
      <c r="J138" s="992"/>
      <c r="K138" s="992"/>
      <c r="L138" s="449"/>
      <c r="M138" s="449"/>
      <c r="N138" s="993"/>
      <c r="O138" s="449"/>
      <c r="P138" s="994"/>
      <c r="Q138" s="674"/>
      <c r="R138" s="995"/>
      <c r="S138" s="435"/>
      <c r="T138" s="435"/>
      <c r="U138" s="435"/>
      <c r="V138" s="435"/>
      <c r="W138" s="435"/>
      <c r="X138" s="435"/>
      <c r="Y138" s="435"/>
      <c r="Z138" s="435"/>
    </row>
    <row r="139" spans="1:26" ht="15" customHeight="1">
      <c r="A139" s="451"/>
      <c r="B139" s="435"/>
      <c r="C139" s="435"/>
      <c r="D139" s="435"/>
      <c r="E139" s="435"/>
      <c r="F139" s="992"/>
      <c r="G139" s="992"/>
      <c r="H139" s="992"/>
      <c r="I139" s="992"/>
      <c r="J139" s="992"/>
      <c r="K139" s="992"/>
      <c r="L139" s="449"/>
      <c r="M139" s="449"/>
      <c r="N139" s="993"/>
      <c r="O139" s="449"/>
      <c r="P139" s="994"/>
      <c r="Q139" s="674"/>
      <c r="R139" s="995"/>
      <c r="S139" s="435"/>
      <c r="T139" s="435"/>
      <c r="U139" s="435"/>
      <c r="V139" s="435"/>
      <c r="W139" s="435"/>
      <c r="X139" s="435"/>
      <c r="Y139" s="435"/>
      <c r="Z139" s="435"/>
    </row>
    <row r="140" spans="1:26" ht="15" customHeight="1">
      <c r="A140" s="451"/>
      <c r="B140" s="435"/>
      <c r="C140" s="435"/>
      <c r="D140" s="435"/>
      <c r="E140" s="435"/>
      <c r="F140" s="992"/>
      <c r="G140" s="992"/>
      <c r="H140" s="992"/>
      <c r="I140" s="992"/>
      <c r="J140" s="992"/>
      <c r="K140" s="992"/>
      <c r="L140" s="449"/>
      <c r="M140" s="449"/>
      <c r="N140" s="993"/>
      <c r="O140" s="449"/>
      <c r="P140" s="994"/>
      <c r="Q140" s="674"/>
      <c r="R140" s="995"/>
      <c r="S140" s="435"/>
      <c r="T140" s="435"/>
      <c r="U140" s="435"/>
      <c r="V140" s="435"/>
      <c r="W140" s="435"/>
      <c r="X140" s="435"/>
      <c r="Y140" s="435"/>
      <c r="Z140" s="435"/>
    </row>
    <row r="141" spans="1:26" ht="15" customHeight="1">
      <c r="A141" s="451"/>
      <c r="B141" s="435"/>
      <c r="C141" s="435"/>
      <c r="D141" s="435"/>
      <c r="E141" s="435"/>
      <c r="F141" s="992"/>
      <c r="G141" s="992"/>
      <c r="H141" s="992"/>
      <c r="I141" s="992"/>
      <c r="J141" s="992"/>
      <c r="K141" s="992"/>
      <c r="L141" s="449"/>
      <c r="M141" s="449"/>
      <c r="N141" s="993"/>
      <c r="O141" s="449"/>
      <c r="P141" s="994"/>
      <c r="Q141" s="674"/>
      <c r="R141" s="995"/>
      <c r="S141" s="435"/>
      <c r="T141" s="435"/>
      <c r="U141" s="435"/>
      <c r="V141" s="435"/>
      <c r="W141" s="435"/>
      <c r="X141" s="435"/>
      <c r="Y141" s="435"/>
      <c r="Z141" s="435"/>
    </row>
    <row r="142" spans="1:26" ht="15" customHeight="1">
      <c r="A142" s="451"/>
      <c r="B142" s="435"/>
      <c r="C142" s="435"/>
      <c r="D142" s="435"/>
      <c r="E142" s="435"/>
      <c r="F142" s="992"/>
      <c r="G142" s="992"/>
      <c r="H142" s="992"/>
      <c r="I142" s="992"/>
      <c r="J142" s="992"/>
      <c r="K142" s="992"/>
      <c r="L142" s="449"/>
      <c r="M142" s="449"/>
      <c r="N142" s="993"/>
      <c r="O142" s="449"/>
      <c r="P142" s="994"/>
      <c r="Q142" s="674"/>
      <c r="R142" s="995"/>
      <c r="S142" s="435"/>
      <c r="T142" s="435"/>
      <c r="U142" s="435"/>
      <c r="V142" s="435"/>
      <c r="W142" s="435"/>
      <c r="X142" s="435"/>
      <c r="Y142" s="435"/>
      <c r="Z142" s="435"/>
    </row>
    <row r="143" spans="1:26" ht="15" customHeight="1">
      <c r="A143" s="451"/>
      <c r="B143" s="435"/>
      <c r="C143" s="435"/>
      <c r="D143" s="435"/>
      <c r="E143" s="435"/>
      <c r="F143" s="992"/>
      <c r="G143" s="992"/>
      <c r="H143" s="992"/>
      <c r="I143" s="992"/>
      <c r="J143" s="992"/>
      <c r="K143" s="992"/>
      <c r="L143" s="449"/>
      <c r="M143" s="449"/>
      <c r="N143" s="993"/>
      <c r="O143" s="449"/>
      <c r="P143" s="994"/>
      <c r="Q143" s="674"/>
      <c r="R143" s="995"/>
      <c r="S143" s="435"/>
      <c r="T143" s="435"/>
      <c r="U143" s="435"/>
      <c r="V143" s="435"/>
      <c r="W143" s="435"/>
      <c r="X143" s="435"/>
      <c r="Y143" s="435"/>
      <c r="Z143" s="435"/>
    </row>
    <row r="144" spans="1:26" ht="15" customHeight="1">
      <c r="A144" s="451"/>
      <c r="B144" s="435"/>
      <c r="C144" s="435"/>
      <c r="D144" s="435"/>
      <c r="E144" s="435"/>
      <c r="F144" s="992"/>
      <c r="G144" s="992"/>
      <c r="H144" s="992"/>
      <c r="I144" s="992"/>
      <c r="J144" s="992"/>
      <c r="K144" s="992"/>
      <c r="L144" s="449"/>
      <c r="M144" s="449"/>
      <c r="N144" s="993"/>
      <c r="O144" s="449"/>
      <c r="P144" s="994"/>
      <c r="Q144" s="674"/>
      <c r="R144" s="995"/>
      <c r="S144" s="435"/>
      <c r="T144" s="435"/>
      <c r="U144" s="435"/>
      <c r="V144" s="435"/>
      <c r="W144" s="435"/>
      <c r="X144" s="435"/>
      <c r="Y144" s="435"/>
      <c r="Z144" s="435"/>
    </row>
    <row r="145" spans="1:26" ht="15" customHeight="1">
      <c r="A145" s="451"/>
      <c r="B145" s="435"/>
      <c r="C145" s="435"/>
      <c r="D145" s="435"/>
      <c r="E145" s="435"/>
      <c r="F145" s="992"/>
      <c r="G145" s="992"/>
      <c r="H145" s="992"/>
      <c r="I145" s="992"/>
      <c r="J145" s="992"/>
      <c r="K145" s="992"/>
      <c r="L145" s="449"/>
      <c r="M145" s="449"/>
      <c r="N145" s="993"/>
      <c r="O145" s="449"/>
      <c r="P145" s="994"/>
      <c r="Q145" s="674"/>
      <c r="R145" s="995"/>
      <c r="S145" s="435"/>
      <c r="T145" s="435"/>
      <c r="U145" s="435"/>
      <c r="V145" s="435"/>
      <c r="W145" s="435"/>
      <c r="X145" s="435"/>
      <c r="Y145" s="435"/>
      <c r="Z145" s="435"/>
    </row>
    <row r="146" spans="1:26" ht="15" customHeight="1">
      <c r="A146" s="451"/>
      <c r="B146" s="435"/>
      <c r="C146" s="435"/>
      <c r="D146" s="435"/>
      <c r="E146" s="435"/>
      <c r="F146" s="992"/>
      <c r="G146" s="992"/>
      <c r="H146" s="992"/>
      <c r="I146" s="992"/>
      <c r="J146" s="992"/>
      <c r="K146" s="992"/>
      <c r="L146" s="449"/>
      <c r="M146" s="449"/>
      <c r="N146" s="993"/>
      <c r="O146" s="449"/>
      <c r="P146" s="994"/>
      <c r="Q146" s="674"/>
      <c r="R146" s="995"/>
      <c r="S146" s="435"/>
      <c r="T146" s="435"/>
      <c r="U146" s="435"/>
      <c r="V146" s="435"/>
      <c r="W146" s="435"/>
      <c r="X146" s="435"/>
      <c r="Y146" s="435"/>
      <c r="Z146" s="435"/>
    </row>
    <row r="147" spans="1:26" ht="15" customHeight="1">
      <c r="A147" s="451"/>
      <c r="B147" s="435"/>
      <c r="C147" s="435"/>
      <c r="D147" s="435"/>
      <c r="E147" s="435"/>
      <c r="F147" s="992"/>
      <c r="G147" s="992"/>
      <c r="H147" s="992"/>
      <c r="I147" s="992"/>
      <c r="J147" s="992"/>
      <c r="K147" s="992"/>
      <c r="L147" s="449"/>
      <c r="M147" s="449"/>
      <c r="N147" s="993"/>
      <c r="O147" s="449"/>
      <c r="P147" s="994"/>
      <c r="Q147" s="674"/>
      <c r="R147" s="995"/>
      <c r="S147" s="435"/>
      <c r="T147" s="435"/>
      <c r="U147" s="435"/>
      <c r="V147" s="435"/>
      <c r="W147" s="435"/>
      <c r="X147" s="435"/>
      <c r="Y147" s="435"/>
      <c r="Z147" s="435"/>
    </row>
    <row r="148" spans="1:26" ht="15" customHeight="1">
      <c r="A148" s="451"/>
      <c r="B148" s="435"/>
      <c r="C148" s="435"/>
      <c r="D148" s="435"/>
      <c r="E148" s="435"/>
      <c r="F148" s="992"/>
      <c r="G148" s="992"/>
      <c r="H148" s="992"/>
      <c r="I148" s="992"/>
      <c r="J148" s="992"/>
      <c r="K148" s="992"/>
      <c r="L148" s="449"/>
      <c r="M148" s="449"/>
      <c r="N148" s="993"/>
      <c r="O148" s="449"/>
      <c r="P148" s="994"/>
      <c r="Q148" s="674"/>
      <c r="R148" s="995"/>
      <c r="S148" s="435"/>
      <c r="T148" s="435"/>
      <c r="U148" s="435"/>
      <c r="V148" s="435"/>
      <c r="W148" s="435"/>
      <c r="X148" s="435"/>
      <c r="Y148" s="435"/>
      <c r="Z148" s="435"/>
    </row>
    <row r="149" spans="1:26" ht="15" customHeight="1">
      <c r="A149" s="451"/>
      <c r="B149" s="435"/>
      <c r="C149" s="435"/>
      <c r="D149" s="435"/>
      <c r="E149" s="435"/>
      <c r="F149" s="992"/>
      <c r="G149" s="992"/>
      <c r="H149" s="992"/>
      <c r="I149" s="992"/>
      <c r="J149" s="992"/>
      <c r="K149" s="992"/>
      <c r="L149" s="449"/>
      <c r="M149" s="449"/>
      <c r="N149" s="993"/>
      <c r="O149" s="449"/>
      <c r="P149" s="994"/>
      <c r="Q149" s="674"/>
      <c r="R149" s="995"/>
      <c r="S149" s="435"/>
      <c r="T149" s="435"/>
      <c r="U149" s="435"/>
      <c r="V149" s="435"/>
      <c r="W149" s="435"/>
      <c r="X149" s="435"/>
      <c r="Y149" s="435"/>
      <c r="Z149" s="435"/>
    </row>
    <row r="150" spans="1:26" ht="15" customHeight="1">
      <c r="A150" s="451"/>
      <c r="B150" s="435"/>
      <c r="C150" s="435"/>
      <c r="D150" s="435"/>
      <c r="E150" s="435"/>
      <c r="F150" s="677"/>
      <c r="G150" s="677"/>
      <c r="H150" s="677"/>
      <c r="I150" s="677"/>
      <c r="J150" s="677"/>
      <c r="K150" s="677"/>
      <c r="L150" s="435"/>
      <c r="M150" s="435"/>
      <c r="N150" s="995"/>
      <c r="O150" s="435"/>
      <c r="P150" s="994"/>
      <c r="Q150" s="674"/>
      <c r="R150" s="995"/>
      <c r="S150" s="435"/>
      <c r="T150" s="435"/>
      <c r="U150" s="435"/>
      <c r="V150" s="435"/>
      <c r="W150" s="435"/>
      <c r="X150" s="435"/>
      <c r="Y150" s="435"/>
      <c r="Z150" s="435"/>
    </row>
    <row r="151" spans="1:26" ht="15" customHeight="1">
      <c r="A151" s="451"/>
      <c r="B151" s="435"/>
      <c r="C151" s="435"/>
      <c r="D151" s="435"/>
      <c r="E151" s="435"/>
      <c r="F151" s="677"/>
      <c r="G151" s="677"/>
      <c r="H151" s="677"/>
      <c r="I151" s="677"/>
      <c r="J151" s="677"/>
      <c r="K151" s="677"/>
      <c r="L151" s="435"/>
      <c r="M151" s="435"/>
      <c r="N151" s="995"/>
      <c r="O151" s="435"/>
      <c r="P151" s="994"/>
      <c r="Q151" s="674"/>
      <c r="R151" s="995"/>
      <c r="S151" s="435"/>
      <c r="T151" s="435"/>
      <c r="U151" s="435"/>
      <c r="V151" s="435"/>
      <c r="W151" s="435"/>
      <c r="X151" s="435"/>
      <c r="Y151" s="435"/>
      <c r="Z151" s="435"/>
    </row>
    <row r="152" spans="1:26" ht="15" customHeight="1">
      <c r="A152" s="451"/>
      <c r="B152" s="435"/>
      <c r="C152" s="435"/>
      <c r="D152" s="435"/>
      <c r="E152" s="435"/>
      <c r="F152" s="677"/>
      <c r="G152" s="677"/>
      <c r="H152" s="677"/>
      <c r="I152" s="677"/>
      <c r="J152" s="677"/>
      <c r="K152" s="677"/>
      <c r="L152" s="435"/>
      <c r="M152" s="435"/>
      <c r="N152" s="995"/>
      <c r="O152" s="435"/>
      <c r="P152" s="994"/>
      <c r="Q152" s="674"/>
      <c r="R152" s="995"/>
      <c r="S152" s="435"/>
      <c r="T152" s="435"/>
      <c r="U152" s="435"/>
      <c r="V152" s="435"/>
      <c r="W152" s="435"/>
      <c r="X152" s="435"/>
      <c r="Y152" s="435"/>
      <c r="Z152" s="435"/>
    </row>
    <row r="153" spans="1:26" ht="15" customHeight="1">
      <c r="A153" s="451"/>
      <c r="B153" s="435"/>
      <c r="C153" s="435"/>
      <c r="D153" s="435"/>
      <c r="E153" s="435"/>
      <c r="F153" s="677"/>
      <c r="G153" s="677"/>
      <c r="H153" s="677"/>
      <c r="I153" s="677"/>
      <c r="J153" s="677"/>
      <c r="K153" s="677"/>
      <c r="L153" s="435"/>
      <c r="M153" s="435"/>
      <c r="N153" s="995"/>
      <c r="O153" s="435"/>
      <c r="P153" s="994"/>
      <c r="Q153" s="674"/>
      <c r="R153" s="995"/>
      <c r="S153" s="435"/>
      <c r="T153" s="435"/>
      <c r="U153" s="435"/>
      <c r="V153" s="435"/>
      <c r="W153" s="435"/>
      <c r="X153" s="435"/>
      <c r="Y153" s="435"/>
      <c r="Z153" s="435"/>
    </row>
    <row r="154" spans="1:26" ht="15" customHeight="1">
      <c r="A154" s="451"/>
      <c r="B154" s="435"/>
      <c r="C154" s="435"/>
      <c r="D154" s="435"/>
      <c r="E154" s="435"/>
      <c r="F154" s="677"/>
      <c r="G154" s="677"/>
      <c r="H154" s="677"/>
      <c r="I154" s="677"/>
      <c r="J154" s="677"/>
      <c r="K154" s="677"/>
      <c r="L154" s="435"/>
      <c r="M154" s="435"/>
      <c r="N154" s="995"/>
      <c r="O154" s="435"/>
      <c r="P154" s="994"/>
      <c r="Q154" s="674"/>
      <c r="R154" s="995"/>
      <c r="S154" s="435"/>
      <c r="T154" s="435"/>
      <c r="U154" s="435"/>
      <c r="V154" s="435"/>
      <c r="W154" s="435"/>
      <c r="X154" s="435"/>
      <c r="Y154" s="435"/>
      <c r="Z154" s="435"/>
    </row>
    <row r="155" spans="1:26" ht="15" customHeight="1">
      <c r="A155" s="451"/>
      <c r="B155" s="435"/>
      <c r="C155" s="435"/>
      <c r="D155" s="435"/>
      <c r="E155" s="435"/>
      <c r="F155" s="677"/>
      <c r="G155" s="677"/>
      <c r="H155" s="677"/>
      <c r="I155" s="677"/>
      <c r="J155" s="677"/>
      <c r="K155" s="677"/>
      <c r="L155" s="435"/>
      <c r="M155" s="435"/>
      <c r="N155" s="995"/>
      <c r="O155" s="435"/>
      <c r="P155" s="994"/>
      <c r="Q155" s="674"/>
      <c r="R155" s="995"/>
      <c r="S155" s="435"/>
      <c r="T155" s="435"/>
      <c r="U155" s="435"/>
      <c r="V155" s="435"/>
      <c r="W155" s="435"/>
      <c r="X155" s="435"/>
      <c r="Y155" s="435"/>
      <c r="Z155" s="435"/>
    </row>
    <row r="156" spans="1:26" ht="15" customHeight="1">
      <c r="A156" s="451"/>
      <c r="B156" s="435"/>
      <c r="C156" s="435"/>
      <c r="D156" s="435"/>
      <c r="E156" s="435"/>
      <c r="F156" s="677"/>
      <c r="G156" s="677"/>
      <c r="H156" s="677"/>
      <c r="I156" s="677"/>
      <c r="J156" s="677"/>
      <c r="K156" s="677"/>
      <c r="L156" s="435"/>
      <c r="M156" s="435"/>
      <c r="N156" s="995"/>
      <c r="O156" s="435"/>
      <c r="P156" s="994"/>
      <c r="Q156" s="674"/>
      <c r="R156" s="995"/>
      <c r="S156" s="435"/>
      <c r="T156" s="435"/>
      <c r="U156" s="435"/>
      <c r="V156" s="435"/>
      <c r="W156" s="435"/>
      <c r="X156" s="435"/>
      <c r="Y156" s="435"/>
      <c r="Z156" s="435"/>
    </row>
    <row r="157" spans="1:26" ht="15" customHeight="1">
      <c r="A157" s="451"/>
      <c r="B157" s="435"/>
      <c r="C157" s="435"/>
      <c r="D157" s="435"/>
      <c r="E157" s="435"/>
      <c r="F157" s="677"/>
      <c r="G157" s="677"/>
      <c r="H157" s="677"/>
      <c r="I157" s="677"/>
      <c r="J157" s="677"/>
      <c r="K157" s="677"/>
      <c r="L157" s="435"/>
      <c r="M157" s="435"/>
      <c r="N157" s="995"/>
      <c r="O157" s="435"/>
      <c r="P157" s="994"/>
      <c r="Q157" s="674"/>
      <c r="R157" s="995"/>
      <c r="S157" s="435"/>
      <c r="T157" s="435"/>
      <c r="U157" s="435"/>
      <c r="V157" s="435"/>
      <c r="W157" s="435"/>
      <c r="X157" s="435"/>
      <c r="Y157" s="435"/>
      <c r="Z157" s="435"/>
    </row>
    <row r="158" spans="1:26" ht="15" customHeight="1">
      <c r="A158" s="451"/>
      <c r="B158" s="435"/>
      <c r="C158" s="435"/>
      <c r="D158" s="435"/>
      <c r="E158" s="435"/>
      <c r="F158" s="677"/>
      <c r="G158" s="677"/>
      <c r="H158" s="677"/>
      <c r="I158" s="677"/>
      <c r="J158" s="677"/>
      <c r="K158" s="677"/>
      <c r="L158" s="435"/>
      <c r="M158" s="435"/>
      <c r="N158" s="995"/>
      <c r="O158" s="435"/>
      <c r="P158" s="994"/>
      <c r="Q158" s="674"/>
      <c r="R158" s="995"/>
      <c r="S158" s="435"/>
      <c r="T158" s="435"/>
      <c r="U158" s="435"/>
      <c r="V158" s="435"/>
      <c r="W158" s="435"/>
      <c r="X158" s="435"/>
      <c r="Y158" s="435"/>
      <c r="Z158" s="435"/>
    </row>
    <row r="159" spans="1:26" ht="15" customHeight="1">
      <c r="A159" s="451"/>
      <c r="B159" s="435"/>
      <c r="C159" s="435"/>
      <c r="D159" s="435"/>
      <c r="E159" s="435"/>
      <c r="F159" s="677"/>
      <c r="G159" s="677"/>
      <c r="H159" s="677"/>
      <c r="I159" s="677"/>
      <c r="J159" s="677"/>
      <c r="K159" s="677"/>
      <c r="L159" s="435"/>
      <c r="M159" s="435"/>
      <c r="N159" s="995"/>
      <c r="O159" s="435"/>
      <c r="P159" s="994"/>
      <c r="Q159" s="674"/>
      <c r="R159" s="995"/>
      <c r="S159" s="435"/>
      <c r="T159" s="435"/>
      <c r="U159" s="435"/>
      <c r="V159" s="435"/>
      <c r="W159" s="435"/>
      <c r="X159" s="435"/>
      <c r="Y159" s="435"/>
      <c r="Z159" s="435"/>
    </row>
    <row r="160" spans="1:26" ht="15" customHeight="1">
      <c r="A160" s="451"/>
      <c r="B160" s="435"/>
      <c r="C160" s="435"/>
      <c r="D160" s="435"/>
      <c r="E160" s="435"/>
      <c r="F160" s="677"/>
      <c r="G160" s="677"/>
      <c r="H160" s="677"/>
      <c r="I160" s="677"/>
      <c r="J160" s="677"/>
      <c r="K160" s="677"/>
      <c r="L160" s="435"/>
      <c r="M160" s="435"/>
      <c r="N160" s="995"/>
      <c r="O160" s="435"/>
      <c r="P160" s="994"/>
      <c r="Q160" s="674"/>
      <c r="R160" s="995"/>
      <c r="S160" s="435"/>
      <c r="T160" s="435"/>
      <c r="U160" s="435"/>
      <c r="V160" s="435"/>
      <c r="W160" s="435"/>
      <c r="X160" s="435"/>
      <c r="Y160" s="435"/>
      <c r="Z160" s="435"/>
    </row>
    <row r="161" spans="1:26" ht="15" customHeight="1">
      <c r="A161" s="451"/>
      <c r="B161" s="435"/>
      <c r="C161" s="435"/>
      <c r="D161" s="435"/>
      <c r="E161" s="435"/>
      <c r="F161" s="677"/>
      <c r="G161" s="677"/>
      <c r="H161" s="677"/>
      <c r="I161" s="677"/>
      <c r="J161" s="677"/>
      <c r="K161" s="677"/>
      <c r="L161" s="435"/>
      <c r="M161" s="435"/>
      <c r="N161" s="995"/>
      <c r="O161" s="435"/>
      <c r="P161" s="994"/>
      <c r="Q161" s="674"/>
      <c r="R161" s="995"/>
      <c r="S161" s="435"/>
      <c r="T161" s="435"/>
      <c r="U161" s="435"/>
      <c r="V161" s="435"/>
      <c r="W161" s="435"/>
      <c r="X161" s="435"/>
      <c r="Y161" s="435"/>
      <c r="Z161" s="435"/>
    </row>
    <row r="162" spans="1:26" ht="15" customHeight="1">
      <c r="A162" s="451"/>
      <c r="B162" s="435"/>
      <c r="C162" s="435"/>
      <c r="D162" s="435"/>
      <c r="E162" s="435"/>
      <c r="F162" s="677"/>
      <c r="G162" s="677"/>
      <c r="H162" s="677"/>
      <c r="I162" s="677"/>
      <c r="J162" s="677"/>
      <c r="K162" s="677"/>
      <c r="L162" s="435"/>
      <c r="M162" s="435"/>
      <c r="N162" s="995"/>
      <c r="O162" s="435"/>
      <c r="P162" s="994"/>
      <c r="Q162" s="674"/>
      <c r="R162" s="995"/>
      <c r="S162" s="435"/>
      <c r="T162" s="435"/>
      <c r="U162" s="435"/>
      <c r="V162" s="435"/>
      <c r="W162" s="435"/>
      <c r="X162" s="435"/>
      <c r="Y162" s="435"/>
      <c r="Z162" s="435"/>
    </row>
    <row r="163" spans="1:26" ht="15" customHeight="1">
      <c r="A163" s="451"/>
      <c r="B163" s="435"/>
      <c r="C163" s="435"/>
      <c r="D163" s="435"/>
      <c r="E163" s="435"/>
      <c r="F163" s="677"/>
      <c r="G163" s="677"/>
      <c r="H163" s="677"/>
      <c r="I163" s="677"/>
      <c r="J163" s="677"/>
      <c r="K163" s="677"/>
      <c r="L163" s="435"/>
      <c r="M163" s="435"/>
      <c r="N163" s="995"/>
      <c r="O163" s="435"/>
      <c r="P163" s="994"/>
      <c r="Q163" s="674"/>
      <c r="R163" s="995"/>
      <c r="S163" s="435"/>
      <c r="T163" s="435"/>
      <c r="U163" s="435"/>
      <c r="V163" s="435"/>
      <c r="W163" s="435"/>
      <c r="X163" s="435"/>
      <c r="Y163" s="435"/>
      <c r="Z163" s="435"/>
    </row>
    <row r="164" spans="1:26" ht="15" customHeight="1">
      <c r="A164" s="451"/>
      <c r="B164" s="435"/>
      <c r="C164" s="435"/>
      <c r="D164" s="435"/>
      <c r="E164" s="435"/>
      <c r="F164" s="677"/>
      <c r="G164" s="677"/>
      <c r="H164" s="677"/>
      <c r="I164" s="677"/>
      <c r="J164" s="677"/>
      <c r="K164" s="677"/>
      <c r="L164" s="435"/>
      <c r="M164" s="435"/>
      <c r="N164" s="995"/>
      <c r="O164" s="435"/>
      <c r="P164" s="994"/>
      <c r="Q164" s="674"/>
      <c r="R164" s="995"/>
      <c r="S164" s="435"/>
      <c r="T164" s="435"/>
      <c r="U164" s="435"/>
      <c r="V164" s="435"/>
      <c r="W164" s="435"/>
      <c r="X164" s="435"/>
      <c r="Y164" s="435"/>
      <c r="Z164" s="435"/>
    </row>
    <row r="165" spans="1:26" ht="15" customHeight="1">
      <c r="A165" s="451"/>
      <c r="B165" s="435"/>
      <c r="C165" s="435"/>
      <c r="D165" s="435"/>
      <c r="E165" s="435"/>
      <c r="F165" s="677"/>
      <c r="G165" s="677"/>
      <c r="H165" s="677"/>
      <c r="I165" s="677"/>
      <c r="J165" s="677"/>
      <c r="K165" s="677"/>
      <c r="L165" s="435"/>
      <c r="M165" s="435"/>
      <c r="N165" s="995"/>
      <c r="O165" s="435"/>
      <c r="P165" s="994"/>
      <c r="Q165" s="674"/>
      <c r="R165" s="995"/>
      <c r="S165" s="435"/>
      <c r="T165" s="435"/>
      <c r="U165" s="435"/>
      <c r="V165" s="435"/>
      <c r="W165" s="435"/>
      <c r="X165" s="435"/>
      <c r="Y165" s="435"/>
      <c r="Z165" s="435"/>
    </row>
    <row r="166" spans="1:26" ht="15" customHeight="1">
      <c r="A166" s="451"/>
      <c r="B166" s="435"/>
      <c r="C166" s="435"/>
      <c r="D166" s="435"/>
      <c r="E166" s="435"/>
      <c r="F166" s="677"/>
      <c r="G166" s="677"/>
      <c r="H166" s="677"/>
      <c r="I166" s="677"/>
      <c r="J166" s="677"/>
      <c r="K166" s="677"/>
      <c r="L166" s="435"/>
      <c r="M166" s="435"/>
      <c r="N166" s="995"/>
      <c r="O166" s="435"/>
      <c r="P166" s="994"/>
      <c r="Q166" s="674"/>
      <c r="R166" s="995"/>
      <c r="S166" s="435"/>
      <c r="T166" s="435"/>
      <c r="U166" s="435"/>
      <c r="V166" s="435"/>
      <c r="W166" s="435"/>
      <c r="X166" s="435"/>
      <c r="Y166" s="435"/>
      <c r="Z166" s="435"/>
    </row>
    <row r="167" spans="1:26" ht="15" customHeight="1">
      <c r="A167" s="451"/>
      <c r="B167" s="435"/>
      <c r="C167" s="435"/>
      <c r="D167" s="435"/>
      <c r="E167" s="435"/>
      <c r="F167" s="677"/>
      <c r="G167" s="677"/>
      <c r="H167" s="677"/>
      <c r="I167" s="677"/>
      <c r="J167" s="677"/>
      <c r="K167" s="677"/>
      <c r="L167" s="435"/>
      <c r="M167" s="435"/>
      <c r="N167" s="995"/>
      <c r="O167" s="435"/>
      <c r="P167" s="994"/>
      <c r="Q167" s="674"/>
      <c r="R167" s="995"/>
      <c r="S167" s="435"/>
      <c r="T167" s="435"/>
      <c r="U167" s="435"/>
      <c r="V167" s="435"/>
      <c r="W167" s="435"/>
      <c r="X167" s="435"/>
      <c r="Y167" s="435"/>
      <c r="Z167" s="435"/>
    </row>
    <row r="168" spans="1:26" ht="15" customHeight="1">
      <c r="A168" s="451"/>
      <c r="B168" s="435"/>
      <c r="C168" s="435"/>
      <c r="D168" s="435"/>
      <c r="E168" s="435"/>
      <c r="F168" s="677"/>
      <c r="G168" s="677"/>
      <c r="H168" s="677"/>
      <c r="I168" s="677"/>
      <c r="J168" s="677"/>
      <c r="K168" s="677"/>
      <c r="L168" s="435"/>
      <c r="M168" s="435"/>
      <c r="N168" s="995"/>
      <c r="O168" s="435"/>
      <c r="P168" s="994"/>
      <c r="Q168" s="674"/>
      <c r="R168" s="995"/>
      <c r="S168" s="435"/>
      <c r="T168" s="435"/>
      <c r="U168" s="435"/>
      <c r="V168" s="435"/>
      <c r="W168" s="435"/>
      <c r="X168" s="435"/>
      <c r="Y168" s="435"/>
      <c r="Z168" s="435"/>
    </row>
    <row r="169" spans="1:26" ht="15" customHeight="1">
      <c r="A169" s="451"/>
      <c r="B169" s="435"/>
      <c r="C169" s="435"/>
      <c r="D169" s="435"/>
      <c r="E169" s="435"/>
      <c r="F169" s="677"/>
      <c r="G169" s="677"/>
      <c r="H169" s="677"/>
      <c r="I169" s="677"/>
      <c r="J169" s="677"/>
      <c r="K169" s="677"/>
      <c r="L169" s="435"/>
      <c r="M169" s="435"/>
      <c r="N169" s="995"/>
      <c r="O169" s="435"/>
      <c r="P169" s="994"/>
      <c r="Q169" s="674"/>
      <c r="R169" s="995"/>
      <c r="S169" s="435"/>
      <c r="T169" s="435"/>
      <c r="U169" s="435"/>
      <c r="V169" s="435"/>
      <c r="W169" s="435"/>
      <c r="X169" s="435"/>
      <c r="Y169" s="435"/>
      <c r="Z169" s="435"/>
    </row>
    <row r="170" spans="1:26" ht="15" customHeight="1">
      <c r="A170" s="451"/>
      <c r="B170" s="435"/>
      <c r="C170" s="435"/>
      <c r="D170" s="435"/>
      <c r="E170" s="435"/>
      <c r="F170" s="677"/>
      <c r="G170" s="677"/>
      <c r="H170" s="677"/>
      <c r="I170" s="677"/>
      <c r="J170" s="677"/>
      <c r="K170" s="677"/>
      <c r="L170" s="435"/>
      <c r="M170" s="435"/>
      <c r="N170" s="995"/>
      <c r="O170" s="435"/>
      <c r="P170" s="994"/>
      <c r="Q170" s="674"/>
      <c r="R170" s="995"/>
      <c r="S170" s="435"/>
      <c r="T170" s="435"/>
      <c r="U170" s="435"/>
      <c r="V170" s="435"/>
      <c r="W170" s="435"/>
      <c r="X170" s="435"/>
      <c r="Y170" s="435"/>
      <c r="Z170" s="435"/>
    </row>
    <row r="171" spans="1:26" ht="15" customHeight="1">
      <c r="A171" s="451"/>
      <c r="B171" s="435"/>
      <c r="C171" s="435"/>
      <c r="D171" s="435"/>
      <c r="E171" s="435"/>
      <c r="F171" s="677"/>
      <c r="G171" s="677"/>
      <c r="H171" s="677"/>
      <c r="I171" s="677"/>
      <c r="J171" s="677"/>
      <c r="K171" s="677"/>
      <c r="L171" s="435"/>
      <c r="M171" s="435"/>
      <c r="N171" s="995"/>
      <c r="O171" s="435"/>
      <c r="P171" s="994"/>
      <c r="Q171" s="674"/>
      <c r="R171" s="995"/>
      <c r="S171" s="435"/>
      <c r="T171" s="435"/>
      <c r="U171" s="435"/>
      <c r="V171" s="435"/>
      <c r="W171" s="435"/>
      <c r="X171" s="435"/>
      <c r="Y171" s="435"/>
      <c r="Z171" s="435"/>
    </row>
    <row r="172" spans="1:26" ht="15" customHeight="1">
      <c r="A172" s="451"/>
      <c r="B172" s="435"/>
      <c r="C172" s="435"/>
      <c r="D172" s="435"/>
      <c r="E172" s="435"/>
      <c r="F172" s="677"/>
      <c r="G172" s="677"/>
      <c r="H172" s="677"/>
      <c r="I172" s="677"/>
      <c r="J172" s="677"/>
      <c r="K172" s="677"/>
      <c r="L172" s="435"/>
      <c r="M172" s="435"/>
      <c r="N172" s="995"/>
      <c r="O172" s="435"/>
      <c r="P172" s="994"/>
      <c r="Q172" s="674"/>
      <c r="R172" s="995"/>
      <c r="S172" s="435"/>
      <c r="T172" s="435"/>
      <c r="U172" s="435"/>
      <c r="V172" s="435"/>
      <c r="W172" s="435"/>
      <c r="X172" s="435"/>
      <c r="Y172" s="435"/>
      <c r="Z172" s="435"/>
    </row>
    <row r="173" spans="1:26" ht="15" customHeight="1">
      <c r="A173" s="451"/>
      <c r="B173" s="435"/>
      <c r="C173" s="435"/>
      <c r="D173" s="435"/>
      <c r="E173" s="435"/>
      <c r="F173" s="677"/>
      <c r="G173" s="677"/>
      <c r="H173" s="677"/>
      <c r="I173" s="677"/>
      <c r="J173" s="677"/>
      <c r="K173" s="677"/>
      <c r="L173" s="435"/>
      <c r="M173" s="435"/>
      <c r="N173" s="995"/>
      <c r="O173" s="435"/>
      <c r="P173" s="994"/>
      <c r="Q173" s="674"/>
      <c r="R173" s="995"/>
      <c r="S173" s="435"/>
      <c r="T173" s="435"/>
      <c r="U173" s="435"/>
      <c r="V173" s="435"/>
      <c r="W173" s="435"/>
      <c r="X173" s="435"/>
      <c r="Y173" s="435"/>
      <c r="Z173" s="435"/>
    </row>
    <row r="174" spans="1:26" ht="15" customHeight="1">
      <c r="A174" s="451"/>
      <c r="B174" s="435"/>
      <c r="C174" s="435"/>
      <c r="D174" s="435"/>
      <c r="E174" s="435"/>
      <c r="F174" s="677"/>
      <c r="G174" s="677"/>
      <c r="H174" s="677"/>
      <c r="I174" s="677"/>
      <c r="J174" s="677"/>
      <c r="K174" s="677"/>
      <c r="L174" s="435"/>
      <c r="M174" s="435"/>
      <c r="N174" s="995"/>
      <c r="O174" s="435"/>
      <c r="P174" s="994"/>
      <c r="Q174" s="674"/>
      <c r="R174" s="995"/>
      <c r="S174" s="435"/>
      <c r="T174" s="435"/>
      <c r="U174" s="435"/>
      <c r="V174" s="435"/>
      <c r="W174" s="435"/>
      <c r="X174" s="435"/>
      <c r="Y174" s="435"/>
      <c r="Z174" s="435"/>
    </row>
    <row r="175" spans="1:26" ht="15" customHeight="1">
      <c r="A175" s="451"/>
      <c r="B175" s="435"/>
      <c r="C175" s="435"/>
      <c r="D175" s="435"/>
      <c r="E175" s="435"/>
      <c r="F175" s="677"/>
      <c r="G175" s="677"/>
      <c r="H175" s="677"/>
      <c r="I175" s="677"/>
      <c r="J175" s="677"/>
      <c r="K175" s="677"/>
      <c r="L175" s="435"/>
      <c r="M175" s="435"/>
      <c r="N175" s="995"/>
      <c r="O175" s="435"/>
      <c r="P175" s="994"/>
      <c r="Q175" s="674"/>
      <c r="R175" s="995"/>
      <c r="S175" s="435"/>
      <c r="T175" s="435"/>
      <c r="U175" s="435"/>
      <c r="V175" s="435"/>
      <c r="W175" s="435"/>
      <c r="X175" s="435"/>
      <c r="Y175" s="435"/>
      <c r="Z175" s="435"/>
    </row>
    <row r="176" spans="1:26" ht="15" customHeight="1">
      <c r="A176" s="451"/>
      <c r="B176" s="435"/>
      <c r="C176" s="435"/>
      <c r="D176" s="435"/>
      <c r="E176" s="435"/>
      <c r="F176" s="677"/>
      <c r="G176" s="677"/>
      <c r="H176" s="677"/>
      <c r="I176" s="677"/>
      <c r="J176" s="677"/>
      <c r="K176" s="677"/>
      <c r="L176" s="435"/>
      <c r="M176" s="435"/>
      <c r="N176" s="995"/>
      <c r="O176" s="435"/>
      <c r="P176" s="994"/>
      <c r="Q176" s="674"/>
      <c r="R176" s="995"/>
      <c r="S176" s="435"/>
      <c r="T176" s="435"/>
      <c r="U176" s="435"/>
      <c r="V176" s="435"/>
      <c r="W176" s="435"/>
      <c r="X176" s="435"/>
      <c r="Y176" s="435"/>
      <c r="Z176" s="435"/>
    </row>
    <row r="177" spans="1:26" ht="15" customHeight="1">
      <c r="A177" s="451"/>
      <c r="B177" s="435"/>
      <c r="C177" s="435"/>
      <c r="D177" s="435"/>
      <c r="E177" s="435"/>
      <c r="F177" s="677"/>
      <c r="G177" s="677"/>
      <c r="H177" s="677"/>
      <c r="I177" s="677"/>
      <c r="J177" s="677"/>
      <c r="K177" s="677"/>
      <c r="L177" s="435"/>
      <c r="M177" s="435"/>
      <c r="N177" s="995"/>
      <c r="O177" s="435"/>
      <c r="P177" s="994"/>
      <c r="Q177" s="674"/>
      <c r="R177" s="995"/>
      <c r="S177" s="435"/>
      <c r="T177" s="435"/>
      <c r="U177" s="435"/>
      <c r="V177" s="435"/>
      <c r="W177" s="435"/>
      <c r="X177" s="435"/>
      <c r="Y177" s="435"/>
      <c r="Z177" s="435"/>
    </row>
    <row r="178" spans="1:26" ht="15" customHeight="1">
      <c r="A178" s="451"/>
      <c r="B178" s="435"/>
      <c r="C178" s="435"/>
      <c r="D178" s="435"/>
      <c r="E178" s="435"/>
      <c r="F178" s="677"/>
      <c r="G178" s="677"/>
      <c r="H178" s="677"/>
      <c r="I178" s="677"/>
      <c r="J178" s="677"/>
      <c r="K178" s="677"/>
      <c r="L178" s="435"/>
      <c r="M178" s="435"/>
      <c r="N178" s="995"/>
      <c r="O178" s="435"/>
      <c r="P178" s="994"/>
      <c r="Q178" s="674"/>
      <c r="R178" s="995"/>
      <c r="S178" s="435"/>
      <c r="T178" s="435"/>
      <c r="U178" s="435"/>
      <c r="V178" s="435"/>
      <c r="W178" s="435"/>
      <c r="X178" s="435"/>
      <c r="Y178" s="435"/>
      <c r="Z178" s="435"/>
    </row>
    <row r="179" spans="1:26" ht="15" customHeight="1">
      <c r="A179" s="451"/>
      <c r="B179" s="435"/>
      <c r="C179" s="435"/>
      <c r="D179" s="435"/>
      <c r="E179" s="435"/>
      <c r="F179" s="677"/>
      <c r="G179" s="677"/>
      <c r="H179" s="677"/>
      <c r="I179" s="677"/>
      <c r="J179" s="677"/>
      <c r="K179" s="677"/>
      <c r="L179" s="435"/>
      <c r="M179" s="435"/>
      <c r="N179" s="995"/>
      <c r="O179" s="435"/>
      <c r="P179" s="994"/>
      <c r="Q179" s="674"/>
      <c r="R179" s="995"/>
      <c r="S179" s="435"/>
      <c r="T179" s="435"/>
      <c r="U179" s="435"/>
      <c r="V179" s="435"/>
      <c r="W179" s="435"/>
      <c r="X179" s="435"/>
      <c r="Y179" s="435"/>
      <c r="Z179" s="435"/>
    </row>
    <row r="180" spans="1:26" ht="15" customHeight="1">
      <c r="A180" s="451"/>
      <c r="B180" s="435"/>
      <c r="C180" s="435"/>
      <c r="D180" s="435"/>
      <c r="E180" s="435"/>
      <c r="F180" s="677"/>
      <c r="G180" s="677"/>
      <c r="H180" s="677"/>
      <c r="I180" s="677"/>
      <c r="J180" s="677"/>
      <c r="K180" s="677"/>
      <c r="L180" s="435"/>
      <c r="M180" s="435"/>
      <c r="N180" s="995"/>
      <c r="O180" s="435"/>
      <c r="P180" s="994"/>
      <c r="Q180" s="674"/>
      <c r="R180" s="995"/>
      <c r="S180" s="435"/>
      <c r="T180" s="435"/>
      <c r="U180" s="435"/>
      <c r="V180" s="435"/>
      <c r="W180" s="435"/>
      <c r="X180" s="435"/>
      <c r="Y180" s="435"/>
      <c r="Z180" s="435"/>
    </row>
    <row r="181" spans="1:26" ht="15" customHeight="1">
      <c r="A181" s="451"/>
      <c r="B181" s="435"/>
      <c r="C181" s="435"/>
      <c r="D181" s="435"/>
      <c r="E181" s="435"/>
      <c r="F181" s="677"/>
      <c r="G181" s="677"/>
      <c r="H181" s="677"/>
      <c r="I181" s="677"/>
      <c r="J181" s="677"/>
      <c r="K181" s="677"/>
      <c r="L181" s="435"/>
      <c r="M181" s="435"/>
      <c r="N181" s="995"/>
      <c r="O181" s="435"/>
      <c r="P181" s="994"/>
      <c r="Q181" s="674"/>
      <c r="R181" s="995"/>
      <c r="S181" s="435"/>
      <c r="T181" s="435"/>
      <c r="U181" s="435"/>
      <c r="V181" s="435"/>
      <c r="W181" s="435"/>
      <c r="X181" s="435"/>
      <c r="Y181" s="435"/>
      <c r="Z181" s="435"/>
    </row>
    <row r="182" spans="1:26" ht="15" customHeight="1">
      <c r="A182" s="451"/>
      <c r="B182" s="435"/>
      <c r="C182" s="435"/>
      <c r="D182" s="435"/>
      <c r="E182" s="435"/>
      <c r="F182" s="677"/>
      <c r="G182" s="677"/>
      <c r="H182" s="677"/>
      <c r="I182" s="677"/>
      <c r="J182" s="677"/>
      <c r="K182" s="677"/>
      <c r="L182" s="435"/>
      <c r="M182" s="435"/>
      <c r="N182" s="995"/>
      <c r="O182" s="435"/>
      <c r="P182" s="994"/>
      <c r="Q182" s="674"/>
      <c r="R182" s="995"/>
      <c r="S182" s="435"/>
      <c r="T182" s="435"/>
      <c r="U182" s="435"/>
      <c r="V182" s="435"/>
      <c r="W182" s="435"/>
      <c r="X182" s="435"/>
      <c r="Y182" s="435"/>
      <c r="Z182" s="435"/>
    </row>
    <row r="183" spans="1:26" ht="15" customHeight="1">
      <c r="A183" s="451"/>
      <c r="B183" s="435"/>
      <c r="C183" s="435"/>
      <c r="D183" s="435"/>
      <c r="E183" s="435"/>
      <c r="F183" s="677"/>
      <c r="G183" s="677"/>
      <c r="H183" s="677"/>
      <c r="I183" s="677"/>
      <c r="J183" s="677"/>
      <c r="K183" s="677"/>
      <c r="L183" s="435"/>
      <c r="M183" s="435"/>
      <c r="N183" s="995"/>
      <c r="O183" s="435"/>
      <c r="P183" s="994"/>
      <c r="Q183" s="674"/>
      <c r="R183" s="995"/>
      <c r="S183" s="435"/>
      <c r="T183" s="435"/>
      <c r="U183" s="435"/>
      <c r="V183" s="435"/>
      <c r="W183" s="435"/>
      <c r="X183" s="435"/>
      <c r="Y183" s="435"/>
      <c r="Z183" s="435"/>
    </row>
    <row r="184" spans="1:26" ht="15" customHeight="1">
      <c r="A184" s="451"/>
      <c r="B184" s="435"/>
      <c r="C184" s="435"/>
      <c r="D184" s="435"/>
      <c r="E184" s="435"/>
      <c r="F184" s="677"/>
      <c r="G184" s="677"/>
      <c r="H184" s="677"/>
      <c r="I184" s="677"/>
      <c r="J184" s="677"/>
      <c r="K184" s="677"/>
      <c r="L184" s="435"/>
      <c r="M184" s="435"/>
      <c r="N184" s="995"/>
      <c r="O184" s="435"/>
      <c r="P184" s="994"/>
      <c r="Q184" s="674"/>
      <c r="R184" s="995"/>
      <c r="S184" s="435"/>
      <c r="T184" s="435"/>
      <c r="U184" s="435"/>
      <c r="V184" s="435"/>
      <c r="W184" s="435"/>
      <c r="X184" s="435"/>
      <c r="Y184" s="435"/>
      <c r="Z184" s="435"/>
    </row>
    <row r="185" spans="1:26" ht="15" customHeight="1">
      <c r="A185" s="451"/>
      <c r="B185" s="435"/>
      <c r="C185" s="435"/>
      <c r="D185" s="435"/>
      <c r="E185" s="435"/>
      <c r="F185" s="677"/>
      <c r="G185" s="677"/>
      <c r="H185" s="677"/>
      <c r="I185" s="677"/>
      <c r="J185" s="677"/>
      <c r="K185" s="677"/>
      <c r="L185" s="435"/>
      <c r="M185" s="435"/>
      <c r="N185" s="995"/>
      <c r="O185" s="435"/>
      <c r="P185" s="994"/>
      <c r="Q185" s="674"/>
      <c r="R185" s="995"/>
      <c r="S185" s="435"/>
      <c r="T185" s="435"/>
      <c r="U185" s="435"/>
      <c r="V185" s="435"/>
      <c r="W185" s="435"/>
      <c r="X185" s="435"/>
      <c r="Y185" s="435"/>
      <c r="Z185" s="435"/>
    </row>
    <row r="186" spans="1:26" ht="15" customHeight="1">
      <c r="A186" s="451"/>
      <c r="B186" s="435"/>
      <c r="C186" s="435"/>
      <c r="D186" s="435"/>
      <c r="E186" s="435"/>
      <c r="F186" s="677"/>
      <c r="G186" s="677"/>
      <c r="H186" s="677"/>
      <c r="I186" s="677"/>
      <c r="J186" s="677"/>
      <c r="K186" s="677"/>
      <c r="L186" s="435"/>
      <c r="M186" s="435"/>
      <c r="N186" s="995"/>
      <c r="O186" s="435"/>
      <c r="P186" s="994"/>
      <c r="Q186" s="674"/>
      <c r="R186" s="995"/>
      <c r="S186" s="435"/>
      <c r="T186" s="435"/>
      <c r="U186" s="435"/>
      <c r="V186" s="435"/>
      <c r="W186" s="435"/>
      <c r="X186" s="435"/>
      <c r="Y186" s="435"/>
      <c r="Z186" s="435"/>
    </row>
    <row r="187" spans="1:26" ht="15" customHeight="1">
      <c r="A187" s="451"/>
      <c r="B187" s="435"/>
      <c r="C187" s="435"/>
      <c r="D187" s="435"/>
      <c r="E187" s="435"/>
      <c r="F187" s="677"/>
      <c r="G187" s="677"/>
      <c r="H187" s="677"/>
      <c r="I187" s="677"/>
      <c r="J187" s="677"/>
      <c r="K187" s="677"/>
      <c r="L187" s="435"/>
      <c r="M187" s="435"/>
      <c r="N187" s="995"/>
      <c r="O187" s="435"/>
      <c r="P187" s="994"/>
      <c r="Q187" s="674"/>
      <c r="R187" s="995"/>
      <c r="S187" s="435"/>
      <c r="T187" s="435"/>
      <c r="U187" s="435"/>
      <c r="V187" s="435"/>
      <c r="W187" s="435"/>
      <c r="X187" s="435"/>
      <c r="Y187" s="435"/>
      <c r="Z187" s="435"/>
    </row>
    <row r="188" spans="1:26" ht="15" customHeight="1">
      <c r="A188" s="451"/>
      <c r="B188" s="435"/>
      <c r="C188" s="435"/>
      <c r="D188" s="435"/>
      <c r="E188" s="435"/>
      <c r="F188" s="677"/>
      <c r="G188" s="677"/>
      <c r="H188" s="677"/>
      <c r="I188" s="677"/>
      <c r="J188" s="677"/>
      <c r="K188" s="677"/>
      <c r="L188" s="435"/>
      <c r="M188" s="435"/>
      <c r="N188" s="995"/>
      <c r="O188" s="435"/>
      <c r="P188" s="994"/>
      <c r="Q188" s="674"/>
      <c r="R188" s="995"/>
      <c r="S188" s="435"/>
      <c r="T188" s="435"/>
      <c r="U188" s="435"/>
      <c r="V188" s="435"/>
      <c r="W188" s="435"/>
      <c r="X188" s="435"/>
      <c r="Y188" s="435"/>
      <c r="Z188" s="435"/>
    </row>
    <row r="189" spans="1:26" ht="15" customHeight="1">
      <c r="A189" s="451"/>
      <c r="B189" s="435"/>
      <c r="C189" s="435"/>
      <c r="D189" s="435"/>
      <c r="E189" s="435"/>
      <c r="F189" s="677"/>
      <c r="G189" s="677"/>
      <c r="H189" s="677"/>
      <c r="I189" s="677"/>
      <c r="J189" s="677"/>
      <c r="K189" s="677"/>
      <c r="L189" s="435"/>
      <c r="M189" s="435"/>
      <c r="N189" s="995"/>
      <c r="O189" s="435"/>
      <c r="P189" s="994"/>
      <c r="Q189" s="674"/>
      <c r="R189" s="995"/>
      <c r="S189" s="435"/>
      <c r="T189" s="435"/>
      <c r="U189" s="435"/>
      <c r="V189" s="435"/>
      <c r="W189" s="435"/>
      <c r="X189" s="435"/>
      <c r="Y189" s="435"/>
      <c r="Z189" s="435"/>
    </row>
    <row r="190" spans="1:26" ht="15" customHeight="1">
      <c r="A190" s="451"/>
      <c r="B190" s="435"/>
      <c r="C190" s="435"/>
      <c r="D190" s="435"/>
      <c r="E190" s="435"/>
      <c r="F190" s="677"/>
      <c r="G190" s="677"/>
      <c r="H190" s="677"/>
      <c r="I190" s="677"/>
      <c r="J190" s="677"/>
      <c r="K190" s="677"/>
      <c r="L190" s="435"/>
      <c r="M190" s="435"/>
      <c r="N190" s="995"/>
      <c r="O190" s="435"/>
      <c r="P190" s="994"/>
      <c r="Q190" s="674"/>
      <c r="R190" s="995"/>
      <c r="S190" s="435"/>
      <c r="T190" s="435"/>
      <c r="U190" s="435"/>
      <c r="V190" s="435"/>
      <c r="W190" s="435"/>
      <c r="X190" s="435"/>
      <c r="Y190" s="435"/>
      <c r="Z190" s="435"/>
    </row>
    <row r="191" spans="1:26" ht="15" customHeight="1">
      <c r="A191" s="451"/>
      <c r="B191" s="435"/>
      <c r="C191" s="435"/>
      <c r="D191" s="435"/>
      <c r="E191" s="435"/>
      <c r="F191" s="677"/>
      <c r="G191" s="677"/>
      <c r="H191" s="677"/>
      <c r="I191" s="677"/>
      <c r="J191" s="677"/>
      <c r="K191" s="677"/>
      <c r="L191" s="435"/>
      <c r="M191" s="435"/>
      <c r="N191" s="995"/>
      <c r="O191" s="435"/>
      <c r="P191" s="994"/>
      <c r="Q191" s="674"/>
      <c r="R191" s="995"/>
      <c r="S191" s="435"/>
      <c r="T191" s="435"/>
      <c r="U191" s="435"/>
      <c r="V191" s="435"/>
      <c r="W191" s="435"/>
      <c r="X191" s="435"/>
      <c r="Y191" s="435"/>
      <c r="Z191" s="435"/>
    </row>
    <row r="192" spans="1:26" ht="15" customHeight="1">
      <c r="A192" s="451"/>
      <c r="B192" s="435"/>
      <c r="C192" s="435"/>
      <c r="D192" s="435"/>
      <c r="E192" s="435"/>
      <c r="F192" s="677"/>
      <c r="G192" s="677"/>
      <c r="H192" s="677"/>
      <c r="I192" s="677"/>
      <c r="J192" s="677"/>
      <c r="K192" s="677"/>
      <c r="L192" s="435"/>
      <c r="M192" s="435"/>
      <c r="N192" s="995"/>
      <c r="O192" s="435"/>
      <c r="P192" s="994"/>
      <c r="Q192" s="674"/>
      <c r="R192" s="995"/>
      <c r="S192" s="435"/>
      <c r="T192" s="435"/>
      <c r="U192" s="435"/>
      <c r="V192" s="435"/>
      <c r="W192" s="435"/>
      <c r="X192" s="435"/>
      <c r="Y192" s="435"/>
      <c r="Z192" s="435"/>
    </row>
    <row r="193" spans="1:26" ht="15" customHeight="1">
      <c r="A193" s="451"/>
      <c r="B193" s="435"/>
      <c r="C193" s="435"/>
      <c r="D193" s="435"/>
      <c r="E193" s="435"/>
      <c r="F193" s="677"/>
      <c r="G193" s="677"/>
      <c r="H193" s="677"/>
      <c r="I193" s="677"/>
      <c r="J193" s="677"/>
      <c r="K193" s="677"/>
      <c r="L193" s="435"/>
      <c r="M193" s="435"/>
      <c r="N193" s="995"/>
      <c r="O193" s="435"/>
      <c r="P193" s="994"/>
      <c r="Q193" s="674"/>
      <c r="R193" s="995"/>
      <c r="S193" s="435"/>
      <c r="T193" s="435"/>
      <c r="U193" s="435"/>
      <c r="V193" s="435"/>
      <c r="W193" s="435"/>
      <c r="X193" s="435"/>
      <c r="Y193" s="435"/>
      <c r="Z193" s="435"/>
    </row>
    <row r="194" spans="1:26" ht="15" customHeight="1">
      <c r="A194" s="451"/>
      <c r="B194" s="435"/>
      <c r="C194" s="435"/>
      <c r="D194" s="435"/>
      <c r="E194" s="435"/>
      <c r="F194" s="677"/>
      <c r="G194" s="677"/>
      <c r="H194" s="677"/>
      <c r="I194" s="677"/>
      <c r="J194" s="677"/>
      <c r="K194" s="677"/>
      <c r="L194" s="435"/>
      <c r="M194" s="435"/>
      <c r="N194" s="995"/>
      <c r="O194" s="435"/>
      <c r="P194" s="994"/>
      <c r="Q194" s="674"/>
      <c r="R194" s="995"/>
      <c r="S194" s="435"/>
      <c r="T194" s="435"/>
      <c r="U194" s="435"/>
      <c r="V194" s="435"/>
      <c r="W194" s="435"/>
      <c r="X194" s="435"/>
      <c r="Y194" s="435"/>
      <c r="Z194" s="435"/>
    </row>
    <row r="195" spans="1:26" ht="15" customHeight="1">
      <c r="A195" s="451"/>
      <c r="B195" s="435"/>
      <c r="C195" s="435"/>
      <c r="D195" s="435"/>
      <c r="E195" s="435"/>
      <c r="F195" s="677"/>
      <c r="G195" s="677"/>
      <c r="H195" s="677"/>
      <c r="I195" s="677"/>
      <c r="J195" s="677"/>
      <c r="K195" s="677"/>
      <c r="L195" s="435"/>
      <c r="M195" s="435"/>
      <c r="N195" s="995"/>
      <c r="O195" s="435"/>
      <c r="P195" s="994"/>
      <c r="Q195" s="674"/>
      <c r="R195" s="995"/>
      <c r="S195" s="435"/>
      <c r="T195" s="435"/>
      <c r="U195" s="435"/>
      <c r="V195" s="435"/>
      <c r="W195" s="435"/>
      <c r="X195" s="435"/>
      <c r="Y195" s="435"/>
      <c r="Z195" s="435"/>
    </row>
    <row r="196" spans="1:26" ht="15" customHeight="1">
      <c r="A196" s="451"/>
      <c r="B196" s="435"/>
      <c r="C196" s="435"/>
      <c r="D196" s="435"/>
      <c r="E196" s="435"/>
      <c r="F196" s="677"/>
      <c r="G196" s="677"/>
      <c r="H196" s="677"/>
      <c r="I196" s="677"/>
      <c r="J196" s="677"/>
      <c r="K196" s="677"/>
      <c r="L196" s="435"/>
      <c r="M196" s="435"/>
      <c r="N196" s="995"/>
      <c r="O196" s="435"/>
      <c r="P196" s="994"/>
      <c r="Q196" s="674"/>
      <c r="R196" s="995"/>
      <c r="S196" s="435"/>
      <c r="T196" s="435"/>
      <c r="U196" s="435"/>
      <c r="V196" s="435"/>
      <c r="W196" s="435"/>
      <c r="X196" s="435"/>
      <c r="Y196" s="435"/>
      <c r="Z196" s="435"/>
    </row>
    <row r="197" spans="1:26" ht="15" customHeight="1">
      <c r="A197" s="451"/>
      <c r="B197" s="435"/>
      <c r="C197" s="435"/>
      <c r="D197" s="435"/>
      <c r="E197" s="435"/>
      <c r="F197" s="677"/>
      <c r="G197" s="677"/>
      <c r="H197" s="677"/>
      <c r="I197" s="677"/>
      <c r="J197" s="677"/>
      <c r="K197" s="677"/>
      <c r="L197" s="435"/>
      <c r="M197" s="435"/>
      <c r="N197" s="995"/>
      <c r="O197" s="435"/>
      <c r="P197" s="994"/>
      <c r="Q197" s="674"/>
      <c r="R197" s="995"/>
      <c r="S197" s="435"/>
      <c r="T197" s="435"/>
      <c r="U197" s="435"/>
      <c r="V197" s="435"/>
      <c r="W197" s="435"/>
      <c r="X197" s="435"/>
      <c r="Y197" s="435"/>
      <c r="Z197" s="435"/>
    </row>
    <row r="198" spans="1:26" ht="15" customHeight="1">
      <c r="A198" s="451"/>
      <c r="B198" s="435"/>
      <c r="C198" s="435"/>
      <c r="D198" s="435"/>
      <c r="E198" s="435"/>
      <c r="F198" s="677"/>
      <c r="G198" s="677"/>
      <c r="H198" s="677"/>
      <c r="I198" s="677"/>
      <c r="J198" s="677"/>
      <c r="K198" s="677"/>
      <c r="L198" s="435"/>
      <c r="M198" s="435"/>
      <c r="N198" s="995"/>
      <c r="O198" s="435"/>
      <c r="P198" s="994"/>
      <c r="Q198" s="674"/>
      <c r="R198" s="995"/>
      <c r="S198" s="435"/>
      <c r="T198" s="435"/>
      <c r="U198" s="435"/>
      <c r="V198" s="435"/>
      <c r="W198" s="435"/>
      <c r="X198" s="435"/>
      <c r="Y198" s="435"/>
      <c r="Z198" s="435"/>
    </row>
    <row r="199" spans="1:26" ht="15" customHeight="1">
      <c r="A199" s="451"/>
      <c r="B199" s="435"/>
      <c r="C199" s="435"/>
      <c r="D199" s="435"/>
      <c r="E199" s="435"/>
      <c r="F199" s="677"/>
      <c r="G199" s="677"/>
      <c r="H199" s="677"/>
      <c r="I199" s="677"/>
      <c r="J199" s="677"/>
      <c r="K199" s="677"/>
      <c r="L199" s="435"/>
      <c r="M199" s="435"/>
      <c r="N199" s="995"/>
      <c r="O199" s="435"/>
      <c r="P199" s="994"/>
      <c r="Q199" s="674"/>
      <c r="R199" s="995"/>
      <c r="S199" s="435"/>
      <c r="T199" s="435"/>
      <c r="U199" s="435"/>
      <c r="V199" s="435"/>
      <c r="W199" s="435"/>
      <c r="X199" s="435"/>
      <c r="Y199" s="435"/>
      <c r="Z199" s="435"/>
    </row>
    <row r="200" spans="1:26" ht="15" customHeight="1">
      <c r="A200" s="451"/>
      <c r="B200" s="435"/>
      <c r="C200" s="435"/>
      <c r="D200" s="435"/>
      <c r="E200" s="435"/>
      <c r="F200" s="677"/>
      <c r="G200" s="677"/>
      <c r="H200" s="677"/>
      <c r="I200" s="677"/>
      <c r="J200" s="677"/>
      <c r="K200" s="677"/>
      <c r="L200" s="435"/>
      <c r="M200" s="435"/>
      <c r="N200" s="995"/>
      <c r="O200" s="435"/>
      <c r="P200" s="994"/>
      <c r="Q200" s="674"/>
      <c r="R200" s="995"/>
      <c r="S200" s="435"/>
      <c r="T200" s="435"/>
      <c r="U200" s="435"/>
      <c r="V200" s="435"/>
      <c r="W200" s="435"/>
      <c r="X200" s="435"/>
      <c r="Y200" s="435"/>
      <c r="Z200" s="435"/>
    </row>
    <row r="201" spans="1:26" ht="15" customHeight="1">
      <c r="A201" s="451"/>
      <c r="B201" s="435"/>
      <c r="C201" s="435"/>
      <c r="D201" s="435"/>
      <c r="E201" s="435"/>
      <c r="F201" s="677"/>
      <c r="G201" s="677"/>
      <c r="H201" s="677"/>
      <c r="I201" s="677"/>
      <c r="J201" s="677"/>
      <c r="K201" s="677"/>
      <c r="L201" s="435"/>
      <c r="M201" s="435"/>
      <c r="N201" s="995"/>
      <c r="O201" s="435"/>
      <c r="P201" s="994"/>
      <c r="Q201" s="674"/>
      <c r="R201" s="995"/>
      <c r="S201" s="435"/>
      <c r="T201" s="435"/>
      <c r="U201" s="435"/>
      <c r="V201" s="435"/>
      <c r="W201" s="435"/>
      <c r="X201" s="435"/>
      <c r="Y201" s="435"/>
      <c r="Z201" s="435"/>
    </row>
    <row r="202" spans="1:26" ht="15" customHeight="1">
      <c r="A202" s="451"/>
      <c r="B202" s="435"/>
      <c r="C202" s="435"/>
      <c r="D202" s="435"/>
      <c r="E202" s="435"/>
      <c r="F202" s="677"/>
      <c r="G202" s="677"/>
      <c r="H202" s="677"/>
      <c r="I202" s="677"/>
      <c r="J202" s="677"/>
      <c r="K202" s="677"/>
      <c r="L202" s="435"/>
      <c r="M202" s="435"/>
      <c r="N202" s="995"/>
      <c r="O202" s="435"/>
      <c r="P202" s="994"/>
      <c r="Q202" s="674"/>
      <c r="R202" s="995"/>
      <c r="S202" s="435"/>
      <c r="T202" s="435"/>
      <c r="U202" s="435"/>
      <c r="V202" s="435"/>
      <c r="W202" s="435"/>
      <c r="X202" s="435"/>
      <c r="Y202" s="435"/>
      <c r="Z202" s="435"/>
    </row>
    <row r="203" spans="1:26" ht="15" customHeight="1">
      <c r="A203" s="451"/>
      <c r="B203" s="435"/>
      <c r="C203" s="435"/>
      <c r="D203" s="435"/>
      <c r="E203" s="435"/>
      <c r="F203" s="677"/>
      <c r="G203" s="677"/>
      <c r="H203" s="677"/>
      <c r="I203" s="677"/>
      <c r="J203" s="677"/>
      <c r="K203" s="677"/>
      <c r="L203" s="435"/>
      <c r="M203" s="435"/>
      <c r="N203" s="995"/>
      <c r="O203" s="435"/>
      <c r="P203" s="994"/>
      <c r="Q203" s="674"/>
      <c r="R203" s="995"/>
      <c r="S203" s="435"/>
      <c r="T203" s="435"/>
      <c r="U203" s="435"/>
      <c r="V203" s="435"/>
      <c r="W203" s="435"/>
      <c r="X203" s="435"/>
      <c r="Y203" s="435"/>
      <c r="Z203" s="435"/>
    </row>
    <row r="204" spans="1:26" ht="15" customHeight="1">
      <c r="A204" s="451"/>
      <c r="B204" s="435"/>
      <c r="C204" s="435"/>
      <c r="D204" s="435"/>
      <c r="E204" s="435"/>
      <c r="F204" s="677"/>
      <c r="G204" s="677"/>
      <c r="H204" s="677"/>
      <c r="I204" s="677"/>
      <c r="J204" s="677"/>
      <c r="K204" s="677"/>
      <c r="L204" s="435"/>
      <c r="M204" s="435"/>
      <c r="N204" s="995"/>
      <c r="O204" s="435"/>
      <c r="P204" s="994"/>
      <c r="Q204" s="674"/>
      <c r="R204" s="995"/>
      <c r="S204" s="435"/>
      <c r="T204" s="435"/>
      <c r="U204" s="435"/>
      <c r="V204" s="435"/>
      <c r="W204" s="435"/>
      <c r="X204" s="435"/>
      <c r="Y204" s="435"/>
      <c r="Z204" s="435"/>
    </row>
    <row r="205" spans="1:26" ht="15" customHeight="1">
      <c r="A205" s="451"/>
      <c r="B205" s="435"/>
      <c r="C205" s="435"/>
      <c r="D205" s="435"/>
      <c r="E205" s="435"/>
      <c r="F205" s="677"/>
      <c r="G205" s="677"/>
      <c r="H205" s="677"/>
      <c r="I205" s="677"/>
      <c r="J205" s="677"/>
      <c r="K205" s="677"/>
      <c r="L205" s="435"/>
      <c r="M205" s="435"/>
      <c r="N205" s="995"/>
      <c r="O205" s="435"/>
      <c r="P205" s="994"/>
      <c r="Q205" s="674"/>
      <c r="R205" s="995"/>
      <c r="S205" s="435"/>
      <c r="T205" s="435"/>
      <c r="U205" s="435"/>
      <c r="V205" s="435"/>
      <c r="W205" s="435"/>
      <c r="X205" s="435"/>
      <c r="Y205" s="435"/>
      <c r="Z205" s="435"/>
    </row>
    <row r="206" spans="1:26" ht="15" customHeight="1">
      <c r="A206" s="451"/>
      <c r="B206" s="435"/>
      <c r="C206" s="435"/>
      <c r="D206" s="435"/>
      <c r="E206" s="435"/>
      <c r="F206" s="677"/>
      <c r="G206" s="677"/>
      <c r="H206" s="677"/>
      <c r="I206" s="677"/>
      <c r="J206" s="677"/>
      <c r="K206" s="677"/>
      <c r="L206" s="435"/>
      <c r="M206" s="435"/>
      <c r="N206" s="995"/>
      <c r="O206" s="435"/>
      <c r="P206" s="994"/>
      <c r="Q206" s="674"/>
      <c r="R206" s="995"/>
      <c r="S206" s="435"/>
      <c r="T206" s="435"/>
      <c r="U206" s="435"/>
      <c r="V206" s="435"/>
      <c r="W206" s="435"/>
      <c r="X206" s="435"/>
      <c r="Y206" s="435"/>
      <c r="Z206" s="435"/>
    </row>
    <row r="207" spans="1:26" ht="15" customHeight="1">
      <c r="A207" s="451"/>
      <c r="B207" s="435"/>
      <c r="C207" s="435"/>
      <c r="D207" s="435"/>
      <c r="E207" s="435"/>
      <c r="F207" s="677"/>
      <c r="G207" s="677"/>
      <c r="H207" s="677"/>
      <c r="I207" s="677"/>
      <c r="J207" s="677"/>
      <c r="K207" s="677"/>
      <c r="L207" s="435"/>
      <c r="M207" s="435"/>
      <c r="N207" s="995"/>
      <c r="O207" s="435"/>
      <c r="P207" s="994"/>
      <c r="Q207" s="674"/>
      <c r="R207" s="995"/>
      <c r="S207" s="435"/>
      <c r="T207" s="435"/>
      <c r="U207" s="435"/>
      <c r="V207" s="435"/>
      <c r="W207" s="435"/>
      <c r="X207" s="435"/>
      <c r="Y207" s="435"/>
      <c r="Z207" s="435"/>
    </row>
    <row r="208" spans="1:26" ht="15" customHeight="1">
      <c r="A208" s="451"/>
      <c r="B208" s="435"/>
      <c r="C208" s="435"/>
      <c r="D208" s="435"/>
      <c r="E208" s="435"/>
      <c r="F208" s="677"/>
      <c r="G208" s="677"/>
      <c r="H208" s="677"/>
      <c r="I208" s="677"/>
      <c r="J208" s="677"/>
      <c r="K208" s="677"/>
      <c r="L208" s="435"/>
      <c r="M208" s="435"/>
      <c r="N208" s="995"/>
      <c r="O208" s="435"/>
      <c r="P208" s="994"/>
      <c r="Q208" s="674"/>
      <c r="R208" s="995"/>
      <c r="S208" s="435"/>
      <c r="T208" s="435"/>
      <c r="U208" s="435"/>
      <c r="V208" s="435"/>
      <c r="W208" s="435"/>
      <c r="X208" s="435"/>
      <c r="Y208" s="435"/>
      <c r="Z208" s="435"/>
    </row>
    <row r="209" spans="1:26" ht="15" customHeight="1">
      <c r="A209" s="451"/>
      <c r="B209" s="435"/>
      <c r="C209" s="435"/>
      <c r="D209" s="435"/>
      <c r="E209" s="435"/>
      <c r="F209" s="677"/>
      <c r="G209" s="677"/>
      <c r="H209" s="677"/>
      <c r="I209" s="677"/>
      <c r="J209" s="677"/>
      <c r="K209" s="677"/>
      <c r="L209" s="435"/>
      <c r="M209" s="435"/>
      <c r="N209" s="995"/>
      <c r="O209" s="435"/>
      <c r="P209" s="994"/>
      <c r="Q209" s="674"/>
      <c r="R209" s="995"/>
      <c r="S209" s="435"/>
      <c r="T209" s="435"/>
      <c r="U209" s="435"/>
      <c r="V209" s="435"/>
      <c r="W209" s="435"/>
      <c r="X209" s="435"/>
      <c r="Y209" s="435"/>
      <c r="Z209" s="435"/>
    </row>
    <row r="210" spans="1:26" ht="15" customHeight="1">
      <c r="A210" s="451"/>
      <c r="B210" s="435"/>
      <c r="C210" s="435"/>
      <c r="D210" s="435"/>
      <c r="E210" s="435"/>
      <c r="F210" s="677"/>
      <c r="G210" s="677"/>
      <c r="H210" s="677"/>
      <c r="I210" s="677"/>
      <c r="J210" s="677"/>
      <c r="K210" s="677"/>
      <c r="L210" s="435"/>
      <c r="M210" s="435"/>
      <c r="N210" s="995"/>
      <c r="O210" s="435"/>
      <c r="P210" s="994"/>
      <c r="Q210" s="674"/>
      <c r="R210" s="995"/>
      <c r="S210" s="435"/>
      <c r="T210" s="435"/>
      <c r="U210" s="435"/>
      <c r="V210" s="435"/>
      <c r="W210" s="435"/>
      <c r="X210" s="435"/>
      <c r="Y210" s="435"/>
      <c r="Z210" s="435"/>
    </row>
    <row r="211" spans="1:26" ht="15" customHeight="1">
      <c r="A211" s="451"/>
      <c r="B211" s="435"/>
      <c r="C211" s="435"/>
      <c r="D211" s="435"/>
      <c r="E211" s="435"/>
      <c r="F211" s="677"/>
      <c r="G211" s="677"/>
      <c r="H211" s="677"/>
      <c r="I211" s="677"/>
      <c r="J211" s="677"/>
      <c r="K211" s="677"/>
      <c r="L211" s="435"/>
      <c r="M211" s="435"/>
      <c r="N211" s="995"/>
      <c r="O211" s="435"/>
      <c r="P211" s="994"/>
      <c r="Q211" s="674"/>
      <c r="R211" s="995"/>
      <c r="S211" s="435"/>
      <c r="T211" s="435"/>
      <c r="U211" s="435"/>
      <c r="V211" s="435"/>
      <c r="W211" s="435"/>
      <c r="X211" s="435"/>
      <c r="Y211" s="435"/>
      <c r="Z211" s="435"/>
    </row>
    <row r="212" spans="1:26" ht="15" customHeight="1">
      <c r="A212" s="451"/>
      <c r="B212" s="435"/>
      <c r="C212" s="435"/>
      <c r="D212" s="435"/>
      <c r="E212" s="435"/>
      <c r="F212" s="677"/>
      <c r="G212" s="677"/>
      <c r="H212" s="677"/>
      <c r="I212" s="677"/>
      <c r="J212" s="677"/>
      <c r="K212" s="677"/>
      <c r="L212" s="435"/>
      <c r="M212" s="435"/>
      <c r="N212" s="995"/>
      <c r="O212" s="435"/>
      <c r="P212" s="994"/>
      <c r="Q212" s="674"/>
      <c r="R212" s="995"/>
      <c r="S212" s="435"/>
      <c r="T212" s="435"/>
      <c r="U212" s="435"/>
      <c r="V212" s="435"/>
      <c r="W212" s="435"/>
      <c r="X212" s="435"/>
      <c r="Y212" s="435"/>
      <c r="Z212" s="435"/>
    </row>
    <row r="213" spans="1:26" ht="15" customHeight="1">
      <c r="A213" s="451"/>
      <c r="B213" s="435"/>
      <c r="C213" s="435"/>
      <c r="D213" s="435"/>
      <c r="E213" s="435"/>
      <c r="F213" s="677"/>
      <c r="G213" s="677"/>
      <c r="H213" s="677"/>
      <c r="I213" s="677"/>
      <c r="J213" s="677"/>
      <c r="K213" s="677"/>
      <c r="L213" s="435"/>
      <c r="M213" s="435"/>
      <c r="N213" s="995"/>
      <c r="O213" s="435"/>
      <c r="P213" s="994"/>
      <c r="Q213" s="674"/>
      <c r="R213" s="995"/>
      <c r="S213" s="435"/>
      <c r="T213" s="435"/>
      <c r="U213" s="435"/>
      <c r="V213" s="435"/>
      <c r="W213" s="435"/>
      <c r="X213" s="435"/>
      <c r="Y213" s="435"/>
      <c r="Z213" s="435"/>
    </row>
    <row r="214" spans="1:26" ht="15" customHeight="1">
      <c r="A214" s="451"/>
      <c r="B214" s="435"/>
      <c r="C214" s="435"/>
      <c r="D214" s="435"/>
      <c r="E214" s="435"/>
      <c r="F214" s="677"/>
      <c r="G214" s="677"/>
      <c r="H214" s="677"/>
      <c r="I214" s="677"/>
      <c r="J214" s="677"/>
      <c r="K214" s="677"/>
      <c r="L214" s="435"/>
      <c r="M214" s="435"/>
      <c r="N214" s="995"/>
      <c r="O214" s="435"/>
      <c r="P214" s="994"/>
      <c r="Q214" s="674"/>
      <c r="R214" s="995"/>
      <c r="S214" s="435"/>
      <c r="T214" s="435"/>
      <c r="U214" s="435"/>
      <c r="V214" s="435"/>
      <c r="W214" s="435"/>
      <c r="X214" s="435"/>
      <c r="Y214" s="435"/>
      <c r="Z214" s="435"/>
    </row>
    <row r="215" spans="1:26" ht="15" customHeight="1">
      <c r="A215" s="451"/>
      <c r="B215" s="435"/>
      <c r="C215" s="435"/>
      <c r="D215" s="435"/>
      <c r="E215" s="435"/>
      <c r="F215" s="677"/>
      <c r="G215" s="677"/>
      <c r="H215" s="677"/>
      <c r="I215" s="677"/>
      <c r="J215" s="677"/>
      <c r="K215" s="677"/>
      <c r="L215" s="435"/>
      <c r="M215" s="435"/>
      <c r="N215" s="995"/>
      <c r="O215" s="435"/>
      <c r="P215" s="994"/>
      <c r="Q215" s="674"/>
      <c r="R215" s="995"/>
      <c r="S215" s="435"/>
      <c r="T215" s="435"/>
      <c r="U215" s="435"/>
      <c r="V215" s="435"/>
      <c r="W215" s="435"/>
      <c r="X215" s="435"/>
      <c r="Y215" s="435"/>
      <c r="Z215" s="435"/>
    </row>
    <row r="216" spans="1:26" ht="15" customHeight="1">
      <c r="A216" s="451"/>
      <c r="B216" s="435"/>
      <c r="C216" s="435"/>
      <c r="D216" s="435"/>
      <c r="E216" s="435"/>
      <c r="F216" s="677"/>
      <c r="G216" s="677"/>
      <c r="H216" s="677"/>
      <c r="I216" s="677"/>
      <c r="J216" s="677"/>
      <c r="K216" s="677"/>
      <c r="L216" s="435"/>
      <c r="M216" s="435"/>
      <c r="N216" s="995"/>
      <c r="O216" s="435"/>
      <c r="P216" s="994"/>
      <c r="Q216" s="674"/>
      <c r="R216" s="995"/>
      <c r="S216" s="435"/>
      <c r="T216" s="435"/>
      <c r="U216" s="435"/>
      <c r="V216" s="435"/>
      <c r="W216" s="435"/>
      <c r="X216" s="435"/>
      <c r="Y216" s="435"/>
      <c r="Z216" s="435"/>
    </row>
    <row r="217" spans="1:26" ht="15" customHeight="1">
      <c r="A217" s="451"/>
      <c r="B217" s="435"/>
      <c r="C217" s="435"/>
      <c r="D217" s="435"/>
      <c r="E217" s="435"/>
      <c r="F217" s="677"/>
      <c r="G217" s="677"/>
      <c r="H217" s="677"/>
      <c r="I217" s="677"/>
      <c r="J217" s="677"/>
      <c r="K217" s="677"/>
      <c r="L217" s="435"/>
      <c r="M217" s="435"/>
      <c r="N217" s="995"/>
      <c r="O217" s="435"/>
      <c r="P217" s="994"/>
      <c r="Q217" s="674"/>
      <c r="R217" s="995"/>
      <c r="S217" s="435"/>
      <c r="T217" s="435"/>
      <c r="U217" s="435"/>
      <c r="V217" s="435"/>
      <c r="W217" s="435"/>
      <c r="X217" s="435"/>
      <c r="Y217" s="435"/>
      <c r="Z217" s="435"/>
    </row>
    <row r="218" spans="1:26" ht="15" customHeight="1">
      <c r="A218" s="451"/>
      <c r="B218" s="435"/>
      <c r="C218" s="435"/>
      <c r="D218" s="435"/>
      <c r="E218" s="435"/>
      <c r="F218" s="677"/>
      <c r="G218" s="677"/>
      <c r="H218" s="677"/>
      <c r="I218" s="677"/>
      <c r="J218" s="677"/>
      <c r="K218" s="677"/>
      <c r="L218" s="435"/>
      <c r="M218" s="435"/>
      <c r="N218" s="995"/>
      <c r="O218" s="435"/>
      <c r="P218" s="994"/>
      <c r="Q218" s="674"/>
      <c r="R218" s="995"/>
      <c r="S218" s="435"/>
      <c r="T218" s="435"/>
      <c r="U218" s="435"/>
      <c r="V218" s="435"/>
      <c r="W218" s="435"/>
      <c r="X218" s="435"/>
      <c r="Y218" s="435"/>
      <c r="Z218" s="435"/>
    </row>
    <row r="219" spans="1:26" ht="15" customHeight="1">
      <c r="A219" s="451"/>
      <c r="B219" s="435"/>
      <c r="C219" s="435"/>
      <c r="D219" s="435"/>
      <c r="E219" s="435"/>
      <c r="F219" s="677"/>
      <c r="G219" s="677"/>
      <c r="H219" s="677"/>
      <c r="I219" s="677"/>
      <c r="J219" s="677"/>
      <c r="K219" s="677"/>
      <c r="L219" s="435"/>
      <c r="M219" s="435"/>
      <c r="N219" s="995"/>
      <c r="O219" s="435"/>
      <c r="P219" s="994"/>
      <c r="Q219" s="674"/>
      <c r="R219" s="995"/>
      <c r="S219" s="435"/>
      <c r="T219" s="435"/>
      <c r="U219" s="435"/>
      <c r="V219" s="435"/>
      <c r="W219" s="435"/>
      <c r="X219" s="435"/>
      <c r="Y219" s="435"/>
      <c r="Z219" s="435"/>
    </row>
    <row r="220" spans="1:26" ht="15" customHeight="1">
      <c r="A220" s="451"/>
      <c r="B220" s="435"/>
      <c r="C220" s="435"/>
      <c r="D220" s="435"/>
      <c r="E220" s="435"/>
      <c r="F220" s="677"/>
      <c r="G220" s="677"/>
      <c r="H220" s="677"/>
      <c r="I220" s="677"/>
      <c r="J220" s="677"/>
      <c r="K220" s="677"/>
      <c r="L220" s="435"/>
      <c r="M220" s="435"/>
      <c r="N220" s="995"/>
      <c r="O220" s="435"/>
      <c r="P220" s="994"/>
      <c r="Q220" s="674"/>
      <c r="R220" s="995"/>
      <c r="S220" s="435"/>
      <c r="T220" s="435"/>
      <c r="U220" s="435"/>
      <c r="V220" s="435"/>
      <c r="W220" s="435"/>
      <c r="X220" s="435"/>
      <c r="Y220" s="435"/>
      <c r="Z220" s="435"/>
    </row>
    <row r="221" spans="1:26" ht="15" customHeight="1">
      <c r="A221" s="451"/>
      <c r="B221" s="435"/>
      <c r="C221" s="435"/>
      <c r="D221" s="435"/>
      <c r="E221" s="435"/>
      <c r="F221" s="677"/>
      <c r="G221" s="677"/>
      <c r="H221" s="677"/>
      <c r="I221" s="677"/>
      <c r="J221" s="677"/>
      <c r="K221" s="677"/>
      <c r="L221" s="435"/>
      <c r="M221" s="435"/>
      <c r="N221" s="995"/>
      <c r="O221" s="435"/>
      <c r="P221" s="994"/>
      <c r="Q221" s="674"/>
      <c r="R221" s="995"/>
      <c r="S221" s="435"/>
      <c r="T221" s="435"/>
      <c r="U221" s="435"/>
      <c r="V221" s="435"/>
      <c r="W221" s="435"/>
      <c r="X221" s="435"/>
      <c r="Y221" s="435"/>
      <c r="Z221" s="435"/>
    </row>
    <row r="222" spans="1:26" ht="15" customHeight="1">
      <c r="A222" s="451"/>
      <c r="B222" s="435"/>
      <c r="C222" s="435"/>
      <c r="D222" s="435"/>
      <c r="E222" s="435"/>
      <c r="F222" s="677"/>
      <c r="G222" s="677"/>
      <c r="H222" s="677"/>
      <c r="I222" s="677"/>
      <c r="J222" s="677"/>
      <c r="K222" s="677"/>
      <c r="L222" s="435"/>
      <c r="M222" s="435"/>
      <c r="N222" s="995"/>
      <c r="O222" s="435"/>
      <c r="P222" s="994"/>
      <c r="Q222" s="674"/>
      <c r="R222" s="995"/>
      <c r="S222" s="435"/>
      <c r="T222" s="435"/>
      <c r="U222" s="435"/>
      <c r="V222" s="435"/>
      <c r="W222" s="435"/>
      <c r="X222" s="435"/>
      <c r="Y222" s="435"/>
      <c r="Z222" s="435"/>
    </row>
    <row r="223" spans="1:26" ht="15" customHeight="1">
      <c r="A223" s="451"/>
      <c r="B223" s="435"/>
      <c r="C223" s="435"/>
      <c r="D223" s="435"/>
      <c r="E223" s="435"/>
      <c r="F223" s="677"/>
      <c r="G223" s="677"/>
      <c r="H223" s="677"/>
      <c r="I223" s="677"/>
      <c r="J223" s="677"/>
      <c r="K223" s="677"/>
      <c r="L223" s="435"/>
      <c r="M223" s="435"/>
      <c r="N223" s="995"/>
      <c r="O223" s="435"/>
      <c r="P223" s="994"/>
      <c r="Q223" s="674"/>
      <c r="R223" s="995"/>
      <c r="S223" s="435"/>
      <c r="T223" s="435"/>
      <c r="U223" s="435"/>
      <c r="V223" s="435"/>
      <c r="W223" s="435"/>
      <c r="X223" s="435"/>
      <c r="Y223" s="435"/>
      <c r="Z223" s="435"/>
    </row>
    <row r="224" spans="1:26" ht="15" customHeight="1">
      <c r="A224" s="451"/>
      <c r="B224" s="435"/>
      <c r="C224" s="435"/>
      <c r="D224" s="435"/>
      <c r="E224" s="435"/>
      <c r="F224" s="677"/>
      <c r="G224" s="677"/>
      <c r="H224" s="677"/>
      <c r="I224" s="677"/>
      <c r="J224" s="677"/>
      <c r="K224" s="677"/>
      <c r="L224" s="435"/>
      <c r="M224" s="435"/>
      <c r="N224" s="995"/>
      <c r="O224" s="435"/>
      <c r="P224" s="994"/>
      <c r="Q224" s="674"/>
      <c r="R224" s="995"/>
      <c r="S224" s="435"/>
      <c r="T224" s="435"/>
      <c r="U224" s="435"/>
      <c r="V224" s="435"/>
      <c r="W224" s="435"/>
      <c r="X224" s="435"/>
      <c r="Y224" s="435"/>
      <c r="Z224" s="435"/>
    </row>
    <row r="225" spans="1:26" ht="15" customHeight="1">
      <c r="A225" s="451"/>
      <c r="B225" s="435"/>
      <c r="C225" s="435"/>
      <c r="D225" s="435"/>
      <c r="E225" s="435"/>
      <c r="F225" s="677"/>
      <c r="G225" s="677"/>
      <c r="H225" s="677"/>
      <c r="I225" s="677"/>
      <c r="J225" s="677"/>
      <c r="K225" s="677"/>
      <c r="L225" s="435"/>
      <c r="M225" s="435"/>
      <c r="N225" s="995"/>
      <c r="O225" s="435"/>
      <c r="P225" s="994"/>
      <c r="Q225" s="674"/>
      <c r="R225" s="995"/>
      <c r="S225" s="435"/>
      <c r="T225" s="435"/>
      <c r="U225" s="435"/>
      <c r="V225" s="435"/>
      <c r="W225" s="435"/>
      <c r="X225" s="435"/>
      <c r="Y225" s="435"/>
      <c r="Z225" s="435"/>
    </row>
    <row r="226" spans="1:26" ht="15" customHeight="1">
      <c r="A226" s="451"/>
      <c r="B226" s="435"/>
      <c r="C226" s="435"/>
      <c r="D226" s="435"/>
      <c r="E226" s="435"/>
      <c r="F226" s="677"/>
      <c r="G226" s="677"/>
      <c r="H226" s="677"/>
      <c r="I226" s="677"/>
      <c r="J226" s="677"/>
      <c r="K226" s="677"/>
      <c r="L226" s="435"/>
      <c r="M226" s="435"/>
      <c r="N226" s="995"/>
      <c r="O226" s="435"/>
      <c r="P226" s="994"/>
      <c r="Q226" s="674"/>
      <c r="R226" s="995"/>
      <c r="S226" s="435"/>
      <c r="T226" s="435"/>
      <c r="U226" s="435"/>
      <c r="V226" s="435"/>
      <c r="W226" s="435"/>
      <c r="X226" s="435"/>
      <c r="Y226" s="435"/>
      <c r="Z226" s="435"/>
    </row>
    <row r="227" spans="1:26" ht="15" customHeight="1">
      <c r="A227" s="451"/>
      <c r="B227" s="435"/>
      <c r="C227" s="435"/>
      <c r="D227" s="435"/>
      <c r="E227" s="435"/>
      <c r="F227" s="677"/>
      <c r="G227" s="677"/>
      <c r="H227" s="677"/>
      <c r="I227" s="677"/>
      <c r="J227" s="677"/>
      <c r="K227" s="677"/>
      <c r="L227" s="435"/>
      <c r="M227" s="435"/>
      <c r="N227" s="995"/>
      <c r="O227" s="435"/>
      <c r="P227" s="994"/>
      <c r="Q227" s="674"/>
      <c r="R227" s="995"/>
      <c r="S227" s="435"/>
      <c r="T227" s="435"/>
      <c r="U227" s="435"/>
      <c r="V227" s="435"/>
      <c r="W227" s="435"/>
      <c r="X227" s="435"/>
      <c r="Y227" s="435"/>
      <c r="Z227" s="435"/>
    </row>
    <row r="228" spans="1:26" ht="15" customHeight="1">
      <c r="A228" s="451"/>
      <c r="B228" s="435"/>
      <c r="C228" s="435"/>
      <c r="D228" s="435"/>
      <c r="E228" s="435"/>
      <c r="F228" s="677"/>
      <c r="G228" s="677"/>
      <c r="H228" s="677"/>
      <c r="I228" s="677"/>
      <c r="J228" s="677"/>
      <c r="K228" s="677"/>
      <c r="L228" s="435"/>
      <c r="M228" s="435"/>
      <c r="N228" s="995"/>
      <c r="O228" s="435"/>
      <c r="P228" s="994"/>
      <c r="Q228" s="674"/>
      <c r="R228" s="995"/>
      <c r="S228" s="435"/>
      <c r="T228" s="435"/>
      <c r="U228" s="435"/>
      <c r="V228" s="435"/>
      <c r="W228" s="435"/>
      <c r="X228" s="435"/>
      <c r="Y228" s="435"/>
      <c r="Z228" s="435"/>
    </row>
    <row r="229" spans="1:26" ht="15" customHeight="1">
      <c r="A229" s="451"/>
      <c r="B229" s="435"/>
      <c r="C229" s="435"/>
      <c r="D229" s="435"/>
      <c r="E229" s="435"/>
      <c r="F229" s="677"/>
      <c r="G229" s="677"/>
      <c r="H229" s="677"/>
      <c r="I229" s="677"/>
      <c r="J229" s="677"/>
      <c r="K229" s="677"/>
      <c r="L229" s="435"/>
      <c r="M229" s="435"/>
      <c r="N229" s="995"/>
      <c r="O229" s="435"/>
      <c r="P229" s="994"/>
      <c r="Q229" s="674"/>
      <c r="R229" s="995"/>
      <c r="S229" s="435"/>
      <c r="T229" s="435"/>
      <c r="U229" s="435"/>
      <c r="V229" s="435"/>
      <c r="W229" s="435"/>
      <c r="X229" s="435"/>
      <c r="Y229" s="435"/>
      <c r="Z229" s="435"/>
    </row>
    <row r="230" spans="1:26" ht="15" customHeight="1">
      <c r="A230" s="451"/>
      <c r="B230" s="435"/>
      <c r="C230" s="435"/>
      <c r="D230" s="435"/>
      <c r="E230" s="435"/>
      <c r="F230" s="677"/>
      <c r="G230" s="677"/>
      <c r="H230" s="677"/>
      <c r="I230" s="677"/>
      <c r="J230" s="677"/>
      <c r="K230" s="677"/>
      <c r="L230" s="435"/>
      <c r="M230" s="435"/>
      <c r="N230" s="995"/>
      <c r="O230" s="435"/>
      <c r="P230" s="994"/>
      <c r="Q230" s="674"/>
      <c r="R230" s="995"/>
      <c r="S230" s="435"/>
      <c r="T230" s="435"/>
      <c r="U230" s="435"/>
      <c r="V230" s="435"/>
      <c r="W230" s="435"/>
      <c r="X230" s="435"/>
      <c r="Y230" s="435"/>
      <c r="Z230" s="435"/>
    </row>
    <row r="231" spans="1:26" ht="15" customHeight="1">
      <c r="A231" s="451"/>
      <c r="B231" s="435"/>
      <c r="C231" s="435"/>
      <c r="D231" s="435"/>
      <c r="E231" s="435"/>
      <c r="F231" s="677"/>
      <c r="G231" s="677"/>
      <c r="H231" s="677"/>
      <c r="I231" s="677"/>
      <c r="J231" s="677"/>
      <c r="K231" s="677"/>
      <c r="L231" s="435"/>
      <c r="M231" s="435"/>
      <c r="N231" s="995"/>
      <c r="O231" s="435"/>
      <c r="P231" s="994"/>
      <c r="Q231" s="674"/>
      <c r="R231" s="995"/>
      <c r="S231" s="435"/>
      <c r="T231" s="435"/>
      <c r="U231" s="435"/>
      <c r="V231" s="435"/>
      <c r="W231" s="435"/>
      <c r="X231" s="435"/>
      <c r="Y231" s="435"/>
      <c r="Z231" s="435"/>
    </row>
    <row r="232" spans="1:26" ht="15" customHeight="1">
      <c r="A232" s="451"/>
      <c r="B232" s="435"/>
      <c r="C232" s="435"/>
      <c r="D232" s="435"/>
      <c r="E232" s="435"/>
      <c r="F232" s="677"/>
      <c r="G232" s="677"/>
      <c r="H232" s="677"/>
      <c r="I232" s="677"/>
      <c r="J232" s="677"/>
      <c r="K232" s="677"/>
      <c r="L232" s="435"/>
      <c r="M232" s="435"/>
      <c r="N232" s="995"/>
      <c r="O232" s="435"/>
      <c r="P232" s="994"/>
      <c r="Q232" s="674"/>
      <c r="R232" s="995"/>
      <c r="S232" s="435"/>
      <c r="T232" s="435"/>
      <c r="U232" s="435"/>
      <c r="V232" s="435"/>
      <c r="W232" s="435"/>
      <c r="X232" s="435"/>
      <c r="Y232" s="435"/>
      <c r="Z232" s="435"/>
    </row>
    <row r="233" spans="1:26" ht="15" customHeight="1">
      <c r="A233" s="451"/>
      <c r="B233" s="435"/>
      <c r="C233" s="435"/>
      <c r="D233" s="435"/>
      <c r="E233" s="435"/>
      <c r="F233" s="677"/>
      <c r="G233" s="677"/>
      <c r="H233" s="677"/>
      <c r="I233" s="677"/>
      <c r="J233" s="677"/>
      <c r="K233" s="677"/>
      <c r="L233" s="435"/>
      <c r="M233" s="435"/>
      <c r="N233" s="995"/>
      <c r="O233" s="435"/>
      <c r="P233" s="994"/>
      <c r="Q233" s="674"/>
      <c r="R233" s="995"/>
      <c r="S233" s="435"/>
      <c r="T233" s="435"/>
      <c r="U233" s="435"/>
      <c r="V233" s="435"/>
      <c r="W233" s="435"/>
      <c r="X233" s="435"/>
      <c r="Y233" s="435"/>
      <c r="Z233" s="435"/>
    </row>
    <row r="234" spans="1:26" ht="15" customHeight="1">
      <c r="A234" s="451"/>
      <c r="B234" s="435"/>
      <c r="C234" s="435"/>
      <c r="D234" s="435"/>
      <c r="E234" s="435"/>
      <c r="F234" s="677"/>
      <c r="G234" s="677"/>
      <c r="H234" s="677"/>
      <c r="I234" s="677"/>
      <c r="J234" s="677"/>
      <c r="K234" s="677"/>
      <c r="L234" s="435"/>
      <c r="M234" s="435"/>
      <c r="N234" s="995"/>
      <c r="O234" s="435"/>
      <c r="P234" s="994"/>
      <c r="Q234" s="674"/>
      <c r="R234" s="995"/>
      <c r="S234" s="435"/>
      <c r="T234" s="435"/>
      <c r="U234" s="435"/>
      <c r="V234" s="435"/>
      <c r="W234" s="435"/>
      <c r="X234" s="435"/>
      <c r="Y234" s="435"/>
      <c r="Z234" s="435"/>
    </row>
    <row r="235" spans="1:26" ht="15" customHeight="1">
      <c r="A235" s="451"/>
      <c r="B235" s="435"/>
      <c r="C235" s="435"/>
      <c r="D235" s="435"/>
      <c r="E235" s="435"/>
      <c r="F235" s="677"/>
      <c r="G235" s="677"/>
      <c r="H235" s="677"/>
      <c r="I235" s="677"/>
      <c r="J235" s="677"/>
      <c r="K235" s="677"/>
      <c r="L235" s="435"/>
      <c r="M235" s="435"/>
      <c r="N235" s="995"/>
      <c r="O235" s="435"/>
      <c r="P235" s="994"/>
      <c r="Q235" s="674"/>
      <c r="R235" s="995"/>
      <c r="S235" s="435"/>
      <c r="T235" s="435"/>
      <c r="U235" s="435"/>
      <c r="V235" s="435"/>
      <c r="W235" s="435"/>
      <c r="X235" s="435"/>
      <c r="Y235" s="435"/>
      <c r="Z235" s="435"/>
    </row>
    <row r="236" spans="1:26" ht="15" customHeight="1">
      <c r="A236" s="451"/>
      <c r="B236" s="435"/>
      <c r="C236" s="435"/>
      <c r="D236" s="435"/>
      <c r="E236" s="435"/>
      <c r="F236" s="677"/>
      <c r="G236" s="677"/>
      <c r="H236" s="677"/>
      <c r="I236" s="677"/>
      <c r="J236" s="677"/>
      <c r="K236" s="677"/>
      <c r="L236" s="435"/>
      <c r="M236" s="435"/>
      <c r="N236" s="995"/>
      <c r="O236" s="435"/>
      <c r="P236" s="994"/>
      <c r="Q236" s="674"/>
      <c r="R236" s="995"/>
      <c r="S236" s="435"/>
      <c r="T236" s="435"/>
      <c r="U236" s="435"/>
      <c r="V236" s="435"/>
      <c r="W236" s="435"/>
      <c r="X236" s="435"/>
      <c r="Y236" s="435"/>
      <c r="Z236" s="435"/>
    </row>
    <row r="237" spans="1:26" ht="15" customHeight="1">
      <c r="A237" s="451"/>
      <c r="B237" s="435"/>
      <c r="C237" s="435"/>
      <c r="D237" s="435"/>
      <c r="E237" s="435"/>
      <c r="F237" s="677"/>
      <c r="G237" s="677"/>
      <c r="H237" s="677"/>
      <c r="I237" s="677"/>
      <c r="J237" s="677"/>
      <c r="K237" s="677"/>
      <c r="L237" s="435"/>
      <c r="M237" s="435"/>
      <c r="N237" s="995"/>
      <c r="O237" s="435"/>
      <c r="P237" s="994"/>
      <c r="Q237" s="674"/>
      <c r="R237" s="995"/>
      <c r="S237" s="435"/>
      <c r="T237" s="435"/>
      <c r="U237" s="435"/>
      <c r="V237" s="435"/>
      <c r="W237" s="435"/>
      <c r="X237" s="435"/>
      <c r="Y237" s="435"/>
      <c r="Z237" s="435"/>
    </row>
    <row r="238" spans="1:26" ht="15" customHeight="1">
      <c r="A238" s="451"/>
      <c r="B238" s="435"/>
      <c r="C238" s="435"/>
      <c r="D238" s="435"/>
      <c r="E238" s="435"/>
      <c r="F238" s="677"/>
      <c r="G238" s="677"/>
      <c r="H238" s="677"/>
      <c r="I238" s="677"/>
      <c r="J238" s="677"/>
      <c r="K238" s="677"/>
      <c r="L238" s="435"/>
      <c r="M238" s="435"/>
      <c r="N238" s="995"/>
      <c r="O238" s="435"/>
      <c r="P238" s="994"/>
      <c r="Q238" s="674"/>
      <c r="R238" s="995"/>
      <c r="S238" s="435"/>
      <c r="T238" s="435"/>
      <c r="U238" s="435"/>
      <c r="V238" s="435"/>
      <c r="W238" s="435"/>
      <c r="X238" s="435"/>
      <c r="Y238" s="435"/>
      <c r="Z238" s="435"/>
    </row>
    <row r="239" spans="1:26" ht="15" customHeight="1">
      <c r="A239" s="451"/>
      <c r="B239" s="435"/>
      <c r="C239" s="435"/>
      <c r="D239" s="435"/>
      <c r="E239" s="435"/>
      <c r="F239" s="677"/>
      <c r="G239" s="677"/>
      <c r="H239" s="677"/>
      <c r="I239" s="677"/>
      <c r="J239" s="677"/>
      <c r="K239" s="677"/>
      <c r="L239" s="435"/>
      <c r="M239" s="435"/>
      <c r="N239" s="995"/>
      <c r="O239" s="435"/>
      <c r="P239" s="994"/>
      <c r="Q239" s="674"/>
      <c r="R239" s="995"/>
      <c r="S239" s="435"/>
      <c r="T239" s="435"/>
      <c r="U239" s="435"/>
      <c r="V239" s="435"/>
      <c r="W239" s="435"/>
      <c r="X239" s="435"/>
      <c r="Y239" s="435"/>
      <c r="Z239" s="435"/>
    </row>
    <row r="240" spans="1:26" ht="15" customHeight="1">
      <c r="A240" s="451"/>
      <c r="B240" s="435"/>
      <c r="C240" s="435"/>
      <c r="D240" s="435"/>
      <c r="E240" s="435"/>
      <c r="F240" s="677"/>
      <c r="G240" s="677"/>
      <c r="H240" s="677"/>
      <c r="I240" s="677"/>
      <c r="J240" s="677"/>
      <c r="K240" s="677"/>
      <c r="L240" s="435"/>
      <c r="M240" s="435"/>
      <c r="N240" s="995"/>
      <c r="O240" s="435"/>
      <c r="P240" s="994"/>
      <c r="Q240" s="674"/>
      <c r="R240" s="995"/>
      <c r="S240" s="435"/>
      <c r="T240" s="435"/>
      <c r="U240" s="435"/>
      <c r="V240" s="435"/>
      <c r="W240" s="435"/>
      <c r="X240" s="435"/>
      <c r="Y240" s="435"/>
      <c r="Z240" s="435"/>
    </row>
    <row r="241" spans="1:26" ht="15" customHeight="1">
      <c r="A241" s="451"/>
      <c r="B241" s="435"/>
      <c r="C241" s="435"/>
      <c r="D241" s="435"/>
      <c r="E241" s="435"/>
      <c r="F241" s="677"/>
      <c r="G241" s="677"/>
      <c r="H241" s="677"/>
      <c r="I241" s="677"/>
      <c r="J241" s="677"/>
      <c r="K241" s="677"/>
      <c r="L241" s="435"/>
      <c r="M241" s="435"/>
      <c r="N241" s="995"/>
      <c r="O241" s="435"/>
      <c r="P241" s="994"/>
      <c r="Q241" s="674"/>
      <c r="R241" s="995"/>
      <c r="S241" s="435"/>
      <c r="T241" s="435"/>
      <c r="U241" s="435"/>
      <c r="V241" s="435"/>
      <c r="W241" s="435"/>
      <c r="X241" s="435"/>
      <c r="Y241" s="435"/>
      <c r="Z241" s="435"/>
    </row>
    <row r="242" spans="1:26" ht="15" customHeight="1">
      <c r="A242" s="451"/>
      <c r="B242" s="435"/>
      <c r="C242" s="435"/>
      <c r="D242" s="435"/>
      <c r="E242" s="435"/>
      <c r="F242" s="677"/>
      <c r="G242" s="677"/>
      <c r="H242" s="677"/>
      <c r="I242" s="677"/>
      <c r="J242" s="677"/>
      <c r="K242" s="677"/>
      <c r="L242" s="435"/>
      <c r="M242" s="435"/>
      <c r="N242" s="995"/>
      <c r="O242" s="435"/>
      <c r="P242" s="994"/>
      <c r="Q242" s="674"/>
      <c r="R242" s="995"/>
      <c r="S242" s="435"/>
      <c r="T242" s="435"/>
      <c r="U242" s="435"/>
      <c r="V242" s="435"/>
      <c r="W242" s="435"/>
      <c r="X242" s="435"/>
      <c r="Y242" s="435"/>
      <c r="Z242" s="435"/>
    </row>
    <row r="243" spans="1:26" ht="15" customHeight="1">
      <c r="A243" s="451"/>
      <c r="B243" s="435"/>
      <c r="C243" s="435"/>
      <c r="D243" s="435"/>
      <c r="E243" s="435"/>
      <c r="F243" s="677"/>
      <c r="G243" s="677"/>
      <c r="H243" s="677"/>
      <c r="I243" s="677"/>
      <c r="J243" s="677"/>
      <c r="K243" s="677"/>
      <c r="L243" s="435"/>
      <c r="M243" s="435"/>
      <c r="N243" s="995"/>
      <c r="O243" s="435"/>
      <c r="P243" s="994"/>
      <c r="Q243" s="674"/>
      <c r="R243" s="995"/>
      <c r="S243" s="435"/>
      <c r="T243" s="435"/>
      <c r="U243" s="435"/>
      <c r="V243" s="435"/>
      <c r="W243" s="435"/>
      <c r="X243" s="435"/>
      <c r="Y243" s="435"/>
      <c r="Z243" s="435"/>
    </row>
    <row r="244" spans="1:26" ht="15" customHeight="1">
      <c r="A244" s="451"/>
      <c r="B244" s="435"/>
      <c r="C244" s="435"/>
      <c r="D244" s="435"/>
      <c r="E244" s="435"/>
      <c r="F244" s="677"/>
      <c r="G244" s="677"/>
      <c r="H244" s="677"/>
      <c r="I244" s="677"/>
      <c r="J244" s="677"/>
      <c r="K244" s="677"/>
      <c r="L244" s="435"/>
      <c r="M244" s="435"/>
      <c r="N244" s="995"/>
      <c r="O244" s="435"/>
      <c r="P244" s="994"/>
      <c r="Q244" s="674"/>
      <c r="R244" s="995"/>
      <c r="S244" s="435"/>
      <c r="T244" s="435"/>
      <c r="U244" s="435"/>
      <c r="V244" s="435"/>
      <c r="W244" s="435"/>
      <c r="X244" s="435"/>
      <c r="Y244" s="435"/>
      <c r="Z244" s="435"/>
    </row>
    <row r="245" spans="1:26" ht="15" customHeight="1">
      <c r="A245" s="451"/>
      <c r="B245" s="435"/>
      <c r="C245" s="435"/>
      <c r="D245" s="435"/>
      <c r="E245" s="435"/>
      <c r="F245" s="677"/>
      <c r="G245" s="677"/>
      <c r="H245" s="677"/>
      <c r="I245" s="677"/>
      <c r="J245" s="677"/>
      <c r="K245" s="677"/>
      <c r="L245" s="435"/>
      <c r="M245" s="435"/>
      <c r="N245" s="995"/>
      <c r="O245" s="435"/>
      <c r="P245" s="994"/>
      <c r="Q245" s="674"/>
      <c r="R245" s="995"/>
      <c r="S245" s="435"/>
      <c r="T245" s="435"/>
      <c r="U245" s="435"/>
      <c r="V245" s="435"/>
      <c r="W245" s="435"/>
      <c r="X245" s="435"/>
      <c r="Y245" s="435"/>
      <c r="Z245" s="435"/>
    </row>
    <row r="246" spans="1:26" ht="15" customHeight="1">
      <c r="A246" s="451"/>
      <c r="B246" s="435"/>
      <c r="C246" s="435"/>
      <c r="D246" s="435"/>
      <c r="E246" s="435"/>
      <c r="F246" s="677"/>
      <c r="G246" s="677"/>
      <c r="H246" s="677"/>
      <c r="I246" s="677"/>
      <c r="J246" s="677"/>
      <c r="K246" s="677"/>
      <c r="L246" s="435"/>
      <c r="M246" s="435"/>
      <c r="N246" s="995"/>
      <c r="O246" s="435"/>
      <c r="P246" s="994"/>
      <c r="Q246" s="674"/>
      <c r="R246" s="995"/>
      <c r="S246" s="435"/>
      <c r="T246" s="435"/>
      <c r="U246" s="435"/>
      <c r="V246" s="435"/>
      <c r="W246" s="435"/>
      <c r="X246" s="435"/>
      <c r="Y246" s="435"/>
      <c r="Z246" s="435"/>
    </row>
    <row r="247" spans="1:26" ht="15" customHeight="1">
      <c r="A247" s="451"/>
      <c r="B247" s="435"/>
      <c r="C247" s="435"/>
      <c r="D247" s="435"/>
      <c r="E247" s="435"/>
      <c r="F247" s="677"/>
      <c r="G247" s="677"/>
      <c r="H247" s="677"/>
      <c r="I247" s="677"/>
      <c r="J247" s="677"/>
      <c r="K247" s="677"/>
      <c r="L247" s="435"/>
      <c r="M247" s="435"/>
      <c r="N247" s="995"/>
      <c r="O247" s="435"/>
      <c r="P247" s="994"/>
      <c r="Q247" s="674"/>
      <c r="R247" s="995"/>
      <c r="S247" s="435"/>
      <c r="T247" s="435"/>
      <c r="U247" s="435"/>
      <c r="V247" s="435"/>
      <c r="W247" s="435"/>
      <c r="X247" s="435"/>
      <c r="Y247" s="435"/>
      <c r="Z247" s="435"/>
    </row>
    <row r="248" spans="1:26" ht="15" customHeight="1">
      <c r="A248" s="451"/>
      <c r="B248" s="435"/>
      <c r="C248" s="435"/>
      <c r="D248" s="435"/>
      <c r="E248" s="435"/>
      <c r="F248" s="677"/>
      <c r="G248" s="677"/>
      <c r="H248" s="677"/>
      <c r="I248" s="677"/>
      <c r="J248" s="677"/>
      <c r="K248" s="677"/>
      <c r="L248" s="435"/>
      <c r="M248" s="435"/>
      <c r="N248" s="995"/>
      <c r="O248" s="435"/>
      <c r="P248" s="994"/>
      <c r="Q248" s="674"/>
      <c r="R248" s="995"/>
      <c r="S248" s="435"/>
      <c r="T248" s="435"/>
      <c r="U248" s="435"/>
      <c r="V248" s="435"/>
      <c r="W248" s="435"/>
      <c r="X248" s="435"/>
      <c r="Y248" s="435"/>
      <c r="Z248" s="435"/>
    </row>
    <row r="249" spans="1:26" ht="15" customHeight="1">
      <c r="A249" s="451"/>
      <c r="B249" s="435"/>
      <c r="C249" s="435"/>
      <c r="D249" s="435"/>
      <c r="E249" s="435"/>
      <c r="F249" s="677"/>
      <c r="G249" s="677"/>
      <c r="H249" s="677"/>
      <c r="I249" s="677"/>
      <c r="J249" s="677"/>
      <c r="K249" s="677"/>
      <c r="L249" s="435"/>
      <c r="M249" s="435"/>
      <c r="N249" s="995"/>
      <c r="O249" s="435"/>
      <c r="P249" s="994"/>
      <c r="Q249" s="674"/>
      <c r="R249" s="995"/>
      <c r="S249" s="435"/>
      <c r="T249" s="435"/>
      <c r="U249" s="435"/>
      <c r="V249" s="435"/>
      <c r="W249" s="435"/>
      <c r="X249" s="435"/>
      <c r="Y249" s="435"/>
      <c r="Z249" s="435"/>
    </row>
    <row r="250" spans="1:26" ht="15" customHeight="1">
      <c r="A250" s="451"/>
      <c r="B250" s="435"/>
      <c r="C250" s="435"/>
      <c r="D250" s="435"/>
      <c r="E250" s="435"/>
      <c r="F250" s="677"/>
      <c r="G250" s="677"/>
      <c r="H250" s="677"/>
      <c r="I250" s="677"/>
      <c r="J250" s="677"/>
      <c r="K250" s="677"/>
      <c r="L250" s="435"/>
      <c r="M250" s="435"/>
      <c r="N250" s="995"/>
      <c r="O250" s="435"/>
      <c r="P250" s="994"/>
      <c r="Q250" s="674"/>
      <c r="R250" s="995"/>
      <c r="S250" s="435"/>
      <c r="T250" s="435"/>
      <c r="U250" s="435"/>
      <c r="V250" s="435"/>
      <c r="W250" s="435"/>
      <c r="X250" s="435"/>
      <c r="Y250" s="435"/>
      <c r="Z250" s="435"/>
    </row>
    <row r="251" spans="1:26" ht="15" customHeight="1">
      <c r="A251" s="451"/>
      <c r="B251" s="435"/>
      <c r="C251" s="435"/>
      <c r="D251" s="435"/>
      <c r="E251" s="435"/>
      <c r="F251" s="677"/>
      <c r="G251" s="677"/>
      <c r="H251" s="677"/>
      <c r="I251" s="677"/>
      <c r="J251" s="677"/>
      <c r="K251" s="677"/>
      <c r="L251" s="435"/>
      <c r="M251" s="435"/>
      <c r="N251" s="995"/>
      <c r="O251" s="435"/>
      <c r="P251" s="994"/>
      <c r="Q251" s="674"/>
      <c r="R251" s="995"/>
      <c r="S251" s="435"/>
      <c r="T251" s="435"/>
      <c r="U251" s="435"/>
      <c r="V251" s="435"/>
      <c r="W251" s="435"/>
      <c r="X251" s="435"/>
      <c r="Y251" s="435"/>
      <c r="Z251" s="435"/>
    </row>
    <row r="252" spans="1:26" ht="15" customHeight="1">
      <c r="A252" s="451"/>
      <c r="B252" s="435"/>
      <c r="C252" s="435"/>
      <c r="D252" s="435"/>
      <c r="E252" s="435"/>
      <c r="F252" s="677"/>
      <c r="G252" s="677"/>
      <c r="H252" s="677"/>
      <c r="I252" s="677"/>
      <c r="J252" s="677"/>
      <c r="K252" s="677"/>
      <c r="L252" s="435"/>
      <c r="M252" s="435"/>
      <c r="N252" s="995"/>
      <c r="O252" s="435"/>
      <c r="P252" s="994"/>
      <c r="Q252" s="674"/>
      <c r="R252" s="995"/>
      <c r="S252" s="435"/>
      <c r="T252" s="435"/>
      <c r="U252" s="435"/>
      <c r="V252" s="435"/>
      <c r="W252" s="435"/>
      <c r="X252" s="435"/>
      <c r="Y252" s="435"/>
      <c r="Z252" s="435"/>
    </row>
    <row r="253" spans="1:26" ht="15" customHeight="1">
      <c r="A253" s="451"/>
      <c r="B253" s="435"/>
      <c r="C253" s="435"/>
      <c r="D253" s="435"/>
      <c r="E253" s="435"/>
      <c r="F253" s="677"/>
      <c r="G253" s="677"/>
      <c r="H253" s="677"/>
      <c r="I253" s="677"/>
      <c r="J253" s="677"/>
      <c r="K253" s="677"/>
      <c r="L253" s="435"/>
      <c r="M253" s="435"/>
      <c r="N253" s="995"/>
      <c r="O253" s="435"/>
      <c r="P253" s="994"/>
      <c r="Q253" s="674"/>
      <c r="R253" s="995"/>
      <c r="S253" s="435"/>
      <c r="T253" s="435"/>
      <c r="U253" s="435"/>
      <c r="V253" s="435"/>
      <c r="W253" s="435"/>
      <c r="X253" s="435"/>
      <c r="Y253" s="435"/>
      <c r="Z253" s="435"/>
    </row>
    <row r="254" spans="1:26" ht="15" customHeight="1">
      <c r="A254" s="451"/>
      <c r="B254" s="435"/>
      <c r="C254" s="435"/>
      <c r="D254" s="435"/>
      <c r="E254" s="435"/>
      <c r="F254" s="677"/>
      <c r="G254" s="677"/>
      <c r="H254" s="677"/>
      <c r="I254" s="677"/>
      <c r="J254" s="677"/>
      <c r="K254" s="677"/>
      <c r="L254" s="435"/>
      <c r="M254" s="435"/>
      <c r="N254" s="995"/>
      <c r="O254" s="435"/>
      <c r="P254" s="994"/>
      <c r="Q254" s="674"/>
      <c r="R254" s="995"/>
      <c r="S254" s="435"/>
      <c r="T254" s="435"/>
      <c r="U254" s="435"/>
      <c r="V254" s="435"/>
      <c r="W254" s="435"/>
      <c r="X254" s="435"/>
      <c r="Y254" s="435"/>
      <c r="Z254" s="435"/>
    </row>
    <row r="255" spans="1:26" ht="15" customHeight="1">
      <c r="A255" s="451"/>
      <c r="B255" s="435"/>
      <c r="C255" s="435"/>
      <c r="D255" s="435"/>
      <c r="E255" s="435"/>
      <c r="F255" s="677"/>
      <c r="G255" s="677"/>
      <c r="H255" s="677"/>
      <c r="I255" s="677"/>
      <c r="J255" s="677"/>
      <c r="K255" s="677"/>
      <c r="L255" s="435"/>
      <c r="M255" s="435"/>
      <c r="N255" s="995"/>
      <c r="O255" s="435"/>
      <c r="P255" s="994"/>
      <c r="Q255" s="674"/>
      <c r="R255" s="995"/>
      <c r="S255" s="435"/>
      <c r="T255" s="435"/>
      <c r="U255" s="435"/>
      <c r="V255" s="435"/>
      <c r="W255" s="435"/>
      <c r="X255" s="435"/>
      <c r="Y255" s="435"/>
      <c r="Z255" s="435"/>
    </row>
    <row r="256" spans="1:26" ht="15" customHeight="1">
      <c r="A256" s="451"/>
      <c r="B256" s="435"/>
      <c r="C256" s="435"/>
      <c r="D256" s="435"/>
      <c r="E256" s="435"/>
      <c r="F256" s="677"/>
      <c r="G256" s="677"/>
      <c r="H256" s="677"/>
      <c r="I256" s="677"/>
      <c r="J256" s="677"/>
      <c r="K256" s="677"/>
      <c r="L256" s="435"/>
      <c r="M256" s="435"/>
      <c r="N256" s="995"/>
      <c r="O256" s="435"/>
      <c r="P256" s="994"/>
      <c r="Q256" s="674"/>
      <c r="R256" s="995"/>
      <c r="S256" s="435"/>
      <c r="T256" s="435"/>
      <c r="U256" s="435"/>
      <c r="V256" s="435"/>
      <c r="W256" s="435"/>
      <c r="X256" s="435"/>
      <c r="Y256" s="435"/>
      <c r="Z256" s="435"/>
    </row>
    <row r="257" spans="1:26" ht="15" customHeight="1">
      <c r="A257" s="451"/>
      <c r="B257" s="435"/>
      <c r="C257" s="435"/>
      <c r="D257" s="435"/>
      <c r="E257" s="435"/>
      <c r="F257" s="677"/>
      <c r="G257" s="677"/>
      <c r="H257" s="677"/>
      <c r="I257" s="677"/>
      <c r="J257" s="677"/>
      <c r="K257" s="677"/>
      <c r="L257" s="435"/>
      <c r="M257" s="435"/>
      <c r="N257" s="995"/>
      <c r="O257" s="435"/>
      <c r="P257" s="994"/>
      <c r="Q257" s="674"/>
      <c r="R257" s="995"/>
      <c r="S257" s="435"/>
      <c r="T257" s="435"/>
      <c r="U257" s="435"/>
      <c r="V257" s="435"/>
      <c r="W257" s="435"/>
      <c r="X257" s="435"/>
      <c r="Y257" s="435"/>
      <c r="Z257" s="435"/>
    </row>
    <row r="258" spans="1:26" ht="15" customHeight="1">
      <c r="A258" s="451"/>
      <c r="B258" s="435"/>
      <c r="C258" s="435"/>
      <c r="D258" s="435"/>
      <c r="E258" s="435"/>
      <c r="F258" s="677"/>
      <c r="G258" s="677"/>
      <c r="H258" s="677"/>
      <c r="I258" s="677"/>
      <c r="J258" s="677"/>
      <c r="K258" s="677"/>
      <c r="L258" s="435"/>
      <c r="M258" s="435"/>
      <c r="N258" s="995"/>
      <c r="O258" s="435"/>
      <c r="P258" s="994"/>
      <c r="Q258" s="674"/>
      <c r="R258" s="995"/>
      <c r="S258" s="435"/>
      <c r="T258" s="435"/>
      <c r="U258" s="435"/>
      <c r="V258" s="435"/>
      <c r="W258" s="435"/>
      <c r="X258" s="435"/>
      <c r="Y258" s="435"/>
      <c r="Z258" s="435"/>
    </row>
    <row r="259" spans="1:26" ht="15" customHeight="1">
      <c r="A259" s="451"/>
      <c r="B259" s="435"/>
      <c r="C259" s="435"/>
      <c r="D259" s="435"/>
      <c r="E259" s="435"/>
      <c r="F259" s="677"/>
      <c r="G259" s="677"/>
      <c r="H259" s="677"/>
      <c r="I259" s="677"/>
      <c r="J259" s="677"/>
      <c r="K259" s="677"/>
      <c r="L259" s="435"/>
      <c r="M259" s="435"/>
      <c r="N259" s="995"/>
      <c r="O259" s="435"/>
      <c r="P259" s="994"/>
      <c r="Q259" s="674"/>
      <c r="R259" s="995"/>
      <c r="S259" s="435"/>
      <c r="T259" s="435"/>
      <c r="U259" s="435"/>
      <c r="V259" s="435"/>
      <c r="W259" s="435"/>
      <c r="X259" s="435"/>
      <c r="Y259" s="435"/>
      <c r="Z259" s="435"/>
    </row>
    <row r="260" spans="1:26" ht="15" customHeight="1">
      <c r="A260" s="451"/>
      <c r="B260" s="435"/>
      <c r="C260" s="435"/>
      <c r="D260" s="435"/>
      <c r="E260" s="435"/>
      <c r="F260" s="677"/>
      <c r="G260" s="677"/>
      <c r="H260" s="677"/>
      <c r="I260" s="677"/>
      <c r="J260" s="677"/>
      <c r="K260" s="677"/>
      <c r="L260" s="435"/>
      <c r="M260" s="435"/>
      <c r="N260" s="995"/>
      <c r="O260" s="435"/>
      <c r="P260" s="994"/>
      <c r="Q260" s="674"/>
      <c r="R260" s="995"/>
      <c r="S260" s="435"/>
      <c r="T260" s="435"/>
      <c r="U260" s="435"/>
      <c r="V260" s="435"/>
      <c r="W260" s="435"/>
      <c r="X260" s="435"/>
      <c r="Y260" s="435"/>
      <c r="Z260" s="435"/>
    </row>
    <row r="261" spans="1:26" ht="15" customHeight="1">
      <c r="A261" s="451"/>
      <c r="B261" s="435"/>
      <c r="C261" s="435"/>
      <c r="D261" s="435"/>
      <c r="E261" s="435"/>
      <c r="F261" s="677"/>
      <c r="G261" s="677"/>
      <c r="H261" s="677"/>
      <c r="I261" s="677"/>
      <c r="J261" s="677"/>
      <c r="K261" s="677"/>
      <c r="L261" s="435"/>
      <c r="M261" s="435"/>
      <c r="N261" s="995"/>
      <c r="O261" s="435"/>
      <c r="P261" s="994"/>
      <c r="Q261" s="674"/>
      <c r="R261" s="995"/>
      <c r="S261" s="435"/>
      <c r="T261" s="435"/>
      <c r="U261" s="435"/>
      <c r="V261" s="435"/>
      <c r="W261" s="435"/>
      <c r="X261" s="435"/>
      <c r="Y261" s="435"/>
      <c r="Z261" s="435"/>
    </row>
    <row r="262" spans="1:26" ht="15" customHeight="1">
      <c r="A262" s="451"/>
      <c r="B262" s="435"/>
      <c r="C262" s="435"/>
      <c r="D262" s="435"/>
      <c r="E262" s="435"/>
      <c r="F262" s="677"/>
      <c r="G262" s="677"/>
      <c r="H262" s="677"/>
      <c r="I262" s="677"/>
      <c r="J262" s="677"/>
      <c r="K262" s="677"/>
      <c r="L262" s="435"/>
      <c r="M262" s="435"/>
      <c r="N262" s="995"/>
      <c r="O262" s="435"/>
      <c r="P262" s="994"/>
      <c r="Q262" s="674"/>
      <c r="R262" s="995"/>
      <c r="S262" s="435"/>
      <c r="T262" s="435"/>
      <c r="U262" s="435"/>
      <c r="V262" s="435"/>
      <c r="W262" s="435"/>
      <c r="X262" s="435"/>
      <c r="Y262" s="435"/>
      <c r="Z262" s="435"/>
    </row>
    <row r="263" spans="1:26" ht="15" customHeight="1">
      <c r="A263" s="451"/>
      <c r="B263" s="435"/>
      <c r="C263" s="435"/>
      <c r="D263" s="435"/>
      <c r="E263" s="435"/>
      <c r="F263" s="677"/>
      <c r="G263" s="677"/>
      <c r="H263" s="677"/>
      <c r="I263" s="677"/>
      <c r="J263" s="677"/>
      <c r="K263" s="677"/>
      <c r="L263" s="435"/>
      <c r="M263" s="435"/>
      <c r="N263" s="995"/>
      <c r="O263" s="435"/>
      <c r="P263" s="994"/>
      <c r="Q263" s="674"/>
      <c r="R263" s="995"/>
      <c r="S263" s="435"/>
      <c r="T263" s="435"/>
      <c r="U263" s="435"/>
      <c r="V263" s="435"/>
      <c r="W263" s="435"/>
      <c r="X263" s="435"/>
      <c r="Y263" s="435"/>
      <c r="Z263" s="435"/>
    </row>
    <row r="264" spans="1:26" ht="15" customHeight="1">
      <c r="A264" s="451"/>
      <c r="B264" s="435"/>
      <c r="C264" s="435"/>
      <c r="D264" s="435"/>
      <c r="E264" s="435"/>
      <c r="F264" s="677"/>
      <c r="G264" s="677"/>
      <c r="H264" s="677"/>
      <c r="I264" s="677"/>
      <c r="J264" s="677"/>
      <c r="K264" s="677"/>
      <c r="L264" s="435"/>
      <c r="M264" s="435"/>
      <c r="N264" s="995"/>
      <c r="O264" s="435"/>
      <c r="P264" s="994"/>
      <c r="Q264" s="674"/>
      <c r="R264" s="995"/>
      <c r="S264" s="435"/>
      <c r="T264" s="435"/>
      <c r="U264" s="435"/>
      <c r="V264" s="435"/>
      <c r="W264" s="435"/>
      <c r="X264" s="435"/>
      <c r="Y264" s="435"/>
      <c r="Z264" s="435"/>
    </row>
    <row r="265" spans="1:26" ht="15" customHeight="1">
      <c r="A265" s="451"/>
      <c r="B265" s="435"/>
      <c r="C265" s="435"/>
      <c r="D265" s="435"/>
      <c r="E265" s="435"/>
      <c r="F265" s="677"/>
      <c r="G265" s="677"/>
      <c r="H265" s="677"/>
      <c r="I265" s="677"/>
      <c r="J265" s="677"/>
      <c r="K265" s="677"/>
      <c r="L265" s="435"/>
      <c r="M265" s="435"/>
      <c r="N265" s="995"/>
      <c r="O265" s="435"/>
      <c r="P265" s="994"/>
      <c r="Q265" s="674"/>
      <c r="R265" s="995"/>
      <c r="S265" s="435"/>
      <c r="T265" s="435"/>
      <c r="U265" s="435"/>
      <c r="V265" s="435"/>
      <c r="W265" s="435"/>
      <c r="X265" s="435"/>
      <c r="Y265" s="435"/>
      <c r="Z265" s="435"/>
    </row>
    <row r="266" spans="1:26" ht="15" customHeight="1">
      <c r="A266" s="451"/>
      <c r="B266" s="435"/>
      <c r="C266" s="435"/>
      <c r="D266" s="435"/>
      <c r="E266" s="435"/>
      <c r="F266" s="677"/>
      <c r="G266" s="677"/>
      <c r="H266" s="677"/>
      <c r="I266" s="677"/>
      <c r="J266" s="677"/>
      <c r="K266" s="677"/>
      <c r="L266" s="435"/>
      <c r="M266" s="435"/>
      <c r="N266" s="995"/>
      <c r="O266" s="435"/>
      <c r="P266" s="994"/>
      <c r="Q266" s="674"/>
      <c r="R266" s="995"/>
      <c r="S266" s="435"/>
      <c r="T266" s="435"/>
      <c r="U266" s="435"/>
      <c r="V266" s="435"/>
      <c r="W266" s="435"/>
      <c r="X266" s="435"/>
      <c r="Y266" s="435"/>
      <c r="Z266" s="435"/>
    </row>
    <row r="267" spans="1:26" ht="15" customHeight="1">
      <c r="A267" s="451"/>
      <c r="B267" s="435"/>
      <c r="C267" s="435"/>
      <c r="D267" s="435"/>
      <c r="E267" s="435"/>
      <c r="F267" s="677"/>
      <c r="G267" s="677"/>
      <c r="H267" s="677"/>
      <c r="I267" s="677"/>
      <c r="J267" s="677"/>
      <c r="K267" s="677"/>
      <c r="L267" s="435"/>
      <c r="M267" s="435"/>
      <c r="N267" s="995"/>
      <c r="O267" s="435"/>
      <c r="P267" s="994"/>
      <c r="Q267" s="674"/>
      <c r="R267" s="995"/>
      <c r="S267" s="435"/>
      <c r="T267" s="435"/>
      <c r="U267" s="435"/>
      <c r="V267" s="435"/>
      <c r="W267" s="435"/>
      <c r="X267" s="435"/>
      <c r="Y267" s="435"/>
      <c r="Z267" s="435"/>
    </row>
    <row r="268" spans="1:26" ht="15" customHeight="1">
      <c r="A268" s="451"/>
      <c r="B268" s="435"/>
      <c r="C268" s="435"/>
      <c r="D268" s="435"/>
      <c r="E268" s="435"/>
      <c r="F268" s="677"/>
      <c r="G268" s="677"/>
      <c r="H268" s="677"/>
      <c r="I268" s="677"/>
      <c r="J268" s="677"/>
      <c r="K268" s="677"/>
      <c r="L268" s="435"/>
      <c r="M268" s="435"/>
      <c r="N268" s="995"/>
      <c r="O268" s="435"/>
      <c r="P268" s="994"/>
      <c r="Q268" s="674"/>
      <c r="R268" s="995"/>
      <c r="S268" s="435"/>
      <c r="T268" s="435"/>
      <c r="U268" s="435"/>
      <c r="V268" s="435"/>
      <c r="W268" s="435"/>
      <c r="X268" s="435"/>
      <c r="Y268" s="435"/>
      <c r="Z268" s="435"/>
    </row>
    <row r="269" spans="1:26" ht="15" customHeight="1">
      <c r="A269" s="451"/>
      <c r="B269" s="435"/>
      <c r="C269" s="435"/>
      <c r="D269" s="435"/>
      <c r="E269" s="435"/>
      <c r="F269" s="677"/>
      <c r="G269" s="677"/>
      <c r="H269" s="677"/>
      <c r="I269" s="677"/>
      <c r="J269" s="677"/>
      <c r="K269" s="677"/>
      <c r="L269" s="435"/>
      <c r="M269" s="435"/>
      <c r="N269" s="995"/>
      <c r="O269" s="435"/>
      <c r="P269" s="994"/>
      <c r="Q269" s="674"/>
      <c r="R269" s="995"/>
      <c r="S269" s="435"/>
      <c r="T269" s="435"/>
      <c r="U269" s="435"/>
      <c r="V269" s="435"/>
      <c r="W269" s="435"/>
      <c r="X269" s="435"/>
      <c r="Y269" s="435"/>
      <c r="Z269" s="435"/>
    </row>
    <row r="270" spans="1:26" ht="15" customHeight="1">
      <c r="A270" s="451"/>
      <c r="B270" s="435"/>
      <c r="C270" s="435"/>
      <c r="D270" s="435"/>
      <c r="E270" s="435"/>
      <c r="F270" s="677"/>
      <c r="G270" s="677"/>
      <c r="H270" s="677"/>
      <c r="I270" s="677"/>
      <c r="J270" s="677"/>
      <c r="K270" s="677"/>
      <c r="L270" s="435"/>
      <c r="M270" s="435"/>
      <c r="N270" s="995"/>
      <c r="O270" s="435"/>
      <c r="P270" s="994"/>
      <c r="Q270" s="674"/>
      <c r="R270" s="995"/>
      <c r="S270" s="435"/>
      <c r="T270" s="435"/>
      <c r="U270" s="435"/>
      <c r="V270" s="435"/>
      <c r="W270" s="435"/>
      <c r="X270" s="435"/>
      <c r="Y270" s="435"/>
      <c r="Z270" s="435"/>
    </row>
    <row r="271" spans="1:26" ht="15" customHeight="1">
      <c r="A271" s="451"/>
      <c r="B271" s="435"/>
      <c r="C271" s="435"/>
      <c r="D271" s="435"/>
      <c r="E271" s="435"/>
      <c r="F271" s="677"/>
      <c r="G271" s="677"/>
      <c r="H271" s="677"/>
      <c r="I271" s="677"/>
      <c r="J271" s="677"/>
      <c r="K271" s="677"/>
      <c r="L271" s="435"/>
      <c r="M271" s="435"/>
      <c r="N271" s="995"/>
      <c r="O271" s="435"/>
      <c r="P271" s="994"/>
      <c r="Q271" s="674"/>
      <c r="R271" s="995"/>
      <c r="S271" s="435"/>
      <c r="T271" s="435"/>
      <c r="U271" s="435"/>
      <c r="V271" s="435"/>
      <c r="W271" s="435"/>
      <c r="X271" s="435"/>
      <c r="Y271" s="435"/>
      <c r="Z271" s="435"/>
    </row>
    <row r="272" spans="1:26" ht="15" customHeight="1">
      <c r="A272" s="451"/>
      <c r="B272" s="435"/>
      <c r="C272" s="435"/>
      <c r="D272" s="435"/>
      <c r="E272" s="435"/>
      <c r="F272" s="677"/>
      <c r="G272" s="677"/>
      <c r="H272" s="677"/>
      <c r="I272" s="677"/>
      <c r="J272" s="677"/>
      <c r="K272" s="677"/>
      <c r="L272" s="435"/>
      <c r="M272" s="435"/>
      <c r="N272" s="995"/>
      <c r="O272" s="435"/>
      <c r="P272" s="994"/>
      <c r="Q272" s="674"/>
      <c r="R272" s="995"/>
      <c r="S272" s="435"/>
      <c r="T272" s="435"/>
      <c r="U272" s="435"/>
      <c r="V272" s="435"/>
      <c r="W272" s="435"/>
      <c r="X272" s="435"/>
      <c r="Y272" s="435"/>
      <c r="Z272" s="435"/>
    </row>
    <row r="273" spans="1:26" ht="15" customHeight="1">
      <c r="A273" s="451"/>
      <c r="B273" s="435"/>
      <c r="C273" s="435"/>
      <c r="D273" s="435"/>
      <c r="E273" s="435"/>
      <c r="F273" s="677"/>
      <c r="G273" s="677"/>
      <c r="H273" s="677"/>
      <c r="I273" s="677"/>
      <c r="J273" s="677"/>
      <c r="K273" s="677"/>
      <c r="L273" s="435"/>
      <c r="M273" s="435"/>
      <c r="N273" s="995"/>
      <c r="O273" s="435"/>
      <c r="P273" s="994"/>
      <c r="Q273" s="674"/>
      <c r="R273" s="995"/>
      <c r="S273" s="435"/>
      <c r="T273" s="435"/>
      <c r="U273" s="435"/>
      <c r="V273" s="435"/>
      <c r="W273" s="435"/>
      <c r="X273" s="435"/>
      <c r="Y273" s="435"/>
      <c r="Z273" s="435"/>
    </row>
    <row r="274" spans="1:26" ht="15" customHeight="1">
      <c r="A274" s="451"/>
      <c r="B274" s="435"/>
      <c r="C274" s="435"/>
      <c r="D274" s="435"/>
      <c r="E274" s="435"/>
      <c r="F274" s="677"/>
      <c r="G274" s="677"/>
      <c r="H274" s="677"/>
      <c r="I274" s="677"/>
      <c r="J274" s="677"/>
      <c r="K274" s="677"/>
      <c r="L274" s="435"/>
      <c r="M274" s="435"/>
      <c r="N274" s="995"/>
      <c r="O274" s="435"/>
      <c r="P274" s="994"/>
      <c r="Q274" s="674"/>
      <c r="R274" s="995"/>
      <c r="S274" s="435"/>
      <c r="T274" s="435"/>
      <c r="U274" s="435"/>
      <c r="V274" s="435"/>
      <c r="W274" s="435"/>
      <c r="X274" s="435"/>
      <c r="Y274" s="435"/>
      <c r="Z274" s="435"/>
    </row>
    <row r="275" spans="1:26" ht="15" customHeight="1">
      <c r="A275" s="451"/>
      <c r="B275" s="435"/>
      <c r="C275" s="435"/>
      <c r="D275" s="435"/>
      <c r="E275" s="435"/>
      <c r="F275" s="677"/>
      <c r="G275" s="677"/>
      <c r="H275" s="677"/>
      <c r="I275" s="677"/>
      <c r="J275" s="677"/>
      <c r="K275" s="677"/>
      <c r="L275" s="435"/>
      <c r="M275" s="435"/>
      <c r="N275" s="995"/>
      <c r="O275" s="435"/>
      <c r="P275" s="994"/>
      <c r="Q275" s="674"/>
      <c r="R275" s="995"/>
      <c r="S275" s="435"/>
      <c r="T275" s="435"/>
      <c r="U275" s="435"/>
      <c r="V275" s="435"/>
      <c r="W275" s="435"/>
      <c r="X275" s="435"/>
      <c r="Y275" s="435"/>
      <c r="Z275" s="435"/>
    </row>
    <row r="276" spans="1:26" ht="15" customHeight="1">
      <c r="A276" s="451"/>
      <c r="B276" s="435"/>
      <c r="C276" s="435"/>
      <c r="D276" s="435"/>
      <c r="E276" s="435"/>
      <c r="F276" s="677"/>
      <c r="G276" s="677"/>
      <c r="H276" s="677"/>
      <c r="I276" s="677"/>
      <c r="J276" s="677"/>
      <c r="K276" s="677"/>
      <c r="L276" s="435"/>
      <c r="M276" s="435"/>
      <c r="N276" s="995"/>
      <c r="O276" s="435"/>
      <c r="P276" s="994"/>
      <c r="Q276" s="674"/>
      <c r="R276" s="995"/>
      <c r="S276" s="435"/>
      <c r="T276" s="435"/>
      <c r="U276" s="435"/>
      <c r="V276" s="435"/>
      <c r="W276" s="435"/>
      <c r="X276" s="435"/>
      <c r="Y276" s="435"/>
      <c r="Z276" s="435"/>
    </row>
    <row r="277" spans="1:26" ht="15" customHeight="1">
      <c r="A277" s="451"/>
      <c r="B277" s="435"/>
      <c r="C277" s="435"/>
      <c r="D277" s="435"/>
      <c r="E277" s="435"/>
      <c r="F277" s="677"/>
      <c r="G277" s="677"/>
      <c r="H277" s="677"/>
      <c r="I277" s="677"/>
      <c r="J277" s="677"/>
      <c r="K277" s="677"/>
      <c r="L277" s="435"/>
      <c r="M277" s="435"/>
      <c r="N277" s="995"/>
      <c r="O277" s="435"/>
      <c r="P277" s="994"/>
      <c r="Q277" s="674"/>
      <c r="R277" s="995"/>
      <c r="S277" s="435"/>
      <c r="T277" s="435"/>
      <c r="U277" s="435"/>
      <c r="V277" s="435"/>
      <c r="W277" s="435"/>
      <c r="X277" s="435"/>
      <c r="Y277" s="435"/>
      <c r="Z277" s="435"/>
    </row>
    <row r="278" spans="1:26" ht="15" customHeight="1">
      <c r="A278" s="451"/>
      <c r="B278" s="435"/>
      <c r="C278" s="435"/>
      <c r="D278" s="435"/>
      <c r="E278" s="435"/>
      <c r="F278" s="677"/>
      <c r="G278" s="677"/>
      <c r="H278" s="677"/>
      <c r="I278" s="677"/>
      <c r="J278" s="677"/>
      <c r="K278" s="677"/>
      <c r="L278" s="435"/>
      <c r="M278" s="435"/>
      <c r="N278" s="995"/>
      <c r="O278" s="435"/>
      <c r="P278" s="994"/>
      <c r="Q278" s="674"/>
      <c r="R278" s="995"/>
      <c r="S278" s="435"/>
      <c r="T278" s="435"/>
      <c r="U278" s="435"/>
      <c r="V278" s="435"/>
      <c r="W278" s="435"/>
      <c r="X278" s="435"/>
      <c r="Y278" s="435"/>
      <c r="Z278" s="435"/>
    </row>
    <row r="279" spans="1:26" ht="15" customHeight="1">
      <c r="A279" s="451"/>
      <c r="B279" s="435"/>
      <c r="C279" s="435"/>
      <c r="D279" s="435"/>
      <c r="E279" s="435"/>
      <c r="F279" s="677"/>
      <c r="G279" s="677"/>
      <c r="H279" s="677"/>
      <c r="I279" s="677"/>
      <c r="J279" s="677"/>
      <c r="K279" s="677"/>
      <c r="L279" s="435"/>
      <c r="M279" s="435"/>
      <c r="N279" s="995"/>
      <c r="O279" s="435"/>
      <c r="P279" s="994"/>
      <c r="Q279" s="674"/>
      <c r="R279" s="995"/>
      <c r="S279" s="435"/>
      <c r="T279" s="435"/>
      <c r="U279" s="435"/>
      <c r="V279" s="435"/>
      <c r="W279" s="435"/>
      <c r="X279" s="435"/>
      <c r="Y279" s="435"/>
      <c r="Z279" s="435"/>
    </row>
    <row r="280" spans="1:26" ht="15" customHeight="1">
      <c r="A280" s="451"/>
      <c r="B280" s="435"/>
      <c r="C280" s="435"/>
      <c r="D280" s="435"/>
      <c r="E280" s="435"/>
      <c r="F280" s="677"/>
      <c r="G280" s="677"/>
      <c r="H280" s="677"/>
      <c r="I280" s="677"/>
      <c r="J280" s="677"/>
      <c r="K280" s="677"/>
      <c r="L280" s="435"/>
      <c r="M280" s="435"/>
      <c r="N280" s="995"/>
      <c r="O280" s="435"/>
      <c r="P280" s="994"/>
      <c r="Q280" s="674"/>
      <c r="R280" s="995"/>
      <c r="S280" s="435"/>
      <c r="T280" s="435"/>
      <c r="U280" s="435"/>
      <c r="V280" s="435"/>
      <c r="W280" s="435"/>
      <c r="X280" s="435"/>
      <c r="Y280" s="435"/>
      <c r="Z280" s="435"/>
    </row>
    <row r="281" spans="1:26" ht="15" customHeight="1">
      <c r="A281" s="451"/>
      <c r="B281" s="435"/>
      <c r="C281" s="435"/>
      <c r="D281" s="435"/>
      <c r="E281" s="435"/>
      <c r="F281" s="677"/>
      <c r="G281" s="677"/>
      <c r="H281" s="677"/>
      <c r="I281" s="677"/>
      <c r="J281" s="677"/>
      <c r="K281" s="677"/>
      <c r="L281" s="435"/>
      <c r="M281" s="435"/>
      <c r="N281" s="995"/>
      <c r="O281" s="435"/>
      <c r="P281" s="994"/>
      <c r="Q281" s="674"/>
      <c r="R281" s="995"/>
      <c r="S281" s="435"/>
      <c r="T281" s="435"/>
      <c r="U281" s="435"/>
      <c r="V281" s="435"/>
      <c r="W281" s="435"/>
      <c r="X281" s="435"/>
      <c r="Y281" s="435"/>
      <c r="Z281" s="435"/>
    </row>
    <row r="282" spans="1:26" ht="15" customHeight="1">
      <c r="A282" s="451"/>
      <c r="B282" s="435"/>
      <c r="C282" s="435"/>
      <c r="D282" s="435"/>
      <c r="E282" s="435"/>
      <c r="F282" s="677"/>
      <c r="G282" s="677"/>
      <c r="H282" s="677"/>
      <c r="I282" s="677"/>
      <c r="J282" s="677"/>
      <c r="K282" s="677"/>
      <c r="L282" s="435"/>
      <c r="M282" s="435"/>
      <c r="N282" s="995"/>
      <c r="O282" s="435"/>
      <c r="P282" s="994"/>
      <c r="Q282" s="674"/>
      <c r="R282" s="995"/>
      <c r="S282" s="435"/>
      <c r="T282" s="435"/>
      <c r="U282" s="435"/>
      <c r="V282" s="435"/>
      <c r="W282" s="435"/>
      <c r="X282" s="435"/>
      <c r="Y282" s="435"/>
      <c r="Z282" s="435"/>
    </row>
    <row r="283" spans="1:26" ht="15" customHeight="1">
      <c r="A283" s="451"/>
      <c r="B283" s="435"/>
      <c r="C283" s="435"/>
      <c r="D283" s="435"/>
      <c r="E283" s="435"/>
      <c r="F283" s="677"/>
      <c r="G283" s="677"/>
      <c r="H283" s="677"/>
      <c r="I283" s="677"/>
      <c r="J283" s="677"/>
      <c r="K283" s="677"/>
      <c r="L283" s="435"/>
      <c r="M283" s="435"/>
      <c r="N283" s="995"/>
      <c r="O283" s="435"/>
      <c r="P283" s="994"/>
      <c r="Q283" s="674"/>
      <c r="R283" s="995"/>
      <c r="S283" s="435"/>
      <c r="T283" s="435"/>
      <c r="U283" s="435"/>
      <c r="V283" s="435"/>
      <c r="W283" s="435"/>
      <c r="X283" s="435"/>
      <c r="Y283" s="435"/>
      <c r="Z283" s="435"/>
    </row>
    <row r="284" spans="1:26" ht="15" customHeight="1">
      <c r="A284" s="451"/>
      <c r="B284" s="435"/>
      <c r="C284" s="435"/>
      <c r="D284" s="435"/>
      <c r="E284" s="435"/>
      <c r="F284" s="677"/>
      <c r="G284" s="677"/>
      <c r="H284" s="677"/>
      <c r="I284" s="677"/>
      <c r="J284" s="677"/>
      <c r="K284" s="677"/>
      <c r="L284" s="435"/>
      <c r="M284" s="435"/>
      <c r="N284" s="995"/>
      <c r="O284" s="435"/>
      <c r="P284" s="994"/>
      <c r="Q284" s="674"/>
      <c r="R284" s="995"/>
      <c r="S284" s="435"/>
      <c r="T284" s="435"/>
      <c r="U284" s="435"/>
      <c r="V284" s="435"/>
      <c r="W284" s="435"/>
      <c r="X284" s="435"/>
      <c r="Y284" s="435"/>
      <c r="Z284" s="435"/>
    </row>
    <row r="285" spans="1:26" ht="15" customHeight="1">
      <c r="A285" s="451"/>
      <c r="B285" s="435"/>
      <c r="C285" s="435"/>
      <c r="D285" s="435"/>
      <c r="E285" s="435"/>
      <c r="F285" s="677"/>
      <c r="G285" s="677"/>
      <c r="H285" s="677"/>
      <c r="I285" s="677"/>
      <c r="J285" s="677"/>
      <c r="K285" s="677"/>
      <c r="L285" s="435"/>
      <c r="M285" s="435"/>
      <c r="N285" s="995"/>
      <c r="O285" s="435"/>
      <c r="P285" s="994"/>
      <c r="Q285" s="674"/>
      <c r="R285" s="995"/>
      <c r="S285" s="435"/>
      <c r="T285" s="435"/>
      <c r="U285" s="435"/>
      <c r="V285" s="435"/>
      <c r="W285" s="435"/>
      <c r="X285" s="435"/>
      <c r="Y285" s="435"/>
      <c r="Z285" s="435"/>
    </row>
    <row r="286" spans="1:26" ht="15" customHeight="1">
      <c r="A286" s="451"/>
      <c r="B286" s="435"/>
      <c r="C286" s="435"/>
      <c r="D286" s="435"/>
      <c r="E286" s="435"/>
      <c r="F286" s="677"/>
      <c r="G286" s="677"/>
      <c r="H286" s="677"/>
      <c r="I286" s="677"/>
      <c r="J286" s="677"/>
      <c r="K286" s="677"/>
      <c r="L286" s="435"/>
      <c r="M286" s="435"/>
      <c r="N286" s="995"/>
      <c r="O286" s="435"/>
      <c r="P286" s="994"/>
      <c r="Q286" s="674"/>
      <c r="R286" s="995"/>
      <c r="S286" s="435"/>
      <c r="T286" s="435"/>
      <c r="U286" s="435"/>
      <c r="V286" s="435"/>
      <c r="W286" s="435"/>
      <c r="X286" s="435"/>
      <c r="Y286" s="435"/>
      <c r="Z286" s="435"/>
    </row>
    <row r="287" spans="1:26" ht="15" customHeight="1">
      <c r="A287" s="451"/>
      <c r="B287" s="435"/>
      <c r="C287" s="435"/>
      <c r="D287" s="435"/>
      <c r="E287" s="435"/>
      <c r="F287" s="677"/>
      <c r="G287" s="677"/>
      <c r="H287" s="677"/>
      <c r="I287" s="677"/>
      <c r="J287" s="677"/>
      <c r="K287" s="677"/>
      <c r="L287" s="435"/>
      <c r="M287" s="435"/>
      <c r="N287" s="995"/>
      <c r="O287" s="435"/>
      <c r="P287" s="994"/>
      <c r="Q287" s="674"/>
      <c r="R287" s="995"/>
      <c r="S287" s="435"/>
      <c r="T287" s="435"/>
      <c r="U287" s="435"/>
      <c r="V287" s="435"/>
      <c r="W287" s="435"/>
      <c r="X287" s="435"/>
      <c r="Y287" s="435"/>
      <c r="Z287" s="435"/>
    </row>
    <row r="288" spans="1:26" ht="15" customHeight="1">
      <c r="A288" s="451"/>
      <c r="B288" s="435"/>
      <c r="C288" s="435"/>
      <c r="D288" s="435"/>
      <c r="E288" s="435"/>
      <c r="F288" s="677"/>
      <c r="G288" s="677"/>
      <c r="H288" s="677"/>
      <c r="I288" s="677"/>
      <c r="J288" s="677"/>
      <c r="K288" s="677"/>
      <c r="L288" s="435"/>
      <c r="M288" s="435"/>
      <c r="N288" s="995"/>
      <c r="O288" s="435"/>
      <c r="P288" s="994"/>
      <c r="Q288" s="674"/>
      <c r="R288" s="995"/>
      <c r="S288" s="435"/>
      <c r="T288" s="435"/>
      <c r="U288" s="435"/>
      <c r="V288" s="435"/>
      <c r="W288" s="435"/>
      <c r="X288" s="435"/>
      <c r="Y288" s="435"/>
      <c r="Z288" s="435"/>
    </row>
    <row r="289" spans="1:26" ht="15" customHeight="1">
      <c r="A289" s="451"/>
      <c r="B289" s="435"/>
      <c r="C289" s="435"/>
      <c r="D289" s="435"/>
      <c r="E289" s="435"/>
      <c r="F289" s="677"/>
      <c r="G289" s="677"/>
      <c r="H289" s="677"/>
      <c r="I289" s="677"/>
      <c r="J289" s="677"/>
      <c r="K289" s="677"/>
      <c r="L289" s="435"/>
      <c r="M289" s="435"/>
      <c r="N289" s="995"/>
      <c r="O289" s="435"/>
      <c r="P289" s="994"/>
      <c r="Q289" s="674"/>
      <c r="R289" s="995"/>
      <c r="S289" s="435"/>
      <c r="T289" s="435"/>
      <c r="U289" s="435"/>
      <c r="V289" s="435"/>
      <c r="W289" s="435"/>
      <c r="X289" s="435"/>
      <c r="Y289" s="435"/>
      <c r="Z289" s="435"/>
    </row>
    <row r="290" spans="1:26" ht="15" customHeight="1">
      <c r="A290" s="451"/>
      <c r="B290" s="435"/>
      <c r="C290" s="435"/>
      <c r="D290" s="435"/>
      <c r="E290" s="435"/>
      <c r="F290" s="677"/>
      <c r="G290" s="677"/>
      <c r="H290" s="677"/>
      <c r="I290" s="677"/>
      <c r="J290" s="677"/>
      <c r="K290" s="677"/>
      <c r="L290" s="435"/>
      <c r="M290" s="435"/>
      <c r="N290" s="995"/>
      <c r="O290" s="435"/>
      <c r="P290" s="994"/>
      <c r="Q290" s="674"/>
      <c r="R290" s="995"/>
      <c r="S290" s="435"/>
      <c r="T290" s="435"/>
      <c r="U290" s="435"/>
      <c r="V290" s="435"/>
      <c r="W290" s="435"/>
      <c r="X290" s="435"/>
      <c r="Y290" s="435"/>
      <c r="Z290" s="435"/>
    </row>
    <row r="291" spans="1:26" ht="15" customHeight="1">
      <c r="A291" s="451"/>
      <c r="B291" s="435"/>
      <c r="C291" s="435"/>
      <c r="D291" s="435"/>
      <c r="E291" s="435"/>
      <c r="F291" s="677"/>
      <c r="G291" s="677"/>
      <c r="H291" s="677"/>
      <c r="I291" s="677"/>
      <c r="J291" s="677"/>
      <c r="K291" s="677"/>
      <c r="L291" s="435"/>
      <c r="M291" s="435"/>
      <c r="N291" s="995"/>
      <c r="O291" s="435"/>
      <c r="P291" s="994"/>
      <c r="Q291" s="674"/>
      <c r="R291" s="995"/>
      <c r="S291" s="435"/>
      <c r="T291" s="435"/>
      <c r="U291" s="435"/>
      <c r="V291" s="435"/>
      <c r="W291" s="435"/>
      <c r="X291" s="435"/>
      <c r="Y291" s="435"/>
      <c r="Z291" s="435"/>
    </row>
    <row r="292" spans="1:26" ht="15" customHeight="1">
      <c r="A292" s="451"/>
      <c r="B292" s="435"/>
      <c r="C292" s="435"/>
      <c r="D292" s="435"/>
      <c r="E292" s="435"/>
      <c r="F292" s="677"/>
      <c r="G292" s="677"/>
      <c r="H292" s="677"/>
      <c r="I292" s="677"/>
      <c r="J292" s="677"/>
      <c r="K292" s="677"/>
      <c r="L292" s="435"/>
      <c r="M292" s="435"/>
      <c r="N292" s="995"/>
      <c r="O292" s="435"/>
      <c r="P292" s="994"/>
      <c r="Q292" s="674"/>
      <c r="R292" s="995"/>
      <c r="S292" s="435"/>
      <c r="T292" s="435"/>
      <c r="U292" s="435"/>
      <c r="V292" s="435"/>
      <c r="W292" s="435"/>
      <c r="X292" s="435"/>
      <c r="Y292" s="435"/>
      <c r="Z292" s="435"/>
    </row>
    <row r="293" spans="1:26" ht="15" customHeight="1">
      <c r="A293" s="451"/>
      <c r="B293" s="435"/>
      <c r="C293" s="435"/>
      <c r="D293" s="435"/>
      <c r="E293" s="435"/>
      <c r="F293" s="677"/>
      <c r="G293" s="677"/>
      <c r="H293" s="677"/>
      <c r="I293" s="677"/>
      <c r="J293" s="677"/>
      <c r="K293" s="677"/>
      <c r="L293" s="435"/>
      <c r="M293" s="435"/>
      <c r="N293" s="995"/>
      <c r="O293" s="435"/>
      <c r="P293" s="994"/>
      <c r="Q293" s="674"/>
      <c r="R293" s="995"/>
      <c r="S293" s="435"/>
      <c r="T293" s="435"/>
      <c r="U293" s="435"/>
      <c r="V293" s="435"/>
      <c r="W293" s="435"/>
      <c r="X293" s="435"/>
      <c r="Y293" s="435"/>
      <c r="Z293" s="435"/>
    </row>
    <row r="294" spans="1:26" ht="15" customHeight="1">
      <c r="A294" s="451"/>
      <c r="B294" s="435"/>
      <c r="C294" s="435"/>
      <c r="D294" s="435"/>
      <c r="E294" s="435"/>
      <c r="F294" s="677"/>
      <c r="G294" s="677"/>
      <c r="H294" s="677"/>
      <c r="I294" s="677"/>
      <c r="J294" s="677"/>
      <c r="K294" s="677"/>
      <c r="L294" s="435"/>
      <c r="M294" s="435"/>
      <c r="N294" s="995"/>
      <c r="O294" s="435"/>
      <c r="P294" s="994"/>
      <c r="Q294" s="674"/>
      <c r="R294" s="995"/>
      <c r="S294" s="435"/>
      <c r="T294" s="435"/>
      <c r="U294" s="435"/>
      <c r="V294" s="435"/>
      <c r="W294" s="435"/>
      <c r="X294" s="435"/>
      <c r="Y294" s="435"/>
      <c r="Z294" s="435"/>
    </row>
    <row r="295" spans="1:26" ht="15" customHeight="1">
      <c r="A295" s="451"/>
      <c r="B295" s="435"/>
      <c r="C295" s="435"/>
      <c r="D295" s="435"/>
      <c r="E295" s="435"/>
      <c r="F295" s="677"/>
      <c r="G295" s="677"/>
      <c r="H295" s="677"/>
      <c r="I295" s="677"/>
      <c r="J295" s="677"/>
      <c r="K295" s="677"/>
      <c r="L295" s="435"/>
      <c r="M295" s="435"/>
      <c r="N295" s="995"/>
      <c r="O295" s="435"/>
      <c r="P295" s="994"/>
      <c r="Q295" s="674"/>
      <c r="R295" s="995"/>
      <c r="S295" s="435"/>
      <c r="T295" s="435"/>
      <c r="U295" s="435"/>
      <c r="V295" s="435"/>
      <c r="W295" s="435"/>
      <c r="X295" s="435"/>
      <c r="Y295" s="435"/>
      <c r="Z295" s="435"/>
    </row>
    <row r="296" spans="1:26" ht="15" customHeight="1">
      <c r="A296" s="451"/>
      <c r="B296" s="435"/>
      <c r="C296" s="435"/>
      <c r="D296" s="435"/>
      <c r="E296" s="435"/>
      <c r="F296" s="677"/>
      <c r="G296" s="677"/>
      <c r="H296" s="677"/>
      <c r="I296" s="677"/>
      <c r="J296" s="677"/>
      <c r="K296" s="677"/>
      <c r="L296" s="435"/>
      <c r="M296" s="435"/>
      <c r="N296" s="995"/>
      <c r="O296" s="435"/>
      <c r="P296" s="994"/>
      <c r="Q296" s="674"/>
      <c r="R296" s="995"/>
      <c r="S296" s="435"/>
      <c r="T296" s="435"/>
      <c r="U296" s="435"/>
      <c r="V296" s="435"/>
      <c r="W296" s="435"/>
      <c r="X296" s="435"/>
      <c r="Y296" s="435"/>
      <c r="Z296" s="435"/>
    </row>
    <row r="297" spans="1:26" ht="15" customHeight="1">
      <c r="A297" s="451"/>
      <c r="B297" s="435"/>
      <c r="C297" s="435"/>
      <c r="D297" s="435"/>
      <c r="E297" s="435"/>
      <c r="F297" s="677"/>
      <c r="G297" s="677"/>
      <c r="H297" s="677"/>
      <c r="I297" s="677"/>
      <c r="J297" s="677"/>
      <c r="K297" s="677"/>
      <c r="L297" s="435"/>
      <c r="M297" s="435"/>
      <c r="N297" s="995"/>
      <c r="O297" s="435"/>
      <c r="P297" s="994"/>
      <c r="Q297" s="674"/>
      <c r="R297" s="995"/>
      <c r="S297" s="435"/>
      <c r="T297" s="435"/>
      <c r="U297" s="435"/>
      <c r="V297" s="435"/>
      <c r="W297" s="435"/>
      <c r="X297" s="435"/>
      <c r="Y297" s="435"/>
      <c r="Z297" s="435"/>
    </row>
    <row r="298" spans="1:26" ht="15" customHeight="1">
      <c r="A298" s="451"/>
      <c r="B298" s="435"/>
      <c r="C298" s="435"/>
      <c r="D298" s="435"/>
      <c r="E298" s="435"/>
      <c r="F298" s="677"/>
      <c r="G298" s="677"/>
      <c r="H298" s="677"/>
      <c r="I298" s="677"/>
      <c r="J298" s="677"/>
      <c r="K298" s="677"/>
      <c r="L298" s="435"/>
      <c r="M298" s="435"/>
      <c r="N298" s="995"/>
      <c r="O298" s="435"/>
      <c r="P298" s="994"/>
      <c r="Q298" s="674"/>
      <c r="R298" s="995"/>
      <c r="S298" s="435"/>
      <c r="T298" s="435"/>
      <c r="U298" s="435"/>
      <c r="V298" s="435"/>
      <c r="W298" s="435"/>
      <c r="X298" s="435"/>
      <c r="Y298" s="435"/>
      <c r="Z298" s="435"/>
    </row>
    <row r="299" spans="1:26" ht="15" customHeight="1">
      <c r="A299" s="451"/>
      <c r="B299" s="435"/>
      <c r="C299" s="435"/>
      <c r="D299" s="435"/>
      <c r="E299" s="435"/>
      <c r="F299" s="677"/>
      <c r="G299" s="677"/>
      <c r="H299" s="677"/>
      <c r="I299" s="677"/>
      <c r="J299" s="677"/>
      <c r="K299" s="677"/>
      <c r="L299" s="435"/>
      <c r="M299" s="435"/>
      <c r="N299" s="995"/>
      <c r="O299" s="435"/>
      <c r="P299" s="994"/>
      <c r="Q299" s="674"/>
      <c r="R299" s="995"/>
      <c r="S299" s="435"/>
      <c r="T299" s="435"/>
      <c r="U299" s="435"/>
      <c r="V299" s="435"/>
      <c r="W299" s="435"/>
      <c r="X299" s="435"/>
      <c r="Y299" s="435"/>
      <c r="Z299" s="435"/>
    </row>
    <row r="300" spans="1:26" ht="15" customHeight="1">
      <c r="A300" s="451"/>
      <c r="B300" s="435"/>
      <c r="C300" s="435"/>
      <c r="D300" s="435"/>
      <c r="E300" s="435"/>
      <c r="F300" s="677"/>
      <c r="G300" s="677"/>
      <c r="H300" s="677"/>
      <c r="I300" s="677"/>
      <c r="J300" s="677"/>
      <c r="K300" s="677"/>
      <c r="L300" s="435"/>
      <c r="M300" s="435"/>
      <c r="N300" s="995"/>
      <c r="O300" s="435"/>
      <c r="P300" s="994"/>
      <c r="Q300" s="674"/>
      <c r="R300" s="995"/>
      <c r="S300" s="435"/>
      <c r="T300" s="435"/>
      <c r="U300" s="435"/>
      <c r="V300" s="435"/>
      <c r="W300" s="435"/>
      <c r="X300" s="435"/>
      <c r="Y300" s="435"/>
      <c r="Z300" s="435"/>
    </row>
    <row r="301" spans="1:26" ht="15" customHeight="1">
      <c r="A301" s="451"/>
      <c r="B301" s="435"/>
      <c r="C301" s="435"/>
      <c r="D301" s="435"/>
      <c r="E301" s="435"/>
      <c r="F301" s="677"/>
      <c r="G301" s="677"/>
      <c r="H301" s="677"/>
      <c r="I301" s="677"/>
      <c r="J301" s="677"/>
      <c r="K301" s="677"/>
      <c r="L301" s="435"/>
      <c r="M301" s="435"/>
      <c r="N301" s="995"/>
      <c r="O301" s="435"/>
      <c r="P301" s="994"/>
      <c r="Q301" s="674"/>
      <c r="R301" s="995"/>
      <c r="S301" s="435"/>
      <c r="T301" s="435"/>
      <c r="U301" s="435"/>
      <c r="V301" s="435"/>
      <c r="W301" s="435"/>
      <c r="X301" s="435"/>
      <c r="Y301" s="435"/>
      <c r="Z301" s="435"/>
    </row>
    <row r="302" spans="1:26" ht="15" customHeight="1">
      <c r="A302" s="451"/>
      <c r="B302" s="435"/>
      <c r="C302" s="435"/>
      <c r="D302" s="435"/>
      <c r="E302" s="435"/>
      <c r="F302" s="677"/>
      <c r="G302" s="677"/>
      <c r="H302" s="677"/>
      <c r="I302" s="677"/>
      <c r="J302" s="677"/>
      <c r="K302" s="677"/>
      <c r="L302" s="435"/>
      <c r="M302" s="435"/>
      <c r="N302" s="995"/>
      <c r="O302" s="435"/>
      <c r="P302" s="994"/>
      <c r="Q302" s="674"/>
      <c r="R302" s="995"/>
      <c r="S302" s="435"/>
      <c r="T302" s="435"/>
      <c r="U302" s="435"/>
      <c r="V302" s="435"/>
      <c r="W302" s="435"/>
      <c r="X302" s="435"/>
      <c r="Y302" s="435"/>
      <c r="Z302" s="435"/>
    </row>
    <row r="303" spans="1:26" ht="15" customHeight="1">
      <c r="A303" s="451"/>
      <c r="B303" s="435"/>
      <c r="C303" s="435"/>
      <c r="D303" s="435"/>
      <c r="E303" s="435"/>
      <c r="F303" s="677"/>
      <c r="G303" s="677"/>
      <c r="H303" s="677"/>
      <c r="I303" s="677"/>
      <c r="J303" s="677"/>
      <c r="K303" s="677"/>
      <c r="L303" s="435"/>
      <c r="M303" s="435"/>
      <c r="N303" s="995"/>
      <c r="O303" s="435"/>
      <c r="P303" s="994"/>
      <c r="Q303" s="674"/>
      <c r="R303" s="995"/>
      <c r="S303" s="435"/>
      <c r="T303" s="435"/>
      <c r="U303" s="435"/>
      <c r="V303" s="435"/>
      <c r="W303" s="435"/>
      <c r="X303" s="435"/>
      <c r="Y303" s="435"/>
      <c r="Z303" s="435"/>
    </row>
    <row r="304" spans="1:26" ht="15" customHeight="1">
      <c r="A304" s="451"/>
      <c r="B304" s="435"/>
      <c r="C304" s="435"/>
      <c r="D304" s="435"/>
      <c r="E304" s="435"/>
      <c r="F304" s="677"/>
      <c r="G304" s="677"/>
      <c r="H304" s="677"/>
      <c r="I304" s="677"/>
      <c r="J304" s="677"/>
      <c r="K304" s="677"/>
      <c r="L304" s="435"/>
      <c r="M304" s="435"/>
      <c r="N304" s="995"/>
      <c r="O304" s="435"/>
      <c r="P304" s="994"/>
      <c r="Q304" s="674"/>
      <c r="R304" s="995"/>
      <c r="S304" s="435"/>
      <c r="T304" s="435"/>
      <c r="U304" s="435"/>
      <c r="V304" s="435"/>
      <c r="W304" s="435"/>
      <c r="X304" s="435"/>
      <c r="Y304" s="435"/>
      <c r="Z304" s="435"/>
    </row>
    <row r="305" spans="1:26" ht="15" customHeight="1">
      <c r="A305" s="451"/>
      <c r="B305" s="435"/>
      <c r="C305" s="435"/>
      <c r="D305" s="435"/>
      <c r="E305" s="435"/>
      <c r="F305" s="677"/>
      <c r="G305" s="677"/>
      <c r="H305" s="677"/>
      <c r="I305" s="677"/>
      <c r="J305" s="677"/>
      <c r="K305" s="677"/>
      <c r="L305" s="435"/>
      <c r="M305" s="435"/>
      <c r="N305" s="995"/>
      <c r="O305" s="435"/>
      <c r="P305" s="994"/>
      <c r="Q305" s="674"/>
      <c r="R305" s="995"/>
      <c r="S305" s="435"/>
      <c r="T305" s="435"/>
      <c r="U305" s="435"/>
      <c r="V305" s="435"/>
      <c r="W305" s="435"/>
      <c r="X305" s="435"/>
      <c r="Y305" s="435"/>
      <c r="Z305" s="435"/>
    </row>
    <row r="306" spans="1:26" ht="15" customHeight="1">
      <c r="A306" s="451"/>
      <c r="B306" s="435"/>
      <c r="C306" s="435"/>
      <c r="D306" s="435"/>
      <c r="E306" s="435"/>
      <c r="F306" s="677"/>
      <c r="G306" s="677"/>
      <c r="H306" s="677"/>
      <c r="I306" s="677"/>
      <c r="J306" s="677"/>
      <c r="K306" s="677"/>
      <c r="L306" s="435"/>
      <c r="M306" s="435"/>
      <c r="N306" s="995"/>
      <c r="O306" s="435"/>
      <c r="P306" s="994"/>
      <c r="Q306" s="674"/>
      <c r="R306" s="995"/>
      <c r="S306" s="435"/>
      <c r="T306" s="435"/>
      <c r="U306" s="435"/>
      <c r="V306" s="435"/>
      <c r="W306" s="435"/>
      <c r="X306" s="435"/>
      <c r="Y306" s="435"/>
      <c r="Z306" s="435"/>
    </row>
    <row r="307" spans="1:26" ht="15" customHeight="1">
      <c r="A307" s="451"/>
      <c r="B307" s="435"/>
      <c r="C307" s="435"/>
      <c r="D307" s="435"/>
      <c r="E307" s="435"/>
      <c r="F307" s="677"/>
      <c r="G307" s="677"/>
      <c r="H307" s="677"/>
      <c r="I307" s="677"/>
      <c r="J307" s="677"/>
      <c r="K307" s="677"/>
      <c r="L307" s="435"/>
      <c r="M307" s="435"/>
      <c r="N307" s="995"/>
      <c r="O307" s="435"/>
      <c r="P307" s="994"/>
      <c r="Q307" s="674"/>
      <c r="R307" s="995"/>
      <c r="S307" s="435"/>
      <c r="T307" s="435"/>
      <c r="U307" s="435"/>
      <c r="V307" s="435"/>
      <c r="W307" s="435"/>
      <c r="X307" s="435"/>
      <c r="Y307" s="435"/>
      <c r="Z307" s="435"/>
    </row>
    <row r="308" spans="1:26" ht="15" customHeight="1">
      <c r="A308" s="451"/>
      <c r="B308" s="435"/>
      <c r="C308" s="435"/>
      <c r="D308" s="435"/>
      <c r="E308" s="435"/>
      <c r="F308" s="677"/>
      <c r="G308" s="677"/>
      <c r="H308" s="677"/>
      <c r="I308" s="677"/>
      <c r="J308" s="677"/>
      <c r="K308" s="677"/>
      <c r="L308" s="435"/>
      <c r="M308" s="435"/>
      <c r="N308" s="995"/>
      <c r="O308" s="435"/>
      <c r="P308" s="994"/>
      <c r="Q308" s="674"/>
      <c r="R308" s="995"/>
      <c r="S308" s="435"/>
      <c r="T308" s="435"/>
      <c r="U308" s="435"/>
      <c r="V308" s="435"/>
      <c r="W308" s="435"/>
      <c r="X308" s="435"/>
      <c r="Y308" s="435"/>
      <c r="Z308" s="435"/>
    </row>
    <row r="309" spans="1:26" ht="15" customHeight="1">
      <c r="A309" s="451"/>
      <c r="B309" s="435"/>
      <c r="C309" s="435"/>
      <c r="D309" s="435"/>
      <c r="E309" s="435"/>
      <c r="F309" s="677"/>
      <c r="G309" s="677"/>
      <c r="H309" s="677"/>
      <c r="I309" s="677"/>
      <c r="J309" s="677"/>
      <c r="K309" s="677"/>
      <c r="L309" s="435"/>
      <c r="M309" s="435"/>
      <c r="N309" s="995"/>
      <c r="O309" s="435"/>
      <c r="P309" s="994"/>
      <c r="Q309" s="674"/>
      <c r="R309" s="995"/>
      <c r="S309" s="435"/>
      <c r="T309" s="435"/>
      <c r="U309" s="435"/>
      <c r="V309" s="435"/>
      <c r="W309" s="435"/>
      <c r="X309" s="435"/>
      <c r="Y309" s="435"/>
      <c r="Z309" s="435"/>
    </row>
    <row r="310" spans="1:26" ht="15" customHeight="1">
      <c r="A310" s="451"/>
      <c r="B310" s="435"/>
      <c r="C310" s="435"/>
      <c r="D310" s="435"/>
      <c r="E310" s="435"/>
      <c r="F310" s="677"/>
      <c r="G310" s="677"/>
      <c r="H310" s="677"/>
      <c r="I310" s="677"/>
      <c r="J310" s="677"/>
      <c r="K310" s="677"/>
      <c r="L310" s="435"/>
      <c r="M310" s="435"/>
      <c r="N310" s="995"/>
      <c r="O310" s="435"/>
      <c r="P310" s="994"/>
      <c r="Q310" s="674"/>
      <c r="R310" s="995"/>
      <c r="S310" s="435"/>
      <c r="T310" s="435"/>
      <c r="U310" s="435"/>
      <c r="V310" s="435"/>
      <c r="W310" s="435"/>
      <c r="X310" s="435"/>
      <c r="Y310" s="435"/>
      <c r="Z310" s="435"/>
    </row>
    <row r="311" spans="1:26" ht="15" customHeight="1">
      <c r="A311" s="451"/>
      <c r="B311" s="435"/>
      <c r="C311" s="435"/>
      <c r="D311" s="435"/>
      <c r="E311" s="435"/>
      <c r="F311" s="677"/>
      <c r="G311" s="677"/>
      <c r="H311" s="677"/>
      <c r="I311" s="677"/>
      <c r="J311" s="677"/>
      <c r="K311" s="677"/>
      <c r="L311" s="435"/>
      <c r="M311" s="435"/>
      <c r="N311" s="995"/>
      <c r="O311" s="435"/>
      <c r="P311" s="994"/>
      <c r="Q311" s="674"/>
      <c r="R311" s="995"/>
      <c r="S311" s="435"/>
      <c r="T311" s="435"/>
      <c r="U311" s="435"/>
      <c r="V311" s="435"/>
      <c r="W311" s="435"/>
      <c r="X311" s="435"/>
      <c r="Y311" s="435"/>
      <c r="Z311" s="435"/>
    </row>
    <row r="312" spans="1:26" ht="15" customHeight="1">
      <c r="A312" s="451"/>
      <c r="B312" s="435"/>
      <c r="C312" s="435"/>
      <c r="D312" s="435"/>
      <c r="E312" s="435"/>
      <c r="F312" s="677"/>
      <c r="G312" s="677"/>
      <c r="H312" s="677"/>
      <c r="I312" s="677"/>
      <c r="J312" s="677"/>
      <c r="K312" s="677"/>
      <c r="L312" s="435"/>
      <c r="M312" s="435"/>
      <c r="N312" s="995"/>
      <c r="O312" s="435"/>
      <c r="P312" s="994"/>
      <c r="Q312" s="674"/>
      <c r="R312" s="995"/>
      <c r="S312" s="435"/>
      <c r="T312" s="435"/>
      <c r="U312" s="435"/>
      <c r="V312" s="435"/>
      <c r="W312" s="435"/>
      <c r="X312" s="435"/>
      <c r="Y312" s="435"/>
      <c r="Z312" s="435"/>
    </row>
    <row r="313" spans="1:26" ht="15" customHeight="1">
      <c r="A313" s="451"/>
      <c r="B313" s="435"/>
      <c r="C313" s="435"/>
      <c r="D313" s="435"/>
      <c r="E313" s="435"/>
      <c r="F313" s="677"/>
      <c r="G313" s="677"/>
      <c r="H313" s="677"/>
      <c r="I313" s="677"/>
      <c r="J313" s="677"/>
      <c r="K313" s="677"/>
      <c r="L313" s="435"/>
      <c r="M313" s="435"/>
      <c r="N313" s="995"/>
      <c r="O313" s="435"/>
      <c r="P313" s="994"/>
      <c r="Q313" s="674"/>
      <c r="R313" s="995"/>
      <c r="S313" s="435"/>
      <c r="T313" s="435"/>
      <c r="U313" s="435"/>
      <c r="V313" s="435"/>
      <c r="W313" s="435"/>
      <c r="X313" s="435"/>
      <c r="Y313" s="435"/>
      <c r="Z313" s="435"/>
    </row>
    <row r="314" spans="1:26" ht="15" customHeight="1">
      <c r="A314" s="451"/>
      <c r="B314" s="435"/>
      <c r="C314" s="435"/>
      <c r="D314" s="435"/>
      <c r="E314" s="435"/>
      <c r="F314" s="677"/>
      <c r="G314" s="677"/>
      <c r="H314" s="677"/>
      <c r="I314" s="677"/>
      <c r="J314" s="677"/>
      <c r="K314" s="677"/>
      <c r="L314" s="435"/>
      <c r="M314" s="435"/>
      <c r="N314" s="995"/>
      <c r="O314" s="435"/>
      <c r="P314" s="994"/>
      <c r="Q314" s="674"/>
      <c r="R314" s="995"/>
      <c r="S314" s="435"/>
      <c r="T314" s="435"/>
      <c r="U314" s="435"/>
      <c r="V314" s="435"/>
      <c r="W314" s="435"/>
      <c r="X314" s="435"/>
      <c r="Y314" s="435"/>
      <c r="Z314" s="435"/>
    </row>
    <row r="315" spans="1:26" ht="15" customHeight="1">
      <c r="A315" s="451"/>
      <c r="B315" s="435"/>
      <c r="C315" s="435"/>
      <c r="D315" s="435"/>
      <c r="E315" s="435"/>
      <c r="F315" s="677"/>
      <c r="G315" s="677"/>
      <c r="H315" s="677"/>
      <c r="I315" s="677"/>
      <c r="J315" s="677"/>
      <c r="K315" s="677"/>
      <c r="L315" s="435"/>
      <c r="M315" s="435"/>
      <c r="N315" s="995"/>
      <c r="O315" s="435"/>
      <c r="P315" s="994"/>
      <c r="Q315" s="674"/>
      <c r="R315" s="995"/>
      <c r="S315" s="435"/>
      <c r="T315" s="435"/>
      <c r="U315" s="435"/>
      <c r="V315" s="435"/>
      <c r="W315" s="435"/>
      <c r="X315" s="435"/>
      <c r="Y315" s="435"/>
      <c r="Z315" s="435"/>
    </row>
    <row r="316" spans="1:26" ht="15" customHeight="1">
      <c r="A316" s="451"/>
      <c r="B316" s="435"/>
      <c r="C316" s="435"/>
      <c r="D316" s="435"/>
      <c r="E316" s="435"/>
      <c r="F316" s="677"/>
      <c r="G316" s="677"/>
      <c r="H316" s="677"/>
      <c r="I316" s="677"/>
      <c r="J316" s="677"/>
      <c r="K316" s="677"/>
      <c r="L316" s="435"/>
      <c r="M316" s="435"/>
      <c r="N316" s="995"/>
      <c r="O316" s="435"/>
      <c r="P316" s="994"/>
      <c r="Q316" s="674"/>
      <c r="R316" s="995"/>
      <c r="S316" s="435"/>
      <c r="T316" s="435"/>
      <c r="U316" s="435"/>
      <c r="V316" s="435"/>
      <c r="W316" s="435"/>
      <c r="X316" s="435"/>
      <c r="Y316" s="435"/>
      <c r="Z316" s="435"/>
    </row>
    <row r="317" spans="1:26" ht="15" customHeight="1">
      <c r="A317" s="451"/>
      <c r="B317" s="435"/>
      <c r="C317" s="435"/>
      <c r="D317" s="435"/>
      <c r="E317" s="435"/>
      <c r="F317" s="677"/>
      <c r="G317" s="677"/>
      <c r="H317" s="677"/>
      <c r="I317" s="677"/>
      <c r="J317" s="677"/>
      <c r="K317" s="677"/>
      <c r="L317" s="435"/>
      <c r="M317" s="435"/>
      <c r="N317" s="995"/>
      <c r="O317" s="435"/>
      <c r="P317" s="994"/>
      <c r="Q317" s="674"/>
      <c r="R317" s="995"/>
      <c r="S317" s="435"/>
      <c r="T317" s="435"/>
      <c r="U317" s="435"/>
      <c r="V317" s="435"/>
      <c r="W317" s="435"/>
      <c r="X317" s="435"/>
      <c r="Y317" s="435"/>
      <c r="Z317" s="435"/>
    </row>
    <row r="318" spans="1:26" ht="15" customHeight="1">
      <c r="A318" s="451"/>
      <c r="B318" s="435"/>
      <c r="C318" s="435"/>
      <c r="D318" s="435"/>
      <c r="E318" s="435"/>
      <c r="F318" s="677"/>
      <c r="G318" s="677"/>
      <c r="H318" s="677"/>
      <c r="I318" s="677"/>
      <c r="J318" s="677"/>
      <c r="K318" s="677"/>
      <c r="L318" s="435"/>
      <c r="M318" s="435"/>
      <c r="N318" s="995"/>
      <c r="O318" s="435"/>
      <c r="P318" s="994"/>
      <c r="Q318" s="674"/>
      <c r="R318" s="995"/>
      <c r="S318" s="435"/>
      <c r="T318" s="435"/>
      <c r="U318" s="435"/>
      <c r="V318" s="435"/>
      <c r="W318" s="435"/>
      <c r="X318" s="435"/>
      <c r="Y318" s="435"/>
      <c r="Z318" s="435"/>
    </row>
    <row r="319" spans="1:26" ht="15" customHeight="1">
      <c r="A319" s="451"/>
      <c r="B319" s="435"/>
      <c r="C319" s="435"/>
      <c r="D319" s="435"/>
      <c r="E319" s="435"/>
      <c r="F319" s="677"/>
      <c r="G319" s="677"/>
      <c r="H319" s="677"/>
      <c r="I319" s="677"/>
      <c r="J319" s="677"/>
      <c r="K319" s="677"/>
      <c r="L319" s="435"/>
      <c r="M319" s="435"/>
      <c r="N319" s="995"/>
      <c r="O319" s="435"/>
      <c r="P319" s="994"/>
      <c r="Q319" s="674"/>
      <c r="R319" s="995"/>
      <c r="S319" s="435"/>
      <c r="T319" s="435"/>
      <c r="U319" s="435"/>
      <c r="V319" s="435"/>
      <c r="W319" s="435"/>
      <c r="X319" s="435"/>
      <c r="Y319" s="435"/>
      <c r="Z319" s="435"/>
    </row>
    <row r="320" spans="1:26" ht="15" customHeight="1">
      <c r="A320" s="451"/>
      <c r="B320" s="435"/>
      <c r="C320" s="435"/>
      <c r="D320" s="435"/>
      <c r="E320" s="435"/>
      <c r="F320" s="677"/>
      <c r="G320" s="677"/>
      <c r="H320" s="677"/>
      <c r="I320" s="677"/>
      <c r="J320" s="677"/>
      <c r="K320" s="677"/>
      <c r="L320" s="435"/>
      <c r="M320" s="435"/>
      <c r="N320" s="995"/>
      <c r="O320" s="435"/>
      <c r="P320" s="994"/>
      <c r="Q320" s="674"/>
      <c r="R320" s="995"/>
      <c r="S320" s="435"/>
      <c r="T320" s="435"/>
      <c r="U320" s="435"/>
      <c r="V320" s="435"/>
      <c r="W320" s="435"/>
      <c r="X320" s="435"/>
      <c r="Y320" s="435"/>
      <c r="Z320" s="435"/>
    </row>
    <row r="321" spans="1:26" ht="15" customHeight="1">
      <c r="A321" s="451"/>
      <c r="B321" s="435"/>
      <c r="C321" s="435"/>
      <c r="D321" s="435"/>
      <c r="E321" s="435"/>
      <c r="F321" s="677"/>
      <c r="G321" s="677"/>
      <c r="H321" s="677"/>
      <c r="I321" s="677"/>
      <c r="J321" s="677"/>
      <c r="K321" s="677"/>
      <c r="L321" s="435"/>
      <c r="M321" s="435"/>
      <c r="N321" s="995"/>
      <c r="O321" s="435"/>
      <c r="P321" s="994"/>
      <c r="Q321" s="674"/>
      <c r="R321" s="995"/>
      <c r="S321" s="435"/>
      <c r="T321" s="435"/>
      <c r="U321" s="435"/>
      <c r="V321" s="435"/>
      <c r="W321" s="435"/>
      <c r="X321" s="435"/>
      <c r="Y321" s="435"/>
      <c r="Z321" s="435"/>
    </row>
    <row r="322" spans="1:26" ht="15" customHeight="1">
      <c r="A322" s="451"/>
      <c r="B322" s="435"/>
      <c r="C322" s="435"/>
      <c r="D322" s="435"/>
      <c r="E322" s="435"/>
      <c r="F322" s="677"/>
      <c r="G322" s="677"/>
      <c r="H322" s="677"/>
      <c r="I322" s="677"/>
      <c r="J322" s="677"/>
      <c r="K322" s="677"/>
      <c r="L322" s="435"/>
      <c r="M322" s="435"/>
      <c r="N322" s="995"/>
      <c r="O322" s="435"/>
      <c r="P322" s="994"/>
      <c r="Q322" s="674"/>
      <c r="R322" s="995"/>
      <c r="S322" s="435"/>
      <c r="T322" s="435"/>
      <c r="U322" s="435"/>
      <c r="V322" s="435"/>
      <c r="W322" s="435"/>
      <c r="X322" s="435"/>
      <c r="Y322" s="435"/>
      <c r="Z322" s="435"/>
    </row>
    <row r="323" spans="1:26" ht="15" customHeight="1">
      <c r="A323" s="451"/>
      <c r="B323" s="435"/>
      <c r="C323" s="435"/>
      <c r="D323" s="435"/>
      <c r="E323" s="435"/>
      <c r="F323" s="677"/>
      <c r="G323" s="677"/>
      <c r="H323" s="677"/>
      <c r="I323" s="677"/>
      <c r="J323" s="677"/>
      <c r="K323" s="677"/>
      <c r="L323" s="435"/>
      <c r="M323" s="435"/>
      <c r="N323" s="995"/>
      <c r="O323" s="435"/>
      <c r="P323" s="994"/>
      <c r="Q323" s="674"/>
      <c r="R323" s="995"/>
      <c r="S323" s="435"/>
      <c r="T323" s="435"/>
      <c r="U323" s="435"/>
      <c r="V323" s="435"/>
      <c r="W323" s="435"/>
      <c r="X323" s="435"/>
      <c r="Y323" s="435"/>
      <c r="Z323" s="435"/>
    </row>
    <row r="324" spans="1:26" ht="15" customHeight="1">
      <c r="A324" s="451"/>
      <c r="B324" s="435"/>
      <c r="C324" s="435"/>
      <c r="D324" s="435"/>
      <c r="E324" s="435"/>
      <c r="F324" s="677"/>
      <c r="G324" s="677"/>
      <c r="H324" s="677"/>
      <c r="I324" s="677"/>
      <c r="J324" s="677"/>
      <c r="K324" s="677"/>
      <c r="L324" s="435"/>
      <c r="M324" s="435"/>
      <c r="N324" s="995"/>
      <c r="O324" s="435"/>
      <c r="P324" s="994"/>
      <c r="Q324" s="674"/>
      <c r="R324" s="995"/>
      <c r="S324" s="435"/>
      <c r="T324" s="435"/>
      <c r="U324" s="435"/>
      <c r="V324" s="435"/>
      <c r="W324" s="435"/>
      <c r="X324" s="435"/>
      <c r="Y324" s="435"/>
      <c r="Z324" s="435"/>
    </row>
    <row r="325" spans="1:26" ht="15" customHeight="1">
      <c r="A325" s="451"/>
      <c r="B325" s="435"/>
      <c r="C325" s="435"/>
      <c r="D325" s="435"/>
      <c r="E325" s="435"/>
      <c r="F325" s="677"/>
      <c r="G325" s="677"/>
      <c r="H325" s="677"/>
      <c r="I325" s="677"/>
      <c r="J325" s="677"/>
      <c r="K325" s="677"/>
      <c r="L325" s="435"/>
      <c r="M325" s="435"/>
      <c r="N325" s="995"/>
      <c r="O325" s="435"/>
      <c r="P325" s="994"/>
      <c r="Q325" s="674"/>
      <c r="R325" s="995"/>
      <c r="S325" s="435"/>
      <c r="T325" s="435"/>
      <c r="U325" s="435"/>
      <c r="V325" s="435"/>
      <c r="W325" s="435"/>
      <c r="X325" s="435"/>
      <c r="Y325" s="435"/>
      <c r="Z325" s="435"/>
    </row>
    <row r="326" spans="1:26" ht="15" customHeight="1">
      <c r="A326" s="451"/>
      <c r="B326" s="435"/>
      <c r="C326" s="435"/>
      <c r="D326" s="435"/>
      <c r="E326" s="435"/>
      <c r="F326" s="677"/>
      <c r="G326" s="677"/>
      <c r="H326" s="677"/>
      <c r="I326" s="677"/>
      <c r="J326" s="677"/>
      <c r="K326" s="677"/>
      <c r="L326" s="435"/>
      <c r="M326" s="435"/>
      <c r="N326" s="995"/>
      <c r="O326" s="435"/>
      <c r="P326" s="994"/>
      <c r="Q326" s="674"/>
      <c r="R326" s="995"/>
      <c r="S326" s="435"/>
      <c r="T326" s="435"/>
      <c r="U326" s="435"/>
      <c r="V326" s="435"/>
      <c r="W326" s="435"/>
      <c r="X326" s="435"/>
      <c r="Y326" s="435"/>
      <c r="Z326" s="435"/>
    </row>
    <row r="327" spans="1:26" ht="15" customHeight="1">
      <c r="A327" s="451"/>
      <c r="B327" s="435"/>
      <c r="C327" s="435"/>
      <c r="D327" s="435"/>
      <c r="E327" s="435"/>
      <c r="F327" s="677"/>
      <c r="G327" s="677"/>
      <c r="H327" s="677"/>
      <c r="I327" s="677"/>
      <c r="J327" s="677"/>
      <c r="K327" s="677"/>
      <c r="L327" s="435"/>
      <c r="M327" s="435"/>
      <c r="N327" s="995"/>
      <c r="O327" s="435"/>
      <c r="P327" s="994"/>
      <c r="Q327" s="674"/>
      <c r="R327" s="995"/>
      <c r="S327" s="435"/>
      <c r="T327" s="435"/>
      <c r="U327" s="435"/>
      <c r="V327" s="435"/>
      <c r="W327" s="435"/>
      <c r="X327" s="435"/>
      <c r="Y327" s="435"/>
      <c r="Z327" s="435"/>
    </row>
    <row r="328" spans="1:26" ht="15" customHeight="1">
      <c r="A328" s="451"/>
      <c r="B328" s="435"/>
      <c r="C328" s="435"/>
      <c r="D328" s="435"/>
      <c r="E328" s="435"/>
      <c r="F328" s="677"/>
      <c r="G328" s="677"/>
      <c r="H328" s="677"/>
      <c r="I328" s="677"/>
      <c r="J328" s="677"/>
      <c r="K328" s="677"/>
      <c r="L328" s="435"/>
      <c r="M328" s="435"/>
      <c r="N328" s="995"/>
      <c r="O328" s="435"/>
      <c r="P328" s="994"/>
      <c r="Q328" s="674"/>
      <c r="R328" s="995"/>
      <c r="S328" s="435"/>
      <c r="T328" s="435"/>
      <c r="U328" s="435"/>
      <c r="V328" s="435"/>
      <c r="W328" s="435"/>
      <c r="X328" s="435"/>
      <c r="Y328" s="435"/>
      <c r="Z328" s="435"/>
    </row>
    <row r="329" spans="1:26" ht="15" customHeight="1">
      <c r="A329" s="451"/>
      <c r="B329" s="435"/>
      <c r="C329" s="435"/>
      <c r="D329" s="435"/>
      <c r="E329" s="435"/>
      <c r="F329" s="677"/>
      <c r="G329" s="677"/>
      <c r="H329" s="677"/>
      <c r="I329" s="677"/>
      <c r="J329" s="677"/>
      <c r="K329" s="677"/>
      <c r="L329" s="435"/>
      <c r="M329" s="435"/>
      <c r="N329" s="995"/>
      <c r="O329" s="435"/>
      <c r="P329" s="994"/>
      <c r="Q329" s="674"/>
      <c r="R329" s="995"/>
      <c r="S329" s="435"/>
      <c r="T329" s="435"/>
      <c r="U329" s="435"/>
      <c r="V329" s="435"/>
      <c r="W329" s="435"/>
      <c r="X329" s="435"/>
      <c r="Y329" s="435"/>
      <c r="Z329" s="435"/>
    </row>
    <row r="330" spans="1:26" ht="15" customHeight="1">
      <c r="A330" s="451"/>
      <c r="B330" s="435"/>
      <c r="C330" s="435"/>
      <c r="D330" s="435"/>
      <c r="E330" s="435"/>
      <c r="F330" s="677"/>
      <c r="G330" s="677"/>
      <c r="H330" s="677"/>
      <c r="I330" s="677"/>
      <c r="J330" s="677"/>
      <c r="K330" s="677"/>
      <c r="L330" s="435"/>
      <c r="M330" s="435"/>
      <c r="N330" s="995"/>
      <c r="O330" s="435"/>
      <c r="P330" s="994"/>
      <c r="Q330" s="674"/>
      <c r="R330" s="995"/>
      <c r="S330" s="435"/>
      <c r="T330" s="435"/>
      <c r="U330" s="435"/>
      <c r="V330" s="435"/>
      <c r="W330" s="435"/>
      <c r="X330" s="435"/>
      <c r="Y330" s="435"/>
      <c r="Z330" s="435"/>
    </row>
    <row r="331" spans="1:26" ht="15" customHeight="1">
      <c r="A331" s="451"/>
      <c r="B331" s="435"/>
      <c r="C331" s="435"/>
      <c r="D331" s="435"/>
      <c r="E331" s="435"/>
      <c r="F331" s="677"/>
      <c r="G331" s="677"/>
      <c r="H331" s="677"/>
      <c r="I331" s="677"/>
      <c r="J331" s="677"/>
      <c r="K331" s="677"/>
      <c r="L331" s="435"/>
      <c r="M331" s="435"/>
      <c r="N331" s="995"/>
      <c r="O331" s="435"/>
      <c r="P331" s="994"/>
      <c r="Q331" s="674"/>
      <c r="R331" s="995"/>
      <c r="S331" s="435"/>
      <c r="T331" s="435"/>
      <c r="U331" s="435"/>
      <c r="V331" s="435"/>
      <c r="W331" s="435"/>
      <c r="X331" s="435"/>
      <c r="Y331" s="435"/>
      <c r="Z331" s="435"/>
    </row>
    <row r="332" spans="1:26" ht="15" customHeight="1">
      <c r="A332" s="451"/>
      <c r="B332" s="435"/>
      <c r="C332" s="435"/>
      <c r="D332" s="435"/>
      <c r="E332" s="435"/>
      <c r="F332" s="677"/>
      <c r="G332" s="677"/>
      <c r="H332" s="677"/>
      <c r="I332" s="677"/>
      <c r="J332" s="677"/>
      <c r="K332" s="677"/>
      <c r="L332" s="435"/>
      <c r="M332" s="435"/>
      <c r="N332" s="995"/>
      <c r="O332" s="435"/>
      <c r="P332" s="994"/>
      <c r="Q332" s="674"/>
      <c r="R332" s="995"/>
      <c r="S332" s="435"/>
      <c r="T332" s="435"/>
      <c r="U332" s="435"/>
      <c r="V332" s="435"/>
      <c r="W332" s="435"/>
      <c r="X332" s="435"/>
      <c r="Y332" s="435"/>
      <c r="Z332" s="435"/>
    </row>
    <row r="333" spans="1:26" ht="15" customHeight="1">
      <c r="A333" s="451"/>
      <c r="B333" s="435"/>
      <c r="C333" s="435"/>
      <c r="D333" s="435"/>
      <c r="E333" s="435"/>
      <c r="F333" s="677"/>
      <c r="G333" s="677"/>
      <c r="H333" s="677"/>
      <c r="I333" s="677"/>
      <c r="J333" s="677"/>
      <c r="K333" s="677"/>
      <c r="L333" s="435"/>
      <c r="M333" s="435"/>
      <c r="N333" s="995"/>
      <c r="O333" s="435"/>
      <c r="P333" s="994"/>
      <c r="Q333" s="674"/>
      <c r="R333" s="995"/>
      <c r="S333" s="435"/>
      <c r="T333" s="435"/>
      <c r="U333" s="435"/>
      <c r="V333" s="435"/>
      <c r="W333" s="435"/>
      <c r="X333" s="435"/>
      <c r="Y333" s="435"/>
      <c r="Z333" s="435"/>
    </row>
    <row r="334" spans="1:26" ht="15" customHeight="1">
      <c r="A334" s="451"/>
      <c r="B334" s="435"/>
      <c r="C334" s="435"/>
      <c r="D334" s="435"/>
      <c r="E334" s="435"/>
      <c r="F334" s="677"/>
      <c r="G334" s="677"/>
      <c r="H334" s="677"/>
      <c r="I334" s="677"/>
      <c r="J334" s="677"/>
      <c r="K334" s="677"/>
      <c r="L334" s="435"/>
      <c r="M334" s="435"/>
      <c r="N334" s="995"/>
      <c r="O334" s="435"/>
      <c r="P334" s="994"/>
      <c r="Q334" s="674"/>
      <c r="R334" s="995"/>
      <c r="S334" s="435"/>
      <c r="T334" s="435"/>
      <c r="U334" s="435"/>
      <c r="V334" s="435"/>
      <c r="W334" s="435"/>
      <c r="X334" s="435"/>
      <c r="Y334" s="435"/>
      <c r="Z334" s="435"/>
    </row>
    <row r="335" spans="1:26" ht="15" customHeight="1">
      <c r="A335" s="451"/>
      <c r="B335" s="435"/>
      <c r="C335" s="435"/>
      <c r="D335" s="435"/>
      <c r="E335" s="435"/>
      <c r="F335" s="677"/>
      <c r="G335" s="677"/>
      <c r="H335" s="677"/>
      <c r="I335" s="677"/>
      <c r="J335" s="677"/>
      <c r="K335" s="677"/>
      <c r="L335" s="435"/>
      <c r="M335" s="435"/>
      <c r="N335" s="995"/>
      <c r="O335" s="435"/>
      <c r="P335" s="994"/>
      <c r="Q335" s="674"/>
      <c r="R335" s="995"/>
      <c r="S335" s="435"/>
      <c r="T335" s="435"/>
      <c r="U335" s="435"/>
      <c r="V335" s="435"/>
      <c r="W335" s="435"/>
      <c r="X335" s="435"/>
      <c r="Y335" s="435"/>
      <c r="Z335" s="435"/>
    </row>
    <row r="336" spans="1:26" ht="15" customHeight="1">
      <c r="A336" s="451"/>
      <c r="B336" s="435"/>
      <c r="C336" s="435"/>
      <c r="D336" s="435"/>
      <c r="E336" s="435"/>
      <c r="F336" s="677"/>
      <c r="G336" s="677"/>
      <c r="H336" s="677"/>
      <c r="I336" s="677"/>
      <c r="J336" s="677"/>
      <c r="K336" s="677"/>
      <c r="L336" s="435"/>
      <c r="M336" s="435"/>
      <c r="N336" s="995"/>
      <c r="O336" s="435"/>
      <c r="P336" s="994"/>
      <c r="Q336" s="674"/>
      <c r="R336" s="995"/>
      <c r="S336" s="435"/>
      <c r="T336" s="435"/>
      <c r="U336" s="435"/>
      <c r="V336" s="435"/>
      <c r="W336" s="435"/>
      <c r="X336" s="435"/>
      <c r="Y336" s="435"/>
      <c r="Z336" s="435"/>
    </row>
    <row r="337" spans="16:16" ht="15" customHeight="1">
      <c r="P337" s="1010"/>
    </row>
    <row r="338" spans="16:16" ht="15" customHeight="1">
      <c r="P338" s="1010"/>
    </row>
    <row r="339" spans="16:16" ht="15" customHeight="1">
      <c r="P339" s="1010"/>
    </row>
    <row r="340" spans="16:16" ht="15" customHeight="1">
      <c r="P340" s="1010"/>
    </row>
    <row r="341" spans="16:16" ht="15" customHeight="1">
      <c r="P341" s="1010"/>
    </row>
    <row r="342" spans="16:16" ht="15" customHeight="1">
      <c r="P342" s="1010"/>
    </row>
    <row r="343" spans="16:16" ht="15" customHeight="1">
      <c r="P343" s="1010"/>
    </row>
    <row r="344" spans="16:16" ht="15" customHeight="1">
      <c r="P344" s="1010"/>
    </row>
    <row r="345" spans="16:16" ht="15" customHeight="1">
      <c r="P345" s="1010"/>
    </row>
    <row r="346" spans="16:16" ht="15" customHeight="1">
      <c r="P346" s="1010"/>
    </row>
    <row r="347" spans="16:16" ht="15" customHeight="1">
      <c r="P347" s="1010"/>
    </row>
    <row r="348" spans="16:16" ht="15" customHeight="1">
      <c r="P348" s="1010"/>
    </row>
    <row r="349" spans="16:16" ht="15" customHeight="1">
      <c r="P349" s="1010"/>
    </row>
    <row r="350" spans="16:16" ht="15" customHeight="1">
      <c r="P350" s="1010"/>
    </row>
    <row r="351" spans="16:16" ht="15" customHeight="1">
      <c r="P351" s="1010"/>
    </row>
    <row r="352" spans="16:16" ht="15" customHeight="1">
      <c r="P352" s="1010"/>
    </row>
    <row r="353" spans="16:16" ht="15" customHeight="1">
      <c r="P353" s="1010"/>
    </row>
    <row r="354" spans="16:16" ht="15" customHeight="1">
      <c r="P354" s="1010"/>
    </row>
    <row r="355" spans="16:16" ht="15" customHeight="1">
      <c r="P355" s="1010"/>
    </row>
    <row r="356" spans="16:16" ht="15" customHeight="1">
      <c r="P356" s="1010"/>
    </row>
    <row r="357" spans="16:16" ht="15" customHeight="1">
      <c r="P357" s="1010"/>
    </row>
    <row r="358" spans="16:16" ht="15" customHeight="1">
      <c r="P358" s="1010"/>
    </row>
    <row r="359" spans="16:16" ht="15" customHeight="1">
      <c r="P359" s="1010"/>
    </row>
    <row r="360" spans="16:16" ht="15" customHeight="1">
      <c r="P360" s="1010"/>
    </row>
    <row r="361" spans="16:16" ht="15" customHeight="1">
      <c r="P361" s="1010"/>
    </row>
    <row r="362" spans="16:16" ht="15" customHeight="1">
      <c r="P362" s="1010"/>
    </row>
    <row r="363" spans="16:16" ht="15" customHeight="1">
      <c r="P363" s="1010"/>
    </row>
    <row r="364" spans="16:16" ht="15" customHeight="1">
      <c r="P364" s="1010"/>
    </row>
    <row r="365" spans="16:16" ht="15" customHeight="1">
      <c r="P365" s="1010"/>
    </row>
    <row r="366" spans="16:16" ht="15" customHeight="1">
      <c r="P366" s="1010"/>
    </row>
    <row r="367" spans="16:16" ht="15" customHeight="1">
      <c r="P367" s="1010"/>
    </row>
    <row r="368" spans="16:16" ht="15" customHeight="1">
      <c r="P368" s="1010"/>
    </row>
    <row r="369" spans="16:16" ht="15" customHeight="1">
      <c r="P369" s="1010"/>
    </row>
    <row r="370" spans="16:16" ht="15" customHeight="1">
      <c r="P370" s="1010"/>
    </row>
    <row r="371" spans="16:16" ht="15" customHeight="1">
      <c r="P371" s="1010"/>
    </row>
    <row r="372" spans="16:16" ht="15" customHeight="1">
      <c r="P372" s="1010"/>
    </row>
    <row r="373" spans="16:16" ht="15" customHeight="1">
      <c r="P373" s="1010"/>
    </row>
    <row r="374" spans="16:16" ht="15" customHeight="1">
      <c r="P374" s="1010"/>
    </row>
    <row r="375" spans="16:16" ht="15" customHeight="1">
      <c r="P375" s="1010"/>
    </row>
    <row r="376" spans="16:16" ht="15" customHeight="1">
      <c r="P376" s="1010"/>
    </row>
    <row r="377" spans="16:16" ht="15" customHeight="1">
      <c r="P377" s="1010"/>
    </row>
    <row r="378" spans="16:16" ht="15" customHeight="1">
      <c r="P378" s="1010"/>
    </row>
    <row r="379" spans="16:16" ht="15" customHeight="1">
      <c r="P379" s="1010"/>
    </row>
    <row r="380" spans="16:16" ht="15" customHeight="1">
      <c r="P380" s="1010"/>
    </row>
    <row r="381" spans="16:16" ht="15" customHeight="1">
      <c r="P381" s="1010"/>
    </row>
    <row r="382" spans="16:16" ht="15" customHeight="1">
      <c r="P382" s="1010"/>
    </row>
    <row r="383" spans="16:16" ht="15" customHeight="1">
      <c r="P383" s="1010"/>
    </row>
    <row r="384" spans="16:16" ht="15" customHeight="1">
      <c r="P384" s="1010"/>
    </row>
    <row r="385" spans="16:16" ht="15" customHeight="1">
      <c r="P385" s="1010"/>
    </row>
    <row r="386" spans="16:16" ht="15" customHeight="1">
      <c r="P386" s="1010"/>
    </row>
    <row r="387" spans="16:16" ht="15" customHeight="1">
      <c r="P387" s="1010"/>
    </row>
    <row r="388" spans="16:16" ht="15" customHeight="1">
      <c r="P388" s="1010"/>
    </row>
    <row r="389" spans="16:16" ht="15" customHeight="1">
      <c r="P389" s="1010"/>
    </row>
    <row r="390" spans="16:16" ht="15" customHeight="1">
      <c r="P390" s="1010"/>
    </row>
    <row r="391" spans="16:16" ht="15" customHeight="1">
      <c r="P391" s="1010"/>
    </row>
    <row r="392" spans="16:16" ht="15" customHeight="1">
      <c r="P392" s="1010"/>
    </row>
    <row r="393" spans="16:16" ht="15" customHeight="1">
      <c r="P393" s="1010"/>
    </row>
    <row r="394" spans="16:16" ht="15" customHeight="1">
      <c r="P394" s="1010"/>
    </row>
    <row r="395" spans="16:16" ht="15" customHeight="1">
      <c r="P395" s="1010"/>
    </row>
    <row r="396" spans="16:16" ht="15" customHeight="1">
      <c r="P396" s="1010"/>
    </row>
    <row r="397" spans="16:16" ht="15" customHeight="1">
      <c r="P397" s="1010"/>
    </row>
    <row r="398" spans="16:16" ht="15" customHeight="1">
      <c r="P398" s="1010"/>
    </row>
    <row r="399" spans="16:16" ht="15" customHeight="1">
      <c r="P399" s="1010"/>
    </row>
    <row r="400" spans="16:16" ht="15" customHeight="1">
      <c r="P400" s="1010"/>
    </row>
    <row r="401" spans="16:16" ht="15" customHeight="1">
      <c r="P401" s="1010"/>
    </row>
    <row r="402" spans="16:16" ht="15" customHeight="1">
      <c r="P402" s="1010"/>
    </row>
    <row r="403" spans="16:16" ht="15" customHeight="1">
      <c r="P403" s="1010"/>
    </row>
    <row r="404" spans="16:16" ht="15" customHeight="1">
      <c r="P404" s="1010"/>
    </row>
    <row r="405" spans="16:16" ht="15" customHeight="1">
      <c r="P405" s="1010"/>
    </row>
    <row r="406" spans="16:16" ht="15" customHeight="1">
      <c r="P406" s="1010"/>
    </row>
    <row r="407" spans="16:16" ht="15" customHeight="1">
      <c r="P407" s="1010"/>
    </row>
    <row r="408" spans="16:16" ht="15" customHeight="1">
      <c r="P408" s="1010"/>
    </row>
    <row r="409" spans="16:16" ht="15" customHeight="1">
      <c r="P409" s="1010"/>
    </row>
    <row r="410" spans="16:16" ht="15" customHeight="1">
      <c r="P410" s="1010"/>
    </row>
    <row r="411" spans="16:16" ht="15" customHeight="1">
      <c r="P411" s="1010"/>
    </row>
    <row r="412" spans="16:16" ht="15" customHeight="1">
      <c r="P412" s="1010"/>
    </row>
    <row r="413" spans="16:16" ht="15" customHeight="1">
      <c r="P413" s="1010"/>
    </row>
    <row r="414" spans="16:16" ht="15" customHeight="1">
      <c r="P414" s="1010"/>
    </row>
    <row r="415" spans="16:16" ht="15" customHeight="1">
      <c r="P415" s="1010"/>
    </row>
    <row r="416" spans="16:16" ht="15" customHeight="1">
      <c r="P416" s="1010"/>
    </row>
    <row r="417" spans="16:16" ht="15" customHeight="1">
      <c r="P417" s="1010"/>
    </row>
    <row r="418" spans="16:16" ht="15" customHeight="1">
      <c r="P418" s="1010"/>
    </row>
    <row r="419" spans="16:16" ht="15" customHeight="1">
      <c r="P419" s="1010"/>
    </row>
    <row r="420" spans="16:16" ht="15" customHeight="1">
      <c r="P420" s="1010"/>
    </row>
    <row r="421" spans="16:16" ht="15" customHeight="1">
      <c r="P421" s="1010"/>
    </row>
    <row r="422" spans="16:16" ht="15" customHeight="1">
      <c r="P422" s="1010"/>
    </row>
    <row r="423" spans="16:16" ht="15" customHeight="1">
      <c r="P423" s="1010"/>
    </row>
    <row r="424" spans="16:16" ht="15" customHeight="1">
      <c r="P424" s="1010"/>
    </row>
    <row r="425" spans="16:16" ht="15" customHeight="1">
      <c r="P425" s="1010"/>
    </row>
    <row r="426" spans="16:16" ht="15" customHeight="1">
      <c r="P426" s="1010"/>
    </row>
    <row r="427" spans="16:16" ht="15" customHeight="1">
      <c r="P427" s="1010"/>
    </row>
    <row r="428" spans="16:16" ht="15" customHeight="1">
      <c r="P428" s="1010"/>
    </row>
    <row r="429" spans="16:16" ht="15" customHeight="1">
      <c r="P429" s="1010"/>
    </row>
    <row r="430" spans="16:16" ht="15" customHeight="1">
      <c r="P430" s="1010"/>
    </row>
    <row r="431" spans="16:16" ht="15" customHeight="1">
      <c r="P431" s="1010"/>
    </row>
    <row r="432" spans="16:16" ht="15" customHeight="1">
      <c r="P432" s="1010"/>
    </row>
    <row r="433" spans="16:16" ht="15" customHeight="1">
      <c r="P433" s="1010"/>
    </row>
    <row r="434" spans="16:16" ht="15" customHeight="1">
      <c r="P434" s="1010"/>
    </row>
    <row r="435" spans="16:16" ht="15" customHeight="1">
      <c r="P435" s="1010"/>
    </row>
    <row r="436" spans="16:16" ht="15" customHeight="1">
      <c r="P436" s="1010"/>
    </row>
    <row r="437" spans="16:16" ht="15" customHeight="1">
      <c r="P437" s="1010"/>
    </row>
    <row r="438" spans="16:16" ht="15" customHeight="1">
      <c r="P438" s="1010"/>
    </row>
    <row r="439" spans="16:16" ht="15" customHeight="1">
      <c r="P439" s="1010"/>
    </row>
    <row r="440" spans="16:16" ht="15" customHeight="1">
      <c r="P440" s="1010"/>
    </row>
    <row r="441" spans="16:16" ht="15" customHeight="1">
      <c r="P441" s="1010"/>
    </row>
    <row r="442" spans="16:16" ht="15" customHeight="1">
      <c r="P442" s="1010"/>
    </row>
    <row r="443" spans="16:16" ht="15" customHeight="1">
      <c r="P443" s="1010"/>
    </row>
    <row r="444" spans="16:16" ht="15" customHeight="1">
      <c r="P444" s="1010"/>
    </row>
    <row r="445" spans="16:16" ht="15" customHeight="1">
      <c r="P445" s="1010"/>
    </row>
    <row r="446" spans="16:16" ht="15" customHeight="1">
      <c r="P446" s="1010"/>
    </row>
    <row r="447" spans="16:16" ht="15" customHeight="1">
      <c r="P447" s="1010"/>
    </row>
    <row r="448" spans="16:16" ht="15" customHeight="1">
      <c r="P448" s="1010"/>
    </row>
    <row r="449" spans="16:16" ht="15" customHeight="1">
      <c r="P449" s="1010"/>
    </row>
    <row r="450" spans="16:16" ht="15" customHeight="1">
      <c r="P450" s="1010"/>
    </row>
    <row r="451" spans="16:16" ht="15" customHeight="1">
      <c r="P451" s="1010"/>
    </row>
    <row r="452" spans="16:16" ht="15" customHeight="1">
      <c r="P452" s="1010"/>
    </row>
    <row r="453" spans="16:16" ht="15" customHeight="1">
      <c r="P453" s="1010"/>
    </row>
    <row r="454" spans="16:16" ht="15" customHeight="1">
      <c r="P454" s="1010"/>
    </row>
    <row r="455" spans="16:16" ht="15" customHeight="1">
      <c r="P455" s="1010"/>
    </row>
    <row r="456" spans="16:16" ht="15" customHeight="1">
      <c r="P456" s="1010"/>
    </row>
    <row r="457" spans="16:16" ht="15" customHeight="1">
      <c r="P457" s="1010"/>
    </row>
    <row r="458" spans="16:16" ht="15" customHeight="1">
      <c r="P458" s="1010"/>
    </row>
    <row r="459" spans="16:16" ht="15" customHeight="1">
      <c r="P459" s="1010"/>
    </row>
    <row r="460" spans="16:16" ht="15" customHeight="1">
      <c r="P460" s="1010"/>
    </row>
    <row r="461" spans="16:16" ht="15" customHeight="1">
      <c r="P461" s="1010"/>
    </row>
    <row r="462" spans="16:16" ht="15" customHeight="1">
      <c r="P462" s="1010"/>
    </row>
    <row r="463" spans="16:16" ht="15" customHeight="1">
      <c r="P463" s="1010"/>
    </row>
    <row r="464" spans="16:16" ht="15" customHeight="1">
      <c r="P464" s="1010"/>
    </row>
    <row r="465" spans="16:16" ht="15" customHeight="1">
      <c r="P465" s="1010"/>
    </row>
    <row r="466" spans="16:16" ht="15" customHeight="1">
      <c r="P466" s="1010"/>
    </row>
    <row r="467" spans="16:16" ht="15" customHeight="1">
      <c r="P467" s="1010"/>
    </row>
    <row r="468" spans="16:16" ht="15" customHeight="1">
      <c r="P468" s="1010"/>
    </row>
    <row r="469" spans="16:16" ht="15" customHeight="1">
      <c r="P469" s="1010"/>
    </row>
    <row r="470" spans="16:16" ht="15" customHeight="1">
      <c r="P470" s="1010"/>
    </row>
    <row r="471" spans="16:16" ht="15" customHeight="1">
      <c r="P471" s="1010"/>
    </row>
    <row r="472" spans="16:16" ht="15" customHeight="1">
      <c r="P472" s="1010"/>
    </row>
    <row r="473" spans="16:16" ht="15" customHeight="1">
      <c r="P473" s="1010"/>
    </row>
    <row r="474" spans="16:16" ht="15" customHeight="1">
      <c r="P474" s="1010"/>
    </row>
    <row r="475" spans="16:16" ht="15" customHeight="1">
      <c r="P475" s="1010"/>
    </row>
    <row r="476" spans="16:16" ht="15" customHeight="1">
      <c r="P476" s="1010"/>
    </row>
    <row r="477" spans="16:16" ht="15" customHeight="1">
      <c r="P477" s="1010"/>
    </row>
    <row r="478" spans="16:16" ht="15" customHeight="1">
      <c r="P478" s="1010"/>
    </row>
    <row r="479" spans="16:16" ht="15" customHeight="1">
      <c r="P479" s="1010"/>
    </row>
    <row r="480" spans="16:16" ht="15" customHeight="1">
      <c r="P480" s="1010"/>
    </row>
    <row r="481" spans="16:16" ht="15" customHeight="1">
      <c r="P481" s="1010"/>
    </row>
    <row r="482" spans="16:16" ht="15" customHeight="1">
      <c r="P482" s="1010"/>
    </row>
    <row r="483" spans="16:16" ht="15" customHeight="1">
      <c r="P483" s="1010"/>
    </row>
    <row r="484" spans="16:16" ht="15" customHeight="1">
      <c r="P484" s="1010"/>
    </row>
    <row r="485" spans="16:16" ht="15" customHeight="1">
      <c r="P485" s="1010"/>
    </row>
    <row r="486" spans="16:16" ht="15" customHeight="1">
      <c r="P486" s="1010"/>
    </row>
    <row r="487" spans="16:16" ht="15" customHeight="1">
      <c r="P487" s="1010"/>
    </row>
    <row r="488" spans="16:16" ht="15" customHeight="1">
      <c r="P488" s="1010"/>
    </row>
    <row r="489" spans="16:16" ht="15" customHeight="1">
      <c r="P489" s="1010"/>
    </row>
    <row r="490" spans="16:16" ht="15" customHeight="1">
      <c r="P490" s="1010"/>
    </row>
    <row r="491" spans="16:16" ht="15" customHeight="1">
      <c r="P491" s="1010"/>
    </row>
    <row r="492" spans="16:16" ht="15" customHeight="1">
      <c r="P492" s="1010"/>
    </row>
    <row r="493" spans="16:16" ht="15" customHeight="1">
      <c r="P493" s="1010"/>
    </row>
    <row r="494" spans="16:16" ht="15" customHeight="1">
      <c r="P494" s="1010"/>
    </row>
    <row r="495" spans="16:16" ht="15" customHeight="1">
      <c r="P495" s="1010"/>
    </row>
    <row r="496" spans="16:16" ht="15" customHeight="1">
      <c r="P496" s="1010"/>
    </row>
    <row r="497" spans="16:16" ht="15" customHeight="1">
      <c r="P497" s="1010"/>
    </row>
    <row r="498" spans="16:16" ht="15" customHeight="1">
      <c r="P498" s="1010"/>
    </row>
    <row r="499" spans="16:16" ht="15" customHeight="1">
      <c r="P499" s="1010"/>
    </row>
    <row r="500" spans="16:16" ht="15" customHeight="1">
      <c r="P500" s="1010"/>
    </row>
    <row r="501" spans="16:16" ht="15" customHeight="1">
      <c r="P501" s="1010"/>
    </row>
    <row r="502" spans="16:16" ht="15" customHeight="1">
      <c r="P502" s="1010"/>
    </row>
    <row r="503" spans="16:16" ht="15" customHeight="1">
      <c r="P503" s="1010"/>
    </row>
    <row r="504" spans="16:16" ht="15" customHeight="1">
      <c r="P504" s="1010"/>
    </row>
    <row r="505" spans="16:16" ht="15" customHeight="1">
      <c r="P505" s="1010"/>
    </row>
    <row r="506" spans="16:16" ht="15" customHeight="1">
      <c r="P506" s="1010"/>
    </row>
    <row r="507" spans="16:16" ht="15" customHeight="1">
      <c r="P507" s="1010"/>
    </row>
    <row r="508" spans="16:16" ht="15" customHeight="1">
      <c r="P508" s="1010"/>
    </row>
    <row r="509" spans="16:16" ht="15" customHeight="1">
      <c r="P509" s="1010"/>
    </row>
    <row r="510" spans="16:16" ht="15" customHeight="1">
      <c r="P510" s="1010"/>
    </row>
    <row r="511" spans="16:16" ht="15" customHeight="1">
      <c r="P511" s="1010"/>
    </row>
    <row r="512" spans="16:16" ht="15" customHeight="1">
      <c r="P512" s="1010"/>
    </row>
    <row r="513" spans="16:16" ht="15" customHeight="1">
      <c r="P513" s="1010"/>
    </row>
    <row r="514" spans="16:16" ht="15" customHeight="1">
      <c r="P514" s="1010"/>
    </row>
    <row r="515" spans="16:16" ht="15" customHeight="1">
      <c r="P515" s="1010"/>
    </row>
    <row r="516" spans="16:16" ht="15" customHeight="1">
      <c r="P516" s="1010"/>
    </row>
    <row r="517" spans="16:16" ht="15" customHeight="1">
      <c r="P517" s="1010"/>
    </row>
    <row r="518" spans="16:16" ht="15" customHeight="1">
      <c r="P518" s="1010"/>
    </row>
    <row r="519" spans="16:16" ht="15" customHeight="1">
      <c r="P519" s="1010"/>
    </row>
    <row r="520" spans="16:16" ht="15" customHeight="1">
      <c r="P520" s="1010"/>
    </row>
    <row r="521" spans="16:16" ht="15" customHeight="1">
      <c r="P521" s="1010"/>
    </row>
    <row r="522" spans="16:16" ht="15" customHeight="1">
      <c r="P522" s="1010"/>
    </row>
    <row r="523" spans="16:16" ht="15" customHeight="1">
      <c r="P523" s="1010"/>
    </row>
    <row r="524" spans="16:16" ht="15" customHeight="1">
      <c r="P524" s="1010"/>
    </row>
    <row r="525" spans="16:16" ht="15" customHeight="1">
      <c r="P525" s="1010"/>
    </row>
    <row r="526" spans="16:16" ht="15" customHeight="1">
      <c r="P526" s="1010"/>
    </row>
    <row r="527" spans="16:16" ht="15" customHeight="1">
      <c r="P527" s="1010"/>
    </row>
    <row r="528" spans="16:16" ht="15" customHeight="1">
      <c r="P528" s="1010"/>
    </row>
    <row r="529" spans="16:16" ht="15" customHeight="1">
      <c r="P529" s="1010"/>
    </row>
    <row r="530" spans="16:16" ht="15" customHeight="1">
      <c r="P530" s="1010"/>
    </row>
    <row r="531" spans="16:16" ht="15" customHeight="1">
      <c r="P531" s="1010"/>
    </row>
    <row r="532" spans="16:16" ht="15" customHeight="1">
      <c r="P532" s="1010"/>
    </row>
    <row r="533" spans="16:16" ht="15" customHeight="1">
      <c r="P533" s="1010"/>
    </row>
    <row r="534" spans="16:16" ht="15" customHeight="1">
      <c r="P534" s="1010"/>
    </row>
    <row r="535" spans="16:16" ht="15" customHeight="1">
      <c r="P535" s="1010"/>
    </row>
    <row r="536" spans="16:16" ht="15" customHeight="1">
      <c r="P536" s="1010"/>
    </row>
    <row r="537" spans="16:16" ht="15" customHeight="1">
      <c r="P537" s="1010"/>
    </row>
    <row r="538" spans="16:16" ht="15" customHeight="1">
      <c r="P538" s="1010"/>
    </row>
    <row r="539" spans="16:16" ht="15" customHeight="1">
      <c r="P539" s="1010"/>
    </row>
    <row r="540" spans="16:16" ht="15" customHeight="1">
      <c r="P540" s="1010"/>
    </row>
    <row r="541" spans="16:16" ht="15" customHeight="1">
      <c r="P541" s="1010"/>
    </row>
    <row r="542" spans="16:16" ht="15" customHeight="1">
      <c r="P542" s="1010"/>
    </row>
    <row r="543" spans="16:16" ht="15" customHeight="1">
      <c r="P543" s="1010"/>
    </row>
    <row r="544" spans="16:16" ht="15" customHeight="1">
      <c r="P544" s="1010"/>
    </row>
    <row r="545" spans="16:16" ht="15" customHeight="1">
      <c r="P545" s="1010"/>
    </row>
    <row r="546" spans="16:16" ht="15" customHeight="1">
      <c r="P546" s="1010"/>
    </row>
    <row r="547" spans="16:16" ht="15" customHeight="1">
      <c r="P547" s="1010"/>
    </row>
    <row r="548" spans="16:16" ht="15" customHeight="1">
      <c r="P548" s="1010"/>
    </row>
    <row r="549" spans="16:16" ht="15" customHeight="1">
      <c r="P549" s="1010"/>
    </row>
    <row r="550" spans="16:16" ht="15" customHeight="1">
      <c r="P550" s="1010"/>
    </row>
    <row r="551" spans="16:16" ht="15" customHeight="1">
      <c r="P551" s="1010"/>
    </row>
    <row r="552" spans="16:16" ht="15" customHeight="1">
      <c r="P552" s="1010"/>
    </row>
    <row r="553" spans="16:16" ht="15" customHeight="1">
      <c r="P553" s="1010"/>
    </row>
    <row r="554" spans="16:16" ht="15" customHeight="1">
      <c r="P554" s="1010"/>
    </row>
    <row r="555" spans="16:16" ht="15" customHeight="1">
      <c r="P555" s="1010"/>
    </row>
    <row r="556" spans="16:16" ht="15" customHeight="1">
      <c r="P556" s="1010"/>
    </row>
    <row r="557" spans="16:16" ht="15" customHeight="1">
      <c r="P557" s="1010"/>
    </row>
    <row r="558" spans="16:16" ht="15" customHeight="1">
      <c r="P558" s="1010"/>
    </row>
    <row r="559" spans="16:16" ht="15" customHeight="1">
      <c r="P559" s="1010"/>
    </row>
    <row r="560" spans="16:16" ht="15" customHeight="1">
      <c r="P560" s="1010"/>
    </row>
    <row r="561" spans="16:16" ht="15" customHeight="1">
      <c r="P561" s="1010"/>
    </row>
    <row r="562" spans="16:16" ht="15" customHeight="1">
      <c r="P562" s="1010"/>
    </row>
    <row r="563" spans="16:16" ht="15" customHeight="1">
      <c r="P563" s="1010"/>
    </row>
    <row r="564" spans="16:16" ht="15" customHeight="1">
      <c r="P564" s="1010"/>
    </row>
    <row r="565" spans="16:16" ht="15" customHeight="1">
      <c r="P565" s="1010"/>
    </row>
    <row r="566" spans="16:16" ht="15" customHeight="1">
      <c r="P566" s="1010"/>
    </row>
    <row r="567" spans="16:16" ht="15" customHeight="1">
      <c r="P567" s="1010"/>
    </row>
    <row r="568" spans="16:16" ht="15" customHeight="1">
      <c r="P568" s="1010"/>
    </row>
    <row r="569" spans="16:16" ht="15" customHeight="1">
      <c r="P569" s="1010"/>
    </row>
    <row r="570" spans="16:16" ht="15" customHeight="1">
      <c r="P570" s="1010"/>
    </row>
    <row r="571" spans="16:16" ht="15" customHeight="1">
      <c r="P571" s="1010"/>
    </row>
    <row r="572" spans="16:16" ht="15" customHeight="1">
      <c r="P572" s="1010"/>
    </row>
    <row r="573" spans="16:16" ht="15" customHeight="1">
      <c r="P573" s="1010"/>
    </row>
    <row r="574" spans="16:16" ht="15" customHeight="1">
      <c r="P574" s="1010"/>
    </row>
    <row r="575" spans="16:16" ht="15" customHeight="1">
      <c r="P575" s="1010"/>
    </row>
    <row r="576" spans="16:16" ht="15" customHeight="1">
      <c r="P576" s="1010"/>
    </row>
    <row r="577" spans="16:16" ht="15" customHeight="1">
      <c r="P577" s="1010"/>
    </row>
    <row r="578" spans="16:16" ht="15" customHeight="1">
      <c r="P578" s="1010"/>
    </row>
    <row r="579" spans="16:16" ht="15" customHeight="1">
      <c r="P579" s="1010"/>
    </row>
    <row r="580" spans="16:16" ht="15" customHeight="1">
      <c r="P580" s="1010"/>
    </row>
    <row r="581" spans="16:16" ht="15" customHeight="1">
      <c r="P581" s="1010"/>
    </row>
    <row r="582" spans="16:16" ht="15" customHeight="1">
      <c r="P582" s="1010"/>
    </row>
    <row r="583" spans="16:16" ht="15" customHeight="1">
      <c r="P583" s="1010"/>
    </row>
    <row r="584" spans="16:16" ht="15" customHeight="1">
      <c r="P584" s="1010"/>
    </row>
    <row r="585" spans="16:16" ht="15" customHeight="1">
      <c r="P585" s="1010"/>
    </row>
    <row r="586" spans="16:16" ht="15" customHeight="1">
      <c r="P586" s="1010"/>
    </row>
    <row r="587" spans="16:16" ht="15" customHeight="1">
      <c r="P587" s="1010"/>
    </row>
    <row r="588" spans="16:16" ht="15" customHeight="1">
      <c r="P588" s="1010"/>
    </row>
    <row r="589" spans="16:16" ht="15" customHeight="1">
      <c r="P589" s="1010"/>
    </row>
    <row r="590" spans="16:16" ht="15" customHeight="1">
      <c r="P590" s="1010"/>
    </row>
    <row r="591" spans="16:16" ht="15" customHeight="1">
      <c r="P591" s="1010"/>
    </row>
    <row r="592" spans="16:16" ht="15" customHeight="1">
      <c r="P592" s="1010"/>
    </row>
    <row r="593" spans="16:16" ht="15" customHeight="1">
      <c r="P593" s="1010"/>
    </row>
    <row r="594" spans="16:16" ht="15" customHeight="1">
      <c r="P594" s="1010"/>
    </row>
    <row r="595" spans="16:16" ht="15" customHeight="1">
      <c r="P595" s="1010"/>
    </row>
    <row r="596" spans="16:16" ht="15" customHeight="1">
      <c r="P596" s="1010"/>
    </row>
    <row r="597" spans="16:16" ht="15" customHeight="1">
      <c r="P597" s="1010"/>
    </row>
    <row r="598" spans="16:16" ht="15" customHeight="1">
      <c r="P598" s="1010"/>
    </row>
    <row r="599" spans="16:16" ht="15" customHeight="1">
      <c r="P599" s="1010"/>
    </row>
    <row r="600" spans="16:16" ht="15" customHeight="1">
      <c r="P600" s="1010"/>
    </row>
    <row r="601" spans="16:16" ht="15" customHeight="1">
      <c r="P601" s="1010"/>
    </row>
    <row r="602" spans="16:16" ht="15" customHeight="1">
      <c r="P602" s="1010"/>
    </row>
    <row r="603" spans="16:16" ht="15" customHeight="1">
      <c r="P603" s="1010"/>
    </row>
    <row r="604" spans="16:16" ht="15" customHeight="1">
      <c r="P604" s="1010"/>
    </row>
    <row r="605" spans="16:16" ht="15" customHeight="1">
      <c r="P605" s="1010"/>
    </row>
    <row r="606" spans="16:16" ht="15" customHeight="1">
      <c r="P606" s="1010"/>
    </row>
    <row r="607" spans="16:16" ht="15" customHeight="1">
      <c r="P607" s="1010"/>
    </row>
    <row r="608" spans="16:16" ht="15" customHeight="1">
      <c r="P608" s="1010"/>
    </row>
    <row r="609" spans="16:16" ht="15" customHeight="1">
      <c r="P609" s="1010"/>
    </row>
    <row r="610" spans="16:16" ht="15" customHeight="1">
      <c r="P610" s="1010"/>
    </row>
    <row r="611" spans="16:16" ht="15" customHeight="1">
      <c r="P611" s="1010"/>
    </row>
    <row r="612" spans="16:16" ht="15" customHeight="1">
      <c r="P612" s="1010"/>
    </row>
    <row r="613" spans="16:16" ht="15" customHeight="1">
      <c r="P613" s="1010"/>
    </row>
    <row r="614" spans="16:16" ht="15" customHeight="1">
      <c r="P614" s="1010"/>
    </row>
    <row r="615" spans="16:16" ht="15" customHeight="1">
      <c r="P615" s="1010"/>
    </row>
    <row r="616" spans="16:16" ht="15" customHeight="1">
      <c r="P616" s="1010"/>
    </row>
    <row r="617" spans="16:16" ht="15" customHeight="1">
      <c r="P617" s="1010"/>
    </row>
    <row r="618" spans="16:16" ht="15" customHeight="1">
      <c r="P618" s="1010"/>
    </row>
    <row r="619" spans="16:16" ht="15" customHeight="1">
      <c r="P619" s="1010"/>
    </row>
    <row r="620" spans="16:16" ht="15" customHeight="1">
      <c r="P620" s="1010"/>
    </row>
    <row r="621" spans="16:16" ht="15" customHeight="1">
      <c r="P621" s="1010"/>
    </row>
    <row r="622" spans="16:16" ht="15" customHeight="1">
      <c r="P622" s="1010"/>
    </row>
    <row r="623" spans="16:16" ht="15" customHeight="1">
      <c r="P623" s="1010"/>
    </row>
    <row r="624" spans="16:16" ht="15" customHeight="1">
      <c r="P624" s="1010"/>
    </row>
    <row r="625" spans="16:16" ht="15" customHeight="1">
      <c r="P625" s="1010"/>
    </row>
    <row r="626" spans="16:16" ht="15" customHeight="1">
      <c r="P626" s="1010"/>
    </row>
    <row r="627" spans="16:16" ht="15" customHeight="1">
      <c r="P627" s="1010"/>
    </row>
    <row r="628" spans="16:16" ht="15" customHeight="1">
      <c r="P628" s="1010"/>
    </row>
    <row r="629" spans="16:16" ht="15" customHeight="1">
      <c r="P629" s="1010"/>
    </row>
    <row r="630" spans="16:16" ht="15" customHeight="1">
      <c r="P630" s="1010"/>
    </row>
    <row r="631" spans="16:16" ht="15" customHeight="1">
      <c r="P631" s="1010"/>
    </row>
    <row r="632" spans="16:16" ht="15" customHeight="1">
      <c r="P632" s="1010"/>
    </row>
    <row r="633" spans="16:16" ht="15" customHeight="1">
      <c r="P633" s="1010"/>
    </row>
    <row r="634" spans="16:16" ht="15" customHeight="1">
      <c r="P634" s="1010"/>
    </row>
    <row r="635" spans="16:16" ht="15" customHeight="1">
      <c r="P635" s="1010"/>
    </row>
    <row r="636" spans="16:16" ht="15" customHeight="1">
      <c r="P636" s="1010"/>
    </row>
    <row r="637" spans="16:16" ht="15" customHeight="1">
      <c r="P637" s="1010"/>
    </row>
    <row r="638" spans="16:16" ht="15" customHeight="1">
      <c r="P638" s="1010"/>
    </row>
    <row r="639" spans="16:16" ht="15" customHeight="1">
      <c r="P639" s="1010"/>
    </row>
    <row r="640" spans="16:16" ht="15" customHeight="1">
      <c r="P640" s="1010"/>
    </row>
    <row r="641" spans="16:16" ht="15" customHeight="1">
      <c r="P641" s="1010"/>
    </row>
    <row r="642" spans="16:16" ht="15" customHeight="1">
      <c r="P642" s="1010"/>
    </row>
    <row r="643" spans="16:16" ht="15" customHeight="1">
      <c r="P643" s="1010"/>
    </row>
    <row r="644" spans="16:16" ht="15" customHeight="1">
      <c r="P644" s="1010"/>
    </row>
    <row r="645" spans="16:16" ht="15" customHeight="1">
      <c r="P645" s="1010"/>
    </row>
    <row r="646" spans="16:16" ht="15" customHeight="1">
      <c r="P646" s="1010"/>
    </row>
    <row r="647" spans="16:16" ht="15" customHeight="1">
      <c r="P647" s="1010"/>
    </row>
    <row r="648" spans="16:16" ht="15" customHeight="1">
      <c r="P648" s="1010"/>
    </row>
    <row r="649" spans="16:16" ht="15" customHeight="1">
      <c r="P649" s="1010"/>
    </row>
    <row r="650" spans="16:16" ht="15" customHeight="1">
      <c r="P650" s="1010"/>
    </row>
    <row r="651" spans="16:16" ht="15" customHeight="1">
      <c r="P651" s="1010"/>
    </row>
    <row r="652" spans="16:16" ht="15" customHeight="1">
      <c r="P652" s="1010"/>
    </row>
    <row r="653" spans="16:16" ht="15" customHeight="1">
      <c r="P653" s="1010"/>
    </row>
    <row r="654" spans="16:16" ht="15" customHeight="1">
      <c r="P654" s="1010"/>
    </row>
    <row r="655" spans="16:16" ht="15" customHeight="1">
      <c r="P655" s="1010"/>
    </row>
    <row r="656" spans="16:16" ht="15" customHeight="1">
      <c r="P656" s="1010"/>
    </row>
    <row r="657" spans="16:16" ht="15" customHeight="1">
      <c r="P657" s="1010"/>
    </row>
    <row r="658" spans="16:16" ht="15" customHeight="1">
      <c r="P658" s="1010"/>
    </row>
    <row r="659" spans="16:16" ht="15" customHeight="1">
      <c r="P659" s="1010"/>
    </row>
    <row r="660" spans="16:16" ht="15" customHeight="1">
      <c r="P660" s="1010"/>
    </row>
    <row r="661" spans="16:16" ht="15" customHeight="1">
      <c r="P661" s="1010"/>
    </row>
    <row r="662" spans="16:16" ht="15" customHeight="1">
      <c r="P662" s="1010"/>
    </row>
    <row r="663" spans="16:16" ht="15" customHeight="1">
      <c r="P663" s="1010"/>
    </row>
    <row r="664" spans="16:16" ht="15" customHeight="1">
      <c r="P664" s="1010"/>
    </row>
    <row r="665" spans="16:16" ht="15" customHeight="1">
      <c r="P665" s="1010"/>
    </row>
    <row r="666" spans="16:16" ht="15" customHeight="1">
      <c r="P666" s="1010"/>
    </row>
    <row r="667" spans="16:16" ht="15" customHeight="1">
      <c r="P667" s="1010"/>
    </row>
    <row r="668" spans="16:16" ht="15" customHeight="1">
      <c r="P668" s="1010"/>
    </row>
    <row r="669" spans="16:16" ht="15" customHeight="1">
      <c r="P669" s="1010"/>
    </row>
    <row r="670" spans="16:16" ht="15" customHeight="1">
      <c r="P670" s="1010"/>
    </row>
    <row r="671" spans="16:16" ht="15" customHeight="1">
      <c r="P671" s="1010"/>
    </row>
    <row r="672" spans="16:16" ht="15" customHeight="1">
      <c r="P672" s="1010"/>
    </row>
    <row r="673" spans="16:16" ht="15" customHeight="1">
      <c r="P673" s="1010"/>
    </row>
    <row r="674" spans="16:16" ht="15" customHeight="1">
      <c r="P674" s="1010"/>
    </row>
    <row r="675" spans="16:16" ht="15" customHeight="1">
      <c r="P675" s="1010"/>
    </row>
    <row r="676" spans="16:16" ht="15" customHeight="1">
      <c r="P676" s="1010"/>
    </row>
    <row r="677" spans="16:16" ht="15" customHeight="1">
      <c r="P677" s="1010"/>
    </row>
    <row r="678" spans="16:16" ht="15" customHeight="1">
      <c r="P678" s="1010"/>
    </row>
    <row r="679" spans="16:16" ht="15" customHeight="1">
      <c r="P679" s="1010"/>
    </row>
    <row r="680" spans="16:16" ht="15" customHeight="1">
      <c r="P680" s="1010"/>
    </row>
    <row r="681" spans="16:16" ht="15" customHeight="1">
      <c r="P681" s="1010"/>
    </row>
    <row r="682" spans="16:16" ht="15" customHeight="1">
      <c r="P682" s="1010"/>
    </row>
    <row r="683" spans="16:16" ht="15" customHeight="1">
      <c r="P683" s="1010"/>
    </row>
    <row r="684" spans="16:16" ht="15" customHeight="1">
      <c r="P684" s="1010"/>
    </row>
    <row r="685" spans="16:16" ht="15" customHeight="1">
      <c r="P685" s="1010"/>
    </row>
    <row r="686" spans="16:16" ht="15" customHeight="1">
      <c r="P686" s="1010"/>
    </row>
    <row r="687" spans="16:16" ht="15" customHeight="1">
      <c r="P687" s="1010"/>
    </row>
    <row r="688" spans="16:16" ht="15" customHeight="1">
      <c r="P688" s="1010"/>
    </row>
    <row r="689" spans="16:16" ht="15" customHeight="1">
      <c r="P689" s="1010"/>
    </row>
    <row r="690" spans="16:16" ht="15" customHeight="1">
      <c r="P690" s="1010"/>
    </row>
    <row r="691" spans="16:16" ht="15" customHeight="1">
      <c r="P691" s="1010"/>
    </row>
    <row r="692" spans="16:16" ht="15" customHeight="1">
      <c r="P692" s="1010"/>
    </row>
    <row r="693" spans="16:16" ht="15" customHeight="1">
      <c r="P693" s="1010"/>
    </row>
    <row r="694" spans="16:16" ht="15" customHeight="1">
      <c r="P694" s="1010"/>
    </row>
    <row r="695" spans="16:16" ht="15" customHeight="1">
      <c r="P695" s="1010"/>
    </row>
    <row r="696" spans="16:16" ht="15" customHeight="1">
      <c r="P696" s="1010"/>
    </row>
    <row r="697" spans="16:16" ht="15" customHeight="1">
      <c r="P697" s="1010"/>
    </row>
    <row r="698" spans="16:16" ht="15" customHeight="1">
      <c r="P698" s="1010"/>
    </row>
    <row r="699" spans="16:16" ht="15" customHeight="1">
      <c r="P699" s="1010"/>
    </row>
    <row r="700" spans="16:16" ht="15" customHeight="1">
      <c r="P700" s="1010"/>
    </row>
    <row r="701" spans="16:16" ht="15" customHeight="1">
      <c r="P701" s="1010"/>
    </row>
    <row r="702" spans="16:16" ht="15" customHeight="1">
      <c r="P702" s="1010"/>
    </row>
    <row r="703" spans="16:16" ht="15" customHeight="1">
      <c r="P703" s="1010"/>
    </row>
    <row r="704" spans="16:16" ht="15" customHeight="1">
      <c r="P704" s="1010"/>
    </row>
    <row r="705" spans="16:16" ht="15" customHeight="1">
      <c r="P705" s="1010"/>
    </row>
    <row r="706" spans="16:16" ht="15" customHeight="1">
      <c r="P706" s="1010"/>
    </row>
    <row r="707" spans="16:16" ht="15" customHeight="1">
      <c r="P707" s="1010"/>
    </row>
    <row r="708" spans="16:16" ht="15" customHeight="1">
      <c r="P708" s="1010"/>
    </row>
    <row r="709" spans="16:16" ht="15" customHeight="1">
      <c r="P709" s="1010"/>
    </row>
    <row r="710" spans="16:16" ht="15" customHeight="1">
      <c r="P710" s="1010"/>
    </row>
    <row r="711" spans="16:16" ht="15" customHeight="1">
      <c r="P711" s="1010"/>
    </row>
    <row r="712" spans="16:16" ht="15" customHeight="1">
      <c r="P712" s="1010"/>
    </row>
    <row r="713" spans="16:16" ht="15" customHeight="1">
      <c r="P713" s="1010"/>
    </row>
    <row r="714" spans="16:16" ht="15" customHeight="1">
      <c r="P714" s="1010"/>
    </row>
    <row r="715" spans="16:16" ht="15" customHeight="1">
      <c r="P715" s="1010"/>
    </row>
    <row r="716" spans="16:16" ht="15" customHeight="1">
      <c r="P716" s="1010"/>
    </row>
    <row r="717" spans="16:16" ht="15" customHeight="1">
      <c r="P717" s="1010"/>
    </row>
    <row r="718" spans="16:16" ht="15" customHeight="1">
      <c r="P718" s="1010"/>
    </row>
    <row r="719" spans="16:16" ht="15" customHeight="1">
      <c r="P719" s="1010"/>
    </row>
    <row r="720" spans="16:16" ht="15" customHeight="1">
      <c r="P720" s="1010"/>
    </row>
    <row r="721" spans="16:16" ht="15" customHeight="1">
      <c r="P721" s="1010"/>
    </row>
    <row r="722" spans="16:16" ht="15" customHeight="1">
      <c r="P722" s="1010"/>
    </row>
    <row r="723" spans="16:16" ht="15" customHeight="1">
      <c r="P723" s="1010"/>
    </row>
    <row r="724" spans="16:16" ht="15" customHeight="1">
      <c r="P724" s="1010"/>
    </row>
    <row r="725" spans="16:16" ht="15" customHeight="1">
      <c r="P725" s="1010"/>
    </row>
    <row r="726" spans="16:16" ht="15" customHeight="1">
      <c r="P726" s="1010"/>
    </row>
    <row r="727" spans="16:16" ht="15" customHeight="1">
      <c r="P727" s="1010"/>
    </row>
    <row r="728" spans="16:16" ht="15" customHeight="1">
      <c r="P728" s="1010"/>
    </row>
    <row r="729" spans="16:16" ht="15" customHeight="1">
      <c r="P729" s="1010"/>
    </row>
    <row r="730" spans="16:16" ht="15" customHeight="1">
      <c r="P730" s="1010"/>
    </row>
    <row r="731" spans="16:16" ht="15" customHeight="1">
      <c r="P731" s="1010"/>
    </row>
    <row r="732" spans="16:16" ht="15" customHeight="1">
      <c r="P732" s="1010"/>
    </row>
    <row r="733" spans="16:16" ht="15" customHeight="1">
      <c r="P733" s="1010"/>
    </row>
    <row r="734" spans="16:16" ht="15" customHeight="1">
      <c r="P734" s="1010"/>
    </row>
    <row r="735" spans="16:16" ht="15" customHeight="1">
      <c r="P735" s="1010"/>
    </row>
    <row r="736" spans="16:16" ht="15" customHeight="1">
      <c r="P736" s="1010"/>
    </row>
    <row r="737" spans="16:16" ht="15" customHeight="1">
      <c r="P737" s="1010"/>
    </row>
    <row r="738" spans="16:16" ht="15" customHeight="1">
      <c r="P738" s="1010"/>
    </row>
    <row r="739" spans="16:16" ht="15" customHeight="1">
      <c r="P739" s="1010"/>
    </row>
    <row r="740" spans="16:16" ht="15" customHeight="1">
      <c r="P740" s="1010"/>
    </row>
    <row r="741" spans="16:16" ht="15" customHeight="1">
      <c r="P741" s="1010"/>
    </row>
    <row r="742" spans="16:16" ht="15" customHeight="1">
      <c r="P742" s="1010"/>
    </row>
    <row r="743" spans="16:16" ht="15" customHeight="1">
      <c r="P743" s="1010"/>
    </row>
    <row r="744" spans="16:16" ht="15" customHeight="1">
      <c r="P744" s="1010"/>
    </row>
    <row r="745" spans="16:16" ht="15" customHeight="1">
      <c r="P745" s="1010"/>
    </row>
    <row r="746" spans="16:16" ht="15" customHeight="1">
      <c r="P746" s="1010"/>
    </row>
    <row r="747" spans="16:16" ht="15" customHeight="1">
      <c r="P747" s="1010"/>
    </row>
    <row r="748" spans="16:16" ht="15" customHeight="1">
      <c r="P748" s="1010"/>
    </row>
    <row r="749" spans="16:16" ht="15" customHeight="1">
      <c r="P749" s="1010"/>
    </row>
    <row r="750" spans="16:16" ht="15" customHeight="1">
      <c r="P750" s="1010"/>
    </row>
    <row r="751" spans="16:16" ht="15" customHeight="1">
      <c r="P751" s="1010"/>
    </row>
    <row r="752" spans="16:16" ht="15" customHeight="1">
      <c r="P752" s="1010"/>
    </row>
    <row r="753" spans="16:16" ht="15" customHeight="1">
      <c r="P753" s="1010"/>
    </row>
    <row r="754" spans="16:16" ht="15" customHeight="1">
      <c r="P754" s="1010"/>
    </row>
    <row r="755" spans="16:16" ht="15" customHeight="1">
      <c r="P755" s="1010"/>
    </row>
    <row r="756" spans="16:16" ht="15" customHeight="1">
      <c r="P756" s="1010"/>
    </row>
    <row r="757" spans="16:16" ht="15" customHeight="1">
      <c r="P757" s="1010"/>
    </row>
    <row r="758" spans="16:16" ht="15" customHeight="1">
      <c r="P758" s="1010"/>
    </row>
    <row r="759" spans="16:16" ht="15" customHeight="1">
      <c r="P759" s="1010"/>
    </row>
    <row r="760" spans="16:16" ht="15" customHeight="1">
      <c r="P760" s="1010"/>
    </row>
    <row r="761" spans="16:16" ht="15" customHeight="1">
      <c r="P761" s="1010"/>
    </row>
    <row r="762" spans="16:16" ht="15" customHeight="1">
      <c r="P762" s="1010"/>
    </row>
    <row r="763" spans="16:16" ht="15" customHeight="1">
      <c r="P763" s="1010"/>
    </row>
    <row r="764" spans="16:16" ht="15" customHeight="1">
      <c r="P764" s="1010"/>
    </row>
    <row r="765" spans="16:16" ht="15" customHeight="1">
      <c r="P765" s="1010"/>
    </row>
    <row r="766" spans="16:16" ht="15" customHeight="1">
      <c r="P766" s="1010"/>
    </row>
    <row r="767" spans="16:16" ht="15" customHeight="1">
      <c r="P767" s="1010"/>
    </row>
    <row r="768" spans="16:16" ht="15" customHeight="1">
      <c r="P768" s="1010"/>
    </row>
    <row r="769" spans="16:16" ht="15" customHeight="1">
      <c r="P769" s="1010"/>
    </row>
    <row r="770" spans="16:16" ht="15" customHeight="1">
      <c r="P770" s="1010"/>
    </row>
    <row r="771" spans="16:16" ht="15" customHeight="1">
      <c r="P771" s="1010"/>
    </row>
    <row r="772" spans="16:16" ht="15" customHeight="1">
      <c r="P772" s="1010"/>
    </row>
    <row r="773" spans="16:16" ht="15" customHeight="1">
      <c r="P773" s="1010"/>
    </row>
    <row r="774" spans="16:16" ht="15" customHeight="1">
      <c r="P774" s="1010"/>
    </row>
    <row r="775" spans="16:16" ht="15" customHeight="1">
      <c r="P775" s="1010"/>
    </row>
    <row r="776" spans="16:16" ht="15" customHeight="1">
      <c r="P776" s="1010"/>
    </row>
    <row r="777" spans="16:16" ht="15" customHeight="1">
      <c r="P777" s="1010"/>
    </row>
    <row r="778" spans="16:16" ht="15" customHeight="1">
      <c r="P778" s="1010"/>
    </row>
    <row r="779" spans="16:16" ht="15" customHeight="1">
      <c r="P779" s="1010"/>
    </row>
    <row r="780" spans="16:16" ht="15" customHeight="1">
      <c r="P780" s="1010"/>
    </row>
    <row r="781" spans="16:16" ht="15" customHeight="1">
      <c r="P781" s="1010"/>
    </row>
    <row r="782" spans="16:16" ht="15" customHeight="1">
      <c r="P782" s="1010"/>
    </row>
    <row r="783" spans="16:16" ht="15" customHeight="1">
      <c r="P783" s="1010"/>
    </row>
    <row r="784" spans="16:16" ht="15" customHeight="1">
      <c r="P784" s="1010"/>
    </row>
    <row r="785" spans="16:16" ht="15" customHeight="1">
      <c r="P785" s="1010"/>
    </row>
    <row r="786" spans="16:16" ht="15" customHeight="1">
      <c r="P786" s="1010"/>
    </row>
    <row r="787" spans="16:16" ht="15" customHeight="1">
      <c r="P787" s="1010"/>
    </row>
    <row r="788" spans="16:16" ht="15" customHeight="1">
      <c r="P788" s="1010"/>
    </row>
    <row r="789" spans="16:16" ht="15" customHeight="1">
      <c r="P789" s="1010"/>
    </row>
    <row r="790" spans="16:16" ht="15" customHeight="1">
      <c r="P790" s="1010"/>
    </row>
    <row r="791" spans="16:16" ht="15" customHeight="1">
      <c r="P791" s="1010"/>
    </row>
    <row r="792" spans="16:16" ht="15" customHeight="1">
      <c r="P792" s="1010"/>
    </row>
    <row r="793" spans="16:16" ht="15" customHeight="1">
      <c r="P793" s="1010"/>
    </row>
    <row r="794" spans="16:16" ht="15" customHeight="1">
      <c r="P794" s="1010"/>
    </row>
    <row r="795" spans="16:16" ht="15" customHeight="1">
      <c r="P795" s="1010"/>
    </row>
    <row r="796" spans="16:16" ht="15" customHeight="1">
      <c r="P796" s="1010"/>
    </row>
    <row r="797" spans="16:16" ht="15" customHeight="1">
      <c r="P797" s="1010"/>
    </row>
    <row r="798" spans="16:16" ht="15" customHeight="1">
      <c r="P798" s="1010"/>
    </row>
    <row r="799" spans="16:16" ht="15" customHeight="1">
      <c r="P799" s="1010"/>
    </row>
    <row r="800" spans="16:16" ht="15" customHeight="1">
      <c r="P800" s="1010"/>
    </row>
    <row r="801" spans="16:16" ht="15" customHeight="1">
      <c r="P801" s="1010"/>
    </row>
    <row r="802" spans="16:16" ht="15" customHeight="1">
      <c r="P802" s="1010"/>
    </row>
    <row r="803" spans="16:16" ht="15" customHeight="1">
      <c r="P803" s="1010"/>
    </row>
    <row r="804" spans="16:16" ht="15" customHeight="1">
      <c r="P804" s="1010"/>
    </row>
    <row r="805" spans="16:16" ht="15" customHeight="1">
      <c r="P805" s="1010"/>
    </row>
    <row r="806" spans="16:16" ht="15" customHeight="1">
      <c r="P806" s="1010"/>
    </row>
    <row r="807" spans="16:16" ht="15" customHeight="1">
      <c r="P807" s="1010"/>
    </row>
    <row r="808" spans="16:16" ht="15" customHeight="1">
      <c r="P808" s="1010"/>
    </row>
    <row r="809" spans="16:16" ht="15" customHeight="1">
      <c r="P809" s="1010"/>
    </row>
    <row r="810" spans="16:16" ht="15" customHeight="1">
      <c r="P810" s="1010"/>
    </row>
    <row r="811" spans="16:16" ht="15" customHeight="1">
      <c r="P811" s="1010"/>
    </row>
    <row r="812" spans="16:16" ht="15" customHeight="1">
      <c r="P812" s="1010"/>
    </row>
    <row r="813" spans="16:16" ht="15" customHeight="1">
      <c r="P813" s="1010"/>
    </row>
    <row r="814" spans="16:16" ht="15" customHeight="1">
      <c r="P814" s="1010"/>
    </row>
    <row r="815" spans="16:16" ht="15" customHeight="1">
      <c r="P815" s="1010"/>
    </row>
    <row r="816" spans="16:16" ht="15" customHeight="1">
      <c r="P816" s="1010"/>
    </row>
    <row r="817" spans="16:16" ht="15" customHeight="1">
      <c r="P817" s="1010"/>
    </row>
    <row r="818" spans="16:16" ht="15" customHeight="1">
      <c r="P818" s="1010"/>
    </row>
    <row r="819" spans="16:16" ht="15" customHeight="1">
      <c r="P819" s="1010"/>
    </row>
    <row r="820" spans="16:16" ht="15" customHeight="1">
      <c r="P820" s="1010"/>
    </row>
    <row r="821" spans="16:16" ht="15" customHeight="1">
      <c r="P821" s="1010"/>
    </row>
    <row r="822" spans="16:16" ht="15" customHeight="1">
      <c r="P822" s="1010"/>
    </row>
    <row r="823" spans="16:16" ht="15" customHeight="1">
      <c r="P823" s="1010"/>
    </row>
    <row r="824" spans="16:16" ht="15" customHeight="1">
      <c r="P824" s="1010"/>
    </row>
    <row r="825" spans="16:16" ht="15" customHeight="1">
      <c r="P825" s="1010"/>
    </row>
    <row r="826" spans="16:16" ht="15" customHeight="1">
      <c r="P826" s="1010"/>
    </row>
    <row r="827" spans="16:16" ht="15" customHeight="1">
      <c r="P827" s="1010"/>
    </row>
    <row r="828" spans="16:16" ht="15" customHeight="1">
      <c r="P828" s="1010"/>
    </row>
    <row r="829" spans="16:16" ht="15" customHeight="1">
      <c r="P829" s="1010"/>
    </row>
    <row r="830" spans="16:16" ht="15" customHeight="1">
      <c r="P830" s="1010"/>
    </row>
    <row r="831" spans="16:16" ht="15" customHeight="1">
      <c r="P831" s="1010"/>
    </row>
    <row r="832" spans="16:16" ht="15" customHeight="1">
      <c r="P832" s="1010"/>
    </row>
    <row r="833" spans="16:16" ht="15" customHeight="1">
      <c r="P833" s="1010"/>
    </row>
    <row r="834" spans="16:16" ht="15" customHeight="1">
      <c r="P834" s="1010"/>
    </row>
    <row r="835" spans="16:16" ht="15" customHeight="1">
      <c r="P835" s="1010"/>
    </row>
    <row r="836" spans="16:16" ht="15" customHeight="1">
      <c r="P836" s="1010"/>
    </row>
    <row r="837" spans="16:16" ht="15" customHeight="1">
      <c r="P837" s="1010"/>
    </row>
    <row r="838" spans="16:16" ht="15" customHeight="1">
      <c r="P838" s="1010"/>
    </row>
    <row r="839" spans="16:16" ht="15" customHeight="1">
      <c r="P839" s="1010"/>
    </row>
    <row r="840" spans="16:16" ht="15" customHeight="1">
      <c r="P840" s="1010"/>
    </row>
    <row r="841" spans="16:16" ht="15" customHeight="1">
      <c r="P841" s="1010"/>
    </row>
    <row r="842" spans="16:16" ht="15" customHeight="1">
      <c r="P842" s="1010"/>
    </row>
    <row r="843" spans="16:16" ht="15" customHeight="1">
      <c r="P843" s="1010"/>
    </row>
    <row r="844" spans="16:16" ht="15" customHeight="1">
      <c r="P844" s="1010"/>
    </row>
    <row r="845" spans="16:16" ht="15" customHeight="1">
      <c r="P845" s="1010"/>
    </row>
    <row r="846" spans="16:16" ht="15" customHeight="1">
      <c r="P846" s="1010"/>
    </row>
    <row r="847" spans="16:16" ht="15" customHeight="1">
      <c r="P847" s="1010"/>
    </row>
    <row r="848" spans="16:16" ht="15" customHeight="1">
      <c r="P848" s="1010"/>
    </row>
    <row r="849" spans="16:16" ht="15" customHeight="1">
      <c r="P849" s="1010"/>
    </row>
    <row r="850" spans="16:16" ht="15" customHeight="1">
      <c r="P850" s="1010"/>
    </row>
    <row r="851" spans="16:16" ht="15" customHeight="1">
      <c r="P851" s="1010"/>
    </row>
    <row r="852" spans="16:16" ht="15" customHeight="1">
      <c r="P852" s="1010"/>
    </row>
    <row r="853" spans="16:16" ht="15" customHeight="1">
      <c r="P853" s="1010"/>
    </row>
    <row r="854" spans="16:16" ht="15" customHeight="1">
      <c r="P854" s="1010"/>
    </row>
    <row r="855" spans="16:16" ht="15" customHeight="1">
      <c r="P855" s="1010"/>
    </row>
    <row r="856" spans="16:16" ht="15" customHeight="1">
      <c r="P856" s="1010"/>
    </row>
    <row r="857" spans="16:16" ht="15" customHeight="1">
      <c r="P857" s="1010"/>
    </row>
    <row r="858" spans="16:16" ht="15" customHeight="1">
      <c r="P858" s="1010"/>
    </row>
    <row r="859" spans="16:16" ht="15" customHeight="1">
      <c r="P859" s="1010"/>
    </row>
    <row r="860" spans="16:16" ht="15" customHeight="1">
      <c r="P860" s="1010"/>
    </row>
    <row r="861" spans="16:16" ht="15" customHeight="1">
      <c r="P861" s="1010"/>
    </row>
    <row r="862" spans="16:16" ht="15" customHeight="1">
      <c r="P862" s="1010"/>
    </row>
    <row r="863" spans="16:16" ht="15" customHeight="1">
      <c r="P863" s="1010"/>
    </row>
    <row r="864" spans="16:16" ht="15" customHeight="1">
      <c r="P864" s="1010"/>
    </row>
    <row r="865" spans="16:16" ht="15" customHeight="1">
      <c r="P865" s="1010"/>
    </row>
    <row r="866" spans="16:16" ht="15" customHeight="1">
      <c r="P866" s="1010"/>
    </row>
    <row r="867" spans="16:16" ht="15" customHeight="1">
      <c r="P867" s="1010"/>
    </row>
    <row r="868" spans="16:16" ht="15" customHeight="1">
      <c r="P868" s="1010"/>
    </row>
    <row r="869" spans="16:16" ht="15" customHeight="1">
      <c r="P869" s="1010"/>
    </row>
    <row r="870" spans="16:16" ht="15" customHeight="1">
      <c r="P870" s="1010"/>
    </row>
    <row r="871" spans="16:16" ht="15" customHeight="1">
      <c r="P871" s="1010"/>
    </row>
    <row r="872" spans="16:16" ht="15" customHeight="1">
      <c r="P872" s="1010"/>
    </row>
    <row r="873" spans="16:16" ht="15" customHeight="1">
      <c r="P873" s="1010"/>
    </row>
    <row r="874" spans="16:16" ht="15" customHeight="1">
      <c r="P874" s="1010"/>
    </row>
    <row r="875" spans="16:16" ht="15" customHeight="1">
      <c r="P875" s="1010"/>
    </row>
    <row r="876" spans="16:16" ht="15" customHeight="1">
      <c r="P876" s="1010"/>
    </row>
    <row r="877" spans="16:16" ht="15" customHeight="1">
      <c r="P877" s="1010"/>
    </row>
    <row r="878" spans="16:16" ht="15" customHeight="1">
      <c r="P878" s="1010"/>
    </row>
    <row r="879" spans="16:16" ht="15" customHeight="1">
      <c r="P879" s="1010"/>
    </row>
    <row r="880" spans="16:16" ht="15" customHeight="1">
      <c r="P880" s="1010"/>
    </row>
    <row r="881" spans="16:16" ht="15" customHeight="1">
      <c r="P881" s="1010"/>
    </row>
    <row r="882" spans="16:16" ht="15" customHeight="1">
      <c r="P882" s="1010"/>
    </row>
    <row r="883" spans="16:16" ht="15" customHeight="1">
      <c r="P883" s="1010"/>
    </row>
    <row r="884" spans="16:16" ht="15" customHeight="1">
      <c r="P884" s="1010"/>
    </row>
    <row r="885" spans="16:16" ht="15" customHeight="1">
      <c r="P885" s="1010"/>
    </row>
    <row r="886" spans="16:16" ht="15" customHeight="1">
      <c r="P886" s="1010"/>
    </row>
    <row r="887" spans="16:16" ht="15" customHeight="1">
      <c r="P887" s="1010"/>
    </row>
    <row r="888" spans="16:16" ht="15" customHeight="1">
      <c r="P888" s="1010"/>
    </row>
    <row r="889" spans="16:16" ht="15" customHeight="1">
      <c r="P889" s="1010"/>
    </row>
    <row r="890" spans="16:16" ht="15" customHeight="1">
      <c r="P890" s="1010"/>
    </row>
    <row r="891" spans="16:16" ht="15" customHeight="1">
      <c r="P891" s="1010"/>
    </row>
    <row r="892" spans="16:16" ht="15" customHeight="1">
      <c r="P892" s="1010"/>
    </row>
    <row r="893" spans="16:16" ht="15" customHeight="1">
      <c r="P893" s="1010"/>
    </row>
    <row r="894" spans="16:16" ht="15" customHeight="1">
      <c r="P894" s="1010"/>
    </row>
    <row r="895" spans="16:16" ht="15" customHeight="1">
      <c r="P895" s="1010"/>
    </row>
    <row r="896" spans="16:16" ht="15" customHeight="1">
      <c r="P896" s="1010"/>
    </row>
    <row r="897" spans="16:16" ht="15" customHeight="1">
      <c r="P897" s="1010"/>
    </row>
    <row r="898" spans="16:16" ht="15" customHeight="1">
      <c r="P898" s="1010"/>
    </row>
    <row r="899" spans="16:16" ht="15" customHeight="1">
      <c r="P899" s="1010"/>
    </row>
    <row r="900" spans="16:16" ht="15" customHeight="1">
      <c r="P900" s="1010"/>
    </row>
    <row r="901" spans="16:16" ht="15" customHeight="1">
      <c r="P901" s="1010"/>
    </row>
    <row r="902" spans="16:16" ht="15" customHeight="1">
      <c r="P902" s="1010"/>
    </row>
    <row r="903" spans="16:16" ht="15" customHeight="1">
      <c r="P903" s="1010"/>
    </row>
    <row r="904" spans="16:16" ht="15" customHeight="1">
      <c r="P904" s="1010"/>
    </row>
    <row r="905" spans="16:16" ht="15" customHeight="1">
      <c r="P905" s="1010"/>
    </row>
    <row r="906" spans="16:16" ht="15" customHeight="1">
      <c r="P906" s="1010"/>
    </row>
    <row r="907" spans="16:16" ht="15" customHeight="1">
      <c r="P907" s="1010"/>
    </row>
    <row r="908" spans="16:16" ht="15" customHeight="1">
      <c r="P908" s="1010"/>
    </row>
    <row r="909" spans="16:16" ht="15" customHeight="1">
      <c r="P909" s="1010"/>
    </row>
    <row r="910" spans="16:16" ht="15" customHeight="1">
      <c r="P910" s="1010"/>
    </row>
    <row r="911" spans="16:16" ht="15" customHeight="1">
      <c r="P911" s="1010"/>
    </row>
    <row r="912" spans="16:16" ht="15" customHeight="1">
      <c r="P912" s="1010"/>
    </row>
    <row r="913" spans="16:16" ht="15" customHeight="1">
      <c r="P913" s="1010"/>
    </row>
    <row r="914" spans="16:16" ht="15" customHeight="1">
      <c r="P914" s="1010"/>
    </row>
    <row r="915" spans="16:16" ht="15" customHeight="1">
      <c r="P915" s="1010"/>
    </row>
    <row r="916" spans="16:16" ht="15" customHeight="1">
      <c r="P916" s="1010"/>
    </row>
    <row r="917" spans="16:16" ht="15" customHeight="1">
      <c r="P917" s="1010"/>
    </row>
    <row r="918" spans="16:16" ht="15" customHeight="1">
      <c r="P918" s="1010"/>
    </row>
    <row r="919" spans="16:16" ht="15" customHeight="1">
      <c r="P919" s="1010"/>
    </row>
    <row r="920" spans="16:16" ht="15" customHeight="1">
      <c r="P920" s="1010"/>
    </row>
    <row r="921" spans="16:16" ht="15" customHeight="1">
      <c r="P921" s="1010"/>
    </row>
    <row r="922" spans="16:16" ht="15" customHeight="1">
      <c r="P922" s="1010"/>
    </row>
    <row r="923" spans="16:16" ht="15" customHeight="1">
      <c r="P923" s="1010"/>
    </row>
    <row r="924" spans="16:16" ht="15" customHeight="1">
      <c r="P924" s="1010"/>
    </row>
    <row r="925" spans="16:16" ht="15" customHeight="1">
      <c r="P925" s="1010"/>
    </row>
    <row r="926" spans="16:16" ht="15" customHeight="1">
      <c r="P926" s="1010"/>
    </row>
    <row r="927" spans="16:16" ht="15" customHeight="1">
      <c r="P927" s="1010"/>
    </row>
    <row r="928" spans="16:16" ht="15" customHeight="1">
      <c r="P928" s="1010"/>
    </row>
    <row r="929" spans="16:16" ht="15" customHeight="1">
      <c r="P929" s="1010"/>
    </row>
    <row r="930" spans="16:16" ht="15" customHeight="1">
      <c r="P930" s="1010"/>
    </row>
    <row r="931" spans="16:16" ht="15" customHeight="1">
      <c r="P931" s="1010"/>
    </row>
    <row r="932" spans="16:16" ht="15" customHeight="1">
      <c r="P932" s="1010"/>
    </row>
    <row r="933" spans="16:16" ht="15" customHeight="1">
      <c r="P933" s="1010"/>
    </row>
    <row r="934" spans="16:16" ht="15" customHeight="1">
      <c r="P934" s="1010"/>
    </row>
    <row r="935" spans="16:16" ht="15" customHeight="1">
      <c r="P935" s="1010"/>
    </row>
    <row r="936" spans="16:16" ht="15" customHeight="1">
      <c r="P936" s="1010"/>
    </row>
    <row r="937" spans="16:16" ht="15" customHeight="1">
      <c r="P937" s="1010"/>
    </row>
    <row r="938" spans="16:16" ht="15" customHeight="1">
      <c r="P938" s="1010"/>
    </row>
    <row r="939" spans="16:16" ht="15" customHeight="1">
      <c r="P939" s="1010"/>
    </row>
    <row r="940" spans="16:16" ht="15" customHeight="1">
      <c r="P940" s="1010"/>
    </row>
    <row r="941" spans="16:16" ht="15" customHeight="1">
      <c r="P941" s="1010"/>
    </row>
    <row r="942" spans="16:16" ht="15" customHeight="1">
      <c r="P942" s="1010"/>
    </row>
    <row r="943" spans="16:16" ht="15" customHeight="1">
      <c r="P943" s="1010"/>
    </row>
    <row r="944" spans="16:16" ht="15" customHeight="1">
      <c r="P944" s="1010"/>
    </row>
    <row r="945" spans="16:16" ht="15" customHeight="1">
      <c r="P945" s="1010"/>
    </row>
    <row r="946" spans="16:16" ht="15" customHeight="1">
      <c r="P946" s="1010"/>
    </row>
    <row r="947" spans="16:16" ht="15" customHeight="1">
      <c r="P947" s="1010"/>
    </row>
    <row r="948" spans="16:16" ht="15" customHeight="1">
      <c r="P948" s="1010"/>
    </row>
    <row r="949" spans="16:16" ht="15" customHeight="1">
      <c r="P949" s="1010"/>
    </row>
    <row r="950" spans="16:16" ht="15" customHeight="1">
      <c r="P950" s="1010"/>
    </row>
    <row r="951" spans="16:16" ht="15" customHeight="1">
      <c r="P951" s="1010"/>
    </row>
    <row r="952" spans="16:16" ht="15" customHeight="1">
      <c r="P952" s="1010"/>
    </row>
    <row r="953" spans="16:16" ht="15" customHeight="1">
      <c r="P953" s="1010"/>
    </row>
    <row r="954" spans="16:16" ht="15" customHeight="1">
      <c r="P954" s="1010"/>
    </row>
    <row r="955" spans="16:16" ht="15" customHeight="1">
      <c r="P955" s="1010"/>
    </row>
    <row r="956" spans="16:16" ht="15" customHeight="1">
      <c r="P956" s="1010"/>
    </row>
    <row r="957" spans="16:16" ht="15" customHeight="1">
      <c r="P957" s="1010"/>
    </row>
    <row r="958" spans="16:16" ht="15" customHeight="1">
      <c r="P958" s="1010"/>
    </row>
    <row r="959" spans="16:16" ht="15" customHeight="1">
      <c r="P959" s="1010"/>
    </row>
    <row r="960" spans="16:16" ht="15" customHeight="1">
      <c r="P960" s="1010"/>
    </row>
    <row r="961" spans="16:16" ht="15" customHeight="1">
      <c r="P961" s="1010"/>
    </row>
    <row r="962" spans="16:16" ht="15" customHeight="1">
      <c r="P962" s="1010"/>
    </row>
    <row r="963" spans="16:16" ht="15" customHeight="1">
      <c r="P963" s="1010"/>
    </row>
    <row r="964" spans="16:16" ht="15" customHeight="1">
      <c r="P964" s="1010"/>
    </row>
    <row r="965" spans="16:16" ht="15" customHeight="1">
      <c r="P965" s="1010"/>
    </row>
    <row r="966" spans="16:16" ht="15" customHeight="1">
      <c r="P966" s="1010"/>
    </row>
    <row r="967" spans="16:16" ht="15" customHeight="1">
      <c r="P967" s="1010"/>
    </row>
    <row r="968" spans="16:16" ht="15" customHeight="1">
      <c r="P968" s="1010"/>
    </row>
    <row r="969" spans="16:16" ht="15" customHeight="1">
      <c r="P969" s="1010"/>
    </row>
    <row r="970" spans="16:16" ht="15" customHeight="1">
      <c r="P970" s="1010"/>
    </row>
    <row r="971" spans="16:16" ht="15" customHeight="1">
      <c r="P971" s="1010"/>
    </row>
    <row r="972" spans="16:16" ht="15" customHeight="1">
      <c r="P972" s="1010"/>
    </row>
    <row r="973" spans="16:16" ht="15" customHeight="1">
      <c r="P973" s="1010"/>
    </row>
    <row r="974" spans="16:16" ht="15" customHeight="1">
      <c r="P974" s="1010"/>
    </row>
    <row r="975" spans="16:16" ht="15" customHeight="1">
      <c r="P975" s="1010"/>
    </row>
    <row r="976" spans="16:16" ht="15" customHeight="1">
      <c r="P976" s="1010"/>
    </row>
    <row r="977" spans="16:16" ht="15" customHeight="1">
      <c r="P977" s="1010"/>
    </row>
    <row r="978" spans="16:16" ht="15" customHeight="1">
      <c r="P978" s="1010"/>
    </row>
    <row r="979" spans="16:16" ht="15" customHeight="1">
      <c r="P979" s="1010"/>
    </row>
    <row r="980" spans="16:16" ht="15" customHeight="1">
      <c r="P980" s="1010"/>
    </row>
    <row r="981" spans="16:16" ht="15" customHeight="1">
      <c r="P981" s="1010"/>
    </row>
    <row r="982" spans="16:16" ht="15" customHeight="1">
      <c r="P982" s="1010"/>
    </row>
    <row r="983" spans="16:16" ht="15" customHeight="1">
      <c r="P983" s="1010"/>
    </row>
    <row r="984" spans="16:16" ht="15" customHeight="1">
      <c r="P984" s="1010"/>
    </row>
    <row r="985" spans="16:16" ht="15" customHeight="1">
      <c r="P985" s="1010"/>
    </row>
    <row r="986" spans="16:16" ht="15" customHeight="1">
      <c r="P986" s="1010"/>
    </row>
    <row r="987" spans="16:16" ht="15" customHeight="1">
      <c r="P987" s="1010"/>
    </row>
    <row r="988" spans="16:16" ht="15" customHeight="1">
      <c r="P988" s="1010"/>
    </row>
    <row r="989" spans="16:16" ht="15" customHeight="1">
      <c r="P989" s="1010"/>
    </row>
    <row r="990" spans="16:16" ht="15" customHeight="1">
      <c r="P990" s="1010"/>
    </row>
    <row r="991" spans="16:16" ht="15" customHeight="1">
      <c r="P991" s="1010"/>
    </row>
    <row r="992" spans="16:16" ht="15" customHeight="1">
      <c r="P992" s="1010"/>
    </row>
    <row r="993" spans="16:16" ht="15" customHeight="1">
      <c r="P993" s="1010"/>
    </row>
    <row r="994" spans="16:16" ht="15" customHeight="1">
      <c r="P994" s="1010"/>
    </row>
    <row r="995" spans="16:16" ht="15" customHeight="1">
      <c r="P995" s="1010"/>
    </row>
    <row r="996" spans="16:16" ht="15" customHeight="1">
      <c r="P996" s="1010"/>
    </row>
    <row r="997" spans="16:16" ht="15" customHeight="1">
      <c r="P997" s="1010"/>
    </row>
    <row r="998" spans="16:16" ht="15" customHeight="1">
      <c r="P998" s="1010"/>
    </row>
    <row r="999" spans="16:16" ht="15" customHeight="1">
      <c r="P999" s="1010"/>
    </row>
    <row r="1000" spans="16:16" ht="15" customHeight="1">
      <c r="P1000" s="1010"/>
    </row>
  </sheetData>
  <autoFilter ref="A5:R136"/>
  <mergeCells count="3">
    <mergeCell ref="A1:C1"/>
    <mergeCell ref="F4:J4"/>
    <mergeCell ref="L4:O4"/>
  </mergeCells>
  <pageMargins left="0.7" right="0.7" top="0.75" bottom="0.75" header="0" footer="0"/>
  <pageSetup fitToHeight="0" orientation="landscape"/>
</worksheet>
</file>

<file path=xl/worksheets/sheet22.xml><?xml version="1.0" encoding="utf-8"?>
<worksheet xmlns="http://schemas.openxmlformats.org/spreadsheetml/2006/main" xmlns:r="http://schemas.openxmlformats.org/officeDocument/2006/relationships">
  <dimension ref="A1:Z1000"/>
  <sheetViews>
    <sheetView workbookViewId="0">
      <pane xSplit="5" topLeftCell="F1" activePane="topRight" state="frozen"/>
      <selection pane="topRight" activeCell="G2" sqref="G2"/>
    </sheetView>
  </sheetViews>
  <sheetFormatPr defaultColWidth="14.42578125" defaultRowHeight="15" customHeight="1"/>
  <cols>
    <col min="1" max="1" width="9.85546875" customWidth="1"/>
    <col min="2" max="2" width="9.42578125" customWidth="1"/>
    <col min="3" max="3" width="53.85546875" customWidth="1"/>
    <col min="4" max="4" width="6.7109375" customWidth="1"/>
    <col min="5" max="5" width="20.85546875" customWidth="1"/>
    <col min="6" max="6" width="16.42578125" customWidth="1"/>
    <col min="7" max="7" width="22.7109375" customWidth="1"/>
    <col min="8" max="8" width="12.28515625" customWidth="1"/>
    <col min="9" max="9" width="14.140625" customWidth="1"/>
    <col min="10" max="10" width="14.42578125" customWidth="1"/>
    <col min="11" max="11" width="11.85546875" customWidth="1"/>
    <col min="12" max="12" width="10.5703125" customWidth="1"/>
    <col min="13" max="13" width="11.5703125" customWidth="1"/>
    <col min="14" max="14" width="10.85546875" customWidth="1"/>
    <col min="15" max="15" width="11.7109375" customWidth="1"/>
    <col min="16" max="16" width="38.42578125" customWidth="1"/>
    <col min="17" max="17" width="35.42578125" customWidth="1"/>
    <col min="18" max="18" width="12.140625" customWidth="1"/>
    <col min="19" max="26" width="8.7109375" customWidth="1"/>
  </cols>
  <sheetData>
    <row r="1" spans="1:26" ht="12.75" customHeight="1">
      <c r="A1" s="1175" t="s">
        <v>5247</v>
      </c>
      <c r="B1" s="1160"/>
      <c r="C1" s="1158"/>
      <c r="D1" s="138"/>
      <c r="E1" s="138"/>
      <c r="F1" s="328" t="s">
        <v>392</v>
      </c>
      <c r="G1" s="328" t="s">
        <v>559</v>
      </c>
      <c r="H1" s="328" t="s">
        <v>560</v>
      </c>
      <c r="I1" s="328" t="s">
        <v>122</v>
      </c>
      <c r="J1" s="328" t="s">
        <v>124</v>
      </c>
      <c r="K1" s="328" t="s">
        <v>126</v>
      </c>
      <c r="L1" s="328" t="s">
        <v>128</v>
      </c>
      <c r="M1" s="328" t="s">
        <v>130</v>
      </c>
      <c r="N1" s="328" t="s">
        <v>1356</v>
      </c>
      <c r="O1" s="328" t="s">
        <v>396</v>
      </c>
      <c r="P1" s="138"/>
      <c r="Q1" s="138"/>
      <c r="R1" s="138"/>
    </row>
    <row r="2" spans="1:26" ht="12.75" customHeight="1">
      <c r="A2" s="2" t="str">
        <f>HYPERLINK("#Index!B20", "Index Pg")</f>
        <v>Index Pg</v>
      </c>
      <c r="B2" s="58"/>
      <c r="C2" s="60" t="str">
        <f>HYPERLINK("#'Budget Summary II'!A3:B5", "Budget Summary II")</f>
        <v>Budget Summary II</v>
      </c>
      <c r="D2" s="744"/>
      <c r="E2" s="702" t="s">
        <v>42</v>
      </c>
      <c r="F2" s="102"/>
      <c r="G2" s="102">
        <f>R11+R12+R13+R14+R15+R16</f>
        <v>0</v>
      </c>
      <c r="H2" s="102">
        <f>R9+R10</f>
        <v>0</v>
      </c>
      <c r="I2" s="102"/>
      <c r="J2" s="102"/>
      <c r="K2" s="102"/>
      <c r="L2" s="102"/>
      <c r="M2" s="102"/>
      <c r="N2" s="102"/>
      <c r="O2" s="102">
        <f>R7</f>
        <v>0</v>
      </c>
      <c r="P2" s="333"/>
      <c r="Q2" s="333"/>
      <c r="R2" s="333"/>
      <c r="S2" s="893"/>
      <c r="T2" s="893"/>
      <c r="U2" s="893"/>
      <c r="V2" s="893"/>
      <c r="W2" s="893"/>
      <c r="X2" s="893"/>
      <c r="Y2" s="893"/>
      <c r="Z2" s="893"/>
    </row>
    <row r="3" spans="1:26" ht="12.75" customHeight="1">
      <c r="A3" s="2"/>
      <c r="B3" s="58"/>
      <c r="C3" s="60"/>
      <c r="D3" s="744"/>
      <c r="E3" s="702" t="s">
        <v>39</v>
      </c>
      <c r="F3" s="33"/>
      <c r="G3" s="33">
        <f>O11+O12+O13+O14+O15+O16+O17</f>
        <v>6</v>
      </c>
      <c r="H3" s="33">
        <f>O9+O10</f>
        <v>33.840000000000003</v>
      </c>
      <c r="I3" s="33"/>
      <c r="J3" s="33"/>
      <c r="K3" s="33"/>
      <c r="L3" s="33"/>
      <c r="M3" s="33"/>
      <c r="N3" s="33"/>
      <c r="O3" s="33">
        <f>O7</f>
        <v>0</v>
      </c>
      <c r="P3" s="6"/>
      <c r="Q3" s="333"/>
      <c r="R3" s="333"/>
      <c r="S3" s="893"/>
      <c r="T3" s="893"/>
      <c r="U3" s="893"/>
      <c r="V3" s="893"/>
      <c r="W3" s="893"/>
      <c r="X3" s="893"/>
      <c r="Y3" s="893"/>
      <c r="Z3" s="893"/>
    </row>
    <row r="4" spans="1:26" ht="12.75" customHeight="1">
      <c r="A4" s="63" t="s">
        <v>150</v>
      </c>
      <c r="B4" s="63" t="s">
        <v>151</v>
      </c>
      <c r="C4" s="63" t="s">
        <v>12</v>
      </c>
      <c r="D4" s="63" t="s">
        <v>426</v>
      </c>
      <c r="E4" s="63" t="s">
        <v>427</v>
      </c>
      <c r="F4" s="1173" t="s">
        <v>428</v>
      </c>
      <c r="G4" s="1160"/>
      <c r="H4" s="1160"/>
      <c r="I4" s="1160"/>
      <c r="J4" s="1158"/>
      <c r="K4" s="63" t="s">
        <v>431</v>
      </c>
      <c r="L4" s="1174" t="s">
        <v>432</v>
      </c>
      <c r="M4" s="1160"/>
      <c r="N4" s="1160"/>
      <c r="O4" s="1158"/>
      <c r="P4" s="63" t="s">
        <v>433</v>
      </c>
      <c r="Q4" s="63" t="s">
        <v>435</v>
      </c>
      <c r="R4" s="106" t="s">
        <v>434</v>
      </c>
      <c r="S4" s="899"/>
      <c r="T4" s="899"/>
      <c r="U4" s="899"/>
      <c r="V4" s="899"/>
      <c r="W4" s="899"/>
      <c r="X4" s="899"/>
      <c r="Y4" s="899"/>
      <c r="Z4" s="899"/>
    </row>
    <row r="5" spans="1:26" ht="12.75" customHeight="1">
      <c r="A5" s="63"/>
      <c r="B5" s="63"/>
      <c r="C5" s="63"/>
      <c r="D5" s="63"/>
      <c r="E5" s="63"/>
      <c r="F5" s="93" t="s">
        <v>439</v>
      </c>
      <c r="G5" s="93" t="s">
        <v>394</v>
      </c>
      <c r="H5" s="93" t="s">
        <v>395</v>
      </c>
      <c r="I5" s="93" t="s">
        <v>440</v>
      </c>
      <c r="J5" s="93" t="s">
        <v>441</v>
      </c>
      <c r="K5" s="63"/>
      <c r="L5" s="63" t="s">
        <v>442</v>
      </c>
      <c r="M5" s="106" t="s">
        <v>443</v>
      </c>
      <c r="N5" s="63" t="s">
        <v>444</v>
      </c>
      <c r="O5" s="106" t="s">
        <v>445</v>
      </c>
      <c r="P5" s="63"/>
      <c r="Q5" s="63"/>
      <c r="R5" s="106"/>
      <c r="S5" s="10"/>
      <c r="T5" s="10"/>
      <c r="U5" s="10"/>
      <c r="V5" s="10"/>
      <c r="W5" s="10"/>
      <c r="X5" s="10"/>
      <c r="Y5" s="10"/>
      <c r="Z5" s="10"/>
    </row>
    <row r="6" spans="1:26" ht="12.75" customHeight="1">
      <c r="A6" s="64">
        <v>17</v>
      </c>
      <c r="B6" s="107"/>
      <c r="C6" s="64" t="s">
        <v>5279</v>
      </c>
      <c r="D6" s="108"/>
      <c r="E6" s="108"/>
      <c r="F6" s="108"/>
      <c r="G6" s="108"/>
      <c r="H6" s="108"/>
      <c r="I6" s="108"/>
      <c r="J6" s="108"/>
      <c r="K6" s="108"/>
      <c r="L6" s="108"/>
      <c r="M6" s="757"/>
      <c r="N6" s="108"/>
      <c r="O6" s="757">
        <f>SUM(O7:O8)+SUM(O11:O17)</f>
        <v>39.840000000000003</v>
      </c>
      <c r="P6" s="64"/>
      <c r="Q6" s="64"/>
      <c r="R6" s="65">
        <f>SUM(R7:R8)+SUM(R11:R16)</f>
        <v>0</v>
      </c>
    </row>
    <row r="7" spans="1:26" ht="12.75" customHeight="1">
      <c r="A7" s="70">
        <v>17.100000000000001</v>
      </c>
      <c r="B7" s="70" t="s">
        <v>5281</v>
      </c>
      <c r="C7" s="70" t="s">
        <v>5282</v>
      </c>
      <c r="D7" s="74" t="s">
        <v>659</v>
      </c>
      <c r="E7" s="74" t="s">
        <v>396</v>
      </c>
      <c r="F7" s="74"/>
      <c r="G7" s="74"/>
      <c r="H7" s="74"/>
      <c r="I7" s="74"/>
      <c r="J7" s="74"/>
      <c r="K7" s="74"/>
      <c r="L7" s="74"/>
      <c r="M7" s="189">
        <f>L7/100000</f>
        <v>0</v>
      </c>
      <c r="N7" s="74"/>
      <c r="O7" s="189">
        <f>N7*M7</f>
        <v>0</v>
      </c>
      <c r="P7" s="70"/>
      <c r="Q7" s="70">
        <f>'NPCB Abstract'!J62</f>
        <v>0</v>
      </c>
      <c r="R7" s="71">
        <f>'NPCB Abstract'!K62</f>
        <v>0</v>
      </c>
      <c r="S7" s="96"/>
      <c r="T7" s="96"/>
      <c r="U7" s="96"/>
      <c r="V7" s="96"/>
      <c r="W7" s="96"/>
      <c r="X7" s="96"/>
      <c r="Y7" s="96"/>
      <c r="Z7" s="96"/>
    </row>
    <row r="8" spans="1:26" ht="12.75" customHeight="1">
      <c r="A8" s="148">
        <v>17.2</v>
      </c>
      <c r="B8" s="279" t="s">
        <v>949</v>
      </c>
      <c r="C8" s="144" t="s">
        <v>5292</v>
      </c>
      <c r="D8" s="146" t="s">
        <v>609</v>
      </c>
      <c r="E8" s="146" t="s">
        <v>5296</v>
      </c>
      <c r="F8" s="903"/>
      <c r="G8" s="903"/>
      <c r="H8" s="904"/>
      <c r="I8" s="904"/>
      <c r="J8" s="904"/>
      <c r="K8" s="903"/>
      <c r="L8" s="146"/>
      <c r="M8" s="905"/>
      <c r="N8" s="146"/>
      <c r="O8" s="905">
        <f>O9+O10</f>
        <v>33.840000000000003</v>
      </c>
      <c r="P8" s="148"/>
      <c r="Q8" s="148"/>
      <c r="R8" s="147">
        <f>R9+R10</f>
        <v>0</v>
      </c>
      <c r="S8" s="96"/>
      <c r="T8" s="96"/>
      <c r="U8" s="96"/>
      <c r="V8" s="96"/>
      <c r="W8" s="96"/>
      <c r="X8" s="96"/>
      <c r="Y8" s="96"/>
      <c r="Z8" s="96"/>
    </row>
    <row r="9" spans="1:26" ht="111" customHeight="1">
      <c r="A9" s="70" t="s">
        <v>5305</v>
      </c>
      <c r="B9" s="4"/>
      <c r="C9" s="4" t="s">
        <v>5306</v>
      </c>
      <c r="D9" s="74" t="s">
        <v>609</v>
      </c>
      <c r="E9" s="74" t="s">
        <v>4598</v>
      </c>
      <c r="F9" s="150"/>
      <c r="G9" s="150"/>
      <c r="H9" s="906"/>
      <c r="I9" s="906"/>
      <c r="J9" s="907"/>
      <c r="K9" s="150"/>
      <c r="L9" s="74">
        <v>3384000</v>
      </c>
      <c r="M9" s="189">
        <v>33.840000000000003</v>
      </c>
      <c r="N9" s="74">
        <v>1</v>
      </c>
      <c r="O9" s="189">
        <f t="shared" ref="O9:O17" si="0">N9*M9</f>
        <v>33.840000000000003</v>
      </c>
      <c r="P9" s="908" t="s">
        <v>5314</v>
      </c>
      <c r="Q9" s="70">
        <f>'H&amp;WC Abstract'!J46</f>
        <v>0</v>
      </c>
      <c r="R9" s="71">
        <f>'H&amp;WC Abstract'!K46</f>
        <v>0</v>
      </c>
      <c r="S9" s="96"/>
      <c r="T9" s="96"/>
      <c r="U9" s="96"/>
      <c r="V9" s="96"/>
      <c r="W9" s="96"/>
      <c r="X9" s="96"/>
      <c r="Y9" s="96"/>
      <c r="Z9" s="96"/>
    </row>
    <row r="10" spans="1:26" ht="12.75" customHeight="1">
      <c r="A10" s="70" t="s">
        <v>5321</v>
      </c>
      <c r="B10" s="4"/>
      <c r="C10" s="4" t="s">
        <v>5322</v>
      </c>
      <c r="D10" s="74" t="s">
        <v>609</v>
      </c>
      <c r="E10" s="74" t="s">
        <v>4598</v>
      </c>
      <c r="F10" s="150"/>
      <c r="G10" s="150"/>
      <c r="H10" s="906"/>
      <c r="I10" s="906"/>
      <c r="J10" s="907"/>
      <c r="K10" s="150"/>
      <c r="L10" s="74"/>
      <c r="M10" s="189">
        <f t="shared" ref="M10:M17" si="1">L10/100000</f>
        <v>0</v>
      </c>
      <c r="N10" s="74"/>
      <c r="O10" s="189">
        <f t="shared" si="0"/>
        <v>0</v>
      </c>
      <c r="P10" s="70"/>
      <c r="Q10" s="70">
        <f>'H&amp;WC Abstract'!J47</f>
        <v>0</v>
      </c>
      <c r="R10" s="71">
        <f>'H&amp;WC Abstract'!K47</f>
        <v>0</v>
      </c>
      <c r="S10" s="96"/>
      <c r="T10" s="96"/>
      <c r="U10" s="96"/>
      <c r="V10" s="96"/>
      <c r="W10" s="96"/>
      <c r="X10" s="96"/>
      <c r="Y10" s="96"/>
      <c r="Z10" s="96"/>
    </row>
    <row r="11" spans="1:26" ht="12.75" customHeight="1">
      <c r="A11" s="70">
        <v>17.3</v>
      </c>
      <c r="B11" s="4"/>
      <c r="C11" s="4" t="s">
        <v>5333</v>
      </c>
      <c r="D11" s="74" t="s">
        <v>609</v>
      </c>
      <c r="E11" s="74" t="s">
        <v>609</v>
      </c>
      <c r="F11" s="74"/>
      <c r="G11" s="74"/>
      <c r="H11" s="74">
        <v>500000</v>
      </c>
      <c r="I11" s="74"/>
      <c r="J11" s="74"/>
      <c r="K11" s="74"/>
      <c r="L11" s="74"/>
      <c r="M11" s="189">
        <f t="shared" si="1"/>
        <v>0</v>
      </c>
      <c r="N11" s="74"/>
      <c r="O11" s="189">
        <f t="shared" si="0"/>
        <v>0</v>
      </c>
      <c r="P11" s="70"/>
      <c r="Q11" s="137"/>
      <c r="R11" s="136"/>
    </row>
    <row r="12" spans="1:26" ht="12.75" customHeight="1">
      <c r="A12" s="70">
        <v>17.399999999999999</v>
      </c>
      <c r="B12" s="4" t="s">
        <v>5338</v>
      </c>
      <c r="C12" s="4" t="s">
        <v>5339</v>
      </c>
      <c r="D12" s="74" t="s">
        <v>609</v>
      </c>
      <c r="E12" s="74" t="s">
        <v>3490</v>
      </c>
      <c r="F12" s="74"/>
      <c r="G12" s="74"/>
      <c r="H12" s="74"/>
      <c r="I12" s="74"/>
      <c r="J12" s="74"/>
      <c r="K12" s="74"/>
      <c r="L12" s="74"/>
      <c r="M12" s="189">
        <f t="shared" si="1"/>
        <v>0</v>
      </c>
      <c r="N12" s="74"/>
      <c r="O12" s="189">
        <f t="shared" si="0"/>
        <v>0</v>
      </c>
      <c r="P12" s="70"/>
      <c r="Q12" s="137">
        <f>'Blood services &amp; Disorders Abs.'!J51</f>
        <v>0</v>
      </c>
      <c r="R12" s="136">
        <f>'Blood services &amp; Disorders Abs.'!K51</f>
        <v>0</v>
      </c>
    </row>
    <row r="13" spans="1:26" ht="12.75" customHeight="1">
      <c r="A13" s="70">
        <v>17.5</v>
      </c>
      <c r="B13" s="4" t="s">
        <v>3845</v>
      </c>
      <c r="C13" s="4" t="s">
        <v>5348</v>
      </c>
      <c r="D13" s="74" t="s">
        <v>609</v>
      </c>
      <c r="E13" s="74" t="s">
        <v>3839</v>
      </c>
      <c r="F13" s="74"/>
      <c r="G13" s="74"/>
      <c r="H13" s="74"/>
      <c r="I13" s="74"/>
      <c r="J13" s="74"/>
      <c r="K13" s="74"/>
      <c r="L13" s="74"/>
      <c r="M13" s="189">
        <f t="shared" si="1"/>
        <v>0</v>
      </c>
      <c r="N13" s="74"/>
      <c r="O13" s="189">
        <f t="shared" si="0"/>
        <v>0</v>
      </c>
      <c r="P13" s="70"/>
      <c r="Q13" s="137"/>
      <c r="R13" s="136"/>
    </row>
    <row r="14" spans="1:26" ht="12.75" customHeight="1">
      <c r="A14" s="70">
        <v>17.600000000000001</v>
      </c>
      <c r="B14" s="4" t="s">
        <v>5353</v>
      </c>
      <c r="C14" s="4" t="s">
        <v>5355</v>
      </c>
      <c r="D14" s="74" t="s">
        <v>609</v>
      </c>
      <c r="E14" s="74" t="s">
        <v>4493</v>
      </c>
      <c r="F14" s="74"/>
      <c r="G14" s="74"/>
      <c r="H14" s="648">
        <v>1139000</v>
      </c>
      <c r="I14" s="189"/>
      <c r="J14" s="74"/>
      <c r="K14" s="74"/>
      <c r="L14" s="74"/>
      <c r="M14" s="189">
        <f t="shared" si="1"/>
        <v>0</v>
      </c>
      <c r="N14" s="74"/>
      <c r="O14" s="189">
        <f t="shared" si="0"/>
        <v>0</v>
      </c>
      <c r="P14" s="70"/>
      <c r="Q14" s="137">
        <f>'HMIS-MCTS Abstract'!J27</f>
        <v>0</v>
      </c>
      <c r="R14" s="136">
        <f>'HMIS-MCTS Abstract'!K27</f>
        <v>0</v>
      </c>
    </row>
    <row r="15" spans="1:26" ht="12.75" customHeight="1">
      <c r="A15" s="70">
        <v>17.7</v>
      </c>
      <c r="B15" s="4"/>
      <c r="C15" s="4" t="s">
        <v>5362</v>
      </c>
      <c r="D15" s="74" t="s">
        <v>609</v>
      </c>
      <c r="E15" s="74" t="s">
        <v>3762</v>
      </c>
      <c r="F15" s="74"/>
      <c r="G15" s="74"/>
      <c r="H15" s="252">
        <v>142000</v>
      </c>
      <c r="I15" s="648">
        <v>699259</v>
      </c>
      <c r="J15" s="74"/>
      <c r="K15" s="74"/>
      <c r="L15" s="74"/>
      <c r="M15" s="189">
        <f t="shared" si="1"/>
        <v>0</v>
      </c>
      <c r="N15" s="74"/>
      <c r="O15" s="189">
        <f t="shared" si="0"/>
        <v>0</v>
      </c>
      <c r="P15" s="70"/>
      <c r="Q15" s="137"/>
      <c r="R15" s="136"/>
    </row>
    <row r="16" spans="1:26" ht="25.5">
      <c r="A16" s="137">
        <v>17.8</v>
      </c>
      <c r="B16" s="131"/>
      <c r="C16" s="131" t="s">
        <v>5369</v>
      </c>
      <c r="D16" s="132" t="s">
        <v>609</v>
      </c>
      <c r="E16" s="132"/>
      <c r="F16" s="132"/>
      <c r="G16" s="132"/>
      <c r="H16" s="862">
        <v>77000</v>
      </c>
      <c r="I16" s="862">
        <v>699259</v>
      </c>
      <c r="J16" s="132"/>
      <c r="K16" s="132"/>
      <c r="L16" s="132"/>
      <c r="M16" s="244">
        <f t="shared" si="1"/>
        <v>0</v>
      </c>
      <c r="N16" s="132"/>
      <c r="O16" s="244">
        <f t="shared" si="0"/>
        <v>0</v>
      </c>
      <c r="P16" s="137"/>
      <c r="Q16" s="137"/>
      <c r="R16" s="136"/>
      <c r="S16" s="248"/>
      <c r="T16" s="248"/>
      <c r="U16" s="248"/>
      <c r="V16" s="248"/>
      <c r="W16" s="248"/>
      <c r="X16" s="248"/>
      <c r="Y16" s="248"/>
      <c r="Z16" s="248"/>
    </row>
    <row r="17" spans="1:26" ht="165.75">
      <c r="A17" s="911">
        <v>17.899999999999999</v>
      </c>
      <c r="B17" s="912"/>
      <c r="C17" s="912" t="s">
        <v>5378</v>
      </c>
      <c r="D17" s="132" t="s">
        <v>609</v>
      </c>
      <c r="E17" s="913" t="s">
        <v>609</v>
      </c>
      <c r="F17" s="127">
        <v>12</v>
      </c>
      <c r="G17" s="127"/>
      <c r="H17" s="127"/>
      <c r="I17" s="127"/>
      <c r="J17" s="127"/>
      <c r="K17" s="127" t="s">
        <v>691</v>
      </c>
      <c r="L17" s="127">
        <v>50000</v>
      </c>
      <c r="M17" s="244">
        <f t="shared" si="1"/>
        <v>0.5</v>
      </c>
      <c r="N17" s="132">
        <v>12</v>
      </c>
      <c r="O17" s="244">
        <f t="shared" si="0"/>
        <v>6</v>
      </c>
      <c r="P17" s="70" t="s">
        <v>5383</v>
      </c>
      <c r="Q17" s="43"/>
      <c r="R17" s="914"/>
      <c r="S17" s="915"/>
      <c r="T17" s="915"/>
      <c r="U17" s="915"/>
      <c r="V17" s="915"/>
      <c r="W17" s="915"/>
      <c r="X17" s="915"/>
      <c r="Y17" s="915"/>
      <c r="Z17" s="915"/>
    </row>
    <row r="18" spans="1:26" ht="12.75" customHeight="1">
      <c r="D18" s="132"/>
      <c r="E18" s="899"/>
      <c r="M18" s="916"/>
      <c r="O18" s="916"/>
      <c r="P18" s="917"/>
      <c r="Q18" s="917"/>
      <c r="R18" s="916"/>
    </row>
    <row r="19" spans="1:26" ht="12.75" customHeight="1">
      <c r="D19" s="899"/>
      <c r="E19" s="899"/>
      <c r="M19" s="916"/>
      <c r="O19" s="916"/>
      <c r="P19" s="917"/>
      <c r="Q19" s="917"/>
      <c r="R19" s="916"/>
    </row>
    <row r="20" spans="1:26" ht="12.75" customHeight="1">
      <c r="D20" s="899"/>
      <c r="E20" s="899"/>
      <c r="M20" s="916"/>
      <c r="O20" s="916"/>
      <c r="P20" s="917"/>
      <c r="Q20" s="917"/>
      <c r="R20" s="916"/>
    </row>
    <row r="21" spans="1:26" ht="12.75" customHeight="1">
      <c r="D21" s="899"/>
      <c r="E21" s="899"/>
      <c r="M21" s="916"/>
      <c r="O21" s="916"/>
      <c r="P21" s="917"/>
      <c r="Q21" s="917"/>
      <c r="R21" s="916"/>
    </row>
    <row r="22" spans="1:26" ht="12.75" customHeight="1">
      <c r="D22" s="899"/>
      <c r="E22" s="899"/>
      <c r="M22" s="916"/>
      <c r="O22" s="916"/>
      <c r="P22" s="917"/>
      <c r="Q22" s="917"/>
      <c r="R22" s="916"/>
    </row>
    <row r="23" spans="1:26" ht="12.75" customHeight="1">
      <c r="D23" s="899"/>
      <c r="E23" s="899"/>
      <c r="M23" s="916"/>
      <c r="O23" s="916"/>
      <c r="P23" s="917"/>
      <c r="Q23" s="917"/>
      <c r="R23" s="916"/>
    </row>
    <row r="24" spans="1:26" ht="12.75" customHeight="1">
      <c r="D24" s="899"/>
      <c r="E24" s="899"/>
      <c r="M24" s="916"/>
      <c r="O24" s="916"/>
      <c r="P24" s="917"/>
      <c r="Q24" s="917"/>
      <c r="R24" s="916"/>
    </row>
    <row r="25" spans="1:26" ht="12.75" customHeight="1">
      <c r="D25" s="899"/>
      <c r="E25" s="899"/>
      <c r="M25" s="916"/>
      <c r="O25" s="916"/>
      <c r="P25" s="917"/>
      <c r="Q25" s="917"/>
      <c r="R25" s="916"/>
    </row>
    <row r="26" spans="1:26" ht="12.75" customHeight="1">
      <c r="D26" s="899"/>
      <c r="E26" s="899"/>
      <c r="M26" s="916"/>
      <c r="O26" s="916"/>
      <c r="P26" s="917"/>
      <c r="Q26" s="917"/>
      <c r="R26" s="916"/>
    </row>
    <row r="27" spans="1:26" ht="12.75" customHeight="1">
      <c r="D27" s="899"/>
      <c r="E27" s="899"/>
      <c r="M27" s="916"/>
      <c r="O27" s="916"/>
      <c r="P27" s="917"/>
      <c r="Q27" s="917"/>
      <c r="R27" s="916"/>
    </row>
    <row r="28" spans="1:26" ht="12.75" customHeight="1">
      <c r="D28" s="899"/>
      <c r="E28" s="899"/>
      <c r="M28" s="916"/>
      <c r="O28" s="916"/>
      <c r="P28" s="917"/>
      <c r="Q28" s="917"/>
      <c r="R28" s="916"/>
    </row>
    <row r="29" spans="1:26" ht="12.75" customHeight="1">
      <c r="D29" s="899"/>
      <c r="E29" s="899"/>
      <c r="M29" s="916"/>
      <c r="O29" s="916"/>
      <c r="P29" s="917"/>
      <c r="Q29" s="917"/>
      <c r="R29" s="916"/>
    </row>
    <row r="30" spans="1:26" ht="12.75" customHeight="1">
      <c r="D30" s="899"/>
      <c r="E30" s="899"/>
      <c r="M30" s="916"/>
      <c r="O30" s="916"/>
      <c r="P30" s="917"/>
      <c r="Q30" s="917"/>
      <c r="R30" s="916"/>
    </row>
    <row r="31" spans="1:26" ht="12.75" customHeight="1">
      <c r="D31" s="899"/>
      <c r="E31" s="899"/>
      <c r="M31" s="916"/>
      <c r="O31" s="916"/>
      <c r="P31" s="917"/>
      <c r="Q31" s="917"/>
      <c r="R31" s="916"/>
    </row>
    <row r="32" spans="1:26" ht="12.75" customHeight="1">
      <c r="D32" s="899"/>
      <c r="E32" s="899"/>
      <c r="M32" s="916"/>
      <c r="O32" s="916"/>
      <c r="P32" s="917"/>
      <c r="Q32" s="917"/>
      <c r="R32" s="916"/>
    </row>
    <row r="33" spans="4:18" ht="12.75" customHeight="1">
      <c r="D33" s="899"/>
      <c r="E33" s="899"/>
      <c r="M33" s="916"/>
      <c r="O33" s="916"/>
      <c r="P33" s="917"/>
      <c r="Q33" s="917"/>
      <c r="R33" s="916"/>
    </row>
    <row r="34" spans="4:18" ht="12.75" customHeight="1">
      <c r="D34" s="899"/>
      <c r="E34" s="899"/>
      <c r="M34" s="916"/>
      <c r="O34" s="916"/>
      <c r="P34" s="917"/>
      <c r="Q34" s="917"/>
      <c r="R34" s="916"/>
    </row>
    <row r="35" spans="4:18" ht="12.75" customHeight="1">
      <c r="D35" s="899"/>
      <c r="E35" s="899"/>
      <c r="M35" s="916"/>
      <c r="O35" s="916"/>
      <c r="P35" s="917"/>
      <c r="Q35" s="917"/>
      <c r="R35" s="916"/>
    </row>
    <row r="36" spans="4:18" ht="12.75" customHeight="1">
      <c r="D36" s="899"/>
      <c r="E36" s="899"/>
      <c r="M36" s="916"/>
      <c r="O36" s="916"/>
      <c r="P36" s="917"/>
      <c r="Q36" s="917"/>
      <c r="R36" s="916"/>
    </row>
    <row r="37" spans="4:18" ht="12.75" customHeight="1">
      <c r="D37" s="899"/>
      <c r="E37" s="899"/>
      <c r="M37" s="916"/>
      <c r="O37" s="916"/>
      <c r="P37" s="917"/>
      <c r="Q37" s="917"/>
      <c r="R37" s="916"/>
    </row>
    <row r="38" spans="4:18" ht="12.75" customHeight="1">
      <c r="D38" s="899"/>
      <c r="E38" s="899"/>
      <c r="M38" s="916"/>
      <c r="O38" s="916"/>
      <c r="P38" s="917"/>
      <c r="Q38" s="917"/>
      <c r="R38" s="916"/>
    </row>
    <row r="39" spans="4:18" ht="12.75" customHeight="1">
      <c r="D39" s="899"/>
      <c r="E39" s="899"/>
      <c r="M39" s="916"/>
      <c r="O39" s="916"/>
      <c r="P39" s="917"/>
      <c r="Q39" s="917"/>
      <c r="R39" s="916"/>
    </row>
    <row r="40" spans="4:18" ht="12.75" customHeight="1">
      <c r="D40" s="899"/>
      <c r="E40" s="899"/>
      <c r="M40" s="916"/>
      <c r="O40" s="916"/>
      <c r="P40" s="917"/>
      <c r="Q40" s="917"/>
      <c r="R40" s="916"/>
    </row>
    <row r="41" spans="4:18" ht="12.75" customHeight="1">
      <c r="D41" s="899"/>
      <c r="E41" s="899"/>
      <c r="M41" s="916"/>
      <c r="O41" s="916"/>
      <c r="P41" s="917"/>
      <c r="Q41" s="917"/>
      <c r="R41" s="916"/>
    </row>
    <row r="42" spans="4:18" ht="12.75" customHeight="1">
      <c r="D42" s="899"/>
      <c r="E42" s="899"/>
      <c r="M42" s="916"/>
      <c r="O42" s="916"/>
      <c r="P42" s="917"/>
      <c r="Q42" s="917"/>
      <c r="R42" s="916"/>
    </row>
    <row r="43" spans="4:18" ht="12.75" customHeight="1">
      <c r="D43" s="899"/>
      <c r="E43" s="899"/>
      <c r="M43" s="916"/>
      <c r="O43" s="916"/>
      <c r="P43" s="917"/>
      <c r="Q43" s="917"/>
      <c r="R43" s="916"/>
    </row>
    <row r="44" spans="4:18" ht="12.75" customHeight="1">
      <c r="D44" s="899"/>
      <c r="E44" s="899"/>
      <c r="M44" s="916"/>
      <c r="O44" s="916"/>
      <c r="P44" s="917"/>
      <c r="Q44" s="917"/>
      <c r="R44" s="916"/>
    </row>
    <row r="45" spans="4:18" ht="12.75" customHeight="1">
      <c r="D45" s="899"/>
      <c r="E45" s="899"/>
      <c r="M45" s="916"/>
      <c r="O45" s="916"/>
      <c r="P45" s="917"/>
      <c r="Q45" s="917"/>
      <c r="R45" s="916"/>
    </row>
    <row r="46" spans="4:18" ht="12.75" customHeight="1">
      <c r="D46" s="899"/>
      <c r="E46" s="899"/>
      <c r="M46" s="916"/>
      <c r="O46" s="916"/>
      <c r="P46" s="917"/>
      <c r="Q46" s="917"/>
      <c r="R46" s="916"/>
    </row>
    <row r="47" spans="4:18" ht="12.75" customHeight="1">
      <c r="D47" s="899"/>
      <c r="E47" s="899"/>
      <c r="M47" s="916"/>
      <c r="O47" s="916"/>
      <c r="P47" s="917"/>
      <c r="Q47" s="917"/>
      <c r="R47" s="916"/>
    </row>
    <row r="48" spans="4:18" ht="12.75" customHeight="1">
      <c r="D48" s="899"/>
      <c r="E48" s="899"/>
      <c r="M48" s="916"/>
      <c r="O48" s="916"/>
      <c r="P48" s="917"/>
      <c r="Q48" s="917"/>
      <c r="R48" s="916"/>
    </row>
    <row r="49" spans="4:18" ht="12.75" customHeight="1">
      <c r="D49" s="899"/>
      <c r="E49" s="899"/>
      <c r="M49" s="916"/>
      <c r="O49" s="916"/>
      <c r="P49" s="917"/>
      <c r="Q49" s="917"/>
      <c r="R49" s="916"/>
    </row>
    <row r="50" spans="4:18" ht="12.75" customHeight="1">
      <c r="D50" s="899"/>
      <c r="E50" s="899"/>
      <c r="M50" s="916"/>
      <c r="O50" s="916"/>
      <c r="P50" s="917"/>
      <c r="Q50" s="917"/>
      <c r="R50" s="916"/>
    </row>
    <row r="51" spans="4:18" ht="12.75" customHeight="1">
      <c r="D51" s="899"/>
      <c r="E51" s="899"/>
      <c r="M51" s="916"/>
      <c r="O51" s="916"/>
      <c r="P51" s="917"/>
      <c r="Q51" s="917"/>
      <c r="R51" s="916"/>
    </row>
    <row r="52" spans="4:18" ht="12.75" customHeight="1">
      <c r="D52" s="899"/>
      <c r="E52" s="899"/>
      <c r="M52" s="916"/>
      <c r="O52" s="916"/>
      <c r="P52" s="917"/>
      <c r="Q52" s="917"/>
      <c r="R52" s="916"/>
    </row>
    <row r="53" spans="4:18" ht="12.75" customHeight="1">
      <c r="D53" s="899"/>
      <c r="E53" s="899"/>
      <c r="M53" s="916"/>
      <c r="O53" s="916"/>
      <c r="P53" s="917"/>
      <c r="Q53" s="917"/>
      <c r="R53" s="916"/>
    </row>
    <row r="54" spans="4:18" ht="12.75" customHeight="1">
      <c r="D54" s="899"/>
      <c r="E54" s="899"/>
      <c r="M54" s="916"/>
      <c r="O54" s="916"/>
      <c r="P54" s="917"/>
      <c r="Q54" s="917"/>
      <c r="R54" s="916"/>
    </row>
    <row r="55" spans="4:18" ht="12.75" customHeight="1">
      <c r="D55" s="899"/>
      <c r="E55" s="899"/>
      <c r="M55" s="916"/>
      <c r="O55" s="916"/>
      <c r="P55" s="917"/>
      <c r="Q55" s="917"/>
      <c r="R55" s="916"/>
    </row>
    <row r="56" spans="4:18" ht="12.75" customHeight="1">
      <c r="D56" s="899"/>
      <c r="E56" s="899"/>
      <c r="M56" s="916"/>
      <c r="O56" s="916"/>
      <c r="P56" s="917"/>
      <c r="Q56" s="917"/>
      <c r="R56" s="916"/>
    </row>
    <row r="57" spans="4:18" ht="12.75" customHeight="1">
      <c r="D57" s="899"/>
      <c r="E57" s="899"/>
      <c r="M57" s="916"/>
      <c r="O57" s="916"/>
      <c r="P57" s="917"/>
      <c r="Q57" s="917"/>
      <c r="R57" s="916"/>
    </row>
    <row r="58" spans="4:18" ht="12.75" customHeight="1">
      <c r="D58" s="899"/>
      <c r="E58" s="899"/>
      <c r="M58" s="916"/>
      <c r="O58" s="916"/>
      <c r="P58" s="917"/>
      <c r="Q58" s="917"/>
      <c r="R58" s="916"/>
    </row>
    <row r="59" spans="4:18" ht="12.75" customHeight="1">
      <c r="D59" s="899"/>
      <c r="E59" s="899"/>
      <c r="M59" s="916"/>
      <c r="O59" s="916"/>
      <c r="P59" s="917"/>
      <c r="Q59" s="917"/>
      <c r="R59" s="916"/>
    </row>
    <row r="60" spans="4:18" ht="12.75" customHeight="1">
      <c r="D60" s="899"/>
      <c r="E60" s="899"/>
      <c r="M60" s="916"/>
      <c r="O60" s="916"/>
      <c r="P60" s="917"/>
      <c r="Q60" s="917"/>
      <c r="R60" s="916"/>
    </row>
    <row r="61" spans="4:18" ht="12.75" customHeight="1">
      <c r="D61" s="899"/>
      <c r="E61" s="899"/>
      <c r="M61" s="916"/>
      <c r="O61" s="916"/>
      <c r="P61" s="917"/>
      <c r="Q61" s="917"/>
      <c r="R61" s="916"/>
    </row>
    <row r="62" spans="4:18" ht="12.75" customHeight="1">
      <c r="D62" s="899"/>
      <c r="E62" s="899"/>
      <c r="M62" s="916"/>
      <c r="O62" s="916"/>
      <c r="P62" s="917"/>
      <c r="Q62" s="917"/>
      <c r="R62" s="916"/>
    </row>
    <row r="63" spans="4:18" ht="12.75" customHeight="1">
      <c r="D63" s="899"/>
      <c r="E63" s="899"/>
      <c r="M63" s="916"/>
      <c r="O63" s="916"/>
      <c r="P63" s="917"/>
      <c r="Q63" s="917"/>
      <c r="R63" s="916"/>
    </row>
    <row r="64" spans="4:18" ht="12.75" customHeight="1">
      <c r="D64" s="899"/>
      <c r="E64" s="899"/>
      <c r="M64" s="916"/>
      <c r="O64" s="916"/>
      <c r="P64" s="917"/>
      <c r="Q64" s="917"/>
      <c r="R64" s="916"/>
    </row>
    <row r="65" spans="4:18" ht="12.75" customHeight="1">
      <c r="D65" s="899"/>
      <c r="E65" s="899"/>
      <c r="M65" s="916"/>
      <c r="O65" s="916"/>
      <c r="P65" s="917"/>
      <c r="Q65" s="917"/>
      <c r="R65" s="916"/>
    </row>
    <row r="66" spans="4:18" ht="12.75" customHeight="1">
      <c r="D66" s="899"/>
      <c r="E66" s="899"/>
      <c r="M66" s="916"/>
      <c r="O66" s="916"/>
      <c r="P66" s="917"/>
      <c r="Q66" s="917"/>
      <c r="R66" s="916"/>
    </row>
    <row r="67" spans="4:18" ht="12.75" customHeight="1">
      <c r="D67" s="899"/>
      <c r="E67" s="899"/>
      <c r="M67" s="916"/>
      <c r="O67" s="916"/>
      <c r="P67" s="917"/>
      <c r="Q67" s="917"/>
      <c r="R67" s="916"/>
    </row>
    <row r="68" spans="4:18" ht="12.75" customHeight="1">
      <c r="D68" s="899"/>
      <c r="E68" s="899"/>
      <c r="M68" s="916"/>
      <c r="O68" s="916"/>
      <c r="P68" s="917"/>
      <c r="Q68" s="917"/>
      <c r="R68" s="916"/>
    </row>
    <row r="69" spans="4:18" ht="12.75" customHeight="1">
      <c r="D69" s="899"/>
      <c r="E69" s="899"/>
      <c r="M69" s="916"/>
      <c r="O69" s="916"/>
      <c r="P69" s="917"/>
      <c r="Q69" s="917"/>
      <c r="R69" s="916"/>
    </row>
    <row r="70" spans="4:18" ht="12.75" customHeight="1">
      <c r="D70" s="899"/>
      <c r="E70" s="899"/>
      <c r="M70" s="916"/>
      <c r="O70" s="916"/>
      <c r="P70" s="917"/>
      <c r="Q70" s="917"/>
      <c r="R70" s="916"/>
    </row>
    <row r="71" spans="4:18" ht="12.75" customHeight="1">
      <c r="D71" s="899"/>
      <c r="E71" s="899"/>
      <c r="M71" s="916"/>
      <c r="O71" s="916"/>
      <c r="P71" s="917"/>
      <c r="Q71" s="917"/>
      <c r="R71" s="916"/>
    </row>
    <row r="72" spans="4:18" ht="12.75" customHeight="1">
      <c r="D72" s="899"/>
      <c r="E72" s="899"/>
      <c r="M72" s="916"/>
      <c r="O72" s="916"/>
      <c r="P72" s="917"/>
      <c r="Q72" s="917"/>
      <c r="R72" s="916"/>
    </row>
    <row r="73" spans="4:18" ht="12.75" customHeight="1">
      <c r="D73" s="899"/>
      <c r="E73" s="899"/>
      <c r="M73" s="916"/>
      <c r="O73" s="916"/>
      <c r="P73" s="917"/>
      <c r="Q73" s="917"/>
      <c r="R73" s="916"/>
    </row>
    <row r="74" spans="4:18" ht="12.75" customHeight="1">
      <c r="D74" s="899"/>
      <c r="E74" s="899"/>
      <c r="M74" s="916"/>
      <c r="O74" s="916"/>
      <c r="P74" s="917"/>
      <c r="Q74" s="917"/>
      <c r="R74" s="916"/>
    </row>
    <row r="75" spans="4:18" ht="12.75" customHeight="1">
      <c r="D75" s="899"/>
      <c r="E75" s="899"/>
      <c r="M75" s="916"/>
      <c r="O75" s="916"/>
      <c r="P75" s="917"/>
      <c r="Q75" s="917"/>
      <c r="R75" s="916"/>
    </row>
    <row r="76" spans="4:18" ht="12.75" customHeight="1">
      <c r="D76" s="899"/>
      <c r="E76" s="899"/>
      <c r="M76" s="916"/>
      <c r="O76" s="916"/>
      <c r="P76" s="917"/>
      <c r="Q76" s="917"/>
      <c r="R76" s="916"/>
    </row>
    <row r="77" spans="4:18" ht="12.75" customHeight="1">
      <c r="D77" s="899"/>
      <c r="E77" s="899"/>
      <c r="M77" s="916"/>
      <c r="O77" s="916"/>
      <c r="P77" s="917"/>
      <c r="Q77" s="917"/>
      <c r="R77" s="916"/>
    </row>
    <row r="78" spans="4:18" ht="12.75" customHeight="1">
      <c r="D78" s="899"/>
      <c r="E78" s="899"/>
      <c r="M78" s="916"/>
      <c r="O78" s="916"/>
      <c r="P78" s="917"/>
      <c r="Q78" s="917"/>
      <c r="R78" s="916"/>
    </row>
    <row r="79" spans="4:18" ht="12.75" customHeight="1">
      <c r="D79" s="899"/>
      <c r="E79" s="899"/>
      <c r="M79" s="916"/>
      <c r="O79" s="916"/>
      <c r="P79" s="917"/>
      <c r="Q79" s="917"/>
      <c r="R79" s="916"/>
    </row>
    <row r="80" spans="4:18" ht="12.75" customHeight="1">
      <c r="D80" s="899"/>
      <c r="E80" s="899"/>
      <c r="M80" s="916"/>
      <c r="O80" s="916"/>
      <c r="P80" s="917"/>
      <c r="Q80" s="917"/>
      <c r="R80" s="916"/>
    </row>
    <row r="81" spans="4:18" ht="12.75" customHeight="1">
      <c r="D81" s="899"/>
      <c r="E81" s="899"/>
      <c r="M81" s="916"/>
      <c r="O81" s="916"/>
      <c r="P81" s="917"/>
      <c r="Q81" s="917"/>
      <c r="R81" s="916"/>
    </row>
    <row r="82" spans="4:18" ht="12.75" customHeight="1">
      <c r="D82" s="899"/>
      <c r="E82" s="899"/>
      <c r="M82" s="916"/>
      <c r="O82" s="916"/>
      <c r="P82" s="917"/>
      <c r="Q82" s="917"/>
      <c r="R82" s="916"/>
    </row>
    <row r="83" spans="4:18" ht="12.75" customHeight="1">
      <c r="D83" s="899"/>
      <c r="E83" s="899"/>
      <c r="M83" s="916"/>
      <c r="O83" s="916"/>
      <c r="P83" s="917"/>
      <c r="Q83" s="917"/>
      <c r="R83" s="916"/>
    </row>
    <row r="84" spans="4:18" ht="12.75" customHeight="1">
      <c r="D84" s="899"/>
      <c r="E84" s="899"/>
      <c r="M84" s="916"/>
      <c r="O84" s="916"/>
      <c r="P84" s="917"/>
      <c r="Q84" s="917"/>
      <c r="R84" s="916"/>
    </row>
    <row r="85" spans="4:18" ht="12.75" customHeight="1">
      <c r="D85" s="899"/>
      <c r="E85" s="899"/>
      <c r="M85" s="916"/>
      <c r="O85" s="916"/>
      <c r="P85" s="917"/>
      <c r="Q85" s="917"/>
      <c r="R85" s="916"/>
    </row>
    <row r="86" spans="4:18" ht="12.75" customHeight="1">
      <c r="D86" s="899"/>
      <c r="E86" s="899"/>
      <c r="M86" s="916"/>
      <c r="O86" s="916"/>
      <c r="P86" s="917"/>
      <c r="Q86" s="917"/>
      <c r="R86" s="916"/>
    </row>
    <row r="87" spans="4:18" ht="12.75" customHeight="1">
      <c r="D87" s="899"/>
      <c r="E87" s="899"/>
      <c r="M87" s="916"/>
      <c r="O87" s="916"/>
      <c r="P87" s="917"/>
      <c r="Q87" s="917"/>
      <c r="R87" s="916"/>
    </row>
    <row r="88" spans="4:18" ht="12.75" customHeight="1">
      <c r="D88" s="899"/>
      <c r="E88" s="899"/>
      <c r="M88" s="916"/>
      <c r="O88" s="916"/>
      <c r="P88" s="917"/>
      <c r="Q88" s="917"/>
      <c r="R88" s="916"/>
    </row>
    <row r="89" spans="4:18" ht="12.75" customHeight="1">
      <c r="D89" s="899"/>
      <c r="E89" s="899"/>
      <c r="M89" s="916"/>
      <c r="O89" s="916"/>
      <c r="P89" s="917"/>
      <c r="Q89" s="917"/>
      <c r="R89" s="916"/>
    </row>
    <row r="90" spans="4:18" ht="12.75" customHeight="1">
      <c r="D90" s="899"/>
      <c r="E90" s="899"/>
      <c r="M90" s="916"/>
      <c r="O90" s="916"/>
      <c r="P90" s="917"/>
      <c r="Q90" s="917"/>
      <c r="R90" s="916"/>
    </row>
    <row r="91" spans="4:18" ht="12.75" customHeight="1">
      <c r="D91" s="899"/>
      <c r="E91" s="899"/>
      <c r="M91" s="916"/>
      <c r="O91" s="916"/>
      <c r="P91" s="917"/>
      <c r="Q91" s="917"/>
      <c r="R91" s="916"/>
    </row>
    <row r="92" spans="4:18" ht="12.75" customHeight="1">
      <c r="D92" s="899"/>
      <c r="E92" s="899"/>
      <c r="M92" s="916"/>
      <c r="O92" s="916"/>
      <c r="P92" s="917"/>
      <c r="Q92" s="917"/>
      <c r="R92" s="916"/>
    </row>
    <row r="93" spans="4:18" ht="12.75" customHeight="1">
      <c r="D93" s="899"/>
      <c r="E93" s="899"/>
      <c r="M93" s="916"/>
      <c r="O93" s="916"/>
      <c r="P93" s="917"/>
      <c r="Q93" s="917"/>
      <c r="R93" s="916"/>
    </row>
    <row r="94" spans="4:18" ht="12.75" customHeight="1">
      <c r="D94" s="899"/>
      <c r="E94" s="899"/>
      <c r="M94" s="916"/>
      <c r="O94" s="916"/>
      <c r="P94" s="917"/>
      <c r="Q94" s="917"/>
      <c r="R94" s="916"/>
    </row>
    <row r="95" spans="4:18" ht="12.75" customHeight="1">
      <c r="D95" s="899"/>
      <c r="E95" s="899"/>
      <c r="M95" s="916"/>
      <c r="O95" s="916"/>
      <c r="P95" s="917"/>
      <c r="Q95" s="917"/>
      <c r="R95" s="916"/>
    </row>
    <row r="96" spans="4:18" ht="12.75" customHeight="1">
      <c r="D96" s="899"/>
      <c r="E96" s="899"/>
      <c r="M96" s="916"/>
      <c r="O96" s="916"/>
      <c r="P96" s="917"/>
      <c r="Q96" s="917"/>
      <c r="R96" s="916"/>
    </row>
    <row r="97" spans="4:18" ht="12.75" customHeight="1">
      <c r="D97" s="899"/>
      <c r="E97" s="899"/>
      <c r="M97" s="916"/>
      <c r="O97" s="916"/>
      <c r="P97" s="917"/>
      <c r="Q97" s="917"/>
      <c r="R97" s="916"/>
    </row>
    <row r="98" spans="4:18" ht="12.75" customHeight="1">
      <c r="D98" s="899"/>
      <c r="E98" s="899"/>
      <c r="M98" s="916"/>
      <c r="O98" s="916"/>
      <c r="P98" s="917"/>
      <c r="Q98" s="917"/>
      <c r="R98" s="916"/>
    </row>
    <row r="99" spans="4:18" ht="12.75" customHeight="1">
      <c r="D99" s="899"/>
      <c r="E99" s="899"/>
      <c r="M99" s="916"/>
      <c r="O99" s="916"/>
      <c r="P99" s="917"/>
      <c r="Q99" s="917"/>
      <c r="R99" s="916"/>
    </row>
    <row r="100" spans="4:18" ht="12.75" customHeight="1">
      <c r="D100" s="899"/>
      <c r="E100" s="899"/>
      <c r="M100" s="916"/>
      <c r="O100" s="916"/>
      <c r="P100" s="917"/>
      <c r="Q100" s="917"/>
      <c r="R100" s="916"/>
    </row>
    <row r="101" spans="4:18" ht="12.75" customHeight="1">
      <c r="D101" s="899"/>
      <c r="E101" s="899"/>
      <c r="M101" s="916"/>
      <c r="O101" s="916"/>
      <c r="P101" s="917"/>
      <c r="Q101" s="917"/>
      <c r="R101" s="916"/>
    </row>
    <row r="102" spans="4:18" ht="12.75" customHeight="1">
      <c r="D102" s="899"/>
      <c r="E102" s="899"/>
      <c r="M102" s="916"/>
      <c r="O102" s="916"/>
      <c r="P102" s="917"/>
      <c r="Q102" s="917"/>
      <c r="R102" s="916"/>
    </row>
    <row r="103" spans="4:18" ht="12.75" customHeight="1">
      <c r="D103" s="899"/>
      <c r="E103" s="899"/>
      <c r="M103" s="916"/>
      <c r="O103" s="916"/>
      <c r="P103" s="917"/>
      <c r="Q103" s="917"/>
      <c r="R103" s="916"/>
    </row>
    <row r="104" spans="4:18" ht="12.75" customHeight="1">
      <c r="D104" s="899"/>
      <c r="E104" s="899"/>
      <c r="M104" s="916"/>
      <c r="O104" s="916"/>
      <c r="P104" s="917"/>
      <c r="Q104" s="917"/>
      <c r="R104" s="916"/>
    </row>
    <row r="105" spans="4:18" ht="12.75" customHeight="1">
      <c r="D105" s="899"/>
      <c r="E105" s="899"/>
      <c r="M105" s="916"/>
      <c r="O105" s="916"/>
      <c r="P105" s="917"/>
      <c r="Q105" s="917"/>
      <c r="R105" s="916"/>
    </row>
    <row r="106" spans="4:18" ht="12.75" customHeight="1">
      <c r="D106" s="899"/>
      <c r="E106" s="899"/>
      <c r="M106" s="916"/>
      <c r="O106" s="916"/>
      <c r="P106" s="917"/>
      <c r="Q106" s="917"/>
      <c r="R106" s="916"/>
    </row>
    <row r="107" spans="4:18" ht="12.75" customHeight="1">
      <c r="D107" s="899"/>
      <c r="E107" s="899"/>
      <c r="M107" s="916"/>
      <c r="O107" s="916"/>
      <c r="P107" s="917"/>
      <c r="Q107" s="917"/>
      <c r="R107" s="916"/>
    </row>
    <row r="108" spans="4:18" ht="12.75" customHeight="1">
      <c r="D108" s="899"/>
      <c r="E108" s="899"/>
      <c r="M108" s="916"/>
      <c r="O108" s="916"/>
      <c r="P108" s="917"/>
      <c r="Q108" s="917"/>
      <c r="R108" s="916"/>
    </row>
    <row r="109" spans="4:18" ht="12.75" customHeight="1">
      <c r="D109" s="899"/>
      <c r="E109" s="899"/>
      <c r="M109" s="916"/>
      <c r="O109" s="916"/>
      <c r="P109" s="917"/>
      <c r="Q109" s="917"/>
      <c r="R109" s="916"/>
    </row>
    <row r="110" spans="4:18" ht="12.75" customHeight="1">
      <c r="D110" s="899"/>
      <c r="E110" s="899"/>
      <c r="M110" s="916"/>
      <c r="O110" s="916"/>
      <c r="P110" s="917"/>
      <c r="Q110" s="917"/>
      <c r="R110" s="916"/>
    </row>
    <row r="111" spans="4:18" ht="12.75" customHeight="1">
      <c r="D111" s="899"/>
      <c r="E111" s="899"/>
      <c r="M111" s="916"/>
      <c r="O111" s="916"/>
      <c r="P111" s="917"/>
      <c r="Q111" s="917"/>
      <c r="R111" s="916"/>
    </row>
    <row r="112" spans="4:18" ht="12.75" customHeight="1">
      <c r="D112" s="899"/>
      <c r="E112" s="899"/>
      <c r="M112" s="916"/>
      <c r="O112" s="916"/>
      <c r="P112" s="917"/>
      <c r="Q112" s="917"/>
      <c r="R112" s="916"/>
    </row>
    <row r="113" spans="4:18" ht="12.75" customHeight="1">
      <c r="D113" s="899"/>
      <c r="E113" s="899"/>
      <c r="M113" s="916"/>
      <c r="O113" s="916"/>
      <c r="P113" s="917"/>
      <c r="Q113" s="917"/>
      <c r="R113" s="916"/>
    </row>
    <row r="114" spans="4:18" ht="12.75" customHeight="1">
      <c r="D114" s="899"/>
      <c r="E114" s="899"/>
      <c r="M114" s="916"/>
      <c r="O114" s="916"/>
      <c r="P114" s="917"/>
      <c r="Q114" s="917"/>
      <c r="R114" s="916"/>
    </row>
    <row r="115" spans="4:18" ht="12.75" customHeight="1">
      <c r="D115" s="899"/>
      <c r="E115" s="899"/>
      <c r="M115" s="916"/>
      <c r="O115" s="916"/>
      <c r="P115" s="917"/>
      <c r="Q115" s="917"/>
      <c r="R115" s="916"/>
    </row>
    <row r="116" spans="4:18" ht="12.75" customHeight="1">
      <c r="D116" s="899"/>
      <c r="E116" s="899"/>
      <c r="M116" s="916"/>
      <c r="O116" s="916"/>
      <c r="P116" s="917"/>
      <c r="Q116" s="917"/>
      <c r="R116" s="916"/>
    </row>
    <row r="117" spans="4:18" ht="12.75" customHeight="1">
      <c r="D117" s="899"/>
      <c r="E117" s="899"/>
      <c r="M117" s="916"/>
      <c r="O117" s="916"/>
      <c r="P117" s="917"/>
      <c r="Q117" s="917"/>
      <c r="R117" s="916"/>
    </row>
    <row r="118" spans="4:18" ht="12.75" customHeight="1">
      <c r="D118" s="899"/>
      <c r="E118" s="899"/>
      <c r="M118" s="916"/>
      <c r="O118" s="916"/>
      <c r="P118" s="917"/>
      <c r="Q118" s="917"/>
      <c r="R118" s="916"/>
    </row>
    <row r="119" spans="4:18" ht="12.75" customHeight="1">
      <c r="D119" s="899"/>
      <c r="E119" s="899"/>
      <c r="M119" s="916"/>
      <c r="O119" s="916"/>
      <c r="P119" s="917"/>
      <c r="Q119" s="917"/>
      <c r="R119" s="916"/>
    </row>
    <row r="120" spans="4:18" ht="12.75" customHeight="1">
      <c r="D120" s="899"/>
      <c r="E120" s="899"/>
      <c r="M120" s="916"/>
      <c r="O120" s="916"/>
      <c r="P120" s="917"/>
      <c r="Q120" s="917"/>
      <c r="R120" s="916"/>
    </row>
    <row r="121" spans="4:18" ht="12.75" customHeight="1">
      <c r="D121" s="899"/>
      <c r="E121" s="899"/>
      <c r="M121" s="916"/>
      <c r="O121" s="916"/>
      <c r="P121" s="917"/>
      <c r="Q121" s="917"/>
      <c r="R121" s="916"/>
    </row>
    <row r="122" spans="4:18" ht="12.75" customHeight="1">
      <c r="D122" s="899"/>
      <c r="E122" s="899"/>
      <c r="M122" s="916"/>
      <c r="O122" s="916"/>
      <c r="P122" s="917"/>
      <c r="Q122" s="917"/>
      <c r="R122" s="916"/>
    </row>
    <row r="123" spans="4:18" ht="12.75" customHeight="1">
      <c r="D123" s="899"/>
      <c r="E123" s="899"/>
      <c r="M123" s="916"/>
      <c r="O123" s="916"/>
      <c r="P123" s="917"/>
      <c r="Q123" s="917"/>
      <c r="R123" s="916"/>
    </row>
    <row r="124" spans="4:18" ht="12.75" customHeight="1">
      <c r="D124" s="899"/>
      <c r="E124" s="899"/>
      <c r="M124" s="916"/>
      <c r="O124" s="916"/>
      <c r="P124" s="917"/>
      <c r="Q124" s="917"/>
      <c r="R124" s="916"/>
    </row>
    <row r="125" spans="4:18" ht="12.75" customHeight="1">
      <c r="D125" s="899"/>
      <c r="E125" s="899"/>
      <c r="M125" s="916"/>
      <c r="O125" s="916"/>
      <c r="P125" s="917"/>
      <c r="Q125" s="917"/>
      <c r="R125" s="916"/>
    </row>
    <row r="126" spans="4:18" ht="12.75" customHeight="1">
      <c r="D126" s="899"/>
      <c r="E126" s="899"/>
      <c r="M126" s="916"/>
      <c r="O126" s="916"/>
      <c r="P126" s="917"/>
      <c r="Q126" s="917"/>
      <c r="R126" s="916"/>
    </row>
    <row r="127" spans="4:18" ht="12.75" customHeight="1">
      <c r="D127" s="899"/>
      <c r="E127" s="899"/>
      <c r="M127" s="916"/>
      <c r="O127" s="916"/>
      <c r="P127" s="917"/>
      <c r="Q127" s="917"/>
      <c r="R127" s="916"/>
    </row>
    <row r="128" spans="4:18" ht="12.75" customHeight="1">
      <c r="D128" s="899"/>
      <c r="E128" s="899"/>
      <c r="M128" s="916"/>
      <c r="O128" s="916"/>
      <c r="P128" s="917"/>
      <c r="Q128" s="917"/>
      <c r="R128" s="916"/>
    </row>
    <row r="129" spans="4:18" ht="12.75" customHeight="1">
      <c r="D129" s="899"/>
      <c r="E129" s="899"/>
      <c r="M129" s="916"/>
      <c r="O129" s="916"/>
      <c r="P129" s="917"/>
      <c r="Q129" s="917"/>
      <c r="R129" s="916"/>
    </row>
    <row r="130" spans="4:18" ht="12.75" customHeight="1">
      <c r="D130" s="899"/>
      <c r="E130" s="899"/>
      <c r="M130" s="916"/>
      <c r="O130" s="916"/>
      <c r="P130" s="917"/>
      <c r="Q130" s="917"/>
      <c r="R130" s="916"/>
    </row>
    <row r="131" spans="4:18" ht="12.75" customHeight="1">
      <c r="D131" s="899"/>
      <c r="E131" s="899"/>
      <c r="M131" s="916"/>
      <c r="O131" s="916"/>
      <c r="P131" s="917"/>
      <c r="Q131" s="917"/>
      <c r="R131" s="916"/>
    </row>
    <row r="132" spans="4:18" ht="12.75" customHeight="1">
      <c r="D132" s="899"/>
      <c r="E132" s="899"/>
      <c r="M132" s="916"/>
      <c r="O132" s="916"/>
      <c r="P132" s="917"/>
      <c r="Q132" s="917"/>
      <c r="R132" s="916"/>
    </row>
    <row r="133" spans="4:18" ht="12.75" customHeight="1">
      <c r="D133" s="899"/>
      <c r="E133" s="899"/>
      <c r="M133" s="916"/>
      <c r="O133" s="916"/>
      <c r="P133" s="917"/>
      <c r="Q133" s="917"/>
      <c r="R133" s="916"/>
    </row>
    <row r="134" spans="4:18" ht="12.75" customHeight="1">
      <c r="D134" s="899"/>
      <c r="E134" s="899"/>
      <c r="M134" s="916"/>
      <c r="O134" s="916"/>
      <c r="P134" s="917"/>
      <c r="Q134" s="917"/>
      <c r="R134" s="916"/>
    </row>
    <row r="135" spans="4:18" ht="12.75" customHeight="1">
      <c r="D135" s="899"/>
      <c r="E135" s="899"/>
      <c r="M135" s="916"/>
      <c r="O135" s="916"/>
      <c r="P135" s="917"/>
      <c r="Q135" s="917"/>
      <c r="R135" s="916"/>
    </row>
    <row r="136" spans="4:18" ht="12.75" customHeight="1">
      <c r="D136" s="899"/>
      <c r="E136" s="899"/>
      <c r="M136" s="916"/>
      <c r="O136" s="916"/>
      <c r="P136" s="917"/>
      <c r="Q136" s="917"/>
      <c r="R136" s="916"/>
    </row>
    <row r="137" spans="4:18" ht="12.75" customHeight="1">
      <c r="D137" s="899"/>
      <c r="E137" s="899"/>
      <c r="M137" s="916"/>
      <c r="O137" s="916"/>
      <c r="P137" s="917"/>
      <c r="Q137" s="917"/>
      <c r="R137" s="916"/>
    </row>
    <row r="138" spans="4:18" ht="12.75" customHeight="1">
      <c r="D138" s="899"/>
      <c r="E138" s="899"/>
      <c r="M138" s="916"/>
      <c r="O138" s="916"/>
      <c r="P138" s="917"/>
      <c r="Q138" s="917"/>
      <c r="R138" s="916"/>
    </row>
    <row r="139" spans="4:18" ht="12.75" customHeight="1">
      <c r="D139" s="899"/>
      <c r="E139" s="899"/>
      <c r="M139" s="916"/>
      <c r="O139" s="916"/>
      <c r="P139" s="917"/>
      <c r="Q139" s="917"/>
      <c r="R139" s="916"/>
    </row>
    <row r="140" spans="4:18" ht="12.75" customHeight="1">
      <c r="D140" s="899"/>
      <c r="E140" s="899"/>
      <c r="M140" s="916"/>
      <c r="O140" s="916"/>
      <c r="P140" s="917"/>
      <c r="Q140" s="917"/>
      <c r="R140" s="916"/>
    </row>
    <row r="141" spans="4:18" ht="12.75" customHeight="1">
      <c r="D141" s="899"/>
      <c r="E141" s="899"/>
      <c r="M141" s="916"/>
      <c r="O141" s="916"/>
      <c r="P141" s="917"/>
      <c r="Q141" s="917"/>
      <c r="R141" s="916"/>
    </row>
    <row r="142" spans="4:18" ht="12.75" customHeight="1">
      <c r="D142" s="899"/>
      <c r="E142" s="899"/>
      <c r="M142" s="916"/>
      <c r="O142" s="916"/>
      <c r="P142" s="917"/>
      <c r="Q142" s="917"/>
      <c r="R142" s="916"/>
    </row>
    <row r="143" spans="4:18" ht="12.75" customHeight="1">
      <c r="D143" s="899"/>
      <c r="E143" s="899"/>
      <c r="M143" s="916"/>
      <c r="O143" s="916"/>
      <c r="P143" s="917"/>
      <c r="Q143" s="917"/>
      <c r="R143" s="916"/>
    </row>
    <row r="144" spans="4:18" ht="12.75" customHeight="1">
      <c r="D144" s="899"/>
      <c r="E144" s="899"/>
      <c r="M144" s="916"/>
      <c r="O144" s="916"/>
      <c r="P144" s="917"/>
      <c r="Q144" s="917"/>
      <c r="R144" s="916"/>
    </row>
    <row r="145" spans="4:18" ht="12.75" customHeight="1">
      <c r="D145" s="899"/>
      <c r="E145" s="899"/>
      <c r="M145" s="916"/>
      <c r="O145" s="916"/>
      <c r="P145" s="917"/>
      <c r="Q145" s="917"/>
      <c r="R145" s="916"/>
    </row>
    <row r="146" spans="4:18" ht="12.75" customHeight="1">
      <c r="D146" s="899"/>
      <c r="E146" s="899"/>
      <c r="M146" s="916"/>
      <c r="O146" s="916"/>
      <c r="P146" s="917"/>
      <c r="Q146" s="917"/>
      <c r="R146" s="916"/>
    </row>
    <row r="147" spans="4:18" ht="12.75" customHeight="1">
      <c r="D147" s="899"/>
      <c r="E147" s="899"/>
      <c r="M147" s="916"/>
      <c r="O147" s="916"/>
      <c r="P147" s="917"/>
      <c r="Q147" s="917"/>
      <c r="R147" s="916"/>
    </row>
    <row r="148" spans="4:18" ht="12.75" customHeight="1">
      <c r="D148" s="899"/>
      <c r="E148" s="899"/>
      <c r="M148" s="916"/>
      <c r="O148" s="916"/>
      <c r="P148" s="917"/>
      <c r="Q148" s="917"/>
      <c r="R148" s="916"/>
    </row>
    <row r="149" spans="4:18" ht="12.75" customHeight="1">
      <c r="D149" s="899"/>
      <c r="E149" s="899"/>
      <c r="M149" s="916"/>
      <c r="O149" s="916"/>
      <c r="P149" s="917"/>
      <c r="Q149" s="917"/>
      <c r="R149" s="916"/>
    </row>
    <row r="150" spans="4:18" ht="12.75" customHeight="1">
      <c r="D150" s="899"/>
      <c r="E150" s="899"/>
      <c r="M150" s="916"/>
      <c r="O150" s="916"/>
      <c r="P150" s="917"/>
      <c r="Q150" s="917"/>
      <c r="R150" s="916"/>
    </row>
    <row r="151" spans="4:18" ht="12.75" customHeight="1">
      <c r="D151" s="899"/>
      <c r="E151" s="899"/>
      <c r="M151" s="916"/>
      <c r="O151" s="916"/>
      <c r="P151" s="917"/>
      <c r="Q151" s="917"/>
      <c r="R151" s="916"/>
    </row>
    <row r="152" spans="4:18" ht="12.75" customHeight="1">
      <c r="D152" s="899"/>
      <c r="E152" s="899"/>
      <c r="M152" s="916"/>
      <c r="O152" s="916"/>
      <c r="P152" s="917"/>
      <c r="Q152" s="917"/>
      <c r="R152" s="916"/>
    </row>
    <row r="153" spans="4:18" ht="12.75" customHeight="1">
      <c r="D153" s="899"/>
      <c r="E153" s="899"/>
      <c r="M153" s="916"/>
      <c r="O153" s="916"/>
      <c r="P153" s="917"/>
      <c r="Q153" s="917"/>
      <c r="R153" s="916"/>
    </row>
    <row r="154" spans="4:18" ht="12.75" customHeight="1">
      <c r="D154" s="899"/>
      <c r="E154" s="899"/>
      <c r="M154" s="916"/>
      <c r="O154" s="916"/>
      <c r="P154" s="917"/>
      <c r="Q154" s="917"/>
      <c r="R154" s="916"/>
    </row>
    <row r="155" spans="4:18" ht="12.75" customHeight="1">
      <c r="D155" s="899"/>
      <c r="E155" s="899"/>
      <c r="M155" s="916"/>
      <c r="O155" s="916"/>
      <c r="P155" s="917"/>
      <c r="Q155" s="917"/>
      <c r="R155" s="916"/>
    </row>
    <row r="156" spans="4:18" ht="12.75" customHeight="1">
      <c r="D156" s="899"/>
      <c r="E156" s="899"/>
      <c r="M156" s="916"/>
      <c r="O156" s="916"/>
      <c r="P156" s="917"/>
      <c r="Q156" s="917"/>
      <c r="R156" s="916"/>
    </row>
    <row r="157" spans="4:18" ht="12.75" customHeight="1">
      <c r="D157" s="899"/>
      <c r="E157" s="899"/>
      <c r="M157" s="916"/>
      <c r="O157" s="916"/>
      <c r="P157" s="917"/>
      <c r="Q157" s="917"/>
      <c r="R157" s="916"/>
    </row>
    <row r="158" spans="4:18" ht="12.75" customHeight="1">
      <c r="D158" s="899"/>
      <c r="E158" s="899"/>
      <c r="M158" s="916"/>
      <c r="O158" s="916"/>
      <c r="P158" s="917"/>
      <c r="Q158" s="917"/>
      <c r="R158" s="916"/>
    </row>
    <row r="159" spans="4:18" ht="12.75" customHeight="1">
      <c r="D159" s="899"/>
      <c r="E159" s="899"/>
      <c r="M159" s="916"/>
      <c r="O159" s="916"/>
      <c r="P159" s="917"/>
      <c r="Q159" s="917"/>
      <c r="R159" s="916"/>
    </row>
    <row r="160" spans="4:18" ht="12.75" customHeight="1">
      <c r="D160" s="899"/>
      <c r="E160" s="899"/>
      <c r="M160" s="916"/>
      <c r="O160" s="916"/>
      <c r="P160" s="917"/>
      <c r="Q160" s="917"/>
      <c r="R160" s="916"/>
    </row>
    <row r="161" spans="4:18" ht="12.75" customHeight="1">
      <c r="D161" s="899"/>
      <c r="E161" s="899"/>
      <c r="M161" s="916"/>
      <c r="O161" s="916"/>
      <c r="P161" s="917"/>
      <c r="Q161" s="917"/>
      <c r="R161" s="916"/>
    </row>
    <row r="162" spans="4:18" ht="12.75" customHeight="1">
      <c r="D162" s="899"/>
      <c r="E162" s="899"/>
      <c r="M162" s="916"/>
      <c r="O162" s="916"/>
      <c r="P162" s="917"/>
      <c r="Q162" s="917"/>
      <c r="R162" s="916"/>
    </row>
    <row r="163" spans="4:18" ht="12.75" customHeight="1">
      <c r="D163" s="899"/>
      <c r="E163" s="899"/>
      <c r="M163" s="916"/>
      <c r="O163" s="916"/>
      <c r="P163" s="917"/>
      <c r="Q163" s="917"/>
      <c r="R163" s="916"/>
    </row>
    <row r="164" spans="4:18" ht="12.75" customHeight="1">
      <c r="D164" s="899"/>
      <c r="E164" s="899"/>
      <c r="M164" s="916"/>
      <c r="O164" s="916"/>
      <c r="P164" s="917"/>
      <c r="Q164" s="917"/>
      <c r="R164" s="916"/>
    </row>
    <row r="165" spans="4:18" ht="12.75" customHeight="1">
      <c r="D165" s="899"/>
      <c r="E165" s="899"/>
      <c r="M165" s="916"/>
      <c r="O165" s="916"/>
      <c r="P165" s="917"/>
      <c r="Q165" s="917"/>
      <c r="R165" s="916"/>
    </row>
    <row r="166" spans="4:18" ht="12.75" customHeight="1">
      <c r="D166" s="899"/>
      <c r="E166" s="899"/>
      <c r="M166" s="916"/>
      <c r="O166" s="916"/>
      <c r="P166" s="917"/>
      <c r="Q166" s="917"/>
      <c r="R166" s="916"/>
    </row>
    <row r="167" spans="4:18" ht="12.75" customHeight="1">
      <c r="D167" s="899"/>
      <c r="E167" s="899"/>
      <c r="M167" s="916"/>
      <c r="O167" s="916"/>
      <c r="P167" s="917"/>
      <c r="Q167" s="917"/>
      <c r="R167" s="916"/>
    </row>
    <row r="168" spans="4:18" ht="12.75" customHeight="1">
      <c r="D168" s="899"/>
      <c r="E168" s="899"/>
      <c r="M168" s="916"/>
      <c r="O168" s="916"/>
      <c r="P168" s="917"/>
      <c r="Q168" s="917"/>
      <c r="R168" s="916"/>
    </row>
    <row r="169" spans="4:18" ht="12.75" customHeight="1">
      <c r="D169" s="899"/>
      <c r="E169" s="899"/>
      <c r="M169" s="916"/>
      <c r="O169" s="916"/>
      <c r="P169" s="917"/>
      <c r="Q169" s="917"/>
      <c r="R169" s="916"/>
    </row>
    <row r="170" spans="4:18" ht="12.75" customHeight="1">
      <c r="D170" s="899"/>
      <c r="E170" s="899"/>
      <c r="M170" s="916"/>
      <c r="O170" s="916"/>
      <c r="P170" s="917"/>
      <c r="Q170" s="917"/>
      <c r="R170" s="916"/>
    </row>
    <row r="171" spans="4:18" ht="12.75" customHeight="1">
      <c r="D171" s="899"/>
      <c r="E171" s="899"/>
      <c r="M171" s="916"/>
      <c r="O171" s="916"/>
      <c r="P171" s="917"/>
      <c r="Q171" s="917"/>
      <c r="R171" s="916"/>
    </row>
    <row r="172" spans="4:18" ht="12.75" customHeight="1">
      <c r="D172" s="899"/>
      <c r="E172" s="899"/>
      <c r="M172" s="916"/>
      <c r="O172" s="916"/>
      <c r="P172" s="917"/>
      <c r="Q172" s="917"/>
      <c r="R172" s="916"/>
    </row>
    <row r="173" spans="4:18" ht="12.75" customHeight="1">
      <c r="D173" s="899"/>
      <c r="E173" s="899"/>
      <c r="M173" s="916"/>
      <c r="O173" s="916"/>
      <c r="P173" s="917"/>
      <c r="Q173" s="917"/>
      <c r="R173" s="916"/>
    </row>
    <row r="174" spans="4:18" ht="12.75" customHeight="1">
      <c r="D174" s="899"/>
      <c r="E174" s="899"/>
      <c r="M174" s="916"/>
      <c r="O174" s="916"/>
      <c r="P174" s="917"/>
      <c r="Q174" s="917"/>
      <c r="R174" s="916"/>
    </row>
    <row r="175" spans="4:18" ht="12.75" customHeight="1">
      <c r="D175" s="899"/>
      <c r="E175" s="899"/>
      <c r="M175" s="916"/>
      <c r="O175" s="916"/>
      <c r="P175" s="917"/>
      <c r="Q175" s="917"/>
      <c r="R175" s="916"/>
    </row>
    <row r="176" spans="4:18" ht="12.75" customHeight="1">
      <c r="D176" s="899"/>
      <c r="E176" s="899"/>
      <c r="M176" s="916"/>
      <c r="O176" s="916"/>
      <c r="P176" s="917"/>
      <c r="Q176" s="917"/>
      <c r="R176" s="916"/>
    </row>
    <row r="177" spans="4:18" ht="12.75" customHeight="1">
      <c r="D177" s="899"/>
      <c r="E177" s="899"/>
      <c r="M177" s="916"/>
      <c r="O177" s="916"/>
      <c r="P177" s="917"/>
      <c r="Q177" s="917"/>
      <c r="R177" s="916"/>
    </row>
    <row r="178" spans="4:18" ht="12.75" customHeight="1">
      <c r="D178" s="899"/>
      <c r="E178" s="899"/>
      <c r="M178" s="916"/>
      <c r="O178" s="916"/>
      <c r="P178" s="917"/>
      <c r="Q178" s="917"/>
      <c r="R178" s="916"/>
    </row>
    <row r="179" spans="4:18" ht="12.75" customHeight="1">
      <c r="D179" s="899"/>
      <c r="E179" s="899"/>
      <c r="M179" s="916"/>
      <c r="O179" s="916"/>
      <c r="P179" s="917"/>
      <c r="Q179" s="917"/>
      <c r="R179" s="916"/>
    </row>
    <row r="180" spans="4:18" ht="12.75" customHeight="1">
      <c r="D180" s="899"/>
      <c r="E180" s="899"/>
      <c r="M180" s="916"/>
      <c r="O180" s="916"/>
      <c r="P180" s="917"/>
      <c r="Q180" s="917"/>
      <c r="R180" s="916"/>
    </row>
    <row r="181" spans="4:18" ht="12.75" customHeight="1">
      <c r="D181" s="899"/>
      <c r="E181" s="899"/>
      <c r="M181" s="916"/>
      <c r="O181" s="916"/>
      <c r="P181" s="917"/>
      <c r="Q181" s="917"/>
      <c r="R181" s="916"/>
    </row>
    <row r="182" spans="4:18" ht="12.75" customHeight="1">
      <c r="D182" s="899"/>
      <c r="E182" s="899"/>
      <c r="M182" s="916"/>
      <c r="O182" s="916"/>
      <c r="P182" s="917"/>
      <c r="Q182" s="917"/>
      <c r="R182" s="916"/>
    </row>
    <row r="183" spans="4:18" ht="12.75" customHeight="1">
      <c r="D183" s="899"/>
      <c r="E183" s="899"/>
      <c r="M183" s="916"/>
      <c r="O183" s="916"/>
      <c r="P183" s="917"/>
      <c r="Q183" s="917"/>
      <c r="R183" s="916"/>
    </row>
    <row r="184" spans="4:18" ht="12.75" customHeight="1">
      <c r="D184" s="899"/>
      <c r="E184" s="899"/>
      <c r="M184" s="916"/>
      <c r="O184" s="916"/>
      <c r="P184" s="917"/>
      <c r="Q184" s="917"/>
      <c r="R184" s="916"/>
    </row>
    <row r="185" spans="4:18" ht="12.75" customHeight="1">
      <c r="D185" s="899"/>
      <c r="E185" s="899"/>
      <c r="M185" s="916"/>
      <c r="O185" s="916"/>
      <c r="P185" s="917"/>
      <c r="Q185" s="917"/>
      <c r="R185" s="916"/>
    </row>
    <row r="186" spans="4:18" ht="12.75" customHeight="1">
      <c r="D186" s="899"/>
      <c r="E186" s="899"/>
      <c r="M186" s="916"/>
      <c r="O186" s="916"/>
      <c r="P186" s="917"/>
      <c r="Q186" s="917"/>
      <c r="R186" s="916"/>
    </row>
    <row r="187" spans="4:18" ht="12.75" customHeight="1">
      <c r="D187" s="899"/>
      <c r="E187" s="899"/>
      <c r="M187" s="916"/>
      <c r="O187" s="916"/>
      <c r="P187" s="917"/>
      <c r="Q187" s="917"/>
      <c r="R187" s="916"/>
    </row>
    <row r="188" spans="4:18" ht="12.75" customHeight="1">
      <c r="D188" s="899"/>
      <c r="E188" s="899"/>
      <c r="M188" s="916"/>
      <c r="O188" s="916"/>
      <c r="P188" s="917"/>
      <c r="Q188" s="917"/>
      <c r="R188" s="916"/>
    </row>
    <row r="189" spans="4:18" ht="12.75" customHeight="1">
      <c r="D189" s="899"/>
      <c r="E189" s="899"/>
      <c r="M189" s="916"/>
      <c r="O189" s="916"/>
      <c r="P189" s="917"/>
      <c r="Q189" s="917"/>
      <c r="R189" s="916"/>
    </row>
    <row r="190" spans="4:18" ht="12.75" customHeight="1">
      <c r="D190" s="899"/>
      <c r="E190" s="899"/>
      <c r="M190" s="916"/>
      <c r="O190" s="916"/>
      <c r="P190" s="917"/>
      <c r="Q190" s="917"/>
      <c r="R190" s="916"/>
    </row>
    <row r="191" spans="4:18" ht="12.75" customHeight="1">
      <c r="D191" s="899"/>
      <c r="E191" s="899"/>
      <c r="M191" s="916"/>
      <c r="O191" s="916"/>
      <c r="P191" s="917"/>
      <c r="Q191" s="917"/>
      <c r="R191" s="916"/>
    </row>
    <row r="192" spans="4:18" ht="12.75" customHeight="1">
      <c r="D192" s="899"/>
      <c r="E192" s="899"/>
      <c r="M192" s="916"/>
      <c r="O192" s="916"/>
      <c r="P192" s="917"/>
      <c r="Q192" s="917"/>
      <c r="R192" s="916"/>
    </row>
    <row r="193" spans="4:18" ht="12.75" customHeight="1">
      <c r="D193" s="899"/>
      <c r="E193" s="899"/>
      <c r="M193" s="916"/>
      <c r="O193" s="916"/>
      <c r="P193" s="917"/>
      <c r="Q193" s="917"/>
      <c r="R193" s="916"/>
    </row>
    <row r="194" spans="4:18" ht="12.75" customHeight="1">
      <c r="D194" s="899"/>
      <c r="E194" s="899"/>
      <c r="M194" s="916"/>
      <c r="O194" s="916"/>
      <c r="P194" s="917"/>
      <c r="Q194" s="917"/>
      <c r="R194" s="916"/>
    </row>
    <row r="195" spans="4:18" ht="12.75" customHeight="1">
      <c r="D195" s="899"/>
      <c r="E195" s="899"/>
      <c r="M195" s="916"/>
      <c r="O195" s="916"/>
      <c r="P195" s="917"/>
      <c r="Q195" s="917"/>
      <c r="R195" s="916"/>
    </row>
    <row r="196" spans="4:18" ht="12.75" customHeight="1">
      <c r="D196" s="899"/>
      <c r="E196" s="899"/>
      <c r="M196" s="916"/>
      <c r="O196" s="916"/>
      <c r="P196" s="917"/>
      <c r="Q196" s="917"/>
      <c r="R196" s="916"/>
    </row>
    <row r="197" spans="4:18" ht="12.75" customHeight="1">
      <c r="D197" s="899"/>
      <c r="E197" s="899"/>
      <c r="M197" s="916"/>
      <c r="O197" s="916"/>
      <c r="P197" s="917"/>
      <c r="Q197" s="917"/>
      <c r="R197" s="916"/>
    </row>
    <row r="198" spans="4:18" ht="12.75" customHeight="1">
      <c r="D198" s="899"/>
      <c r="E198" s="899"/>
      <c r="M198" s="916"/>
      <c r="O198" s="916"/>
      <c r="P198" s="917"/>
      <c r="Q198" s="917"/>
      <c r="R198" s="916"/>
    </row>
    <row r="199" spans="4:18" ht="12.75" customHeight="1">
      <c r="D199" s="899"/>
      <c r="E199" s="899"/>
      <c r="M199" s="916"/>
      <c r="O199" s="916"/>
      <c r="P199" s="917"/>
      <c r="Q199" s="917"/>
      <c r="R199" s="916"/>
    </row>
    <row r="200" spans="4:18" ht="12.75" customHeight="1">
      <c r="D200" s="899"/>
      <c r="E200" s="899"/>
      <c r="M200" s="916"/>
      <c r="O200" s="916"/>
      <c r="P200" s="917"/>
      <c r="Q200" s="917"/>
      <c r="R200" s="916"/>
    </row>
    <row r="201" spans="4:18" ht="12.75" customHeight="1">
      <c r="D201" s="899"/>
      <c r="E201" s="899"/>
      <c r="M201" s="916"/>
      <c r="O201" s="916"/>
      <c r="P201" s="917"/>
      <c r="Q201" s="917"/>
      <c r="R201" s="916"/>
    </row>
    <row r="202" spans="4:18" ht="12.75" customHeight="1">
      <c r="D202" s="899"/>
      <c r="E202" s="899"/>
      <c r="M202" s="916"/>
      <c r="O202" s="916"/>
      <c r="P202" s="917"/>
      <c r="Q202" s="917"/>
      <c r="R202" s="916"/>
    </row>
    <row r="203" spans="4:18" ht="12.75" customHeight="1">
      <c r="D203" s="899"/>
      <c r="E203" s="899"/>
      <c r="M203" s="916"/>
      <c r="O203" s="916"/>
      <c r="P203" s="917"/>
      <c r="Q203" s="917"/>
      <c r="R203" s="916"/>
    </row>
    <row r="204" spans="4:18" ht="12.75" customHeight="1">
      <c r="D204" s="899"/>
      <c r="E204" s="899"/>
      <c r="M204" s="916"/>
      <c r="O204" s="916"/>
      <c r="P204" s="917"/>
      <c r="Q204" s="917"/>
      <c r="R204" s="916"/>
    </row>
    <row r="205" spans="4:18" ht="12.75" customHeight="1">
      <c r="D205" s="899"/>
      <c r="E205" s="899"/>
      <c r="M205" s="916"/>
      <c r="O205" s="916"/>
      <c r="P205" s="917"/>
      <c r="Q205" s="917"/>
      <c r="R205" s="916"/>
    </row>
    <row r="206" spans="4:18" ht="12.75" customHeight="1">
      <c r="D206" s="899"/>
      <c r="E206" s="899"/>
      <c r="M206" s="916"/>
      <c r="O206" s="916"/>
      <c r="P206" s="917"/>
      <c r="Q206" s="917"/>
      <c r="R206" s="916"/>
    </row>
    <row r="207" spans="4:18" ht="12.75" customHeight="1">
      <c r="D207" s="899"/>
      <c r="E207" s="899"/>
      <c r="M207" s="916"/>
      <c r="O207" s="916"/>
      <c r="P207" s="917"/>
      <c r="Q207" s="917"/>
      <c r="R207" s="916"/>
    </row>
    <row r="208" spans="4:18" ht="12.75" customHeight="1">
      <c r="D208" s="899"/>
      <c r="E208" s="899"/>
      <c r="M208" s="916"/>
      <c r="O208" s="916"/>
      <c r="P208" s="917"/>
      <c r="Q208" s="917"/>
      <c r="R208" s="916"/>
    </row>
    <row r="209" spans="4:18" ht="12.75" customHeight="1">
      <c r="D209" s="899"/>
      <c r="E209" s="899"/>
      <c r="M209" s="916"/>
      <c r="O209" s="916"/>
      <c r="P209" s="917"/>
      <c r="Q209" s="917"/>
      <c r="R209" s="916"/>
    </row>
    <row r="210" spans="4:18" ht="12.75" customHeight="1">
      <c r="D210" s="899"/>
      <c r="E210" s="899"/>
      <c r="M210" s="916"/>
      <c r="O210" s="916"/>
      <c r="P210" s="917"/>
      <c r="Q210" s="917"/>
      <c r="R210" s="916"/>
    </row>
    <row r="211" spans="4:18" ht="12.75" customHeight="1">
      <c r="D211" s="899"/>
      <c r="E211" s="899"/>
      <c r="M211" s="916"/>
      <c r="O211" s="916"/>
      <c r="P211" s="917"/>
      <c r="Q211" s="917"/>
      <c r="R211" s="916"/>
    </row>
    <row r="212" spans="4:18" ht="12.75" customHeight="1">
      <c r="D212" s="899"/>
      <c r="E212" s="899"/>
      <c r="M212" s="916"/>
      <c r="O212" s="916"/>
      <c r="P212" s="917"/>
      <c r="Q212" s="917"/>
      <c r="R212" s="916"/>
    </row>
    <row r="213" spans="4:18" ht="12.75" customHeight="1">
      <c r="D213" s="899"/>
      <c r="E213" s="899"/>
      <c r="M213" s="916"/>
      <c r="O213" s="916"/>
      <c r="P213" s="917"/>
      <c r="Q213" s="917"/>
      <c r="R213" s="916"/>
    </row>
    <row r="214" spans="4:18" ht="12.75" customHeight="1">
      <c r="D214" s="899"/>
      <c r="E214" s="899"/>
      <c r="M214" s="916"/>
      <c r="O214" s="916"/>
      <c r="P214" s="917"/>
      <c r="Q214" s="917"/>
      <c r="R214" s="916"/>
    </row>
    <row r="215" spans="4:18" ht="12.75" customHeight="1">
      <c r="D215" s="899"/>
      <c r="E215" s="899"/>
      <c r="M215" s="916"/>
      <c r="O215" s="916"/>
      <c r="P215" s="917"/>
      <c r="Q215" s="917"/>
      <c r="R215" s="916"/>
    </row>
    <row r="216" spans="4:18" ht="12.75" customHeight="1">
      <c r="D216" s="899"/>
      <c r="E216" s="899"/>
      <c r="M216" s="916"/>
      <c r="O216" s="916"/>
      <c r="P216" s="917"/>
      <c r="Q216" s="917"/>
      <c r="R216" s="916"/>
    </row>
    <row r="217" spans="4:18" ht="12.75" customHeight="1">
      <c r="D217" s="899"/>
      <c r="E217" s="899"/>
      <c r="M217" s="916"/>
      <c r="O217" s="916"/>
      <c r="P217" s="917"/>
      <c r="Q217" s="917"/>
      <c r="R217" s="916"/>
    </row>
    <row r="218" spans="4:18" ht="12.75" customHeight="1">
      <c r="D218" s="899"/>
      <c r="E218" s="899"/>
      <c r="M218" s="916"/>
      <c r="O218" s="916"/>
      <c r="P218" s="917"/>
      <c r="Q218" s="917"/>
      <c r="R218" s="916"/>
    </row>
    <row r="219" spans="4:18" ht="12.75" customHeight="1">
      <c r="D219" s="899"/>
      <c r="E219" s="899"/>
      <c r="M219" s="916"/>
      <c r="O219" s="916"/>
      <c r="P219" s="917"/>
      <c r="Q219" s="917"/>
      <c r="R219" s="916"/>
    </row>
    <row r="220" spans="4:18" ht="12.75" customHeight="1">
      <c r="D220" s="899"/>
      <c r="E220" s="899"/>
      <c r="M220" s="916"/>
      <c r="O220" s="916"/>
      <c r="P220" s="917"/>
      <c r="Q220" s="917"/>
      <c r="R220" s="916"/>
    </row>
    <row r="221" spans="4:18" ht="15.75" customHeight="1"/>
    <row r="222" spans="4:18" ht="15.75" customHeight="1"/>
    <row r="223" spans="4:18" ht="15.75" customHeight="1"/>
    <row r="224" spans="4:1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5:R17"/>
  <mergeCells count="3">
    <mergeCell ref="A1:C1"/>
    <mergeCell ref="F4:J4"/>
    <mergeCell ref="L4:O4"/>
  </mergeCell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dimension ref="A1:Z998"/>
  <sheetViews>
    <sheetView workbookViewId="0">
      <pane xSplit="3" ySplit="6" topLeftCell="I16" activePane="bottomRight" state="frozen"/>
      <selection pane="topRight" activeCell="D1" sqref="D1"/>
      <selection pane="bottomLeft" activeCell="A7" sqref="A7"/>
      <selection pane="bottomRight" activeCell="O13" sqref="O13"/>
    </sheetView>
  </sheetViews>
  <sheetFormatPr defaultColWidth="14.42578125" defaultRowHeight="15" customHeight="1"/>
  <cols>
    <col min="1" max="1" width="8.85546875" customWidth="1"/>
    <col min="2" max="2" width="8.5703125" customWidth="1"/>
    <col min="3" max="3" width="26.28515625" customWidth="1"/>
    <col min="4" max="4" width="8.85546875" customWidth="1"/>
    <col min="5" max="5" width="12.7109375" customWidth="1"/>
    <col min="6" max="6" width="22.140625" customWidth="1"/>
    <col min="7" max="7" width="14.85546875" customWidth="1"/>
    <col min="8" max="8" width="10.5703125" customWidth="1"/>
    <col min="9" max="9" width="8.85546875" customWidth="1"/>
    <col min="10" max="10" width="13.85546875" customWidth="1"/>
    <col min="11" max="11" width="12.5703125" customWidth="1"/>
    <col min="12" max="12" width="10.140625" customWidth="1"/>
    <col min="13" max="13" width="10" customWidth="1"/>
    <col min="14" max="14" width="8.85546875" customWidth="1"/>
    <col min="15" max="15" width="11.140625" customWidth="1"/>
    <col min="16" max="16" width="27" customWidth="1"/>
    <col min="17" max="17" width="28.85546875" customWidth="1"/>
    <col min="18" max="18" width="11.42578125" customWidth="1"/>
    <col min="19" max="26" width="8.85546875" customWidth="1"/>
  </cols>
  <sheetData>
    <row r="1" spans="1:26" ht="12.75" customHeight="1">
      <c r="A1" s="1178" t="s">
        <v>5515</v>
      </c>
      <c r="B1" s="1160"/>
      <c r="C1" s="1158"/>
      <c r="D1" s="330"/>
      <c r="E1" s="330"/>
      <c r="F1" s="328" t="s">
        <v>559</v>
      </c>
      <c r="G1" s="328"/>
      <c r="H1" s="330"/>
      <c r="I1" s="330"/>
      <c r="J1" s="330"/>
      <c r="K1" s="330"/>
      <c r="L1" s="330"/>
      <c r="M1" s="330"/>
      <c r="N1" s="330"/>
      <c r="O1" s="330"/>
      <c r="P1" s="330"/>
      <c r="Q1" s="330"/>
      <c r="R1" s="330"/>
    </row>
    <row r="2" spans="1:26" ht="12.75" customHeight="1">
      <c r="A2" s="2" t="str">
        <f>HYPERLINK("#Index!B21", "Index Pg")</f>
        <v>Index Pg</v>
      </c>
      <c r="B2" s="58"/>
      <c r="C2" s="60" t="str">
        <f>HYPERLINK("#'Budget Summary II'!A3:B5", "Budget Summary II")</f>
        <v>Budget Summary II</v>
      </c>
      <c r="D2" s="333"/>
      <c r="E2" s="263" t="s">
        <v>42</v>
      </c>
      <c r="F2" s="102">
        <f>R6</f>
        <v>0</v>
      </c>
      <c r="G2" s="102"/>
      <c r="H2" s="333"/>
      <c r="I2" s="333"/>
      <c r="J2" s="333"/>
      <c r="K2" s="333"/>
      <c r="L2" s="333"/>
      <c r="M2" s="766"/>
      <c r="N2" s="333"/>
      <c r="O2" s="766"/>
      <c r="P2" s="333"/>
      <c r="Q2" s="333"/>
      <c r="R2" s="333"/>
      <c r="S2" s="893"/>
      <c r="T2" s="893"/>
      <c r="U2" s="893"/>
      <c r="V2" s="893"/>
      <c r="W2" s="893"/>
      <c r="X2" s="893"/>
      <c r="Y2" s="893"/>
      <c r="Z2" s="893"/>
    </row>
    <row r="3" spans="1:26" ht="12.75" customHeight="1">
      <c r="A3" s="2"/>
      <c r="B3" s="58"/>
      <c r="C3" s="60"/>
      <c r="D3" s="333"/>
      <c r="E3" s="263" t="s">
        <v>39</v>
      </c>
      <c r="F3" s="102">
        <f>O6</f>
        <v>311.60199999999998</v>
      </c>
      <c r="G3" s="102"/>
      <c r="H3" s="333"/>
      <c r="I3" s="333"/>
      <c r="J3" s="333"/>
      <c r="K3" s="333"/>
      <c r="L3" s="333"/>
      <c r="M3" s="766"/>
      <c r="N3" s="333"/>
      <c r="O3" s="766"/>
      <c r="P3" s="333"/>
      <c r="Q3" s="333"/>
      <c r="R3" s="333"/>
      <c r="S3" s="893"/>
      <c r="T3" s="893"/>
      <c r="U3" s="893"/>
      <c r="V3" s="893"/>
      <c r="W3" s="893"/>
      <c r="X3" s="893"/>
      <c r="Y3" s="893"/>
      <c r="Z3" s="893"/>
    </row>
    <row r="4" spans="1:26" ht="14.25" customHeight="1">
      <c r="A4" s="1187" t="s">
        <v>150</v>
      </c>
      <c r="B4" s="1187" t="s">
        <v>151</v>
      </c>
      <c r="C4" s="1187" t="s">
        <v>12</v>
      </c>
      <c r="D4" s="1187" t="s">
        <v>426</v>
      </c>
      <c r="E4" s="1187" t="s">
        <v>427</v>
      </c>
      <c r="F4" s="1190" t="s">
        <v>428</v>
      </c>
      <c r="G4" s="1160"/>
      <c r="H4" s="1160"/>
      <c r="I4" s="1160"/>
      <c r="J4" s="1158"/>
      <c r="K4" s="1187" t="s">
        <v>431</v>
      </c>
      <c r="L4" s="1186" t="s">
        <v>432</v>
      </c>
      <c r="M4" s="1160"/>
      <c r="N4" s="1160"/>
      <c r="O4" s="1158"/>
      <c r="P4" s="1187" t="s">
        <v>433</v>
      </c>
      <c r="Q4" s="1187" t="s">
        <v>435</v>
      </c>
      <c r="R4" s="1189" t="s">
        <v>434</v>
      </c>
      <c r="S4" s="899"/>
      <c r="T4" s="899"/>
      <c r="U4" s="899"/>
      <c r="V4" s="899"/>
      <c r="W4" s="899"/>
      <c r="X4" s="899"/>
      <c r="Y4" s="899"/>
      <c r="Z4" s="899"/>
    </row>
    <row r="5" spans="1:26" ht="56.25">
      <c r="A5" s="1188"/>
      <c r="B5" s="1188"/>
      <c r="C5" s="1188"/>
      <c r="D5" s="1188"/>
      <c r="E5" s="1188"/>
      <c r="F5" s="939" t="s">
        <v>439</v>
      </c>
      <c r="G5" s="939" t="s">
        <v>394</v>
      </c>
      <c r="H5" s="939" t="s">
        <v>395</v>
      </c>
      <c r="I5" s="939" t="s">
        <v>440</v>
      </c>
      <c r="J5" s="939" t="s">
        <v>441</v>
      </c>
      <c r="K5" s="1188"/>
      <c r="L5" s="771" t="s">
        <v>442</v>
      </c>
      <c r="M5" s="940" t="s">
        <v>443</v>
      </c>
      <c r="N5" s="771" t="s">
        <v>444</v>
      </c>
      <c r="O5" s="940" t="s">
        <v>445</v>
      </c>
      <c r="P5" s="1188"/>
      <c r="Q5" s="1188"/>
      <c r="R5" s="1188"/>
      <c r="S5" s="899"/>
      <c r="T5" s="899"/>
      <c r="U5" s="899"/>
      <c r="V5" s="899"/>
      <c r="W5" s="899"/>
      <c r="X5" s="899"/>
      <c r="Y5" s="899"/>
      <c r="Z5" s="899"/>
    </row>
    <row r="6" spans="1:26" ht="12.75" customHeight="1">
      <c r="A6" s="942">
        <v>18</v>
      </c>
      <c r="B6" s="942" t="s">
        <v>5542</v>
      </c>
      <c r="C6" s="942" t="s">
        <v>5543</v>
      </c>
      <c r="D6" s="942"/>
      <c r="E6" s="942"/>
      <c r="F6" s="942"/>
      <c r="G6" s="942"/>
      <c r="H6" s="942"/>
      <c r="I6" s="942"/>
      <c r="J6" s="942"/>
      <c r="K6" s="942"/>
      <c r="L6" s="942"/>
      <c r="M6" s="943"/>
      <c r="N6" s="942"/>
      <c r="O6" s="943">
        <f>SUM(O7:O20)</f>
        <v>311.60199999999998</v>
      </c>
      <c r="P6" s="942"/>
      <c r="Q6" s="942"/>
      <c r="R6" s="943">
        <f>SUM(R7:R20)</f>
        <v>0</v>
      </c>
      <c r="S6" s="945"/>
      <c r="T6" s="945"/>
      <c r="U6" s="945"/>
      <c r="V6" s="945"/>
      <c r="W6" s="945"/>
      <c r="X6" s="945"/>
      <c r="Y6" s="945"/>
      <c r="Z6" s="945"/>
    </row>
    <row r="7" spans="1:26" ht="33.75">
      <c r="A7" s="293">
        <v>18.100000000000001</v>
      </c>
      <c r="B7" s="946"/>
      <c r="C7" s="892" t="s">
        <v>5550</v>
      </c>
      <c r="D7" s="220" t="s">
        <v>609</v>
      </c>
      <c r="E7" s="220" t="s">
        <v>609</v>
      </c>
      <c r="F7" s="243"/>
      <c r="G7" s="243"/>
      <c r="H7" s="243">
        <v>840000</v>
      </c>
      <c r="I7" s="243">
        <v>240000</v>
      </c>
      <c r="J7" s="243"/>
      <c r="K7" s="243"/>
      <c r="L7" s="243"/>
      <c r="M7" s="656">
        <f t="shared" ref="M7:M10" si="0">L7/100000</f>
        <v>0</v>
      </c>
      <c r="N7" s="243"/>
      <c r="O7" s="656">
        <f t="shared" ref="O7:O10" si="1">M7*N7</f>
        <v>0</v>
      </c>
      <c r="P7" s="947"/>
      <c r="Q7" s="293"/>
      <c r="R7" s="163"/>
      <c r="S7" s="769"/>
      <c r="T7" s="769"/>
      <c r="U7" s="769"/>
      <c r="V7" s="769"/>
      <c r="W7" s="769"/>
      <c r="X7" s="769"/>
      <c r="Y7" s="769"/>
      <c r="Z7" s="769"/>
    </row>
    <row r="8" spans="1:26" ht="33.75">
      <c r="A8" s="293">
        <v>18.2</v>
      </c>
      <c r="B8" s="946"/>
      <c r="C8" s="892" t="s">
        <v>5559</v>
      </c>
      <c r="D8" s="220" t="s">
        <v>609</v>
      </c>
      <c r="E8" s="220" t="s">
        <v>476</v>
      </c>
      <c r="F8" s="243"/>
      <c r="G8" s="243"/>
      <c r="H8" s="243">
        <v>19295000</v>
      </c>
      <c r="I8" s="243"/>
      <c r="J8" s="243">
        <v>19295000</v>
      </c>
      <c r="K8" s="502"/>
      <c r="L8" s="243"/>
      <c r="M8" s="656">
        <f t="shared" si="0"/>
        <v>0</v>
      </c>
      <c r="N8" s="243"/>
      <c r="O8" s="656">
        <f t="shared" si="1"/>
        <v>0</v>
      </c>
      <c r="P8" s="892" t="s">
        <v>5566</v>
      </c>
      <c r="Q8" s="293"/>
      <c r="R8" s="163"/>
      <c r="S8" s="769"/>
      <c r="T8" s="769"/>
      <c r="U8" s="769"/>
      <c r="V8" s="769"/>
      <c r="W8" s="769"/>
      <c r="X8" s="769"/>
      <c r="Y8" s="769"/>
      <c r="Z8" s="769"/>
    </row>
    <row r="9" spans="1:26" ht="23.25">
      <c r="A9" s="157">
        <v>18.399999999999999</v>
      </c>
      <c r="B9" s="156"/>
      <c r="C9" s="534" t="s">
        <v>5568</v>
      </c>
      <c r="D9" s="220" t="s">
        <v>609</v>
      </c>
      <c r="E9" s="220" t="s">
        <v>609</v>
      </c>
      <c r="F9" s="243"/>
      <c r="G9" s="243"/>
      <c r="H9" s="243">
        <v>500000</v>
      </c>
      <c r="I9" s="243">
        <v>230212</v>
      </c>
      <c r="J9" s="243"/>
      <c r="K9" s="243"/>
      <c r="L9" s="243"/>
      <c r="M9" s="656">
        <f t="shared" si="0"/>
        <v>0</v>
      </c>
      <c r="N9" s="243"/>
      <c r="O9" s="656">
        <f t="shared" si="1"/>
        <v>0</v>
      </c>
      <c r="P9" s="892"/>
      <c r="Q9" s="293"/>
      <c r="R9" s="163"/>
      <c r="S9" s="769"/>
      <c r="T9" s="769"/>
      <c r="U9" s="769"/>
      <c r="V9" s="769"/>
      <c r="W9" s="769"/>
      <c r="X9" s="769"/>
      <c r="Y9" s="769"/>
      <c r="Z9" s="769"/>
    </row>
    <row r="10" spans="1:26" ht="23.25">
      <c r="A10" s="293">
        <v>18.5</v>
      </c>
      <c r="B10" s="946"/>
      <c r="C10" s="892" t="s">
        <v>5576</v>
      </c>
      <c r="D10" s="220" t="s">
        <v>659</v>
      </c>
      <c r="E10" s="220" t="s">
        <v>396</v>
      </c>
      <c r="F10" s="243"/>
      <c r="G10" s="243"/>
      <c r="H10" s="243">
        <v>3400000</v>
      </c>
      <c r="I10" s="243"/>
      <c r="J10" s="243">
        <v>2680000</v>
      </c>
      <c r="K10" s="502"/>
      <c r="L10" s="243"/>
      <c r="M10" s="656">
        <f t="shared" si="0"/>
        <v>0</v>
      </c>
      <c r="N10" s="243"/>
      <c r="O10" s="656">
        <f t="shared" si="1"/>
        <v>0</v>
      </c>
      <c r="P10" s="949" t="s">
        <v>5578</v>
      </c>
      <c r="Q10" s="293"/>
      <c r="R10" s="163"/>
      <c r="S10" s="769"/>
      <c r="T10" s="769"/>
      <c r="U10" s="769"/>
      <c r="V10" s="769"/>
      <c r="W10" s="769"/>
      <c r="X10" s="769"/>
      <c r="Y10" s="769"/>
      <c r="Z10" s="769"/>
    </row>
    <row r="11" spans="1:26" ht="45">
      <c r="A11" s="293">
        <v>18.600000000000001</v>
      </c>
      <c r="B11" s="946"/>
      <c r="C11" s="892" t="s">
        <v>5583</v>
      </c>
      <c r="D11" s="220"/>
      <c r="E11" s="220"/>
      <c r="F11" s="243"/>
      <c r="G11" s="243"/>
      <c r="H11" s="243">
        <v>600000</v>
      </c>
      <c r="I11" s="243"/>
      <c r="J11" s="243">
        <v>600000</v>
      </c>
      <c r="K11" s="502"/>
      <c r="L11" s="243"/>
      <c r="M11" s="656"/>
      <c r="N11" s="243"/>
      <c r="O11" s="656"/>
      <c r="P11" s="892" t="s">
        <v>5586</v>
      </c>
      <c r="Q11" s="293"/>
      <c r="R11" s="163"/>
      <c r="S11" s="769"/>
      <c r="T11" s="769"/>
      <c r="U11" s="769"/>
      <c r="V11" s="769"/>
      <c r="W11" s="769"/>
      <c r="X11" s="769"/>
      <c r="Y11" s="769"/>
      <c r="Z11" s="769"/>
    </row>
    <row r="12" spans="1:26" ht="70.5">
      <c r="A12" s="293">
        <v>18.7</v>
      </c>
      <c r="B12" s="293"/>
      <c r="C12" s="892" t="s">
        <v>5592</v>
      </c>
      <c r="D12" s="220" t="s">
        <v>609</v>
      </c>
      <c r="E12" s="220" t="s">
        <v>609</v>
      </c>
      <c r="F12" s="243"/>
      <c r="G12" s="243"/>
      <c r="H12" s="243"/>
      <c r="I12" s="243"/>
      <c r="J12" s="243"/>
      <c r="K12" s="243" t="s">
        <v>691</v>
      </c>
      <c r="L12" s="243">
        <v>7850000</v>
      </c>
      <c r="M12" s="656">
        <f t="shared" ref="M12:M21" si="2">L12/100000</f>
        <v>78.5</v>
      </c>
      <c r="N12" s="243">
        <v>1</v>
      </c>
      <c r="O12" s="656">
        <f t="shared" ref="O12:O20" si="3">M12*N12</f>
        <v>78.5</v>
      </c>
      <c r="P12" s="892" t="s">
        <v>5594</v>
      </c>
      <c r="Q12" s="293"/>
      <c r="R12" s="163"/>
      <c r="S12" s="769"/>
      <c r="T12" s="769"/>
      <c r="U12" s="769"/>
      <c r="V12" s="769"/>
      <c r="W12" s="769"/>
      <c r="X12" s="769"/>
      <c r="Y12" s="769"/>
      <c r="Z12" s="769"/>
    </row>
    <row r="13" spans="1:26" ht="138">
      <c r="A13" s="953">
        <v>18.8</v>
      </c>
      <c r="B13" s="946"/>
      <c r="C13" s="892" t="s">
        <v>5596</v>
      </c>
      <c r="D13" s="220" t="s">
        <v>659</v>
      </c>
      <c r="E13" s="220" t="s">
        <v>396</v>
      </c>
      <c r="F13" s="243"/>
      <c r="G13" s="243"/>
      <c r="H13" s="243"/>
      <c r="I13" s="243"/>
      <c r="J13" s="243"/>
      <c r="K13" s="243" t="s">
        <v>2109</v>
      </c>
      <c r="L13" s="243">
        <v>4500000</v>
      </c>
      <c r="M13" s="656">
        <f t="shared" si="2"/>
        <v>45</v>
      </c>
      <c r="N13" s="243">
        <v>1</v>
      </c>
      <c r="O13" s="656">
        <f t="shared" si="3"/>
        <v>45</v>
      </c>
      <c r="P13" s="892" t="s">
        <v>5601</v>
      </c>
      <c r="Q13" s="293"/>
      <c r="R13" s="163"/>
      <c r="S13" s="769"/>
      <c r="T13" s="769"/>
      <c r="U13" s="769"/>
      <c r="V13" s="769"/>
      <c r="W13" s="769"/>
      <c r="X13" s="769"/>
      <c r="Y13" s="769"/>
      <c r="Z13" s="769"/>
    </row>
    <row r="14" spans="1:26" ht="34.5">
      <c r="A14" s="954">
        <v>18.899999999999999</v>
      </c>
      <c r="B14" s="156"/>
      <c r="C14" s="534" t="s">
        <v>5605</v>
      </c>
      <c r="D14" s="220" t="s">
        <v>609</v>
      </c>
      <c r="E14" s="220" t="s">
        <v>609</v>
      </c>
      <c r="F14" s="243"/>
      <c r="G14" s="243"/>
      <c r="H14" s="243"/>
      <c r="I14" s="243"/>
      <c r="J14" s="243"/>
      <c r="K14" s="243" t="s">
        <v>691</v>
      </c>
      <c r="L14" s="243">
        <v>1000000</v>
      </c>
      <c r="M14" s="656">
        <f t="shared" si="2"/>
        <v>10</v>
      </c>
      <c r="N14" s="243">
        <v>1</v>
      </c>
      <c r="O14" s="656">
        <f t="shared" si="3"/>
        <v>10</v>
      </c>
      <c r="P14" s="955" t="s">
        <v>1592</v>
      </c>
      <c r="Q14" s="293"/>
      <c r="R14" s="163"/>
      <c r="S14" s="769"/>
      <c r="T14" s="769"/>
      <c r="U14" s="769"/>
      <c r="V14" s="769"/>
      <c r="W14" s="769"/>
      <c r="X14" s="769"/>
      <c r="Y14" s="769"/>
      <c r="Z14" s="769"/>
    </row>
    <row r="15" spans="1:26" ht="33" customHeight="1">
      <c r="A15" s="293">
        <v>18.18</v>
      </c>
      <c r="B15" s="946"/>
      <c r="C15" s="892" t="s">
        <v>5615</v>
      </c>
      <c r="D15" s="956"/>
      <c r="E15" s="956"/>
      <c r="F15" s="243"/>
      <c r="G15" s="243"/>
      <c r="H15" s="243">
        <v>27615000</v>
      </c>
      <c r="I15" s="243">
        <v>5542737</v>
      </c>
      <c r="J15" s="243">
        <v>22072263</v>
      </c>
      <c r="K15" s="502"/>
      <c r="L15" s="243"/>
      <c r="M15" s="656">
        <f t="shared" si="2"/>
        <v>0</v>
      </c>
      <c r="N15" s="243"/>
      <c r="O15" s="656">
        <f t="shared" si="3"/>
        <v>0</v>
      </c>
      <c r="P15" s="892" t="s">
        <v>5622</v>
      </c>
      <c r="Q15" s="293"/>
      <c r="R15" s="163"/>
      <c r="S15" s="769"/>
      <c r="T15" s="769"/>
      <c r="U15" s="769"/>
      <c r="V15" s="769"/>
      <c r="W15" s="769"/>
      <c r="X15" s="769"/>
      <c r="Y15" s="769"/>
      <c r="Z15" s="769"/>
    </row>
    <row r="16" spans="1:26" ht="45">
      <c r="A16" s="293">
        <v>18.190000000000001</v>
      </c>
      <c r="B16" s="946"/>
      <c r="C16" s="957" t="s">
        <v>5624</v>
      </c>
      <c r="D16" s="502" t="s">
        <v>609</v>
      </c>
      <c r="E16" s="958" t="s">
        <v>609</v>
      </c>
      <c r="F16" s="243"/>
      <c r="G16" s="243"/>
      <c r="H16" s="243"/>
      <c r="I16" s="243"/>
      <c r="J16" s="243"/>
      <c r="K16" s="243" t="s">
        <v>691</v>
      </c>
      <c r="L16" s="370">
        <v>2600000</v>
      </c>
      <c r="M16" s="656">
        <f t="shared" si="2"/>
        <v>26</v>
      </c>
      <c r="N16" s="243">
        <v>1</v>
      </c>
      <c r="O16" s="656">
        <f t="shared" si="3"/>
        <v>26</v>
      </c>
      <c r="P16" s="955" t="s">
        <v>5626</v>
      </c>
      <c r="Q16" s="293"/>
      <c r="R16" s="163"/>
      <c r="S16" s="769"/>
      <c r="T16" s="769"/>
      <c r="U16" s="769"/>
      <c r="V16" s="769"/>
      <c r="W16" s="769"/>
      <c r="X16" s="769"/>
      <c r="Y16" s="769"/>
      <c r="Z16" s="769"/>
    </row>
    <row r="17" spans="1:26" ht="67.5">
      <c r="A17" s="961">
        <v>18.2</v>
      </c>
      <c r="B17" s="243"/>
      <c r="C17" s="892" t="s">
        <v>5628</v>
      </c>
      <c r="D17" s="502" t="s">
        <v>609</v>
      </c>
      <c r="E17" s="502" t="s">
        <v>609</v>
      </c>
      <c r="F17" s="243"/>
      <c r="G17" s="243"/>
      <c r="H17" s="243"/>
      <c r="I17" s="243"/>
      <c r="J17" s="243"/>
      <c r="K17" s="243" t="s">
        <v>691</v>
      </c>
      <c r="L17" s="243">
        <v>2000000</v>
      </c>
      <c r="M17" s="656">
        <f t="shared" si="2"/>
        <v>20</v>
      </c>
      <c r="N17" s="243">
        <v>1</v>
      </c>
      <c r="O17" s="656">
        <f t="shared" si="3"/>
        <v>20</v>
      </c>
      <c r="P17" s="892" t="s">
        <v>5630</v>
      </c>
      <c r="Q17" s="293"/>
      <c r="R17" s="163"/>
      <c r="S17" s="769"/>
      <c r="T17" s="769"/>
      <c r="U17" s="769"/>
      <c r="V17" s="769"/>
      <c r="W17" s="769"/>
      <c r="X17" s="769"/>
      <c r="Y17" s="769"/>
      <c r="Z17" s="769"/>
    </row>
    <row r="18" spans="1:26" ht="147.75">
      <c r="A18" s="962">
        <v>18.21</v>
      </c>
      <c r="B18" s="946"/>
      <c r="C18" s="963" t="s">
        <v>5632</v>
      </c>
      <c r="D18" s="243" t="s">
        <v>392</v>
      </c>
      <c r="E18" s="243" t="s">
        <v>392</v>
      </c>
      <c r="F18" s="243"/>
      <c r="G18" s="243"/>
      <c r="H18" s="243"/>
      <c r="I18" s="243"/>
      <c r="J18" s="502"/>
      <c r="K18" s="243" t="s">
        <v>691</v>
      </c>
      <c r="L18" s="243">
        <v>12835200</v>
      </c>
      <c r="M18" s="656">
        <f t="shared" si="2"/>
        <v>128.352</v>
      </c>
      <c r="N18" s="243">
        <v>1</v>
      </c>
      <c r="O18" s="656">
        <f t="shared" si="3"/>
        <v>128.352</v>
      </c>
      <c r="P18" s="965" t="s">
        <v>5634</v>
      </c>
      <c r="Q18" s="966"/>
      <c r="R18" s="967"/>
      <c r="S18" s="508"/>
      <c r="T18" s="968"/>
      <c r="U18" s="968"/>
      <c r="V18" s="968"/>
      <c r="W18" s="968"/>
      <c r="X18" s="968"/>
      <c r="Y18" s="968"/>
      <c r="Z18" s="968"/>
    </row>
    <row r="19" spans="1:26" ht="141">
      <c r="A19" s="969">
        <v>18.23</v>
      </c>
      <c r="B19" s="156"/>
      <c r="C19" s="326" t="s">
        <v>5885</v>
      </c>
      <c r="D19" s="156"/>
      <c r="E19" s="156"/>
      <c r="F19" s="243"/>
      <c r="G19" s="243"/>
      <c r="H19" s="243"/>
      <c r="I19" s="243"/>
      <c r="J19" s="243"/>
      <c r="K19" s="243"/>
      <c r="L19" s="243"/>
      <c r="M19" s="656">
        <f t="shared" si="2"/>
        <v>0</v>
      </c>
      <c r="N19" s="243"/>
      <c r="O19" s="656">
        <f t="shared" si="3"/>
        <v>0</v>
      </c>
      <c r="P19" s="970" t="s">
        <v>5639</v>
      </c>
      <c r="Q19" s="293"/>
      <c r="R19" s="163"/>
      <c r="S19" s="769"/>
      <c r="T19" s="248"/>
      <c r="U19" s="248"/>
      <c r="V19" s="248"/>
      <c r="W19" s="248"/>
      <c r="X19" s="248"/>
      <c r="Y19" s="248"/>
      <c r="Z19" s="248"/>
    </row>
    <row r="20" spans="1:26" s="1136" customFormat="1" ht="42.75" customHeight="1">
      <c r="A20" s="1127">
        <v>18.239999999999998</v>
      </c>
      <c r="B20" s="1128"/>
      <c r="C20" s="1129" t="s">
        <v>5641</v>
      </c>
      <c r="D20" s="1130" t="s">
        <v>609</v>
      </c>
      <c r="E20" s="1130" t="s">
        <v>609</v>
      </c>
      <c r="F20" s="1131"/>
      <c r="G20" s="1131"/>
      <c r="H20" s="1131"/>
      <c r="I20" s="1131"/>
      <c r="J20" s="1131"/>
      <c r="K20" s="1131" t="s">
        <v>691</v>
      </c>
      <c r="L20" s="1131">
        <v>375000</v>
      </c>
      <c r="M20" s="1132">
        <f t="shared" si="2"/>
        <v>3.75</v>
      </c>
      <c r="N20" s="1131">
        <v>1</v>
      </c>
      <c r="O20" s="1132">
        <f t="shared" si="3"/>
        <v>3.75</v>
      </c>
      <c r="P20" s="1135" t="s">
        <v>1652</v>
      </c>
      <c r="Q20" s="1127"/>
      <c r="R20" s="1133"/>
      <c r="S20" s="1134"/>
      <c r="T20" s="1134"/>
      <c r="U20" s="1134"/>
      <c r="V20" s="1134"/>
      <c r="W20" s="1134"/>
      <c r="X20" s="1134"/>
      <c r="Y20" s="1134"/>
      <c r="Z20" s="1134"/>
    </row>
    <row r="21" spans="1:26" ht="12.75" customHeight="1">
      <c r="A21" s="971"/>
      <c r="B21" s="971"/>
      <c r="C21" s="971"/>
      <c r="D21" s="971"/>
      <c r="E21" s="971"/>
      <c r="F21" s="971"/>
      <c r="G21" s="971"/>
      <c r="H21" s="971"/>
      <c r="I21" s="971"/>
      <c r="J21" s="971"/>
      <c r="K21" s="48"/>
      <c r="L21" s="972"/>
      <c r="M21" s="99">
        <f t="shared" si="2"/>
        <v>0</v>
      </c>
      <c r="N21" s="972"/>
      <c r="O21" s="99">
        <f>N21*M21</f>
        <v>0</v>
      </c>
      <c r="P21" s="49"/>
      <c r="Q21" s="372"/>
      <c r="R21" s="973"/>
      <c r="S21" s="971"/>
    </row>
    <row r="22" spans="1:26" ht="12.75" customHeight="1">
      <c r="A22" s="971"/>
      <c r="B22" s="971"/>
      <c r="C22" s="971"/>
      <c r="D22" s="971"/>
      <c r="E22" s="971"/>
      <c r="F22" s="971"/>
      <c r="G22" s="971"/>
      <c r="H22" s="971"/>
      <c r="I22" s="971"/>
      <c r="J22" s="971"/>
      <c r="K22" s="971"/>
      <c r="L22" s="971"/>
      <c r="M22" s="973"/>
      <c r="N22" s="971"/>
      <c r="O22" s="973"/>
      <c r="P22" s="372"/>
      <c r="Q22" s="372"/>
      <c r="R22" s="973"/>
      <c r="S22" s="971"/>
    </row>
    <row r="23" spans="1:26" ht="12.75" customHeight="1">
      <c r="A23" s="971"/>
      <c r="B23" s="971"/>
      <c r="C23" s="971"/>
      <c r="D23" s="971"/>
      <c r="E23" s="971"/>
      <c r="F23" s="971"/>
      <c r="G23" s="971"/>
      <c r="H23" s="971"/>
      <c r="I23" s="971"/>
      <c r="J23" s="971"/>
      <c r="K23" s="971"/>
      <c r="L23" s="971"/>
      <c r="M23" s="973"/>
      <c r="N23" s="971"/>
      <c r="O23" s="973"/>
      <c r="P23" s="372"/>
      <c r="Q23" s="372"/>
      <c r="R23" s="973"/>
      <c r="S23" s="971"/>
    </row>
    <row r="24" spans="1:26" ht="12.75" customHeight="1">
      <c r="A24" s="971"/>
      <c r="B24" s="971"/>
      <c r="C24" s="971"/>
      <c r="D24" s="971"/>
      <c r="E24" s="971"/>
      <c r="F24" s="971"/>
      <c r="G24" s="971"/>
      <c r="H24" s="971"/>
      <c r="I24" s="971"/>
      <c r="J24" s="971"/>
      <c r="K24" s="971"/>
      <c r="L24" s="971"/>
      <c r="M24" s="973"/>
      <c r="N24" s="971"/>
      <c r="O24" s="973"/>
      <c r="P24" s="372"/>
      <c r="Q24" s="372"/>
      <c r="R24" s="973"/>
      <c r="S24" s="971"/>
    </row>
    <row r="25" spans="1:26" ht="12.75" customHeight="1">
      <c r="M25" s="916"/>
      <c r="O25" s="916"/>
      <c r="P25" s="917"/>
      <c r="Q25" s="917"/>
      <c r="R25" s="916"/>
    </row>
    <row r="26" spans="1:26" ht="12.75" customHeight="1">
      <c r="M26" s="916"/>
      <c r="O26" s="916"/>
      <c r="P26" s="917"/>
      <c r="Q26" s="917"/>
      <c r="R26" s="916"/>
    </row>
    <row r="27" spans="1:26" ht="12.75" customHeight="1">
      <c r="M27" s="916"/>
      <c r="O27" s="916"/>
      <c r="P27" s="917"/>
      <c r="Q27" s="917"/>
      <c r="R27" s="916"/>
    </row>
    <row r="28" spans="1:26" ht="12.75" customHeight="1">
      <c r="M28" s="916"/>
      <c r="O28" s="916"/>
      <c r="P28" s="917"/>
      <c r="Q28" s="917"/>
      <c r="R28" s="916"/>
    </row>
    <row r="29" spans="1:26" ht="12.75" customHeight="1">
      <c r="M29" s="916"/>
      <c r="O29" s="916"/>
      <c r="P29" s="917"/>
      <c r="Q29" s="917"/>
      <c r="R29" s="916"/>
    </row>
    <row r="30" spans="1:26" ht="12.75" customHeight="1">
      <c r="M30" s="916"/>
      <c r="O30" s="916"/>
      <c r="P30" s="917"/>
      <c r="Q30" s="917"/>
      <c r="R30" s="916"/>
    </row>
    <row r="31" spans="1:26" ht="12.75" customHeight="1">
      <c r="M31" s="916"/>
      <c r="O31" s="916"/>
      <c r="P31" s="917"/>
      <c r="Q31" s="917"/>
      <c r="R31" s="916"/>
    </row>
    <row r="32" spans="1:26" ht="12.75" customHeight="1">
      <c r="M32" s="916"/>
      <c r="O32" s="916"/>
      <c r="P32" s="917"/>
      <c r="Q32" s="917"/>
      <c r="R32" s="916"/>
    </row>
    <row r="33" spans="13:18" ht="12.75" customHeight="1">
      <c r="M33" s="916"/>
      <c r="O33" s="916"/>
      <c r="P33" s="917"/>
      <c r="Q33" s="917"/>
      <c r="R33" s="916"/>
    </row>
    <row r="34" spans="13:18" ht="12.75" customHeight="1">
      <c r="M34" s="916"/>
      <c r="O34" s="916"/>
      <c r="P34" s="917"/>
      <c r="Q34" s="917"/>
      <c r="R34" s="916"/>
    </row>
    <row r="35" spans="13:18" ht="12.75" customHeight="1">
      <c r="M35" s="916"/>
      <c r="O35" s="916"/>
      <c r="P35" s="917"/>
      <c r="Q35" s="917"/>
      <c r="R35" s="916"/>
    </row>
    <row r="36" spans="13:18" ht="12.75" customHeight="1">
      <c r="M36" s="916"/>
      <c r="O36" s="916"/>
      <c r="P36" s="917"/>
      <c r="Q36" s="917"/>
      <c r="R36" s="916"/>
    </row>
    <row r="37" spans="13:18" ht="12.75" customHeight="1">
      <c r="M37" s="916"/>
      <c r="O37" s="916"/>
      <c r="P37" s="917"/>
      <c r="Q37" s="917"/>
      <c r="R37" s="916"/>
    </row>
    <row r="38" spans="13:18" ht="12.75" customHeight="1">
      <c r="M38" s="916"/>
      <c r="O38" s="916"/>
      <c r="P38" s="917"/>
      <c r="Q38" s="917"/>
      <c r="R38" s="916"/>
    </row>
    <row r="39" spans="13:18" ht="12.75" customHeight="1">
      <c r="M39" s="916"/>
      <c r="O39" s="916"/>
      <c r="P39" s="917"/>
      <c r="Q39" s="917"/>
      <c r="R39" s="916"/>
    </row>
    <row r="40" spans="13:18" ht="12.75" customHeight="1">
      <c r="M40" s="916"/>
      <c r="O40" s="916"/>
      <c r="P40" s="917"/>
      <c r="Q40" s="917"/>
      <c r="R40" s="916"/>
    </row>
    <row r="41" spans="13:18" ht="12.75" customHeight="1">
      <c r="M41" s="916"/>
      <c r="O41" s="916"/>
      <c r="P41" s="917"/>
      <c r="Q41" s="917"/>
      <c r="R41" s="916"/>
    </row>
    <row r="42" spans="13:18" ht="12.75" customHeight="1">
      <c r="M42" s="916"/>
      <c r="O42" s="916"/>
      <c r="P42" s="917"/>
      <c r="Q42" s="917"/>
      <c r="R42" s="916"/>
    </row>
    <row r="43" spans="13:18" ht="12.75" customHeight="1">
      <c r="M43" s="916"/>
      <c r="O43" s="916"/>
      <c r="P43" s="917"/>
      <c r="Q43" s="917"/>
      <c r="R43" s="916"/>
    </row>
    <row r="44" spans="13:18" ht="12.75" customHeight="1">
      <c r="M44" s="916"/>
      <c r="O44" s="916"/>
      <c r="P44" s="917"/>
      <c r="Q44" s="917"/>
      <c r="R44" s="916"/>
    </row>
    <row r="45" spans="13:18" ht="12.75" customHeight="1">
      <c r="M45" s="916"/>
      <c r="O45" s="916"/>
      <c r="P45" s="917"/>
      <c r="Q45" s="917"/>
      <c r="R45" s="916"/>
    </row>
    <row r="46" spans="13:18" ht="12.75" customHeight="1">
      <c r="M46" s="916"/>
      <c r="O46" s="916"/>
      <c r="P46" s="917"/>
      <c r="Q46" s="917"/>
      <c r="R46" s="916"/>
    </row>
    <row r="47" spans="13:18" ht="12.75" customHeight="1">
      <c r="M47" s="916"/>
      <c r="O47" s="916"/>
      <c r="P47" s="917"/>
      <c r="Q47" s="917"/>
      <c r="R47" s="916"/>
    </row>
    <row r="48" spans="13:18" ht="12.75" customHeight="1">
      <c r="M48" s="916"/>
      <c r="O48" s="916"/>
      <c r="P48" s="917"/>
      <c r="Q48" s="917"/>
      <c r="R48" s="916"/>
    </row>
    <row r="49" spans="13:18" ht="12.75" customHeight="1">
      <c r="M49" s="916"/>
      <c r="O49" s="916"/>
      <c r="P49" s="917"/>
      <c r="Q49" s="917"/>
      <c r="R49" s="916"/>
    </row>
    <row r="50" spans="13:18" ht="12.75" customHeight="1">
      <c r="M50" s="916"/>
      <c r="O50" s="916"/>
      <c r="P50" s="917"/>
      <c r="Q50" s="917"/>
      <c r="R50" s="916"/>
    </row>
    <row r="51" spans="13:18" ht="12.75" customHeight="1">
      <c r="M51" s="916"/>
      <c r="O51" s="916"/>
      <c r="P51" s="917"/>
      <c r="Q51" s="917"/>
      <c r="R51" s="916"/>
    </row>
    <row r="52" spans="13:18" ht="12.75" customHeight="1">
      <c r="M52" s="916"/>
      <c r="O52" s="916"/>
      <c r="P52" s="917"/>
      <c r="Q52" s="917"/>
      <c r="R52" s="916"/>
    </row>
    <row r="53" spans="13:18" ht="12.75" customHeight="1">
      <c r="M53" s="916"/>
      <c r="O53" s="916"/>
      <c r="P53" s="917"/>
      <c r="Q53" s="917"/>
      <c r="R53" s="916"/>
    </row>
    <row r="54" spans="13:18" ht="12.75" customHeight="1">
      <c r="M54" s="916"/>
      <c r="O54" s="916"/>
      <c r="P54" s="917"/>
      <c r="Q54" s="917"/>
      <c r="R54" s="916"/>
    </row>
    <row r="55" spans="13:18" ht="12.75" customHeight="1">
      <c r="M55" s="916"/>
      <c r="O55" s="916"/>
      <c r="P55" s="917"/>
      <c r="Q55" s="917"/>
      <c r="R55" s="916"/>
    </row>
    <row r="56" spans="13:18" ht="12.75" customHeight="1">
      <c r="M56" s="916"/>
      <c r="O56" s="916"/>
      <c r="P56" s="917"/>
      <c r="Q56" s="917"/>
      <c r="R56" s="916"/>
    </row>
    <row r="57" spans="13:18" ht="12.75" customHeight="1">
      <c r="M57" s="916"/>
      <c r="O57" s="916"/>
      <c r="P57" s="917"/>
      <c r="Q57" s="917"/>
      <c r="R57" s="916"/>
    </row>
    <row r="58" spans="13:18" ht="12.75" customHeight="1">
      <c r="M58" s="916"/>
      <c r="O58" s="916"/>
      <c r="P58" s="917"/>
      <c r="Q58" s="917"/>
      <c r="R58" s="916"/>
    </row>
    <row r="59" spans="13:18" ht="12.75" customHeight="1">
      <c r="M59" s="916"/>
      <c r="O59" s="916"/>
      <c r="P59" s="917"/>
      <c r="Q59" s="917"/>
      <c r="R59" s="916"/>
    </row>
    <row r="60" spans="13:18" ht="12.75" customHeight="1">
      <c r="M60" s="916"/>
      <c r="O60" s="916"/>
      <c r="P60" s="917"/>
      <c r="Q60" s="917"/>
      <c r="R60" s="916"/>
    </row>
    <row r="61" spans="13:18" ht="12.75" customHeight="1">
      <c r="M61" s="916"/>
      <c r="O61" s="916"/>
      <c r="P61" s="917"/>
      <c r="Q61" s="917"/>
      <c r="R61" s="916"/>
    </row>
    <row r="62" spans="13:18" ht="12.75" customHeight="1">
      <c r="M62" s="916"/>
      <c r="O62" s="916"/>
      <c r="P62" s="917"/>
      <c r="Q62" s="917"/>
      <c r="R62" s="916"/>
    </row>
    <row r="63" spans="13:18" ht="12.75" customHeight="1">
      <c r="M63" s="916"/>
      <c r="O63" s="916"/>
      <c r="P63" s="917"/>
      <c r="Q63" s="917"/>
      <c r="R63" s="916"/>
    </row>
    <row r="64" spans="13:18" ht="12.75" customHeight="1">
      <c r="M64" s="916"/>
      <c r="O64" s="916"/>
      <c r="P64" s="917"/>
      <c r="Q64" s="917"/>
      <c r="R64" s="916"/>
    </row>
    <row r="65" spans="13:18" ht="12.75" customHeight="1">
      <c r="M65" s="916"/>
      <c r="O65" s="916"/>
      <c r="P65" s="917"/>
      <c r="Q65" s="917"/>
      <c r="R65" s="916"/>
    </row>
    <row r="66" spans="13:18" ht="12.75" customHeight="1">
      <c r="M66" s="916"/>
      <c r="O66" s="916"/>
      <c r="P66" s="917"/>
      <c r="Q66" s="917"/>
      <c r="R66" s="916"/>
    </row>
    <row r="67" spans="13:18" ht="12.75" customHeight="1">
      <c r="M67" s="916"/>
      <c r="O67" s="916"/>
      <c r="P67" s="917"/>
      <c r="Q67" s="917"/>
      <c r="R67" s="916"/>
    </row>
    <row r="68" spans="13:18" ht="12.75" customHeight="1">
      <c r="M68" s="916"/>
      <c r="O68" s="916"/>
      <c r="P68" s="917"/>
      <c r="Q68" s="917"/>
      <c r="R68" s="916"/>
    </row>
    <row r="69" spans="13:18" ht="12.75" customHeight="1">
      <c r="M69" s="916"/>
      <c r="O69" s="916"/>
      <c r="P69" s="917"/>
      <c r="Q69" s="917"/>
      <c r="R69" s="916"/>
    </row>
    <row r="70" spans="13:18" ht="12.75" customHeight="1">
      <c r="M70" s="916"/>
      <c r="O70" s="916"/>
      <c r="P70" s="917"/>
      <c r="Q70" s="917"/>
      <c r="R70" s="916"/>
    </row>
    <row r="71" spans="13:18" ht="12.75" customHeight="1">
      <c r="M71" s="916"/>
      <c r="O71" s="916"/>
      <c r="P71" s="917"/>
      <c r="Q71" s="917"/>
      <c r="R71" s="916"/>
    </row>
    <row r="72" spans="13:18" ht="12.75" customHeight="1">
      <c r="M72" s="916"/>
      <c r="O72" s="916"/>
      <c r="P72" s="917"/>
      <c r="Q72" s="917"/>
      <c r="R72" s="916"/>
    </row>
    <row r="73" spans="13:18" ht="12.75" customHeight="1">
      <c r="M73" s="916"/>
      <c r="O73" s="916"/>
      <c r="P73" s="917"/>
      <c r="Q73" s="917"/>
      <c r="R73" s="916"/>
    </row>
    <row r="74" spans="13:18" ht="12.75" customHeight="1">
      <c r="M74" s="916"/>
      <c r="O74" s="916"/>
      <c r="P74" s="917"/>
      <c r="Q74" s="917"/>
      <c r="R74" s="916"/>
    </row>
    <row r="75" spans="13:18" ht="12.75" customHeight="1">
      <c r="M75" s="916"/>
      <c r="O75" s="916"/>
      <c r="P75" s="917"/>
      <c r="Q75" s="917"/>
      <c r="R75" s="916"/>
    </row>
    <row r="76" spans="13:18" ht="12.75" customHeight="1">
      <c r="M76" s="916"/>
      <c r="O76" s="916"/>
      <c r="P76" s="917"/>
      <c r="Q76" s="917"/>
      <c r="R76" s="916"/>
    </row>
    <row r="77" spans="13:18" ht="12.75" customHeight="1">
      <c r="M77" s="916"/>
      <c r="O77" s="916"/>
      <c r="P77" s="917"/>
      <c r="Q77" s="917"/>
      <c r="R77" s="916"/>
    </row>
    <row r="78" spans="13:18" ht="12.75" customHeight="1">
      <c r="M78" s="916"/>
      <c r="O78" s="916"/>
      <c r="P78" s="917"/>
      <c r="Q78" s="917"/>
      <c r="R78" s="916"/>
    </row>
    <row r="79" spans="13:18" ht="12.75" customHeight="1">
      <c r="M79" s="916"/>
      <c r="O79" s="916"/>
      <c r="P79" s="917"/>
      <c r="Q79" s="917"/>
      <c r="R79" s="916"/>
    </row>
    <row r="80" spans="13:18" ht="12.75" customHeight="1">
      <c r="M80" s="916"/>
      <c r="O80" s="916"/>
      <c r="P80" s="917"/>
      <c r="Q80" s="917"/>
      <c r="R80" s="916"/>
    </row>
    <row r="81" spans="13:18" ht="12.75" customHeight="1">
      <c r="M81" s="916"/>
      <c r="O81" s="916"/>
      <c r="P81" s="917"/>
      <c r="Q81" s="917"/>
      <c r="R81" s="916"/>
    </row>
    <row r="82" spans="13:18" ht="12.75" customHeight="1">
      <c r="M82" s="916"/>
      <c r="O82" s="916"/>
      <c r="P82" s="917"/>
      <c r="Q82" s="917"/>
      <c r="R82" s="916"/>
    </row>
    <row r="83" spans="13:18" ht="12.75" customHeight="1">
      <c r="M83" s="916"/>
      <c r="O83" s="916"/>
      <c r="P83" s="917"/>
      <c r="Q83" s="917"/>
      <c r="R83" s="916"/>
    </row>
    <row r="84" spans="13:18" ht="12.75" customHeight="1">
      <c r="M84" s="916"/>
      <c r="O84" s="916"/>
      <c r="P84" s="917"/>
      <c r="Q84" s="917"/>
      <c r="R84" s="916"/>
    </row>
    <row r="85" spans="13:18" ht="12.75" customHeight="1">
      <c r="M85" s="916"/>
      <c r="O85" s="916"/>
      <c r="P85" s="917"/>
      <c r="Q85" s="917"/>
      <c r="R85" s="916"/>
    </row>
    <row r="86" spans="13:18" ht="12.75" customHeight="1">
      <c r="M86" s="916"/>
      <c r="O86" s="916"/>
      <c r="P86" s="917"/>
      <c r="Q86" s="917"/>
      <c r="R86" s="916"/>
    </row>
    <row r="87" spans="13:18" ht="12.75" customHeight="1">
      <c r="M87" s="916"/>
      <c r="O87" s="916"/>
      <c r="P87" s="917"/>
      <c r="Q87" s="917"/>
      <c r="R87" s="916"/>
    </row>
    <row r="88" spans="13:18" ht="12.75" customHeight="1">
      <c r="M88" s="916"/>
      <c r="O88" s="916"/>
      <c r="P88" s="917"/>
      <c r="Q88" s="917"/>
      <c r="R88" s="916"/>
    </row>
    <row r="89" spans="13:18" ht="12.75" customHeight="1">
      <c r="M89" s="916"/>
      <c r="O89" s="916"/>
      <c r="P89" s="917"/>
      <c r="Q89" s="917"/>
      <c r="R89" s="916"/>
    </row>
    <row r="90" spans="13:18" ht="12.75" customHeight="1">
      <c r="M90" s="916"/>
      <c r="O90" s="916"/>
      <c r="P90" s="917"/>
      <c r="Q90" s="917"/>
      <c r="R90" s="916"/>
    </row>
    <row r="91" spans="13:18" ht="12.75" customHeight="1">
      <c r="M91" s="916"/>
      <c r="O91" s="916"/>
      <c r="P91" s="917"/>
      <c r="Q91" s="917"/>
      <c r="R91" s="916"/>
    </row>
    <row r="92" spans="13:18" ht="12.75" customHeight="1">
      <c r="M92" s="916"/>
      <c r="O92" s="916"/>
      <c r="P92" s="917"/>
      <c r="Q92" s="917"/>
      <c r="R92" s="916"/>
    </row>
    <row r="93" spans="13:18" ht="12.75" customHeight="1">
      <c r="M93" s="916"/>
      <c r="O93" s="916"/>
      <c r="P93" s="917"/>
      <c r="Q93" s="917"/>
      <c r="R93" s="916"/>
    </row>
    <row r="94" spans="13:18" ht="12.75" customHeight="1">
      <c r="M94" s="916"/>
      <c r="O94" s="916"/>
      <c r="P94" s="917"/>
      <c r="Q94" s="917"/>
      <c r="R94" s="916"/>
    </row>
    <row r="95" spans="13:18" ht="12.75" customHeight="1">
      <c r="M95" s="916"/>
      <c r="O95" s="916"/>
      <c r="P95" s="917"/>
      <c r="Q95" s="917"/>
      <c r="R95" s="916"/>
    </row>
    <row r="96" spans="13:18" ht="12.75" customHeight="1">
      <c r="M96" s="916"/>
      <c r="O96" s="916"/>
      <c r="P96" s="917"/>
      <c r="Q96" s="917"/>
      <c r="R96" s="916"/>
    </row>
    <row r="97" spans="13:18" ht="12.75" customHeight="1">
      <c r="M97" s="916"/>
      <c r="O97" s="916"/>
      <c r="P97" s="917"/>
      <c r="Q97" s="917"/>
      <c r="R97" s="916"/>
    </row>
    <row r="98" spans="13:18" ht="12.75" customHeight="1">
      <c r="M98" s="916"/>
      <c r="O98" s="916"/>
      <c r="P98" s="917"/>
      <c r="Q98" s="917"/>
      <c r="R98" s="916"/>
    </row>
    <row r="99" spans="13:18" ht="12.75" customHeight="1">
      <c r="M99" s="916"/>
      <c r="O99" s="916"/>
      <c r="P99" s="917"/>
      <c r="Q99" s="917"/>
      <c r="R99" s="916"/>
    </row>
    <row r="100" spans="13:18" ht="12.75" customHeight="1">
      <c r="M100" s="916"/>
      <c r="O100" s="916"/>
      <c r="P100" s="917"/>
      <c r="Q100" s="917"/>
      <c r="R100" s="916"/>
    </row>
    <row r="101" spans="13:18" ht="12.75" customHeight="1">
      <c r="M101" s="916"/>
      <c r="O101" s="916"/>
      <c r="P101" s="917"/>
      <c r="Q101" s="917"/>
      <c r="R101" s="916"/>
    </row>
    <row r="102" spans="13:18" ht="12.75" customHeight="1">
      <c r="M102" s="916"/>
      <c r="O102" s="916"/>
      <c r="P102" s="917"/>
      <c r="Q102" s="917"/>
      <c r="R102" s="916"/>
    </row>
    <row r="103" spans="13:18" ht="12.75" customHeight="1">
      <c r="M103" s="916"/>
      <c r="O103" s="916"/>
      <c r="P103" s="917"/>
      <c r="Q103" s="917"/>
      <c r="R103" s="916"/>
    </row>
    <row r="104" spans="13:18" ht="12.75" customHeight="1">
      <c r="M104" s="916"/>
      <c r="O104" s="916"/>
      <c r="P104" s="917"/>
      <c r="Q104" s="917"/>
      <c r="R104" s="916"/>
    </row>
    <row r="105" spans="13:18" ht="12.75" customHeight="1">
      <c r="M105" s="916"/>
      <c r="O105" s="916"/>
      <c r="P105" s="917"/>
      <c r="Q105" s="917"/>
      <c r="R105" s="916"/>
    </row>
    <row r="106" spans="13:18" ht="12.75" customHeight="1">
      <c r="M106" s="916"/>
      <c r="O106" s="916"/>
      <c r="P106" s="917"/>
      <c r="Q106" s="917"/>
      <c r="R106" s="916"/>
    </row>
    <row r="107" spans="13:18" ht="12.75" customHeight="1">
      <c r="M107" s="916"/>
      <c r="O107" s="916"/>
      <c r="P107" s="917"/>
      <c r="Q107" s="917"/>
      <c r="R107" s="916"/>
    </row>
    <row r="108" spans="13:18" ht="12.75" customHeight="1">
      <c r="M108" s="916"/>
      <c r="O108" s="916"/>
      <c r="P108" s="917"/>
      <c r="Q108" s="917"/>
      <c r="R108" s="916"/>
    </row>
    <row r="109" spans="13:18" ht="12.75" customHeight="1">
      <c r="M109" s="916"/>
      <c r="O109" s="916"/>
      <c r="P109" s="917"/>
      <c r="Q109" s="917"/>
      <c r="R109" s="916"/>
    </row>
    <row r="110" spans="13:18" ht="12.75" customHeight="1">
      <c r="M110" s="916"/>
      <c r="O110" s="916"/>
      <c r="P110" s="917"/>
      <c r="Q110" s="917"/>
      <c r="R110" s="916"/>
    </row>
    <row r="111" spans="13:18" ht="12.75" customHeight="1">
      <c r="M111" s="916"/>
      <c r="O111" s="916"/>
      <c r="P111" s="917"/>
      <c r="Q111" s="917"/>
      <c r="R111" s="916"/>
    </row>
    <row r="112" spans="13:18" ht="12.75" customHeight="1">
      <c r="M112" s="916"/>
      <c r="O112" s="916"/>
      <c r="P112" s="917"/>
      <c r="Q112" s="917"/>
      <c r="R112" s="916"/>
    </row>
    <row r="113" spans="13:18" ht="12.75" customHeight="1">
      <c r="M113" s="916"/>
      <c r="O113" s="916"/>
      <c r="P113" s="917"/>
      <c r="Q113" s="917"/>
      <c r="R113" s="916"/>
    </row>
    <row r="114" spans="13:18" ht="12.75" customHeight="1">
      <c r="M114" s="916"/>
      <c r="O114" s="916"/>
      <c r="P114" s="917"/>
      <c r="Q114" s="917"/>
      <c r="R114" s="916"/>
    </row>
    <row r="115" spans="13:18" ht="12.75" customHeight="1">
      <c r="M115" s="916"/>
      <c r="O115" s="916"/>
      <c r="P115" s="917"/>
      <c r="Q115" s="917"/>
      <c r="R115" s="916"/>
    </row>
    <row r="116" spans="13:18" ht="12.75" customHeight="1">
      <c r="M116" s="916"/>
      <c r="O116" s="916"/>
      <c r="P116" s="917"/>
      <c r="Q116" s="917"/>
      <c r="R116" s="916"/>
    </row>
    <row r="117" spans="13:18" ht="12.75" customHeight="1">
      <c r="M117" s="916"/>
      <c r="O117" s="916"/>
      <c r="P117" s="917"/>
      <c r="Q117" s="917"/>
      <c r="R117" s="916"/>
    </row>
    <row r="118" spans="13:18" ht="12.75" customHeight="1">
      <c r="M118" s="916"/>
      <c r="O118" s="916"/>
      <c r="P118" s="917"/>
      <c r="Q118" s="917"/>
      <c r="R118" s="916"/>
    </row>
    <row r="119" spans="13:18" ht="12.75" customHeight="1">
      <c r="M119" s="916"/>
      <c r="O119" s="916"/>
      <c r="P119" s="917"/>
      <c r="Q119" s="917"/>
      <c r="R119" s="916"/>
    </row>
    <row r="120" spans="13:18" ht="12.75" customHeight="1">
      <c r="M120" s="916"/>
      <c r="O120" s="916"/>
      <c r="P120" s="917"/>
      <c r="Q120" s="917"/>
      <c r="R120" s="916"/>
    </row>
    <row r="121" spans="13:18" ht="12.75" customHeight="1">
      <c r="M121" s="916"/>
      <c r="O121" s="916"/>
      <c r="P121" s="917"/>
      <c r="Q121" s="917"/>
      <c r="R121" s="916"/>
    </row>
    <row r="122" spans="13:18" ht="12.75" customHeight="1">
      <c r="M122" s="916"/>
      <c r="O122" s="916"/>
      <c r="P122" s="917"/>
      <c r="Q122" s="917"/>
      <c r="R122" s="916"/>
    </row>
    <row r="123" spans="13:18" ht="12.75" customHeight="1">
      <c r="M123" s="916"/>
      <c r="O123" s="916"/>
      <c r="P123" s="917"/>
      <c r="Q123" s="917"/>
      <c r="R123" s="916"/>
    </row>
    <row r="124" spans="13:18" ht="12.75" customHeight="1">
      <c r="M124" s="916"/>
      <c r="O124" s="916"/>
      <c r="P124" s="917"/>
      <c r="Q124" s="917"/>
      <c r="R124" s="916"/>
    </row>
    <row r="125" spans="13:18" ht="12.75" customHeight="1">
      <c r="M125" s="916"/>
      <c r="O125" s="916"/>
      <c r="P125" s="917"/>
      <c r="Q125" s="917"/>
      <c r="R125" s="916"/>
    </row>
    <row r="126" spans="13:18" ht="12.75" customHeight="1">
      <c r="M126" s="916"/>
      <c r="O126" s="916"/>
      <c r="P126" s="917"/>
      <c r="Q126" s="917"/>
      <c r="R126" s="916"/>
    </row>
    <row r="127" spans="13:18" ht="12.75" customHeight="1">
      <c r="M127" s="916"/>
      <c r="O127" s="916"/>
      <c r="P127" s="917"/>
      <c r="Q127" s="917"/>
      <c r="R127" s="916"/>
    </row>
    <row r="128" spans="13:18" ht="12.75" customHeight="1">
      <c r="M128" s="916"/>
      <c r="O128" s="916"/>
      <c r="P128" s="917"/>
      <c r="Q128" s="917"/>
      <c r="R128" s="916"/>
    </row>
    <row r="129" spans="13:18" ht="12.75" customHeight="1">
      <c r="M129" s="916"/>
      <c r="O129" s="916"/>
      <c r="P129" s="917"/>
      <c r="Q129" s="917"/>
      <c r="R129" s="916"/>
    </row>
    <row r="130" spans="13:18" ht="12.75" customHeight="1">
      <c r="M130" s="916"/>
      <c r="O130" s="916"/>
      <c r="P130" s="917"/>
      <c r="Q130" s="917"/>
      <c r="R130" s="916"/>
    </row>
    <row r="131" spans="13:18" ht="12.75" customHeight="1">
      <c r="M131" s="916"/>
      <c r="O131" s="916"/>
      <c r="P131" s="917"/>
      <c r="Q131" s="917"/>
      <c r="R131" s="916"/>
    </row>
    <row r="132" spans="13:18" ht="12.75" customHeight="1">
      <c r="M132" s="916"/>
      <c r="O132" s="916"/>
      <c r="P132" s="917"/>
      <c r="Q132" s="917"/>
      <c r="R132" s="916"/>
    </row>
    <row r="133" spans="13:18" ht="12.75" customHeight="1">
      <c r="M133" s="916"/>
      <c r="O133" s="916"/>
      <c r="P133" s="917"/>
      <c r="Q133" s="917"/>
      <c r="R133" s="916"/>
    </row>
    <row r="134" spans="13:18" ht="12.75" customHeight="1">
      <c r="M134" s="916"/>
      <c r="O134" s="916"/>
      <c r="P134" s="917"/>
      <c r="Q134" s="917"/>
      <c r="R134" s="916"/>
    </row>
    <row r="135" spans="13:18" ht="12.75" customHeight="1">
      <c r="M135" s="916"/>
      <c r="O135" s="916"/>
      <c r="P135" s="917"/>
      <c r="Q135" s="917"/>
      <c r="R135" s="916"/>
    </row>
    <row r="136" spans="13:18" ht="12.75" customHeight="1">
      <c r="M136" s="916"/>
      <c r="O136" s="916"/>
      <c r="P136" s="917"/>
      <c r="Q136" s="917"/>
      <c r="R136" s="916"/>
    </row>
    <row r="137" spans="13:18" ht="12.75" customHeight="1">
      <c r="M137" s="916"/>
      <c r="O137" s="916"/>
      <c r="P137" s="917"/>
      <c r="Q137" s="917"/>
      <c r="R137" s="916"/>
    </row>
    <row r="138" spans="13:18" ht="12.75" customHeight="1">
      <c r="M138" s="916"/>
      <c r="O138" s="916"/>
      <c r="P138" s="917"/>
      <c r="Q138" s="917"/>
      <c r="R138" s="916"/>
    </row>
    <row r="139" spans="13:18" ht="12.75" customHeight="1">
      <c r="M139" s="916"/>
      <c r="O139" s="916"/>
      <c r="P139" s="917"/>
      <c r="Q139" s="917"/>
      <c r="R139" s="916"/>
    </row>
    <row r="140" spans="13:18" ht="12.75" customHeight="1">
      <c r="M140" s="916"/>
      <c r="O140" s="916"/>
      <c r="P140" s="917"/>
      <c r="Q140" s="917"/>
      <c r="R140" s="916"/>
    </row>
    <row r="141" spans="13:18" ht="12.75" customHeight="1">
      <c r="M141" s="916"/>
      <c r="O141" s="916"/>
      <c r="P141" s="917"/>
      <c r="Q141" s="917"/>
      <c r="R141" s="916"/>
    </row>
    <row r="142" spans="13:18" ht="12.75" customHeight="1">
      <c r="M142" s="916"/>
      <c r="O142" s="916"/>
      <c r="P142" s="917"/>
      <c r="Q142" s="917"/>
      <c r="R142" s="916"/>
    </row>
    <row r="143" spans="13:18" ht="12.75" customHeight="1">
      <c r="M143" s="916"/>
      <c r="O143" s="916"/>
      <c r="P143" s="917"/>
      <c r="Q143" s="917"/>
      <c r="R143" s="916"/>
    </row>
    <row r="144" spans="13:18" ht="12.75" customHeight="1">
      <c r="M144" s="916"/>
      <c r="O144" s="916"/>
      <c r="P144" s="917"/>
      <c r="Q144" s="917"/>
      <c r="R144" s="916"/>
    </row>
    <row r="145" spans="13:18" ht="12.75" customHeight="1">
      <c r="M145" s="916"/>
      <c r="O145" s="916"/>
      <c r="P145" s="917"/>
      <c r="Q145" s="917"/>
      <c r="R145" s="916"/>
    </row>
    <row r="146" spans="13:18" ht="12.75" customHeight="1">
      <c r="M146" s="916"/>
      <c r="O146" s="916"/>
      <c r="P146" s="917"/>
      <c r="Q146" s="917"/>
      <c r="R146" s="916"/>
    </row>
    <row r="147" spans="13:18" ht="12.75" customHeight="1">
      <c r="M147" s="916"/>
      <c r="O147" s="916"/>
      <c r="P147" s="917"/>
      <c r="Q147" s="917"/>
      <c r="R147" s="916"/>
    </row>
    <row r="148" spans="13:18" ht="12.75" customHeight="1">
      <c r="M148" s="916"/>
      <c r="O148" s="916"/>
      <c r="P148" s="917"/>
      <c r="Q148" s="917"/>
      <c r="R148" s="916"/>
    </row>
    <row r="149" spans="13:18" ht="12.75" customHeight="1">
      <c r="M149" s="916"/>
      <c r="O149" s="916"/>
      <c r="P149" s="917"/>
      <c r="Q149" s="917"/>
      <c r="R149" s="916"/>
    </row>
    <row r="150" spans="13:18" ht="12.75" customHeight="1">
      <c r="M150" s="916"/>
      <c r="O150" s="916"/>
      <c r="P150" s="917"/>
      <c r="Q150" s="917"/>
      <c r="R150" s="916"/>
    </row>
    <row r="151" spans="13:18" ht="12.75" customHeight="1">
      <c r="M151" s="916"/>
      <c r="O151" s="916"/>
      <c r="P151" s="917"/>
      <c r="Q151" s="917"/>
      <c r="R151" s="916"/>
    </row>
    <row r="152" spans="13:18" ht="12.75" customHeight="1">
      <c r="M152" s="916"/>
      <c r="O152" s="916"/>
      <c r="P152" s="917"/>
      <c r="Q152" s="917"/>
      <c r="R152" s="916"/>
    </row>
    <row r="153" spans="13:18" ht="12.75" customHeight="1">
      <c r="M153" s="916"/>
      <c r="O153" s="916"/>
      <c r="P153" s="917"/>
      <c r="Q153" s="917"/>
      <c r="R153" s="916"/>
    </row>
    <row r="154" spans="13:18" ht="12.75" customHeight="1">
      <c r="M154" s="916"/>
      <c r="O154" s="916"/>
      <c r="P154" s="917"/>
      <c r="Q154" s="917"/>
      <c r="R154" s="916"/>
    </row>
    <row r="155" spans="13:18" ht="12.75" customHeight="1">
      <c r="M155" s="916"/>
      <c r="O155" s="916"/>
      <c r="P155" s="917"/>
      <c r="Q155" s="917"/>
      <c r="R155" s="916"/>
    </row>
    <row r="156" spans="13:18" ht="12.75" customHeight="1">
      <c r="M156" s="916"/>
      <c r="O156" s="916"/>
      <c r="P156" s="917"/>
      <c r="Q156" s="917"/>
      <c r="R156" s="916"/>
    </row>
    <row r="157" spans="13:18" ht="12.75" customHeight="1">
      <c r="M157" s="916"/>
      <c r="O157" s="916"/>
      <c r="P157" s="917"/>
      <c r="Q157" s="917"/>
      <c r="R157" s="916"/>
    </row>
    <row r="158" spans="13:18" ht="12.75" customHeight="1">
      <c r="M158" s="916"/>
      <c r="O158" s="916"/>
      <c r="P158" s="917"/>
      <c r="Q158" s="917"/>
      <c r="R158" s="916"/>
    </row>
    <row r="159" spans="13:18" ht="12.75" customHeight="1">
      <c r="M159" s="916"/>
      <c r="O159" s="916"/>
      <c r="P159" s="917"/>
      <c r="Q159" s="917"/>
      <c r="R159" s="916"/>
    </row>
    <row r="160" spans="13:18" ht="12.75" customHeight="1">
      <c r="M160" s="916"/>
      <c r="O160" s="916"/>
      <c r="P160" s="917"/>
      <c r="Q160" s="917"/>
      <c r="R160" s="916"/>
    </row>
    <row r="161" spans="13:18" ht="12.75" customHeight="1">
      <c r="M161" s="916"/>
      <c r="O161" s="916"/>
      <c r="P161" s="917"/>
      <c r="Q161" s="917"/>
      <c r="R161" s="916"/>
    </row>
    <row r="162" spans="13:18" ht="12.75" customHeight="1">
      <c r="M162" s="916"/>
      <c r="O162" s="916"/>
      <c r="P162" s="917"/>
      <c r="Q162" s="917"/>
      <c r="R162" s="916"/>
    </row>
    <row r="163" spans="13:18" ht="12.75" customHeight="1">
      <c r="M163" s="916"/>
      <c r="O163" s="916"/>
      <c r="P163" s="917"/>
      <c r="Q163" s="917"/>
      <c r="R163" s="916"/>
    </row>
    <row r="164" spans="13:18" ht="12.75" customHeight="1">
      <c r="M164" s="916"/>
      <c r="O164" s="916"/>
      <c r="P164" s="917"/>
      <c r="Q164" s="917"/>
      <c r="R164" s="916"/>
    </row>
    <row r="165" spans="13:18" ht="12.75" customHeight="1">
      <c r="M165" s="916"/>
      <c r="O165" s="916"/>
      <c r="P165" s="917"/>
      <c r="Q165" s="917"/>
      <c r="R165" s="916"/>
    </row>
    <row r="166" spans="13:18" ht="12.75" customHeight="1">
      <c r="M166" s="916"/>
      <c r="O166" s="916"/>
      <c r="P166" s="917"/>
      <c r="Q166" s="917"/>
      <c r="R166" s="916"/>
    </row>
    <row r="167" spans="13:18" ht="12.75" customHeight="1">
      <c r="M167" s="916"/>
      <c r="O167" s="916"/>
      <c r="P167" s="917"/>
      <c r="Q167" s="917"/>
      <c r="R167" s="916"/>
    </row>
    <row r="168" spans="13:18" ht="12.75" customHeight="1">
      <c r="M168" s="916"/>
      <c r="O168" s="916"/>
      <c r="P168" s="917"/>
      <c r="Q168" s="917"/>
      <c r="R168" s="916"/>
    </row>
    <row r="169" spans="13:18" ht="12.75" customHeight="1">
      <c r="M169" s="916"/>
      <c r="O169" s="916"/>
      <c r="P169" s="917"/>
      <c r="Q169" s="917"/>
      <c r="R169" s="916"/>
    </row>
    <row r="170" spans="13:18" ht="12.75" customHeight="1">
      <c r="M170" s="916"/>
      <c r="O170" s="916"/>
      <c r="P170" s="917"/>
      <c r="Q170" s="917"/>
      <c r="R170" s="916"/>
    </row>
    <row r="171" spans="13:18" ht="12.75" customHeight="1">
      <c r="M171" s="916"/>
      <c r="O171" s="916"/>
      <c r="P171" s="917"/>
      <c r="Q171" s="917"/>
      <c r="R171" s="916"/>
    </row>
    <row r="172" spans="13:18" ht="12.75" customHeight="1">
      <c r="M172" s="916"/>
      <c r="O172" s="916"/>
      <c r="P172" s="917"/>
      <c r="Q172" s="917"/>
      <c r="R172" s="916"/>
    </row>
    <row r="173" spans="13:18" ht="12.75" customHeight="1">
      <c r="M173" s="916"/>
      <c r="O173" s="916"/>
      <c r="P173" s="917"/>
      <c r="Q173" s="917"/>
      <c r="R173" s="916"/>
    </row>
    <row r="174" spans="13:18" ht="12.75" customHeight="1">
      <c r="M174" s="916"/>
      <c r="O174" s="916"/>
      <c r="P174" s="917"/>
      <c r="Q174" s="917"/>
      <c r="R174" s="916"/>
    </row>
    <row r="175" spans="13:18" ht="12.75" customHeight="1">
      <c r="M175" s="916"/>
      <c r="O175" s="916"/>
      <c r="P175" s="917"/>
      <c r="Q175" s="917"/>
      <c r="R175" s="916"/>
    </row>
    <row r="176" spans="13:18" ht="12.75" customHeight="1">
      <c r="M176" s="916"/>
      <c r="O176" s="916"/>
      <c r="P176" s="917"/>
      <c r="Q176" s="917"/>
      <c r="R176" s="916"/>
    </row>
    <row r="177" spans="13:18" ht="12.75" customHeight="1">
      <c r="M177" s="916"/>
      <c r="O177" s="916"/>
      <c r="P177" s="917"/>
      <c r="Q177" s="917"/>
      <c r="R177" s="916"/>
    </row>
    <row r="178" spans="13:18" ht="12.75" customHeight="1">
      <c r="M178" s="916"/>
      <c r="O178" s="916"/>
      <c r="P178" s="917"/>
      <c r="Q178" s="917"/>
      <c r="R178" s="916"/>
    </row>
    <row r="179" spans="13:18" ht="12.75" customHeight="1">
      <c r="M179" s="916"/>
      <c r="O179" s="916"/>
      <c r="P179" s="917"/>
      <c r="Q179" s="917"/>
      <c r="R179" s="916"/>
    </row>
    <row r="180" spans="13:18" ht="12.75" customHeight="1">
      <c r="M180" s="916"/>
      <c r="O180" s="916"/>
      <c r="P180" s="917"/>
      <c r="Q180" s="917"/>
      <c r="R180" s="916"/>
    </row>
    <row r="181" spans="13:18" ht="12.75" customHeight="1">
      <c r="M181" s="916"/>
      <c r="O181" s="916"/>
      <c r="P181" s="917"/>
      <c r="Q181" s="917"/>
      <c r="R181" s="916"/>
    </row>
    <row r="182" spans="13:18" ht="12.75" customHeight="1">
      <c r="M182" s="916"/>
      <c r="O182" s="916"/>
      <c r="P182" s="917"/>
      <c r="Q182" s="917"/>
      <c r="R182" s="916"/>
    </row>
    <row r="183" spans="13:18" ht="12.75" customHeight="1">
      <c r="M183" s="916"/>
      <c r="O183" s="916"/>
      <c r="P183" s="917"/>
      <c r="Q183" s="917"/>
      <c r="R183" s="916"/>
    </row>
    <row r="184" spans="13:18" ht="12.75" customHeight="1">
      <c r="M184" s="916"/>
      <c r="O184" s="916"/>
      <c r="P184" s="917"/>
      <c r="Q184" s="917"/>
      <c r="R184" s="916"/>
    </row>
    <row r="185" spans="13:18" ht="12.75" customHeight="1">
      <c r="M185" s="916"/>
      <c r="O185" s="916"/>
      <c r="P185" s="917"/>
      <c r="Q185" s="917"/>
      <c r="R185" s="916"/>
    </row>
    <row r="186" spans="13:18" ht="12.75" customHeight="1">
      <c r="M186" s="916"/>
      <c r="O186" s="916"/>
      <c r="P186" s="917"/>
      <c r="Q186" s="917"/>
      <c r="R186" s="916"/>
    </row>
    <row r="187" spans="13:18" ht="12.75" customHeight="1">
      <c r="M187" s="916"/>
      <c r="O187" s="916"/>
      <c r="P187" s="917"/>
      <c r="Q187" s="917"/>
      <c r="R187" s="916"/>
    </row>
    <row r="188" spans="13:18" ht="12.75" customHeight="1">
      <c r="M188" s="916"/>
      <c r="O188" s="916"/>
      <c r="P188" s="917"/>
      <c r="Q188" s="917"/>
      <c r="R188" s="916"/>
    </row>
    <row r="189" spans="13:18" ht="12.75" customHeight="1">
      <c r="M189" s="916"/>
      <c r="O189" s="916"/>
      <c r="P189" s="917"/>
      <c r="Q189" s="917"/>
      <c r="R189" s="916"/>
    </row>
    <row r="190" spans="13:18" ht="12.75" customHeight="1">
      <c r="M190" s="916"/>
      <c r="O190" s="916"/>
      <c r="P190" s="917"/>
      <c r="Q190" s="917"/>
      <c r="R190" s="916"/>
    </row>
    <row r="191" spans="13:18" ht="12.75" customHeight="1">
      <c r="M191" s="916"/>
      <c r="O191" s="916"/>
      <c r="P191" s="917"/>
      <c r="Q191" s="917"/>
      <c r="R191" s="916"/>
    </row>
    <row r="192" spans="13:18" ht="12.75" customHeight="1">
      <c r="M192" s="916"/>
      <c r="O192" s="916"/>
      <c r="P192" s="917"/>
      <c r="Q192" s="917"/>
      <c r="R192" s="916"/>
    </row>
    <row r="193" spans="13:18" ht="12.75" customHeight="1">
      <c r="M193" s="916"/>
      <c r="O193" s="916"/>
      <c r="P193" s="917"/>
      <c r="Q193" s="917"/>
      <c r="R193" s="916"/>
    </row>
    <row r="194" spans="13:18" ht="12.75" customHeight="1">
      <c r="M194" s="916"/>
      <c r="O194" s="916"/>
      <c r="P194" s="917"/>
      <c r="Q194" s="917"/>
      <c r="R194" s="916"/>
    </row>
    <row r="195" spans="13:18" ht="12.75" customHeight="1">
      <c r="M195" s="916"/>
      <c r="O195" s="916"/>
      <c r="P195" s="917"/>
      <c r="Q195" s="917"/>
      <c r="R195" s="916"/>
    </row>
    <row r="196" spans="13:18" ht="12.75" customHeight="1">
      <c r="M196" s="916"/>
      <c r="O196" s="916"/>
      <c r="P196" s="917"/>
      <c r="Q196" s="917"/>
      <c r="R196" s="916"/>
    </row>
    <row r="197" spans="13:18" ht="12.75" customHeight="1">
      <c r="M197" s="916"/>
      <c r="O197" s="916"/>
      <c r="P197" s="917"/>
      <c r="Q197" s="917"/>
      <c r="R197" s="916"/>
    </row>
    <row r="198" spans="13:18" ht="12.75" customHeight="1">
      <c r="M198" s="916"/>
      <c r="O198" s="916"/>
      <c r="P198" s="917"/>
      <c r="Q198" s="917"/>
      <c r="R198" s="916"/>
    </row>
    <row r="199" spans="13:18" ht="12.75" customHeight="1">
      <c r="M199" s="916"/>
      <c r="O199" s="916"/>
      <c r="P199" s="917"/>
      <c r="Q199" s="917"/>
      <c r="R199" s="916"/>
    </row>
    <row r="200" spans="13:18" ht="12.75" customHeight="1">
      <c r="M200" s="916"/>
      <c r="O200" s="916"/>
      <c r="P200" s="917"/>
      <c r="Q200" s="917"/>
      <c r="R200" s="916"/>
    </row>
    <row r="201" spans="13:18" ht="12.75" customHeight="1">
      <c r="M201" s="916"/>
      <c r="O201" s="916"/>
      <c r="P201" s="917"/>
      <c r="Q201" s="917"/>
      <c r="R201" s="916"/>
    </row>
    <row r="202" spans="13:18" ht="12.75" customHeight="1">
      <c r="M202" s="916"/>
      <c r="O202" s="916"/>
      <c r="P202" s="917"/>
      <c r="Q202" s="917"/>
      <c r="R202" s="916"/>
    </row>
    <row r="203" spans="13:18" ht="12.75" customHeight="1">
      <c r="M203" s="916"/>
      <c r="O203" s="916"/>
      <c r="P203" s="917"/>
      <c r="Q203" s="917"/>
      <c r="R203" s="916"/>
    </row>
    <row r="204" spans="13:18" ht="12.75" customHeight="1">
      <c r="M204" s="916"/>
      <c r="O204" s="916"/>
      <c r="P204" s="917"/>
      <c r="Q204" s="917"/>
      <c r="R204" s="916"/>
    </row>
    <row r="205" spans="13:18" ht="12.75" customHeight="1">
      <c r="M205" s="916"/>
      <c r="O205" s="916"/>
      <c r="P205" s="917"/>
      <c r="Q205" s="917"/>
      <c r="R205" s="916"/>
    </row>
    <row r="206" spans="13:18" ht="12.75" customHeight="1">
      <c r="M206" s="916"/>
      <c r="O206" s="916"/>
      <c r="P206" s="917"/>
      <c r="Q206" s="917"/>
      <c r="R206" s="916"/>
    </row>
    <row r="207" spans="13:18" ht="12.75" customHeight="1">
      <c r="M207" s="916"/>
      <c r="O207" s="916"/>
      <c r="P207" s="917"/>
      <c r="Q207" s="917"/>
      <c r="R207" s="916"/>
    </row>
    <row r="208" spans="13:18" ht="12.75" customHeight="1">
      <c r="M208" s="916"/>
      <c r="O208" s="916"/>
      <c r="P208" s="917"/>
      <c r="Q208" s="917"/>
      <c r="R208" s="916"/>
    </row>
    <row r="209" spans="13:18" ht="12.75" customHeight="1">
      <c r="M209" s="916"/>
      <c r="O209" s="916"/>
      <c r="P209" s="917"/>
      <c r="Q209" s="917"/>
      <c r="R209" s="916"/>
    </row>
    <row r="210" spans="13:18" ht="12.75" customHeight="1">
      <c r="M210" s="916"/>
      <c r="O210" s="916"/>
      <c r="P210" s="917"/>
      <c r="Q210" s="917"/>
      <c r="R210" s="916"/>
    </row>
    <row r="211" spans="13:18" ht="12.75" customHeight="1">
      <c r="M211" s="916"/>
      <c r="O211" s="916"/>
      <c r="P211" s="917"/>
      <c r="Q211" s="917"/>
      <c r="R211" s="916"/>
    </row>
    <row r="212" spans="13:18" ht="12.75" customHeight="1">
      <c r="M212" s="916"/>
      <c r="O212" s="916"/>
      <c r="P212" s="917"/>
      <c r="Q212" s="917"/>
      <c r="R212" s="916"/>
    </row>
    <row r="213" spans="13:18" ht="12.75" customHeight="1">
      <c r="M213" s="916"/>
      <c r="O213" s="916"/>
      <c r="P213" s="917"/>
      <c r="Q213" s="917"/>
      <c r="R213" s="916"/>
    </row>
    <row r="214" spans="13:18" ht="12.75" customHeight="1">
      <c r="M214" s="916"/>
      <c r="O214" s="916"/>
      <c r="P214" s="917"/>
      <c r="Q214" s="917"/>
      <c r="R214" s="916"/>
    </row>
    <row r="215" spans="13:18" ht="12.75" customHeight="1">
      <c r="M215" s="916"/>
      <c r="O215" s="916"/>
      <c r="P215" s="917"/>
      <c r="Q215" s="917"/>
      <c r="R215" s="916"/>
    </row>
    <row r="216" spans="13:18" ht="12.75" customHeight="1">
      <c r="M216" s="916"/>
      <c r="O216" s="916"/>
      <c r="P216" s="917"/>
      <c r="Q216" s="917"/>
      <c r="R216" s="916"/>
    </row>
    <row r="217" spans="13:18" ht="12.75" customHeight="1">
      <c r="M217" s="916"/>
      <c r="O217" s="916"/>
      <c r="P217" s="917"/>
      <c r="Q217" s="917"/>
      <c r="R217" s="916"/>
    </row>
    <row r="218" spans="13:18" ht="12.75" customHeight="1">
      <c r="M218" s="916"/>
      <c r="O218" s="916"/>
      <c r="P218" s="917"/>
      <c r="Q218" s="917"/>
      <c r="R218" s="916"/>
    </row>
    <row r="219" spans="13:18" ht="12.75" customHeight="1">
      <c r="M219" s="916"/>
      <c r="O219" s="916"/>
      <c r="P219" s="917"/>
      <c r="Q219" s="917"/>
      <c r="R219" s="916"/>
    </row>
    <row r="220" spans="13:18" ht="12.75" customHeight="1">
      <c r="M220" s="916"/>
      <c r="O220" s="916"/>
      <c r="P220" s="917"/>
      <c r="Q220" s="917"/>
      <c r="R220" s="916"/>
    </row>
    <row r="221" spans="13:18" ht="15.75" customHeight="1"/>
    <row r="222" spans="13:18" ht="15.75" customHeight="1"/>
    <row r="223" spans="13:18" ht="15.75" customHeight="1"/>
    <row r="224" spans="13:1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2">
    <mergeCell ref="A1:C1"/>
    <mergeCell ref="A4:A5"/>
    <mergeCell ref="B4:B5"/>
    <mergeCell ref="C4:C5"/>
    <mergeCell ref="D4:D5"/>
    <mergeCell ref="L4:O4"/>
    <mergeCell ref="P4:P5"/>
    <mergeCell ref="Q4:Q5"/>
    <mergeCell ref="R4:R5"/>
    <mergeCell ref="E4:E5"/>
    <mergeCell ref="K4:K5"/>
    <mergeCell ref="F4:J4"/>
  </mergeCells>
  <pageMargins left="0.7" right="0.7" top="0.75" bottom="0.75" header="0" footer="0"/>
  <pageSetup orientation="landscape" r:id="rId1"/>
</worksheet>
</file>

<file path=xl/worksheets/sheet24.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12.42578125" customWidth="1"/>
    <col min="2" max="2" width="11.140625" customWidth="1"/>
    <col min="3" max="3" width="49.42578125" customWidth="1"/>
    <col min="4" max="4" width="19" customWidth="1"/>
    <col min="5" max="5" width="12.85546875" customWidth="1"/>
    <col min="6" max="6" width="14.85546875" customWidth="1"/>
    <col min="7" max="7" width="11.85546875" customWidth="1"/>
    <col min="8" max="8" width="12.140625" customWidth="1"/>
    <col min="9" max="9" width="8.7109375" customWidth="1"/>
    <col min="10" max="10" width="12.28515625" customWidth="1"/>
    <col min="11" max="11" width="10.85546875" customWidth="1"/>
    <col min="12" max="12" width="8.7109375" customWidth="1"/>
    <col min="13" max="13" width="8.85546875" customWidth="1"/>
    <col min="14" max="14" width="48.28515625" customWidth="1"/>
    <col min="15" max="15" width="34.140625" customWidth="1"/>
    <col min="16" max="16" width="11.42578125" customWidth="1"/>
    <col min="17" max="26" width="8.7109375" customWidth="1"/>
  </cols>
  <sheetData>
    <row r="1" spans="1:26" ht="15" customHeight="1">
      <c r="A1" s="1191" t="s">
        <v>5672</v>
      </c>
      <c r="B1" s="1172"/>
      <c r="C1" s="1172"/>
      <c r="D1" s="1172"/>
      <c r="E1" s="1172"/>
      <c r="F1" s="1172"/>
      <c r="G1" s="1172"/>
      <c r="H1" s="1172"/>
      <c r="I1" s="1172"/>
      <c r="J1" s="1172"/>
      <c r="K1" s="1172"/>
      <c r="L1" s="1172"/>
      <c r="M1" s="1172"/>
      <c r="N1" s="1172"/>
      <c r="O1" s="1172"/>
      <c r="P1" s="1172"/>
      <c r="Q1" s="77"/>
      <c r="R1" s="77"/>
      <c r="S1" s="77"/>
      <c r="T1" s="77"/>
      <c r="U1" s="77"/>
      <c r="V1" s="77"/>
      <c r="W1" s="77"/>
      <c r="X1" s="77"/>
      <c r="Y1" s="77"/>
      <c r="Z1" s="77"/>
    </row>
    <row r="2" spans="1:26" ht="15" customHeight="1">
      <c r="A2" s="975" t="str">
        <f>HYPERLINK("#Index!D3", "Index Pg")</f>
        <v>Index Pg</v>
      </c>
      <c r="B2" s="96"/>
      <c r="C2" s="60" t="str">
        <f>HYPERLINK("#'Budget Summary II'!A3:B5", "Budget Summary II")</f>
        <v>Budget Summary II</v>
      </c>
      <c r="D2" s="976"/>
      <c r="E2" s="976"/>
      <c r="F2" s="976"/>
      <c r="G2" s="976"/>
      <c r="H2" s="976"/>
      <c r="I2" s="977"/>
      <c r="J2" s="977"/>
      <c r="K2" s="977"/>
      <c r="L2" s="977"/>
      <c r="M2" s="978"/>
      <c r="N2" s="977"/>
      <c r="O2" s="977"/>
      <c r="P2" s="977"/>
      <c r="Q2" s="77"/>
      <c r="R2" s="77"/>
      <c r="S2" s="77"/>
      <c r="T2" s="77"/>
      <c r="U2" s="77"/>
      <c r="V2" s="77"/>
      <c r="W2" s="77"/>
      <c r="X2" s="77"/>
      <c r="Y2" s="77"/>
      <c r="Z2" s="77"/>
    </row>
    <row r="3" spans="1:26" ht="35.25" customHeight="1">
      <c r="A3" s="63" t="s">
        <v>150</v>
      </c>
      <c r="B3" s="63" t="s">
        <v>151</v>
      </c>
      <c r="C3" s="63" t="s">
        <v>12</v>
      </c>
      <c r="D3" s="1173" t="s">
        <v>428</v>
      </c>
      <c r="E3" s="1160"/>
      <c r="F3" s="1160"/>
      <c r="G3" s="1160"/>
      <c r="H3" s="1158"/>
      <c r="I3" s="979" t="s">
        <v>431</v>
      </c>
      <c r="J3" s="1174" t="s">
        <v>432</v>
      </c>
      <c r="K3" s="1160"/>
      <c r="L3" s="1160"/>
      <c r="M3" s="1158"/>
      <c r="N3" s="979" t="s">
        <v>433</v>
      </c>
      <c r="O3" s="63" t="s">
        <v>435</v>
      </c>
      <c r="P3" s="106" t="s">
        <v>434</v>
      </c>
      <c r="Q3" s="980"/>
      <c r="R3" s="980"/>
      <c r="S3" s="980"/>
      <c r="T3" s="980"/>
      <c r="U3" s="980"/>
      <c r="V3" s="980"/>
      <c r="W3" s="980"/>
      <c r="X3" s="980"/>
      <c r="Y3" s="980"/>
      <c r="Z3" s="980"/>
    </row>
    <row r="4" spans="1:26" ht="58.5" customHeight="1">
      <c r="A4" s="63"/>
      <c r="B4" s="63"/>
      <c r="C4" s="63"/>
      <c r="D4" s="939" t="s">
        <v>439</v>
      </c>
      <c r="E4" s="939" t="s">
        <v>394</v>
      </c>
      <c r="F4" s="939" t="s">
        <v>395</v>
      </c>
      <c r="G4" s="939" t="s">
        <v>5676</v>
      </c>
      <c r="H4" s="939" t="s">
        <v>441</v>
      </c>
      <c r="I4" s="981"/>
      <c r="J4" s="63" t="s">
        <v>442</v>
      </c>
      <c r="K4" s="106" t="s">
        <v>443</v>
      </c>
      <c r="L4" s="63" t="s">
        <v>444</v>
      </c>
      <c r="M4" s="106" t="s">
        <v>445</v>
      </c>
      <c r="N4" s="981"/>
      <c r="O4" s="63"/>
      <c r="P4" s="106"/>
      <c r="Q4" s="980"/>
      <c r="R4" s="980"/>
      <c r="S4" s="980"/>
      <c r="T4" s="980"/>
      <c r="U4" s="980"/>
      <c r="V4" s="980"/>
      <c r="W4" s="980"/>
      <c r="X4" s="980"/>
      <c r="Y4" s="980"/>
      <c r="Z4" s="980"/>
    </row>
    <row r="5" spans="1:26" ht="15" customHeight="1">
      <c r="A5" s="64"/>
      <c r="B5" s="64"/>
      <c r="C5" s="64" t="s">
        <v>5678</v>
      </c>
      <c r="D5" s="108"/>
      <c r="E5" s="757"/>
      <c r="F5" s="757"/>
      <c r="G5" s="757"/>
      <c r="H5" s="757"/>
      <c r="I5" s="65"/>
      <c r="J5" s="65"/>
      <c r="K5" s="65"/>
      <c r="L5" s="65"/>
      <c r="M5" s="65">
        <f>M6+M19+M34+M50+M57+M72+M99+M101+M155+M180+M190+M197+M200+M213+M217+M220+M261+M264</f>
        <v>165.58655999999999</v>
      </c>
      <c r="N5" s="64"/>
      <c r="O5" s="64"/>
      <c r="P5" s="65">
        <f>P6+P19+P34+P50+P57+P72+P99+P101+P155+P180+P190+P197+P200+P213+P217+P220+P261+P264</f>
        <v>0</v>
      </c>
      <c r="Q5" s="982"/>
      <c r="R5" s="982"/>
      <c r="S5" s="982"/>
      <c r="T5" s="982"/>
      <c r="U5" s="982"/>
      <c r="V5" s="982"/>
      <c r="W5" s="982"/>
      <c r="X5" s="982"/>
      <c r="Y5" s="982"/>
      <c r="Z5" s="982"/>
    </row>
    <row r="6" spans="1:26" ht="34.5" customHeight="1">
      <c r="A6" s="64" t="s">
        <v>158</v>
      </c>
      <c r="B6" s="64"/>
      <c r="C6" s="64" t="s">
        <v>160</v>
      </c>
      <c r="D6" s="108"/>
      <c r="E6" s="108"/>
      <c r="F6" s="108"/>
      <c r="G6" s="108"/>
      <c r="H6" s="108"/>
      <c r="I6" s="64"/>
      <c r="J6" s="64"/>
      <c r="K6" s="64"/>
      <c r="L6" s="64"/>
      <c r="M6" s="65">
        <f>M7+M14</f>
        <v>1.6</v>
      </c>
      <c r="N6" s="64"/>
      <c r="O6" s="64"/>
      <c r="P6" s="65">
        <f>P7+P14</f>
        <v>0</v>
      </c>
      <c r="Q6" s="77"/>
      <c r="R6" s="77"/>
      <c r="S6" s="77"/>
      <c r="T6" s="77"/>
      <c r="U6" s="77"/>
      <c r="V6" s="77"/>
      <c r="W6" s="77"/>
      <c r="X6" s="77"/>
      <c r="Y6" s="77"/>
      <c r="Z6" s="77"/>
    </row>
    <row r="7" spans="1:26" ht="21" customHeight="1">
      <c r="A7" s="67" t="s">
        <v>161</v>
      </c>
      <c r="B7" s="67"/>
      <c r="C7" s="67" t="s">
        <v>163</v>
      </c>
      <c r="D7" s="23"/>
      <c r="E7" s="23"/>
      <c r="F7" s="23"/>
      <c r="G7" s="23"/>
      <c r="H7" s="23"/>
      <c r="I7" s="67"/>
      <c r="J7" s="67"/>
      <c r="K7" s="67"/>
      <c r="L7" s="67"/>
      <c r="M7" s="68">
        <f>SUM(M8:M10)</f>
        <v>1</v>
      </c>
      <c r="N7" s="67"/>
      <c r="O7" s="67"/>
      <c r="P7" s="68">
        <f>SUM(P8:P10)</f>
        <v>0</v>
      </c>
      <c r="Q7" s="77"/>
      <c r="R7" s="77"/>
      <c r="S7" s="77"/>
      <c r="T7" s="77"/>
      <c r="U7" s="77"/>
      <c r="V7" s="77"/>
      <c r="W7" s="77"/>
      <c r="X7" s="77"/>
      <c r="Y7" s="77"/>
      <c r="Z7" s="77"/>
    </row>
    <row r="8" spans="1:26" ht="97.5" customHeight="1">
      <c r="A8" s="984" t="s">
        <v>165</v>
      </c>
      <c r="B8" s="985" t="s">
        <v>166</v>
      </c>
      <c r="C8" s="985" t="s">
        <v>167</v>
      </c>
      <c r="D8" s="986"/>
      <c r="E8" s="986"/>
      <c r="F8" s="986"/>
      <c r="G8" s="986"/>
      <c r="H8" s="986"/>
      <c r="I8" s="985" t="s">
        <v>5684</v>
      </c>
      <c r="J8" s="985">
        <v>25000</v>
      </c>
      <c r="K8" s="987">
        <f t="shared" ref="K8:K10" si="0">J8/100000</f>
        <v>0.25</v>
      </c>
      <c r="L8" s="985">
        <v>4</v>
      </c>
      <c r="M8" s="987">
        <f t="shared" ref="M8:M10" si="1">K8*L8</f>
        <v>1</v>
      </c>
      <c r="N8" s="984" t="s">
        <v>5686</v>
      </c>
      <c r="O8" s="984"/>
      <c r="P8" s="987"/>
      <c r="Q8" s="988"/>
      <c r="R8" s="988"/>
      <c r="S8" s="988"/>
      <c r="T8" s="988"/>
      <c r="U8" s="988"/>
      <c r="V8" s="988"/>
      <c r="W8" s="988"/>
      <c r="X8" s="988"/>
      <c r="Y8" s="988"/>
      <c r="Z8" s="988"/>
    </row>
    <row r="9" spans="1:26" ht="21" customHeight="1">
      <c r="A9" s="70" t="s">
        <v>168</v>
      </c>
      <c r="B9" s="4"/>
      <c r="C9" s="4" t="s">
        <v>169</v>
      </c>
      <c r="D9" s="74"/>
      <c r="E9" s="74"/>
      <c r="F9" s="74"/>
      <c r="G9" s="74"/>
      <c r="H9" s="74"/>
      <c r="I9" s="4"/>
      <c r="J9" s="4"/>
      <c r="K9" s="71">
        <f t="shared" si="0"/>
        <v>0</v>
      </c>
      <c r="L9" s="4"/>
      <c r="M9" s="71">
        <f t="shared" si="1"/>
        <v>0</v>
      </c>
      <c r="N9" s="70"/>
      <c r="O9" s="70"/>
      <c r="P9" s="71"/>
      <c r="Q9" s="77"/>
      <c r="R9" s="77"/>
      <c r="S9" s="77"/>
      <c r="T9" s="77"/>
      <c r="U9" s="77"/>
      <c r="V9" s="77"/>
      <c r="W9" s="77"/>
      <c r="X9" s="77"/>
      <c r="Y9" s="77"/>
      <c r="Z9" s="77"/>
    </row>
    <row r="10" spans="1:26" ht="15" customHeight="1">
      <c r="A10" s="70" t="s">
        <v>170</v>
      </c>
      <c r="B10" s="4"/>
      <c r="C10" s="4" t="s">
        <v>5689</v>
      </c>
      <c r="D10" s="74"/>
      <c r="E10" s="74"/>
      <c r="F10" s="74"/>
      <c r="G10" s="74"/>
      <c r="H10" s="74"/>
      <c r="I10" s="4"/>
      <c r="J10" s="4"/>
      <c r="K10" s="71">
        <f t="shared" si="0"/>
        <v>0</v>
      </c>
      <c r="L10" s="4"/>
      <c r="M10" s="71">
        <f t="shared" si="1"/>
        <v>0</v>
      </c>
      <c r="N10" s="70"/>
      <c r="O10" s="70"/>
      <c r="P10" s="71"/>
      <c r="Q10" s="77"/>
      <c r="R10" s="77"/>
      <c r="S10" s="77"/>
      <c r="T10" s="77"/>
      <c r="U10" s="77"/>
      <c r="V10" s="77"/>
      <c r="W10" s="77"/>
      <c r="X10" s="77"/>
      <c r="Y10" s="77"/>
      <c r="Z10" s="77"/>
    </row>
    <row r="11" spans="1:26" ht="15" customHeight="1">
      <c r="A11" s="70" t="s">
        <v>172</v>
      </c>
      <c r="B11" s="74"/>
      <c r="C11" s="4" t="s">
        <v>173</v>
      </c>
      <c r="D11" s="989"/>
      <c r="E11" s="989"/>
      <c r="F11" s="989"/>
      <c r="G11" s="989"/>
      <c r="H11" s="989"/>
      <c r="I11" s="989"/>
      <c r="J11" s="989"/>
      <c r="K11" s="76"/>
      <c r="L11" s="756"/>
      <c r="M11" s="76"/>
      <c r="N11" s="990"/>
      <c r="O11" s="990"/>
      <c r="P11" s="76"/>
      <c r="Q11" s="77"/>
      <c r="R11" s="77"/>
      <c r="S11" s="77"/>
      <c r="T11" s="77"/>
      <c r="U11" s="77"/>
      <c r="V11" s="77"/>
      <c r="W11" s="77"/>
      <c r="X11" s="77"/>
      <c r="Y11" s="77"/>
      <c r="Z11" s="77"/>
    </row>
    <row r="12" spans="1:26" ht="12.75">
      <c r="A12" s="70" t="s">
        <v>176</v>
      </c>
      <c r="B12" s="74"/>
      <c r="C12" s="4" t="s">
        <v>54</v>
      </c>
      <c r="D12" s="989"/>
      <c r="E12" s="989"/>
      <c r="F12" s="989"/>
      <c r="G12" s="989"/>
      <c r="H12" s="989"/>
      <c r="I12" s="989"/>
      <c r="J12" s="989"/>
      <c r="K12" s="76"/>
      <c r="L12" s="756"/>
      <c r="M12" s="76"/>
      <c r="N12" s="990"/>
      <c r="O12" s="990"/>
      <c r="P12" s="76"/>
      <c r="Q12" s="77"/>
      <c r="R12" s="77"/>
      <c r="S12" s="77"/>
      <c r="T12" s="77"/>
      <c r="U12" s="77"/>
      <c r="V12" s="77"/>
      <c r="W12" s="77"/>
      <c r="X12" s="77"/>
      <c r="Y12" s="77"/>
      <c r="Z12" s="77"/>
    </row>
    <row r="13" spans="1:26" ht="12.75">
      <c r="A13" s="70" t="s">
        <v>177</v>
      </c>
      <c r="B13" s="74"/>
      <c r="C13" s="4" t="s">
        <v>62</v>
      </c>
      <c r="D13" s="989"/>
      <c r="E13" s="989"/>
      <c r="F13" s="989"/>
      <c r="G13" s="989"/>
      <c r="H13" s="989"/>
      <c r="I13" s="989"/>
      <c r="J13" s="989"/>
      <c r="K13" s="76"/>
      <c r="L13" s="756"/>
      <c r="M13" s="76"/>
      <c r="N13" s="990"/>
      <c r="O13" s="990"/>
      <c r="P13" s="76"/>
      <c r="Q13" s="77"/>
      <c r="R13" s="77"/>
      <c r="S13" s="77"/>
      <c r="T13" s="77"/>
      <c r="U13" s="77"/>
      <c r="V13" s="77"/>
      <c r="W13" s="77"/>
      <c r="X13" s="77"/>
      <c r="Y13" s="77"/>
      <c r="Z13" s="77"/>
    </row>
    <row r="14" spans="1:26" ht="15" customHeight="1">
      <c r="A14" s="67" t="s">
        <v>178</v>
      </c>
      <c r="B14" s="67"/>
      <c r="C14" s="67" t="s">
        <v>179</v>
      </c>
      <c r="D14" s="23"/>
      <c r="E14" s="23"/>
      <c r="F14" s="23"/>
      <c r="G14" s="23"/>
      <c r="H14" s="23"/>
      <c r="I14" s="67"/>
      <c r="J14" s="67"/>
      <c r="K14" s="67"/>
      <c r="L14" s="67"/>
      <c r="M14" s="68">
        <f>SUM(M15:M18)</f>
        <v>0.6</v>
      </c>
      <c r="N14" s="67"/>
      <c r="O14" s="67"/>
      <c r="P14" s="68">
        <f>SUM(P15:P18)</f>
        <v>0</v>
      </c>
      <c r="Q14" s="77"/>
      <c r="R14" s="77"/>
      <c r="S14" s="77"/>
      <c r="T14" s="77"/>
      <c r="U14" s="77"/>
      <c r="V14" s="77"/>
      <c r="W14" s="77"/>
      <c r="X14" s="77"/>
      <c r="Y14" s="77"/>
      <c r="Z14" s="77"/>
    </row>
    <row r="15" spans="1:26" ht="41.25" customHeight="1">
      <c r="A15" s="70" t="s">
        <v>180</v>
      </c>
      <c r="B15" s="70" t="s">
        <v>181</v>
      </c>
      <c r="C15" s="70" t="s">
        <v>182</v>
      </c>
      <c r="D15" s="74">
        <v>4</v>
      </c>
      <c r="E15" s="74">
        <v>4</v>
      </c>
      <c r="F15" s="189">
        <v>0.2</v>
      </c>
      <c r="G15" s="74">
        <v>14362</v>
      </c>
      <c r="H15" s="74"/>
      <c r="I15" s="70" t="s">
        <v>5701</v>
      </c>
      <c r="J15" s="70">
        <v>15000</v>
      </c>
      <c r="K15" s="71">
        <f t="shared" ref="K15:K18" si="2">J15/100000</f>
        <v>0.15</v>
      </c>
      <c r="L15" s="4">
        <v>4</v>
      </c>
      <c r="M15" s="71">
        <f t="shared" ref="M15:M18" si="3">K15*L15</f>
        <v>0.6</v>
      </c>
      <c r="N15" s="70" t="s">
        <v>5702</v>
      </c>
      <c r="O15" s="70"/>
      <c r="P15" s="71"/>
      <c r="Q15" s="77"/>
      <c r="R15" s="77"/>
      <c r="S15" s="77"/>
      <c r="T15" s="77"/>
      <c r="U15" s="77"/>
      <c r="V15" s="77"/>
      <c r="W15" s="77"/>
      <c r="X15" s="77"/>
      <c r="Y15" s="77"/>
      <c r="Z15" s="77"/>
    </row>
    <row r="16" spans="1:26" ht="24" customHeight="1">
      <c r="A16" s="70" t="s">
        <v>183</v>
      </c>
      <c r="B16" s="70" t="s">
        <v>184</v>
      </c>
      <c r="C16" s="70" t="s">
        <v>185</v>
      </c>
      <c r="D16" s="74"/>
      <c r="E16" s="74"/>
      <c r="F16" s="74"/>
      <c r="G16" s="74"/>
      <c r="H16" s="74"/>
      <c r="I16" s="70"/>
      <c r="J16" s="70"/>
      <c r="K16" s="71">
        <f t="shared" si="2"/>
        <v>0</v>
      </c>
      <c r="L16" s="4"/>
      <c r="M16" s="71">
        <f t="shared" si="3"/>
        <v>0</v>
      </c>
      <c r="N16" s="70"/>
      <c r="O16" s="70"/>
      <c r="P16" s="71"/>
      <c r="Q16" s="77"/>
      <c r="R16" s="77"/>
      <c r="S16" s="77"/>
      <c r="T16" s="77"/>
      <c r="U16" s="77"/>
      <c r="V16" s="77"/>
      <c r="W16" s="77"/>
      <c r="X16" s="77"/>
      <c r="Y16" s="77"/>
      <c r="Z16" s="77"/>
    </row>
    <row r="17" spans="1:26" ht="15" customHeight="1">
      <c r="A17" s="70" t="s">
        <v>187</v>
      </c>
      <c r="B17" s="70" t="s">
        <v>188</v>
      </c>
      <c r="C17" s="70" t="s">
        <v>189</v>
      </c>
      <c r="D17" s="74"/>
      <c r="E17" s="74"/>
      <c r="F17" s="74"/>
      <c r="G17" s="74"/>
      <c r="H17" s="74"/>
      <c r="I17" s="70"/>
      <c r="J17" s="70"/>
      <c r="K17" s="71">
        <f t="shared" si="2"/>
        <v>0</v>
      </c>
      <c r="L17" s="4"/>
      <c r="M17" s="71">
        <f t="shared" si="3"/>
        <v>0</v>
      </c>
      <c r="N17" s="70"/>
      <c r="O17" s="70"/>
      <c r="P17" s="71"/>
      <c r="Q17" s="77"/>
      <c r="R17" s="77"/>
      <c r="S17" s="77"/>
      <c r="T17" s="77"/>
      <c r="U17" s="77"/>
      <c r="V17" s="77"/>
      <c r="W17" s="77"/>
      <c r="X17" s="77"/>
      <c r="Y17" s="77"/>
      <c r="Z17" s="77"/>
    </row>
    <row r="18" spans="1:26" ht="15" customHeight="1">
      <c r="A18" s="70" t="s">
        <v>190</v>
      </c>
      <c r="B18" s="74"/>
      <c r="C18" s="4" t="s">
        <v>171</v>
      </c>
      <c r="D18" s="74"/>
      <c r="E18" s="74"/>
      <c r="F18" s="74"/>
      <c r="G18" s="74"/>
      <c r="H18" s="74"/>
      <c r="I18" s="74"/>
      <c r="J18" s="74"/>
      <c r="K18" s="71">
        <f t="shared" si="2"/>
        <v>0</v>
      </c>
      <c r="L18" s="4"/>
      <c r="M18" s="71">
        <f t="shared" si="3"/>
        <v>0</v>
      </c>
      <c r="N18" s="70"/>
      <c r="O18" s="70"/>
      <c r="P18" s="71"/>
      <c r="Q18" s="77"/>
      <c r="R18" s="77"/>
      <c r="S18" s="77"/>
      <c r="T18" s="77"/>
      <c r="U18" s="77"/>
      <c r="V18" s="77"/>
      <c r="W18" s="77"/>
      <c r="X18" s="77"/>
      <c r="Y18" s="77"/>
      <c r="Z18" s="77"/>
    </row>
    <row r="19" spans="1:26" ht="15" customHeight="1">
      <c r="A19" s="64" t="s">
        <v>191</v>
      </c>
      <c r="B19" s="64"/>
      <c r="C19" s="64" t="s">
        <v>16</v>
      </c>
      <c r="D19" s="108"/>
      <c r="E19" s="108"/>
      <c r="F19" s="108"/>
      <c r="G19" s="108"/>
      <c r="H19" s="108"/>
      <c r="I19" s="64"/>
      <c r="J19" s="64"/>
      <c r="K19" s="64"/>
      <c r="L19" s="64"/>
      <c r="M19" s="65">
        <f>M20+M23+M26</f>
        <v>0.56000000000000005</v>
      </c>
      <c r="N19" s="64"/>
      <c r="O19" s="64"/>
      <c r="P19" s="65">
        <f>P20+P23+P26</f>
        <v>0</v>
      </c>
      <c r="Q19" s="77"/>
      <c r="R19" s="77"/>
      <c r="S19" s="77"/>
      <c r="T19" s="77"/>
      <c r="U19" s="77"/>
      <c r="V19" s="77"/>
      <c r="W19" s="77"/>
      <c r="X19" s="77"/>
      <c r="Y19" s="77"/>
      <c r="Z19" s="77"/>
    </row>
    <row r="20" spans="1:26" ht="20.25" customHeight="1">
      <c r="A20" s="67" t="s">
        <v>192</v>
      </c>
      <c r="B20" s="67"/>
      <c r="C20" s="67" t="s">
        <v>193</v>
      </c>
      <c r="D20" s="23"/>
      <c r="E20" s="23"/>
      <c r="F20" s="23"/>
      <c r="G20" s="23"/>
      <c r="H20" s="23"/>
      <c r="I20" s="67"/>
      <c r="J20" s="67"/>
      <c r="K20" s="67"/>
      <c r="L20" s="67"/>
      <c r="M20" s="68">
        <f>SUM(M21:M22)</f>
        <v>0</v>
      </c>
      <c r="N20" s="67"/>
      <c r="O20" s="67"/>
      <c r="P20" s="68">
        <f>SUM(P21:P22)</f>
        <v>0</v>
      </c>
      <c r="Q20" s="77"/>
      <c r="R20" s="77"/>
      <c r="S20" s="77"/>
      <c r="T20" s="77"/>
      <c r="U20" s="77"/>
      <c r="V20" s="77"/>
      <c r="W20" s="77"/>
      <c r="X20" s="77"/>
      <c r="Y20" s="77"/>
      <c r="Z20" s="77"/>
    </row>
    <row r="21" spans="1:26" ht="0.75" customHeight="1">
      <c r="A21" s="70" t="s">
        <v>194</v>
      </c>
      <c r="B21" s="70" t="s">
        <v>195</v>
      </c>
      <c r="C21" s="70" t="s">
        <v>196</v>
      </c>
      <c r="D21" s="74"/>
      <c r="E21" s="74"/>
      <c r="F21" s="74"/>
      <c r="G21" s="74"/>
      <c r="H21" s="74"/>
      <c r="I21" s="70"/>
      <c r="J21" s="70"/>
      <c r="K21" s="71">
        <f t="shared" ref="K21:K22" si="4">J21/100000</f>
        <v>0</v>
      </c>
      <c r="L21" s="4"/>
      <c r="M21" s="71">
        <f t="shared" ref="M21:M22" si="5">K21*L21</f>
        <v>0</v>
      </c>
      <c r="N21" s="70"/>
      <c r="O21" s="70"/>
      <c r="P21" s="71"/>
      <c r="Q21" s="77"/>
      <c r="R21" s="77"/>
      <c r="S21" s="77"/>
      <c r="T21" s="77"/>
      <c r="U21" s="77"/>
      <c r="V21" s="77"/>
      <c r="W21" s="77"/>
      <c r="X21" s="77"/>
      <c r="Y21" s="77"/>
      <c r="Z21" s="77"/>
    </row>
    <row r="22" spans="1:26" ht="15" customHeight="1">
      <c r="A22" s="70" t="s">
        <v>197</v>
      </c>
      <c r="B22" s="74"/>
      <c r="C22" s="4" t="s">
        <v>171</v>
      </c>
      <c r="D22" s="74"/>
      <c r="E22" s="74"/>
      <c r="F22" s="74"/>
      <c r="G22" s="74"/>
      <c r="H22" s="74"/>
      <c r="I22" s="74"/>
      <c r="J22" s="74"/>
      <c r="K22" s="71">
        <f t="shared" si="4"/>
        <v>0</v>
      </c>
      <c r="L22" s="4"/>
      <c r="M22" s="71">
        <f t="shared" si="5"/>
        <v>0</v>
      </c>
      <c r="N22" s="70"/>
      <c r="O22" s="70"/>
      <c r="P22" s="71"/>
      <c r="Q22" s="77"/>
      <c r="R22" s="77"/>
      <c r="S22" s="77"/>
      <c r="T22" s="77"/>
      <c r="U22" s="77"/>
      <c r="V22" s="77"/>
      <c r="W22" s="77"/>
      <c r="X22" s="77"/>
      <c r="Y22" s="77"/>
      <c r="Z22" s="77"/>
    </row>
    <row r="23" spans="1:26" ht="15" customHeight="1">
      <c r="A23" s="67" t="s">
        <v>198</v>
      </c>
      <c r="B23" s="67"/>
      <c r="C23" s="67" t="s">
        <v>199</v>
      </c>
      <c r="D23" s="23"/>
      <c r="E23" s="23"/>
      <c r="F23" s="23"/>
      <c r="G23" s="23"/>
      <c r="H23" s="23"/>
      <c r="I23" s="67"/>
      <c r="J23" s="67"/>
      <c r="K23" s="67"/>
      <c r="L23" s="67"/>
      <c r="M23" s="68">
        <f>SUM(M24:M25)</f>
        <v>0</v>
      </c>
      <c r="N23" s="67"/>
      <c r="O23" s="67"/>
      <c r="P23" s="68">
        <f>SUM(P24:P25)</f>
        <v>0</v>
      </c>
      <c r="Q23" s="77"/>
      <c r="R23" s="77"/>
      <c r="S23" s="77"/>
      <c r="T23" s="77"/>
      <c r="U23" s="77"/>
      <c r="V23" s="77"/>
      <c r="W23" s="77"/>
      <c r="X23" s="77"/>
      <c r="Y23" s="77"/>
      <c r="Z23" s="77"/>
    </row>
    <row r="24" spans="1:26" ht="15" customHeight="1">
      <c r="A24" s="70" t="s">
        <v>200</v>
      </c>
      <c r="B24" s="70" t="s">
        <v>201</v>
      </c>
      <c r="C24" s="70" t="s">
        <v>202</v>
      </c>
      <c r="D24" s="74"/>
      <c r="E24" s="74"/>
      <c r="F24" s="74"/>
      <c r="G24" s="74"/>
      <c r="H24" s="74"/>
      <c r="I24" s="70"/>
      <c r="J24" s="70"/>
      <c r="K24" s="71">
        <f t="shared" ref="K24:K25" si="6">J24/100000</f>
        <v>0</v>
      </c>
      <c r="L24" s="4"/>
      <c r="M24" s="71">
        <f t="shared" ref="M24:M25" si="7">K24*L24</f>
        <v>0</v>
      </c>
      <c r="N24" s="70"/>
      <c r="O24" s="70"/>
      <c r="P24" s="71"/>
      <c r="Q24" s="77"/>
      <c r="R24" s="77"/>
      <c r="S24" s="77"/>
      <c r="T24" s="77"/>
      <c r="U24" s="77"/>
      <c r="V24" s="77"/>
      <c r="W24" s="77"/>
      <c r="X24" s="77"/>
      <c r="Y24" s="77"/>
      <c r="Z24" s="77"/>
    </row>
    <row r="25" spans="1:26" ht="30.75" customHeight="1">
      <c r="A25" s="70" t="s">
        <v>203</v>
      </c>
      <c r="B25" s="70"/>
      <c r="C25" s="70" t="s">
        <v>171</v>
      </c>
      <c r="D25" s="74"/>
      <c r="E25" s="74"/>
      <c r="F25" s="74"/>
      <c r="G25" s="74"/>
      <c r="H25" s="74"/>
      <c r="I25" s="70"/>
      <c r="J25" s="70"/>
      <c r="K25" s="71">
        <f t="shared" si="6"/>
        <v>0</v>
      </c>
      <c r="L25" s="4"/>
      <c r="M25" s="71">
        <f t="shared" si="7"/>
        <v>0</v>
      </c>
      <c r="N25" s="70"/>
      <c r="O25" s="70"/>
      <c r="P25" s="71"/>
      <c r="Q25" s="77"/>
      <c r="R25" s="77"/>
      <c r="S25" s="77"/>
      <c r="T25" s="77"/>
      <c r="U25" s="77"/>
      <c r="V25" s="77"/>
      <c r="W25" s="77"/>
      <c r="X25" s="77"/>
      <c r="Y25" s="77"/>
      <c r="Z25" s="77"/>
    </row>
    <row r="26" spans="1:26" ht="15" customHeight="1">
      <c r="A26" s="67" t="s">
        <v>204</v>
      </c>
      <c r="B26" s="67"/>
      <c r="C26" s="67" t="s">
        <v>205</v>
      </c>
      <c r="D26" s="23"/>
      <c r="E26" s="23"/>
      <c r="F26" s="23"/>
      <c r="G26" s="23"/>
      <c r="H26" s="23"/>
      <c r="I26" s="67"/>
      <c r="J26" s="67"/>
      <c r="K26" s="67"/>
      <c r="L26" s="67"/>
      <c r="M26" s="68">
        <f>SUM(M27:M33)</f>
        <v>0.56000000000000005</v>
      </c>
      <c r="N26" s="67"/>
      <c r="O26" s="67"/>
      <c r="P26" s="68">
        <f>SUM(P27:P33)</f>
        <v>0</v>
      </c>
      <c r="Q26" s="77"/>
      <c r="R26" s="77"/>
      <c r="S26" s="77"/>
      <c r="T26" s="77"/>
      <c r="U26" s="77"/>
      <c r="V26" s="77"/>
      <c r="W26" s="77"/>
      <c r="X26" s="77"/>
      <c r="Y26" s="77"/>
      <c r="Z26" s="77"/>
    </row>
    <row r="27" spans="1:26" ht="65.25" customHeight="1">
      <c r="A27" s="70" t="s">
        <v>206</v>
      </c>
      <c r="B27" s="70" t="s">
        <v>207</v>
      </c>
      <c r="C27" s="70" t="s">
        <v>208</v>
      </c>
      <c r="D27" s="74">
        <v>96</v>
      </c>
      <c r="E27" s="74">
        <v>31</v>
      </c>
      <c r="F27" s="74">
        <v>0.24</v>
      </c>
      <c r="G27" s="74">
        <v>11493</v>
      </c>
      <c r="H27" s="74"/>
      <c r="I27" s="70" t="s">
        <v>5723</v>
      </c>
      <c r="J27" s="70">
        <v>250</v>
      </c>
      <c r="K27" s="71">
        <f t="shared" ref="K27:K33" si="8">J27/100000</f>
        <v>2.5000000000000001E-3</v>
      </c>
      <c r="L27" s="4">
        <v>96</v>
      </c>
      <c r="M27" s="71">
        <f t="shared" ref="M27:M33" si="9">K27*L27</f>
        <v>0.24</v>
      </c>
      <c r="N27" s="70" t="s">
        <v>5725</v>
      </c>
      <c r="O27" s="70"/>
      <c r="P27" s="71"/>
      <c r="Q27" s="77"/>
      <c r="R27" s="77"/>
      <c r="S27" s="77"/>
      <c r="T27" s="77"/>
      <c r="U27" s="77"/>
      <c r="V27" s="77"/>
      <c r="W27" s="77"/>
      <c r="X27" s="77"/>
      <c r="Y27" s="77"/>
      <c r="Z27" s="77"/>
    </row>
    <row r="28" spans="1:26" ht="50.25" customHeight="1">
      <c r="A28" s="70" t="s">
        <v>209</v>
      </c>
      <c r="B28" s="70" t="s">
        <v>210</v>
      </c>
      <c r="C28" s="70" t="s">
        <v>5726</v>
      </c>
      <c r="D28" s="74"/>
      <c r="E28" s="74"/>
      <c r="F28" s="74"/>
      <c r="G28" s="74">
        <v>6744</v>
      </c>
      <c r="H28" s="74"/>
      <c r="I28" s="70" t="s">
        <v>5727</v>
      </c>
      <c r="J28" s="70">
        <v>2000</v>
      </c>
      <c r="K28" s="71">
        <f t="shared" si="8"/>
        <v>0.02</v>
      </c>
      <c r="L28" s="4">
        <v>16</v>
      </c>
      <c r="M28" s="71">
        <f t="shared" si="9"/>
        <v>0.32</v>
      </c>
      <c r="N28" s="70" t="s">
        <v>5729</v>
      </c>
      <c r="O28" s="70"/>
      <c r="P28" s="71"/>
      <c r="Q28" s="77"/>
      <c r="R28" s="77"/>
      <c r="S28" s="77"/>
      <c r="T28" s="77"/>
      <c r="U28" s="77"/>
      <c r="V28" s="77"/>
      <c r="W28" s="77"/>
      <c r="X28" s="77"/>
      <c r="Y28" s="77"/>
      <c r="Z28" s="77"/>
    </row>
    <row r="29" spans="1:26" ht="25.5" customHeight="1">
      <c r="A29" s="70" t="s">
        <v>212</v>
      </c>
      <c r="B29" s="4" t="s">
        <v>166</v>
      </c>
      <c r="C29" s="4" t="s">
        <v>167</v>
      </c>
      <c r="D29" s="74"/>
      <c r="E29" s="74"/>
      <c r="F29" s="74"/>
      <c r="G29" s="74"/>
      <c r="H29" s="74"/>
      <c r="I29" s="4"/>
      <c r="J29" s="4"/>
      <c r="K29" s="71">
        <f t="shared" si="8"/>
        <v>0</v>
      </c>
      <c r="L29" s="4"/>
      <c r="M29" s="71">
        <f t="shared" si="9"/>
        <v>0</v>
      </c>
      <c r="N29" s="70"/>
      <c r="O29" s="70"/>
      <c r="P29" s="71"/>
      <c r="Q29" s="77"/>
      <c r="R29" s="77"/>
      <c r="S29" s="77"/>
      <c r="T29" s="77"/>
      <c r="U29" s="77"/>
      <c r="V29" s="77"/>
      <c r="W29" s="77"/>
      <c r="X29" s="77"/>
      <c r="Y29" s="77"/>
      <c r="Z29" s="77"/>
    </row>
    <row r="30" spans="1:26" ht="15.75" customHeight="1">
      <c r="A30" s="70" t="s">
        <v>213</v>
      </c>
      <c r="B30" s="74"/>
      <c r="C30" s="4" t="s">
        <v>169</v>
      </c>
      <c r="D30" s="74"/>
      <c r="E30" s="74"/>
      <c r="F30" s="74"/>
      <c r="G30" s="74"/>
      <c r="H30" s="74"/>
      <c r="I30" s="74"/>
      <c r="J30" s="74"/>
      <c r="K30" s="71">
        <f t="shared" si="8"/>
        <v>0</v>
      </c>
      <c r="L30" s="4"/>
      <c r="M30" s="71">
        <f t="shared" si="9"/>
        <v>0</v>
      </c>
      <c r="N30" s="70"/>
      <c r="O30" s="70"/>
      <c r="P30" s="71"/>
      <c r="Q30" s="77"/>
      <c r="R30" s="77"/>
      <c r="S30" s="77"/>
      <c r="T30" s="77"/>
      <c r="U30" s="77"/>
      <c r="V30" s="77"/>
      <c r="W30" s="77"/>
      <c r="X30" s="77"/>
      <c r="Y30" s="77"/>
      <c r="Z30" s="77"/>
    </row>
    <row r="31" spans="1:26" ht="15.75" customHeight="1">
      <c r="A31" s="70" t="s">
        <v>214</v>
      </c>
      <c r="B31" s="70" t="s">
        <v>215</v>
      </c>
      <c r="C31" s="70" t="s">
        <v>216</v>
      </c>
      <c r="D31" s="74"/>
      <c r="E31" s="74"/>
      <c r="F31" s="74"/>
      <c r="G31" s="74"/>
      <c r="H31" s="74"/>
      <c r="I31" s="74"/>
      <c r="J31" s="74"/>
      <c r="K31" s="71">
        <f t="shared" si="8"/>
        <v>0</v>
      </c>
      <c r="L31" s="4"/>
      <c r="M31" s="71">
        <f t="shared" si="9"/>
        <v>0</v>
      </c>
      <c r="N31" s="70"/>
      <c r="O31" s="70"/>
      <c r="P31" s="71"/>
      <c r="Q31" s="77"/>
      <c r="R31" s="77"/>
      <c r="S31" s="77"/>
      <c r="T31" s="77"/>
      <c r="U31" s="77"/>
      <c r="V31" s="77"/>
      <c r="W31" s="77"/>
      <c r="X31" s="77"/>
      <c r="Y31" s="77"/>
      <c r="Z31" s="77"/>
    </row>
    <row r="32" spans="1:26" ht="18.75" customHeight="1">
      <c r="A32" s="70" t="s">
        <v>217</v>
      </c>
      <c r="B32" s="70"/>
      <c r="C32" s="70" t="s">
        <v>218</v>
      </c>
      <c r="D32" s="74"/>
      <c r="E32" s="74"/>
      <c r="F32" s="74"/>
      <c r="G32" s="74"/>
      <c r="H32" s="74"/>
      <c r="I32" s="74"/>
      <c r="J32" s="74"/>
      <c r="K32" s="71">
        <f t="shared" si="8"/>
        <v>0</v>
      </c>
      <c r="L32" s="4"/>
      <c r="M32" s="71">
        <f t="shared" si="9"/>
        <v>0</v>
      </c>
      <c r="N32" s="70"/>
      <c r="O32" s="70"/>
      <c r="P32" s="71"/>
      <c r="Q32" s="77"/>
      <c r="R32" s="77"/>
      <c r="S32" s="77"/>
      <c r="T32" s="77"/>
      <c r="U32" s="77"/>
      <c r="V32" s="77"/>
      <c r="W32" s="77"/>
      <c r="X32" s="77"/>
      <c r="Y32" s="77"/>
      <c r="Z32" s="77"/>
    </row>
    <row r="33" spans="1:26" ht="27" customHeight="1">
      <c r="A33" s="77" t="s">
        <v>219</v>
      </c>
      <c r="B33" s="74" t="s">
        <v>5735</v>
      </c>
      <c r="C33" s="4" t="s">
        <v>171</v>
      </c>
      <c r="D33" s="74">
        <v>6</v>
      </c>
      <c r="E33" s="74">
        <v>6</v>
      </c>
      <c r="F33" s="189">
        <v>0.3</v>
      </c>
      <c r="G33" s="74">
        <v>28632</v>
      </c>
      <c r="H33" s="74"/>
      <c r="I33" s="74"/>
      <c r="J33" s="74"/>
      <c r="K33" s="71">
        <f t="shared" si="8"/>
        <v>0</v>
      </c>
      <c r="L33" s="4"/>
      <c r="M33" s="71">
        <f t="shared" si="9"/>
        <v>0</v>
      </c>
      <c r="N33" s="70"/>
      <c r="O33" s="70"/>
      <c r="P33" s="71"/>
      <c r="Q33" s="77"/>
      <c r="R33" s="77"/>
      <c r="S33" s="77"/>
      <c r="T33" s="77"/>
      <c r="U33" s="77"/>
      <c r="V33" s="77"/>
      <c r="W33" s="77"/>
      <c r="X33" s="77"/>
      <c r="Y33" s="77"/>
      <c r="Z33" s="77"/>
    </row>
    <row r="34" spans="1:26" ht="15.75" customHeight="1">
      <c r="A34" s="64" t="s">
        <v>220</v>
      </c>
      <c r="B34" s="64"/>
      <c r="C34" s="64" t="s">
        <v>221</v>
      </c>
      <c r="D34" s="108"/>
      <c r="E34" s="108"/>
      <c r="F34" s="108"/>
      <c r="G34" s="108"/>
      <c r="H34" s="108"/>
      <c r="I34" s="64"/>
      <c r="J34" s="64"/>
      <c r="K34" s="64"/>
      <c r="L34" s="64"/>
      <c r="M34" s="65">
        <f>M35+M44</f>
        <v>0.60000000000000009</v>
      </c>
      <c r="N34" s="64"/>
      <c r="O34" s="64"/>
      <c r="P34" s="65">
        <f>P35+P44</f>
        <v>0</v>
      </c>
      <c r="Q34" s="77"/>
      <c r="R34" s="77"/>
      <c r="S34" s="77"/>
      <c r="T34" s="77"/>
      <c r="U34" s="77"/>
      <c r="V34" s="77"/>
      <c r="W34" s="77"/>
      <c r="X34" s="77"/>
      <c r="Y34" s="77"/>
      <c r="Z34" s="77"/>
    </row>
    <row r="35" spans="1:26" ht="15.75" customHeight="1">
      <c r="A35" s="67" t="s">
        <v>222</v>
      </c>
      <c r="B35" s="67"/>
      <c r="C35" s="67" t="s">
        <v>223</v>
      </c>
      <c r="D35" s="23"/>
      <c r="E35" s="23"/>
      <c r="F35" s="23"/>
      <c r="G35" s="23"/>
      <c r="H35" s="23"/>
      <c r="I35" s="67"/>
      <c r="J35" s="67"/>
      <c r="K35" s="67"/>
      <c r="L35" s="67"/>
      <c r="M35" s="68">
        <f>M36+M41+M42</f>
        <v>0</v>
      </c>
      <c r="N35" s="67"/>
      <c r="O35" s="67"/>
      <c r="P35" s="68">
        <f>P36+P41+P42</f>
        <v>0</v>
      </c>
      <c r="Q35" s="77"/>
      <c r="R35" s="77"/>
      <c r="S35" s="77"/>
      <c r="T35" s="77"/>
      <c r="U35" s="77"/>
      <c r="V35" s="77"/>
      <c r="W35" s="77"/>
      <c r="X35" s="77"/>
      <c r="Y35" s="77"/>
      <c r="Z35" s="77"/>
    </row>
    <row r="36" spans="1:26" ht="44.25" customHeight="1">
      <c r="A36" s="78" t="s">
        <v>224</v>
      </c>
      <c r="B36" s="78" t="s">
        <v>225</v>
      </c>
      <c r="C36" s="78" t="s">
        <v>226</v>
      </c>
      <c r="D36" s="118"/>
      <c r="E36" s="118"/>
      <c r="F36" s="118"/>
      <c r="G36" s="118"/>
      <c r="H36" s="118"/>
      <c r="I36" s="78"/>
      <c r="J36" s="78"/>
      <c r="K36" s="78"/>
      <c r="L36" s="78"/>
      <c r="M36" s="79">
        <f>SUM(M37:M40)</f>
        <v>0</v>
      </c>
      <c r="N36" s="78"/>
      <c r="O36" s="78"/>
      <c r="P36" s="79">
        <f>SUM(P37:P40)</f>
        <v>0</v>
      </c>
      <c r="Q36" s="77"/>
      <c r="R36" s="77"/>
      <c r="S36" s="77"/>
      <c r="T36" s="77"/>
      <c r="U36" s="77"/>
      <c r="V36" s="77"/>
      <c r="W36" s="77"/>
      <c r="X36" s="77"/>
      <c r="Y36" s="77"/>
      <c r="Z36" s="77"/>
    </row>
    <row r="37" spans="1:26" ht="44.25" customHeight="1">
      <c r="A37" s="70" t="s">
        <v>227</v>
      </c>
      <c r="B37" s="70" t="s">
        <v>228</v>
      </c>
      <c r="C37" s="70" t="s">
        <v>229</v>
      </c>
      <c r="D37" s="74"/>
      <c r="E37" s="74"/>
      <c r="F37" s="74"/>
      <c r="G37" s="74"/>
      <c r="H37" s="74"/>
      <c r="I37" s="70"/>
      <c r="J37" s="70"/>
      <c r="K37" s="71">
        <f t="shared" ref="K37:K41" si="10">J37/100000</f>
        <v>0</v>
      </c>
      <c r="L37" s="4"/>
      <c r="M37" s="71">
        <f t="shared" ref="M37:M41" si="11">K37*L37</f>
        <v>0</v>
      </c>
      <c r="N37" s="70"/>
      <c r="O37" s="70"/>
      <c r="P37" s="71"/>
      <c r="Q37" s="77"/>
      <c r="R37" s="77"/>
      <c r="S37" s="77"/>
      <c r="T37" s="77"/>
      <c r="U37" s="77"/>
      <c r="V37" s="77"/>
      <c r="W37" s="77"/>
      <c r="X37" s="77"/>
      <c r="Y37" s="77"/>
      <c r="Z37" s="77"/>
    </row>
    <row r="38" spans="1:26" ht="44.25" customHeight="1">
      <c r="A38" s="70" t="s">
        <v>230</v>
      </c>
      <c r="B38" s="70"/>
      <c r="C38" s="70" t="s">
        <v>231</v>
      </c>
      <c r="D38" s="74"/>
      <c r="E38" s="74"/>
      <c r="F38" s="74"/>
      <c r="G38" s="74"/>
      <c r="H38" s="74"/>
      <c r="I38" s="70"/>
      <c r="J38" s="70"/>
      <c r="K38" s="71">
        <f t="shared" si="10"/>
        <v>0</v>
      </c>
      <c r="L38" s="4"/>
      <c r="M38" s="71">
        <f t="shared" si="11"/>
        <v>0</v>
      </c>
      <c r="N38" s="70"/>
      <c r="O38" s="70"/>
      <c r="P38" s="71"/>
      <c r="Q38" s="77"/>
      <c r="R38" s="77"/>
      <c r="S38" s="77"/>
      <c r="T38" s="77"/>
      <c r="U38" s="77"/>
      <c r="V38" s="77"/>
      <c r="W38" s="77"/>
      <c r="X38" s="77"/>
      <c r="Y38" s="77"/>
      <c r="Z38" s="77"/>
    </row>
    <row r="39" spans="1:26" ht="15.75" customHeight="1">
      <c r="A39" s="70" t="s">
        <v>232</v>
      </c>
      <c r="B39" s="70" t="s">
        <v>233</v>
      </c>
      <c r="C39" s="70" t="s">
        <v>234</v>
      </c>
      <c r="D39" s="74"/>
      <c r="E39" s="74"/>
      <c r="F39" s="74"/>
      <c r="G39" s="74"/>
      <c r="H39" s="74"/>
      <c r="I39" s="70"/>
      <c r="J39" s="70"/>
      <c r="K39" s="71">
        <f t="shared" si="10"/>
        <v>0</v>
      </c>
      <c r="L39" s="4"/>
      <c r="M39" s="71">
        <f t="shared" si="11"/>
        <v>0</v>
      </c>
      <c r="N39" s="70"/>
      <c r="O39" s="70"/>
      <c r="P39" s="71"/>
      <c r="Q39" s="77"/>
      <c r="R39" s="77"/>
      <c r="S39" s="77"/>
      <c r="T39" s="77"/>
      <c r="U39" s="77"/>
      <c r="V39" s="77"/>
      <c r="W39" s="77"/>
      <c r="X39" s="77"/>
      <c r="Y39" s="77"/>
      <c r="Z39" s="77"/>
    </row>
    <row r="40" spans="1:26" ht="15.75" customHeight="1">
      <c r="A40" s="70" t="s">
        <v>235</v>
      </c>
      <c r="B40" s="70"/>
      <c r="C40" s="70" t="s">
        <v>171</v>
      </c>
      <c r="D40" s="74"/>
      <c r="E40" s="74"/>
      <c r="F40" s="74"/>
      <c r="G40" s="74"/>
      <c r="H40" s="74"/>
      <c r="I40" s="70"/>
      <c r="J40" s="70"/>
      <c r="K40" s="71">
        <f t="shared" si="10"/>
        <v>0</v>
      </c>
      <c r="L40" s="4"/>
      <c r="M40" s="71">
        <f t="shared" si="11"/>
        <v>0</v>
      </c>
      <c r="N40" s="70"/>
      <c r="O40" s="70"/>
      <c r="P40" s="71"/>
      <c r="Q40" s="77"/>
      <c r="R40" s="77"/>
      <c r="S40" s="77"/>
      <c r="T40" s="77"/>
      <c r="U40" s="77"/>
      <c r="V40" s="77"/>
      <c r="W40" s="77"/>
      <c r="X40" s="77"/>
      <c r="Y40" s="77"/>
      <c r="Z40" s="77"/>
    </row>
    <row r="41" spans="1:26" ht="15.75" customHeight="1">
      <c r="A41" s="78" t="s">
        <v>236</v>
      </c>
      <c r="B41" s="78" t="s">
        <v>237</v>
      </c>
      <c r="C41" s="78" t="s">
        <v>238</v>
      </c>
      <c r="D41" s="118"/>
      <c r="E41" s="118"/>
      <c r="F41" s="118"/>
      <c r="G41" s="118"/>
      <c r="H41" s="118"/>
      <c r="I41" s="78"/>
      <c r="J41" s="78"/>
      <c r="K41" s="79">
        <f t="shared" si="10"/>
        <v>0</v>
      </c>
      <c r="L41" s="543"/>
      <c r="M41" s="79">
        <f t="shared" si="11"/>
        <v>0</v>
      </c>
      <c r="N41" s="78"/>
      <c r="O41" s="78"/>
      <c r="P41" s="79"/>
      <c r="Q41" s="77"/>
      <c r="R41" s="77"/>
      <c r="S41" s="77"/>
      <c r="T41" s="77"/>
      <c r="U41" s="77"/>
      <c r="V41" s="77"/>
      <c r="W41" s="77"/>
      <c r="X41" s="77"/>
      <c r="Y41" s="77"/>
      <c r="Z41" s="77"/>
    </row>
    <row r="42" spans="1:26" ht="15.75" customHeight="1">
      <c r="A42" s="78" t="s">
        <v>239</v>
      </c>
      <c r="B42" s="78"/>
      <c r="C42" s="78" t="s">
        <v>240</v>
      </c>
      <c r="D42" s="118"/>
      <c r="E42" s="118"/>
      <c r="F42" s="118"/>
      <c r="G42" s="118"/>
      <c r="H42" s="118"/>
      <c r="I42" s="78"/>
      <c r="J42" s="78"/>
      <c r="K42" s="78"/>
      <c r="L42" s="78"/>
      <c r="M42" s="79">
        <f>M43</f>
        <v>0</v>
      </c>
      <c r="N42" s="78"/>
      <c r="O42" s="78"/>
      <c r="P42" s="79">
        <f>P43</f>
        <v>0</v>
      </c>
      <c r="Q42" s="77"/>
      <c r="R42" s="77"/>
      <c r="S42" s="77"/>
      <c r="T42" s="77"/>
      <c r="U42" s="77"/>
      <c r="V42" s="77"/>
      <c r="W42" s="77"/>
      <c r="X42" s="77"/>
      <c r="Y42" s="77"/>
      <c r="Z42" s="77"/>
    </row>
    <row r="43" spans="1:26" ht="28.5" customHeight="1">
      <c r="A43" s="70" t="s">
        <v>241</v>
      </c>
      <c r="B43" s="4" t="s">
        <v>242</v>
      </c>
      <c r="C43" s="4" t="s">
        <v>243</v>
      </c>
      <c r="D43" s="74"/>
      <c r="E43" s="74"/>
      <c r="F43" s="74"/>
      <c r="G43" s="74"/>
      <c r="H43" s="74"/>
      <c r="I43" s="4"/>
      <c r="J43" s="4"/>
      <c r="K43" s="71">
        <f>J43/100000</f>
        <v>0</v>
      </c>
      <c r="L43" s="4"/>
      <c r="M43" s="71">
        <f>K43*L43</f>
        <v>0</v>
      </c>
      <c r="N43" s="70"/>
      <c r="O43" s="70"/>
      <c r="P43" s="71"/>
      <c r="Q43" s="77"/>
      <c r="R43" s="77"/>
      <c r="S43" s="77"/>
      <c r="T43" s="77"/>
      <c r="U43" s="77"/>
      <c r="V43" s="77"/>
      <c r="W43" s="77"/>
      <c r="X43" s="77"/>
      <c r="Y43" s="77"/>
      <c r="Z43" s="77"/>
    </row>
    <row r="44" spans="1:26" ht="19.5" customHeight="1">
      <c r="A44" s="67" t="s">
        <v>244</v>
      </c>
      <c r="B44" s="67"/>
      <c r="C44" s="67" t="s">
        <v>245</v>
      </c>
      <c r="D44" s="23"/>
      <c r="E44" s="23"/>
      <c r="F44" s="23"/>
      <c r="G44" s="23"/>
      <c r="H44" s="23"/>
      <c r="I44" s="67"/>
      <c r="J44" s="67"/>
      <c r="K44" s="67"/>
      <c r="L44" s="67"/>
      <c r="M44" s="68">
        <f>M45</f>
        <v>0.60000000000000009</v>
      </c>
      <c r="N44" s="67"/>
      <c r="O44" s="67"/>
      <c r="P44" s="68">
        <f>P45</f>
        <v>0</v>
      </c>
      <c r="Q44" s="77"/>
      <c r="R44" s="77"/>
      <c r="S44" s="77"/>
      <c r="T44" s="77"/>
      <c r="U44" s="77"/>
      <c r="V44" s="77"/>
      <c r="W44" s="77"/>
      <c r="X44" s="77"/>
      <c r="Y44" s="77"/>
      <c r="Z44" s="77"/>
    </row>
    <row r="45" spans="1:26" ht="21" customHeight="1">
      <c r="A45" s="78" t="s">
        <v>246</v>
      </c>
      <c r="B45" s="78" t="s">
        <v>247</v>
      </c>
      <c r="C45" s="78" t="s">
        <v>248</v>
      </c>
      <c r="D45" s="118"/>
      <c r="E45" s="118"/>
      <c r="F45" s="118"/>
      <c r="G45" s="118"/>
      <c r="H45" s="118"/>
      <c r="I45" s="78"/>
      <c r="J45" s="78"/>
      <c r="K45" s="78"/>
      <c r="L45" s="78"/>
      <c r="M45" s="79">
        <f>SUM(M46:M48)</f>
        <v>0.60000000000000009</v>
      </c>
      <c r="N45" s="78"/>
      <c r="O45" s="78"/>
      <c r="P45" s="79">
        <f>SUM(P46:P48)</f>
        <v>0</v>
      </c>
      <c r="Q45" s="77"/>
      <c r="R45" s="77"/>
      <c r="S45" s="77"/>
      <c r="T45" s="77"/>
      <c r="U45" s="77"/>
      <c r="V45" s="77"/>
      <c r="W45" s="77"/>
      <c r="X45" s="77"/>
      <c r="Y45" s="77"/>
      <c r="Z45" s="77"/>
    </row>
    <row r="46" spans="1:26" ht="123" customHeight="1">
      <c r="A46" s="70" t="s">
        <v>249</v>
      </c>
      <c r="B46" s="70" t="s">
        <v>250</v>
      </c>
      <c r="C46" s="70" t="s">
        <v>251</v>
      </c>
      <c r="D46" s="74">
        <v>12</v>
      </c>
      <c r="E46" s="74">
        <v>11</v>
      </c>
      <c r="F46" s="74">
        <v>0.36</v>
      </c>
      <c r="G46" s="74">
        <v>9000</v>
      </c>
      <c r="H46" s="74"/>
      <c r="I46" s="70" t="s">
        <v>3847</v>
      </c>
      <c r="J46" s="70">
        <v>5000</v>
      </c>
      <c r="K46" s="71">
        <f t="shared" ref="K46:K48" si="12">J46/100000</f>
        <v>0.05</v>
      </c>
      <c r="L46" s="4">
        <v>12</v>
      </c>
      <c r="M46" s="71">
        <f t="shared" ref="M46:M48" si="13">K46*L46</f>
        <v>0.60000000000000009</v>
      </c>
      <c r="N46" s="70" t="s">
        <v>5755</v>
      </c>
      <c r="O46" s="70"/>
      <c r="P46" s="71"/>
      <c r="Q46" s="77"/>
      <c r="R46" s="77"/>
      <c r="S46" s="77"/>
      <c r="T46" s="77"/>
      <c r="U46" s="77"/>
      <c r="V46" s="77"/>
      <c r="W46" s="77"/>
      <c r="X46" s="77"/>
      <c r="Y46" s="77"/>
      <c r="Z46" s="77"/>
    </row>
    <row r="47" spans="1:26" ht="15.75" customHeight="1">
      <c r="A47" s="70" t="s">
        <v>252</v>
      </c>
      <c r="B47" s="70" t="s">
        <v>253</v>
      </c>
      <c r="C47" s="70" t="s">
        <v>254</v>
      </c>
      <c r="D47" s="74"/>
      <c r="E47" s="74"/>
      <c r="F47" s="74"/>
      <c r="G47" s="74"/>
      <c r="H47" s="74"/>
      <c r="I47" s="70"/>
      <c r="J47" s="70"/>
      <c r="K47" s="71">
        <f t="shared" si="12"/>
        <v>0</v>
      </c>
      <c r="L47" s="4"/>
      <c r="M47" s="71">
        <f t="shared" si="13"/>
        <v>0</v>
      </c>
      <c r="N47" s="70"/>
      <c r="O47" s="70"/>
      <c r="P47" s="71"/>
      <c r="Q47" s="77"/>
      <c r="R47" s="77"/>
      <c r="S47" s="77"/>
      <c r="T47" s="77"/>
      <c r="U47" s="77"/>
      <c r="V47" s="77"/>
      <c r="W47" s="77"/>
      <c r="X47" s="77"/>
      <c r="Y47" s="77"/>
      <c r="Z47" s="77"/>
    </row>
    <row r="48" spans="1:26" ht="15.75" customHeight="1">
      <c r="A48" s="70" t="s">
        <v>255</v>
      </c>
      <c r="B48" s="70"/>
      <c r="C48" s="70" t="s">
        <v>565</v>
      </c>
      <c r="D48" s="74"/>
      <c r="E48" s="74"/>
      <c r="F48" s="74"/>
      <c r="G48" s="74"/>
      <c r="H48" s="74"/>
      <c r="I48" s="70"/>
      <c r="J48" s="70"/>
      <c r="K48" s="71">
        <f t="shared" si="12"/>
        <v>0</v>
      </c>
      <c r="L48" s="4"/>
      <c r="M48" s="71">
        <f t="shared" si="13"/>
        <v>0</v>
      </c>
      <c r="N48" s="70"/>
      <c r="O48" s="70"/>
      <c r="P48" s="71"/>
      <c r="Q48" s="77"/>
      <c r="R48" s="77"/>
      <c r="S48" s="77"/>
      <c r="T48" s="77"/>
      <c r="U48" s="77"/>
      <c r="V48" s="77"/>
      <c r="W48" s="77"/>
      <c r="X48" s="77"/>
      <c r="Y48" s="77"/>
      <c r="Z48" s="77"/>
    </row>
    <row r="49" spans="1:26" ht="15.75" customHeight="1">
      <c r="A49" s="70" t="s">
        <v>257</v>
      </c>
      <c r="B49" s="74"/>
      <c r="C49" s="4" t="s">
        <v>258</v>
      </c>
      <c r="D49" s="989"/>
      <c r="E49" s="989"/>
      <c r="F49" s="989"/>
      <c r="G49" s="989"/>
      <c r="H49" s="989"/>
      <c r="I49" s="989"/>
      <c r="J49" s="989"/>
      <c r="K49" s="76"/>
      <c r="L49" s="756"/>
      <c r="M49" s="76"/>
      <c r="N49" s="990"/>
      <c r="O49" s="990"/>
      <c r="P49" s="76"/>
      <c r="Q49" s="77"/>
      <c r="R49" s="77"/>
      <c r="S49" s="77"/>
      <c r="T49" s="77"/>
      <c r="U49" s="77"/>
      <c r="V49" s="77"/>
      <c r="W49" s="77"/>
      <c r="X49" s="77"/>
      <c r="Y49" s="77"/>
      <c r="Z49" s="77"/>
    </row>
    <row r="50" spans="1:26" ht="15.75" customHeight="1">
      <c r="A50" s="64" t="s">
        <v>259</v>
      </c>
      <c r="B50" s="64"/>
      <c r="C50" s="64" t="s">
        <v>260</v>
      </c>
      <c r="D50" s="108"/>
      <c r="E50" s="108"/>
      <c r="F50" s="108"/>
      <c r="G50" s="108"/>
      <c r="H50" s="108"/>
      <c r="I50" s="64"/>
      <c r="J50" s="64"/>
      <c r="K50" s="64"/>
      <c r="L50" s="64"/>
      <c r="M50" s="65">
        <f>M51+M54+M55+M56</f>
        <v>1.8</v>
      </c>
      <c r="N50" s="64"/>
      <c r="O50" s="64"/>
      <c r="P50" s="65">
        <f>P51+P54+P55+P56</f>
        <v>0</v>
      </c>
      <c r="Q50" s="77"/>
      <c r="R50" s="77"/>
      <c r="S50" s="77"/>
      <c r="T50" s="77"/>
      <c r="U50" s="77"/>
      <c r="V50" s="77"/>
      <c r="W50" s="77"/>
      <c r="X50" s="77"/>
      <c r="Y50" s="77"/>
      <c r="Z50" s="77"/>
    </row>
    <row r="51" spans="1:26" ht="15.75" customHeight="1">
      <c r="A51" s="67" t="s">
        <v>261</v>
      </c>
      <c r="B51" s="67" t="s">
        <v>262</v>
      </c>
      <c r="C51" s="67" t="s">
        <v>263</v>
      </c>
      <c r="D51" s="23"/>
      <c r="E51" s="23"/>
      <c r="F51" s="23"/>
      <c r="G51" s="23"/>
      <c r="H51" s="23"/>
      <c r="I51" s="67"/>
      <c r="J51" s="67"/>
      <c r="K51" s="67"/>
      <c r="L51" s="67"/>
      <c r="M51" s="68">
        <f>SUM(M52:M53)</f>
        <v>1.2</v>
      </c>
      <c r="N51" s="67"/>
      <c r="O51" s="67"/>
      <c r="P51" s="68">
        <f>SUM(P52:P53)</f>
        <v>0</v>
      </c>
      <c r="Q51" s="77"/>
      <c r="R51" s="77"/>
      <c r="S51" s="77"/>
      <c r="T51" s="77"/>
      <c r="U51" s="77"/>
      <c r="V51" s="77"/>
      <c r="W51" s="77"/>
      <c r="X51" s="77"/>
      <c r="Y51" s="77"/>
      <c r="Z51" s="77"/>
    </row>
    <row r="52" spans="1:26" ht="15.75" customHeight="1">
      <c r="A52" s="70" t="s">
        <v>264</v>
      </c>
      <c r="B52" s="70" t="s">
        <v>265</v>
      </c>
      <c r="C52" s="70" t="s">
        <v>266</v>
      </c>
      <c r="D52" s="74">
        <v>4</v>
      </c>
      <c r="E52" s="74">
        <v>4</v>
      </c>
      <c r="F52" s="189">
        <v>1.2</v>
      </c>
      <c r="G52" s="74">
        <v>84580</v>
      </c>
      <c r="H52" s="74"/>
      <c r="I52" s="70" t="s">
        <v>5763</v>
      </c>
      <c r="J52" s="70">
        <v>30000</v>
      </c>
      <c r="K52" s="71">
        <f t="shared" ref="K52:K56" si="14">J52/100000</f>
        <v>0.3</v>
      </c>
      <c r="L52" s="4">
        <v>4</v>
      </c>
      <c r="M52" s="71">
        <f t="shared" ref="M52:M56" si="15">K52*L52</f>
        <v>1.2</v>
      </c>
      <c r="N52" s="70" t="s">
        <v>5764</v>
      </c>
      <c r="O52" s="70"/>
      <c r="P52" s="71"/>
      <c r="Q52" s="77"/>
      <c r="R52" s="77"/>
      <c r="S52" s="77"/>
      <c r="T52" s="77"/>
      <c r="U52" s="77"/>
      <c r="V52" s="77"/>
      <c r="W52" s="77"/>
      <c r="X52" s="77"/>
      <c r="Y52" s="77"/>
      <c r="Z52" s="77"/>
    </row>
    <row r="53" spans="1:26" ht="15.75" customHeight="1">
      <c r="A53" s="70" t="s">
        <v>267</v>
      </c>
      <c r="B53" s="70" t="s">
        <v>268</v>
      </c>
      <c r="C53" s="70" t="s">
        <v>269</v>
      </c>
      <c r="D53" s="74"/>
      <c r="E53" s="74"/>
      <c r="F53" s="74"/>
      <c r="G53" s="74"/>
      <c r="H53" s="74"/>
      <c r="I53" s="70"/>
      <c r="J53" s="70"/>
      <c r="K53" s="71">
        <f t="shared" si="14"/>
        <v>0</v>
      </c>
      <c r="L53" s="4"/>
      <c r="M53" s="71">
        <f t="shared" si="15"/>
        <v>0</v>
      </c>
      <c r="O53" s="70"/>
      <c r="P53" s="71"/>
      <c r="Q53" s="77"/>
      <c r="R53" s="77"/>
      <c r="S53" s="77"/>
      <c r="T53" s="77"/>
      <c r="U53" s="77"/>
      <c r="V53" s="77"/>
      <c r="W53" s="77"/>
      <c r="X53" s="77"/>
      <c r="Y53" s="77"/>
      <c r="Z53" s="77"/>
    </row>
    <row r="54" spans="1:26" ht="15.75" customHeight="1">
      <c r="A54" s="67" t="s">
        <v>270</v>
      </c>
      <c r="B54" s="67" t="s">
        <v>271</v>
      </c>
      <c r="C54" s="67" t="s">
        <v>272</v>
      </c>
      <c r="D54" s="23"/>
      <c r="E54" s="23"/>
      <c r="F54" s="23"/>
      <c r="G54" s="23"/>
      <c r="H54" s="23"/>
      <c r="I54" s="67"/>
      <c r="J54" s="67"/>
      <c r="K54" s="68">
        <f t="shared" si="14"/>
        <v>0</v>
      </c>
      <c r="L54" s="68"/>
      <c r="M54" s="68">
        <f t="shared" si="15"/>
        <v>0</v>
      </c>
      <c r="N54" s="67"/>
      <c r="O54" s="67"/>
      <c r="P54" s="68"/>
      <c r="Q54" s="77"/>
      <c r="R54" s="77"/>
      <c r="S54" s="77"/>
      <c r="T54" s="77"/>
      <c r="U54" s="77"/>
      <c r="V54" s="77"/>
      <c r="W54" s="77"/>
      <c r="X54" s="77"/>
      <c r="Y54" s="77"/>
      <c r="Z54" s="77"/>
    </row>
    <row r="55" spans="1:26" ht="15.75" customHeight="1">
      <c r="A55" s="67" t="s">
        <v>273</v>
      </c>
      <c r="B55" s="67" t="s">
        <v>274</v>
      </c>
      <c r="C55" s="67" t="s">
        <v>275</v>
      </c>
      <c r="D55" s="23"/>
      <c r="E55" s="23"/>
      <c r="F55" s="23"/>
      <c r="G55" s="23"/>
      <c r="H55" s="23"/>
      <c r="I55" s="67"/>
      <c r="J55" s="67"/>
      <c r="K55" s="68">
        <f t="shared" si="14"/>
        <v>0</v>
      </c>
      <c r="L55" s="68"/>
      <c r="M55" s="68">
        <f t="shared" si="15"/>
        <v>0</v>
      </c>
      <c r="N55" s="67"/>
      <c r="O55" s="67"/>
      <c r="P55" s="68"/>
      <c r="Q55" s="77"/>
      <c r="R55" s="77"/>
      <c r="S55" s="77"/>
      <c r="T55" s="77"/>
      <c r="U55" s="77"/>
      <c r="V55" s="77"/>
      <c r="W55" s="77"/>
      <c r="X55" s="77"/>
      <c r="Y55" s="77"/>
      <c r="Z55" s="77"/>
    </row>
    <row r="56" spans="1:26" ht="15.75" customHeight="1">
      <c r="A56" s="67" t="s">
        <v>276</v>
      </c>
      <c r="B56" s="67" t="s">
        <v>277</v>
      </c>
      <c r="C56" s="67" t="s">
        <v>278</v>
      </c>
      <c r="D56" s="23">
        <v>12</v>
      </c>
      <c r="E56" s="23">
        <v>12</v>
      </c>
      <c r="F56" s="996">
        <v>0.6</v>
      </c>
      <c r="G56" s="23">
        <v>19090</v>
      </c>
      <c r="H56" s="23"/>
      <c r="I56" s="67" t="s">
        <v>5765</v>
      </c>
      <c r="J56" s="67">
        <v>5000</v>
      </c>
      <c r="K56" s="68">
        <f t="shared" si="14"/>
        <v>0.05</v>
      </c>
      <c r="L56" s="68">
        <v>12</v>
      </c>
      <c r="M56" s="68">
        <f t="shared" si="15"/>
        <v>0.60000000000000009</v>
      </c>
      <c r="N56" s="67" t="s">
        <v>5766</v>
      </c>
      <c r="O56" s="67"/>
      <c r="P56" s="68"/>
      <c r="Q56" s="77"/>
      <c r="R56" s="77"/>
      <c r="S56" s="77"/>
      <c r="T56" s="77"/>
      <c r="U56" s="77"/>
      <c r="V56" s="77"/>
      <c r="W56" s="77"/>
      <c r="X56" s="77"/>
      <c r="Y56" s="77"/>
      <c r="Z56" s="77"/>
    </row>
    <row r="57" spans="1:26" ht="15.75" customHeight="1">
      <c r="A57" s="64" t="s">
        <v>279</v>
      </c>
      <c r="B57" s="64"/>
      <c r="C57" s="64" t="s">
        <v>20</v>
      </c>
      <c r="D57" s="108"/>
      <c r="E57" s="108"/>
      <c r="F57" s="108"/>
      <c r="G57" s="108"/>
      <c r="H57" s="108"/>
      <c r="I57" s="64"/>
      <c r="J57" s="64"/>
      <c r="K57" s="64"/>
      <c r="L57" s="64"/>
      <c r="M57" s="65">
        <f>M58+M65+M69</f>
        <v>3.2</v>
      </c>
      <c r="N57" s="64"/>
      <c r="O57" s="64"/>
      <c r="P57" s="65">
        <f>P58+P65+P69</f>
        <v>0</v>
      </c>
      <c r="Q57" s="77"/>
      <c r="R57" s="77"/>
      <c r="S57" s="77"/>
      <c r="T57" s="77"/>
      <c r="U57" s="77"/>
      <c r="V57" s="77"/>
      <c r="W57" s="77"/>
      <c r="X57" s="77"/>
      <c r="Y57" s="77"/>
      <c r="Z57" s="77"/>
    </row>
    <row r="58" spans="1:26" ht="26.25" customHeight="1">
      <c r="A58" s="67" t="s">
        <v>280</v>
      </c>
      <c r="B58" s="67"/>
      <c r="C58" s="67" t="s">
        <v>281</v>
      </c>
      <c r="D58" s="23"/>
      <c r="E58" s="23"/>
      <c r="F58" s="23"/>
      <c r="G58" s="23"/>
      <c r="H58" s="23"/>
      <c r="I58" s="67"/>
      <c r="J58" s="67"/>
      <c r="K58" s="67"/>
      <c r="L58" s="67"/>
      <c r="M58" s="68">
        <f>SUM(M59:M62)</f>
        <v>1.2000000000000002</v>
      </c>
      <c r="N58" s="67"/>
      <c r="O58" s="67"/>
      <c r="P58" s="68">
        <f>SUM(P59:P62)</f>
        <v>0</v>
      </c>
      <c r="Q58" s="77"/>
      <c r="R58" s="77"/>
      <c r="S58" s="77"/>
      <c r="T58" s="77"/>
      <c r="U58" s="77"/>
      <c r="V58" s="77"/>
      <c r="W58" s="77"/>
      <c r="X58" s="77"/>
      <c r="Y58" s="77"/>
      <c r="Z58" s="77"/>
    </row>
    <row r="59" spans="1:26" ht="15.75" customHeight="1">
      <c r="A59" s="137" t="s">
        <v>282</v>
      </c>
      <c r="B59" s="132" t="s">
        <v>283</v>
      </c>
      <c r="C59" s="131" t="s">
        <v>284</v>
      </c>
      <c r="D59" s="132"/>
      <c r="E59" s="132"/>
      <c r="F59" s="132"/>
      <c r="G59" s="132"/>
      <c r="H59" s="132"/>
      <c r="I59" s="132"/>
      <c r="J59" s="132"/>
      <c r="K59" s="136">
        <f t="shared" ref="K59:K61" si="16">J59/100000</f>
        <v>0</v>
      </c>
      <c r="L59" s="131"/>
      <c r="M59" s="136">
        <f t="shared" ref="M59:M61" si="17">K59*L59</f>
        <v>0</v>
      </c>
      <c r="N59" s="137"/>
      <c r="O59" s="137"/>
      <c r="P59" s="136"/>
      <c r="Q59" s="997"/>
      <c r="R59" s="997"/>
      <c r="S59" s="997"/>
      <c r="T59" s="997"/>
      <c r="U59" s="997"/>
      <c r="V59" s="997"/>
      <c r="W59" s="997"/>
      <c r="X59" s="997"/>
      <c r="Y59" s="997"/>
      <c r="Z59" s="997"/>
    </row>
    <row r="60" spans="1:26" ht="15.75" customHeight="1">
      <c r="A60" s="70" t="s">
        <v>285</v>
      </c>
      <c r="B60" s="74" t="s">
        <v>286</v>
      </c>
      <c r="C60" s="4" t="s">
        <v>287</v>
      </c>
      <c r="D60" s="74"/>
      <c r="E60" s="74"/>
      <c r="F60" s="74"/>
      <c r="G60" s="74"/>
      <c r="H60" s="74"/>
      <c r="I60" s="74"/>
      <c r="J60" s="74"/>
      <c r="K60" s="71">
        <f t="shared" si="16"/>
        <v>0</v>
      </c>
      <c r="L60" s="4"/>
      <c r="M60" s="71">
        <f t="shared" si="17"/>
        <v>0</v>
      </c>
      <c r="N60" s="70"/>
      <c r="O60" s="70"/>
      <c r="P60" s="71"/>
      <c r="Q60" s="77"/>
      <c r="R60" s="77"/>
      <c r="S60" s="77"/>
      <c r="T60" s="77"/>
      <c r="U60" s="77"/>
      <c r="V60" s="77"/>
      <c r="W60" s="77"/>
      <c r="X60" s="77"/>
      <c r="Y60" s="77"/>
      <c r="Z60" s="77"/>
    </row>
    <row r="61" spans="1:26" ht="15.75" customHeight="1">
      <c r="A61" s="70" t="s">
        <v>288</v>
      </c>
      <c r="B61" s="74" t="s">
        <v>286</v>
      </c>
      <c r="C61" s="4" t="s">
        <v>289</v>
      </c>
      <c r="D61" s="74"/>
      <c r="E61" s="74"/>
      <c r="F61" s="74"/>
      <c r="G61" s="74"/>
      <c r="H61" s="74"/>
      <c r="I61" s="74"/>
      <c r="J61" s="74"/>
      <c r="K61" s="71">
        <f t="shared" si="16"/>
        <v>0</v>
      </c>
      <c r="L61" s="4"/>
      <c r="M61" s="71">
        <f t="shared" si="17"/>
        <v>0</v>
      </c>
      <c r="N61" s="70"/>
      <c r="O61" s="70"/>
      <c r="P61" s="71"/>
      <c r="Q61" s="77"/>
      <c r="R61" s="77"/>
      <c r="S61" s="77"/>
      <c r="T61" s="77"/>
      <c r="U61" s="77"/>
      <c r="V61" s="77"/>
      <c r="W61" s="77"/>
      <c r="X61" s="77"/>
      <c r="Y61" s="77"/>
      <c r="Z61" s="77"/>
    </row>
    <row r="62" spans="1:26" ht="15.75" customHeight="1">
      <c r="A62" s="353" t="s">
        <v>290</v>
      </c>
      <c r="B62" s="353" t="s">
        <v>291</v>
      </c>
      <c r="C62" s="353" t="s">
        <v>292</v>
      </c>
      <c r="D62" s="998"/>
      <c r="E62" s="998"/>
      <c r="F62" s="998"/>
      <c r="G62" s="998"/>
      <c r="H62" s="998"/>
      <c r="I62" s="353"/>
      <c r="J62" s="353"/>
      <c r="K62" s="355"/>
      <c r="L62" s="350"/>
      <c r="M62" s="355">
        <f>SUM(M63:M64)</f>
        <v>1.2000000000000002</v>
      </c>
      <c r="N62" s="353"/>
      <c r="O62" s="353"/>
      <c r="P62" s="355">
        <f>SUM(P63:P64)</f>
        <v>0</v>
      </c>
      <c r="Q62" s="999"/>
      <c r="R62" s="999"/>
      <c r="S62" s="999"/>
      <c r="T62" s="999"/>
      <c r="U62" s="999"/>
      <c r="V62" s="999"/>
      <c r="W62" s="999"/>
      <c r="X62" s="999"/>
      <c r="Y62" s="999"/>
      <c r="Z62" s="999"/>
    </row>
    <row r="63" spans="1:26" ht="15.75" customHeight="1">
      <c r="A63" s="70" t="s">
        <v>293</v>
      </c>
      <c r="B63" s="70" t="s">
        <v>294</v>
      </c>
      <c r="C63" s="70" t="s">
        <v>295</v>
      </c>
      <c r="D63" s="74">
        <v>2</v>
      </c>
      <c r="E63" s="74">
        <v>2</v>
      </c>
      <c r="F63" s="189">
        <v>1.2</v>
      </c>
      <c r="G63" s="74">
        <v>10000</v>
      </c>
      <c r="H63" s="74"/>
      <c r="I63" s="70" t="s">
        <v>4826</v>
      </c>
      <c r="J63" s="70">
        <v>10000</v>
      </c>
      <c r="K63" s="71">
        <f t="shared" ref="K63:K64" si="18">J63/100000</f>
        <v>0.1</v>
      </c>
      <c r="L63" s="4">
        <v>12</v>
      </c>
      <c r="M63" s="71">
        <f t="shared" ref="M63:M64" si="19">K63*L63</f>
        <v>1.2000000000000002</v>
      </c>
      <c r="N63" s="622" t="s">
        <v>5767</v>
      </c>
      <c r="O63" s="70"/>
      <c r="P63" s="71"/>
      <c r="Q63" s="77"/>
      <c r="R63" s="77"/>
      <c r="S63" s="77"/>
      <c r="T63" s="77"/>
      <c r="U63" s="77"/>
      <c r="V63" s="77"/>
      <c r="W63" s="77"/>
      <c r="X63" s="77"/>
      <c r="Y63" s="77"/>
      <c r="Z63" s="77"/>
    </row>
    <row r="64" spans="1:26" ht="15.75" customHeight="1">
      <c r="A64" s="70" t="s">
        <v>296</v>
      </c>
      <c r="B64" s="70"/>
      <c r="C64" s="70" t="s">
        <v>297</v>
      </c>
      <c r="D64" s="74"/>
      <c r="E64" s="74"/>
      <c r="F64" s="74"/>
      <c r="G64" s="74"/>
      <c r="H64" s="74"/>
      <c r="I64" s="70"/>
      <c r="J64" s="70"/>
      <c r="K64" s="71">
        <f t="shared" si="18"/>
        <v>0</v>
      </c>
      <c r="L64" s="4"/>
      <c r="M64" s="71">
        <f t="shared" si="19"/>
        <v>0</v>
      </c>
      <c r="N64" s="70"/>
      <c r="O64" s="70"/>
      <c r="P64" s="71"/>
      <c r="Q64" s="77"/>
      <c r="R64" s="77"/>
      <c r="S64" s="77"/>
      <c r="T64" s="77"/>
      <c r="U64" s="77"/>
      <c r="V64" s="77"/>
      <c r="W64" s="77"/>
      <c r="X64" s="77"/>
      <c r="Y64" s="77"/>
      <c r="Z64" s="77"/>
    </row>
    <row r="65" spans="1:26" ht="26.25" customHeight="1">
      <c r="A65" s="67" t="s">
        <v>298</v>
      </c>
      <c r="B65" s="67"/>
      <c r="C65" s="67" t="s">
        <v>299</v>
      </c>
      <c r="D65" s="23"/>
      <c r="E65" s="23"/>
      <c r="F65" s="23"/>
      <c r="G65" s="23"/>
      <c r="H65" s="23"/>
      <c r="I65" s="67"/>
      <c r="J65" s="67"/>
      <c r="K65" s="67"/>
      <c r="L65" s="67"/>
      <c r="M65" s="68">
        <f>SUM(M66:M68)</f>
        <v>0</v>
      </c>
      <c r="N65" s="67"/>
      <c r="O65" s="67"/>
      <c r="P65" s="68">
        <f>SUM(P66:P68)</f>
        <v>0</v>
      </c>
      <c r="Q65" s="77"/>
      <c r="R65" s="77"/>
      <c r="S65" s="77"/>
      <c r="T65" s="77"/>
      <c r="U65" s="77"/>
      <c r="V65" s="77"/>
      <c r="W65" s="77"/>
      <c r="X65" s="77"/>
      <c r="Y65" s="77"/>
      <c r="Z65" s="77"/>
    </row>
    <row r="66" spans="1:26" ht="15.75" customHeight="1">
      <c r="A66" s="70" t="s">
        <v>300</v>
      </c>
      <c r="B66" s="70" t="s">
        <v>301</v>
      </c>
      <c r="C66" s="70" t="s">
        <v>284</v>
      </c>
      <c r="D66" s="74"/>
      <c r="E66" s="74"/>
      <c r="F66" s="74"/>
      <c r="G66" s="74"/>
      <c r="H66" s="74"/>
      <c r="I66" s="70"/>
      <c r="J66" s="70"/>
      <c r="K66" s="71">
        <f t="shared" ref="K66:K68" si="20">J66/100000</f>
        <v>0</v>
      </c>
      <c r="L66" s="4"/>
      <c r="M66" s="71">
        <f t="shared" ref="M66:M68" si="21">K66*L66</f>
        <v>0</v>
      </c>
      <c r="N66" s="70"/>
      <c r="O66" s="70"/>
      <c r="P66" s="71"/>
      <c r="Q66" s="77"/>
      <c r="R66" s="77"/>
      <c r="S66" s="77"/>
      <c r="T66" s="77"/>
      <c r="U66" s="77"/>
      <c r="V66" s="77"/>
      <c r="W66" s="77"/>
      <c r="X66" s="77"/>
      <c r="Y66" s="77"/>
      <c r="Z66" s="77"/>
    </row>
    <row r="67" spans="1:26" ht="15.75" customHeight="1">
      <c r="A67" s="70" t="s">
        <v>302</v>
      </c>
      <c r="B67" s="70" t="s">
        <v>303</v>
      </c>
      <c r="C67" s="70" t="s">
        <v>287</v>
      </c>
      <c r="D67" s="74"/>
      <c r="E67" s="74"/>
      <c r="F67" s="74"/>
      <c r="G67" s="74"/>
      <c r="H67" s="74"/>
      <c r="I67" s="70"/>
      <c r="J67" s="70"/>
      <c r="K67" s="71">
        <f t="shared" si="20"/>
        <v>0</v>
      </c>
      <c r="L67" s="4"/>
      <c r="M67" s="71">
        <f t="shared" si="21"/>
        <v>0</v>
      </c>
      <c r="N67" s="70"/>
      <c r="O67" s="70"/>
      <c r="P67" s="71"/>
      <c r="Q67" s="77"/>
      <c r="R67" s="77"/>
      <c r="S67" s="77"/>
      <c r="T67" s="77"/>
      <c r="U67" s="77"/>
      <c r="V67" s="77"/>
      <c r="W67" s="77"/>
      <c r="X67" s="77"/>
      <c r="Y67" s="77"/>
      <c r="Z67" s="77"/>
    </row>
    <row r="68" spans="1:26" ht="15.75" customHeight="1">
      <c r="A68" s="70" t="s">
        <v>304</v>
      </c>
      <c r="B68" s="70" t="s">
        <v>305</v>
      </c>
      <c r="C68" s="70" t="s">
        <v>306</v>
      </c>
      <c r="D68" s="74"/>
      <c r="E68" s="74"/>
      <c r="F68" s="74"/>
      <c r="G68" s="74"/>
      <c r="H68" s="74"/>
      <c r="I68" s="70"/>
      <c r="J68" s="70"/>
      <c r="K68" s="71">
        <f t="shared" si="20"/>
        <v>0</v>
      </c>
      <c r="L68" s="4"/>
      <c r="M68" s="71">
        <f t="shared" si="21"/>
        <v>0</v>
      </c>
      <c r="N68" s="70"/>
      <c r="O68" s="70"/>
      <c r="P68" s="71"/>
      <c r="Q68" s="77"/>
      <c r="R68" s="77"/>
      <c r="S68" s="77"/>
      <c r="T68" s="77"/>
      <c r="U68" s="77"/>
      <c r="V68" s="77"/>
      <c r="W68" s="77"/>
      <c r="X68" s="77"/>
      <c r="Y68" s="77"/>
      <c r="Z68" s="77"/>
    </row>
    <row r="69" spans="1:26" ht="15.75" customHeight="1">
      <c r="A69" s="67" t="s">
        <v>307</v>
      </c>
      <c r="B69" s="67"/>
      <c r="C69" s="67" t="s">
        <v>308</v>
      </c>
      <c r="D69" s="23"/>
      <c r="E69" s="23"/>
      <c r="F69" s="23"/>
      <c r="G69" s="23"/>
      <c r="H69" s="23"/>
      <c r="I69" s="67"/>
      <c r="J69" s="67"/>
      <c r="K69" s="67"/>
      <c r="L69" s="67"/>
      <c r="M69" s="68">
        <f>M70+M71</f>
        <v>2</v>
      </c>
      <c r="N69" s="67"/>
      <c r="O69" s="67"/>
      <c r="P69" s="68">
        <f>P70+P71</f>
        <v>0</v>
      </c>
      <c r="Q69" s="77"/>
      <c r="R69" s="77"/>
      <c r="S69" s="77"/>
      <c r="T69" s="77"/>
      <c r="U69" s="77"/>
      <c r="V69" s="77"/>
      <c r="W69" s="77"/>
      <c r="X69" s="77"/>
      <c r="Y69" s="77"/>
      <c r="Z69" s="77"/>
    </row>
    <row r="70" spans="1:26" ht="71.25" customHeight="1">
      <c r="A70" s="984" t="s">
        <v>309</v>
      </c>
      <c r="B70" s="986"/>
      <c r="C70" s="985" t="s">
        <v>311</v>
      </c>
      <c r="D70" s="986"/>
      <c r="E70" s="986"/>
      <c r="F70" s="986"/>
      <c r="G70" s="986"/>
      <c r="H70" s="986"/>
      <c r="I70" s="986" t="s">
        <v>5684</v>
      </c>
      <c r="J70" s="986">
        <v>50000</v>
      </c>
      <c r="K70" s="987">
        <f t="shared" ref="K70:K71" si="22">J70/100000</f>
        <v>0.5</v>
      </c>
      <c r="L70" s="985">
        <v>4</v>
      </c>
      <c r="M70" s="987">
        <f t="shared" ref="M70:M71" si="23">K70*L70</f>
        <v>2</v>
      </c>
      <c r="N70" s="984" t="s">
        <v>5768</v>
      </c>
      <c r="O70" s="984"/>
      <c r="P70" s="987"/>
      <c r="Q70" s="988"/>
      <c r="R70" s="988"/>
      <c r="S70" s="988"/>
      <c r="T70" s="988"/>
      <c r="U70" s="988"/>
      <c r="V70" s="988"/>
      <c r="W70" s="988"/>
      <c r="X70" s="988"/>
      <c r="Y70" s="988"/>
      <c r="Z70" s="988"/>
    </row>
    <row r="71" spans="1:26" ht="15.75" customHeight="1">
      <c r="A71" s="70" t="s">
        <v>310</v>
      </c>
      <c r="B71" s="82"/>
      <c r="C71" s="4" t="s">
        <v>565</v>
      </c>
      <c r="D71" s="74"/>
      <c r="E71" s="74"/>
      <c r="F71" s="74"/>
      <c r="G71" s="74"/>
      <c r="H71" s="74"/>
      <c r="I71" s="74"/>
      <c r="J71" s="74"/>
      <c r="K71" s="71">
        <f t="shared" si="22"/>
        <v>0</v>
      </c>
      <c r="L71" s="4"/>
      <c r="M71" s="71">
        <f t="shared" si="23"/>
        <v>0</v>
      </c>
      <c r="N71" s="70"/>
      <c r="O71" s="70"/>
      <c r="P71" s="71"/>
      <c r="Q71" s="77"/>
      <c r="R71" s="77"/>
      <c r="S71" s="77"/>
      <c r="T71" s="77"/>
      <c r="U71" s="77"/>
      <c r="V71" s="77"/>
      <c r="W71" s="77"/>
      <c r="X71" s="77"/>
      <c r="Y71" s="77"/>
      <c r="Z71" s="77"/>
    </row>
    <row r="72" spans="1:26" ht="15.75" customHeight="1">
      <c r="A72" s="64" t="s">
        <v>312</v>
      </c>
      <c r="B72" s="64"/>
      <c r="C72" s="64" t="s">
        <v>21</v>
      </c>
      <c r="D72" s="108"/>
      <c r="E72" s="108"/>
      <c r="F72" s="108"/>
      <c r="G72" s="108"/>
      <c r="H72" s="108"/>
      <c r="I72" s="64"/>
      <c r="J72" s="64"/>
      <c r="K72" s="64"/>
      <c r="L72" s="64"/>
      <c r="M72" s="65">
        <f>M73+M79+M90+M92+M96</f>
        <v>16.600000000000001</v>
      </c>
      <c r="N72" s="64"/>
      <c r="O72" s="64"/>
      <c r="P72" s="65">
        <f>P73+P79+P90+P92+P96</f>
        <v>0</v>
      </c>
      <c r="Q72" s="77"/>
      <c r="R72" s="77"/>
      <c r="S72" s="77"/>
      <c r="T72" s="77"/>
      <c r="U72" s="77"/>
      <c r="V72" s="77"/>
      <c r="W72" s="77"/>
      <c r="X72" s="77"/>
      <c r="Y72" s="77"/>
      <c r="Z72" s="77"/>
    </row>
    <row r="73" spans="1:26" ht="27.75" customHeight="1">
      <c r="A73" s="67" t="s">
        <v>313</v>
      </c>
      <c r="B73" s="67"/>
      <c r="C73" s="67" t="s">
        <v>314</v>
      </c>
      <c r="D73" s="23"/>
      <c r="E73" s="23"/>
      <c r="F73" s="23"/>
      <c r="G73" s="23"/>
      <c r="H73" s="23"/>
      <c r="I73" s="67"/>
      <c r="J73" s="67"/>
      <c r="K73" s="67"/>
      <c r="L73" s="67"/>
      <c r="M73" s="68">
        <f>SUM(M74:M78)</f>
        <v>11</v>
      </c>
      <c r="N73" s="67"/>
      <c r="O73" s="67"/>
      <c r="P73" s="68">
        <f>SUM(P74:P78)</f>
        <v>0</v>
      </c>
      <c r="Q73" s="77"/>
      <c r="R73" s="77"/>
      <c r="S73" s="77"/>
      <c r="T73" s="77"/>
      <c r="U73" s="77"/>
      <c r="V73" s="77"/>
      <c r="W73" s="77"/>
      <c r="X73" s="77"/>
      <c r="Y73" s="77"/>
      <c r="Z73" s="77"/>
    </row>
    <row r="74" spans="1:26" ht="15.75" customHeight="1">
      <c r="A74" s="984" t="s">
        <v>315</v>
      </c>
      <c r="B74" s="1000"/>
      <c r="C74" s="984" t="s">
        <v>316</v>
      </c>
      <c r="D74" s="1001"/>
      <c r="E74" s="1001"/>
      <c r="F74" s="1001"/>
      <c r="G74" s="1001"/>
      <c r="H74" s="1001"/>
      <c r="I74" s="984" t="s">
        <v>5769</v>
      </c>
      <c r="J74" s="984">
        <v>1100000</v>
      </c>
      <c r="K74" s="987">
        <f t="shared" ref="K74:K78" si="24">J74/100000</f>
        <v>11</v>
      </c>
      <c r="L74" s="985">
        <v>1</v>
      </c>
      <c r="M74" s="987">
        <f t="shared" ref="M74:M78" si="25">K74*L74</f>
        <v>11</v>
      </c>
      <c r="N74" s="984" t="s">
        <v>5770</v>
      </c>
      <c r="O74" s="1000"/>
      <c r="P74" s="1002"/>
      <c r="Q74" s="988"/>
      <c r="R74" s="988"/>
      <c r="S74" s="988"/>
      <c r="T74" s="988"/>
      <c r="U74" s="988"/>
      <c r="V74" s="988"/>
      <c r="W74" s="988"/>
      <c r="X74" s="988"/>
      <c r="Y74" s="988"/>
      <c r="Z74" s="988"/>
    </row>
    <row r="75" spans="1:26" ht="15.75" customHeight="1">
      <c r="A75" s="137" t="s">
        <v>317</v>
      </c>
      <c r="B75" s="137" t="s">
        <v>318</v>
      </c>
      <c r="C75" s="137" t="s">
        <v>319</v>
      </c>
      <c r="D75" s="132"/>
      <c r="E75" s="132"/>
      <c r="F75" s="132"/>
      <c r="G75" s="132"/>
      <c r="H75" s="132"/>
      <c r="I75" s="137"/>
      <c r="J75" s="137"/>
      <c r="K75" s="136">
        <f t="shared" si="24"/>
        <v>0</v>
      </c>
      <c r="L75" s="131"/>
      <c r="M75" s="136">
        <f t="shared" si="25"/>
        <v>0</v>
      </c>
      <c r="N75" s="137"/>
      <c r="O75" s="137"/>
      <c r="P75" s="136"/>
      <c r="Q75" s="997"/>
      <c r="R75" s="997"/>
      <c r="S75" s="997"/>
      <c r="T75" s="997"/>
      <c r="U75" s="997"/>
      <c r="V75" s="997"/>
      <c r="W75" s="997"/>
      <c r="X75" s="997"/>
      <c r="Y75" s="997"/>
      <c r="Z75" s="997"/>
    </row>
    <row r="76" spans="1:26" ht="15.75" customHeight="1">
      <c r="A76" s="70" t="s">
        <v>320</v>
      </c>
      <c r="B76" s="70" t="s">
        <v>321</v>
      </c>
      <c r="C76" s="70" t="s">
        <v>322</v>
      </c>
      <c r="D76" s="74"/>
      <c r="E76" s="74"/>
      <c r="F76" s="74"/>
      <c r="G76" s="74"/>
      <c r="H76" s="74"/>
      <c r="I76" s="70"/>
      <c r="J76" s="70"/>
      <c r="K76" s="71">
        <f t="shared" si="24"/>
        <v>0</v>
      </c>
      <c r="L76" s="4"/>
      <c r="M76" s="71">
        <f t="shared" si="25"/>
        <v>0</v>
      </c>
      <c r="N76" s="70"/>
      <c r="O76" s="70"/>
      <c r="P76" s="71"/>
      <c r="Q76" s="77"/>
      <c r="R76" s="77"/>
      <c r="S76" s="77"/>
      <c r="T76" s="77"/>
      <c r="U76" s="77"/>
      <c r="V76" s="77"/>
      <c r="W76" s="77"/>
      <c r="X76" s="77"/>
      <c r="Y76" s="77"/>
      <c r="Z76" s="77"/>
    </row>
    <row r="77" spans="1:26" ht="15.75" customHeight="1">
      <c r="A77" s="70" t="s">
        <v>323</v>
      </c>
      <c r="B77" s="70" t="s">
        <v>324</v>
      </c>
      <c r="C77" s="70" t="s">
        <v>325</v>
      </c>
      <c r="D77" s="74"/>
      <c r="E77" s="74"/>
      <c r="F77" s="74"/>
      <c r="G77" s="74"/>
      <c r="H77" s="74"/>
      <c r="I77" s="70"/>
      <c r="J77" s="70"/>
      <c r="K77" s="71">
        <f t="shared" si="24"/>
        <v>0</v>
      </c>
      <c r="L77" s="4"/>
      <c r="M77" s="71">
        <f t="shared" si="25"/>
        <v>0</v>
      </c>
      <c r="N77" s="70"/>
      <c r="O77" s="70"/>
      <c r="P77" s="71"/>
      <c r="Q77" s="77"/>
      <c r="R77" s="77"/>
      <c r="S77" s="77"/>
      <c r="T77" s="77"/>
      <c r="U77" s="77"/>
      <c r="V77" s="77"/>
      <c r="W77" s="77"/>
      <c r="X77" s="77"/>
      <c r="Y77" s="77"/>
      <c r="Z77" s="77"/>
    </row>
    <row r="78" spans="1:26" ht="15.75" customHeight="1">
      <c r="A78" s="77" t="s">
        <v>326</v>
      </c>
      <c r="B78" s="70"/>
      <c r="C78" s="70" t="s">
        <v>297</v>
      </c>
      <c r="D78" s="74">
        <v>1</v>
      </c>
      <c r="E78" s="74">
        <v>1</v>
      </c>
      <c r="F78" s="74">
        <v>0.85</v>
      </c>
      <c r="G78" s="74">
        <v>5640</v>
      </c>
      <c r="H78" s="74"/>
      <c r="I78" s="70"/>
      <c r="J78" s="70"/>
      <c r="K78" s="71">
        <f t="shared" si="24"/>
        <v>0</v>
      </c>
      <c r="L78" s="4"/>
      <c r="M78" s="71">
        <f t="shared" si="25"/>
        <v>0</v>
      </c>
      <c r="N78" s="70"/>
      <c r="O78" s="70"/>
      <c r="P78" s="71"/>
      <c r="Q78" s="77"/>
      <c r="R78" s="77"/>
      <c r="S78" s="77"/>
      <c r="T78" s="77"/>
      <c r="U78" s="77"/>
      <c r="V78" s="77"/>
      <c r="W78" s="77"/>
      <c r="X78" s="77"/>
      <c r="Y78" s="77"/>
      <c r="Z78" s="77"/>
    </row>
    <row r="79" spans="1:26" ht="24" customHeight="1">
      <c r="A79" s="67" t="s">
        <v>327</v>
      </c>
      <c r="B79" s="67"/>
      <c r="C79" s="67" t="s">
        <v>5771</v>
      </c>
      <c r="D79" s="23"/>
      <c r="E79" s="23"/>
      <c r="F79" s="23"/>
      <c r="G79" s="23"/>
      <c r="H79" s="23"/>
      <c r="I79" s="67"/>
      <c r="J79" s="67"/>
      <c r="K79" s="67"/>
      <c r="L79" s="67"/>
      <c r="M79" s="68">
        <f>M80+M83+M86+M87</f>
        <v>2</v>
      </c>
      <c r="N79" s="67"/>
      <c r="O79" s="67"/>
      <c r="P79" s="68">
        <f>P80+P83+P86+P87</f>
        <v>0</v>
      </c>
      <c r="Q79" s="77"/>
      <c r="R79" s="77"/>
      <c r="S79" s="77"/>
      <c r="T79" s="77"/>
      <c r="U79" s="77"/>
      <c r="V79" s="77"/>
      <c r="W79" s="77"/>
      <c r="X79" s="77"/>
      <c r="Y79" s="77"/>
      <c r="Z79" s="77"/>
    </row>
    <row r="80" spans="1:26" ht="15.75" customHeight="1">
      <c r="A80" s="80" t="s">
        <v>329</v>
      </c>
      <c r="B80" s="80"/>
      <c r="C80" s="80" t="s">
        <v>330</v>
      </c>
      <c r="D80" s="82"/>
      <c r="E80" s="82"/>
      <c r="F80" s="82"/>
      <c r="G80" s="82"/>
      <c r="H80" s="82"/>
      <c r="I80" s="80"/>
      <c r="J80" s="80"/>
      <c r="K80" s="81"/>
      <c r="L80" s="30"/>
      <c r="M80" s="81">
        <f>M81+M82</f>
        <v>0</v>
      </c>
      <c r="N80" s="80"/>
      <c r="O80" s="80"/>
      <c r="P80" s="81">
        <f>P81+P82</f>
        <v>0</v>
      </c>
      <c r="Q80" s="999"/>
      <c r="R80" s="999"/>
      <c r="S80" s="999"/>
      <c r="T80" s="999"/>
      <c r="U80" s="999"/>
      <c r="V80" s="999"/>
      <c r="W80" s="999"/>
      <c r="X80" s="999"/>
      <c r="Y80" s="999"/>
      <c r="Z80" s="999"/>
    </row>
    <row r="81" spans="1:26" ht="71.25" customHeight="1">
      <c r="A81" s="984" t="s">
        <v>331</v>
      </c>
      <c r="B81" s="984" t="s">
        <v>332</v>
      </c>
      <c r="C81" s="984" t="s">
        <v>333</v>
      </c>
      <c r="D81" s="986"/>
      <c r="E81" s="986"/>
      <c r="F81" s="986"/>
      <c r="G81" s="986"/>
      <c r="H81" s="986"/>
      <c r="I81" s="984"/>
      <c r="J81" s="984"/>
      <c r="K81" s="987">
        <f t="shared" ref="K81:K82" si="26">J81/100000</f>
        <v>0</v>
      </c>
      <c r="L81" s="985"/>
      <c r="M81" s="987">
        <f t="shared" ref="M81:M82" si="27">K81*L81</f>
        <v>0</v>
      </c>
      <c r="N81" s="1003" t="s">
        <v>5772</v>
      </c>
      <c r="O81" s="984"/>
      <c r="P81" s="987"/>
      <c r="Q81" s="988"/>
      <c r="R81" s="988"/>
      <c r="S81" s="988"/>
      <c r="T81" s="988"/>
      <c r="U81" s="988"/>
      <c r="V81" s="988"/>
      <c r="W81" s="988"/>
      <c r="X81" s="988"/>
      <c r="Y81" s="988"/>
      <c r="Z81" s="988"/>
    </row>
    <row r="82" spans="1:26" ht="15.75" customHeight="1">
      <c r="A82" s="137" t="s">
        <v>334</v>
      </c>
      <c r="B82" s="137" t="s">
        <v>335</v>
      </c>
      <c r="C82" s="137" t="s">
        <v>336</v>
      </c>
      <c r="D82" s="132"/>
      <c r="E82" s="132"/>
      <c r="F82" s="132"/>
      <c r="G82" s="132"/>
      <c r="H82" s="132"/>
      <c r="I82" s="1004"/>
      <c r="J82" s="137"/>
      <c r="K82" s="136">
        <f t="shared" si="26"/>
        <v>0</v>
      </c>
      <c r="L82" s="131"/>
      <c r="M82" s="136">
        <f t="shared" si="27"/>
        <v>0</v>
      </c>
      <c r="N82" s="137"/>
      <c r="O82" s="137"/>
      <c r="P82" s="136"/>
      <c r="Q82" s="997"/>
      <c r="R82" s="997"/>
      <c r="S82" s="997"/>
      <c r="T82" s="997"/>
      <c r="U82" s="997"/>
      <c r="V82" s="997"/>
      <c r="W82" s="997"/>
      <c r="X82" s="997"/>
      <c r="Y82" s="997"/>
      <c r="Z82" s="997"/>
    </row>
    <row r="83" spans="1:26" ht="25.5" customHeight="1">
      <c r="A83" s="85" t="s">
        <v>337</v>
      </c>
      <c r="B83" s="85"/>
      <c r="C83" s="86" t="s">
        <v>338</v>
      </c>
      <c r="D83" s="1005"/>
      <c r="E83" s="1005"/>
      <c r="F83" s="1005"/>
      <c r="G83" s="1005"/>
      <c r="H83" s="1005"/>
      <c r="I83" s="85"/>
      <c r="J83" s="85"/>
      <c r="K83" s="88"/>
      <c r="L83" s="86"/>
      <c r="M83" s="88">
        <f>SUM(M84:M85)</f>
        <v>0</v>
      </c>
      <c r="N83" s="85"/>
      <c r="O83" s="85"/>
      <c r="P83" s="88">
        <f>SUM(P84:P85)</f>
        <v>0</v>
      </c>
      <c r="Q83" s="999"/>
      <c r="R83" s="999"/>
      <c r="S83" s="999"/>
      <c r="T83" s="999"/>
      <c r="U83" s="999"/>
      <c r="V83" s="999"/>
      <c r="W83" s="999"/>
      <c r="X83" s="999"/>
      <c r="Y83" s="999"/>
      <c r="Z83" s="999"/>
    </row>
    <row r="84" spans="1:26" ht="15.75" customHeight="1">
      <c r="A84" s="70" t="s">
        <v>339</v>
      </c>
      <c r="B84" s="70" t="s">
        <v>340</v>
      </c>
      <c r="C84" s="70" t="s">
        <v>341</v>
      </c>
      <c r="D84" s="74"/>
      <c r="E84" s="74"/>
      <c r="F84" s="74"/>
      <c r="G84" s="74"/>
      <c r="H84" s="74"/>
      <c r="I84" s="70"/>
      <c r="J84" s="70"/>
      <c r="K84" s="71">
        <f t="shared" ref="K84:K86" si="28">J84/100000</f>
        <v>0</v>
      </c>
      <c r="L84" s="4"/>
      <c r="M84" s="71">
        <f t="shared" ref="M84:M86" si="29">K84*L84</f>
        <v>0</v>
      </c>
      <c r="N84" s="70"/>
      <c r="O84" s="70"/>
      <c r="P84" s="71"/>
      <c r="Q84" s="77"/>
      <c r="R84" s="77"/>
      <c r="S84" s="77"/>
      <c r="T84" s="77"/>
      <c r="U84" s="77"/>
      <c r="V84" s="77"/>
      <c r="W84" s="77"/>
      <c r="X84" s="77"/>
      <c r="Y84" s="77"/>
      <c r="Z84" s="77"/>
    </row>
    <row r="85" spans="1:26" ht="15.75" customHeight="1">
      <c r="A85" s="70" t="s">
        <v>342</v>
      </c>
      <c r="B85" s="70" t="s">
        <v>343</v>
      </c>
      <c r="C85" s="70" t="s">
        <v>344</v>
      </c>
      <c r="D85" s="74"/>
      <c r="E85" s="74"/>
      <c r="F85" s="74"/>
      <c r="G85" s="74"/>
      <c r="H85" s="74"/>
      <c r="I85" s="70"/>
      <c r="J85" s="70"/>
      <c r="K85" s="71">
        <f t="shared" si="28"/>
        <v>0</v>
      </c>
      <c r="L85" s="4"/>
      <c r="M85" s="71">
        <f t="shared" si="29"/>
        <v>0</v>
      </c>
      <c r="N85" s="70"/>
      <c r="O85" s="70"/>
      <c r="P85" s="71"/>
      <c r="Q85" s="77"/>
      <c r="R85" s="77"/>
      <c r="S85" s="77"/>
      <c r="T85" s="77"/>
      <c r="U85" s="77"/>
      <c r="V85" s="77"/>
      <c r="W85" s="77"/>
      <c r="X85" s="77"/>
      <c r="Y85" s="77"/>
      <c r="Z85" s="77"/>
    </row>
    <row r="86" spans="1:26" ht="15.75" customHeight="1">
      <c r="A86" s="80" t="s">
        <v>345</v>
      </c>
      <c r="B86" s="80" t="s">
        <v>346</v>
      </c>
      <c r="C86" s="80" t="s">
        <v>347</v>
      </c>
      <c r="D86" s="82"/>
      <c r="E86" s="82"/>
      <c r="F86" s="82"/>
      <c r="G86" s="82"/>
      <c r="H86" s="82"/>
      <c r="I86" s="80"/>
      <c r="J86" s="80"/>
      <c r="K86" s="81">
        <f t="shared" si="28"/>
        <v>0</v>
      </c>
      <c r="L86" s="30"/>
      <c r="M86" s="81">
        <f t="shared" si="29"/>
        <v>0</v>
      </c>
      <c r="N86" s="80"/>
      <c r="O86" s="80"/>
      <c r="P86" s="81"/>
      <c r="Q86" s="999"/>
      <c r="R86" s="999"/>
      <c r="S86" s="999"/>
      <c r="T86" s="999"/>
      <c r="U86" s="999"/>
      <c r="V86" s="999"/>
      <c r="W86" s="999"/>
      <c r="X86" s="999"/>
      <c r="Y86" s="999"/>
      <c r="Z86" s="999"/>
    </row>
    <row r="87" spans="1:26" ht="21.75" customHeight="1">
      <c r="A87" s="290" t="s">
        <v>348</v>
      </c>
      <c r="B87" s="274"/>
      <c r="C87" s="268" t="s">
        <v>349</v>
      </c>
      <c r="D87" s="270"/>
      <c r="E87" s="270"/>
      <c r="F87" s="270"/>
      <c r="G87" s="270"/>
      <c r="H87" s="270"/>
      <c r="I87" s="274"/>
      <c r="J87" s="274"/>
      <c r="K87" s="272"/>
      <c r="L87" s="268"/>
      <c r="M87" s="272">
        <f>SUM(M88:M89)</f>
        <v>2</v>
      </c>
      <c r="N87" s="274"/>
      <c r="O87" s="274"/>
      <c r="P87" s="272">
        <f>SUM(P88:P89)</f>
        <v>0</v>
      </c>
      <c r="Q87" s="77"/>
      <c r="R87" s="77"/>
      <c r="S87" s="77"/>
      <c r="T87" s="77"/>
      <c r="U87" s="77"/>
      <c r="V87" s="77"/>
      <c r="W87" s="77"/>
      <c r="X87" s="77"/>
      <c r="Y87" s="77"/>
      <c r="Z87" s="77"/>
    </row>
    <row r="88" spans="1:26" ht="53.25" customHeight="1">
      <c r="A88" s="1000" t="s">
        <v>350</v>
      </c>
      <c r="B88" s="984"/>
      <c r="C88" s="984" t="s">
        <v>351</v>
      </c>
      <c r="D88" s="986"/>
      <c r="E88" s="986"/>
      <c r="F88" s="986"/>
      <c r="G88" s="986"/>
      <c r="H88" s="986"/>
      <c r="I88" s="984" t="s">
        <v>5684</v>
      </c>
      <c r="J88" s="984">
        <v>50000</v>
      </c>
      <c r="K88" s="987">
        <f t="shared" ref="K88:K89" si="30">J88/100000</f>
        <v>0.5</v>
      </c>
      <c r="L88" s="1006">
        <v>4</v>
      </c>
      <c r="M88" s="987">
        <f t="shared" ref="M88:M89" si="31">K88*L88</f>
        <v>2</v>
      </c>
      <c r="N88" s="984" t="s">
        <v>5773</v>
      </c>
      <c r="O88" s="984"/>
      <c r="P88" s="987"/>
      <c r="Q88" s="988"/>
      <c r="R88" s="988"/>
      <c r="S88" s="988"/>
      <c r="T88" s="988"/>
      <c r="U88" s="988"/>
      <c r="V88" s="988"/>
      <c r="W88" s="988"/>
      <c r="X88" s="988"/>
      <c r="Y88" s="988"/>
      <c r="Z88" s="988"/>
    </row>
    <row r="89" spans="1:26" ht="15.75" customHeight="1">
      <c r="A89" s="337" t="s">
        <v>352</v>
      </c>
      <c r="B89" s="137"/>
      <c r="C89" s="137" t="s">
        <v>353</v>
      </c>
      <c r="D89" s="132"/>
      <c r="E89" s="132"/>
      <c r="F89" s="132"/>
      <c r="G89" s="132"/>
      <c r="H89" s="132"/>
      <c r="I89" s="1004"/>
      <c r="J89" s="137"/>
      <c r="K89" s="136">
        <f t="shared" si="30"/>
        <v>0</v>
      </c>
      <c r="L89" s="135"/>
      <c r="M89" s="136">
        <f t="shared" si="31"/>
        <v>0</v>
      </c>
      <c r="N89" s="1004"/>
      <c r="O89" s="137"/>
      <c r="P89" s="136"/>
      <c r="Q89" s="997"/>
      <c r="R89" s="997"/>
      <c r="S89" s="997"/>
      <c r="T89" s="997"/>
      <c r="U89" s="997"/>
      <c r="V89" s="997"/>
      <c r="W89" s="997"/>
      <c r="X89" s="997"/>
      <c r="Y89" s="997"/>
      <c r="Z89" s="997"/>
    </row>
    <row r="90" spans="1:26" ht="15.75" customHeight="1">
      <c r="A90" s="67" t="s">
        <v>354</v>
      </c>
      <c r="B90" s="67"/>
      <c r="C90" s="67" t="s">
        <v>355</v>
      </c>
      <c r="D90" s="23"/>
      <c r="E90" s="23"/>
      <c r="F90" s="23"/>
      <c r="G90" s="23"/>
      <c r="H90" s="23"/>
      <c r="I90" s="67"/>
      <c r="J90" s="67"/>
      <c r="K90" s="67"/>
      <c r="L90" s="67"/>
      <c r="M90" s="68">
        <f>M91</f>
        <v>0</v>
      </c>
      <c r="N90" s="67"/>
      <c r="O90" s="67"/>
      <c r="P90" s="67">
        <f>P91</f>
        <v>0</v>
      </c>
      <c r="Q90" s="999"/>
      <c r="R90" s="999"/>
      <c r="S90" s="999"/>
      <c r="T90" s="999"/>
      <c r="U90" s="999"/>
      <c r="V90" s="999"/>
      <c r="W90" s="999"/>
      <c r="X90" s="999"/>
      <c r="Y90" s="999"/>
      <c r="Z90" s="999"/>
    </row>
    <row r="91" spans="1:26" ht="15.75" customHeight="1">
      <c r="A91" s="70" t="s">
        <v>5774</v>
      </c>
      <c r="B91" s="80"/>
      <c r="C91" s="70" t="s">
        <v>1175</v>
      </c>
      <c r="D91" s="82"/>
      <c r="E91" s="82"/>
      <c r="F91" s="82"/>
      <c r="G91" s="82"/>
      <c r="H91" s="82"/>
      <c r="I91" s="80"/>
      <c r="J91" s="80"/>
      <c r="K91" s="81">
        <f>J91/100000</f>
        <v>0</v>
      </c>
      <c r="L91" s="80"/>
      <c r="M91" s="81">
        <f>K91*L91</f>
        <v>0</v>
      </c>
      <c r="N91" s="80"/>
      <c r="O91" s="80"/>
      <c r="P91" s="80"/>
      <c r="Q91" s="999"/>
      <c r="R91" s="999"/>
      <c r="S91" s="999"/>
      <c r="T91" s="999"/>
      <c r="U91" s="999"/>
      <c r="V91" s="999"/>
      <c r="W91" s="999"/>
      <c r="X91" s="999"/>
      <c r="Y91" s="999"/>
      <c r="Z91" s="999"/>
    </row>
    <row r="92" spans="1:26" ht="19.5" customHeight="1">
      <c r="A92" s="67" t="s">
        <v>356</v>
      </c>
      <c r="B92" s="67"/>
      <c r="C92" s="67" t="s">
        <v>357</v>
      </c>
      <c r="D92" s="1008"/>
      <c r="E92" s="1008"/>
      <c r="F92" s="1008"/>
      <c r="G92" s="1008"/>
      <c r="H92" s="1008"/>
      <c r="I92" s="1008"/>
      <c r="J92" s="1008"/>
      <c r="K92" s="68"/>
      <c r="L92" s="115"/>
      <c r="M92" s="68">
        <f>M93+M94+M95</f>
        <v>2</v>
      </c>
      <c r="N92" s="1009"/>
      <c r="O92" s="1009"/>
      <c r="P92" s="68">
        <f>P93+P94+P95</f>
        <v>0</v>
      </c>
      <c r="Q92" s="999"/>
      <c r="R92" s="999"/>
      <c r="S92" s="999"/>
      <c r="T92" s="999"/>
      <c r="U92" s="999"/>
      <c r="V92" s="999"/>
      <c r="W92" s="999"/>
      <c r="X92" s="999"/>
      <c r="Y92" s="999"/>
      <c r="Z92" s="999"/>
    </row>
    <row r="93" spans="1:26" ht="51.75" customHeight="1">
      <c r="A93" s="984" t="s">
        <v>358</v>
      </c>
      <c r="B93" s="985"/>
      <c r="C93" s="984" t="s">
        <v>359</v>
      </c>
      <c r="D93" s="986"/>
      <c r="E93" s="986"/>
      <c r="F93" s="986"/>
      <c r="G93" s="986"/>
      <c r="H93" s="986"/>
      <c r="I93" s="985" t="s">
        <v>5684</v>
      </c>
      <c r="J93" s="985">
        <v>50000</v>
      </c>
      <c r="K93" s="987">
        <f t="shared" ref="K93:K95" si="32">J93/100000</f>
        <v>0.5</v>
      </c>
      <c r="L93" s="985">
        <v>4</v>
      </c>
      <c r="M93" s="987">
        <f t="shared" ref="M93:M95" si="33">K93*L93</f>
        <v>2</v>
      </c>
      <c r="N93" s="984" t="s">
        <v>5775</v>
      </c>
      <c r="O93" s="984"/>
      <c r="P93" s="987"/>
      <c r="Q93" s="988"/>
      <c r="R93" s="988"/>
      <c r="S93" s="988"/>
      <c r="T93" s="988"/>
      <c r="U93" s="988"/>
      <c r="V93" s="988"/>
      <c r="W93" s="988"/>
      <c r="X93" s="988"/>
      <c r="Y93" s="988"/>
      <c r="Z93" s="988"/>
    </row>
    <row r="94" spans="1:26" ht="60" customHeight="1">
      <c r="A94" s="137" t="s">
        <v>360</v>
      </c>
      <c r="B94" s="131"/>
      <c r="C94" s="137" t="s">
        <v>361</v>
      </c>
      <c r="D94" s="132"/>
      <c r="E94" s="132"/>
      <c r="F94" s="132"/>
      <c r="G94" s="132"/>
      <c r="H94" s="132"/>
      <c r="I94" s="1004"/>
      <c r="J94" s="131"/>
      <c r="K94" s="136">
        <f t="shared" si="32"/>
        <v>0</v>
      </c>
      <c r="L94" s="131"/>
      <c r="M94" s="136">
        <f t="shared" si="33"/>
        <v>0</v>
      </c>
      <c r="N94" s="1004"/>
      <c r="O94" s="137"/>
      <c r="P94" s="136"/>
      <c r="Q94" s="997"/>
      <c r="R94" s="997"/>
      <c r="S94" s="997"/>
      <c r="T94" s="997"/>
      <c r="U94" s="997"/>
      <c r="V94" s="997"/>
      <c r="W94" s="997"/>
      <c r="X94" s="997"/>
      <c r="Y94" s="997"/>
      <c r="Z94" s="997"/>
    </row>
    <row r="95" spans="1:26" ht="19.5" customHeight="1">
      <c r="A95" s="70" t="s">
        <v>362</v>
      </c>
      <c r="B95" s="4"/>
      <c r="C95" s="70" t="s">
        <v>363</v>
      </c>
      <c r="D95" s="74"/>
      <c r="E95" s="74"/>
      <c r="F95" s="74"/>
      <c r="G95" s="74"/>
      <c r="H95" s="74"/>
      <c r="I95" s="4"/>
      <c r="J95" s="4"/>
      <c r="K95" s="71">
        <f t="shared" si="32"/>
        <v>0</v>
      </c>
      <c r="L95" s="4"/>
      <c r="M95" s="71">
        <f t="shared" si="33"/>
        <v>0</v>
      </c>
      <c r="N95" s="70"/>
      <c r="O95" s="70"/>
      <c r="P95" s="71"/>
      <c r="Q95" s="77"/>
      <c r="R95" s="77"/>
      <c r="S95" s="77"/>
      <c r="T95" s="77"/>
      <c r="U95" s="77"/>
      <c r="V95" s="77"/>
      <c r="W95" s="77"/>
      <c r="X95" s="77"/>
      <c r="Y95" s="77"/>
      <c r="Z95" s="77"/>
    </row>
    <row r="96" spans="1:26" ht="19.5" customHeight="1">
      <c r="A96" s="67" t="s">
        <v>364</v>
      </c>
      <c r="B96" s="67"/>
      <c r="C96" s="67" t="s">
        <v>365</v>
      </c>
      <c r="D96" s="23"/>
      <c r="E96" s="23"/>
      <c r="F96" s="23"/>
      <c r="G96" s="23"/>
      <c r="H96" s="23"/>
      <c r="I96" s="67"/>
      <c r="J96" s="67"/>
      <c r="K96" s="67"/>
      <c r="L96" s="67"/>
      <c r="M96" s="68">
        <f>SUM(M97:M98)</f>
        <v>1.6</v>
      </c>
      <c r="N96" s="67"/>
      <c r="O96" s="67"/>
      <c r="P96" s="68">
        <f>SUM(P97:P98)</f>
        <v>0</v>
      </c>
      <c r="Q96" s="999"/>
      <c r="R96" s="999"/>
      <c r="S96" s="999"/>
      <c r="T96" s="999"/>
      <c r="U96" s="999"/>
      <c r="V96" s="999"/>
      <c r="W96" s="999"/>
      <c r="X96" s="999"/>
      <c r="Y96" s="999"/>
      <c r="Z96" s="999"/>
    </row>
    <row r="97" spans="1:26" ht="15.75" customHeight="1">
      <c r="A97" s="70" t="s">
        <v>366</v>
      </c>
      <c r="B97" s="74"/>
      <c r="C97" s="4" t="s">
        <v>367</v>
      </c>
      <c r="D97" s="74"/>
      <c r="E97" s="74"/>
      <c r="F97" s="74"/>
      <c r="G97" s="74"/>
      <c r="H97" s="74"/>
      <c r="I97" s="74"/>
      <c r="J97" s="74"/>
      <c r="K97" s="81">
        <f t="shared" ref="K97:K98" si="34">J97/100000</f>
        <v>0</v>
      </c>
      <c r="L97" s="30"/>
      <c r="M97" s="81">
        <f t="shared" ref="M97:M98" si="35">K97*L97</f>
        <v>0</v>
      </c>
      <c r="N97" s="70"/>
      <c r="O97" s="70"/>
      <c r="P97" s="71"/>
      <c r="Q97" s="77"/>
      <c r="R97" s="77"/>
      <c r="S97" s="77"/>
      <c r="T97" s="77"/>
      <c r="U97" s="77"/>
      <c r="V97" s="77"/>
      <c r="W97" s="77"/>
      <c r="X97" s="77"/>
      <c r="Y97" s="77"/>
      <c r="Z97" s="77"/>
    </row>
    <row r="98" spans="1:26" ht="15.75" customHeight="1">
      <c r="A98" s="984" t="s">
        <v>368</v>
      </c>
      <c r="B98" s="986"/>
      <c r="C98" s="984" t="s">
        <v>297</v>
      </c>
      <c r="D98" s="986"/>
      <c r="E98" s="986"/>
      <c r="F98" s="986"/>
      <c r="G98" s="986"/>
      <c r="H98" s="986"/>
      <c r="I98" s="986" t="s">
        <v>5776</v>
      </c>
      <c r="J98" s="986">
        <v>80000</v>
      </c>
      <c r="K98" s="1002">
        <f t="shared" si="34"/>
        <v>0.8</v>
      </c>
      <c r="L98" s="1006">
        <v>2</v>
      </c>
      <c r="M98" s="1002">
        <f t="shared" si="35"/>
        <v>1.6</v>
      </c>
      <c r="N98" s="984" t="s">
        <v>5777</v>
      </c>
      <c r="O98" s="984"/>
      <c r="P98" s="987"/>
      <c r="Q98" s="988"/>
      <c r="R98" s="988"/>
      <c r="S98" s="988"/>
      <c r="T98" s="988"/>
      <c r="U98" s="988"/>
      <c r="V98" s="988"/>
      <c r="W98" s="988"/>
      <c r="X98" s="988"/>
      <c r="Y98" s="988"/>
      <c r="Z98" s="988"/>
    </row>
    <row r="99" spans="1:26" ht="15.75" customHeight="1">
      <c r="A99" s="64" t="s">
        <v>369</v>
      </c>
      <c r="B99" s="64"/>
      <c r="C99" s="64" t="s">
        <v>22</v>
      </c>
      <c r="D99" s="108"/>
      <c r="E99" s="108"/>
      <c r="F99" s="108"/>
      <c r="G99" s="108"/>
      <c r="H99" s="108"/>
      <c r="I99" s="64"/>
      <c r="J99" s="64"/>
      <c r="K99" s="64"/>
      <c r="L99" s="64"/>
      <c r="M99" s="65">
        <f>M100</f>
        <v>0</v>
      </c>
      <c r="N99" s="64"/>
      <c r="O99" s="64"/>
      <c r="P99" s="65">
        <f>P100</f>
        <v>0</v>
      </c>
      <c r="Q99" s="77"/>
      <c r="R99" s="77"/>
      <c r="S99" s="77"/>
      <c r="T99" s="77"/>
      <c r="U99" s="77"/>
      <c r="V99" s="77"/>
      <c r="W99" s="77"/>
      <c r="X99" s="77"/>
      <c r="Y99" s="77"/>
      <c r="Z99" s="77"/>
    </row>
    <row r="100" spans="1:26" ht="15.75" customHeight="1">
      <c r="A100" s="70" t="s">
        <v>370</v>
      </c>
      <c r="B100" s="70"/>
      <c r="C100" s="70" t="s">
        <v>371</v>
      </c>
      <c r="D100" s="74"/>
      <c r="E100" s="74"/>
      <c r="F100" s="74"/>
      <c r="G100" s="74"/>
      <c r="H100" s="74"/>
      <c r="I100" s="70"/>
      <c r="J100" s="70"/>
      <c r="K100" s="71">
        <f>J100/100000</f>
        <v>0</v>
      </c>
      <c r="L100" s="4"/>
      <c r="M100" s="71">
        <f>K100*L100</f>
        <v>0</v>
      </c>
      <c r="N100" s="70"/>
      <c r="O100" s="70"/>
      <c r="P100" s="71"/>
      <c r="Q100" s="77"/>
      <c r="R100" s="77"/>
      <c r="S100" s="77"/>
      <c r="T100" s="77"/>
      <c r="U100" s="77"/>
      <c r="V100" s="77"/>
      <c r="W100" s="77"/>
      <c r="X100" s="77"/>
      <c r="Y100" s="77"/>
      <c r="Z100" s="77"/>
    </row>
    <row r="101" spans="1:26" ht="15.75" customHeight="1">
      <c r="A101" s="64" t="s">
        <v>372</v>
      </c>
      <c r="B101" s="64"/>
      <c r="C101" s="64" t="s">
        <v>373</v>
      </c>
      <c r="D101" s="108"/>
      <c r="E101" s="108"/>
      <c r="F101" s="108"/>
      <c r="G101" s="108"/>
      <c r="H101" s="108"/>
      <c r="I101" s="64"/>
      <c r="J101" s="64"/>
      <c r="K101" s="64"/>
      <c r="L101" s="64"/>
      <c r="M101" s="65">
        <f>M102+M150+M151+M152</f>
        <v>117.76635999999999</v>
      </c>
      <c r="N101" s="64"/>
      <c r="O101" s="64"/>
      <c r="P101" s="65">
        <f>P102+P150+P151+P152</f>
        <v>0</v>
      </c>
      <c r="Q101" s="77"/>
      <c r="R101" s="77"/>
      <c r="S101" s="77"/>
      <c r="T101" s="77"/>
      <c r="U101" s="77"/>
      <c r="V101" s="77"/>
      <c r="W101" s="77"/>
      <c r="X101" s="77"/>
      <c r="Y101" s="77"/>
      <c r="Z101" s="77"/>
    </row>
    <row r="102" spans="1:26" ht="15.75" customHeight="1">
      <c r="A102" s="67" t="s">
        <v>374</v>
      </c>
      <c r="B102" s="67"/>
      <c r="C102" s="67" t="s">
        <v>375</v>
      </c>
      <c r="D102" s="23"/>
      <c r="E102" s="23"/>
      <c r="F102" s="23"/>
      <c r="G102" s="23"/>
      <c r="H102" s="23"/>
      <c r="I102" s="67"/>
      <c r="J102" s="67"/>
      <c r="K102" s="67"/>
      <c r="L102" s="67"/>
      <c r="M102" s="68">
        <f>M103+M107+M111+M115+M119+M123+M131+M133+M143+M147</f>
        <v>105.08256</v>
      </c>
      <c r="N102" s="67"/>
      <c r="O102" s="67"/>
      <c r="P102" s="68">
        <f>P103+P107+P111+P115+P119+P123+P131+P133+P143+P147</f>
        <v>0</v>
      </c>
      <c r="Q102" s="77"/>
      <c r="R102" s="77"/>
      <c r="S102" s="77"/>
      <c r="T102" s="77"/>
      <c r="U102" s="77"/>
      <c r="V102" s="77"/>
      <c r="W102" s="77"/>
      <c r="X102" s="77"/>
      <c r="Y102" s="77"/>
      <c r="Z102" s="77"/>
    </row>
    <row r="103" spans="1:26" ht="15.75" customHeight="1">
      <c r="A103" s="78" t="s">
        <v>376</v>
      </c>
      <c r="B103" s="78" t="s">
        <v>377</v>
      </c>
      <c r="C103" s="78" t="s">
        <v>378</v>
      </c>
      <c r="D103" s="118"/>
      <c r="E103" s="118"/>
      <c r="F103" s="118"/>
      <c r="G103" s="118"/>
      <c r="H103" s="118"/>
      <c r="I103" s="78"/>
      <c r="J103" s="78"/>
      <c r="K103" s="78"/>
      <c r="L103" s="78"/>
      <c r="M103" s="79">
        <f>SUM(M104:M106)</f>
        <v>46.498559999999998</v>
      </c>
      <c r="N103" s="78"/>
      <c r="O103" s="78"/>
      <c r="P103" s="79">
        <f>SUM(P104:P106)</f>
        <v>0</v>
      </c>
      <c r="Q103" s="77"/>
      <c r="R103" s="77"/>
      <c r="S103" s="77"/>
      <c r="T103" s="77"/>
      <c r="U103" s="77"/>
      <c r="V103" s="77"/>
      <c r="W103" s="77"/>
      <c r="X103" s="77"/>
      <c r="Y103" s="77"/>
      <c r="Z103" s="77"/>
    </row>
    <row r="104" spans="1:26" ht="15.75" customHeight="1">
      <c r="A104" s="70" t="s">
        <v>379</v>
      </c>
      <c r="B104" s="70" t="s">
        <v>380</v>
      </c>
      <c r="C104" s="70" t="s">
        <v>284</v>
      </c>
      <c r="D104" s="74">
        <v>32</v>
      </c>
      <c r="E104" s="74">
        <v>28</v>
      </c>
      <c r="F104" s="74">
        <v>44.76</v>
      </c>
      <c r="G104" s="74">
        <v>2092904</v>
      </c>
      <c r="H104" s="74"/>
      <c r="I104" s="70" t="s">
        <v>5778</v>
      </c>
      <c r="J104" s="70">
        <v>145308</v>
      </c>
      <c r="K104" s="71">
        <f t="shared" ref="K104:K106" si="36">J104/100000</f>
        <v>1.4530799999999999</v>
      </c>
      <c r="L104" s="4">
        <v>32</v>
      </c>
      <c r="M104" s="71">
        <f t="shared" ref="M104:M106" si="37">K104*L104</f>
        <v>46.498559999999998</v>
      </c>
      <c r="N104" s="622" t="s">
        <v>5779</v>
      </c>
      <c r="O104" s="70"/>
      <c r="P104" s="71"/>
      <c r="Q104" s="77"/>
      <c r="R104" s="77"/>
      <c r="S104" s="77"/>
      <c r="T104" s="77"/>
      <c r="U104" s="77"/>
      <c r="V104" s="77"/>
      <c r="W104" s="77"/>
      <c r="X104" s="77"/>
      <c r="Y104" s="77"/>
      <c r="Z104" s="77"/>
    </row>
    <row r="105" spans="1:26" ht="15.75" customHeight="1">
      <c r="A105" s="70" t="s">
        <v>381</v>
      </c>
      <c r="B105" s="70" t="s">
        <v>382</v>
      </c>
      <c r="C105" s="70" t="s">
        <v>287</v>
      </c>
      <c r="D105" s="74"/>
      <c r="E105" s="74"/>
      <c r="F105" s="74"/>
      <c r="G105" s="74"/>
      <c r="H105" s="74"/>
      <c r="I105" s="70"/>
      <c r="J105" s="70"/>
      <c r="K105" s="71">
        <f t="shared" si="36"/>
        <v>0</v>
      </c>
      <c r="L105" s="4"/>
      <c r="M105" s="71">
        <f t="shared" si="37"/>
        <v>0</v>
      </c>
      <c r="N105" s="70"/>
      <c r="O105" s="70"/>
      <c r="P105" s="71"/>
      <c r="Q105" s="77"/>
      <c r="R105" s="77"/>
      <c r="S105" s="77"/>
      <c r="T105" s="77"/>
      <c r="U105" s="77"/>
      <c r="V105" s="77"/>
      <c r="W105" s="77"/>
      <c r="X105" s="77"/>
      <c r="Y105" s="77"/>
      <c r="Z105" s="77"/>
    </row>
    <row r="106" spans="1:26" ht="15.75" customHeight="1">
      <c r="A106" s="70" t="s">
        <v>383</v>
      </c>
      <c r="B106" s="70" t="s">
        <v>384</v>
      </c>
      <c r="C106" s="70" t="s">
        <v>289</v>
      </c>
      <c r="D106" s="74"/>
      <c r="E106" s="74"/>
      <c r="F106" s="74"/>
      <c r="G106" s="74"/>
      <c r="H106" s="74"/>
      <c r="I106" s="70"/>
      <c r="J106" s="70"/>
      <c r="K106" s="71">
        <f t="shared" si="36"/>
        <v>0</v>
      </c>
      <c r="L106" s="4"/>
      <c r="M106" s="71">
        <f t="shared" si="37"/>
        <v>0</v>
      </c>
      <c r="N106" s="70"/>
      <c r="O106" s="70"/>
      <c r="P106" s="71"/>
      <c r="Q106" s="77"/>
      <c r="R106" s="77"/>
      <c r="S106" s="77"/>
      <c r="T106" s="77"/>
      <c r="U106" s="77"/>
      <c r="V106" s="77"/>
      <c r="W106" s="77"/>
      <c r="X106" s="77"/>
      <c r="Y106" s="77"/>
      <c r="Z106" s="77"/>
    </row>
    <row r="107" spans="1:26" ht="15.75" customHeight="1">
      <c r="A107" s="78" t="s">
        <v>385</v>
      </c>
      <c r="B107" s="78" t="s">
        <v>386</v>
      </c>
      <c r="C107" s="78" t="s">
        <v>387</v>
      </c>
      <c r="D107" s="118"/>
      <c r="E107" s="118"/>
      <c r="F107" s="118"/>
      <c r="G107" s="118"/>
      <c r="H107" s="118"/>
      <c r="I107" s="78"/>
      <c r="J107" s="78"/>
      <c r="K107" s="78"/>
      <c r="L107" s="78"/>
      <c r="M107" s="79">
        <f>SUM(M108:M110)</f>
        <v>9.0628799999999998</v>
      </c>
      <c r="N107" s="78"/>
      <c r="O107" s="78"/>
      <c r="P107" s="79">
        <f>SUM(P108:P110)</f>
        <v>0</v>
      </c>
      <c r="Q107" s="77"/>
      <c r="R107" s="77"/>
      <c r="S107" s="77"/>
      <c r="T107" s="77"/>
      <c r="U107" s="77"/>
      <c r="V107" s="77"/>
      <c r="W107" s="77"/>
      <c r="X107" s="77"/>
      <c r="Y107" s="77"/>
      <c r="Z107" s="77"/>
    </row>
    <row r="108" spans="1:26" ht="15.75" customHeight="1">
      <c r="A108" s="70" t="s">
        <v>388</v>
      </c>
      <c r="B108" s="70" t="s">
        <v>389</v>
      </c>
      <c r="C108" s="70" t="s">
        <v>284</v>
      </c>
      <c r="D108" s="74">
        <v>4</v>
      </c>
      <c r="E108" s="74">
        <v>2</v>
      </c>
      <c r="F108" s="74">
        <v>7.99</v>
      </c>
      <c r="G108" s="74">
        <v>243805</v>
      </c>
      <c r="H108" s="74"/>
      <c r="I108" s="70" t="s">
        <v>5780</v>
      </c>
      <c r="J108" s="70">
        <v>226572</v>
      </c>
      <c r="K108" s="71">
        <f t="shared" ref="K108:K110" si="38">J108/100000</f>
        <v>2.26572</v>
      </c>
      <c r="L108" s="4">
        <v>4</v>
      </c>
      <c r="M108" s="71">
        <f t="shared" ref="M108:M110" si="39">K108*L108</f>
        <v>9.0628799999999998</v>
      </c>
      <c r="N108" s="622" t="s">
        <v>5781</v>
      </c>
      <c r="O108" s="70"/>
      <c r="P108" s="71"/>
      <c r="Q108" s="77"/>
      <c r="R108" s="77"/>
      <c r="S108" s="77"/>
      <c r="T108" s="77"/>
      <c r="U108" s="77"/>
      <c r="V108" s="77"/>
      <c r="W108" s="77"/>
      <c r="X108" s="77"/>
      <c r="Y108" s="77"/>
      <c r="Z108" s="77"/>
    </row>
    <row r="109" spans="1:26" ht="15.75" customHeight="1">
      <c r="A109" s="70" t="s">
        <v>391</v>
      </c>
      <c r="B109" s="70" t="s">
        <v>393</v>
      </c>
      <c r="C109" s="70" t="s">
        <v>287</v>
      </c>
      <c r="D109" s="74"/>
      <c r="E109" s="74"/>
      <c r="F109" s="74"/>
      <c r="G109" s="74"/>
      <c r="H109" s="74"/>
      <c r="I109" s="70"/>
      <c r="J109" s="70"/>
      <c r="K109" s="71">
        <f t="shared" si="38"/>
        <v>0</v>
      </c>
      <c r="L109" s="4"/>
      <c r="M109" s="71">
        <f t="shared" si="39"/>
        <v>0</v>
      </c>
      <c r="N109" s="70"/>
      <c r="O109" s="70"/>
      <c r="P109" s="71"/>
      <c r="Q109" s="77"/>
      <c r="R109" s="77"/>
      <c r="S109" s="77"/>
      <c r="T109" s="77"/>
      <c r="U109" s="77"/>
      <c r="V109" s="77"/>
      <c r="W109" s="77"/>
      <c r="X109" s="77"/>
      <c r="Y109" s="77"/>
      <c r="Z109" s="77"/>
    </row>
    <row r="110" spans="1:26" ht="15.75" customHeight="1">
      <c r="A110" s="70" t="s">
        <v>397</v>
      </c>
      <c r="B110" s="70" t="s">
        <v>398</v>
      </c>
      <c r="C110" s="70" t="s">
        <v>289</v>
      </c>
      <c r="D110" s="74"/>
      <c r="E110" s="74"/>
      <c r="F110" s="74"/>
      <c r="G110" s="74"/>
      <c r="H110" s="74"/>
      <c r="I110" s="70"/>
      <c r="J110" s="70"/>
      <c r="K110" s="71">
        <f t="shared" si="38"/>
        <v>0</v>
      </c>
      <c r="L110" s="4"/>
      <c r="M110" s="71">
        <f t="shared" si="39"/>
        <v>0</v>
      </c>
      <c r="N110" s="70"/>
      <c r="O110" s="70"/>
      <c r="P110" s="71"/>
      <c r="Q110" s="77"/>
      <c r="R110" s="77"/>
      <c r="S110" s="77"/>
      <c r="T110" s="77"/>
      <c r="U110" s="77"/>
      <c r="V110" s="77"/>
      <c r="W110" s="77"/>
      <c r="X110" s="77"/>
      <c r="Y110" s="77"/>
      <c r="Z110" s="77"/>
    </row>
    <row r="111" spans="1:26" ht="15.75" customHeight="1">
      <c r="A111" s="78" t="s">
        <v>399</v>
      </c>
      <c r="B111" s="78" t="s">
        <v>400</v>
      </c>
      <c r="C111" s="78" t="s">
        <v>401</v>
      </c>
      <c r="D111" s="118"/>
      <c r="E111" s="118"/>
      <c r="F111" s="118"/>
      <c r="G111" s="118"/>
      <c r="H111" s="118"/>
      <c r="I111" s="78"/>
      <c r="J111" s="78"/>
      <c r="K111" s="78"/>
      <c r="L111" s="78"/>
      <c r="M111" s="79">
        <f>SUM(M112:M114)</f>
        <v>6.59232</v>
      </c>
      <c r="N111" s="78"/>
      <c r="O111" s="78"/>
      <c r="P111" s="79">
        <f>SUM(P112:P114)</f>
        <v>0</v>
      </c>
      <c r="Q111" s="77"/>
      <c r="R111" s="77"/>
      <c r="S111" s="77"/>
      <c r="T111" s="77"/>
      <c r="U111" s="77"/>
      <c r="V111" s="77"/>
      <c r="W111" s="77"/>
      <c r="X111" s="77"/>
      <c r="Y111" s="77"/>
      <c r="Z111" s="77"/>
    </row>
    <row r="112" spans="1:26" ht="15.75" customHeight="1">
      <c r="A112" s="70" t="s">
        <v>402</v>
      </c>
      <c r="B112" s="70" t="s">
        <v>403</v>
      </c>
      <c r="C112" s="70" t="s">
        <v>284</v>
      </c>
      <c r="D112" s="74">
        <v>4</v>
      </c>
      <c r="E112" s="74">
        <v>3</v>
      </c>
      <c r="F112" s="74">
        <v>6.39</v>
      </c>
      <c r="G112" s="74">
        <v>290489</v>
      </c>
      <c r="H112" s="74"/>
      <c r="I112" s="70" t="s">
        <v>5782</v>
      </c>
      <c r="J112" s="70">
        <v>164808</v>
      </c>
      <c r="K112" s="71">
        <f t="shared" ref="K112:K114" si="40">J112/100000</f>
        <v>1.64808</v>
      </c>
      <c r="L112" s="4">
        <v>4</v>
      </c>
      <c r="M112" s="71">
        <f t="shared" ref="M112:M114" si="41">K112*L112</f>
        <v>6.59232</v>
      </c>
      <c r="N112" s="622" t="s">
        <v>5783</v>
      </c>
      <c r="O112" s="70"/>
      <c r="P112" s="71"/>
      <c r="Q112" s="77"/>
      <c r="R112" s="77"/>
      <c r="S112" s="77"/>
      <c r="T112" s="77"/>
      <c r="U112" s="77"/>
      <c r="V112" s="77"/>
      <c r="W112" s="77"/>
      <c r="X112" s="77"/>
      <c r="Y112" s="77"/>
      <c r="Z112" s="77"/>
    </row>
    <row r="113" spans="1:26" ht="15.75" customHeight="1">
      <c r="A113" s="70" t="s">
        <v>404</v>
      </c>
      <c r="B113" s="70" t="s">
        <v>405</v>
      </c>
      <c r="C113" s="70" t="s">
        <v>287</v>
      </c>
      <c r="D113" s="74"/>
      <c r="E113" s="74"/>
      <c r="F113" s="74"/>
      <c r="G113" s="74"/>
      <c r="H113" s="74"/>
      <c r="I113" s="70"/>
      <c r="J113" s="70"/>
      <c r="K113" s="71">
        <f t="shared" si="40"/>
        <v>0</v>
      </c>
      <c r="L113" s="4"/>
      <c r="M113" s="71">
        <f t="shared" si="41"/>
        <v>0</v>
      </c>
      <c r="N113" s="70"/>
      <c r="O113" s="70"/>
      <c r="P113" s="71"/>
      <c r="Q113" s="77"/>
      <c r="R113" s="77"/>
      <c r="S113" s="77"/>
      <c r="T113" s="77"/>
      <c r="U113" s="77"/>
      <c r="V113" s="77"/>
      <c r="W113" s="77"/>
      <c r="X113" s="77"/>
      <c r="Y113" s="77"/>
      <c r="Z113" s="77"/>
    </row>
    <row r="114" spans="1:26" ht="15.75" customHeight="1">
      <c r="A114" s="70" t="s">
        <v>406</v>
      </c>
      <c r="B114" s="70" t="s">
        <v>407</v>
      </c>
      <c r="C114" s="70" t="s">
        <v>289</v>
      </c>
      <c r="D114" s="74"/>
      <c r="E114" s="74"/>
      <c r="F114" s="74"/>
      <c r="G114" s="74"/>
      <c r="H114" s="74"/>
      <c r="I114" s="70"/>
      <c r="J114" s="70"/>
      <c r="K114" s="71">
        <f t="shared" si="40"/>
        <v>0</v>
      </c>
      <c r="L114" s="4"/>
      <c r="M114" s="71">
        <f t="shared" si="41"/>
        <v>0</v>
      </c>
      <c r="N114" s="70"/>
      <c r="O114" s="70"/>
      <c r="P114" s="71"/>
      <c r="Q114" s="77"/>
      <c r="R114" s="77"/>
      <c r="S114" s="77"/>
      <c r="T114" s="77"/>
      <c r="U114" s="77"/>
      <c r="V114" s="77"/>
      <c r="W114" s="77"/>
      <c r="X114" s="77"/>
      <c r="Y114" s="77"/>
      <c r="Z114" s="77"/>
    </row>
    <row r="115" spans="1:26" ht="15.75" customHeight="1">
      <c r="A115" s="78" t="s">
        <v>408</v>
      </c>
      <c r="B115" s="78" t="s">
        <v>409</v>
      </c>
      <c r="C115" s="78" t="s">
        <v>410</v>
      </c>
      <c r="D115" s="118"/>
      <c r="E115" s="118"/>
      <c r="F115" s="118"/>
      <c r="G115" s="118"/>
      <c r="H115" s="118"/>
      <c r="I115" s="78"/>
      <c r="J115" s="78"/>
      <c r="K115" s="78"/>
      <c r="L115" s="78"/>
      <c r="M115" s="79">
        <f>SUM(M116:M118)</f>
        <v>6.2467199999999998</v>
      </c>
      <c r="N115" s="78"/>
      <c r="O115" s="78"/>
      <c r="P115" s="79">
        <f>SUM(P116:P118)</f>
        <v>0</v>
      </c>
      <c r="Q115" s="77"/>
      <c r="R115" s="77"/>
      <c r="S115" s="77"/>
      <c r="T115" s="77"/>
      <c r="U115" s="77"/>
      <c r="V115" s="77"/>
      <c r="W115" s="77"/>
      <c r="X115" s="77"/>
      <c r="Y115" s="77"/>
      <c r="Z115" s="77"/>
    </row>
    <row r="116" spans="1:26" ht="15.75" customHeight="1">
      <c r="A116" s="70" t="s">
        <v>411</v>
      </c>
      <c r="B116" s="70" t="s">
        <v>412</v>
      </c>
      <c r="C116" s="70" t="s">
        <v>284</v>
      </c>
      <c r="D116" s="74">
        <v>4</v>
      </c>
      <c r="E116" s="74">
        <v>3</v>
      </c>
      <c r="F116" s="74">
        <v>6.12</v>
      </c>
      <c r="G116" s="74">
        <v>264346</v>
      </c>
      <c r="H116" s="74"/>
      <c r="I116" s="70" t="s">
        <v>5784</v>
      </c>
      <c r="J116" s="70">
        <v>156168</v>
      </c>
      <c r="K116" s="71">
        <f t="shared" ref="K116:K118" si="42">J116/100000</f>
        <v>1.56168</v>
      </c>
      <c r="L116" s="4">
        <v>4</v>
      </c>
      <c r="M116" s="71">
        <f t="shared" ref="M116:M118" si="43">K116*L116</f>
        <v>6.2467199999999998</v>
      </c>
      <c r="N116" s="622" t="s">
        <v>5785</v>
      </c>
      <c r="O116" s="70"/>
      <c r="P116" s="71"/>
      <c r="Q116" s="77"/>
      <c r="R116" s="77"/>
      <c r="S116" s="77"/>
      <c r="T116" s="77"/>
      <c r="U116" s="77"/>
      <c r="V116" s="77"/>
      <c r="W116" s="77"/>
      <c r="X116" s="77"/>
      <c r="Y116" s="77"/>
      <c r="Z116" s="77"/>
    </row>
    <row r="117" spans="1:26" ht="15.75" customHeight="1">
      <c r="A117" s="70" t="s">
        <v>413</v>
      </c>
      <c r="B117" s="70" t="s">
        <v>414</v>
      </c>
      <c r="C117" s="70" t="s">
        <v>287</v>
      </c>
      <c r="D117" s="74"/>
      <c r="E117" s="74"/>
      <c r="F117" s="74"/>
      <c r="G117" s="74"/>
      <c r="H117" s="74"/>
      <c r="I117" s="70"/>
      <c r="J117" s="70"/>
      <c r="K117" s="71">
        <f t="shared" si="42"/>
        <v>0</v>
      </c>
      <c r="L117" s="4"/>
      <c r="M117" s="71">
        <f t="shared" si="43"/>
        <v>0</v>
      </c>
      <c r="N117" s="70"/>
      <c r="O117" s="70"/>
      <c r="P117" s="71"/>
      <c r="Q117" s="77"/>
      <c r="R117" s="77"/>
      <c r="S117" s="77"/>
      <c r="T117" s="77"/>
      <c r="U117" s="77"/>
      <c r="V117" s="77"/>
      <c r="W117" s="77"/>
      <c r="X117" s="77"/>
      <c r="Y117" s="77"/>
      <c r="Z117" s="77"/>
    </row>
    <row r="118" spans="1:26" ht="15.75" customHeight="1">
      <c r="A118" s="70" t="s">
        <v>415</v>
      </c>
      <c r="B118" s="70" t="s">
        <v>416</v>
      </c>
      <c r="C118" s="70" t="s">
        <v>289</v>
      </c>
      <c r="D118" s="74"/>
      <c r="E118" s="74"/>
      <c r="F118" s="74"/>
      <c r="G118" s="74"/>
      <c r="H118" s="74"/>
      <c r="I118" s="70"/>
      <c r="J118" s="70"/>
      <c r="K118" s="71">
        <f t="shared" si="42"/>
        <v>0</v>
      </c>
      <c r="L118" s="4"/>
      <c r="M118" s="71">
        <f t="shared" si="43"/>
        <v>0</v>
      </c>
      <c r="N118" s="70"/>
      <c r="O118" s="70"/>
      <c r="P118" s="71"/>
      <c r="Q118" s="77"/>
      <c r="R118" s="77"/>
      <c r="S118" s="77"/>
      <c r="T118" s="77"/>
      <c r="U118" s="77"/>
      <c r="V118" s="77"/>
      <c r="W118" s="77"/>
      <c r="X118" s="77"/>
      <c r="Y118" s="77"/>
      <c r="Z118" s="77"/>
    </row>
    <row r="119" spans="1:26" ht="15.75" customHeight="1">
      <c r="A119" s="78" t="s">
        <v>417</v>
      </c>
      <c r="B119" s="78" t="s">
        <v>418</v>
      </c>
      <c r="C119" s="78" t="s">
        <v>419</v>
      </c>
      <c r="D119" s="118"/>
      <c r="E119" s="118"/>
      <c r="F119" s="118"/>
      <c r="G119" s="118"/>
      <c r="H119" s="118"/>
      <c r="I119" s="78"/>
      <c r="J119" s="78"/>
      <c r="K119" s="78"/>
      <c r="L119" s="78"/>
      <c r="M119" s="79">
        <f>SUM(M120:M122)</f>
        <v>2.88</v>
      </c>
      <c r="N119" s="78"/>
      <c r="O119" s="78"/>
      <c r="P119" s="79">
        <f>SUM(P120:P122)</f>
        <v>0</v>
      </c>
      <c r="Q119" s="77"/>
      <c r="R119" s="77"/>
      <c r="S119" s="77"/>
      <c r="T119" s="77"/>
      <c r="U119" s="77"/>
      <c r="V119" s="77"/>
      <c r="W119" s="77"/>
      <c r="X119" s="77"/>
      <c r="Y119" s="77"/>
      <c r="Z119" s="77"/>
    </row>
    <row r="120" spans="1:26" ht="15.75" customHeight="1">
      <c r="A120" s="70" t="s">
        <v>420</v>
      </c>
      <c r="B120" s="70" t="s">
        <v>421</v>
      </c>
      <c r="C120" s="70" t="s">
        <v>422</v>
      </c>
      <c r="D120" s="74"/>
      <c r="E120" s="74"/>
      <c r="F120" s="74"/>
      <c r="G120" s="74"/>
      <c r="H120" s="74"/>
      <c r="I120" s="70"/>
      <c r="J120" s="70"/>
      <c r="K120" s="71">
        <f t="shared" ref="K120:K122" si="44">J120/100000</f>
        <v>0</v>
      </c>
      <c r="L120" s="4"/>
      <c r="M120" s="71">
        <f t="shared" ref="M120:M122" si="45">K120*L120</f>
        <v>0</v>
      </c>
      <c r="N120" s="70"/>
      <c r="O120" s="70"/>
      <c r="P120" s="71"/>
      <c r="Q120" s="77"/>
      <c r="R120" s="77"/>
      <c r="S120" s="77"/>
      <c r="T120" s="77"/>
      <c r="U120" s="77"/>
      <c r="V120" s="77"/>
      <c r="W120" s="77"/>
      <c r="X120" s="77"/>
      <c r="Y120" s="77"/>
      <c r="Z120" s="77"/>
    </row>
    <row r="121" spans="1:26" ht="15.75" customHeight="1">
      <c r="A121" s="70" t="s">
        <v>423</v>
      </c>
      <c r="B121" s="70" t="s">
        <v>424</v>
      </c>
      <c r="C121" s="70" t="s">
        <v>425</v>
      </c>
      <c r="D121" s="74"/>
      <c r="E121" s="74"/>
      <c r="F121" s="74"/>
      <c r="G121" s="74"/>
      <c r="H121" s="74"/>
      <c r="I121" s="70"/>
      <c r="J121" s="70"/>
      <c r="K121" s="71">
        <f t="shared" si="44"/>
        <v>0</v>
      </c>
      <c r="L121" s="4"/>
      <c r="M121" s="71">
        <f t="shared" si="45"/>
        <v>0</v>
      </c>
      <c r="N121" s="70"/>
      <c r="O121" s="70"/>
      <c r="P121" s="71"/>
      <c r="Q121" s="77"/>
      <c r="R121" s="77"/>
      <c r="S121" s="77"/>
      <c r="T121" s="77"/>
      <c r="U121" s="77"/>
      <c r="V121" s="77"/>
      <c r="W121" s="77"/>
      <c r="X121" s="77"/>
      <c r="Y121" s="77"/>
      <c r="Z121" s="77"/>
    </row>
    <row r="122" spans="1:26" ht="15.75" customHeight="1">
      <c r="A122" s="70" t="s">
        <v>429</v>
      </c>
      <c r="B122" s="70" t="s">
        <v>430</v>
      </c>
      <c r="C122" s="70" t="s">
        <v>297</v>
      </c>
      <c r="D122" s="74">
        <v>4</v>
      </c>
      <c r="E122" s="74">
        <v>0</v>
      </c>
      <c r="F122" s="74">
        <v>2.88</v>
      </c>
      <c r="G122" s="74"/>
      <c r="H122" s="74"/>
      <c r="I122" s="70" t="s">
        <v>5786</v>
      </c>
      <c r="J122" s="70">
        <f>6000*12</f>
        <v>72000</v>
      </c>
      <c r="K122" s="71">
        <f t="shared" si="44"/>
        <v>0.72</v>
      </c>
      <c r="L122" s="4">
        <v>4</v>
      </c>
      <c r="M122" s="71">
        <f t="shared" si="45"/>
        <v>2.88</v>
      </c>
      <c r="N122" s="622" t="s">
        <v>5787</v>
      </c>
      <c r="O122" s="70"/>
      <c r="P122" s="71"/>
      <c r="Q122" s="77"/>
      <c r="R122" s="77"/>
      <c r="S122" s="77"/>
      <c r="T122" s="77"/>
      <c r="U122" s="77"/>
      <c r="V122" s="77"/>
      <c r="W122" s="77"/>
      <c r="X122" s="77"/>
      <c r="Y122" s="77"/>
      <c r="Z122" s="77"/>
    </row>
    <row r="123" spans="1:26" ht="26.25" customHeight="1">
      <c r="A123" s="78" t="s">
        <v>436</v>
      </c>
      <c r="B123" s="78" t="s">
        <v>437</v>
      </c>
      <c r="C123" s="78" t="s">
        <v>438</v>
      </c>
      <c r="D123" s="118"/>
      <c r="E123" s="118"/>
      <c r="F123" s="118"/>
      <c r="G123" s="118"/>
      <c r="H123" s="118"/>
      <c r="I123" s="78"/>
      <c r="J123" s="78"/>
      <c r="K123" s="78"/>
      <c r="L123" s="78"/>
      <c r="M123" s="79">
        <f>SUM(M124:M130)</f>
        <v>0</v>
      </c>
      <c r="N123" s="78"/>
      <c r="O123" s="78"/>
      <c r="P123" s="79">
        <f>SUM(P124:P130)</f>
        <v>0</v>
      </c>
      <c r="Q123" s="77"/>
      <c r="R123" s="77"/>
      <c r="S123" s="77"/>
      <c r="T123" s="77"/>
      <c r="U123" s="77"/>
      <c r="V123" s="77"/>
      <c r="W123" s="77"/>
      <c r="X123" s="77"/>
      <c r="Y123" s="77"/>
      <c r="Z123" s="77"/>
    </row>
    <row r="124" spans="1:26" ht="0.75" customHeight="1">
      <c r="A124" s="70" t="s">
        <v>446</v>
      </c>
      <c r="B124" s="70" t="s">
        <v>447</v>
      </c>
      <c r="C124" s="70" t="s">
        <v>448</v>
      </c>
      <c r="D124" s="74"/>
      <c r="E124" s="74"/>
      <c r="F124" s="74"/>
      <c r="G124" s="74"/>
      <c r="H124" s="74"/>
      <c r="I124" s="70"/>
      <c r="J124" s="70"/>
      <c r="K124" s="71">
        <f t="shared" ref="K124:K130" si="46">J124/100000</f>
        <v>0</v>
      </c>
      <c r="L124" s="4"/>
      <c r="M124" s="71">
        <f t="shared" ref="M124:M130" si="47">K124*L124</f>
        <v>0</v>
      </c>
      <c r="N124" s="70"/>
      <c r="O124" s="70"/>
      <c r="P124" s="71"/>
      <c r="Q124" s="77"/>
      <c r="R124" s="77"/>
      <c r="S124" s="77"/>
      <c r="T124" s="77"/>
      <c r="U124" s="77"/>
      <c r="V124" s="77"/>
      <c r="W124" s="77"/>
      <c r="X124" s="77"/>
      <c r="Y124" s="77"/>
      <c r="Z124" s="77"/>
    </row>
    <row r="125" spans="1:26" ht="15.75" customHeight="1">
      <c r="A125" s="70" t="s">
        <v>449</v>
      </c>
      <c r="B125" s="70" t="s">
        <v>450</v>
      </c>
      <c r="C125" s="70" t="s">
        <v>451</v>
      </c>
      <c r="D125" s="74"/>
      <c r="E125" s="74"/>
      <c r="F125" s="74"/>
      <c r="G125" s="74"/>
      <c r="H125" s="74"/>
      <c r="I125" s="70"/>
      <c r="J125" s="70"/>
      <c r="K125" s="71">
        <f t="shared" si="46"/>
        <v>0</v>
      </c>
      <c r="L125" s="4"/>
      <c r="M125" s="71">
        <f t="shared" si="47"/>
        <v>0</v>
      </c>
      <c r="N125" s="70"/>
      <c r="O125" s="70"/>
      <c r="P125" s="71"/>
      <c r="Q125" s="77"/>
      <c r="R125" s="77"/>
      <c r="S125" s="77"/>
      <c r="T125" s="77"/>
      <c r="U125" s="77"/>
      <c r="V125" s="77"/>
      <c r="W125" s="77"/>
      <c r="X125" s="77"/>
      <c r="Y125" s="77"/>
      <c r="Z125" s="77"/>
    </row>
    <row r="126" spans="1:26" ht="15.75" customHeight="1">
      <c r="A126" s="70" t="s">
        <v>452</v>
      </c>
      <c r="B126" s="70" t="s">
        <v>453</v>
      </c>
      <c r="C126" s="70" t="s">
        <v>454</v>
      </c>
      <c r="D126" s="74"/>
      <c r="E126" s="74"/>
      <c r="F126" s="74"/>
      <c r="G126" s="74"/>
      <c r="H126" s="74"/>
      <c r="I126" s="70"/>
      <c r="J126" s="70"/>
      <c r="K126" s="71">
        <f t="shared" si="46"/>
        <v>0</v>
      </c>
      <c r="L126" s="4"/>
      <c r="M126" s="71">
        <f t="shared" si="47"/>
        <v>0</v>
      </c>
      <c r="N126" s="70"/>
      <c r="O126" s="70"/>
      <c r="P126" s="71"/>
      <c r="Q126" s="77"/>
      <c r="R126" s="77"/>
      <c r="S126" s="77"/>
      <c r="T126" s="77"/>
      <c r="U126" s="77"/>
      <c r="V126" s="77"/>
      <c r="W126" s="77"/>
      <c r="X126" s="77"/>
      <c r="Y126" s="77"/>
      <c r="Z126" s="77"/>
    </row>
    <row r="127" spans="1:26" ht="15.75" customHeight="1">
      <c r="A127" s="70" t="s">
        <v>455</v>
      </c>
      <c r="B127" s="70" t="s">
        <v>456</v>
      </c>
      <c r="C127" s="70" t="s">
        <v>457</v>
      </c>
      <c r="D127" s="74"/>
      <c r="E127" s="74"/>
      <c r="F127" s="74"/>
      <c r="G127" s="74"/>
      <c r="H127" s="74"/>
      <c r="I127" s="70"/>
      <c r="J127" s="70"/>
      <c r="K127" s="71">
        <f t="shared" si="46"/>
        <v>0</v>
      </c>
      <c r="L127" s="4"/>
      <c r="M127" s="71">
        <f t="shared" si="47"/>
        <v>0</v>
      </c>
      <c r="N127" s="70"/>
      <c r="O127" s="70"/>
      <c r="P127" s="71"/>
      <c r="Q127" s="77"/>
      <c r="R127" s="77"/>
      <c r="S127" s="77"/>
      <c r="T127" s="77"/>
      <c r="U127" s="77"/>
      <c r="V127" s="77"/>
      <c r="W127" s="77"/>
      <c r="X127" s="77"/>
      <c r="Y127" s="77"/>
      <c r="Z127" s="77"/>
    </row>
    <row r="128" spans="1:26" ht="15.75" customHeight="1">
      <c r="A128" s="70" t="s">
        <v>458</v>
      </c>
      <c r="B128" s="70" t="s">
        <v>459</v>
      </c>
      <c r="C128" s="70" t="s">
        <v>460</v>
      </c>
      <c r="D128" s="74"/>
      <c r="E128" s="74"/>
      <c r="F128" s="74"/>
      <c r="G128" s="74"/>
      <c r="H128" s="74"/>
      <c r="I128" s="70"/>
      <c r="J128" s="70"/>
      <c r="K128" s="71">
        <f t="shared" si="46"/>
        <v>0</v>
      </c>
      <c r="L128" s="4"/>
      <c r="M128" s="71">
        <f t="shared" si="47"/>
        <v>0</v>
      </c>
      <c r="N128" s="70"/>
      <c r="O128" s="70"/>
      <c r="P128" s="71"/>
      <c r="Q128" s="77"/>
      <c r="R128" s="77"/>
      <c r="S128" s="77"/>
      <c r="T128" s="77"/>
      <c r="U128" s="77"/>
      <c r="V128" s="77"/>
      <c r="W128" s="77"/>
      <c r="X128" s="77"/>
      <c r="Y128" s="77"/>
      <c r="Z128" s="77"/>
    </row>
    <row r="129" spans="1:26" ht="15.75" customHeight="1">
      <c r="A129" s="70" t="s">
        <v>461</v>
      </c>
      <c r="B129" s="70" t="s">
        <v>462</v>
      </c>
      <c r="C129" s="70" t="s">
        <v>463</v>
      </c>
      <c r="D129" s="74"/>
      <c r="E129" s="74"/>
      <c r="F129" s="74"/>
      <c r="G129" s="74"/>
      <c r="H129" s="74"/>
      <c r="I129" s="70"/>
      <c r="J129" s="70"/>
      <c r="K129" s="71">
        <f t="shared" si="46"/>
        <v>0</v>
      </c>
      <c r="L129" s="4"/>
      <c r="M129" s="71">
        <f t="shared" si="47"/>
        <v>0</v>
      </c>
      <c r="N129" s="70"/>
      <c r="O129" s="70"/>
      <c r="P129" s="71"/>
      <c r="Q129" s="77"/>
      <c r="R129" s="77"/>
      <c r="S129" s="77"/>
      <c r="T129" s="77"/>
      <c r="U129" s="77"/>
      <c r="V129" s="77"/>
      <c r="W129" s="77"/>
      <c r="X129" s="77"/>
      <c r="Y129" s="77"/>
      <c r="Z129" s="77"/>
    </row>
    <row r="130" spans="1:26" ht="15.75" customHeight="1">
      <c r="A130" s="70" t="s">
        <v>465</v>
      </c>
      <c r="B130" s="70" t="s">
        <v>466</v>
      </c>
      <c r="C130" s="70" t="s">
        <v>467</v>
      </c>
      <c r="D130" s="74"/>
      <c r="E130" s="74"/>
      <c r="F130" s="74"/>
      <c r="G130" s="74"/>
      <c r="H130" s="74"/>
      <c r="I130" s="70"/>
      <c r="J130" s="70"/>
      <c r="K130" s="71">
        <f t="shared" si="46"/>
        <v>0</v>
      </c>
      <c r="L130" s="4"/>
      <c r="M130" s="71">
        <f t="shared" si="47"/>
        <v>0</v>
      </c>
      <c r="N130" s="70"/>
      <c r="O130" s="70"/>
      <c r="P130" s="71"/>
      <c r="Q130" s="77"/>
      <c r="R130" s="77"/>
      <c r="S130" s="77"/>
      <c r="T130" s="77"/>
      <c r="U130" s="77"/>
      <c r="V130" s="77"/>
      <c r="W130" s="77"/>
      <c r="X130" s="77"/>
      <c r="Y130" s="77"/>
      <c r="Z130" s="77"/>
    </row>
    <row r="131" spans="1:26" ht="22.5" customHeight="1">
      <c r="A131" s="78" t="s">
        <v>469</v>
      </c>
      <c r="B131" s="78"/>
      <c r="C131" s="78" t="s">
        <v>470</v>
      </c>
      <c r="D131" s="118"/>
      <c r="E131" s="118"/>
      <c r="F131" s="118"/>
      <c r="G131" s="118"/>
      <c r="H131" s="118"/>
      <c r="I131" s="78"/>
      <c r="J131" s="78"/>
      <c r="K131" s="78"/>
      <c r="L131" s="78"/>
      <c r="M131" s="79">
        <f>M132</f>
        <v>0</v>
      </c>
      <c r="N131" s="78"/>
      <c r="O131" s="78"/>
      <c r="P131" s="79">
        <f>P132</f>
        <v>0</v>
      </c>
      <c r="Q131" s="77"/>
      <c r="R131" s="77"/>
      <c r="S131" s="77"/>
      <c r="T131" s="77"/>
      <c r="U131" s="77"/>
      <c r="V131" s="77"/>
      <c r="W131" s="77"/>
      <c r="X131" s="77"/>
      <c r="Y131" s="77"/>
      <c r="Z131" s="77"/>
    </row>
    <row r="132" spans="1:26" ht="15.75" customHeight="1">
      <c r="A132" s="70" t="s">
        <v>471</v>
      </c>
      <c r="B132" s="70" t="s">
        <v>466</v>
      </c>
      <c r="C132" s="70" t="s">
        <v>472</v>
      </c>
      <c r="D132" s="74"/>
      <c r="E132" s="74"/>
      <c r="F132" s="74"/>
      <c r="G132" s="74"/>
      <c r="H132" s="74"/>
      <c r="I132" s="70"/>
      <c r="J132" s="70"/>
      <c r="K132" s="71">
        <f>J132/100000</f>
        <v>0</v>
      </c>
      <c r="L132" s="4"/>
      <c r="M132" s="71">
        <f>K132*L132</f>
        <v>0</v>
      </c>
      <c r="N132" s="70"/>
      <c r="O132" s="70"/>
      <c r="P132" s="71"/>
      <c r="Q132" s="77"/>
      <c r="R132" s="77"/>
      <c r="S132" s="77"/>
      <c r="T132" s="77"/>
      <c r="U132" s="77"/>
      <c r="V132" s="77"/>
      <c r="W132" s="77"/>
      <c r="X132" s="77"/>
      <c r="Y132" s="77"/>
      <c r="Z132" s="77"/>
    </row>
    <row r="133" spans="1:26" ht="23.25" customHeight="1">
      <c r="A133" s="78" t="s">
        <v>478</v>
      </c>
      <c r="B133" s="78"/>
      <c r="C133" s="78" t="s">
        <v>479</v>
      </c>
      <c r="D133" s="118"/>
      <c r="E133" s="118"/>
      <c r="F133" s="118"/>
      <c r="G133" s="118"/>
      <c r="H133" s="118"/>
      <c r="I133" s="78"/>
      <c r="J133" s="78"/>
      <c r="K133" s="78"/>
      <c r="L133" s="78"/>
      <c r="M133" s="79">
        <f>M134+M137+M140</f>
        <v>31.2</v>
      </c>
      <c r="N133" s="78"/>
      <c r="O133" s="78"/>
      <c r="P133" s="79">
        <f>P134+P137+P140</f>
        <v>0</v>
      </c>
      <c r="Q133" s="77"/>
      <c r="R133" s="77"/>
      <c r="S133" s="77"/>
      <c r="T133" s="77"/>
      <c r="U133" s="77"/>
      <c r="V133" s="77"/>
      <c r="W133" s="77"/>
      <c r="X133" s="77"/>
      <c r="Y133" s="77"/>
      <c r="Z133" s="77"/>
    </row>
    <row r="134" spans="1:26" ht="15.75" customHeight="1">
      <c r="A134" s="80" t="s">
        <v>481</v>
      </c>
      <c r="B134" s="30" t="s">
        <v>482</v>
      </c>
      <c r="C134" s="30" t="s">
        <v>483</v>
      </c>
      <c r="D134" s="82"/>
      <c r="E134" s="82"/>
      <c r="F134" s="82"/>
      <c r="G134" s="82"/>
      <c r="H134" s="82"/>
      <c r="I134" s="30"/>
      <c r="J134" s="30"/>
      <c r="K134" s="81"/>
      <c r="L134" s="30"/>
      <c r="M134" s="81">
        <f>SUM(M135:M136)</f>
        <v>31.2</v>
      </c>
      <c r="N134" s="80"/>
      <c r="O134" s="80"/>
      <c r="P134" s="81">
        <f>SUM(P135:P136)</f>
        <v>0</v>
      </c>
      <c r="Q134" s="999"/>
      <c r="R134" s="999"/>
      <c r="S134" s="999"/>
      <c r="T134" s="999"/>
      <c r="U134" s="999"/>
      <c r="V134" s="999"/>
      <c r="W134" s="999"/>
      <c r="X134" s="999"/>
      <c r="Y134" s="999"/>
      <c r="Z134" s="999"/>
    </row>
    <row r="135" spans="1:26" ht="37.5" customHeight="1">
      <c r="A135" s="70" t="s">
        <v>487</v>
      </c>
      <c r="B135" s="70" t="s">
        <v>488</v>
      </c>
      <c r="C135" s="70" t="s">
        <v>490</v>
      </c>
      <c r="D135" s="74">
        <v>4</v>
      </c>
      <c r="E135" s="74">
        <v>0</v>
      </c>
      <c r="F135" s="74">
        <v>20.16</v>
      </c>
      <c r="G135" s="74"/>
      <c r="H135" s="74"/>
      <c r="I135" s="70"/>
      <c r="J135" s="70">
        <v>780000</v>
      </c>
      <c r="K135" s="71">
        <f t="shared" ref="K135:K136" si="48">J135/100000</f>
        <v>7.8</v>
      </c>
      <c r="L135" s="4">
        <v>4</v>
      </c>
      <c r="M135" s="71">
        <f t="shared" ref="M135:M136" si="49">K135*L135</f>
        <v>31.2</v>
      </c>
      <c r="N135" s="622" t="s">
        <v>5788</v>
      </c>
      <c r="O135" s="70"/>
      <c r="P135" s="71"/>
      <c r="Q135" s="77"/>
      <c r="R135" s="77"/>
      <c r="S135" s="77"/>
      <c r="T135" s="77"/>
      <c r="U135" s="77"/>
      <c r="V135" s="77"/>
      <c r="W135" s="77"/>
      <c r="X135" s="77"/>
      <c r="Y135" s="77"/>
      <c r="Z135" s="77"/>
    </row>
    <row r="136" spans="1:26" ht="15.75" customHeight="1">
      <c r="A136" s="70" t="s">
        <v>492</v>
      </c>
      <c r="B136" s="70" t="s">
        <v>493</v>
      </c>
      <c r="C136" s="70" t="s">
        <v>494</v>
      </c>
      <c r="D136" s="74"/>
      <c r="E136" s="74"/>
      <c r="F136" s="74"/>
      <c r="G136" s="74"/>
      <c r="H136" s="74"/>
      <c r="I136" s="70"/>
      <c r="J136" s="70"/>
      <c r="K136" s="71">
        <f t="shared" si="48"/>
        <v>0</v>
      </c>
      <c r="L136" s="4"/>
      <c r="M136" s="71">
        <f t="shared" si="49"/>
        <v>0</v>
      </c>
      <c r="N136" s="70"/>
      <c r="O136" s="70"/>
      <c r="P136" s="71"/>
      <c r="Q136" s="77"/>
      <c r="R136" s="77"/>
      <c r="S136" s="77"/>
      <c r="T136" s="77"/>
      <c r="U136" s="77"/>
      <c r="V136" s="77"/>
      <c r="W136" s="77"/>
      <c r="X136" s="77"/>
      <c r="Y136" s="77"/>
      <c r="Z136" s="77"/>
    </row>
    <row r="137" spans="1:26" ht="15.75" customHeight="1">
      <c r="A137" s="80" t="s">
        <v>498</v>
      </c>
      <c r="B137" s="30" t="s">
        <v>499</v>
      </c>
      <c r="C137" s="30" t="s">
        <v>500</v>
      </c>
      <c r="D137" s="82"/>
      <c r="E137" s="82"/>
      <c r="F137" s="82"/>
      <c r="G137" s="82"/>
      <c r="H137" s="82"/>
      <c r="I137" s="30"/>
      <c r="J137" s="30"/>
      <c r="K137" s="81"/>
      <c r="L137" s="30"/>
      <c r="M137" s="81">
        <f>SUM(M138:M139)</f>
        <v>0</v>
      </c>
      <c r="N137" s="80"/>
      <c r="O137" s="80"/>
      <c r="P137" s="81">
        <f>SUM(P138:P139)</f>
        <v>0</v>
      </c>
      <c r="Q137" s="999"/>
      <c r="R137" s="999"/>
      <c r="S137" s="999"/>
      <c r="T137" s="999"/>
      <c r="U137" s="999"/>
      <c r="V137" s="999"/>
      <c r="W137" s="999"/>
      <c r="X137" s="999"/>
      <c r="Y137" s="999"/>
      <c r="Z137" s="999"/>
    </row>
    <row r="138" spans="1:26" ht="15.75" customHeight="1">
      <c r="A138" s="70" t="s">
        <v>502</v>
      </c>
      <c r="B138" s="70" t="s">
        <v>503</v>
      </c>
      <c r="C138" s="70" t="s">
        <v>490</v>
      </c>
      <c r="D138" s="74"/>
      <c r="E138" s="74"/>
      <c r="F138" s="74"/>
      <c r="G138" s="74"/>
      <c r="H138" s="74"/>
      <c r="I138" s="70"/>
      <c r="J138" s="70"/>
      <c r="K138" s="71">
        <f t="shared" ref="K138:K139" si="50">J138/100000</f>
        <v>0</v>
      </c>
      <c r="L138" s="4"/>
      <c r="M138" s="71">
        <f t="shared" ref="M138:M139" si="51">K138*L138</f>
        <v>0</v>
      </c>
      <c r="N138" s="70"/>
      <c r="O138" s="70"/>
      <c r="P138" s="71"/>
      <c r="Q138" s="77"/>
      <c r="R138" s="77"/>
      <c r="S138" s="77"/>
      <c r="T138" s="77"/>
      <c r="U138" s="77"/>
      <c r="V138" s="77"/>
      <c r="W138" s="77"/>
      <c r="X138" s="77"/>
      <c r="Y138" s="77"/>
      <c r="Z138" s="77"/>
    </row>
    <row r="139" spans="1:26" ht="15.75" customHeight="1">
      <c r="A139" s="70" t="s">
        <v>505</v>
      </c>
      <c r="B139" s="70" t="s">
        <v>506</v>
      </c>
      <c r="C139" s="70" t="s">
        <v>494</v>
      </c>
      <c r="D139" s="74"/>
      <c r="E139" s="74"/>
      <c r="F139" s="74"/>
      <c r="G139" s="74"/>
      <c r="H139" s="74"/>
      <c r="I139" s="70"/>
      <c r="J139" s="70"/>
      <c r="K139" s="71">
        <f t="shared" si="50"/>
        <v>0</v>
      </c>
      <c r="L139" s="4"/>
      <c r="M139" s="71">
        <f t="shared" si="51"/>
        <v>0</v>
      </c>
      <c r="N139" s="70"/>
      <c r="O139" s="70"/>
      <c r="P139" s="71"/>
      <c r="Q139" s="77"/>
      <c r="R139" s="77"/>
      <c r="S139" s="77"/>
      <c r="T139" s="77"/>
      <c r="U139" s="77"/>
      <c r="V139" s="77"/>
      <c r="W139" s="77"/>
      <c r="X139" s="77"/>
      <c r="Y139" s="77"/>
      <c r="Z139" s="77"/>
    </row>
    <row r="140" spans="1:26" ht="15.75" customHeight="1">
      <c r="A140" s="80" t="s">
        <v>511</v>
      </c>
      <c r="B140" s="30" t="s">
        <v>512</v>
      </c>
      <c r="C140" s="30" t="s">
        <v>513</v>
      </c>
      <c r="D140" s="82"/>
      <c r="E140" s="82"/>
      <c r="F140" s="82"/>
      <c r="G140" s="82"/>
      <c r="H140" s="82"/>
      <c r="I140" s="30"/>
      <c r="J140" s="30"/>
      <c r="K140" s="81"/>
      <c r="L140" s="30"/>
      <c r="M140" s="81">
        <f>SUM(M141:M142)</f>
        <v>0</v>
      </c>
      <c r="N140" s="80"/>
      <c r="O140" s="80"/>
      <c r="P140" s="81">
        <f>SUM(P141:P142)</f>
        <v>0</v>
      </c>
      <c r="Q140" s="999"/>
      <c r="R140" s="999"/>
      <c r="S140" s="999"/>
      <c r="T140" s="999"/>
      <c r="U140" s="999"/>
      <c r="V140" s="999"/>
      <c r="W140" s="999"/>
      <c r="X140" s="999"/>
      <c r="Y140" s="999"/>
      <c r="Z140" s="999"/>
    </row>
    <row r="141" spans="1:26" ht="15.75" customHeight="1">
      <c r="A141" s="70" t="s">
        <v>516</v>
      </c>
      <c r="B141" s="70" t="s">
        <v>517</v>
      </c>
      <c r="C141" s="70" t="s">
        <v>490</v>
      </c>
      <c r="D141" s="74"/>
      <c r="E141" s="74"/>
      <c r="F141" s="74"/>
      <c r="G141" s="74"/>
      <c r="H141" s="74"/>
      <c r="I141" s="70"/>
      <c r="J141" s="70"/>
      <c r="K141" s="71">
        <f t="shared" ref="K141:K142" si="52">J141/100000</f>
        <v>0</v>
      </c>
      <c r="L141" s="4"/>
      <c r="M141" s="71">
        <f t="shared" ref="M141:M142" si="53">K141*L141</f>
        <v>0</v>
      </c>
      <c r="N141" s="70"/>
      <c r="O141" s="70"/>
      <c r="P141" s="71"/>
      <c r="Q141" s="77"/>
      <c r="R141" s="77"/>
      <c r="S141" s="77"/>
      <c r="T141" s="77"/>
      <c r="U141" s="77"/>
      <c r="V141" s="77"/>
      <c r="W141" s="77"/>
      <c r="X141" s="77"/>
      <c r="Y141" s="77"/>
      <c r="Z141" s="77"/>
    </row>
    <row r="142" spans="1:26" ht="15.75" customHeight="1">
      <c r="A142" s="70" t="s">
        <v>518</v>
      </c>
      <c r="B142" s="70" t="s">
        <v>517</v>
      </c>
      <c r="C142" s="70" t="s">
        <v>494</v>
      </c>
      <c r="D142" s="74"/>
      <c r="E142" s="74"/>
      <c r="F142" s="74"/>
      <c r="G142" s="74"/>
      <c r="H142" s="74"/>
      <c r="I142" s="70"/>
      <c r="J142" s="70"/>
      <c r="K142" s="71">
        <f t="shared" si="52"/>
        <v>0</v>
      </c>
      <c r="L142" s="4"/>
      <c r="M142" s="71">
        <f t="shared" si="53"/>
        <v>0</v>
      </c>
      <c r="N142" s="70"/>
      <c r="O142" s="70"/>
      <c r="P142" s="71"/>
      <c r="Q142" s="77"/>
      <c r="R142" s="77"/>
      <c r="S142" s="77"/>
      <c r="T142" s="77"/>
      <c r="U142" s="77"/>
      <c r="V142" s="77"/>
      <c r="W142" s="77"/>
      <c r="X142" s="77"/>
      <c r="Y142" s="77"/>
      <c r="Z142" s="77"/>
    </row>
    <row r="143" spans="1:26" ht="15.75" customHeight="1">
      <c r="A143" s="78" t="s">
        <v>522</v>
      </c>
      <c r="B143" s="78"/>
      <c r="C143" s="78" t="s">
        <v>523</v>
      </c>
      <c r="D143" s="118"/>
      <c r="E143" s="118"/>
      <c r="F143" s="118"/>
      <c r="G143" s="118"/>
      <c r="H143" s="118"/>
      <c r="I143" s="78"/>
      <c r="J143" s="78"/>
      <c r="K143" s="78"/>
      <c r="L143" s="78"/>
      <c r="M143" s="79">
        <f>M144</f>
        <v>0</v>
      </c>
      <c r="N143" s="78"/>
      <c r="O143" s="78"/>
      <c r="P143" s="79">
        <f>P144</f>
        <v>0</v>
      </c>
      <c r="Q143" s="77"/>
      <c r="R143" s="77"/>
      <c r="S143" s="77"/>
      <c r="T143" s="77"/>
      <c r="U143" s="77"/>
      <c r="V143" s="77"/>
      <c r="W143" s="77"/>
      <c r="X143" s="77"/>
      <c r="Y143" s="77"/>
      <c r="Z143" s="77"/>
    </row>
    <row r="144" spans="1:26" ht="15.75" customHeight="1">
      <c r="A144" s="80" t="s">
        <v>525</v>
      </c>
      <c r="B144" s="30" t="s">
        <v>526</v>
      </c>
      <c r="C144" s="30" t="s">
        <v>527</v>
      </c>
      <c r="D144" s="82"/>
      <c r="E144" s="82"/>
      <c r="F144" s="82"/>
      <c r="G144" s="82"/>
      <c r="H144" s="82"/>
      <c r="I144" s="30"/>
      <c r="J144" s="30"/>
      <c r="K144" s="81"/>
      <c r="L144" s="30"/>
      <c r="M144" s="81">
        <f>SUM(M145:M146)</f>
        <v>0</v>
      </c>
      <c r="N144" s="80"/>
      <c r="O144" s="80"/>
      <c r="P144" s="81">
        <f>SUM(P145:P146)</f>
        <v>0</v>
      </c>
      <c r="Q144" s="999"/>
      <c r="R144" s="999"/>
      <c r="S144" s="999"/>
      <c r="T144" s="999"/>
      <c r="U144" s="999"/>
      <c r="V144" s="999"/>
      <c r="W144" s="999"/>
      <c r="X144" s="999"/>
      <c r="Y144" s="999"/>
      <c r="Z144" s="999"/>
    </row>
    <row r="145" spans="1:26" ht="15.75" customHeight="1">
      <c r="A145" s="70" t="s">
        <v>529</v>
      </c>
      <c r="B145" s="70" t="s">
        <v>531</v>
      </c>
      <c r="C145" s="70" t="s">
        <v>284</v>
      </c>
      <c r="D145" s="74"/>
      <c r="E145" s="74"/>
      <c r="F145" s="74"/>
      <c r="G145" s="74"/>
      <c r="H145" s="74"/>
      <c r="I145" s="70"/>
      <c r="J145" s="70"/>
      <c r="K145" s="71">
        <f t="shared" ref="K145:K146" si="54">J145/100000</f>
        <v>0</v>
      </c>
      <c r="L145" s="4"/>
      <c r="M145" s="71">
        <f t="shared" ref="M145:M146" si="55">K145*L145</f>
        <v>0</v>
      </c>
      <c r="N145" s="70"/>
      <c r="O145" s="70"/>
      <c r="P145" s="71"/>
      <c r="Q145" s="77"/>
      <c r="R145" s="77"/>
      <c r="S145" s="77"/>
      <c r="T145" s="77"/>
      <c r="U145" s="77"/>
      <c r="V145" s="77"/>
      <c r="W145" s="77"/>
      <c r="X145" s="77"/>
      <c r="Y145" s="77"/>
      <c r="Z145" s="77"/>
    </row>
    <row r="146" spans="1:26" ht="15.75" customHeight="1">
      <c r="A146" s="70" t="s">
        <v>532</v>
      </c>
      <c r="B146" s="70" t="s">
        <v>424</v>
      </c>
      <c r="C146" s="70" t="s">
        <v>287</v>
      </c>
      <c r="D146" s="74"/>
      <c r="E146" s="74"/>
      <c r="F146" s="74"/>
      <c r="G146" s="74"/>
      <c r="H146" s="74"/>
      <c r="I146" s="70"/>
      <c r="J146" s="70"/>
      <c r="K146" s="71">
        <f t="shared" si="54"/>
        <v>0</v>
      </c>
      <c r="L146" s="4"/>
      <c r="M146" s="71">
        <f t="shared" si="55"/>
        <v>0</v>
      </c>
      <c r="N146" s="70"/>
      <c r="O146" s="70"/>
      <c r="P146" s="71"/>
      <c r="Q146" s="77"/>
      <c r="R146" s="77"/>
      <c r="S146" s="77"/>
      <c r="T146" s="77"/>
      <c r="U146" s="77"/>
      <c r="V146" s="77"/>
      <c r="W146" s="77"/>
      <c r="X146" s="77"/>
      <c r="Y146" s="77"/>
      <c r="Z146" s="77"/>
    </row>
    <row r="147" spans="1:26" ht="15.75" customHeight="1">
      <c r="A147" s="78" t="s">
        <v>536</v>
      </c>
      <c r="B147" s="78"/>
      <c r="C147" s="78" t="s">
        <v>537</v>
      </c>
      <c r="D147" s="118"/>
      <c r="E147" s="118"/>
      <c r="F147" s="118"/>
      <c r="G147" s="118"/>
      <c r="H147" s="118"/>
      <c r="I147" s="78"/>
      <c r="J147" s="78"/>
      <c r="K147" s="78"/>
      <c r="L147" s="78"/>
      <c r="M147" s="79">
        <f>SUM(M148:M149)</f>
        <v>2.6020799999999999</v>
      </c>
      <c r="N147" s="78"/>
      <c r="O147" s="78"/>
      <c r="P147" s="79">
        <f>SUM(P148:P149)</f>
        <v>0</v>
      </c>
      <c r="Q147" s="77"/>
      <c r="R147" s="77"/>
      <c r="S147" s="77"/>
      <c r="T147" s="77"/>
      <c r="U147" s="77"/>
      <c r="V147" s="77"/>
      <c r="W147" s="77"/>
      <c r="X147" s="77"/>
      <c r="Y147" s="77"/>
      <c r="Z147" s="77"/>
    </row>
    <row r="148" spans="1:26" ht="34.5" customHeight="1">
      <c r="A148" s="70" t="s">
        <v>538</v>
      </c>
      <c r="B148" s="70" t="s">
        <v>539</v>
      </c>
      <c r="C148" s="70" t="s">
        <v>540</v>
      </c>
      <c r="D148" s="74">
        <v>2</v>
      </c>
      <c r="E148" s="74">
        <v>2</v>
      </c>
      <c r="F148" s="74">
        <v>2.37</v>
      </c>
      <c r="G148" s="74">
        <v>146779</v>
      </c>
      <c r="H148" s="74"/>
      <c r="I148" s="70"/>
      <c r="J148" s="70">
        <f>10842*12</f>
        <v>130104</v>
      </c>
      <c r="K148" s="71">
        <f t="shared" ref="K148:K151" si="56">J148/100000</f>
        <v>1.30104</v>
      </c>
      <c r="L148" s="4">
        <v>2</v>
      </c>
      <c r="M148" s="71">
        <f t="shared" ref="M148:M151" si="57">K148*L148</f>
        <v>2.6020799999999999</v>
      </c>
      <c r="N148" s="622" t="s">
        <v>5790</v>
      </c>
      <c r="O148" s="70"/>
      <c r="P148" s="71"/>
      <c r="Q148" s="77"/>
      <c r="R148" s="77"/>
      <c r="S148" s="77"/>
      <c r="T148" s="77"/>
      <c r="U148" s="77"/>
      <c r="V148" s="77"/>
      <c r="W148" s="77"/>
      <c r="X148" s="77"/>
      <c r="Y148" s="77"/>
      <c r="Z148" s="77"/>
    </row>
    <row r="149" spans="1:26" ht="15.75" customHeight="1">
      <c r="A149" s="70" t="s">
        <v>544</v>
      </c>
      <c r="B149" s="70" t="s">
        <v>545</v>
      </c>
      <c r="C149" s="70" t="s">
        <v>546</v>
      </c>
      <c r="D149" s="74"/>
      <c r="E149" s="74"/>
      <c r="F149" s="74"/>
      <c r="G149" s="74"/>
      <c r="H149" s="74"/>
      <c r="I149" s="70"/>
      <c r="J149" s="70"/>
      <c r="K149" s="71">
        <f t="shared" si="56"/>
        <v>0</v>
      </c>
      <c r="L149" s="4"/>
      <c r="M149" s="71">
        <f t="shared" si="57"/>
        <v>0</v>
      </c>
      <c r="N149" s="70"/>
      <c r="O149" s="70"/>
      <c r="P149" s="71"/>
      <c r="Q149" s="77"/>
      <c r="R149" s="77"/>
      <c r="S149" s="77"/>
      <c r="T149" s="77"/>
      <c r="U149" s="77"/>
      <c r="V149" s="77"/>
      <c r="W149" s="77"/>
      <c r="X149" s="77"/>
      <c r="Y149" s="77"/>
      <c r="Z149" s="77"/>
    </row>
    <row r="150" spans="1:26" ht="15.75" customHeight="1">
      <c r="A150" s="67" t="s">
        <v>550</v>
      </c>
      <c r="B150" s="67"/>
      <c r="C150" s="67" t="s">
        <v>551</v>
      </c>
      <c r="D150" s="23">
        <v>1</v>
      </c>
      <c r="E150" s="23">
        <v>1</v>
      </c>
      <c r="F150" s="996">
        <v>6</v>
      </c>
      <c r="G150" s="23">
        <v>328377</v>
      </c>
      <c r="H150" s="23"/>
      <c r="I150" s="67"/>
      <c r="J150" s="67">
        <v>337060</v>
      </c>
      <c r="K150" s="68">
        <f t="shared" si="56"/>
        <v>3.3706</v>
      </c>
      <c r="L150" s="68">
        <v>1</v>
      </c>
      <c r="M150" s="68">
        <f t="shared" si="57"/>
        <v>3.3706</v>
      </c>
      <c r="N150" s="622" t="s">
        <v>5792</v>
      </c>
      <c r="O150" s="67"/>
      <c r="P150" s="68"/>
      <c r="Q150" s="77"/>
      <c r="R150" s="77"/>
      <c r="S150" s="77"/>
      <c r="T150" s="77"/>
      <c r="U150" s="77"/>
      <c r="V150" s="77"/>
      <c r="W150" s="77"/>
      <c r="X150" s="77"/>
      <c r="Y150" s="77"/>
      <c r="Z150" s="77"/>
    </row>
    <row r="151" spans="1:26" ht="15.75" customHeight="1">
      <c r="A151" s="67" t="s">
        <v>552</v>
      </c>
      <c r="B151" s="67"/>
      <c r="C151" s="67" t="s">
        <v>553</v>
      </c>
      <c r="D151" s="23">
        <v>1</v>
      </c>
      <c r="E151" s="23">
        <v>1</v>
      </c>
      <c r="F151" s="23">
        <v>10</v>
      </c>
      <c r="G151" s="23">
        <v>418511</v>
      </c>
      <c r="H151" s="23"/>
      <c r="I151" s="67"/>
      <c r="J151" s="67">
        <v>931320</v>
      </c>
      <c r="K151" s="68">
        <f t="shared" si="56"/>
        <v>9.3132000000000001</v>
      </c>
      <c r="L151" s="68">
        <v>1</v>
      </c>
      <c r="M151" s="68">
        <f t="shared" si="57"/>
        <v>9.3132000000000001</v>
      </c>
      <c r="N151" s="622" t="s">
        <v>5793</v>
      </c>
      <c r="O151" s="67"/>
      <c r="P151" s="68"/>
      <c r="Q151" s="77"/>
      <c r="R151" s="77"/>
      <c r="S151" s="77"/>
      <c r="T151" s="77"/>
      <c r="U151" s="77"/>
      <c r="V151" s="77"/>
      <c r="W151" s="77"/>
      <c r="X151" s="77"/>
      <c r="Y151" s="77"/>
      <c r="Z151" s="77"/>
    </row>
    <row r="152" spans="1:26" ht="12" customHeight="1">
      <c r="A152" s="67" t="s">
        <v>556</v>
      </c>
      <c r="B152" s="67"/>
      <c r="C152" s="67" t="s">
        <v>557</v>
      </c>
      <c r="D152" s="23"/>
      <c r="E152" s="23"/>
      <c r="F152" s="23"/>
      <c r="G152" s="23"/>
      <c r="H152" s="23"/>
      <c r="I152" s="67"/>
      <c r="J152" s="67"/>
      <c r="K152" s="68"/>
      <c r="L152" s="68"/>
      <c r="M152" s="68">
        <f>SUM(M153:M154)</f>
        <v>0</v>
      </c>
      <c r="N152" s="67"/>
      <c r="O152" s="67"/>
      <c r="P152" s="68">
        <f>SUM(P153:P154)</f>
        <v>0</v>
      </c>
      <c r="Q152" s="77"/>
      <c r="R152" s="77"/>
      <c r="S152" s="77"/>
      <c r="T152" s="77"/>
      <c r="U152" s="77"/>
      <c r="V152" s="77"/>
      <c r="W152" s="77"/>
      <c r="X152" s="77"/>
      <c r="Y152" s="77"/>
      <c r="Z152" s="77"/>
    </row>
    <row r="153" spans="1:26" ht="15.75" customHeight="1">
      <c r="A153" s="70" t="s">
        <v>561</v>
      </c>
      <c r="B153" s="74"/>
      <c r="C153" s="4" t="s">
        <v>562</v>
      </c>
      <c r="D153" s="74"/>
      <c r="E153" s="74"/>
      <c r="F153" s="74"/>
      <c r="G153" s="74"/>
      <c r="H153" s="74"/>
      <c r="I153" s="74"/>
      <c r="J153" s="74"/>
      <c r="K153" s="71">
        <f t="shared" ref="K153:K154" si="58">J153/100000</f>
        <v>0</v>
      </c>
      <c r="L153" s="4"/>
      <c r="M153" s="71">
        <f t="shared" ref="M153:M154" si="59">K153*L153</f>
        <v>0</v>
      </c>
      <c r="N153" s="70"/>
      <c r="O153" s="70"/>
      <c r="P153" s="71"/>
      <c r="Q153" s="77"/>
      <c r="R153" s="77"/>
      <c r="S153" s="77"/>
      <c r="T153" s="77"/>
      <c r="U153" s="77"/>
      <c r="V153" s="77"/>
      <c r="W153" s="77"/>
      <c r="X153" s="77"/>
      <c r="Y153" s="77"/>
      <c r="Z153" s="77"/>
    </row>
    <row r="154" spans="1:26" ht="15.75" customHeight="1">
      <c r="A154" s="70" t="s">
        <v>564</v>
      </c>
      <c r="B154" s="74"/>
      <c r="C154" s="4" t="s">
        <v>565</v>
      </c>
      <c r="D154" s="74"/>
      <c r="E154" s="74"/>
      <c r="F154" s="74"/>
      <c r="G154" s="74"/>
      <c r="H154" s="74"/>
      <c r="I154" s="74"/>
      <c r="J154" s="74"/>
      <c r="K154" s="71">
        <f t="shared" si="58"/>
        <v>0</v>
      </c>
      <c r="L154" s="4"/>
      <c r="M154" s="71">
        <f t="shared" si="59"/>
        <v>0</v>
      </c>
      <c r="N154" s="70"/>
      <c r="O154" s="70"/>
      <c r="P154" s="71"/>
      <c r="Q154" s="77"/>
      <c r="R154" s="77"/>
      <c r="S154" s="77"/>
      <c r="T154" s="77"/>
      <c r="U154" s="77"/>
      <c r="V154" s="77"/>
      <c r="W154" s="77"/>
      <c r="X154" s="77"/>
      <c r="Y154" s="77"/>
      <c r="Z154" s="77"/>
    </row>
    <row r="155" spans="1:26" ht="15.75" customHeight="1">
      <c r="A155" s="64" t="s">
        <v>566</v>
      </c>
      <c r="B155" s="64"/>
      <c r="C155" s="64" t="s">
        <v>567</v>
      </c>
      <c r="D155" s="108"/>
      <c r="E155" s="108"/>
      <c r="F155" s="108"/>
      <c r="G155" s="108"/>
      <c r="H155" s="108"/>
      <c r="I155" s="64"/>
      <c r="J155" s="64"/>
      <c r="K155" s="64"/>
      <c r="L155" s="64"/>
      <c r="M155" s="65">
        <f>M156+M162</f>
        <v>0.6</v>
      </c>
      <c r="N155" s="64"/>
      <c r="O155" s="64"/>
      <c r="P155" s="65">
        <f>P156+P162</f>
        <v>0</v>
      </c>
      <c r="Q155" s="77"/>
      <c r="R155" s="77"/>
      <c r="S155" s="77"/>
      <c r="T155" s="77"/>
      <c r="U155" s="77"/>
      <c r="V155" s="77"/>
      <c r="W155" s="77"/>
      <c r="X155" s="77"/>
      <c r="Y155" s="77"/>
      <c r="Z155" s="77"/>
    </row>
    <row r="156" spans="1:26" ht="37.5" customHeight="1">
      <c r="A156" s="67" t="s">
        <v>570</v>
      </c>
      <c r="B156" s="67"/>
      <c r="C156" s="67" t="s">
        <v>571</v>
      </c>
      <c r="D156" s="23"/>
      <c r="E156" s="23"/>
      <c r="F156" s="23"/>
      <c r="G156" s="23"/>
      <c r="H156" s="23"/>
      <c r="I156" s="67"/>
      <c r="J156" s="67"/>
      <c r="K156" s="67"/>
      <c r="L156" s="67"/>
      <c r="M156" s="68">
        <f>SUM(M157:M158)</f>
        <v>0</v>
      </c>
      <c r="N156" s="67"/>
      <c r="O156" s="67"/>
      <c r="P156" s="68">
        <f>SUM(P157:P158)</f>
        <v>0</v>
      </c>
      <c r="Q156" s="77"/>
      <c r="R156" s="77"/>
      <c r="S156" s="77"/>
      <c r="T156" s="77"/>
      <c r="U156" s="77"/>
      <c r="V156" s="77"/>
      <c r="W156" s="77"/>
      <c r="X156" s="77"/>
      <c r="Y156" s="77"/>
      <c r="Z156" s="77"/>
    </row>
    <row r="157" spans="1:26" ht="0.75" customHeight="1">
      <c r="A157" s="70" t="s">
        <v>572</v>
      </c>
      <c r="B157" s="74" t="s">
        <v>573</v>
      </c>
      <c r="C157" s="4" t="s">
        <v>574</v>
      </c>
      <c r="D157" s="74"/>
      <c r="E157" s="74"/>
      <c r="F157" s="74"/>
      <c r="G157" s="74"/>
      <c r="H157" s="74"/>
      <c r="I157" s="74"/>
      <c r="J157" s="74"/>
      <c r="K157" s="71">
        <f t="shared" ref="K157:K158" si="60">J157/100000</f>
        <v>0</v>
      </c>
      <c r="L157" s="4"/>
      <c r="M157" s="71">
        <f t="shared" ref="M157:M158" si="61">K157*L157</f>
        <v>0</v>
      </c>
      <c r="N157" s="70"/>
      <c r="O157" s="70"/>
      <c r="P157" s="71"/>
      <c r="Q157" s="77"/>
      <c r="R157" s="77"/>
      <c r="S157" s="77"/>
      <c r="T157" s="77"/>
      <c r="U157" s="77"/>
      <c r="V157" s="77"/>
      <c r="W157" s="77"/>
      <c r="X157" s="77"/>
      <c r="Y157" s="77"/>
      <c r="Z157" s="77"/>
    </row>
    <row r="158" spans="1:26" ht="15.75" customHeight="1">
      <c r="A158" s="70" t="s">
        <v>578</v>
      </c>
      <c r="B158" s="74"/>
      <c r="C158" s="4" t="s">
        <v>363</v>
      </c>
      <c r="D158" s="74"/>
      <c r="E158" s="74"/>
      <c r="F158" s="74"/>
      <c r="G158" s="74"/>
      <c r="H158" s="74"/>
      <c r="I158" s="74"/>
      <c r="J158" s="74"/>
      <c r="K158" s="71">
        <f t="shared" si="60"/>
        <v>0</v>
      </c>
      <c r="L158" s="4"/>
      <c r="M158" s="71">
        <f t="shared" si="61"/>
        <v>0</v>
      </c>
      <c r="N158" s="70"/>
      <c r="O158" s="70"/>
      <c r="P158" s="71"/>
      <c r="Q158" s="77"/>
      <c r="R158" s="77"/>
      <c r="S158" s="77"/>
      <c r="T158" s="77"/>
      <c r="U158" s="77"/>
      <c r="V158" s="77"/>
      <c r="W158" s="77"/>
      <c r="X158" s="77"/>
      <c r="Y158" s="77"/>
      <c r="Z158" s="77"/>
    </row>
    <row r="159" spans="1:26" ht="15.75" customHeight="1">
      <c r="A159" s="70" t="s">
        <v>579</v>
      </c>
      <c r="B159" s="74"/>
      <c r="C159" s="4" t="s">
        <v>580</v>
      </c>
      <c r="D159" s="989"/>
      <c r="E159" s="989"/>
      <c r="F159" s="989"/>
      <c r="G159" s="989"/>
      <c r="H159" s="989"/>
      <c r="I159" s="989"/>
      <c r="J159" s="989"/>
      <c r="K159" s="76"/>
      <c r="L159" s="756"/>
      <c r="M159" s="76"/>
      <c r="N159" s="990"/>
      <c r="O159" s="990"/>
      <c r="P159" s="76"/>
      <c r="Q159" s="77"/>
      <c r="R159" s="77"/>
      <c r="S159" s="77"/>
      <c r="T159" s="77"/>
      <c r="U159" s="77"/>
      <c r="V159" s="77"/>
      <c r="W159" s="77"/>
      <c r="X159" s="77"/>
      <c r="Y159" s="77"/>
      <c r="Z159" s="77"/>
    </row>
    <row r="160" spans="1:26" ht="15.75" customHeight="1">
      <c r="A160" s="70" t="s">
        <v>581</v>
      </c>
      <c r="B160" s="74"/>
      <c r="C160" s="4" t="s">
        <v>582</v>
      </c>
      <c r="D160" s="989"/>
      <c r="E160" s="989"/>
      <c r="F160" s="989"/>
      <c r="G160" s="989"/>
      <c r="H160" s="989"/>
      <c r="I160" s="989"/>
      <c r="J160" s="989"/>
      <c r="K160" s="76"/>
      <c r="L160" s="756"/>
      <c r="M160" s="76"/>
      <c r="N160" s="990"/>
      <c r="O160" s="990"/>
      <c r="P160" s="76"/>
      <c r="Q160" s="77"/>
      <c r="R160" s="77"/>
      <c r="S160" s="77"/>
      <c r="T160" s="77"/>
      <c r="U160" s="77"/>
      <c r="V160" s="77"/>
      <c r="W160" s="77"/>
      <c r="X160" s="77"/>
      <c r="Y160" s="77"/>
      <c r="Z160" s="77"/>
    </row>
    <row r="161" spans="1:26" ht="15.75" customHeight="1">
      <c r="A161" s="70" t="s">
        <v>583</v>
      </c>
      <c r="B161" s="74"/>
      <c r="C161" s="4" t="s">
        <v>584</v>
      </c>
      <c r="D161" s="989"/>
      <c r="E161" s="989"/>
      <c r="F161" s="989"/>
      <c r="G161" s="989"/>
      <c r="H161" s="989"/>
      <c r="I161" s="989"/>
      <c r="J161" s="989"/>
      <c r="K161" s="76"/>
      <c r="L161" s="756"/>
      <c r="M161" s="76"/>
      <c r="N161" s="990"/>
      <c r="O161" s="990"/>
      <c r="P161" s="76"/>
      <c r="Q161" s="77"/>
      <c r="R161" s="77"/>
      <c r="S161" s="77"/>
      <c r="T161" s="77"/>
      <c r="U161" s="77"/>
      <c r="V161" s="77"/>
      <c r="W161" s="77"/>
      <c r="X161" s="77"/>
      <c r="Y161" s="77"/>
      <c r="Z161" s="77"/>
    </row>
    <row r="162" spans="1:26" ht="15.75" customHeight="1">
      <c r="A162" s="67" t="s">
        <v>589</v>
      </c>
      <c r="B162" s="67"/>
      <c r="C162" s="67" t="s">
        <v>590</v>
      </c>
      <c r="D162" s="23"/>
      <c r="E162" s="23"/>
      <c r="F162" s="23"/>
      <c r="G162" s="23"/>
      <c r="H162" s="23"/>
      <c r="I162" s="67"/>
      <c r="J162" s="67"/>
      <c r="K162" s="67"/>
      <c r="L162" s="67"/>
      <c r="M162" s="68">
        <f>SUM(M163:M169)</f>
        <v>0.6</v>
      </c>
      <c r="N162" s="67"/>
      <c r="O162" s="67"/>
      <c r="P162" s="68">
        <f>SUM(P163:P169)</f>
        <v>0</v>
      </c>
      <c r="Q162" s="77"/>
      <c r="R162" s="77"/>
      <c r="S162" s="77"/>
      <c r="T162" s="77"/>
      <c r="U162" s="77"/>
      <c r="V162" s="77"/>
      <c r="W162" s="77"/>
      <c r="X162" s="77"/>
      <c r="Y162" s="77"/>
      <c r="Z162" s="77"/>
    </row>
    <row r="163" spans="1:26" ht="55.5" customHeight="1">
      <c r="A163" s="70" t="s">
        <v>591</v>
      </c>
      <c r="B163" s="70" t="s">
        <v>592</v>
      </c>
      <c r="C163" s="70" t="s">
        <v>593</v>
      </c>
      <c r="D163" s="74">
        <v>1</v>
      </c>
      <c r="E163" s="74">
        <v>0</v>
      </c>
      <c r="F163" s="189">
        <v>0.3</v>
      </c>
      <c r="G163" s="74">
        <v>291</v>
      </c>
      <c r="H163" s="74"/>
      <c r="I163" s="70"/>
      <c r="J163" s="70"/>
      <c r="K163" s="71">
        <f t="shared" ref="K163:K168" si="62">J163/100000</f>
        <v>0</v>
      </c>
      <c r="L163" s="4"/>
      <c r="M163" s="71">
        <f t="shared" ref="M163:M168" si="63">K163*L163</f>
        <v>0</v>
      </c>
      <c r="N163" s="70" t="s">
        <v>5797</v>
      </c>
      <c r="O163" s="70"/>
      <c r="P163" s="71"/>
      <c r="Q163" s="77"/>
      <c r="R163" s="77"/>
      <c r="S163" s="77"/>
      <c r="T163" s="77"/>
      <c r="U163" s="77"/>
      <c r="V163" s="77"/>
      <c r="W163" s="77"/>
      <c r="X163" s="77"/>
      <c r="Y163" s="77"/>
      <c r="Z163" s="77"/>
    </row>
    <row r="164" spans="1:26" ht="15.75" customHeight="1">
      <c r="A164" s="70" t="s">
        <v>600</v>
      </c>
      <c r="B164" s="70" t="s">
        <v>601</v>
      </c>
      <c r="C164" s="70" t="s">
        <v>602</v>
      </c>
      <c r="D164" s="74"/>
      <c r="E164" s="74"/>
      <c r="F164" s="74"/>
      <c r="G164" s="74"/>
      <c r="H164" s="74"/>
      <c r="I164" s="70"/>
      <c r="J164" s="70"/>
      <c r="K164" s="71">
        <f t="shared" si="62"/>
        <v>0</v>
      </c>
      <c r="L164" s="4"/>
      <c r="M164" s="71">
        <f t="shared" si="63"/>
        <v>0</v>
      </c>
      <c r="N164" s="70"/>
      <c r="O164" s="70"/>
      <c r="P164" s="71"/>
      <c r="Q164" s="77"/>
      <c r="R164" s="77"/>
      <c r="S164" s="77"/>
      <c r="T164" s="77"/>
      <c r="U164" s="77"/>
      <c r="V164" s="77"/>
      <c r="W164" s="77"/>
      <c r="X164" s="77"/>
      <c r="Y164" s="77"/>
      <c r="Z164" s="77"/>
    </row>
    <row r="165" spans="1:26" ht="15.75" customHeight="1">
      <c r="A165" s="70" t="s">
        <v>610</v>
      </c>
      <c r="B165" s="70" t="s">
        <v>611</v>
      </c>
      <c r="C165" s="70" t="s">
        <v>612</v>
      </c>
      <c r="D165" s="74"/>
      <c r="E165" s="74"/>
      <c r="F165" s="74"/>
      <c r="G165" s="74"/>
      <c r="H165" s="74"/>
      <c r="I165" s="70"/>
      <c r="J165" s="70"/>
      <c r="K165" s="71">
        <f t="shared" si="62"/>
        <v>0</v>
      </c>
      <c r="L165" s="4"/>
      <c r="M165" s="71">
        <f t="shared" si="63"/>
        <v>0</v>
      </c>
      <c r="N165" s="70"/>
      <c r="O165" s="70"/>
      <c r="P165" s="71"/>
      <c r="Q165" s="77"/>
      <c r="R165" s="77"/>
      <c r="S165" s="77"/>
      <c r="T165" s="77"/>
      <c r="U165" s="77"/>
      <c r="V165" s="77"/>
      <c r="W165" s="77"/>
      <c r="X165" s="77"/>
      <c r="Y165" s="77"/>
      <c r="Z165" s="77"/>
    </row>
    <row r="166" spans="1:26" ht="15.75" customHeight="1">
      <c r="A166" s="984" t="s">
        <v>618</v>
      </c>
      <c r="B166" s="984" t="s">
        <v>620</v>
      </c>
      <c r="C166" s="984" t="s">
        <v>621</v>
      </c>
      <c r="D166" s="986"/>
      <c r="E166" s="986"/>
      <c r="F166" s="986"/>
      <c r="G166" s="986"/>
      <c r="H166" s="986"/>
      <c r="I166" s="984" t="s">
        <v>3847</v>
      </c>
      <c r="J166" s="984">
        <v>30000</v>
      </c>
      <c r="K166" s="987">
        <f t="shared" si="62"/>
        <v>0.3</v>
      </c>
      <c r="L166" s="985">
        <v>2</v>
      </c>
      <c r="M166" s="987">
        <f t="shared" si="63"/>
        <v>0.6</v>
      </c>
      <c r="N166" s="984" t="s">
        <v>5798</v>
      </c>
      <c r="O166" s="984"/>
      <c r="P166" s="987"/>
      <c r="Q166" s="988"/>
      <c r="R166" s="988"/>
      <c r="S166" s="988"/>
      <c r="T166" s="988"/>
      <c r="U166" s="988"/>
      <c r="V166" s="988"/>
      <c r="W166" s="988"/>
      <c r="X166" s="988"/>
      <c r="Y166" s="988"/>
      <c r="Z166" s="988"/>
    </row>
    <row r="167" spans="1:26" ht="15.75" customHeight="1">
      <c r="A167" s="70" t="s">
        <v>622</v>
      </c>
      <c r="B167" s="70" t="s">
        <v>623</v>
      </c>
      <c r="C167" s="70" t="s">
        <v>624</v>
      </c>
      <c r="D167" s="74"/>
      <c r="E167" s="74"/>
      <c r="F167" s="74"/>
      <c r="G167" s="74"/>
      <c r="H167" s="74"/>
      <c r="I167" s="70"/>
      <c r="J167" s="70"/>
      <c r="K167" s="71">
        <f t="shared" si="62"/>
        <v>0</v>
      </c>
      <c r="L167" s="4"/>
      <c r="M167" s="71">
        <f t="shared" si="63"/>
        <v>0</v>
      </c>
      <c r="N167" s="70"/>
      <c r="O167" s="70"/>
      <c r="P167" s="71"/>
      <c r="Q167" s="77"/>
      <c r="R167" s="77"/>
      <c r="S167" s="77"/>
      <c r="T167" s="77"/>
      <c r="U167" s="77"/>
      <c r="V167" s="77"/>
      <c r="W167" s="77"/>
      <c r="X167" s="77"/>
      <c r="Y167" s="77"/>
      <c r="Z167" s="77"/>
    </row>
    <row r="168" spans="1:26" ht="17.25" customHeight="1">
      <c r="A168" s="70" t="s">
        <v>630</v>
      </c>
      <c r="B168" s="70" t="s">
        <v>631</v>
      </c>
      <c r="C168" s="70" t="s">
        <v>633</v>
      </c>
      <c r="D168" s="74"/>
      <c r="E168" s="74"/>
      <c r="F168" s="74"/>
      <c r="G168" s="74"/>
      <c r="H168" s="74"/>
      <c r="I168" s="70"/>
      <c r="J168" s="70"/>
      <c r="K168" s="71">
        <f t="shared" si="62"/>
        <v>0</v>
      </c>
      <c r="L168" s="4"/>
      <c r="M168" s="71">
        <f t="shared" si="63"/>
        <v>0</v>
      </c>
      <c r="N168" s="70"/>
      <c r="O168" s="70"/>
      <c r="P168" s="71"/>
      <c r="Q168" s="77"/>
      <c r="R168" s="77"/>
      <c r="S168" s="77"/>
      <c r="T168" s="77"/>
      <c r="U168" s="77"/>
      <c r="V168" s="77"/>
      <c r="W168" s="77"/>
      <c r="X168" s="77"/>
      <c r="Y168" s="77"/>
      <c r="Z168" s="77"/>
    </row>
    <row r="169" spans="1:26" ht="15.75" customHeight="1">
      <c r="A169" s="70" t="s">
        <v>635</v>
      </c>
      <c r="B169" s="70"/>
      <c r="C169" s="70" t="s">
        <v>636</v>
      </c>
      <c r="D169" s="74"/>
      <c r="E169" s="74"/>
      <c r="F169" s="74"/>
      <c r="G169" s="74"/>
      <c r="H169" s="74"/>
      <c r="I169" s="70"/>
      <c r="J169" s="70"/>
      <c r="K169" s="71"/>
      <c r="L169" s="4"/>
      <c r="M169" s="81">
        <f>SUM(M170:M174)</f>
        <v>0</v>
      </c>
      <c r="N169" s="70"/>
      <c r="O169" s="70"/>
      <c r="P169" s="81">
        <f>SUM(P170:P174)</f>
        <v>0</v>
      </c>
      <c r="Q169" s="77"/>
      <c r="R169" s="77"/>
      <c r="S169" s="77"/>
      <c r="T169" s="77"/>
      <c r="U169" s="77"/>
      <c r="V169" s="77"/>
      <c r="W169" s="77"/>
      <c r="X169" s="77"/>
      <c r="Y169" s="77"/>
      <c r="Z169" s="77"/>
    </row>
    <row r="170" spans="1:26" ht="15.75" customHeight="1">
      <c r="A170" s="70" t="s">
        <v>640</v>
      </c>
      <c r="B170" s="70"/>
      <c r="C170" s="70" t="s">
        <v>641</v>
      </c>
      <c r="D170" s="74"/>
      <c r="E170" s="74"/>
      <c r="F170" s="74"/>
      <c r="G170" s="74"/>
      <c r="H170" s="74"/>
      <c r="I170" s="70"/>
      <c r="J170" s="70"/>
      <c r="K170" s="71">
        <f t="shared" ref="K170:K173" si="64">J170/100000</f>
        <v>0</v>
      </c>
      <c r="L170" s="4"/>
      <c r="M170" s="71">
        <f t="shared" ref="M170:M173" si="65">K170*L170</f>
        <v>0</v>
      </c>
      <c r="N170" s="70"/>
      <c r="O170" s="70"/>
      <c r="P170" s="71"/>
      <c r="Q170" s="77"/>
      <c r="R170" s="77"/>
      <c r="S170" s="77"/>
      <c r="T170" s="77"/>
      <c r="U170" s="77"/>
      <c r="V170" s="77"/>
      <c r="W170" s="77"/>
      <c r="X170" s="77"/>
      <c r="Y170" s="77"/>
      <c r="Z170" s="77"/>
    </row>
    <row r="171" spans="1:26" ht="15.75" customHeight="1">
      <c r="A171" s="70" t="s">
        <v>646</v>
      </c>
      <c r="B171" s="70"/>
      <c r="C171" s="70" t="s">
        <v>647</v>
      </c>
      <c r="D171" s="74"/>
      <c r="E171" s="74"/>
      <c r="F171" s="74"/>
      <c r="G171" s="74"/>
      <c r="H171" s="74"/>
      <c r="I171" s="70"/>
      <c r="J171" s="70"/>
      <c r="K171" s="71">
        <f t="shared" si="64"/>
        <v>0</v>
      </c>
      <c r="L171" s="4"/>
      <c r="M171" s="71">
        <f t="shared" si="65"/>
        <v>0</v>
      </c>
      <c r="N171" s="70"/>
      <c r="O171" s="70"/>
      <c r="P171" s="71"/>
      <c r="Q171" s="77"/>
      <c r="R171" s="77"/>
      <c r="S171" s="77"/>
      <c r="T171" s="77"/>
      <c r="U171" s="77"/>
      <c r="V171" s="77"/>
      <c r="W171" s="77"/>
      <c r="X171" s="77"/>
      <c r="Y171" s="77"/>
      <c r="Z171" s="77"/>
    </row>
    <row r="172" spans="1:26" ht="15.75" customHeight="1">
      <c r="A172" s="70" t="s">
        <v>651</v>
      </c>
      <c r="B172" s="70"/>
      <c r="C172" s="70" t="s">
        <v>653</v>
      </c>
      <c r="D172" s="74"/>
      <c r="E172" s="74"/>
      <c r="F172" s="74"/>
      <c r="G172" s="74"/>
      <c r="H172" s="74"/>
      <c r="I172" s="70"/>
      <c r="J172" s="70"/>
      <c r="K172" s="71">
        <f t="shared" si="64"/>
        <v>0</v>
      </c>
      <c r="L172" s="4"/>
      <c r="M172" s="71">
        <f t="shared" si="65"/>
        <v>0</v>
      </c>
      <c r="N172" s="70"/>
      <c r="O172" s="70"/>
      <c r="P172" s="71"/>
      <c r="Q172" s="77"/>
      <c r="R172" s="77"/>
      <c r="S172" s="77"/>
      <c r="T172" s="77"/>
      <c r="U172" s="77"/>
      <c r="V172" s="77"/>
      <c r="W172" s="77"/>
      <c r="X172" s="77"/>
      <c r="Y172" s="77"/>
      <c r="Z172" s="77"/>
    </row>
    <row r="173" spans="1:26" ht="15.75" customHeight="1">
      <c r="A173" s="70" t="s">
        <v>660</v>
      </c>
      <c r="B173" s="70" t="s">
        <v>661</v>
      </c>
      <c r="C173" s="70" t="s">
        <v>662</v>
      </c>
      <c r="D173" s="74"/>
      <c r="E173" s="74"/>
      <c r="F173" s="74"/>
      <c r="G173" s="74"/>
      <c r="H173" s="74"/>
      <c r="I173" s="70"/>
      <c r="J173" s="70"/>
      <c r="K173" s="71">
        <f t="shared" si="64"/>
        <v>0</v>
      </c>
      <c r="L173" s="4"/>
      <c r="M173" s="71">
        <f t="shared" si="65"/>
        <v>0</v>
      </c>
      <c r="N173" s="70"/>
      <c r="O173" s="70"/>
      <c r="P173" s="71"/>
      <c r="Q173" s="77"/>
      <c r="R173" s="77"/>
      <c r="S173" s="77"/>
      <c r="T173" s="77"/>
      <c r="U173" s="77"/>
      <c r="V173" s="77"/>
      <c r="W173" s="77"/>
      <c r="X173" s="77"/>
      <c r="Y173" s="77"/>
      <c r="Z173" s="77"/>
    </row>
    <row r="174" spans="1:26" ht="15.75" customHeight="1">
      <c r="A174" s="70" t="s">
        <v>665</v>
      </c>
      <c r="B174" s="70"/>
      <c r="C174" s="70" t="s">
        <v>666</v>
      </c>
      <c r="D174" s="74"/>
      <c r="E174" s="74"/>
      <c r="F174" s="74"/>
      <c r="G174" s="74"/>
      <c r="H174" s="74"/>
      <c r="I174" s="70"/>
      <c r="J174" s="70"/>
      <c r="K174" s="71"/>
      <c r="L174" s="4"/>
      <c r="M174" s="71">
        <f>SUM(M175:M179)</f>
        <v>0</v>
      </c>
      <c r="N174" s="70"/>
      <c r="O174" s="70"/>
      <c r="P174" s="81">
        <f>SUM(P175:P179)</f>
        <v>0</v>
      </c>
      <c r="Q174" s="77"/>
      <c r="R174" s="77"/>
      <c r="S174" s="77"/>
      <c r="T174" s="77"/>
      <c r="U174" s="77"/>
      <c r="V174" s="77"/>
      <c r="W174" s="77"/>
      <c r="X174" s="77"/>
      <c r="Y174" s="77"/>
      <c r="Z174" s="77"/>
    </row>
    <row r="175" spans="1:26" ht="15.75" customHeight="1">
      <c r="A175" s="70" t="s">
        <v>669</v>
      </c>
      <c r="B175" s="70"/>
      <c r="C175" s="70" t="s">
        <v>670</v>
      </c>
      <c r="D175" s="74"/>
      <c r="E175" s="74"/>
      <c r="F175" s="74"/>
      <c r="G175" s="74"/>
      <c r="H175" s="74"/>
      <c r="I175" s="70"/>
      <c r="J175" s="70"/>
      <c r="K175" s="71">
        <f t="shared" ref="K175:K179" si="66">J175/100000</f>
        <v>0</v>
      </c>
      <c r="L175" s="4"/>
      <c r="M175" s="71">
        <f t="shared" ref="M175:M179" si="67">K175*L175</f>
        <v>0</v>
      </c>
      <c r="N175" s="70"/>
      <c r="O175" s="70"/>
      <c r="P175" s="71"/>
      <c r="Q175" s="77"/>
      <c r="R175" s="77"/>
      <c r="S175" s="77"/>
      <c r="T175" s="77"/>
      <c r="U175" s="77"/>
      <c r="V175" s="77"/>
      <c r="W175" s="77"/>
      <c r="X175" s="77"/>
      <c r="Y175" s="77"/>
      <c r="Z175" s="77"/>
    </row>
    <row r="176" spans="1:26" ht="15.75" customHeight="1">
      <c r="A176" s="70" t="s">
        <v>671</v>
      </c>
      <c r="B176" s="70"/>
      <c r="C176" s="70" t="s">
        <v>672</v>
      </c>
      <c r="D176" s="74"/>
      <c r="E176" s="74"/>
      <c r="F176" s="74"/>
      <c r="G176" s="74"/>
      <c r="H176" s="74"/>
      <c r="I176" s="70"/>
      <c r="J176" s="70"/>
      <c r="K176" s="71">
        <f t="shared" si="66"/>
        <v>0</v>
      </c>
      <c r="L176" s="4"/>
      <c r="M176" s="71">
        <f t="shared" si="67"/>
        <v>0</v>
      </c>
      <c r="N176" s="70"/>
      <c r="O176" s="70"/>
      <c r="P176" s="71"/>
      <c r="Q176" s="77"/>
      <c r="R176" s="77"/>
      <c r="S176" s="77"/>
      <c r="T176" s="77"/>
      <c r="U176" s="77"/>
      <c r="V176" s="77"/>
      <c r="W176" s="77"/>
      <c r="X176" s="77"/>
      <c r="Y176" s="77"/>
      <c r="Z176" s="77"/>
    </row>
    <row r="177" spans="1:26" ht="15.75" customHeight="1">
      <c r="A177" s="70" t="s">
        <v>678</v>
      </c>
      <c r="B177" s="70"/>
      <c r="C177" s="70" t="s">
        <v>679</v>
      </c>
      <c r="D177" s="74"/>
      <c r="E177" s="74"/>
      <c r="F177" s="74"/>
      <c r="G177" s="74"/>
      <c r="H177" s="74"/>
      <c r="I177" s="70"/>
      <c r="J177" s="70"/>
      <c r="K177" s="71">
        <f t="shared" si="66"/>
        <v>0</v>
      </c>
      <c r="L177" s="4"/>
      <c r="M177" s="71">
        <f t="shared" si="67"/>
        <v>0</v>
      </c>
      <c r="N177" s="70"/>
      <c r="O177" s="70"/>
      <c r="P177" s="71"/>
      <c r="Q177" s="77"/>
      <c r="R177" s="77"/>
      <c r="S177" s="77"/>
      <c r="T177" s="77"/>
      <c r="U177" s="77"/>
      <c r="V177" s="77"/>
      <c r="W177" s="77"/>
      <c r="X177" s="77"/>
      <c r="Y177" s="77"/>
      <c r="Z177" s="77"/>
    </row>
    <row r="178" spans="1:26" ht="15.75" customHeight="1">
      <c r="A178" s="70" t="s">
        <v>685</v>
      </c>
      <c r="B178" s="70"/>
      <c r="C178" s="70" t="s">
        <v>687</v>
      </c>
      <c r="D178" s="74"/>
      <c r="E178" s="74"/>
      <c r="F178" s="74"/>
      <c r="G178" s="74"/>
      <c r="H178" s="74"/>
      <c r="I178" s="70"/>
      <c r="J178" s="70"/>
      <c r="K178" s="71">
        <f t="shared" si="66"/>
        <v>0</v>
      </c>
      <c r="L178" s="4"/>
      <c r="M178" s="71">
        <f t="shared" si="67"/>
        <v>0</v>
      </c>
      <c r="N178" s="70"/>
      <c r="O178" s="70"/>
      <c r="P178" s="71"/>
      <c r="Q178" s="77"/>
      <c r="R178" s="77"/>
      <c r="S178" s="77"/>
      <c r="T178" s="77"/>
      <c r="U178" s="77"/>
      <c r="V178" s="77"/>
      <c r="W178" s="77"/>
      <c r="X178" s="77"/>
      <c r="Y178" s="77"/>
      <c r="Z178" s="77"/>
    </row>
    <row r="179" spans="1:26" ht="15.75" customHeight="1">
      <c r="A179" s="70" t="s">
        <v>688</v>
      </c>
      <c r="B179" s="70"/>
      <c r="C179" s="70" t="s">
        <v>689</v>
      </c>
      <c r="D179" s="74"/>
      <c r="E179" s="74"/>
      <c r="F179" s="74"/>
      <c r="G179" s="74"/>
      <c r="H179" s="74"/>
      <c r="I179" s="70"/>
      <c r="J179" s="70"/>
      <c r="K179" s="71">
        <f t="shared" si="66"/>
        <v>0</v>
      </c>
      <c r="L179" s="4"/>
      <c r="M179" s="71">
        <f t="shared" si="67"/>
        <v>0</v>
      </c>
      <c r="N179" s="70"/>
      <c r="O179" s="70"/>
      <c r="P179" s="71"/>
      <c r="Q179" s="77"/>
      <c r="R179" s="77"/>
      <c r="S179" s="77"/>
      <c r="T179" s="77"/>
      <c r="U179" s="77"/>
      <c r="V179" s="77"/>
      <c r="W179" s="77"/>
      <c r="X179" s="77"/>
      <c r="Y179" s="77"/>
      <c r="Z179" s="77"/>
    </row>
    <row r="180" spans="1:26" ht="15.75" customHeight="1">
      <c r="A180" s="64" t="s">
        <v>694</v>
      </c>
      <c r="B180" s="64"/>
      <c r="C180" s="64" t="s">
        <v>696</v>
      </c>
      <c r="D180" s="108"/>
      <c r="E180" s="108"/>
      <c r="F180" s="108"/>
      <c r="G180" s="108"/>
      <c r="H180" s="108"/>
      <c r="I180" s="64"/>
      <c r="J180" s="64"/>
      <c r="K180" s="64"/>
      <c r="L180" s="64"/>
      <c r="M180" s="65">
        <f>M181+M184</f>
        <v>0</v>
      </c>
      <c r="N180" s="64"/>
      <c r="O180" s="64"/>
      <c r="P180" s="65">
        <f>P181+P184</f>
        <v>0</v>
      </c>
      <c r="Q180" s="77"/>
      <c r="R180" s="77"/>
      <c r="S180" s="77"/>
      <c r="T180" s="77"/>
      <c r="U180" s="77"/>
      <c r="V180" s="77"/>
      <c r="W180" s="77"/>
      <c r="X180" s="77"/>
      <c r="Y180" s="77"/>
      <c r="Z180" s="77"/>
    </row>
    <row r="181" spans="1:26" ht="22.5" customHeight="1">
      <c r="A181" s="67" t="s">
        <v>700</v>
      </c>
      <c r="B181" s="67"/>
      <c r="C181" s="67" t="s">
        <v>701</v>
      </c>
      <c r="D181" s="23"/>
      <c r="E181" s="23"/>
      <c r="F181" s="23"/>
      <c r="G181" s="23"/>
      <c r="H181" s="23"/>
      <c r="I181" s="67"/>
      <c r="J181" s="67"/>
      <c r="K181" s="67"/>
      <c r="L181" s="67"/>
      <c r="M181" s="68">
        <f>SUM(M182:M183)</f>
        <v>0</v>
      </c>
      <c r="N181" s="67"/>
      <c r="O181" s="67"/>
      <c r="P181" s="68">
        <f>SUM(P182:P183)</f>
        <v>0</v>
      </c>
      <c r="Q181" s="77"/>
      <c r="R181" s="77"/>
      <c r="S181" s="77"/>
      <c r="T181" s="77"/>
      <c r="U181" s="77"/>
      <c r="V181" s="77"/>
      <c r="W181" s="77"/>
      <c r="X181" s="77"/>
      <c r="Y181" s="77"/>
      <c r="Z181" s="77"/>
    </row>
    <row r="182" spans="1:26" ht="15.75" customHeight="1">
      <c r="A182" s="70" t="s">
        <v>705</v>
      </c>
      <c r="B182" s="150"/>
      <c r="C182" s="4" t="s">
        <v>706</v>
      </c>
      <c r="D182" s="150"/>
      <c r="E182" s="150"/>
      <c r="F182" s="150"/>
      <c r="G182" s="150"/>
      <c r="H182" s="150"/>
      <c r="I182" s="150"/>
      <c r="J182" s="150"/>
      <c r="K182" s="71">
        <f t="shared" ref="K182:K183" si="68">J182/100000</f>
        <v>0</v>
      </c>
      <c r="L182" s="4"/>
      <c r="M182" s="71">
        <f t="shared" ref="M182:M183" si="69">K182*L182</f>
        <v>0</v>
      </c>
      <c r="N182" s="141"/>
      <c r="O182" s="141"/>
      <c r="P182" s="71"/>
      <c r="Q182" s="77"/>
      <c r="R182" s="77"/>
      <c r="S182" s="77"/>
      <c r="T182" s="77"/>
      <c r="U182" s="77"/>
      <c r="V182" s="77"/>
      <c r="W182" s="77"/>
      <c r="X182" s="77"/>
      <c r="Y182" s="77"/>
      <c r="Z182" s="77"/>
    </row>
    <row r="183" spans="1:26" ht="15.75" customHeight="1">
      <c r="A183" s="70" t="s">
        <v>715</v>
      </c>
      <c r="B183" s="150"/>
      <c r="C183" s="4" t="s">
        <v>716</v>
      </c>
      <c r="D183" s="150"/>
      <c r="E183" s="150"/>
      <c r="F183" s="150"/>
      <c r="G183" s="150"/>
      <c r="H183" s="150"/>
      <c r="I183" s="150"/>
      <c r="J183" s="150"/>
      <c r="K183" s="71">
        <f t="shared" si="68"/>
        <v>0</v>
      </c>
      <c r="L183" s="4"/>
      <c r="M183" s="71">
        <f t="shared" si="69"/>
        <v>0</v>
      </c>
      <c r="N183" s="141"/>
      <c r="O183" s="141"/>
      <c r="P183" s="71"/>
      <c r="Q183" s="77"/>
      <c r="R183" s="77"/>
      <c r="S183" s="77"/>
      <c r="T183" s="77"/>
      <c r="U183" s="77"/>
      <c r="V183" s="77"/>
      <c r="W183" s="77"/>
      <c r="X183" s="77"/>
      <c r="Y183" s="77"/>
      <c r="Z183" s="77"/>
    </row>
    <row r="184" spans="1:26" ht="15.75" customHeight="1">
      <c r="A184" s="67" t="s">
        <v>724</v>
      </c>
      <c r="B184" s="67"/>
      <c r="C184" s="67" t="s">
        <v>725</v>
      </c>
      <c r="D184" s="23"/>
      <c r="E184" s="23"/>
      <c r="F184" s="23"/>
      <c r="G184" s="23"/>
      <c r="H184" s="23"/>
      <c r="I184" s="67"/>
      <c r="J184" s="67"/>
      <c r="K184" s="67"/>
      <c r="L184" s="67"/>
      <c r="M184" s="68">
        <f>M185+M187</f>
        <v>0</v>
      </c>
      <c r="N184" s="67"/>
      <c r="O184" s="67"/>
      <c r="P184" s="68">
        <f>P185+P187</f>
        <v>0</v>
      </c>
      <c r="Q184" s="77"/>
      <c r="R184" s="77"/>
      <c r="S184" s="77"/>
      <c r="T184" s="77"/>
      <c r="U184" s="77"/>
      <c r="V184" s="77"/>
      <c r="W184" s="77"/>
      <c r="X184" s="77"/>
      <c r="Y184" s="77"/>
      <c r="Z184" s="77"/>
    </row>
    <row r="185" spans="1:26" ht="16.5" customHeight="1">
      <c r="A185" s="70" t="s">
        <v>728</v>
      </c>
      <c r="B185" s="70" t="s">
        <v>729</v>
      </c>
      <c r="C185" s="70" t="s">
        <v>730</v>
      </c>
      <c r="D185" s="74"/>
      <c r="E185" s="74"/>
      <c r="F185" s="74"/>
      <c r="G185" s="74"/>
      <c r="H185" s="74"/>
      <c r="I185" s="70"/>
      <c r="J185" s="70"/>
      <c r="K185" s="71">
        <f>J185/100000</f>
        <v>0</v>
      </c>
      <c r="L185" s="4"/>
      <c r="M185" s="71">
        <f>K185*L185</f>
        <v>0</v>
      </c>
      <c r="N185" s="70"/>
      <c r="O185" s="70"/>
      <c r="P185" s="71"/>
      <c r="Q185" s="77"/>
      <c r="R185" s="77"/>
      <c r="S185" s="77"/>
      <c r="T185" s="77"/>
      <c r="U185" s="77"/>
      <c r="V185" s="77"/>
      <c r="W185" s="77"/>
      <c r="X185" s="77"/>
      <c r="Y185" s="77"/>
      <c r="Z185" s="77"/>
    </row>
    <row r="186" spans="1:26" ht="15.75" customHeight="1">
      <c r="A186" s="808" t="s">
        <v>735</v>
      </c>
      <c r="B186" s="808" t="s">
        <v>215</v>
      </c>
      <c r="C186" s="808" t="s">
        <v>216</v>
      </c>
      <c r="D186" s="810"/>
      <c r="E186" s="810"/>
      <c r="F186" s="810"/>
      <c r="G186" s="810"/>
      <c r="H186" s="810"/>
      <c r="I186" s="937"/>
      <c r="J186" s="937"/>
      <c r="K186" s="76"/>
      <c r="L186" s="756"/>
      <c r="M186" s="76"/>
      <c r="N186" s="808" t="s">
        <v>5799</v>
      </c>
      <c r="O186" s="937"/>
      <c r="P186" s="76"/>
      <c r="Q186" s="77"/>
      <c r="R186" s="77"/>
      <c r="S186" s="77"/>
      <c r="T186" s="77"/>
      <c r="U186" s="77"/>
      <c r="V186" s="77"/>
      <c r="W186" s="77"/>
      <c r="X186" s="77"/>
      <c r="Y186" s="77"/>
      <c r="Z186" s="77"/>
    </row>
    <row r="187" spans="1:26" ht="15.75" customHeight="1">
      <c r="A187" s="70" t="s">
        <v>742</v>
      </c>
      <c r="B187" s="70"/>
      <c r="C187" s="70" t="s">
        <v>171</v>
      </c>
      <c r="D187" s="74"/>
      <c r="E187" s="74"/>
      <c r="F187" s="74"/>
      <c r="G187" s="74"/>
      <c r="H187" s="74"/>
      <c r="I187" s="70"/>
      <c r="J187" s="70"/>
      <c r="K187" s="71">
        <f>J187/100000</f>
        <v>0</v>
      </c>
      <c r="L187" s="4"/>
      <c r="M187" s="71">
        <f>K187*L187</f>
        <v>0</v>
      </c>
      <c r="N187" s="70"/>
      <c r="O187" s="70"/>
      <c r="P187" s="71"/>
      <c r="Q187" s="77"/>
      <c r="R187" s="77"/>
      <c r="S187" s="77"/>
      <c r="T187" s="77"/>
      <c r="U187" s="77"/>
      <c r="V187" s="77"/>
      <c r="W187" s="77"/>
      <c r="X187" s="77"/>
      <c r="Y187" s="77"/>
      <c r="Z187" s="77"/>
    </row>
    <row r="188" spans="1:26" ht="15.75" customHeight="1">
      <c r="A188" s="70" t="s">
        <v>745</v>
      </c>
      <c r="B188" s="74"/>
      <c r="C188" s="4" t="s">
        <v>746</v>
      </c>
      <c r="D188" s="989"/>
      <c r="E188" s="989"/>
      <c r="F188" s="989"/>
      <c r="G188" s="989"/>
      <c r="H188" s="989"/>
      <c r="I188" s="989"/>
      <c r="J188" s="989"/>
      <c r="K188" s="76"/>
      <c r="L188" s="756"/>
      <c r="M188" s="76"/>
      <c r="N188" s="990"/>
      <c r="O188" s="990"/>
      <c r="P188" s="76"/>
      <c r="Q188" s="77"/>
      <c r="R188" s="77"/>
      <c r="S188" s="77"/>
      <c r="T188" s="77"/>
      <c r="U188" s="77"/>
      <c r="V188" s="77"/>
      <c r="W188" s="77"/>
      <c r="X188" s="77"/>
      <c r="Y188" s="77"/>
      <c r="Z188" s="77"/>
    </row>
    <row r="189" spans="1:26" ht="15.75" customHeight="1">
      <c r="A189" s="70" t="s">
        <v>748</v>
      </c>
      <c r="B189" s="74"/>
      <c r="C189" s="4" t="s">
        <v>750</v>
      </c>
      <c r="D189" s="989"/>
      <c r="E189" s="989"/>
      <c r="F189" s="989"/>
      <c r="G189" s="989"/>
      <c r="H189" s="989"/>
      <c r="I189" s="989"/>
      <c r="J189" s="989"/>
      <c r="K189" s="76"/>
      <c r="L189" s="756"/>
      <c r="M189" s="76"/>
      <c r="N189" s="990"/>
      <c r="O189" s="990"/>
      <c r="P189" s="76"/>
      <c r="Q189" s="77"/>
      <c r="R189" s="77"/>
      <c r="S189" s="77"/>
      <c r="T189" s="77"/>
      <c r="U189" s="77"/>
      <c r="V189" s="77"/>
      <c r="W189" s="77"/>
      <c r="X189" s="77"/>
      <c r="Y189" s="77"/>
      <c r="Z189" s="77"/>
    </row>
    <row r="190" spans="1:26" ht="15.75" customHeight="1">
      <c r="A190" s="64" t="s">
        <v>756</v>
      </c>
      <c r="B190" s="64"/>
      <c r="C190" s="64" t="s">
        <v>757</v>
      </c>
      <c r="D190" s="108"/>
      <c r="E190" s="108"/>
      <c r="F190" s="108"/>
      <c r="G190" s="108"/>
      <c r="H190" s="108"/>
      <c r="I190" s="64"/>
      <c r="J190" s="64"/>
      <c r="K190" s="64"/>
      <c r="L190" s="64"/>
      <c r="M190" s="65">
        <f>SUM(M191:M196)</f>
        <v>1</v>
      </c>
      <c r="N190" s="64"/>
      <c r="O190" s="64"/>
      <c r="P190" s="65">
        <f>SUM(P191:P196)</f>
        <v>0</v>
      </c>
      <c r="Q190" s="77"/>
      <c r="R190" s="77"/>
      <c r="S190" s="77"/>
      <c r="T190" s="77"/>
      <c r="U190" s="77"/>
      <c r="V190" s="77"/>
      <c r="W190" s="77"/>
      <c r="X190" s="77"/>
      <c r="Y190" s="77"/>
      <c r="Z190" s="77"/>
    </row>
    <row r="191" spans="1:26" ht="15.75" customHeight="1">
      <c r="A191" s="70" t="s">
        <v>762</v>
      </c>
      <c r="B191" s="70" t="s">
        <v>763</v>
      </c>
      <c r="C191" s="70" t="s">
        <v>764</v>
      </c>
      <c r="D191" s="74">
        <v>4</v>
      </c>
      <c r="E191" s="74">
        <v>4</v>
      </c>
      <c r="F191" s="189">
        <v>1</v>
      </c>
      <c r="G191" s="74"/>
      <c r="H191" s="74"/>
      <c r="I191" s="70"/>
      <c r="J191" s="70"/>
      <c r="K191" s="71">
        <f t="shared" ref="K191:K196" si="70">J191/100000</f>
        <v>0</v>
      </c>
      <c r="L191" s="4"/>
      <c r="M191" s="71">
        <f t="shared" ref="M191:M196" si="71">K191*L191</f>
        <v>0</v>
      </c>
      <c r="N191" s="70"/>
      <c r="O191" s="70"/>
      <c r="P191" s="71"/>
      <c r="Q191" s="77"/>
      <c r="R191" s="77"/>
      <c r="S191" s="77"/>
      <c r="T191" s="77"/>
      <c r="U191" s="77"/>
      <c r="V191" s="77"/>
      <c r="W191" s="77"/>
      <c r="X191" s="77"/>
      <c r="Y191" s="77"/>
      <c r="Z191" s="77"/>
    </row>
    <row r="192" spans="1:26" ht="15.75" customHeight="1">
      <c r="A192" s="70" t="s">
        <v>769</v>
      </c>
      <c r="B192" s="70" t="s">
        <v>770</v>
      </c>
      <c r="C192" s="70" t="s">
        <v>771</v>
      </c>
      <c r="D192" s="74"/>
      <c r="E192" s="74"/>
      <c r="F192" s="74"/>
      <c r="G192" s="74"/>
      <c r="H192" s="74"/>
      <c r="I192" s="70"/>
      <c r="J192" s="70"/>
      <c r="K192" s="71">
        <f t="shared" si="70"/>
        <v>0</v>
      </c>
      <c r="L192" s="4"/>
      <c r="M192" s="71">
        <f t="shared" si="71"/>
        <v>0</v>
      </c>
      <c r="N192" s="70"/>
      <c r="O192" s="70"/>
      <c r="P192" s="71"/>
      <c r="Q192" s="77"/>
      <c r="R192" s="77"/>
      <c r="S192" s="77"/>
      <c r="T192" s="77"/>
      <c r="U192" s="77"/>
      <c r="V192" s="77"/>
      <c r="W192" s="77"/>
      <c r="X192" s="77"/>
      <c r="Y192" s="77"/>
      <c r="Z192" s="77"/>
    </row>
    <row r="193" spans="1:26" ht="15.75" customHeight="1">
      <c r="A193" s="70" t="s">
        <v>773</v>
      </c>
      <c r="B193" s="70" t="s">
        <v>774</v>
      </c>
      <c r="C193" s="70" t="s">
        <v>776</v>
      </c>
      <c r="D193" s="74"/>
      <c r="E193" s="74"/>
      <c r="F193" s="74"/>
      <c r="G193" s="74"/>
      <c r="H193" s="74"/>
      <c r="I193" s="70"/>
      <c r="J193" s="70"/>
      <c r="K193" s="71">
        <f t="shared" si="70"/>
        <v>0</v>
      </c>
      <c r="L193" s="4"/>
      <c r="M193" s="71">
        <f t="shared" si="71"/>
        <v>0</v>
      </c>
      <c r="N193" s="70"/>
      <c r="O193" s="70"/>
      <c r="P193" s="71"/>
      <c r="Q193" s="77"/>
      <c r="R193" s="77"/>
      <c r="S193" s="77"/>
      <c r="T193" s="77"/>
      <c r="U193" s="77"/>
      <c r="V193" s="77"/>
      <c r="W193" s="77"/>
      <c r="X193" s="77"/>
      <c r="Y193" s="77"/>
      <c r="Z193" s="77"/>
    </row>
    <row r="194" spans="1:26" ht="15.75" customHeight="1">
      <c r="A194" s="70" t="s">
        <v>778</v>
      </c>
      <c r="B194" s="70" t="s">
        <v>780</v>
      </c>
      <c r="C194" s="70" t="s">
        <v>781</v>
      </c>
      <c r="D194" s="74">
        <v>1</v>
      </c>
      <c r="E194" s="74">
        <v>1</v>
      </c>
      <c r="F194" s="189">
        <v>1</v>
      </c>
      <c r="G194" s="74">
        <v>32390</v>
      </c>
      <c r="H194" s="74"/>
      <c r="I194" s="70"/>
      <c r="J194" s="70"/>
      <c r="K194" s="71">
        <f t="shared" si="70"/>
        <v>0</v>
      </c>
      <c r="L194" s="4"/>
      <c r="M194" s="71">
        <f t="shared" si="71"/>
        <v>0</v>
      </c>
      <c r="N194" s="70"/>
      <c r="O194" s="70"/>
      <c r="P194" s="71"/>
      <c r="Q194" s="77"/>
      <c r="R194" s="77"/>
      <c r="S194" s="77"/>
      <c r="T194" s="77"/>
      <c r="U194" s="77"/>
      <c r="V194" s="77"/>
      <c r="W194" s="77"/>
      <c r="X194" s="77"/>
      <c r="Y194" s="77"/>
      <c r="Z194" s="77"/>
    </row>
    <row r="195" spans="1:26" ht="15.75" customHeight="1">
      <c r="A195" s="70" t="s">
        <v>785</v>
      </c>
      <c r="B195" s="82"/>
      <c r="C195" s="4" t="s">
        <v>786</v>
      </c>
      <c r="D195" s="82">
        <v>4</v>
      </c>
      <c r="E195" s="82">
        <v>4</v>
      </c>
      <c r="F195" s="1020">
        <v>1.6</v>
      </c>
      <c r="G195" s="82"/>
      <c r="H195" s="82"/>
      <c r="I195" s="82"/>
      <c r="J195" s="82"/>
      <c r="K195" s="71">
        <f t="shared" si="70"/>
        <v>0</v>
      </c>
      <c r="L195" s="4"/>
      <c r="M195" s="71">
        <f t="shared" si="71"/>
        <v>0</v>
      </c>
      <c r="N195" s="80"/>
      <c r="O195" s="80"/>
      <c r="P195" s="71"/>
      <c r="Q195" s="77"/>
      <c r="R195" s="77"/>
      <c r="S195" s="77"/>
      <c r="T195" s="77"/>
      <c r="U195" s="77"/>
      <c r="V195" s="77"/>
      <c r="W195" s="77"/>
      <c r="X195" s="77"/>
      <c r="Y195" s="77"/>
      <c r="Z195" s="77"/>
    </row>
    <row r="196" spans="1:26" ht="15.75" customHeight="1">
      <c r="A196" s="70" t="s">
        <v>791</v>
      </c>
      <c r="B196" s="82"/>
      <c r="C196" s="4" t="s">
        <v>171</v>
      </c>
      <c r="D196" s="82"/>
      <c r="E196" s="82"/>
      <c r="F196" s="82"/>
      <c r="G196" s="82"/>
      <c r="H196" s="82"/>
      <c r="I196" s="82" t="s">
        <v>5769</v>
      </c>
      <c r="J196" s="82">
        <v>100000</v>
      </c>
      <c r="K196" s="71">
        <f t="shared" si="70"/>
        <v>1</v>
      </c>
      <c r="L196" s="4">
        <v>1</v>
      </c>
      <c r="M196" s="71">
        <f t="shared" si="71"/>
        <v>1</v>
      </c>
      <c r="N196" s="80" t="s">
        <v>5800</v>
      </c>
      <c r="O196" s="80"/>
      <c r="P196" s="71"/>
      <c r="Q196" s="77"/>
      <c r="R196" s="77"/>
      <c r="S196" s="77"/>
      <c r="T196" s="77"/>
      <c r="U196" s="77"/>
      <c r="V196" s="77"/>
      <c r="W196" s="77"/>
      <c r="X196" s="77"/>
      <c r="Y196" s="77"/>
      <c r="Z196" s="77"/>
    </row>
    <row r="197" spans="1:26" ht="15.75" customHeight="1">
      <c r="A197" s="64" t="s">
        <v>793</v>
      </c>
      <c r="B197" s="64"/>
      <c r="C197" s="64" t="s">
        <v>28</v>
      </c>
      <c r="D197" s="108"/>
      <c r="E197" s="108"/>
      <c r="F197" s="108"/>
      <c r="G197" s="108"/>
      <c r="H197" s="108"/>
      <c r="I197" s="64"/>
      <c r="J197" s="64"/>
      <c r="K197" s="64"/>
      <c r="L197" s="64"/>
      <c r="M197" s="65">
        <f>SUM(M198:M199)</f>
        <v>1</v>
      </c>
      <c r="N197" s="64"/>
      <c r="O197" s="64"/>
      <c r="P197" s="65">
        <f>SUM(P198:P199)</f>
        <v>0</v>
      </c>
      <c r="Q197" s="77"/>
      <c r="R197" s="77"/>
      <c r="S197" s="77"/>
      <c r="T197" s="77"/>
      <c r="U197" s="77"/>
      <c r="V197" s="77"/>
      <c r="W197" s="77"/>
      <c r="X197" s="77"/>
      <c r="Y197" s="77"/>
      <c r="Z197" s="77"/>
    </row>
    <row r="198" spans="1:26" ht="15.75" customHeight="1">
      <c r="A198" s="70" t="s">
        <v>800</v>
      </c>
      <c r="B198" s="82"/>
      <c r="C198" s="4" t="s">
        <v>801</v>
      </c>
      <c r="D198" s="82"/>
      <c r="E198" s="82"/>
      <c r="F198" s="82"/>
      <c r="G198" s="82"/>
      <c r="H198" s="82"/>
      <c r="I198" s="82"/>
      <c r="J198" s="82"/>
      <c r="K198" s="71">
        <f t="shared" ref="K198:K199" si="72">J198/100000</f>
        <v>0</v>
      </c>
      <c r="L198" s="4"/>
      <c r="M198" s="71">
        <f t="shared" ref="M198:M199" si="73">K198*L198</f>
        <v>0</v>
      </c>
      <c r="N198" s="80"/>
      <c r="O198" s="80"/>
      <c r="P198" s="71"/>
      <c r="Q198" s="77"/>
      <c r="R198" s="77"/>
      <c r="S198" s="77"/>
      <c r="T198" s="77"/>
      <c r="U198" s="77"/>
      <c r="V198" s="77"/>
      <c r="W198" s="77"/>
      <c r="X198" s="77"/>
      <c r="Y198" s="77"/>
      <c r="Z198" s="77"/>
    </row>
    <row r="199" spans="1:26" ht="57" customHeight="1">
      <c r="A199" s="984" t="s">
        <v>804</v>
      </c>
      <c r="B199" s="1001"/>
      <c r="C199" s="985" t="s">
        <v>805</v>
      </c>
      <c r="D199" s="1001"/>
      <c r="E199" s="1001"/>
      <c r="F199" s="1001"/>
      <c r="G199" s="1001"/>
      <c r="H199" s="1001"/>
      <c r="I199" s="1001" t="s">
        <v>5684</v>
      </c>
      <c r="J199" s="1001">
        <v>25000</v>
      </c>
      <c r="K199" s="987">
        <f t="shared" si="72"/>
        <v>0.25</v>
      </c>
      <c r="L199" s="985">
        <v>4</v>
      </c>
      <c r="M199" s="987">
        <f t="shared" si="73"/>
        <v>1</v>
      </c>
      <c r="N199" s="1000" t="s">
        <v>5801</v>
      </c>
      <c r="O199" s="1000"/>
      <c r="P199" s="987"/>
      <c r="Q199" s="988"/>
      <c r="R199" s="988"/>
      <c r="S199" s="988"/>
      <c r="T199" s="988"/>
      <c r="U199" s="988"/>
      <c r="V199" s="988"/>
      <c r="W199" s="988"/>
      <c r="X199" s="988"/>
      <c r="Y199" s="988"/>
      <c r="Z199" s="988"/>
    </row>
    <row r="200" spans="1:26" ht="29.25" customHeight="1">
      <c r="A200" s="64" t="s">
        <v>813</v>
      </c>
      <c r="B200" s="64"/>
      <c r="C200" s="64" t="s">
        <v>29</v>
      </c>
      <c r="D200" s="108"/>
      <c r="E200" s="108"/>
      <c r="F200" s="108"/>
      <c r="G200" s="108"/>
      <c r="H200" s="108"/>
      <c r="I200" s="64"/>
      <c r="J200" s="64"/>
      <c r="K200" s="64"/>
      <c r="L200" s="64"/>
      <c r="M200" s="65">
        <f>M201+M206+M212</f>
        <v>0.5</v>
      </c>
      <c r="N200" s="64"/>
      <c r="O200" s="64"/>
      <c r="P200" s="65">
        <f>P201+P206+P212</f>
        <v>0</v>
      </c>
      <c r="Q200" s="77"/>
      <c r="R200" s="77"/>
      <c r="S200" s="77"/>
      <c r="T200" s="77"/>
      <c r="U200" s="77"/>
      <c r="V200" s="77"/>
      <c r="W200" s="77"/>
      <c r="X200" s="77"/>
      <c r="Y200" s="77"/>
      <c r="Z200" s="77"/>
    </row>
    <row r="201" spans="1:26" ht="15.75" customHeight="1">
      <c r="A201" s="67" t="s">
        <v>818</v>
      </c>
      <c r="B201" s="67"/>
      <c r="C201" s="67" t="s">
        <v>29</v>
      </c>
      <c r="D201" s="23"/>
      <c r="E201" s="23"/>
      <c r="F201" s="23"/>
      <c r="G201" s="23"/>
      <c r="H201" s="23"/>
      <c r="I201" s="67"/>
      <c r="J201" s="67"/>
      <c r="K201" s="67"/>
      <c r="L201" s="67"/>
      <c r="M201" s="68">
        <f>SUM(M202:M205)</f>
        <v>0</v>
      </c>
      <c r="N201" s="67"/>
      <c r="O201" s="67"/>
      <c r="P201" s="68">
        <f>SUM(P202:P205)</f>
        <v>0</v>
      </c>
      <c r="Q201" s="77"/>
      <c r="R201" s="77"/>
      <c r="S201" s="77"/>
      <c r="T201" s="77"/>
      <c r="U201" s="77"/>
      <c r="V201" s="77"/>
      <c r="W201" s="77"/>
      <c r="X201" s="77"/>
      <c r="Y201" s="77"/>
      <c r="Z201" s="77"/>
    </row>
    <row r="202" spans="1:26" ht="15.75" customHeight="1">
      <c r="A202" s="70" t="s">
        <v>827</v>
      </c>
      <c r="B202" s="74"/>
      <c r="C202" s="4" t="s">
        <v>828</v>
      </c>
      <c r="D202" s="74"/>
      <c r="E202" s="74"/>
      <c r="F202" s="74"/>
      <c r="G202" s="74"/>
      <c r="H202" s="74"/>
      <c r="I202" s="74"/>
      <c r="J202" s="74"/>
      <c r="K202" s="71">
        <f t="shared" ref="K202:K205" si="74">J202/100000</f>
        <v>0</v>
      </c>
      <c r="L202" s="4"/>
      <c r="M202" s="71">
        <f t="shared" ref="M202:M205" si="75">K202*L202</f>
        <v>0</v>
      </c>
      <c r="N202" s="70"/>
      <c r="O202" s="70"/>
      <c r="P202" s="71"/>
      <c r="Q202" s="77"/>
      <c r="R202" s="77"/>
      <c r="S202" s="77"/>
      <c r="T202" s="77"/>
      <c r="U202" s="77"/>
      <c r="V202" s="77"/>
      <c r="W202" s="77"/>
      <c r="X202" s="77"/>
      <c r="Y202" s="77"/>
      <c r="Z202" s="77"/>
    </row>
    <row r="203" spans="1:26" ht="15.75" customHeight="1">
      <c r="A203" s="70" t="s">
        <v>836</v>
      </c>
      <c r="B203" s="74"/>
      <c r="C203" s="4" t="s">
        <v>837</v>
      </c>
      <c r="D203" s="74"/>
      <c r="E203" s="74"/>
      <c r="F203" s="74"/>
      <c r="G203" s="74"/>
      <c r="H203" s="74"/>
      <c r="I203" s="74"/>
      <c r="J203" s="74"/>
      <c r="K203" s="71">
        <f t="shared" si="74"/>
        <v>0</v>
      </c>
      <c r="L203" s="4"/>
      <c r="M203" s="71">
        <f t="shared" si="75"/>
        <v>0</v>
      </c>
      <c r="N203" s="70"/>
      <c r="O203" s="70"/>
      <c r="P203" s="71"/>
      <c r="Q203" s="77"/>
      <c r="R203" s="77"/>
      <c r="S203" s="77"/>
      <c r="T203" s="77"/>
      <c r="U203" s="77"/>
      <c r="V203" s="77"/>
      <c r="W203" s="77"/>
      <c r="X203" s="77"/>
      <c r="Y203" s="77"/>
      <c r="Z203" s="77"/>
    </row>
    <row r="204" spans="1:26" ht="15.75" customHeight="1">
      <c r="A204" s="70" t="s">
        <v>844</v>
      </c>
      <c r="B204" s="74"/>
      <c r="C204" s="4" t="s">
        <v>845</v>
      </c>
      <c r="D204" s="74"/>
      <c r="E204" s="74"/>
      <c r="F204" s="74"/>
      <c r="G204" s="74"/>
      <c r="H204" s="74"/>
      <c r="I204" s="74"/>
      <c r="J204" s="74"/>
      <c r="K204" s="71">
        <f t="shared" si="74"/>
        <v>0</v>
      </c>
      <c r="L204" s="4"/>
      <c r="M204" s="71">
        <f t="shared" si="75"/>
        <v>0</v>
      </c>
      <c r="N204" s="70"/>
      <c r="O204" s="70"/>
      <c r="P204" s="71"/>
      <c r="Q204" s="77"/>
      <c r="R204" s="77"/>
      <c r="S204" s="77"/>
      <c r="T204" s="77"/>
      <c r="U204" s="77"/>
      <c r="V204" s="77"/>
      <c r="W204" s="77"/>
      <c r="X204" s="77"/>
      <c r="Y204" s="77"/>
      <c r="Z204" s="77"/>
    </row>
    <row r="205" spans="1:26" ht="15.75" customHeight="1">
      <c r="A205" s="70" t="s">
        <v>848</v>
      </c>
      <c r="B205" s="74"/>
      <c r="C205" s="4" t="s">
        <v>850</v>
      </c>
      <c r="D205" s="74"/>
      <c r="E205" s="74"/>
      <c r="F205" s="74"/>
      <c r="G205" s="74"/>
      <c r="H205" s="74"/>
      <c r="I205" s="74"/>
      <c r="J205" s="74"/>
      <c r="K205" s="71">
        <f t="shared" si="74"/>
        <v>0</v>
      </c>
      <c r="L205" s="4"/>
      <c r="M205" s="71">
        <f t="shared" si="75"/>
        <v>0</v>
      </c>
      <c r="N205" s="70"/>
      <c r="O205" s="70"/>
      <c r="P205" s="71"/>
      <c r="Q205" s="77"/>
      <c r="R205" s="77"/>
      <c r="S205" s="77"/>
      <c r="T205" s="77"/>
      <c r="U205" s="77"/>
      <c r="V205" s="77"/>
      <c r="W205" s="77"/>
      <c r="X205" s="77"/>
      <c r="Y205" s="77"/>
      <c r="Z205" s="77"/>
    </row>
    <row r="206" spans="1:26" ht="24.75" customHeight="1">
      <c r="A206" s="67" t="s">
        <v>854</v>
      </c>
      <c r="B206" s="67"/>
      <c r="C206" s="67" t="s">
        <v>855</v>
      </c>
      <c r="D206" s="23"/>
      <c r="E206" s="23"/>
      <c r="F206" s="23"/>
      <c r="G206" s="23"/>
      <c r="H206" s="23"/>
      <c r="I206" s="67"/>
      <c r="J206" s="67"/>
      <c r="K206" s="67"/>
      <c r="L206" s="67"/>
      <c r="M206" s="68">
        <f>SUM(M207:M211)</f>
        <v>0.5</v>
      </c>
      <c r="N206" s="67"/>
      <c r="O206" s="67"/>
      <c r="P206" s="68">
        <f>SUM(P207:P211)</f>
        <v>0</v>
      </c>
      <c r="Q206" s="77"/>
      <c r="R206" s="77"/>
      <c r="S206" s="77"/>
      <c r="T206" s="77"/>
      <c r="U206" s="77"/>
      <c r="V206" s="77"/>
      <c r="W206" s="77"/>
      <c r="X206" s="77"/>
      <c r="Y206" s="77"/>
      <c r="Z206" s="77"/>
    </row>
    <row r="207" spans="1:26" ht="15.75" customHeight="1">
      <c r="A207" s="137" t="s">
        <v>865</v>
      </c>
      <c r="B207" s="132"/>
      <c r="C207" s="137" t="s">
        <v>866</v>
      </c>
      <c r="D207" s="132"/>
      <c r="E207" s="132"/>
      <c r="F207" s="132"/>
      <c r="G207" s="132"/>
      <c r="H207" s="132"/>
      <c r="I207" s="132" t="s">
        <v>5803</v>
      </c>
      <c r="J207" s="132">
        <v>50000</v>
      </c>
      <c r="K207" s="136">
        <f t="shared" ref="K207:K212" si="76">J207/100000</f>
        <v>0.5</v>
      </c>
      <c r="L207" s="131">
        <v>1</v>
      </c>
      <c r="M207" s="136">
        <f t="shared" ref="M207:M212" si="77">K207*L207</f>
        <v>0.5</v>
      </c>
      <c r="N207" s="137" t="s">
        <v>5804</v>
      </c>
      <c r="O207" s="137"/>
      <c r="P207" s="136"/>
      <c r="Q207" s="997"/>
      <c r="R207" s="997"/>
      <c r="S207" s="997"/>
      <c r="T207" s="997"/>
      <c r="U207" s="997"/>
      <c r="V207" s="997"/>
      <c r="W207" s="997"/>
      <c r="X207" s="997"/>
      <c r="Y207" s="997"/>
      <c r="Z207" s="997"/>
    </row>
    <row r="208" spans="1:26" ht="15.75" customHeight="1">
      <c r="A208" s="70" t="s">
        <v>872</v>
      </c>
      <c r="B208" s="74"/>
      <c r="C208" s="4" t="s">
        <v>873</v>
      </c>
      <c r="D208" s="74"/>
      <c r="E208" s="74"/>
      <c r="F208" s="74"/>
      <c r="G208" s="74"/>
      <c r="H208" s="74"/>
      <c r="I208" s="74"/>
      <c r="J208" s="74"/>
      <c r="K208" s="71">
        <f t="shared" si="76"/>
        <v>0</v>
      </c>
      <c r="L208" s="4"/>
      <c r="M208" s="71">
        <f t="shared" si="77"/>
        <v>0</v>
      </c>
      <c r="N208" s="70"/>
      <c r="O208" s="70"/>
      <c r="P208" s="71"/>
      <c r="Q208" s="77"/>
      <c r="R208" s="77"/>
      <c r="S208" s="77"/>
      <c r="T208" s="77"/>
      <c r="U208" s="77"/>
      <c r="V208" s="77"/>
      <c r="W208" s="77"/>
      <c r="X208" s="77"/>
      <c r="Y208" s="77"/>
      <c r="Z208" s="77"/>
    </row>
    <row r="209" spans="1:26" ht="15.75" customHeight="1">
      <c r="A209" s="70" t="s">
        <v>879</v>
      </c>
      <c r="B209" s="74"/>
      <c r="C209" s="125" t="s">
        <v>881</v>
      </c>
      <c r="D209" s="74">
        <v>2</v>
      </c>
      <c r="E209" s="74">
        <v>0</v>
      </c>
      <c r="F209" s="189">
        <v>1</v>
      </c>
      <c r="G209" s="74"/>
      <c r="H209" s="74"/>
      <c r="I209" s="74"/>
      <c r="J209" s="74"/>
      <c r="K209" s="71">
        <f t="shared" si="76"/>
        <v>0</v>
      </c>
      <c r="L209" s="4"/>
      <c r="M209" s="71">
        <f t="shared" si="77"/>
        <v>0</v>
      </c>
      <c r="N209" s="70"/>
      <c r="O209" s="70"/>
      <c r="P209" s="71"/>
      <c r="Q209" s="77"/>
      <c r="R209" s="77"/>
      <c r="S209" s="77"/>
      <c r="T209" s="77"/>
      <c r="U209" s="77"/>
      <c r="V209" s="77"/>
      <c r="W209" s="77"/>
      <c r="X209" s="77"/>
      <c r="Y209" s="77"/>
      <c r="Z209" s="77"/>
    </row>
    <row r="210" spans="1:26" ht="15.75" customHeight="1">
      <c r="A210" s="70" t="s">
        <v>883</v>
      </c>
      <c r="B210" s="74"/>
      <c r="C210" s="4" t="s">
        <v>886</v>
      </c>
      <c r="D210" s="74"/>
      <c r="E210" s="74"/>
      <c r="F210" s="74"/>
      <c r="G210" s="74"/>
      <c r="H210" s="74"/>
      <c r="I210" s="74"/>
      <c r="J210" s="74"/>
      <c r="K210" s="71">
        <f t="shared" si="76"/>
        <v>0</v>
      </c>
      <c r="L210" s="4"/>
      <c r="M210" s="71">
        <f t="shared" si="77"/>
        <v>0</v>
      </c>
      <c r="N210" s="70"/>
      <c r="O210" s="70"/>
      <c r="P210" s="71"/>
      <c r="Q210" s="77"/>
      <c r="R210" s="77"/>
      <c r="S210" s="77"/>
      <c r="T210" s="77"/>
      <c r="U210" s="77"/>
      <c r="V210" s="77"/>
      <c r="W210" s="77"/>
      <c r="X210" s="77"/>
      <c r="Y210" s="77"/>
      <c r="Z210" s="77"/>
    </row>
    <row r="211" spans="1:26" ht="15.75" customHeight="1">
      <c r="A211" s="70" t="s">
        <v>891</v>
      </c>
      <c r="B211" s="74"/>
      <c r="C211" s="4" t="s">
        <v>892</v>
      </c>
      <c r="D211" s="74"/>
      <c r="E211" s="74"/>
      <c r="F211" s="74"/>
      <c r="G211" s="74"/>
      <c r="H211" s="74"/>
      <c r="I211" s="74"/>
      <c r="J211" s="74"/>
      <c r="K211" s="71">
        <f t="shared" si="76"/>
        <v>0</v>
      </c>
      <c r="L211" s="4"/>
      <c r="M211" s="71">
        <f t="shared" si="77"/>
        <v>0</v>
      </c>
      <c r="N211" s="70"/>
      <c r="O211" s="70"/>
      <c r="P211" s="71"/>
      <c r="Q211" s="77"/>
      <c r="R211" s="77"/>
      <c r="S211" s="77"/>
      <c r="T211" s="77"/>
      <c r="U211" s="77"/>
      <c r="V211" s="77"/>
      <c r="W211" s="77"/>
      <c r="X211" s="77"/>
      <c r="Y211" s="77"/>
      <c r="Z211" s="77"/>
    </row>
    <row r="212" spans="1:26" ht="0.75" customHeight="1">
      <c r="A212" s="67" t="s">
        <v>899</v>
      </c>
      <c r="B212" s="67"/>
      <c r="C212" s="67" t="s">
        <v>363</v>
      </c>
      <c r="D212" s="23"/>
      <c r="E212" s="23"/>
      <c r="F212" s="23"/>
      <c r="G212" s="23"/>
      <c r="H212" s="23"/>
      <c r="I212" s="67"/>
      <c r="J212" s="67"/>
      <c r="K212" s="68">
        <f t="shared" si="76"/>
        <v>0</v>
      </c>
      <c r="L212" s="115"/>
      <c r="M212" s="68">
        <f t="shared" si="77"/>
        <v>0</v>
      </c>
      <c r="N212" s="67"/>
      <c r="O212" s="67"/>
      <c r="P212" s="68"/>
      <c r="Q212" s="77"/>
      <c r="R212" s="77"/>
      <c r="S212" s="77"/>
      <c r="T212" s="77"/>
      <c r="U212" s="77"/>
      <c r="V212" s="77"/>
      <c r="W212" s="77"/>
      <c r="X212" s="77"/>
      <c r="Y212" s="77"/>
      <c r="Z212" s="77"/>
    </row>
    <row r="213" spans="1:26" ht="15.75" customHeight="1">
      <c r="A213" s="64" t="s">
        <v>900</v>
      </c>
      <c r="B213" s="64"/>
      <c r="C213" s="64" t="s">
        <v>904</v>
      </c>
      <c r="D213" s="108"/>
      <c r="E213" s="108"/>
      <c r="F213" s="108"/>
      <c r="G213" s="108"/>
      <c r="H213" s="108"/>
      <c r="I213" s="64"/>
      <c r="J213" s="64"/>
      <c r="K213" s="64"/>
      <c r="L213" s="64"/>
      <c r="M213" s="65">
        <f>M215</f>
        <v>0</v>
      </c>
      <c r="N213" s="64"/>
      <c r="O213" s="64"/>
      <c r="P213" s="65">
        <f>P215</f>
        <v>0</v>
      </c>
      <c r="Q213" s="77"/>
      <c r="R213" s="77"/>
      <c r="S213" s="77"/>
      <c r="T213" s="77"/>
      <c r="U213" s="77"/>
      <c r="V213" s="77"/>
      <c r="W213" s="77"/>
      <c r="X213" s="77"/>
      <c r="Y213" s="77"/>
      <c r="Z213" s="77"/>
    </row>
    <row r="214" spans="1:26" ht="15.75" customHeight="1">
      <c r="A214" s="70" t="s">
        <v>910</v>
      </c>
      <c r="B214" s="150"/>
      <c r="C214" s="4" t="s">
        <v>911</v>
      </c>
      <c r="D214" s="989"/>
      <c r="E214" s="989"/>
      <c r="F214" s="989"/>
      <c r="G214" s="989"/>
      <c r="H214" s="989"/>
      <c r="I214" s="989"/>
      <c r="J214" s="989"/>
      <c r="K214" s="76"/>
      <c r="L214" s="756"/>
      <c r="M214" s="76"/>
      <c r="N214" s="990"/>
      <c r="O214" s="990"/>
      <c r="P214" s="76"/>
      <c r="Q214" s="77"/>
      <c r="R214" s="77"/>
      <c r="S214" s="77"/>
      <c r="T214" s="77"/>
      <c r="U214" s="77"/>
      <c r="V214" s="77"/>
      <c r="W214" s="77"/>
      <c r="X214" s="77"/>
      <c r="Y214" s="77"/>
      <c r="Z214" s="77"/>
    </row>
    <row r="215" spans="1:26" ht="15.75" customHeight="1">
      <c r="A215" s="67" t="s">
        <v>915</v>
      </c>
      <c r="B215" s="67"/>
      <c r="C215" s="67" t="s">
        <v>916</v>
      </c>
      <c r="D215" s="23"/>
      <c r="E215" s="23"/>
      <c r="F215" s="23"/>
      <c r="G215" s="23"/>
      <c r="H215" s="23"/>
      <c r="I215" s="67"/>
      <c r="J215" s="67"/>
      <c r="K215" s="67"/>
      <c r="L215" s="67"/>
      <c r="M215" s="68">
        <f>M216</f>
        <v>0</v>
      </c>
      <c r="N215" s="67"/>
      <c r="O215" s="67"/>
      <c r="P215" s="68">
        <f>P216</f>
        <v>0</v>
      </c>
      <c r="Q215" s="77"/>
      <c r="R215" s="77"/>
      <c r="S215" s="77"/>
      <c r="T215" s="77"/>
      <c r="U215" s="77"/>
      <c r="V215" s="77"/>
      <c r="W215" s="77"/>
      <c r="X215" s="77"/>
      <c r="Y215" s="77"/>
      <c r="Z215" s="77"/>
    </row>
    <row r="216" spans="1:26" ht="23.25" customHeight="1">
      <c r="A216" s="70" t="s">
        <v>920</v>
      </c>
      <c r="B216" s="74"/>
      <c r="C216" s="4" t="s">
        <v>921</v>
      </c>
      <c r="D216" s="74"/>
      <c r="E216" s="74"/>
      <c r="F216" s="74"/>
      <c r="G216" s="74"/>
      <c r="H216" s="74"/>
      <c r="I216" s="74"/>
      <c r="J216" s="74"/>
      <c r="K216" s="71">
        <f>J216/100000</f>
        <v>0</v>
      </c>
      <c r="L216" s="4"/>
      <c r="M216" s="71">
        <f>K216*L216</f>
        <v>0</v>
      </c>
      <c r="N216" s="70"/>
      <c r="O216" s="70"/>
      <c r="P216" s="71"/>
      <c r="Q216" s="77"/>
      <c r="R216" s="77"/>
      <c r="S216" s="77"/>
      <c r="T216" s="77"/>
      <c r="U216" s="77"/>
      <c r="V216" s="77"/>
      <c r="W216" s="77"/>
      <c r="X216" s="77"/>
      <c r="Y216" s="77"/>
      <c r="Z216" s="77"/>
    </row>
    <row r="217" spans="1:26" ht="15.75" customHeight="1">
      <c r="A217" s="64" t="s">
        <v>926</v>
      </c>
      <c r="B217" s="64"/>
      <c r="C217" s="64" t="s">
        <v>929</v>
      </c>
      <c r="D217" s="108"/>
      <c r="E217" s="108"/>
      <c r="F217" s="108"/>
      <c r="G217" s="108"/>
      <c r="H217" s="108"/>
      <c r="I217" s="64"/>
      <c r="J217" s="64"/>
      <c r="K217" s="64"/>
      <c r="L217" s="64"/>
      <c r="M217" s="65">
        <f>SUM(M218:M219)</f>
        <v>0</v>
      </c>
      <c r="N217" s="64"/>
      <c r="O217" s="64"/>
      <c r="P217" s="65">
        <f>SUM(P218:P219)</f>
        <v>0</v>
      </c>
      <c r="Q217" s="77"/>
      <c r="R217" s="77"/>
      <c r="S217" s="77"/>
      <c r="T217" s="77"/>
      <c r="U217" s="77"/>
      <c r="V217" s="77"/>
      <c r="W217" s="77"/>
      <c r="X217" s="77"/>
      <c r="Y217" s="77"/>
      <c r="Z217" s="77"/>
    </row>
    <row r="218" spans="1:26" ht="15.75" customHeight="1">
      <c r="A218" s="70" t="s">
        <v>935</v>
      </c>
      <c r="B218" s="70"/>
      <c r="C218" s="70" t="s">
        <v>5805</v>
      </c>
      <c r="D218" s="74"/>
      <c r="E218" s="74"/>
      <c r="F218" s="74"/>
      <c r="G218" s="74"/>
      <c r="H218" s="74"/>
      <c r="I218" s="70"/>
      <c r="J218" s="70"/>
      <c r="K218" s="71">
        <f t="shared" ref="K218:K219" si="78">J218/100000</f>
        <v>0</v>
      </c>
      <c r="L218" s="4"/>
      <c r="M218" s="71">
        <f t="shared" ref="M218:M219" si="79">K218*L218</f>
        <v>0</v>
      </c>
      <c r="N218" s="70"/>
      <c r="O218" s="70"/>
      <c r="P218" s="71"/>
      <c r="Q218" s="77"/>
      <c r="R218" s="77"/>
      <c r="S218" s="77"/>
      <c r="T218" s="77"/>
      <c r="U218" s="77"/>
      <c r="V218" s="77"/>
      <c r="W218" s="77"/>
      <c r="X218" s="77"/>
      <c r="Y218" s="77"/>
      <c r="Z218" s="77"/>
    </row>
    <row r="219" spans="1:26" ht="15.75" customHeight="1">
      <c r="A219" s="70" t="s">
        <v>941</v>
      </c>
      <c r="B219" s="70"/>
      <c r="C219" s="70" t="s">
        <v>171</v>
      </c>
      <c r="D219" s="74"/>
      <c r="E219" s="74"/>
      <c r="F219" s="74"/>
      <c r="G219" s="74"/>
      <c r="H219" s="74"/>
      <c r="I219" s="70"/>
      <c r="J219" s="70"/>
      <c r="K219" s="71">
        <f t="shared" si="78"/>
        <v>0</v>
      </c>
      <c r="L219" s="4"/>
      <c r="M219" s="71">
        <f t="shared" si="79"/>
        <v>0</v>
      </c>
      <c r="N219" s="70"/>
      <c r="O219" s="70"/>
      <c r="P219" s="71"/>
      <c r="Q219" s="77"/>
      <c r="R219" s="77"/>
      <c r="S219" s="77"/>
      <c r="T219" s="77"/>
      <c r="U219" s="77"/>
      <c r="V219" s="77"/>
      <c r="W219" s="77"/>
      <c r="X219" s="77"/>
      <c r="Y219" s="77"/>
      <c r="Z219" s="77"/>
    </row>
    <row r="220" spans="1:26" ht="15.75" customHeight="1">
      <c r="A220" s="64" t="s">
        <v>946</v>
      </c>
      <c r="B220" s="64"/>
      <c r="C220" s="64" t="s">
        <v>947</v>
      </c>
      <c r="D220" s="108"/>
      <c r="E220" s="108"/>
      <c r="F220" s="108"/>
      <c r="G220" s="108"/>
      <c r="H220" s="108"/>
      <c r="I220" s="64"/>
      <c r="J220" s="64"/>
      <c r="K220" s="64"/>
      <c r="L220" s="64"/>
      <c r="M220" s="65">
        <f>M221+M248</f>
        <v>20.360199999999999</v>
      </c>
      <c r="N220" s="64"/>
      <c r="O220" s="64"/>
      <c r="P220" s="65">
        <f>P221+P248</f>
        <v>0</v>
      </c>
      <c r="Q220" s="77"/>
      <c r="R220" s="77"/>
      <c r="S220" s="77"/>
      <c r="T220" s="77"/>
      <c r="U220" s="77"/>
      <c r="V220" s="77"/>
      <c r="W220" s="77"/>
      <c r="X220" s="77"/>
      <c r="Y220" s="77"/>
      <c r="Z220" s="77"/>
    </row>
    <row r="221" spans="1:26" ht="15.75" customHeight="1">
      <c r="A221" s="67" t="s">
        <v>953</v>
      </c>
      <c r="B221" s="67"/>
      <c r="C221" s="67" t="s">
        <v>954</v>
      </c>
      <c r="D221" s="23"/>
      <c r="E221" s="23"/>
      <c r="F221" s="23"/>
      <c r="G221" s="23"/>
      <c r="H221" s="23"/>
      <c r="I221" s="67"/>
      <c r="J221" s="67"/>
      <c r="K221" s="67"/>
      <c r="L221" s="67"/>
      <c r="M221" s="68">
        <f>M222+M223+M229+M235+M240</f>
        <v>5.2</v>
      </c>
      <c r="N221" s="67"/>
      <c r="O221" s="67"/>
      <c r="P221" s="68">
        <f>P222+P223+P229+P235+P240</f>
        <v>0</v>
      </c>
      <c r="Q221" s="77"/>
      <c r="R221" s="77"/>
      <c r="S221" s="77"/>
      <c r="T221" s="77"/>
      <c r="U221" s="77"/>
      <c r="V221" s="77"/>
      <c r="W221" s="77"/>
      <c r="X221" s="77"/>
      <c r="Y221" s="77"/>
      <c r="Z221" s="77"/>
    </row>
    <row r="222" spans="1:26" ht="15.75" customHeight="1">
      <c r="A222" s="78" t="s">
        <v>959</v>
      </c>
      <c r="B222" s="78"/>
      <c r="C222" s="78" t="s">
        <v>960</v>
      </c>
      <c r="D222" s="118"/>
      <c r="E222" s="118"/>
      <c r="F222" s="118"/>
      <c r="G222" s="118"/>
      <c r="H222" s="118"/>
      <c r="I222" s="78"/>
      <c r="J222" s="78"/>
      <c r="K222" s="265">
        <f>J222/100000</f>
        <v>0</v>
      </c>
      <c r="L222" s="78"/>
      <c r="M222" s="79">
        <f>K222*L222</f>
        <v>0</v>
      </c>
      <c r="N222" s="78"/>
      <c r="O222" s="78"/>
      <c r="P222" s="79"/>
      <c r="Q222" s="77"/>
      <c r="R222" s="77"/>
      <c r="S222" s="77"/>
      <c r="T222" s="77"/>
      <c r="U222" s="77"/>
      <c r="V222" s="77"/>
      <c r="W222" s="77"/>
      <c r="X222" s="77"/>
      <c r="Y222" s="77"/>
      <c r="Z222" s="77"/>
    </row>
    <row r="223" spans="1:26" ht="15.75" customHeight="1">
      <c r="A223" s="78" t="s">
        <v>963</v>
      </c>
      <c r="B223" s="78"/>
      <c r="C223" s="78" t="s">
        <v>964</v>
      </c>
      <c r="D223" s="118"/>
      <c r="E223" s="118"/>
      <c r="F223" s="118"/>
      <c r="G223" s="118"/>
      <c r="H223" s="118"/>
      <c r="I223" s="78"/>
      <c r="J223" s="78"/>
      <c r="K223" s="78"/>
      <c r="L223" s="78"/>
      <c r="M223" s="79">
        <f>M224+M225+M228</f>
        <v>2</v>
      </c>
      <c r="N223" s="78"/>
      <c r="O223" s="78"/>
      <c r="P223" s="79">
        <f>P224+P225+P228</f>
        <v>0</v>
      </c>
      <c r="Q223" s="77"/>
      <c r="R223" s="77"/>
      <c r="S223" s="77"/>
      <c r="T223" s="77"/>
      <c r="U223" s="77"/>
      <c r="V223" s="77"/>
      <c r="W223" s="77"/>
      <c r="X223" s="77"/>
      <c r="Y223" s="77"/>
      <c r="Z223" s="77"/>
    </row>
    <row r="224" spans="1:26" ht="15.75" customHeight="1">
      <c r="A224" s="70" t="s">
        <v>969</v>
      </c>
      <c r="B224" s="70" t="s">
        <v>970</v>
      </c>
      <c r="C224" s="70" t="s">
        <v>971</v>
      </c>
      <c r="D224" s="980"/>
      <c r="E224" s="74"/>
      <c r="F224" s="74"/>
      <c r="G224" s="74"/>
      <c r="H224" s="74"/>
      <c r="I224" s="70"/>
      <c r="J224" s="70"/>
      <c r="K224" s="71">
        <f>J224/100000</f>
        <v>0</v>
      </c>
      <c r="L224" s="4"/>
      <c r="M224" s="71">
        <f>K224*L224</f>
        <v>0</v>
      </c>
      <c r="N224" s="70"/>
      <c r="O224" s="70"/>
      <c r="P224" s="71"/>
      <c r="Q224" s="77"/>
      <c r="R224" s="77"/>
      <c r="S224" s="77"/>
      <c r="T224" s="77"/>
      <c r="U224" s="77"/>
      <c r="V224" s="77"/>
      <c r="W224" s="77"/>
      <c r="X224" s="77"/>
      <c r="Y224" s="77"/>
      <c r="Z224" s="77"/>
    </row>
    <row r="225" spans="1:26" ht="25.5" customHeight="1">
      <c r="A225" s="353" t="s">
        <v>975</v>
      </c>
      <c r="B225" s="353" t="s">
        <v>976</v>
      </c>
      <c r="C225" s="350" t="s">
        <v>977</v>
      </c>
      <c r="D225" s="998"/>
      <c r="E225" s="998"/>
      <c r="F225" s="998"/>
      <c r="G225" s="998"/>
      <c r="H225" s="998"/>
      <c r="I225" s="353"/>
      <c r="J225" s="353"/>
      <c r="K225" s="355"/>
      <c r="L225" s="350"/>
      <c r="M225" s="355">
        <f>M226+M227</f>
        <v>2</v>
      </c>
      <c r="N225" s="353"/>
      <c r="O225" s="353"/>
      <c r="P225" s="355">
        <f>P226+P227</f>
        <v>0</v>
      </c>
      <c r="Q225" s="77"/>
      <c r="R225" s="77"/>
      <c r="S225" s="77"/>
      <c r="T225" s="77"/>
      <c r="U225" s="77"/>
      <c r="V225" s="77"/>
      <c r="W225" s="77"/>
      <c r="X225" s="77"/>
      <c r="Y225" s="77"/>
      <c r="Z225" s="77"/>
    </row>
    <row r="226" spans="1:26" ht="15.75" customHeight="1">
      <c r="A226" s="984" t="s">
        <v>981</v>
      </c>
      <c r="B226" s="984"/>
      <c r="C226" s="984" t="s">
        <v>982</v>
      </c>
      <c r="D226" s="986"/>
      <c r="E226" s="986"/>
      <c r="F226" s="986"/>
      <c r="G226" s="986"/>
      <c r="H226" s="986"/>
      <c r="I226" s="984" t="s">
        <v>5769</v>
      </c>
      <c r="J226" s="984">
        <v>200000</v>
      </c>
      <c r="K226" s="987">
        <f t="shared" ref="K226:K228" si="80">J226/100000</f>
        <v>2</v>
      </c>
      <c r="L226" s="985">
        <v>1</v>
      </c>
      <c r="M226" s="987">
        <f t="shared" ref="M226:M228" si="81">K226*L226</f>
        <v>2</v>
      </c>
      <c r="N226" s="984" t="s">
        <v>5806</v>
      </c>
      <c r="O226" s="984"/>
      <c r="P226" s="987"/>
      <c r="Q226" s="988"/>
      <c r="R226" s="988"/>
      <c r="S226" s="988"/>
      <c r="T226" s="988"/>
      <c r="U226" s="988"/>
      <c r="V226" s="988"/>
      <c r="W226" s="988"/>
      <c r="X226" s="988"/>
      <c r="Y226" s="988"/>
      <c r="Z226" s="988"/>
    </row>
    <row r="227" spans="1:26" ht="15.75" customHeight="1">
      <c r="A227" s="70" t="s">
        <v>984</v>
      </c>
      <c r="B227" s="70"/>
      <c r="C227" s="4" t="s">
        <v>986</v>
      </c>
      <c r="D227" s="74"/>
      <c r="E227" s="74"/>
      <c r="F227" s="74"/>
      <c r="G227" s="74"/>
      <c r="H227" s="74"/>
      <c r="I227" s="70"/>
      <c r="J227" s="70"/>
      <c r="K227" s="71">
        <f t="shared" si="80"/>
        <v>0</v>
      </c>
      <c r="L227" s="4"/>
      <c r="M227" s="71">
        <f t="shared" si="81"/>
        <v>0</v>
      </c>
      <c r="N227" s="70"/>
      <c r="O227" s="70"/>
      <c r="P227" s="71"/>
      <c r="Q227" s="77"/>
      <c r="R227" s="77"/>
      <c r="S227" s="77"/>
      <c r="T227" s="77"/>
      <c r="U227" s="77"/>
      <c r="V227" s="77"/>
      <c r="W227" s="77"/>
      <c r="X227" s="77"/>
      <c r="Y227" s="77"/>
      <c r="Z227" s="77"/>
    </row>
    <row r="228" spans="1:26" ht="15.75" customHeight="1">
      <c r="A228" s="70" t="s">
        <v>993</v>
      </c>
      <c r="B228" s="70"/>
      <c r="C228" s="70" t="s">
        <v>363</v>
      </c>
      <c r="D228" s="74"/>
      <c r="E228" s="74"/>
      <c r="F228" s="74"/>
      <c r="G228" s="74"/>
      <c r="H228" s="74"/>
      <c r="I228" s="70"/>
      <c r="J228" s="70"/>
      <c r="K228" s="71">
        <f t="shared" si="80"/>
        <v>0</v>
      </c>
      <c r="L228" s="4"/>
      <c r="M228" s="71">
        <f t="shared" si="81"/>
        <v>0</v>
      </c>
      <c r="N228" s="70"/>
      <c r="O228" s="70"/>
      <c r="P228" s="71"/>
      <c r="Q228" s="77"/>
      <c r="R228" s="77"/>
      <c r="S228" s="77"/>
      <c r="T228" s="77"/>
      <c r="U228" s="77"/>
      <c r="V228" s="77"/>
      <c r="W228" s="77"/>
      <c r="X228" s="77"/>
      <c r="Y228" s="77"/>
      <c r="Z228" s="77"/>
    </row>
    <row r="229" spans="1:26" ht="15.75" customHeight="1">
      <c r="A229" s="78" t="s">
        <v>998</v>
      </c>
      <c r="B229" s="78"/>
      <c r="C229" s="78" t="s">
        <v>1002</v>
      </c>
      <c r="D229" s="118"/>
      <c r="E229" s="118"/>
      <c r="F229" s="118"/>
      <c r="G229" s="118"/>
      <c r="H229" s="118"/>
      <c r="I229" s="78"/>
      <c r="J229" s="78"/>
      <c r="K229" s="78"/>
      <c r="L229" s="78"/>
      <c r="M229" s="79">
        <f>SUM(M230:M234)</f>
        <v>1</v>
      </c>
      <c r="N229" s="78"/>
      <c r="O229" s="78"/>
      <c r="P229" s="79">
        <f>SUM(P230:P234)</f>
        <v>0</v>
      </c>
      <c r="Q229" s="77"/>
      <c r="R229" s="77"/>
      <c r="S229" s="77"/>
      <c r="T229" s="77"/>
      <c r="U229" s="77"/>
      <c r="V229" s="77"/>
      <c r="W229" s="77"/>
      <c r="X229" s="77"/>
      <c r="Y229" s="77"/>
      <c r="Z229" s="77"/>
    </row>
    <row r="230" spans="1:26" ht="15.75" customHeight="1">
      <c r="A230" s="70" t="s">
        <v>1007</v>
      </c>
      <c r="B230" s="70" t="s">
        <v>970</v>
      </c>
      <c r="C230" s="70" t="s">
        <v>971</v>
      </c>
      <c r="D230" s="74"/>
      <c r="E230" s="74"/>
      <c r="F230" s="74"/>
      <c r="G230" s="74"/>
      <c r="H230" s="74"/>
      <c r="I230" s="70"/>
      <c r="J230" s="70"/>
      <c r="K230" s="71">
        <f t="shared" ref="K230:K234" si="82">J230/100000</f>
        <v>0</v>
      </c>
      <c r="L230" s="4"/>
      <c r="M230" s="71">
        <f t="shared" ref="M230:M234" si="83">K230*L230</f>
        <v>0</v>
      </c>
      <c r="N230" s="70"/>
      <c r="O230" s="70"/>
      <c r="P230" s="71"/>
      <c r="Q230" s="77"/>
      <c r="R230" s="77"/>
      <c r="S230" s="77"/>
      <c r="T230" s="77"/>
      <c r="U230" s="77"/>
      <c r="V230" s="77"/>
      <c r="W230" s="77"/>
      <c r="X230" s="77"/>
      <c r="Y230" s="77"/>
      <c r="Z230" s="77"/>
    </row>
    <row r="231" spans="1:26" ht="45" customHeight="1">
      <c r="A231" s="70" t="s">
        <v>1008</v>
      </c>
      <c r="B231" s="70" t="s">
        <v>1010</v>
      </c>
      <c r="C231" s="70" t="s">
        <v>1012</v>
      </c>
      <c r="D231" s="74"/>
      <c r="E231" s="74"/>
      <c r="F231" s="74"/>
      <c r="G231" s="74"/>
      <c r="H231" s="74"/>
      <c r="I231" s="70" t="s">
        <v>5769</v>
      </c>
      <c r="J231" s="70">
        <v>100000</v>
      </c>
      <c r="K231" s="71">
        <f t="shared" si="82"/>
        <v>1</v>
      </c>
      <c r="L231" s="4">
        <v>1</v>
      </c>
      <c r="M231" s="71">
        <f t="shared" si="83"/>
        <v>1</v>
      </c>
      <c r="N231" s="70" t="s">
        <v>5807</v>
      </c>
      <c r="O231" s="70"/>
      <c r="P231" s="71"/>
      <c r="Q231" s="77"/>
      <c r="R231" s="77"/>
      <c r="S231" s="77"/>
      <c r="T231" s="77"/>
      <c r="U231" s="77"/>
      <c r="V231" s="77"/>
      <c r="W231" s="77"/>
      <c r="X231" s="77"/>
      <c r="Y231" s="77"/>
      <c r="Z231" s="77"/>
    </row>
    <row r="232" spans="1:26" ht="15.75" customHeight="1">
      <c r="A232" s="70" t="s">
        <v>1020</v>
      </c>
      <c r="B232" s="70" t="s">
        <v>1023</v>
      </c>
      <c r="C232" s="70" t="s">
        <v>1024</v>
      </c>
      <c r="D232" s="74"/>
      <c r="E232" s="74"/>
      <c r="F232" s="74"/>
      <c r="G232" s="74"/>
      <c r="H232" s="74"/>
      <c r="I232" s="70"/>
      <c r="J232" s="70"/>
      <c r="K232" s="71">
        <f t="shared" si="82"/>
        <v>0</v>
      </c>
      <c r="L232" s="4"/>
      <c r="M232" s="71">
        <f t="shared" si="83"/>
        <v>0</v>
      </c>
      <c r="N232" s="70"/>
      <c r="O232" s="70"/>
      <c r="P232" s="71"/>
      <c r="Q232" s="77"/>
      <c r="R232" s="77"/>
      <c r="S232" s="77"/>
      <c r="T232" s="77"/>
      <c r="U232" s="77"/>
      <c r="V232" s="77"/>
      <c r="W232" s="77"/>
      <c r="X232" s="77"/>
      <c r="Y232" s="77"/>
      <c r="Z232" s="77"/>
    </row>
    <row r="233" spans="1:26" ht="15.75" customHeight="1">
      <c r="A233" s="70" t="s">
        <v>1029</v>
      </c>
      <c r="B233" s="70" t="s">
        <v>1030</v>
      </c>
      <c r="C233" s="70" t="s">
        <v>1031</v>
      </c>
      <c r="D233" s="74"/>
      <c r="E233" s="74"/>
      <c r="F233" s="74"/>
      <c r="G233" s="74"/>
      <c r="H233" s="74"/>
      <c r="I233" s="70"/>
      <c r="J233" s="70"/>
      <c r="K233" s="71">
        <f t="shared" si="82"/>
        <v>0</v>
      </c>
      <c r="L233" s="4"/>
      <c r="M233" s="71">
        <f t="shared" si="83"/>
        <v>0</v>
      </c>
      <c r="N233" s="70"/>
      <c r="O233" s="70"/>
      <c r="P233" s="71"/>
      <c r="Q233" s="77"/>
      <c r="R233" s="77"/>
      <c r="S233" s="77"/>
      <c r="T233" s="77"/>
      <c r="U233" s="77"/>
      <c r="V233" s="77"/>
      <c r="W233" s="77"/>
      <c r="X233" s="77"/>
      <c r="Y233" s="77"/>
      <c r="Z233" s="77"/>
    </row>
    <row r="234" spans="1:26" ht="15.75" customHeight="1">
      <c r="A234" s="70" t="s">
        <v>1038</v>
      </c>
      <c r="B234" s="70"/>
      <c r="C234" s="70" t="s">
        <v>363</v>
      </c>
      <c r="D234" s="74"/>
      <c r="E234" s="74"/>
      <c r="F234" s="74"/>
      <c r="G234" s="74"/>
      <c r="H234" s="74"/>
      <c r="I234" s="70"/>
      <c r="J234" s="70"/>
      <c r="K234" s="71">
        <f t="shared" si="82"/>
        <v>0</v>
      </c>
      <c r="L234" s="4"/>
      <c r="M234" s="71">
        <f t="shared" si="83"/>
        <v>0</v>
      </c>
      <c r="N234" s="70"/>
      <c r="O234" s="70"/>
      <c r="P234" s="71"/>
      <c r="Q234" s="77"/>
      <c r="R234" s="77"/>
      <c r="S234" s="77"/>
      <c r="T234" s="77"/>
      <c r="U234" s="77"/>
      <c r="V234" s="77"/>
      <c r="W234" s="77"/>
      <c r="X234" s="77"/>
      <c r="Y234" s="77"/>
      <c r="Z234" s="77"/>
    </row>
    <row r="235" spans="1:26" ht="15.75" customHeight="1">
      <c r="A235" s="78" t="s">
        <v>1040</v>
      </c>
      <c r="B235" s="78"/>
      <c r="C235" s="78" t="s">
        <v>1042</v>
      </c>
      <c r="D235" s="118"/>
      <c r="E235" s="118"/>
      <c r="F235" s="118"/>
      <c r="G235" s="118"/>
      <c r="H235" s="118"/>
      <c r="I235" s="78"/>
      <c r="J235" s="78"/>
      <c r="K235" s="78"/>
      <c r="L235" s="78"/>
      <c r="M235" s="79">
        <f>SUM(M236:M239)</f>
        <v>1.5</v>
      </c>
      <c r="N235" s="650"/>
      <c r="O235" s="650"/>
      <c r="P235" s="79">
        <f>SUM(P236:P239)</f>
        <v>0</v>
      </c>
      <c r="Q235" s="77"/>
      <c r="R235" s="77"/>
      <c r="S235" s="77"/>
      <c r="T235" s="77"/>
      <c r="U235" s="77"/>
      <c r="V235" s="77"/>
      <c r="W235" s="77"/>
      <c r="X235" s="77"/>
      <c r="Y235" s="77"/>
      <c r="Z235" s="77"/>
    </row>
    <row r="236" spans="1:26" ht="15.75" customHeight="1">
      <c r="A236" s="70" t="s">
        <v>1048</v>
      </c>
      <c r="B236" s="74"/>
      <c r="C236" s="4" t="s">
        <v>1049</v>
      </c>
      <c r="D236" s="74"/>
      <c r="E236" s="74"/>
      <c r="F236" s="74"/>
      <c r="G236" s="74"/>
      <c r="H236" s="74"/>
      <c r="I236" s="74"/>
      <c r="J236" s="74"/>
      <c r="K236" s="71">
        <f t="shared" ref="K236:K239" si="84">J236/100000</f>
        <v>0</v>
      </c>
      <c r="L236" s="4"/>
      <c r="M236" s="71">
        <f t="shared" ref="M236:M239" si="85">K236*L236</f>
        <v>0</v>
      </c>
      <c r="N236" s="70"/>
      <c r="O236" s="70"/>
      <c r="P236" s="71"/>
      <c r="Q236" s="77"/>
      <c r="R236" s="77"/>
      <c r="S236" s="77"/>
      <c r="T236" s="77"/>
      <c r="U236" s="77"/>
      <c r="V236" s="77"/>
      <c r="W236" s="77"/>
      <c r="X236" s="77"/>
      <c r="Y236" s="77"/>
      <c r="Z236" s="77"/>
    </row>
    <row r="237" spans="1:26" ht="56.25" customHeight="1">
      <c r="A237" s="70" t="s">
        <v>1053</v>
      </c>
      <c r="B237" s="70" t="s">
        <v>1054</v>
      </c>
      <c r="C237" s="70" t="s">
        <v>1055</v>
      </c>
      <c r="D237" s="74">
        <v>1</v>
      </c>
      <c r="E237" s="74">
        <v>1</v>
      </c>
      <c r="F237" s="74">
        <v>0.4</v>
      </c>
      <c r="G237" s="74">
        <v>37392</v>
      </c>
      <c r="H237" s="74"/>
      <c r="I237" s="70" t="s">
        <v>5769</v>
      </c>
      <c r="J237" s="70">
        <v>150000</v>
      </c>
      <c r="K237" s="71">
        <f t="shared" si="84"/>
        <v>1.5</v>
      </c>
      <c r="L237" s="4">
        <v>1</v>
      </c>
      <c r="M237" s="71">
        <f t="shared" si="85"/>
        <v>1.5</v>
      </c>
      <c r="N237" s="70" t="s">
        <v>5808</v>
      </c>
      <c r="O237" s="70"/>
      <c r="P237" s="71"/>
      <c r="Q237" s="77"/>
      <c r="R237" s="77"/>
      <c r="S237" s="77"/>
      <c r="T237" s="77"/>
      <c r="U237" s="77"/>
      <c r="V237" s="77"/>
      <c r="W237" s="77"/>
      <c r="X237" s="77"/>
      <c r="Y237" s="77"/>
      <c r="Z237" s="77"/>
    </row>
    <row r="238" spans="1:26" ht="15.75" customHeight="1">
      <c r="A238" s="70" t="s">
        <v>1059</v>
      </c>
      <c r="B238" s="70" t="s">
        <v>1060</v>
      </c>
      <c r="C238" s="70" t="s">
        <v>1061</v>
      </c>
      <c r="D238" s="74"/>
      <c r="E238" s="74"/>
      <c r="F238" s="74"/>
      <c r="G238" s="74"/>
      <c r="H238" s="74"/>
      <c r="I238" s="70"/>
      <c r="J238" s="70"/>
      <c r="K238" s="71">
        <f t="shared" si="84"/>
        <v>0</v>
      </c>
      <c r="L238" s="4"/>
      <c r="M238" s="71">
        <f t="shared" si="85"/>
        <v>0</v>
      </c>
      <c r="N238" s="70"/>
      <c r="O238" s="70"/>
      <c r="P238" s="71"/>
      <c r="Q238" s="77"/>
      <c r="R238" s="77"/>
      <c r="S238" s="77"/>
      <c r="T238" s="77"/>
      <c r="U238" s="77"/>
      <c r="V238" s="77"/>
      <c r="W238" s="77"/>
      <c r="X238" s="77"/>
      <c r="Y238" s="77"/>
      <c r="Z238" s="77"/>
    </row>
    <row r="239" spans="1:26" ht="15.75" customHeight="1">
      <c r="A239" s="70" t="s">
        <v>1065</v>
      </c>
      <c r="B239" s="70" t="s">
        <v>1066</v>
      </c>
      <c r="C239" s="70" t="s">
        <v>1067</v>
      </c>
      <c r="D239" s="74"/>
      <c r="E239" s="74"/>
      <c r="F239" s="74"/>
      <c r="G239" s="74"/>
      <c r="H239" s="74"/>
      <c r="I239" s="70"/>
      <c r="J239" s="70"/>
      <c r="K239" s="71">
        <f t="shared" si="84"/>
        <v>0</v>
      </c>
      <c r="L239" s="4"/>
      <c r="M239" s="71">
        <f t="shared" si="85"/>
        <v>0</v>
      </c>
      <c r="N239" s="70"/>
      <c r="O239" s="70"/>
      <c r="P239" s="71"/>
      <c r="Q239" s="77"/>
      <c r="R239" s="77"/>
      <c r="S239" s="77"/>
      <c r="T239" s="77"/>
      <c r="U239" s="77"/>
      <c r="V239" s="77"/>
      <c r="W239" s="77"/>
      <c r="X239" s="77"/>
      <c r="Y239" s="77"/>
      <c r="Z239" s="77"/>
    </row>
    <row r="240" spans="1:26" ht="15.75" customHeight="1">
      <c r="A240" s="78" t="s">
        <v>1072</v>
      </c>
      <c r="B240" s="78"/>
      <c r="C240" s="78" t="s">
        <v>1074</v>
      </c>
      <c r="D240" s="118"/>
      <c r="E240" s="118"/>
      <c r="F240" s="118"/>
      <c r="G240" s="118"/>
      <c r="H240" s="118"/>
      <c r="I240" s="78"/>
      <c r="J240" s="78"/>
      <c r="K240" s="78"/>
      <c r="L240" s="78"/>
      <c r="M240" s="79">
        <f>M241+M245</f>
        <v>0.7</v>
      </c>
      <c r="N240" s="78"/>
      <c r="O240" s="78"/>
      <c r="P240" s="79">
        <f>P241+P245</f>
        <v>0</v>
      </c>
      <c r="Q240" s="77"/>
      <c r="R240" s="77"/>
      <c r="S240" s="77"/>
      <c r="T240" s="77"/>
      <c r="U240" s="77"/>
      <c r="V240" s="77"/>
      <c r="W240" s="77"/>
      <c r="X240" s="77"/>
      <c r="Y240" s="77"/>
      <c r="Z240" s="77"/>
    </row>
    <row r="241" spans="1:26" ht="15.75" customHeight="1">
      <c r="A241" s="80" t="s">
        <v>1076</v>
      </c>
      <c r="B241" s="80" t="s">
        <v>1077</v>
      </c>
      <c r="C241" s="80" t="s">
        <v>1078</v>
      </c>
      <c r="D241" s="82"/>
      <c r="E241" s="82"/>
      <c r="F241" s="82"/>
      <c r="G241" s="82"/>
      <c r="H241" s="82"/>
      <c r="I241" s="80"/>
      <c r="J241" s="80"/>
      <c r="K241" s="80"/>
      <c r="L241" s="80"/>
      <c r="M241" s="81">
        <f>SUM(M242:M244)</f>
        <v>0.7</v>
      </c>
      <c r="N241" s="80"/>
      <c r="O241" s="80"/>
      <c r="P241" s="81">
        <f>SUM(P242:P244)</f>
        <v>0</v>
      </c>
      <c r="Q241" s="77"/>
      <c r="R241" s="77"/>
      <c r="S241" s="77"/>
      <c r="T241" s="77"/>
      <c r="U241" s="77"/>
      <c r="V241" s="77"/>
      <c r="W241" s="77"/>
      <c r="X241" s="77"/>
      <c r="Y241" s="77"/>
      <c r="Z241" s="77"/>
    </row>
    <row r="242" spans="1:26" ht="66" customHeight="1">
      <c r="A242" s="70" t="s">
        <v>1083</v>
      </c>
      <c r="B242" s="70" t="s">
        <v>1084</v>
      </c>
      <c r="C242" s="70" t="s">
        <v>1085</v>
      </c>
      <c r="D242" s="74">
        <v>0</v>
      </c>
      <c r="E242" s="74">
        <v>0</v>
      </c>
      <c r="F242" s="74">
        <v>0</v>
      </c>
      <c r="G242" s="74">
        <v>0</v>
      </c>
      <c r="H242" s="74">
        <v>0</v>
      </c>
      <c r="I242" s="70" t="s">
        <v>5769</v>
      </c>
      <c r="J242" s="70">
        <v>70000</v>
      </c>
      <c r="K242" s="71">
        <f t="shared" ref="K242:K245" si="86">J242/100000</f>
        <v>0.7</v>
      </c>
      <c r="L242" s="4">
        <v>1</v>
      </c>
      <c r="M242" s="71">
        <f t="shared" ref="M242:M245" si="87">K242*L242</f>
        <v>0.7</v>
      </c>
      <c r="N242" s="70" t="s">
        <v>5810</v>
      </c>
      <c r="O242" s="70"/>
      <c r="P242" s="71"/>
      <c r="Q242" s="77"/>
      <c r="R242" s="77"/>
      <c r="S242" s="77"/>
      <c r="T242" s="77"/>
      <c r="U242" s="77"/>
      <c r="V242" s="77"/>
      <c r="W242" s="77"/>
      <c r="X242" s="77"/>
      <c r="Y242" s="77"/>
      <c r="Z242" s="77"/>
    </row>
    <row r="243" spans="1:26" ht="15.75" customHeight="1">
      <c r="A243" s="70" t="s">
        <v>1087</v>
      </c>
      <c r="B243" s="70" t="s">
        <v>1088</v>
      </c>
      <c r="C243" s="70" t="s">
        <v>1089</v>
      </c>
      <c r="D243" s="74"/>
      <c r="E243" s="74"/>
      <c r="F243" s="74"/>
      <c r="G243" s="74"/>
      <c r="H243" s="74"/>
      <c r="I243" s="70"/>
      <c r="J243" s="70"/>
      <c r="K243" s="71">
        <f t="shared" si="86"/>
        <v>0</v>
      </c>
      <c r="L243" s="4"/>
      <c r="M243" s="71">
        <f t="shared" si="87"/>
        <v>0</v>
      </c>
      <c r="N243" s="70"/>
      <c r="O243" s="70"/>
      <c r="P243" s="71"/>
      <c r="Q243" s="77"/>
      <c r="R243" s="77"/>
      <c r="S243" s="77"/>
      <c r="T243" s="77"/>
      <c r="U243" s="77"/>
      <c r="V243" s="77"/>
      <c r="W243" s="77"/>
      <c r="X243" s="77"/>
      <c r="Y243" s="77"/>
      <c r="Z243" s="77"/>
    </row>
    <row r="244" spans="1:26" ht="15.75" customHeight="1">
      <c r="A244" s="70" t="s">
        <v>1091</v>
      </c>
      <c r="B244" s="70"/>
      <c r="C244" s="70" t="s">
        <v>363</v>
      </c>
      <c r="D244" s="74"/>
      <c r="E244" s="74"/>
      <c r="F244" s="74"/>
      <c r="G244" s="74"/>
      <c r="H244" s="74"/>
      <c r="I244" s="70"/>
      <c r="J244" s="70"/>
      <c r="K244" s="71">
        <f t="shared" si="86"/>
        <v>0</v>
      </c>
      <c r="L244" s="4"/>
      <c r="M244" s="71">
        <f t="shared" si="87"/>
        <v>0</v>
      </c>
      <c r="N244" s="70"/>
      <c r="O244" s="70"/>
      <c r="P244" s="71"/>
      <c r="Q244" s="77"/>
      <c r="R244" s="77"/>
      <c r="S244" s="77"/>
      <c r="T244" s="77"/>
      <c r="U244" s="77"/>
      <c r="V244" s="77"/>
      <c r="W244" s="77"/>
      <c r="X244" s="77"/>
      <c r="Y244" s="77"/>
      <c r="Z244" s="77"/>
    </row>
    <row r="245" spans="1:26" ht="15.75" customHeight="1">
      <c r="A245" s="70" t="s">
        <v>1095</v>
      </c>
      <c r="B245" s="70"/>
      <c r="C245" s="70" t="s">
        <v>1096</v>
      </c>
      <c r="D245" s="74"/>
      <c r="E245" s="74"/>
      <c r="F245" s="74"/>
      <c r="G245" s="74"/>
      <c r="H245" s="74"/>
      <c r="I245" s="70"/>
      <c r="J245" s="70"/>
      <c r="K245" s="71">
        <f t="shared" si="86"/>
        <v>0</v>
      </c>
      <c r="L245" s="4"/>
      <c r="M245" s="71">
        <f t="shared" si="87"/>
        <v>0</v>
      </c>
      <c r="N245" s="70"/>
      <c r="O245" s="70"/>
      <c r="P245" s="71"/>
      <c r="Q245" s="77"/>
      <c r="R245" s="77"/>
      <c r="S245" s="77"/>
      <c r="T245" s="77"/>
      <c r="U245" s="77"/>
      <c r="V245" s="77"/>
      <c r="W245" s="77"/>
      <c r="X245" s="77"/>
      <c r="Y245" s="77"/>
      <c r="Z245" s="77"/>
    </row>
    <row r="246" spans="1:26" ht="15.75" customHeight="1">
      <c r="A246" s="67" t="s">
        <v>1097</v>
      </c>
      <c r="B246" s="67"/>
      <c r="C246" s="67" t="s">
        <v>1101</v>
      </c>
      <c r="D246" s="810"/>
      <c r="E246" s="810"/>
      <c r="F246" s="810"/>
      <c r="G246" s="810"/>
      <c r="H246" s="810"/>
      <c r="I246" s="810"/>
      <c r="J246" s="810"/>
      <c r="K246" s="76"/>
      <c r="L246" s="756"/>
      <c r="M246" s="76"/>
      <c r="N246" s="937"/>
      <c r="O246" s="937"/>
      <c r="P246" s="76"/>
      <c r="Q246" s="77"/>
      <c r="R246" s="77"/>
      <c r="S246" s="77"/>
      <c r="T246" s="77"/>
      <c r="U246" s="77"/>
      <c r="V246" s="77"/>
      <c r="W246" s="77"/>
      <c r="X246" s="77"/>
      <c r="Y246" s="77"/>
      <c r="Z246" s="77"/>
    </row>
    <row r="247" spans="1:26" ht="15.75" customHeight="1">
      <c r="A247" s="67" t="s">
        <v>1103</v>
      </c>
      <c r="B247" s="67"/>
      <c r="C247" s="67" t="s">
        <v>1104</v>
      </c>
      <c r="D247" s="810"/>
      <c r="E247" s="810"/>
      <c r="F247" s="810"/>
      <c r="G247" s="810"/>
      <c r="H247" s="810"/>
      <c r="I247" s="810"/>
      <c r="J247" s="810"/>
      <c r="K247" s="76"/>
      <c r="L247" s="756"/>
      <c r="M247" s="76"/>
      <c r="N247" s="937"/>
      <c r="O247" s="937"/>
      <c r="P247" s="76"/>
      <c r="Q247" s="77"/>
      <c r="R247" s="77"/>
      <c r="S247" s="77"/>
      <c r="T247" s="77"/>
      <c r="U247" s="77"/>
      <c r="V247" s="77"/>
      <c r="W247" s="77"/>
      <c r="X247" s="77"/>
      <c r="Y247" s="77"/>
      <c r="Z247" s="77"/>
    </row>
    <row r="248" spans="1:26" ht="15.75" customHeight="1">
      <c r="A248" s="67" t="s">
        <v>1108</v>
      </c>
      <c r="B248" s="67"/>
      <c r="C248" s="67" t="s">
        <v>375</v>
      </c>
      <c r="D248" s="23"/>
      <c r="E248" s="23"/>
      <c r="F248" s="23"/>
      <c r="G248" s="23"/>
      <c r="H248" s="23"/>
      <c r="I248" s="67"/>
      <c r="J248" s="67"/>
      <c r="K248" s="67"/>
      <c r="L248" s="67"/>
      <c r="M248" s="68">
        <f>M249+M253+M256+M259+M260</f>
        <v>15.1602</v>
      </c>
      <c r="N248" s="67"/>
      <c r="O248" s="67"/>
      <c r="P248" s="68">
        <f>P249+P253+P256+P259+P260</f>
        <v>0</v>
      </c>
      <c r="Q248" s="77"/>
      <c r="R248" s="77"/>
      <c r="S248" s="77"/>
      <c r="T248" s="77"/>
      <c r="U248" s="77"/>
      <c r="V248" s="77"/>
      <c r="W248" s="77"/>
      <c r="X248" s="77"/>
      <c r="Y248" s="77"/>
      <c r="Z248" s="77"/>
    </row>
    <row r="249" spans="1:26" ht="15.75" customHeight="1">
      <c r="A249" s="78" t="s">
        <v>1110</v>
      </c>
      <c r="B249" s="78" t="s">
        <v>1112</v>
      </c>
      <c r="C249" s="78" t="s">
        <v>1114</v>
      </c>
      <c r="D249" s="118"/>
      <c r="E249" s="118"/>
      <c r="F249" s="118"/>
      <c r="G249" s="118"/>
      <c r="H249" s="118"/>
      <c r="I249" s="78"/>
      <c r="J249" s="78"/>
      <c r="K249" s="78"/>
      <c r="L249" s="78"/>
      <c r="M249" s="79">
        <f>SUM(M250:M252)</f>
        <v>6.1937999999999995</v>
      </c>
      <c r="N249" s="78"/>
      <c r="O249" s="78"/>
      <c r="P249" s="79">
        <f>SUM(P250:P252)</f>
        <v>0</v>
      </c>
      <c r="Q249" s="77"/>
      <c r="R249" s="77"/>
      <c r="S249" s="77"/>
      <c r="T249" s="77"/>
      <c r="U249" s="77"/>
      <c r="V249" s="77"/>
      <c r="W249" s="77"/>
      <c r="X249" s="77"/>
      <c r="Y249" s="77"/>
      <c r="Z249" s="77"/>
    </row>
    <row r="250" spans="1:26" ht="50.25" customHeight="1">
      <c r="A250" s="70" t="s">
        <v>1116</v>
      </c>
      <c r="B250" s="70" t="s">
        <v>1117</v>
      </c>
      <c r="C250" s="70" t="s">
        <v>375</v>
      </c>
      <c r="D250" s="74">
        <v>3</v>
      </c>
      <c r="E250" s="74">
        <v>2</v>
      </c>
      <c r="F250" s="74">
        <v>6.02</v>
      </c>
      <c r="G250" s="74">
        <v>281427</v>
      </c>
      <c r="H250" s="74"/>
      <c r="I250" s="70"/>
      <c r="J250" s="70">
        <f>17205*12</f>
        <v>206460</v>
      </c>
      <c r="K250" s="71">
        <f t="shared" ref="K250:K252" si="88">J250/100000</f>
        <v>2.0646</v>
      </c>
      <c r="L250" s="4">
        <v>3</v>
      </c>
      <c r="M250" s="71">
        <f t="shared" ref="M250:M252" si="89">K250*L250</f>
        <v>6.1937999999999995</v>
      </c>
      <c r="N250" s="622" t="s">
        <v>5811</v>
      </c>
      <c r="O250" s="70"/>
      <c r="P250" s="71"/>
      <c r="Q250" s="77"/>
      <c r="R250" s="77"/>
      <c r="S250" s="77"/>
      <c r="T250" s="77"/>
      <c r="U250" s="77"/>
      <c r="V250" s="77"/>
      <c r="W250" s="77"/>
      <c r="X250" s="77"/>
      <c r="Y250" s="77"/>
      <c r="Z250" s="77"/>
    </row>
    <row r="251" spans="1:26" ht="15.75" customHeight="1">
      <c r="A251" s="70" t="s">
        <v>1122</v>
      </c>
      <c r="B251" s="70" t="s">
        <v>1123</v>
      </c>
      <c r="C251" s="70" t="s">
        <v>1124</v>
      </c>
      <c r="D251" s="74"/>
      <c r="E251" s="74"/>
      <c r="F251" s="74"/>
      <c r="G251" s="74"/>
      <c r="H251" s="74"/>
      <c r="I251" s="70"/>
      <c r="J251" s="70"/>
      <c r="K251" s="71">
        <f t="shared" si="88"/>
        <v>0</v>
      </c>
      <c r="L251" s="4"/>
      <c r="M251" s="71">
        <f t="shared" si="89"/>
        <v>0</v>
      </c>
      <c r="N251" s="70"/>
      <c r="O251" s="70"/>
      <c r="P251" s="71"/>
      <c r="Q251" s="77"/>
      <c r="R251" s="77"/>
      <c r="S251" s="77"/>
      <c r="T251" s="77"/>
      <c r="U251" s="77"/>
      <c r="V251" s="77"/>
      <c r="W251" s="77"/>
      <c r="X251" s="77"/>
      <c r="Y251" s="77"/>
      <c r="Z251" s="77"/>
    </row>
    <row r="252" spans="1:26" ht="23.25" customHeight="1">
      <c r="A252" s="70" t="s">
        <v>1127</v>
      </c>
      <c r="B252" s="70" t="s">
        <v>1128</v>
      </c>
      <c r="C252" s="70" t="s">
        <v>363</v>
      </c>
      <c r="D252" s="74">
        <v>1</v>
      </c>
      <c r="E252" s="74">
        <v>1</v>
      </c>
      <c r="F252" s="74">
        <v>1</v>
      </c>
      <c r="G252" s="74">
        <v>28689</v>
      </c>
      <c r="H252" s="74"/>
      <c r="I252" s="70"/>
      <c r="J252" s="70"/>
      <c r="K252" s="71">
        <f t="shared" si="88"/>
        <v>0</v>
      </c>
      <c r="L252" s="4"/>
      <c r="M252" s="71">
        <f t="shared" si="89"/>
        <v>0</v>
      </c>
      <c r="N252" s="70"/>
      <c r="O252" s="70"/>
      <c r="P252" s="71"/>
      <c r="Q252" s="77"/>
      <c r="R252" s="77"/>
      <c r="S252" s="77"/>
      <c r="T252" s="77"/>
      <c r="U252" s="77"/>
      <c r="V252" s="77"/>
      <c r="W252" s="77"/>
      <c r="X252" s="77"/>
      <c r="Y252" s="77"/>
      <c r="Z252" s="77"/>
    </row>
    <row r="253" spans="1:26" ht="15.75" customHeight="1">
      <c r="A253" s="78" t="s">
        <v>1129</v>
      </c>
      <c r="B253" s="78" t="s">
        <v>1130</v>
      </c>
      <c r="C253" s="78" t="s">
        <v>1131</v>
      </c>
      <c r="D253" s="118"/>
      <c r="E253" s="118"/>
      <c r="F253" s="118"/>
      <c r="G253" s="118"/>
      <c r="H253" s="118"/>
      <c r="I253" s="78"/>
      <c r="J253" s="78"/>
      <c r="K253" s="78"/>
      <c r="L253" s="78"/>
      <c r="M253" s="79">
        <f>SUM(M254:M255)</f>
        <v>8.9664000000000001</v>
      </c>
      <c r="N253" s="78"/>
      <c r="O253" s="78"/>
      <c r="P253" s="79">
        <f>SUM(P254:P255)</f>
        <v>0</v>
      </c>
      <c r="Q253" s="77"/>
      <c r="R253" s="77"/>
      <c r="S253" s="77"/>
      <c r="T253" s="77"/>
      <c r="U253" s="77"/>
      <c r="V253" s="77"/>
      <c r="W253" s="77"/>
      <c r="X253" s="77"/>
      <c r="Y253" s="77"/>
      <c r="Z253" s="77"/>
    </row>
    <row r="254" spans="1:26" ht="33" customHeight="1">
      <c r="A254" s="70" t="s">
        <v>1134</v>
      </c>
      <c r="B254" s="70" t="s">
        <v>1135</v>
      </c>
      <c r="C254" s="70" t="s">
        <v>375</v>
      </c>
      <c r="D254" s="74">
        <v>4</v>
      </c>
      <c r="E254" s="74">
        <v>3</v>
      </c>
      <c r="F254" s="74">
        <v>7.72</v>
      </c>
      <c r="G254" s="74">
        <v>436644</v>
      </c>
      <c r="H254" s="74"/>
      <c r="I254" s="70"/>
      <c r="J254" s="70">
        <f>18680*12</f>
        <v>224160</v>
      </c>
      <c r="K254" s="71">
        <f t="shared" ref="K254:K255" si="90">J254/100000</f>
        <v>2.2416</v>
      </c>
      <c r="L254" s="4">
        <v>4</v>
      </c>
      <c r="M254" s="71">
        <f t="shared" ref="M254:M255" si="91">K254*L254</f>
        <v>8.9664000000000001</v>
      </c>
      <c r="N254" s="622" t="s">
        <v>5812</v>
      </c>
      <c r="O254" s="70"/>
      <c r="P254" s="71"/>
      <c r="Q254" s="77"/>
      <c r="R254" s="77"/>
      <c r="S254" s="77"/>
      <c r="T254" s="77"/>
      <c r="U254" s="77"/>
      <c r="V254" s="77"/>
      <c r="W254" s="77"/>
      <c r="X254" s="77"/>
      <c r="Y254" s="77"/>
      <c r="Z254" s="77"/>
    </row>
    <row r="255" spans="1:26" ht="26.25" customHeight="1">
      <c r="A255" s="70" t="s">
        <v>1139</v>
      </c>
      <c r="B255" s="70" t="s">
        <v>1140</v>
      </c>
      <c r="C255" s="70" t="s">
        <v>363</v>
      </c>
      <c r="D255" s="74"/>
      <c r="E255" s="74"/>
      <c r="F255" s="74"/>
      <c r="G255" s="74"/>
      <c r="H255" s="74"/>
      <c r="I255" s="70"/>
      <c r="J255" s="70"/>
      <c r="K255" s="71">
        <f t="shared" si="90"/>
        <v>0</v>
      </c>
      <c r="L255" s="4"/>
      <c r="M255" s="71">
        <f t="shared" si="91"/>
        <v>0</v>
      </c>
      <c r="N255" s="70"/>
      <c r="O255" s="70"/>
      <c r="P255" s="71"/>
      <c r="Q255" s="77"/>
      <c r="R255" s="77"/>
      <c r="S255" s="77"/>
      <c r="T255" s="77"/>
      <c r="U255" s="77"/>
      <c r="V255" s="77"/>
      <c r="W255" s="77"/>
      <c r="X255" s="77"/>
      <c r="Y255" s="77"/>
      <c r="Z255" s="77"/>
    </row>
    <row r="256" spans="1:26" ht="15.75" customHeight="1">
      <c r="A256" s="78" t="s">
        <v>1141</v>
      </c>
      <c r="B256" s="78" t="s">
        <v>1142</v>
      </c>
      <c r="C256" s="78" t="s">
        <v>1143</v>
      </c>
      <c r="D256" s="118"/>
      <c r="E256" s="118"/>
      <c r="F256" s="118"/>
      <c r="G256" s="118"/>
      <c r="H256" s="118"/>
      <c r="I256" s="78"/>
      <c r="J256" s="78"/>
      <c r="K256" s="78"/>
      <c r="L256" s="78"/>
      <c r="M256" s="79">
        <f>SUM(M257:M258)</f>
        <v>0</v>
      </c>
      <c r="N256" s="78"/>
      <c r="O256" s="78"/>
      <c r="P256" s="79">
        <f>SUM(P257:P258)</f>
        <v>0</v>
      </c>
      <c r="Q256" s="77"/>
      <c r="R256" s="77"/>
      <c r="S256" s="77"/>
      <c r="T256" s="77"/>
      <c r="U256" s="77"/>
      <c r="V256" s="77"/>
      <c r="W256" s="77"/>
      <c r="X256" s="77"/>
      <c r="Y256" s="77"/>
      <c r="Z256" s="77"/>
    </row>
    <row r="257" spans="1:26" ht="15.75" customHeight="1">
      <c r="A257" s="70" t="s">
        <v>1148</v>
      </c>
      <c r="B257" s="70" t="s">
        <v>1149</v>
      </c>
      <c r="C257" s="70" t="s">
        <v>375</v>
      </c>
      <c r="D257" s="74"/>
      <c r="E257" s="74"/>
      <c r="F257" s="74"/>
      <c r="G257" s="74"/>
      <c r="H257" s="74"/>
      <c r="I257" s="70"/>
      <c r="J257" s="70"/>
      <c r="K257" s="71">
        <f t="shared" ref="K257:K260" si="92">J257/100000</f>
        <v>0</v>
      </c>
      <c r="L257" s="4"/>
      <c r="M257" s="71">
        <f t="shared" ref="M257:M258" si="93">K257*L257</f>
        <v>0</v>
      </c>
      <c r="N257" s="70"/>
      <c r="O257" s="70"/>
      <c r="P257" s="71"/>
      <c r="Q257" s="77"/>
      <c r="R257" s="77"/>
      <c r="S257" s="77"/>
      <c r="T257" s="77"/>
      <c r="U257" s="77"/>
      <c r="V257" s="77"/>
      <c r="W257" s="77"/>
      <c r="X257" s="77"/>
      <c r="Y257" s="77"/>
      <c r="Z257" s="77"/>
    </row>
    <row r="258" spans="1:26" ht="15.75" customHeight="1">
      <c r="A258" s="70" t="s">
        <v>1152</v>
      </c>
      <c r="B258" s="70" t="s">
        <v>1154</v>
      </c>
      <c r="C258" s="70" t="s">
        <v>363</v>
      </c>
      <c r="D258" s="74"/>
      <c r="E258" s="74"/>
      <c r="F258" s="74"/>
      <c r="G258" s="74"/>
      <c r="H258" s="74"/>
      <c r="I258" s="70"/>
      <c r="J258" s="70"/>
      <c r="K258" s="71">
        <f t="shared" si="92"/>
        <v>0</v>
      </c>
      <c r="L258" s="4"/>
      <c r="M258" s="71">
        <f t="shared" si="93"/>
        <v>0</v>
      </c>
      <c r="N258" s="70"/>
      <c r="O258" s="70"/>
      <c r="P258" s="71"/>
      <c r="Q258" s="77"/>
      <c r="R258" s="77"/>
      <c r="S258" s="77"/>
      <c r="T258" s="77"/>
      <c r="U258" s="77"/>
      <c r="V258" s="77"/>
      <c r="W258" s="77"/>
      <c r="X258" s="77"/>
      <c r="Y258" s="77"/>
      <c r="Z258" s="77"/>
    </row>
    <row r="259" spans="1:26" ht="15.75" customHeight="1">
      <c r="A259" s="78" t="s">
        <v>1155</v>
      </c>
      <c r="B259" s="78"/>
      <c r="C259" s="78" t="s">
        <v>1156</v>
      </c>
      <c r="D259" s="118"/>
      <c r="E259" s="118"/>
      <c r="F259" s="118"/>
      <c r="G259" s="118"/>
      <c r="H259" s="118"/>
      <c r="I259" s="78"/>
      <c r="J259" s="78"/>
      <c r="K259" s="79">
        <f t="shared" si="92"/>
        <v>0</v>
      </c>
      <c r="L259" s="78"/>
      <c r="M259" s="79">
        <f t="shared" ref="M259:M260" si="94">L259*K259</f>
        <v>0</v>
      </c>
      <c r="N259" s="78"/>
      <c r="O259" s="78"/>
      <c r="P259" s="79"/>
      <c r="Q259" s="77"/>
      <c r="R259" s="77"/>
      <c r="S259" s="77"/>
      <c r="T259" s="77"/>
      <c r="U259" s="77"/>
      <c r="V259" s="77"/>
      <c r="W259" s="77"/>
      <c r="X259" s="77"/>
      <c r="Y259" s="77"/>
      <c r="Z259" s="77"/>
    </row>
    <row r="260" spans="1:26" ht="15.75" customHeight="1">
      <c r="A260" s="78" t="s">
        <v>1158</v>
      </c>
      <c r="B260" s="78"/>
      <c r="C260" s="78" t="s">
        <v>1159</v>
      </c>
      <c r="D260" s="118"/>
      <c r="E260" s="118"/>
      <c r="F260" s="118"/>
      <c r="G260" s="118"/>
      <c r="H260" s="118"/>
      <c r="I260" s="78"/>
      <c r="J260" s="78"/>
      <c r="K260" s="79">
        <f t="shared" si="92"/>
        <v>0</v>
      </c>
      <c r="L260" s="78"/>
      <c r="M260" s="79">
        <f t="shared" si="94"/>
        <v>0</v>
      </c>
      <c r="N260" s="78"/>
      <c r="O260" s="78"/>
      <c r="P260" s="79"/>
      <c r="Q260" s="77"/>
      <c r="R260" s="77"/>
      <c r="S260" s="77"/>
      <c r="T260" s="77"/>
      <c r="U260" s="77"/>
      <c r="V260" s="77"/>
      <c r="W260" s="77"/>
      <c r="X260" s="77"/>
      <c r="Y260" s="77"/>
      <c r="Z260" s="77"/>
    </row>
    <row r="261" spans="1:26" ht="15.75" customHeight="1">
      <c r="A261" s="64" t="s">
        <v>1160</v>
      </c>
      <c r="B261" s="64"/>
      <c r="C261" s="64" t="s">
        <v>1161</v>
      </c>
      <c r="D261" s="108"/>
      <c r="E261" s="108"/>
      <c r="F261" s="108"/>
      <c r="G261" s="108"/>
      <c r="H261" s="108"/>
      <c r="I261" s="64"/>
      <c r="J261" s="64"/>
      <c r="K261" s="64"/>
      <c r="L261" s="64"/>
      <c r="M261" s="65">
        <f>SUM(M262:M263)</f>
        <v>0</v>
      </c>
      <c r="N261" s="64"/>
      <c r="O261" s="64"/>
      <c r="P261" s="65">
        <f>SUM(P262:P263)</f>
        <v>0</v>
      </c>
      <c r="Q261" s="77"/>
      <c r="R261" s="77"/>
      <c r="S261" s="77"/>
      <c r="T261" s="77"/>
      <c r="U261" s="77"/>
      <c r="V261" s="77"/>
      <c r="W261" s="77"/>
      <c r="X261" s="77"/>
      <c r="Y261" s="77"/>
      <c r="Z261" s="77"/>
    </row>
    <row r="262" spans="1:26" ht="15.75" customHeight="1">
      <c r="A262" s="70" t="s">
        <v>1162</v>
      </c>
      <c r="B262" s="4"/>
      <c r="C262" s="4" t="s">
        <v>1163</v>
      </c>
      <c r="D262" s="74"/>
      <c r="E262" s="74"/>
      <c r="F262" s="74"/>
      <c r="G262" s="74"/>
      <c r="H262" s="74"/>
      <c r="I262" s="4"/>
      <c r="J262" s="4"/>
      <c r="K262" s="71">
        <f t="shared" ref="K262:K263" si="95">J262/100000</f>
        <v>0</v>
      </c>
      <c r="L262" s="4"/>
      <c r="M262" s="71">
        <f t="shared" ref="M262:M263" si="96">K262*L262</f>
        <v>0</v>
      </c>
      <c r="N262" s="70"/>
      <c r="O262" s="70"/>
      <c r="P262" s="71"/>
      <c r="Q262" s="77"/>
      <c r="R262" s="77"/>
      <c r="S262" s="77"/>
      <c r="T262" s="77"/>
      <c r="U262" s="77"/>
      <c r="V262" s="77"/>
      <c r="W262" s="77"/>
      <c r="X262" s="77"/>
      <c r="Y262" s="77"/>
      <c r="Z262" s="77"/>
    </row>
    <row r="263" spans="1:26" ht="15.75" customHeight="1">
      <c r="A263" s="70" t="s">
        <v>1166</v>
      </c>
      <c r="B263" s="4"/>
      <c r="C263" s="70" t="s">
        <v>363</v>
      </c>
      <c r="D263" s="74"/>
      <c r="E263" s="74"/>
      <c r="F263" s="74"/>
      <c r="G263" s="74"/>
      <c r="H263" s="74"/>
      <c r="I263" s="4"/>
      <c r="J263" s="4"/>
      <c r="K263" s="71">
        <f t="shared" si="95"/>
        <v>0</v>
      </c>
      <c r="L263" s="4"/>
      <c r="M263" s="71">
        <f t="shared" si="96"/>
        <v>0</v>
      </c>
      <c r="N263" s="70"/>
      <c r="O263" s="70"/>
      <c r="P263" s="71"/>
      <c r="Q263" s="77"/>
      <c r="R263" s="77"/>
      <c r="S263" s="77"/>
      <c r="T263" s="77"/>
      <c r="U263" s="77"/>
      <c r="V263" s="77"/>
      <c r="W263" s="77"/>
      <c r="X263" s="77"/>
      <c r="Y263" s="77"/>
      <c r="Z263" s="77"/>
    </row>
    <row r="264" spans="1:26" ht="15.75" customHeight="1">
      <c r="A264" s="64" t="s">
        <v>1167</v>
      </c>
      <c r="B264" s="64"/>
      <c r="C264" s="64" t="s">
        <v>37</v>
      </c>
      <c r="D264" s="108"/>
      <c r="E264" s="108"/>
      <c r="F264" s="108"/>
      <c r="G264" s="108"/>
      <c r="H264" s="108"/>
      <c r="I264" s="64"/>
      <c r="J264" s="64"/>
      <c r="K264" s="64"/>
      <c r="L264" s="64"/>
      <c r="M264" s="65">
        <f>M265</f>
        <v>0</v>
      </c>
      <c r="N264" s="64"/>
      <c r="O264" s="64"/>
      <c r="P264" s="65">
        <f>P265</f>
        <v>0</v>
      </c>
      <c r="Q264" s="77"/>
      <c r="R264" s="77"/>
      <c r="S264" s="77"/>
      <c r="T264" s="77"/>
      <c r="U264" s="77"/>
      <c r="V264" s="77"/>
      <c r="W264" s="77"/>
      <c r="X264" s="77"/>
      <c r="Y264" s="77"/>
      <c r="Z264" s="77"/>
    </row>
    <row r="265" spans="1:26" ht="15.75" customHeight="1">
      <c r="A265" s="70" t="s">
        <v>1173</v>
      </c>
      <c r="B265" s="4"/>
      <c r="C265" s="4" t="s">
        <v>1175</v>
      </c>
      <c r="D265" s="74"/>
      <c r="E265" s="74"/>
      <c r="F265" s="74"/>
      <c r="G265" s="74"/>
      <c r="H265" s="74"/>
      <c r="I265" s="4"/>
      <c r="J265" s="4"/>
      <c r="K265" s="71">
        <f>J265/100000</f>
        <v>0</v>
      </c>
      <c r="L265" s="4"/>
      <c r="M265" s="71">
        <f>K265*L265</f>
        <v>0</v>
      </c>
      <c r="N265" s="70"/>
      <c r="O265" s="70"/>
      <c r="P265" s="71"/>
      <c r="Q265" s="77"/>
      <c r="R265" s="77"/>
      <c r="S265" s="77"/>
      <c r="T265" s="77"/>
      <c r="U265" s="77"/>
      <c r="V265" s="77"/>
      <c r="W265" s="77"/>
      <c r="X265" s="77"/>
      <c r="Y265" s="77"/>
      <c r="Z265" s="77"/>
    </row>
    <row r="266" spans="1:26" ht="15.75" customHeight="1">
      <c r="A266" s="77"/>
      <c r="B266" s="77"/>
      <c r="C266" s="77"/>
      <c r="D266" s="980"/>
      <c r="E266" s="980"/>
      <c r="F266" s="980"/>
      <c r="G266" s="980"/>
      <c r="H266" s="980"/>
      <c r="I266" s="77"/>
      <c r="J266" s="77"/>
      <c r="K266" s="77"/>
      <c r="L266" s="77"/>
      <c r="M266" s="1023"/>
      <c r="N266" s="982"/>
      <c r="O266" s="982"/>
      <c r="P266" s="77"/>
      <c r="Q266" s="77"/>
      <c r="R266" s="77"/>
      <c r="S266" s="77"/>
      <c r="T266" s="77"/>
      <c r="U266" s="77"/>
      <c r="V266" s="77"/>
      <c r="W266" s="77"/>
      <c r="X266" s="77"/>
      <c r="Y266" s="77"/>
      <c r="Z266" s="77"/>
    </row>
    <row r="267" spans="1:26" ht="15.75" customHeight="1">
      <c r="A267" s="77"/>
      <c r="B267" s="77"/>
      <c r="C267" s="77"/>
      <c r="D267" s="980"/>
      <c r="E267" s="980"/>
      <c r="F267" s="980"/>
      <c r="G267" s="980"/>
      <c r="H267" s="980"/>
      <c r="I267" s="77"/>
      <c r="J267" s="77"/>
      <c r="K267" s="77"/>
      <c r="L267" s="77"/>
      <c r="M267" s="1023"/>
      <c r="N267" s="982"/>
      <c r="O267" s="982"/>
      <c r="P267" s="77"/>
      <c r="Q267" s="77"/>
      <c r="R267" s="77"/>
      <c r="S267" s="77"/>
      <c r="T267" s="77"/>
      <c r="U267" s="77"/>
      <c r="V267" s="77"/>
      <c r="W267" s="77"/>
      <c r="X267" s="77"/>
      <c r="Y267" s="77"/>
      <c r="Z267" s="77"/>
    </row>
    <row r="268" spans="1:26" ht="15.75" customHeight="1">
      <c r="A268" s="77"/>
      <c r="B268" s="77"/>
      <c r="C268" s="77"/>
      <c r="D268" s="980"/>
      <c r="E268" s="980"/>
      <c r="F268" s="980"/>
      <c r="G268" s="980"/>
      <c r="H268" s="980"/>
      <c r="I268" s="77"/>
      <c r="J268" s="77"/>
      <c r="K268" s="77"/>
      <c r="L268" s="77"/>
      <c r="M268" s="1023"/>
      <c r="N268" s="982"/>
      <c r="O268" s="982"/>
      <c r="P268" s="77"/>
      <c r="Q268" s="77"/>
      <c r="R268" s="77"/>
      <c r="S268" s="77"/>
      <c r="T268" s="77"/>
      <c r="U268" s="77"/>
      <c r="V268" s="77"/>
      <c r="W268" s="77"/>
      <c r="X268" s="77"/>
      <c r="Y268" s="77"/>
      <c r="Z268" s="77"/>
    </row>
    <row r="269" spans="1:26" ht="15.75" customHeight="1">
      <c r="A269" s="77"/>
      <c r="B269" s="77"/>
      <c r="C269" s="77"/>
      <c r="D269" s="980"/>
      <c r="E269" s="980"/>
      <c r="F269" s="980"/>
      <c r="G269" s="980"/>
      <c r="H269" s="980"/>
      <c r="I269" s="77"/>
      <c r="J269" s="77"/>
      <c r="K269" s="77"/>
      <c r="L269" s="77"/>
      <c r="M269" s="1023"/>
      <c r="N269" s="982"/>
      <c r="O269" s="982"/>
      <c r="P269" s="77"/>
      <c r="Q269" s="77"/>
      <c r="R269" s="77"/>
      <c r="S269" s="77"/>
      <c r="T269" s="77"/>
      <c r="U269" s="77"/>
      <c r="V269" s="77"/>
      <c r="W269" s="77"/>
      <c r="X269" s="77"/>
      <c r="Y269" s="77"/>
      <c r="Z269" s="77"/>
    </row>
    <row r="270" spans="1:26" ht="15.75" customHeight="1">
      <c r="A270" s="77"/>
      <c r="B270" s="77"/>
      <c r="C270" s="77"/>
      <c r="D270" s="980"/>
      <c r="E270" s="980"/>
      <c r="F270" s="980"/>
      <c r="G270" s="980"/>
      <c r="H270" s="980"/>
      <c r="I270" s="77"/>
      <c r="J270" s="77"/>
      <c r="K270" s="77"/>
      <c r="L270" s="77"/>
      <c r="M270" s="1023"/>
      <c r="N270" s="982"/>
      <c r="O270" s="982"/>
      <c r="P270" s="77"/>
      <c r="Q270" s="77"/>
      <c r="R270" s="77"/>
      <c r="S270" s="77"/>
      <c r="T270" s="77"/>
      <c r="U270" s="77"/>
      <c r="V270" s="77"/>
      <c r="W270" s="77"/>
      <c r="X270" s="77"/>
      <c r="Y270" s="77"/>
      <c r="Z270" s="77"/>
    </row>
    <row r="271" spans="1:26" ht="15.75" customHeight="1">
      <c r="A271" s="77"/>
      <c r="B271" s="77"/>
      <c r="C271" s="77"/>
      <c r="D271" s="980"/>
      <c r="E271" s="980"/>
      <c r="F271" s="980"/>
      <c r="G271" s="980"/>
      <c r="H271" s="980"/>
      <c r="I271" s="77"/>
      <c r="J271" s="77"/>
      <c r="K271" s="77"/>
      <c r="L271" s="77"/>
      <c r="M271" s="1023"/>
      <c r="N271" s="982"/>
      <c r="O271" s="982"/>
      <c r="P271" s="77"/>
      <c r="Q271" s="77"/>
      <c r="R271" s="77"/>
      <c r="S271" s="77"/>
      <c r="T271" s="77"/>
      <c r="U271" s="77"/>
      <c r="V271" s="77"/>
      <c r="W271" s="77"/>
      <c r="X271" s="77"/>
      <c r="Y271" s="77"/>
      <c r="Z271" s="77"/>
    </row>
    <row r="272" spans="1:26" ht="15.75" customHeight="1">
      <c r="A272" s="77"/>
      <c r="B272" s="77"/>
      <c r="C272" s="77"/>
      <c r="D272" s="980"/>
      <c r="E272" s="980"/>
      <c r="F272" s="980"/>
      <c r="G272" s="980"/>
      <c r="H272" s="980"/>
      <c r="I272" s="77"/>
      <c r="J272" s="77"/>
      <c r="K272" s="77"/>
      <c r="L272" s="77"/>
      <c r="M272" s="1023"/>
      <c r="N272" s="982"/>
      <c r="O272" s="982"/>
      <c r="P272" s="77"/>
      <c r="Q272" s="77"/>
      <c r="R272" s="77"/>
      <c r="S272" s="77"/>
      <c r="T272" s="77"/>
      <c r="U272" s="77"/>
      <c r="V272" s="77"/>
      <c r="W272" s="77"/>
      <c r="X272" s="77"/>
      <c r="Y272" s="77"/>
      <c r="Z272" s="77"/>
    </row>
    <row r="273" spans="1:26" ht="15.75" customHeight="1">
      <c r="A273" s="77"/>
      <c r="B273" s="77"/>
      <c r="C273" s="77"/>
      <c r="D273" s="980"/>
      <c r="E273" s="980"/>
      <c r="F273" s="980"/>
      <c r="G273" s="980"/>
      <c r="H273" s="980"/>
      <c r="I273" s="77"/>
      <c r="J273" s="77"/>
      <c r="K273" s="77"/>
      <c r="L273" s="77"/>
      <c r="M273" s="1023"/>
      <c r="N273" s="982"/>
      <c r="O273" s="982"/>
      <c r="P273" s="77"/>
      <c r="Q273" s="77"/>
      <c r="R273" s="77"/>
      <c r="S273" s="77"/>
      <c r="T273" s="77"/>
      <c r="U273" s="77"/>
      <c r="V273" s="77"/>
      <c r="W273" s="77"/>
      <c r="X273" s="77"/>
      <c r="Y273" s="77"/>
      <c r="Z273" s="77"/>
    </row>
    <row r="274" spans="1:26" ht="15.75" customHeight="1">
      <c r="A274" s="77"/>
      <c r="B274" s="77"/>
      <c r="C274" s="77"/>
      <c r="D274" s="980"/>
      <c r="E274" s="980"/>
      <c r="F274" s="980"/>
      <c r="G274" s="980"/>
      <c r="H274" s="980"/>
      <c r="I274" s="77"/>
      <c r="J274" s="77"/>
      <c r="K274" s="77"/>
      <c r="L274" s="77"/>
      <c r="M274" s="1023"/>
      <c r="N274" s="982"/>
      <c r="O274" s="982"/>
      <c r="P274" s="77"/>
      <c r="Q274" s="77"/>
      <c r="R274" s="77"/>
      <c r="S274" s="77"/>
      <c r="T274" s="77"/>
      <c r="U274" s="77"/>
      <c r="V274" s="77"/>
      <c r="W274" s="77"/>
      <c r="X274" s="77"/>
      <c r="Y274" s="77"/>
      <c r="Z274" s="77"/>
    </row>
    <row r="275" spans="1:26" ht="15.75" customHeight="1">
      <c r="A275" s="77"/>
      <c r="B275" s="77"/>
      <c r="C275" s="77"/>
      <c r="D275" s="980"/>
      <c r="E275" s="980"/>
      <c r="F275" s="980"/>
      <c r="G275" s="980"/>
      <c r="H275" s="980"/>
      <c r="I275" s="77"/>
      <c r="J275" s="77"/>
      <c r="K275" s="77"/>
      <c r="L275" s="77"/>
      <c r="M275" s="1023"/>
      <c r="N275" s="982"/>
      <c r="O275" s="982"/>
      <c r="P275" s="77"/>
      <c r="Q275" s="77"/>
      <c r="R275" s="77"/>
      <c r="S275" s="77"/>
      <c r="T275" s="77"/>
      <c r="U275" s="77"/>
      <c r="V275" s="77"/>
      <c r="W275" s="77"/>
      <c r="X275" s="77"/>
      <c r="Y275" s="77"/>
      <c r="Z275" s="77"/>
    </row>
    <row r="276" spans="1:26" ht="15.75" customHeight="1">
      <c r="A276" s="77"/>
      <c r="B276" s="77"/>
      <c r="C276" s="77"/>
      <c r="D276" s="980"/>
      <c r="E276" s="980"/>
      <c r="F276" s="980"/>
      <c r="G276" s="980"/>
      <c r="H276" s="980"/>
      <c r="I276" s="77"/>
      <c r="J276" s="77"/>
      <c r="K276" s="77"/>
      <c r="L276" s="77"/>
      <c r="M276" s="1023"/>
      <c r="N276" s="982"/>
      <c r="O276" s="982"/>
      <c r="P276" s="77"/>
      <c r="Q276" s="77"/>
      <c r="R276" s="77"/>
      <c r="S276" s="77"/>
      <c r="T276" s="77"/>
      <c r="U276" s="77"/>
      <c r="V276" s="77"/>
      <c r="W276" s="77"/>
      <c r="X276" s="77"/>
      <c r="Y276" s="77"/>
      <c r="Z276" s="77"/>
    </row>
    <row r="277" spans="1:26" ht="15.75" customHeight="1">
      <c r="A277" s="77"/>
      <c r="B277" s="77"/>
      <c r="C277" s="77"/>
      <c r="D277" s="980"/>
      <c r="E277" s="980"/>
      <c r="F277" s="980"/>
      <c r="G277" s="980"/>
      <c r="H277" s="980"/>
      <c r="I277" s="77"/>
      <c r="J277" s="77"/>
      <c r="K277" s="77"/>
      <c r="L277" s="77"/>
      <c r="M277" s="1023"/>
      <c r="N277" s="982"/>
      <c r="O277" s="982"/>
      <c r="P277" s="77"/>
      <c r="Q277" s="77"/>
      <c r="R277" s="77"/>
      <c r="S277" s="77"/>
      <c r="T277" s="77"/>
      <c r="U277" s="77"/>
      <c r="V277" s="77"/>
      <c r="W277" s="77"/>
      <c r="X277" s="77"/>
      <c r="Y277" s="77"/>
      <c r="Z277" s="77"/>
    </row>
    <row r="278" spans="1:26" ht="15.75" customHeight="1">
      <c r="A278" s="77"/>
      <c r="B278" s="77"/>
      <c r="C278" s="77"/>
      <c r="D278" s="980"/>
      <c r="E278" s="980"/>
      <c r="F278" s="980"/>
      <c r="G278" s="980"/>
      <c r="H278" s="980"/>
      <c r="I278" s="77"/>
      <c r="J278" s="77"/>
      <c r="K278" s="77"/>
      <c r="L278" s="77"/>
      <c r="M278" s="1023"/>
      <c r="N278" s="982"/>
      <c r="O278" s="982"/>
      <c r="P278" s="77"/>
      <c r="Q278" s="77"/>
      <c r="R278" s="77"/>
      <c r="S278" s="77"/>
      <c r="T278" s="77"/>
      <c r="U278" s="77"/>
      <c r="V278" s="77"/>
      <c r="W278" s="77"/>
      <c r="X278" s="77"/>
      <c r="Y278" s="77"/>
      <c r="Z278" s="77"/>
    </row>
    <row r="279" spans="1:26" ht="15.75" customHeight="1">
      <c r="A279" s="77"/>
      <c r="B279" s="77"/>
      <c r="C279" s="77"/>
      <c r="D279" s="980"/>
      <c r="E279" s="980"/>
      <c r="F279" s="980"/>
      <c r="G279" s="980"/>
      <c r="H279" s="980"/>
      <c r="I279" s="77"/>
      <c r="J279" s="77"/>
      <c r="K279" s="77"/>
      <c r="L279" s="77"/>
      <c r="M279" s="1023"/>
      <c r="N279" s="982"/>
      <c r="O279" s="982"/>
      <c r="P279" s="77"/>
      <c r="Q279" s="77"/>
      <c r="R279" s="77"/>
      <c r="S279" s="77"/>
      <c r="T279" s="77"/>
      <c r="U279" s="77"/>
      <c r="V279" s="77"/>
      <c r="W279" s="77"/>
      <c r="X279" s="77"/>
      <c r="Y279" s="77"/>
      <c r="Z279" s="77"/>
    </row>
    <row r="280" spans="1:26" ht="15.75" customHeight="1">
      <c r="A280" s="77"/>
      <c r="B280" s="77"/>
      <c r="C280" s="77"/>
      <c r="D280" s="980"/>
      <c r="E280" s="980"/>
      <c r="F280" s="980"/>
      <c r="G280" s="980"/>
      <c r="H280" s="980"/>
      <c r="I280" s="77"/>
      <c r="J280" s="77"/>
      <c r="K280" s="77"/>
      <c r="L280" s="77"/>
      <c r="M280" s="1023"/>
      <c r="N280" s="982"/>
      <c r="O280" s="982"/>
      <c r="P280" s="77"/>
      <c r="Q280" s="77"/>
      <c r="R280" s="77"/>
      <c r="S280" s="77"/>
      <c r="T280" s="77"/>
      <c r="U280" s="77"/>
      <c r="V280" s="77"/>
      <c r="W280" s="77"/>
      <c r="X280" s="77"/>
      <c r="Y280" s="77"/>
      <c r="Z280" s="77"/>
    </row>
    <row r="281" spans="1:26" ht="15.75" customHeight="1">
      <c r="A281" s="77"/>
      <c r="B281" s="77"/>
      <c r="C281" s="77"/>
      <c r="D281" s="980"/>
      <c r="E281" s="980"/>
      <c r="F281" s="980"/>
      <c r="G281" s="980"/>
      <c r="H281" s="980"/>
      <c r="I281" s="77"/>
      <c r="J281" s="77"/>
      <c r="K281" s="77"/>
      <c r="L281" s="77"/>
      <c r="M281" s="1023"/>
      <c r="N281" s="982"/>
      <c r="O281" s="982"/>
      <c r="P281" s="77"/>
      <c r="Q281" s="77"/>
      <c r="R281" s="77"/>
      <c r="S281" s="77"/>
      <c r="T281" s="77"/>
      <c r="U281" s="77"/>
      <c r="V281" s="77"/>
      <c r="W281" s="77"/>
      <c r="X281" s="77"/>
      <c r="Y281" s="77"/>
      <c r="Z281" s="77"/>
    </row>
    <row r="282" spans="1:26" ht="15.75" customHeight="1">
      <c r="A282" s="77"/>
      <c r="B282" s="77"/>
      <c r="C282" s="77"/>
      <c r="D282" s="980"/>
      <c r="E282" s="980"/>
      <c r="F282" s="980"/>
      <c r="G282" s="980"/>
      <c r="H282" s="980"/>
      <c r="I282" s="77"/>
      <c r="J282" s="77"/>
      <c r="K282" s="77"/>
      <c r="L282" s="77"/>
      <c r="M282" s="1023"/>
      <c r="N282" s="982"/>
      <c r="O282" s="982"/>
      <c r="P282" s="77"/>
      <c r="Q282" s="77"/>
      <c r="R282" s="77"/>
      <c r="S282" s="77"/>
      <c r="T282" s="77"/>
      <c r="U282" s="77"/>
      <c r="V282" s="77"/>
      <c r="W282" s="77"/>
      <c r="X282" s="77"/>
      <c r="Y282" s="77"/>
      <c r="Z282" s="77"/>
    </row>
    <row r="283" spans="1:26" ht="15.75" customHeight="1">
      <c r="A283" s="77"/>
      <c r="B283" s="77"/>
      <c r="C283" s="77"/>
      <c r="D283" s="980"/>
      <c r="E283" s="980"/>
      <c r="F283" s="980"/>
      <c r="G283" s="980"/>
      <c r="H283" s="980"/>
      <c r="I283" s="77"/>
      <c r="J283" s="77"/>
      <c r="K283" s="77"/>
      <c r="L283" s="77"/>
      <c r="M283" s="1023"/>
      <c r="N283" s="982"/>
      <c r="O283" s="982"/>
      <c r="P283" s="77"/>
      <c r="Q283" s="77"/>
      <c r="R283" s="77"/>
      <c r="S283" s="77"/>
      <c r="T283" s="77"/>
      <c r="U283" s="77"/>
      <c r="V283" s="77"/>
      <c r="W283" s="77"/>
      <c r="X283" s="77"/>
      <c r="Y283" s="77"/>
      <c r="Z283" s="77"/>
    </row>
    <row r="284" spans="1:26" ht="15.75" customHeight="1">
      <c r="A284" s="77"/>
      <c r="B284" s="77"/>
      <c r="C284" s="77"/>
      <c r="D284" s="980"/>
      <c r="E284" s="980"/>
      <c r="F284" s="980"/>
      <c r="G284" s="980"/>
      <c r="H284" s="980"/>
      <c r="I284" s="77"/>
      <c r="J284" s="77"/>
      <c r="K284" s="77"/>
      <c r="L284" s="77"/>
      <c r="M284" s="1023"/>
      <c r="N284" s="982"/>
      <c r="O284" s="982"/>
      <c r="P284" s="77"/>
      <c r="Q284" s="77"/>
      <c r="R284" s="77"/>
      <c r="S284" s="77"/>
      <c r="T284" s="77"/>
      <c r="U284" s="77"/>
      <c r="V284" s="77"/>
      <c r="W284" s="77"/>
      <c r="X284" s="77"/>
      <c r="Y284" s="77"/>
      <c r="Z284" s="77"/>
    </row>
    <row r="285" spans="1:26" ht="15.75" customHeight="1">
      <c r="A285" s="77"/>
      <c r="B285" s="77"/>
      <c r="C285" s="77"/>
      <c r="D285" s="980"/>
      <c r="E285" s="980"/>
      <c r="F285" s="980"/>
      <c r="G285" s="980"/>
      <c r="H285" s="980"/>
      <c r="I285" s="77"/>
      <c r="J285" s="77"/>
      <c r="K285" s="77"/>
      <c r="L285" s="77"/>
      <c r="M285" s="1023"/>
      <c r="N285" s="982"/>
      <c r="O285" s="982"/>
      <c r="P285" s="77"/>
      <c r="Q285" s="77"/>
      <c r="R285" s="77"/>
      <c r="S285" s="77"/>
      <c r="T285" s="77"/>
      <c r="U285" s="77"/>
      <c r="V285" s="77"/>
      <c r="W285" s="77"/>
      <c r="X285" s="77"/>
      <c r="Y285" s="77"/>
      <c r="Z285" s="77"/>
    </row>
    <row r="286" spans="1:26" ht="15.75" customHeight="1">
      <c r="A286" s="77"/>
      <c r="B286" s="77"/>
      <c r="C286" s="77"/>
      <c r="D286" s="980"/>
      <c r="E286" s="980"/>
      <c r="F286" s="980"/>
      <c r="G286" s="980"/>
      <c r="H286" s="980"/>
      <c r="I286" s="77"/>
      <c r="J286" s="77"/>
      <c r="K286" s="77"/>
      <c r="L286" s="77"/>
      <c r="M286" s="1023"/>
      <c r="N286" s="982"/>
      <c r="O286" s="982"/>
      <c r="P286" s="77"/>
      <c r="Q286" s="77"/>
      <c r="R286" s="77"/>
      <c r="S286" s="77"/>
      <c r="T286" s="77"/>
      <c r="U286" s="77"/>
      <c r="V286" s="77"/>
      <c r="W286" s="77"/>
      <c r="X286" s="77"/>
      <c r="Y286" s="77"/>
      <c r="Z286" s="77"/>
    </row>
    <row r="287" spans="1:26" ht="15.75" customHeight="1">
      <c r="A287" s="77"/>
      <c r="B287" s="77"/>
      <c r="C287" s="77"/>
      <c r="D287" s="980"/>
      <c r="E287" s="980"/>
      <c r="F287" s="980"/>
      <c r="G287" s="980"/>
      <c r="H287" s="980"/>
      <c r="I287" s="77"/>
      <c r="J287" s="77"/>
      <c r="K287" s="77"/>
      <c r="L287" s="77"/>
      <c r="M287" s="1023"/>
      <c r="N287" s="982"/>
      <c r="O287" s="982"/>
      <c r="P287" s="77"/>
      <c r="Q287" s="77"/>
      <c r="R287" s="77"/>
      <c r="S287" s="77"/>
      <c r="T287" s="77"/>
      <c r="U287" s="77"/>
      <c r="V287" s="77"/>
      <c r="W287" s="77"/>
      <c r="X287" s="77"/>
      <c r="Y287" s="77"/>
      <c r="Z287" s="77"/>
    </row>
    <row r="288" spans="1:26" ht="15.75" customHeight="1">
      <c r="A288" s="77"/>
      <c r="B288" s="77"/>
      <c r="C288" s="77"/>
      <c r="D288" s="980"/>
      <c r="E288" s="980"/>
      <c r="F288" s="980"/>
      <c r="G288" s="980"/>
      <c r="H288" s="980"/>
      <c r="I288" s="77"/>
      <c r="J288" s="77"/>
      <c r="K288" s="77"/>
      <c r="L288" s="77"/>
      <c r="M288" s="1023"/>
      <c r="N288" s="982"/>
      <c r="O288" s="982"/>
      <c r="P288" s="77"/>
      <c r="Q288" s="77"/>
      <c r="R288" s="77"/>
      <c r="S288" s="77"/>
      <c r="T288" s="77"/>
      <c r="U288" s="77"/>
      <c r="V288" s="77"/>
      <c r="W288" s="77"/>
      <c r="X288" s="77"/>
      <c r="Y288" s="77"/>
      <c r="Z288" s="77"/>
    </row>
    <row r="289" spans="1:26" ht="15.75" customHeight="1">
      <c r="A289" s="77"/>
      <c r="B289" s="77"/>
      <c r="C289" s="77"/>
      <c r="D289" s="980"/>
      <c r="E289" s="980"/>
      <c r="F289" s="980"/>
      <c r="G289" s="980"/>
      <c r="H289" s="980"/>
      <c r="I289" s="77"/>
      <c r="J289" s="77"/>
      <c r="K289" s="77"/>
      <c r="L289" s="77"/>
      <c r="M289" s="1023"/>
      <c r="N289" s="982"/>
      <c r="O289" s="982"/>
      <c r="P289" s="77"/>
      <c r="Q289" s="77"/>
      <c r="R289" s="77"/>
      <c r="S289" s="77"/>
      <c r="T289" s="77"/>
      <c r="U289" s="77"/>
      <c r="V289" s="77"/>
      <c r="W289" s="77"/>
      <c r="X289" s="77"/>
      <c r="Y289" s="77"/>
      <c r="Z289" s="77"/>
    </row>
    <row r="290" spans="1:26" ht="15.75" customHeight="1">
      <c r="A290" s="77"/>
      <c r="B290" s="77"/>
      <c r="C290" s="77"/>
      <c r="D290" s="980"/>
      <c r="E290" s="980"/>
      <c r="F290" s="980"/>
      <c r="G290" s="980"/>
      <c r="H290" s="980"/>
      <c r="I290" s="77"/>
      <c r="J290" s="77"/>
      <c r="K290" s="77"/>
      <c r="L290" s="77"/>
      <c r="M290" s="1023"/>
      <c r="N290" s="982"/>
      <c r="O290" s="982"/>
      <c r="P290" s="77"/>
      <c r="Q290" s="77"/>
      <c r="R290" s="77"/>
      <c r="S290" s="77"/>
      <c r="T290" s="77"/>
      <c r="U290" s="77"/>
      <c r="V290" s="77"/>
      <c r="W290" s="77"/>
      <c r="X290" s="77"/>
      <c r="Y290" s="77"/>
      <c r="Z290" s="77"/>
    </row>
    <row r="291" spans="1:26" ht="15.75" customHeight="1">
      <c r="A291" s="77"/>
      <c r="B291" s="77"/>
      <c r="C291" s="77"/>
      <c r="D291" s="980"/>
      <c r="E291" s="980"/>
      <c r="F291" s="980"/>
      <c r="G291" s="980"/>
      <c r="H291" s="980"/>
      <c r="I291" s="77"/>
      <c r="J291" s="77"/>
      <c r="K291" s="77"/>
      <c r="L291" s="77"/>
      <c r="M291" s="1023"/>
      <c r="N291" s="982"/>
      <c r="O291" s="982"/>
      <c r="P291" s="77"/>
      <c r="Q291" s="77"/>
      <c r="R291" s="77"/>
      <c r="S291" s="77"/>
      <c r="T291" s="77"/>
      <c r="U291" s="77"/>
      <c r="V291" s="77"/>
      <c r="W291" s="77"/>
      <c r="X291" s="77"/>
      <c r="Y291" s="77"/>
      <c r="Z291" s="77"/>
    </row>
    <row r="292" spans="1:26" ht="15.75" customHeight="1">
      <c r="A292" s="77"/>
      <c r="B292" s="77"/>
      <c r="C292" s="77"/>
      <c r="D292" s="980"/>
      <c r="E292" s="980"/>
      <c r="F292" s="980"/>
      <c r="G292" s="980"/>
      <c r="H292" s="980"/>
      <c r="I292" s="77"/>
      <c r="J292" s="77"/>
      <c r="K292" s="77"/>
      <c r="L292" s="77"/>
      <c r="M292" s="1023"/>
      <c r="N292" s="982"/>
      <c r="O292" s="982"/>
      <c r="P292" s="77"/>
      <c r="Q292" s="77"/>
      <c r="R292" s="77"/>
      <c r="S292" s="77"/>
      <c r="T292" s="77"/>
      <c r="U292" s="77"/>
      <c r="V292" s="77"/>
      <c r="W292" s="77"/>
      <c r="X292" s="77"/>
      <c r="Y292" s="77"/>
      <c r="Z292" s="77"/>
    </row>
    <row r="293" spans="1:26" ht="15.75" customHeight="1">
      <c r="A293" s="77"/>
      <c r="B293" s="77"/>
      <c r="C293" s="77"/>
      <c r="D293" s="980"/>
      <c r="E293" s="980"/>
      <c r="F293" s="980"/>
      <c r="G293" s="980"/>
      <c r="H293" s="980"/>
      <c r="I293" s="77"/>
      <c r="J293" s="77"/>
      <c r="K293" s="77"/>
      <c r="L293" s="77"/>
      <c r="M293" s="1023"/>
      <c r="N293" s="982"/>
      <c r="O293" s="982"/>
      <c r="P293" s="77"/>
      <c r="Q293" s="77"/>
      <c r="R293" s="77"/>
      <c r="S293" s="77"/>
      <c r="T293" s="77"/>
      <c r="U293" s="77"/>
      <c r="V293" s="77"/>
      <c r="W293" s="77"/>
      <c r="X293" s="77"/>
      <c r="Y293" s="77"/>
      <c r="Z293" s="77"/>
    </row>
    <row r="294" spans="1:26" ht="15.75" customHeight="1">
      <c r="A294" s="77"/>
      <c r="B294" s="77"/>
      <c r="C294" s="77"/>
      <c r="D294" s="980"/>
      <c r="E294" s="980"/>
      <c r="F294" s="980"/>
      <c r="G294" s="980"/>
      <c r="H294" s="980"/>
      <c r="I294" s="77"/>
      <c r="J294" s="77"/>
      <c r="K294" s="77"/>
      <c r="L294" s="77"/>
      <c r="M294" s="1023"/>
      <c r="N294" s="982"/>
      <c r="O294" s="982"/>
      <c r="P294" s="77"/>
      <c r="Q294" s="77"/>
      <c r="R294" s="77"/>
      <c r="S294" s="77"/>
      <c r="T294" s="77"/>
      <c r="U294" s="77"/>
      <c r="V294" s="77"/>
      <c r="W294" s="77"/>
      <c r="X294" s="77"/>
      <c r="Y294" s="77"/>
      <c r="Z294" s="77"/>
    </row>
    <row r="295" spans="1:26" ht="15.75" customHeight="1">
      <c r="A295" s="77"/>
      <c r="B295" s="77"/>
      <c r="C295" s="77"/>
      <c r="D295" s="980"/>
      <c r="E295" s="980"/>
      <c r="F295" s="980"/>
      <c r="G295" s="980"/>
      <c r="H295" s="980"/>
      <c r="I295" s="77"/>
      <c r="J295" s="77"/>
      <c r="K295" s="77"/>
      <c r="L295" s="77"/>
      <c r="M295" s="1023"/>
      <c r="N295" s="982"/>
      <c r="O295" s="982"/>
      <c r="P295" s="77"/>
      <c r="Q295" s="77"/>
      <c r="R295" s="77"/>
      <c r="S295" s="77"/>
      <c r="T295" s="77"/>
      <c r="U295" s="77"/>
      <c r="V295" s="77"/>
      <c r="W295" s="77"/>
      <c r="X295" s="77"/>
      <c r="Y295" s="77"/>
      <c r="Z295" s="77"/>
    </row>
    <row r="296" spans="1:26" ht="15.75" customHeight="1">
      <c r="A296" s="77"/>
      <c r="B296" s="77"/>
      <c r="C296" s="77"/>
      <c r="D296" s="980"/>
      <c r="E296" s="980"/>
      <c r="F296" s="980"/>
      <c r="G296" s="980"/>
      <c r="H296" s="980"/>
      <c r="I296" s="77"/>
      <c r="J296" s="77"/>
      <c r="K296" s="77"/>
      <c r="L296" s="77"/>
      <c r="M296" s="1023"/>
      <c r="N296" s="982"/>
      <c r="O296" s="982"/>
      <c r="P296" s="77"/>
      <c r="Q296" s="77"/>
      <c r="R296" s="77"/>
      <c r="S296" s="77"/>
      <c r="T296" s="77"/>
      <c r="U296" s="77"/>
      <c r="V296" s="77"/>
      <c r="W296" s="77"/>
      <c r="X296" s="77"/>
      <c r="Y296" s="77"/>
      <c r="Z296" s="77"/>
    </row>
    <row r="297" spans="1:26" ht="15.75" customHeight="1">
      <c r="A297" s="77"/>
      <c r="B297" s="77"/>
      <c r="C297" s="77"/>
      <c r="D297" s="980"/>
      <c r="E297" s="980"/>
      <c r="F297" s="980"/>
      <c r="G297" s="980"/>
      <c r="H297" s="980"/>
      <c r="I297" s="77"/>
      <c r="J297" s="77"/>
      <c r="K297" s="77"/>
      <c r="L297" s="77"/>
      <c r="M297" s="1023"/>
      <c r="N297" s="982"/>
      <c r="O297" s="982"/>
      <c r="P297" s="77"/>
      <c r="Q297" s="77"/>
      <c r="R297" s="77"/>
      <c r="S297" s="77"/>
      <c r="T297" s="77"/>
      <c r="U297" s="77"/>
      <c r="V297" s="77"/>
      <c r="W297" s="77"/>
      <c r="X297" s="77"/>
      <c r="Y297" s="77"/>
      <c r="Z297" s="77"/>
    </row>
    <row r="298" spans="1:26" ht="15.75" customHeight="1">
      <c r="A298" s="77"/>
      <c r="B298" s="77"/>
      <c r="C298" s="77"/>
      <c r="D298" s="980"/>
      <c r="E298" s="980"/>
      <c r="F298" s="980"/>
      <c r="G298" s="980"/>
      <c r="H298" s="980"/>
      <c r="I298" s="77"/>
      <c r="J298" s="77"/>
      <c r="K298" s="77"/>
      <c r="L298" s="77"/>
      <c r="M298" s="1023"/>
      <c r="N298" s="982"/>
      <c r="O298" s="982"/>
      <c r="P298" s="77"/>
      <c r="Q298" s="77"/>
      <c r="R298" s="77"/>
      <c r="S298" s="77"/>
      <c r="T298" s="77"/>
      <c r="U298" s="77"/>
      <c r="V298" s="77"/>
      <c r="W298" s="77"/>
      <c r="X298" s="77"/>
      <c r="Y298" s="77"/>
      <c r="Z298" s="77"/>
    </row>
    <row r="299" spans="1:26" ht="15.75" customHeight="1">
      <c r="A299" s="77"/>
      <c r="B299" s="77"/>
      <c r="C299" s="77"/>
      <c r="D299" s="980"/>
      <c r="E299" s="980"/>
      <c r="F299" s="980"/>
      <c r="G299" s="980"/>
      <c r="H299" s="980"/>
      <c r="I299" s="77"/>
      <c r="J299" s="77"/>
      <c r="K299" s="77"/>
      <c r="L299" s="77"/>
      <c r="M299" s="1023"/>
      <c r="N299" s="982"/>
      <c r="O299" s="982"/>
      <c r="P299" s="77"/>
      <c r="Q299" s="77"/>
      <c r="R299" s="77"/>
      <c r="S299" s="77"/>
      <c r="T299" s="77"/>
      <c r="U299" s="77"/>
      <c r="V299" s="77"/>
      <c r="W299" s="77"/>
      <c r="X299" s="77"/>
      <c r="Y299" s="77"/>
      <c r="Z299" s="77"/>
    </row>
    <row r="300" spans="1:26" ht="15.75" customHeight="1">
      <c r="A300" s="77"/>
      <c r="B300" s="77"/>
      <c r="C300" s="77"/>
      <c r="D300" s="980"/>
      <c r="E300" s="980"/>
      <c r="F300" s="980"/>
      <c r="G300" s="980"/>
      <c r="H300" s="980"/>
      <c r="I300" s="77"/>
      <c r="J300" s="77"/>
      <c r="K300" s="77"/>
      <c r="L300" s="77"/>
      <c r="M300" s="1023"/>
      <c r="N300" s="982"/>
      <c r="O300" s="982"/>
      <c r="P300" s="77"/>
      <c r="Q300" s="77"/>
      <c r="R300" s="77"/>
      <c r="S300" s="77"/>
      <c r="T300" s="77"/>
      <c r="U300" s="77"/>
      <c r="V300" s="77"/>
      <c r="W300" s="77"/>
      <c r="X300" s="77"/>
      <c r="Y300" s="77"/>
      <c r="Z300" s="77"/>
    </row>
    <row r="301" spans="1:26" ht="15.75" customHeight="1">
      <c r="A301" s="77"/>
      <c r="B301" s="77"/>
      <c r="C301" s="77"/>
      <c r="D301" s="980"/>
      <c r="E301" s="980"/>
      <c r="F301" s="980"/>
      <c r="G301" s="980"/>
      <c r="H301" s="980"/>
      <c r="I301" s="77"/>
      <c r="J301" s="77"/>
      <c r="K301" s="77"/>
      <c r="L301" s="77"/>
      <c r="M301" s="1023"/>
      <c r="N301" s="982"/>
      <c r="O301" s="982"/>
      <c r="P301" s="77"/>
      <c r="Q301" s="77"/>
      <c r="R301" s="77"/>
      <c r="S301" s="77"/>
      <c r="T301" s="77"/>
      <c r="U301" s="77"/>
      <c r="V301" s="77"/>
      <c r="W301" s="77"/>
      <c r="X301" s="77"/>
      <c r="Y301" s="77"/>
      <c r="Z301" s="77"/>
    </row>
    <row r="302" spans="1:26" ht="15.75" customHeight="1">
      <c r="A302" s="77"/>
      <c r="B302" s="77"/>
      <c r="C302" s="77"/>
      <c r="D302" s="980"/>
      <c r="E302" s="980"/>
      <c r="F302" s="980"/>
      <c r="G302" s="980"/>
      <c r="H302" s="980"/>
      <c r="I302" s="77"/>
      <c r="J302" s="77"/>
      <c r="K302" s="77"/>
      <c r="L302" s="77"/>
      <c r="M302" s="1023"/>
      <c r="N302" s="982"/>
      <c r="O302" s="982"/>
      <c r="P302" s="77"/>
      <c r="Q302" s="77"/>
      <c r="R302" s="77"/>
      <c r="S302" s="77"/>
      <c r="T302" s="77"/>
      <c r="U302" s="77"/>
      <c r="V302" s="77"/>
      <c r="W302" s="77"/>
      <c r="X302" s="77"/>
      <c r="Y302" s="77"/>
      <c r="Z302" s="77"/>
    </row>
    <row r="303" spans="1:26" ht="15.75" customHeight="1">
      <c r="A303" s="77"/>
      <c r="B303" s="77"/>
      <c r="C303" s="77"/>
      <c r="D303" s="980"/>
      <c r="E303" s="980"/>
      <c r="F303" s="980"/>
      <c r="G303" s="980"/>
      <c r="H303" s="980"/>
      <c r="I303" s="77"/>
      <c r="J303" s="77"/>
      <c r="K303" s="77"/>
      <c r="L303" s="77"/>
      <c r="M303" s="1023"/>
      <c r="N303" s="982"/>
      <c r="O303" s="982"/>
      <c r="P303" s="77"/>
      <c r="Q303" s="77"/>
      <c r="R303" s="77"/>
      <c r="S303" s="77"/>
      <c r="T303" s="77"/>
      <c r="U303" s="77"/>
      <c r="V303" s="77"/>
      <c r="W303" s="77"/>
      <c r="X303" s="77"/>
      <c r="Y303" s="77"/>
      <c r="Z303" s="77"/>
    </row>
    <row r="304" spans="1:26" ht="15.75" customHeight="1">
      <c r="A304" s="77"/>
      <c r="B304" s="77"/>
      <c r="C304" s="77"/>
      <c r="D304" s="980"/>
      <c r="E304" s="980"/>
      <c r="F304" s="980"/>
      <c r="G304" s="980"/>
      <c r="H304" s="980"/>
      <c r="I304" s="77"/>
      <c r="J304" s="77"/>
      <c r="K304" s="77"/>
      <c r="L304" s="77"/>
      <c r="M304" s="1023"/>
      <c r="N304" s="982"/>
      <c r="O304" s="982"/>
      <c r="P304" s="77"/>
      <c r="Q304" s="77"/>
      <c r="R304" s="77"/>
      <c r="S304" s="77"/>
      <c r="T304" s="77"/>
      <c r="U304" s="77"/>
      <c r="V304" s="77"/>
      <c r="W304" s="77"/>
      <c r="X304" s="77"/>
      <c r="Y304" s="77"/>
      <c r="Z304" s="77"/>
    </row>
    <row r="305" spans="1:26" ht="15.75" customHeight="1">
      <c r="A305" s="77"/>
      <c r="B305" s="77"/>
      <c r="C305" s="77"/>
      <c r="D305" s="980"/>
      <c r="E305" s="980"/>
      <c r="F305" s="980"/>
      <c r="G305" s="980"/>
      <c r="H305" s="980"/>
      <c r="I305" s="77"/>
      <c r="J305" s="77"/>
      <c r="K305" s="77"/>
      <c r="L305" s="77"/>
      <c r="M305" s="1023"/>
      <c r="N305" s="982"/>
      <c r="O305" s="982"/>
      <c r="P305" s="77"/>
      <c r="Q305" s="77"/>
      <c r="R305" s="77"/>
      <c r="S305" s="77"/>
      <c r="T305" s="77"/>
      <c r="U305" s="77"/>
      <c r="V305" s="77"/>
      <c r="W305" s="77"/>
      <c r="X305" s="77"/>
      <c r="Y305" s="77"/>
      <c r="Z305" s="77"/>
    </row>
    <row r="306" spans="1:26" ht="15.75" customHeight="1">
      <c r="A306" s="77"/>
      <c r="B306" s="77"/>
      <c r="C306" s="77"/>
      <c r="D306" s="980"/>
      <c r="E306" s="980"/>
      <c r="F306" s="980"/>
      <c r="G306" s="980"/>
      <c r="H306" s="980"/>
      <c r="I306" s="77"/>
      <c r="J306" s="77"/>
      <c r="K306" s="77"/>
      <c r="L306" s="77"/>
      <c r="M306" s="1023"/>
      <c r="N306" s="982"/>
      <c r="O306" s="982"/>
      <c r="P306" s="77"/>
      <c r="Q306" s="77"/>
      <c r="R306" s="77"/>
      <c r="S306" s="77"/>
      <c r="T306" s="77"/>
      <c r="U306" s="77"/>
      <c r="V306" s="77"/>
      <c r="W306" s="77"/>
      <c r="X306" s="77"/>
      <c r="Y306" s="77"/>
      <c r="Z306" s="77"/>
    </row>
    <row r="307" spans="1:26" ht="15.75" customHeight="1">
      <c r="A307" s="77"/>
      <c r="B307" s="77"/>
      <c r="C307" s="77"/>
      <c r="D307" s="980"/>
      <c r="E307" s="980"/>
      <c r="F307" s="980"/>
      <c r="G307" s="980"/>
      <c r="H307" s="980"/>
      <c r="I307" s="77"/>
      <c r="J307" s="77"/>
      <c r="K307" s="77"/>
      <c r="L307" s="77"/>
      <c r="M307" s="1023"/>
      <c r="N307" s="982"/>
      <c r="O307" s="982"/>
      <c r="P307" s="77"/>
      <c r="Q307" s="77"/>
      <c r="R307" s="77"/>
      <c r="S307" s="77"/>
      <c r="T307" s="77"/>
      <c r="U307" s="77"/>
      <c r="V307" s="77"/>
      <c r="W307" s="77"/>
      <c r="X307" s="77"/>
      <c r="Y307" s="77"/>
      <c r="Z307" s="77"/>
    </row>
    <row r="308" spans="1:26" ht="15.75" customHeight="1">
      <c r="A308" s="77"/>
      <c r="B308" s="77"/>
      <c r="C308" s="77"/>
      <c r="D308" s="980"/>
      <c r="E308" s="980"/>
      <c r="F308" s="980"/>
      <c r="G308" s="980"/>
      <c r="H308" s="980"/>
      <c r="I308" s="77"/>
      <c r="J308" s="77"/>
      <c r="K308" s="77"/>
      <c r="L308" s="77"/>
      <c r="M308" s="1023"/>
      <c r="N308" s="982"/>
      <c r="O308" s="982"/>
      <c r="P308" s="77"/>
      <c r="Q308" s="77"/>
      <c r="R308" s="77"/>
      <c r="S308" s="77"/>
      <c r="T308" s="77"/>
      <c r="U308" s="77"/>
      <c r="V308" s="77"/>
      <c r="W308" s="77"/>
      <c r="X308" s="77"/>
      <c r="Y308" s="77"/>
      <c r="Z308" s="77"/>
    </row>
    <row r="309" spans="1:26" ht="15.75" customHeight="1">
      <c r="A309" s="77"/>
      <c r="B309" s="77"/>
      <c r="C309" s="77"/>
      <c r="D309" s="980"/>
      <c r="E309" s="980"/>
      <c r="F309" s="980"/>
      <c r="G309" s="980"/>
      <c r="H309" s="980"/>
      <c r="I309" s="77"/>
      <c r="J309" s="77"/>
      <c r="K309" s="77"/>
      <c r="L309" s="77"/>
      <c r="M309" s="1023"/>
      <c r="N309" s="982"/>
      <c r="O309" s="982"/>
      <c r="P309" s="77"/>
      <c r="Q309" s="77"/>
      <c r="R309" s="77"/>
      <c r="S309" s="77"/>
      <c r="T309" s="77"/>
      <c r="U309" s="77"/>
      <c r="V309" s="77"/>
      <c r="W309" s="77"/>
      <c r="X309" s="77"/>
      <c r="Y309" s="77"/>
      <c r="Z309" s="77"/>
    </row>
    <row r="310" spans="1:26" ht="15.75" customHeight="1">
      <c r="A310" s="77"/>
      <c r="B310" s="77"/>
      <c r="C310" s="77"/>
      <c r="D310" s="980"/>
      <c r="E310" s="980"/>
      <c r="F310" s="980"/>
      <c r="G310" s="980"/>
      <c r="H310" s="980"/>
      <c r="I310" s="77"/>
      <c r="J310" s="77"/>
      <c r="K310" s="77"/>
      <c r="L310" s="77"/>
      <c r="M310" s="1023"/>
      <c r="N310" s="982"/>
      <c r="O310" s="982"/>
      <c r="P310" s="77"/>
      <c r="Q310" s="77"/>
      <c r="R310" s="77"/>
      <c r="S310" s="77"/>
      <c r="T310" s="77"/>
      <c r="U310" s="77"/>
      <c r="V310" s="77"/>
      <c r="W310" s="77"/>
      <c r="X310" s="77"/>
      <c r="Y310" s="77"/>
      <c r="Z310" s="77"/>
    </row>
    <row r="311" spans="1:26" ht="15.75" customHeight="1">
      <c r="A311" s="77"/>
      <c r="B311" s="77"/>
      <c r="C311" s="77"/>
      <c r="D311" s="980"/>
      <c r="E311" s="980"/>
      <c r="F311" s="980"/>
      <c r="G311" s="980"/>
      <c r="H311" s="980"/>
      <c r="I311" s="77"/>
      <c r="J311" s="77"/>
      <c r="K311" s="77"/>
      <c r="L311" s="77"/>
      <c r="M311" s="1023"/>
      <c r="N311" s="982"/>
      <c r="O311" s="982"/>
      <c r="P311" s="77"/>
      <c r="Q311" s="77"/>
      <c r="R311" s="77"/>
      <c r="S311" s="77"/>
      <c r="T311" s="77"/>
      <c r="U311" s="77"/>
      <c r="V311" s="77"/>
      <c r="W311" s="77"/>
      <c r="X311" s="77"/>
      <c r="Y311" s="77"/>
      <c r="Z311" s="77"/>
    </row>
    <row r="312" spans="1:26" ht="15.75" customHeight="1">
      <c r="A312" s="77"/>
      <c r="B312" s="77"/>
      <c r="C312" s="77"/>
      <c r="D312" s="980"/>
      <c r="E312" s="980"/>
      <c r="F312" s="980"/>
      <c r="G312" s="980"/>
      <c r="H312" s="980"/>
      <c r="I312" s="77"/>
      <c r="J312" s="77"/>
      <c r="K312" s="77"/>
      <c r="L312" s="77"/>
      <c r="M312" s="1023"/>
      <c r="N312" s="982"/>
      <c r="O312" s="982"/>
      <c r="P312" s="77"/>
      <c r="Q312" s="77"/>
      <c r="R312" s="77"/>
      <c r="S312" s="77"/>
      <c r="T312" s="77"/>
      <c r="U312" s="77"/>
      <c r="V312" s="77"/>
      <c r="W312" s="77"/>
      <c r="X312" s="77"/>
      <c r="Y312" s="77"/>
      <c r="Z312" s="77"/>
    </row>
    <row r="313" spans="1:26" ht="15.75" customHeight="1">
      <c r="A313" s="77"/>
      <c r="B313" s="77"/>
      <c r="C313" s="77"/>
      <c r="D313" s="980"/>
      <c r="E313" s="980"/>
      <c r="F313" s="980"/>
      <c r="G313" s="980"/>
      <c r="H313" s="980"/>
      <c r="I313" s="77"/>
      <c r="J313" s="77"/>
      <c r="K313" s="77"/>
      <c r="L313" s="77"/>
      <c r="M313" s="1023"/>
      <c r="N313" s="982"/>
      <c r="O313" s="982"/>
      <c r="P313" s="77"/>
      <c r="Q313" s="77"/>
      <c r="R313" s="77"/>
      <c r="S313" s="77"/>
      <c r="T313" s="77"/>
      <c r="U313" s="77"/>
      <c r="V313" s="77"/>
      <c r="W313" s="77"/>
      <c r="X313" s="77"/>
      <c r="Y313" s="77"/>
      <c r="Z313" s="77"/>
    </row>
    <row r="314" spans="1:26" ht="15.75" customHeight="1">
      <c r="A314" s="77"/>
      <c r="B314" s="77"/>
      <c r="C314" s="77"/>
      <c r="D314" s="980"/>
      <c r="E314" s="980"/>
      <c r="F314" s="980"/>
      <c r="G314" s="980"/>
      <c r="H314" s="980"/>
      <c r="I314" s="77"/>
      <c r="J314" s="77"/>
      <c r="K314" s="77"/>
      <c r="L314" s="77"/>
      <c r="M314" s="1023"/>
      <c r="N314" s="982"/>
      <c r="O314" s="982"/>
      <c r="P314" s="77"/>
      <c r="Q314" s="77"/>
      <c r="R314" s="77"/>
      <c r="S314" s="77"/>
      <c r="T314" s="77"/>
      <c r="U314" s="77"/>
      <c r="V314" s="77"/>
      <c r="W314" s="77"/>
      <c r="X314" s="77"/>
      <c r="Y314" s="77"/>
      <c r="Z314" s="77"/>
    </row>
    <row r="315" spans="1:26" ht="15.75" customHeight="1">
      <c r="A315" s="77"/>
      <c r="B315" s="77"/>
      <c r="C315" s="77"/>
      <c r="D315" s="980"/>
      <c r="E315" s="980"/>
      <c r="F315" s="980"/>
      <c r="G315" s="980"/>
      <c r="H315" s="980"/>
      <c r="I315" s="77"/>
      <c r="J315" s="77"/>
      <c r="K315" s="77"/>
      <c r="L315" s="77"/>
      <c r="M315" s="1023"/>
      <c r="N315" s="982"/>
      <c r="O315" s="982"/>
      <c r="P315" s="77"/>
      <c r="Q315" s="77"/>
      <c r="R315" s="77"/>
      <c r="S315" s="77"/>
      <c r="T315" s="77"/>
      <c r="U315" s="77"/>
      <c r="V315" s="77"/>
      <c r="W315" s="77"/>
      <c r="X315" s="77"/>
      <c r="Y315" s="77"/>
      <c r="Z315" s="77"/>
    </row>
    <row r="316" spans="1:26" ht="15.75" customHeight="1">
      <c r="A316" s="77"/>
      <c r="B316" s="77"/>
      <c r="C316" s="77"/>
      <c r="D316" s="980"/>
      <c r="E316" s="980"/>
      <c r="F316" s="980"/>
      <c r="G316" s="980"/>
      <c r="H316" s="980"/>
      <c r="I316" s="77"/>
      <c r="J316" s="77"/>
      <c r="K316" s="77"/>
      <c r="L316" s="77"/>
      <c r="M316" s="1023"/>
      <c r="N316" s="982"/>
      <c r="O316" s="982"/>
      <c r="P316" s="77"/>
      <c r="Q316" s="77"/>
      <c r="R316" s="77"/>
      <c r="S316" s="77"/>
      <c r="T316" s="77"/>
      <c r="U316" s="77"/>
      <c r="V316" s="77"/>
      <c r="W316" s="77"/>
      <c r="X316" s="77"/>
      <c r="Y316" s="77"/>
      <c r="Z316" s="77"/>
    </row>
    <row r="317" spans="1:26" ht="15.75" customHeight="1">
      <c r="A317" s="77"/>
      <c r="B317" s="77"/>
      <c r="C317" s="77"/>
      <c r="D317" s="980"/>
      <c r="E317" s="980"/>
      <c r="F317" s="980"/>
      <c r="G317" s="980"/>
      <c r="H317" s="980"/>
      <c r="I317" s="77"/>
      <c r="J317" s="77"/>
      <c r="K317" s="77"/>
      <c r="L317" s="77"/>
      <c r="M317" s="1023"/>
      <c r="N317" s="982"/>
      <c r="O317" s="982"/>
      <c r="P317" s="77"/>
      <c r="Q317" s="77"/>
      <c r="R317" s="77"/>
      <c r="S317" s="77"/>
      <c r="T317" s="77"/>
      <c r="U317" s="77"/>
      <c r="V317" s="77"/>
      <c r="W317" s="77"/>
      <c r="X317" s="77"/>
      <c r="Y317" s="77"/>
      <c r="Z317" s="77"/>
    </row>
    <row r="318" spans="1:26" ht="15.75" customHeight="1">
      <c r="A318" s="77"/>
      <c r="B318" s="77"/>
      <c r="C318" s="77"/>
      <c r="D318" s="980"/>
      <c r="E318" s="980"/>
      <c r="F318" s="980"/>
      <c r="G318" s="980"/>
      <c r="H318" s="980"/>
      <c r="I318" s="77"/>
      <c r="J318" s="77"/>
      <c r="K318" s="77"/>
      <c r="L318" s="77"/>
      <c r="M318" s="1023"/>
      <c r="N318" s="982"/>
      <c r="O318" s="982"/>
      <c r="P318" s="77"/>
      <c r="Q318" s="77"/>
      <c r="R318" s="77"/>
      <c r="S318" s="77"/>
      <c r="T318" s="77"/>
      <c r="U318" s="77"/>
      <c r="V318" s="77"/>
      <c r="W318" s="77"/>
      <c r="X318" s="77"/>
      <c r="Y318" s="77"/>
      <c r="Z318" s="77"/>
    </row>
    <row r="319" spans="1:26" ht="15.75" customHeight="1">
      <c r="A319" s="77"/>
      <c r="B319" s="77"/>
      <c r="C319" s="77"/>
      <c r="D319" s="980"/>
      <c r="E319" s="980"/>
      <c r="F319" s="980"/>
      <c r="G319" s="980"/>
      <c r="H319" s="980"/>
      <c r="I319" s="77"/>
      <c r="J319" s="77"/>
      <c r="K319" s="77"/>
      <c r="L319" s="77"/>
      <c r="M319" s="1023"/>
      <c r="N319" s="982"/>
      <c r="O319" s="982"/>
      <c r="P319" s="77"/>
      <c r="Q319" s="77"/>
      <c r="R319" s="77"/>
      <c r="S319" s="77"/>
      <c r="T319" s="77"/>
      <c r="U319" s="77"/>
      <c r="V319" s="77"/>
      <c r="W319" s="77"/>
      <c r="X319" s="77"/>
      <c r="Y319" s="77"/>
      <c r="Z319" s="77"/>
    </row>
    <row r="320" spans="1:26" ht="15.75" customHeight="1">
      <c r="A320" s="77"/>
      <c r="B320" s="77"/>
      <c r="C320" s="77"/>
      <c r="D320" s="980"/>
      <c r="E320" s="980"/>
      <c r="F320" s="980"/>
      <c r="G320" s="980"/>
      <c r="H320" s="980"/>
      <c r="I320" s="77"/>
      <c r="J320" s="77"/>
      <c r="K320" s="77"/>
      <c r="L320" s="77"/>
      <c r="M320" s="1023"/>
      <c r="N320" s="982"/>
      <c r="O320" s="982"/>
      <c r="P320" s="77"/>
      <c r="Q320" s="77"/>
      <c r="R320" s="77"/>
      <c r="S320" s="77"/>
      <c r="T320" s="77"/>
      <c r="U320" s="77"/>
      <c r="V320" s="77"/>
      <c r="W320" s="77"/>
      <c r="X320" s="77"/>
      <c r="Y320" s="77"/>
      <c r="Z320" s="77"/>
    </row>
    <row r="321" spans="1:26" ht="15.75" customHeight="1">
      <c r="A321" s="77"/>
      <c r="B321" s="77"/>
      <c r="C321" s="77"/>
      <c r="D321" s="980"/>
      <c r="E321" s="980"/>
      <c r="F321" s="980"/>
      <c r="G321" s="980"/>
      <c r="H321" s="980"/>
      <c r="I321" s="77"/>
      <c r="J321" s="77"/>
      <c r="K321" s="77"/>
      <c r="L321" s="77"/>
      <c r="M321" s="1023"/>
      <c r="N321" s="982"/>
      <c r="O321" s="982"/>
      <c r="P321" s="77"/>
      <c r="Q321" s="77"/>
      <c r="R321" s="77"/>
      <c r="S321" s="77"/>
      <c r="T321" s="77"/>
      <c r="U321" s="77"/>
      <c r="V321" s="77"/>
      <c r="W321" s="77"/>
      <c r="X321" s="77"/>
      <c r="Y321" s="77"/>
      <c r="Z321" s="77"/>
    </row>
    <row r="322" spans="1:26" ht="15.75" customHeight="1">
      <c r="A322" s="77"/>
      <c r="B322" s="77"/>
      <c r="C322" s="77"/>
      <c r="D322" s="980"/>
      <c r="E322" s="980"/>
      <c r="F322" s="980"/>
      <c r="G322" s="980"/>
      <c r="H322" s="980"/>
      <c r="I322" s="77"/>
      <c r="J322" s="77"/>
      <c r="K322" s="77"/>
      <c r="L322" s="77"/>
      <c r="M322" s="1023"/>
      <c r="N322" s="982"/>
      <c r="O322" s="982"/>
      <c r="P322" s="77"/>
      <c r="Q322" s="77"/>
      <c r="R322" s="77"/>
      <c r="S322" s="77"/>
      <c r="T322" s="77"/>
      <c r="U322" s="77"/>
      <c r="V322" s="77"/>
      <c r="W322" s="77"/>
      <c r="X322" s="77"/>
      <c r="Y322" s="77"/>
      <c r="Z322" s="77"/>
    </row>
    <row r="323" spans="1:26" ht="15.75" customHeight="1">
      <c r="A323" s="77"/>
      <c r="B323" s="77"/>
      <c r="C323" s="77"/>
      <c r="D323" s="980"/>
      <c r="E323" s="980"/>
      <c r="F323" s="980"/>
      <c r="G323" s="980"/>
      <c r="H323" s="980"/>
      <c r="I323" s="77"/>
      <c r="J323" s="77"/>
      <c r="K323" s="77"/>
      <c r="L323" s="77"/>
      <c r="M323" s="1023"/>
      <c r="N323" s="982"/>
      <c r="O323" s="982"/>
      <c r="P323" s="77"/>
      <c r="Q323" s="77"/>
      <c r="R323" s="77"/>
      <c r="S323" s="77"/>
      <c r="T323" s="77"/>
      <c r="U323" s="77"/>
      <c r="V323" s="77"/>
      <c r="W323" s="77"/>
      <c r="X323" s="77"/>
      <c r="Y323" s="77"/>
      <c r="Z323" s="77"/>
    </row>
    <row r="324" spans="1:26" ht="15.75" customHeight="1">
      <c r="A324" s="77"/>
      <c r="B324" s="77"/>
      <c r="C324" s="77"/>
      <c r="D324" s="980"/>
      <c r="E324" s="980"/>
      <c r="F324" s="980"/>
      <c r="G324" s="980"/>
      <c r="H324" s="980"/>
      <c r="I324" s="77"/>
      <c r="J324" s="77"/>
      <c r="K324" s="77"/>
      <c r="L324" s="77"/>
      <c r="M324" s="1023"/>
      <c r="N324" s="982"/>
      <c r="O324" s="982"/>
      <c r="P324" s="77"/>
      <c r="Q324" s="77"/>
      <c r="R324" s="77"/>
      <c r="S324" s="77"/>
      <c r="T324" s="77"/>
      <c r="U324" s="77"/>
      <c r="V324" s="77"/>
      <c r="W324" s="77"/>
      <c r="X324" s="77"/>
      <c r="Y324" s="77"/>
      <c r="Z324" s="77"/>
    </row>
    <row r="325" spans="1:26" ht="15.75" customHeight="1">
      <c r="A325" s="77"/>
      <c r="B325" s="77"/>
      <c r="C325" s="77"/>
      <c r="D325" s="980"/>
      <c r="E325" s="980"/>
      <c r="F325" s="980"/>
      <c r="G325" s="980"/>
      <c r="H325" s="980"/>
      <c r="I325" s="77"/>
      <c r="J325" s="77"/>
      <c r="K325" s="77"/>
      <c r="L325" s="77"/>
      <c r="M325" s="1023"/>
      <c r="N325" s="982"/>
      <c r="O325" s="982"/>
      <c r="P325" s="77"/>
      <c r="Q325" s="77"/>
      <c r="R325" s="77"/>
      <c r="S325" s="77"/>
      <c r="T325" s="77"/>
      <c r="U325" s="77"/>
      <c r="V325" s="77"/>
      <c r="W325" s="77"/>
      <c r="X325" s="77"/>
      <c r="Y325" s="77"/>
      <c r="Z325" s="77"/>
    </row>
    <row r="326" spans="1:26" ht="15.75" customHeight="1">
      <c r="A326" s="77"/>
      <c r="B326" s="77"/>
      <c r="C326" s="77"/>
      <c r="D326" s="980"/>
      <c r="E326" s="980"/>
      <c r="F326" s="980"/>
      <c r="G326" s="980"/>
      <c r="H326" s="980"/>
      <c r="I326" s="77"/>
      <c r="J326" s="77"/>
      <c r="K326" s="77"/>
      <c r="L326" s="77"/>
      <c r="M326" s="1023"/>
      <c r="N326" s="982"/>
      <c r="O326" s="982"/>
      <c r="P326" s="77"/>
      <c r="Q326" s="77"/>
      <c r="R326" s="77"/>
      <c r="S326" s="77"/>
      <c r="T326" s="77"/>
      <c r="U326" s="77"/>
      <c r="V326" s="77"/>
      <c r="W326" s="77"/>
      <c r="X326" s="77"/>
      <c r="Y326" s="77"/>
      <c r="Z326" s="77"/>
    </row>
    <row r="327" spans="1:26" ht="15.75" customHeight="1">
      <c r="A327" s="77"/>
      <c r="B327" s="77"/>
      <c r="C327" s="77"/>
      <c r="D327" s="980"/>
      <c r="E327" s="980"/>
      <c r="F327" s="980"/>
      <c r="G327" s="980"/>
      <c r="H327" s="980"/>
      <c r="I327" s="77"/>
      <c r="J327" s="77"/>
      <c r="K327" s="77"/>
      <c r="L327" s="77"/>
      <c r="M327" s="1023"/>
      <c r="N327" s="982"/>
      <c r="O327" s="982"/>
      <c r="P327" s="77"/>
      <c r="Q327" s="77"/>
      <c r="R327" s="77"/>
      <c r="S327" s="77"/>
      <c r="T327" s="77"/>
      <c r="U327" s="77"/>
      <c r="V327" s="77"/>
      <c r="W327" s="77"/>
      <c r="X327" s="77"/>
      <c r="Y327" s="77"/>
      <c r="Z327" s="77"/>
    </row>
    <row r="328" spans="1:26" ht="15.75" customHeight="1">
      <c r="A328" s="77"/>
      <c r="B328" s="77"/>
      <c r="C328" s="77"/>
      <c r="D328" s="980"/>
      <c r="E328" s="980"/>
      <c r="F328" s="980"/>
      <c r="G328" s="980"/>
      <c r="H328" s="980"/>
      <c r="I328" s="77"/>
      <c r="J328" s="77"/>
      <c r="K328" s="77"/>
      <c r="L328" s="77"/>
      <c r="M328" s="1023"/>
      <c r="N328" s="982"/>
      <c r="O328" s="982"/>
      <c r="P328" s="77"/>
      <c r="Q328" s="77"/>
      <c r="R328" s="77"/>
      <c r="S328" s="77"/>
      <c r="T328" s="77"/>
      <c r="U328" s="77"/>
      <c r="V328" s="77"/>
      <c r="W328" s="77"/>
      <c r="X328" s="77"/>
      <c r="Y328" s="77"/>
      <c r="Z328" s="77"/>
    </row>
    <row r="329" spans="1:26" ht="15.75" customHeight="1">
      <c r="A329" s="77"/>
      <c r="B329" s="77"/>
      <c r="C329" s="77"/>
      <c r="D329" s="980"/>
      <c r="E329" s="980"/>
      <c r="F329" s="980"/>
      <c r="G329" s="980"/>
      <c r="H329" s="980"/>
      <c r="I329" s="77"/>
      <c r="J329" s="77"/>
      <c r="K329" s="77"/>
      <c r="L329" s="77"/>
      <c r="M329" s="1023"/>
      <c r="N329" s="982"/>
      <c r="O329" s="982"/>
      <c r="P329" s="77"/>
      <c r="Q329" s="77"/>
      <c r="R329" s="77"/>
      <c r="S329" s="77"/>
      <c r="T329" s="77"/>
      <c r="U329" s="77"/>
      <c r="V329" s="77"/>
      <c r="W329" s="77"/>
      <c r="X329" s="77"/>
      <c r="Y329" s="77"/>
      <c r="Z329" s="77"/>
    </row>
    <row r="330" spans="1:26" ht="15.75" customHeight="1">
      <c r="A330" s="77"/>
      <c r="B330" s="77"/>
      <c r="C330" s="77"/>
      <c r="D330" s="980"/>
      <c r="E330" s="980"/>
      <c r="F330" s="980"/>
      <c r="G330" s="980"/>
      <c r="H330" s="980"/>
      <c r="I330" s="77"/>
      <c r="J330" s="77"/>
      <c r="K330" s="77"/>
      <c r="L330" s="77"/>
      <c r="M330" s="1023"/>
      <c r="N330" s="982"/>
      <c r="O330" s="982"/>
      <c r="P330" s="77"/>
      <c r="Q330" s="77"/>
      <c r="R330" s="77"/>
      <c r="S330" s="77"/>
      <c r="T330" s="77"/>
      <c r="U330" s="77"/>
      <c r="V330" s="77"/>
      <c r="W330" s="77"/>
      <c r="X330" s="77"/>
      <c r="Y330" s="77"/>
      <c r="Z330" s="77"/>
    </row>
    <row r="331" spans="1:26" ht="15.75" customHeight="1">
      <c r="A331" s="77"/>
      <c r="B331" s="77"/>
      <c r="C331" s="77"/>
      <c r="D331" s="980"/>
      <c r="E331" s="980"/>
      <c r="F331" s="980"/>
      <c r="G331" s="980"/>
      <c r="H331" s="980"/>
      <c r="I331" s="77"/>
      <c r="J331" s="77"/>
      <c r="K331" s="77"/>
      <c r="L331" s="77"/>
      <c r="M331" s="1023"/>
      <c r="N331" s="982"/>
      <c r="O331" s="982"/>
      <c r="P331" s="77"/>
      <c r="Q331" s="77"/>
      <c r="R331" s="77"/>
      <c r="S331" s="77"/>
      <c r="T331" s="77"/>
      <c r="U331" s="77"/>
      <c r="V331" s="77"/>
      <c r="W331" s="77"/>
      <c r="X331" s="77"/>
      <c r="Y331" s="77"/>
      <c r="Z331" s="77"/>
    </row>
    <row r="332" spans="1:26" ht="15.75" customHeight="1">
      <c r="A332" s="77"/>
      <c r="B332" s="77"/>
      <c r="C332" s="77"/>
      <c r="D332" s="980"/>
      <c r="E332" s="980"/>
      <c r="F332" s="980"/>
      <c r="G332" s="980"/>
      <c r="H332" s="980"/>
      <c r="I332" s="77"/>
      <c r="J332" s="77"/>
      <c r="K332" s="77"/>
      <c r="L332" s="77"/>
      <c r="M332" s="1023"/>
      <c r="N332" s="982"/>
      <c r="O332" s="982"/>
      <c r="P332" s="77"/>
      <c r="Q332" s="77"/>
      <c r="R332" s="77"/>
      <c r="S332" s="77"/>
      <c r="T332" s="77"/>
      <c r="U332" s="77"/>
      <c r="V332" s="77"/>
      <c r="W332" s="77"/>
      <c r="X332" s="77"/>
      <c r="Y332" s="77"/>
      <c r="Z332" s="77"/>
    </row>
    <row r="333" spans="1:26" ht="15.75" customHeight="1">
      <c r="A333" s="77"/>
      <c r="B333" s="77"/>
      <c r="C333" s="77"/>
      <c r="D333" s="980"/>
      <c r="E333" s="980"/>
      <c r="F333" s="980"/>
      <c r="G333" s="980"/>
      <c r="H333" s="980"/>
      <c r="I333" s="77"/>
      <c r="J333" s="77"/>
      <c r="K333" s="77"/>
      <c r="L333" s="77"/>
      <c r="M333" s="1023"/>
      <c r="N333" s="982"/>
      <c r="O333" s="982"/>
      <c r="P333" s="77"/>
      <c r="Q333" s="77"/>
      <c r="R333" s="77"/>
      <c r="S333" s="77"/>
      <c r="T333" s="77"/>
      <c r="U333" s="77"/>
      <c r="V333" s="77"/>
      <c r="W333" s="77"/>
      <c r="X333" s="77"/>
      <c r="Y333" s="77"/>
      <c r="Z333" s="77"/>
    </row>
    <row r="334" spans="1:26" ht="15.75" customHeight="1">
      <c r="A334" s="77"/>
      <c r="B334" s="77"/>
      <c r="C334" s="77"/>
      <c r="D334" s="980"/>
      <c r="E334" s="980"/>
      <c r="F334" s="980"/>
      <c r="G334" s="980"/>
      <c r="H334" s="980"/>
      <c r="I334" s="77"/>
      <c r="J334" s="77"/>
      <c r="K334" s="77"/>
      <c r="L334" s="77"/>
      <c r="M334" s="1023"/>
      <c r="N334" s="982"/>
      <c r="O334" s="982"/>
      <c r="P334" s="77"/>
      <c r="Q334" s="77"/>
      <c r="R334" s="77"/>
      <c r="S334" s="77"/>
      <c r="T334" s="77"/>
      <c r="U334" s="77"/>
      <c r="V334" s="77"/>
      <c r="W334" s="77"/>
      <c r="X334" s="77"/>
      <c r="Y334" s="77"/>
      <c r="Z334" s="77"/>
    </row>
    <row r="335" spans="1:26" ht="15.75" customHeight="1">
      <c r="A335" s="77"/>
      <c r="B335" s="77"/>
      <c r="C335" s="77"/>
      <c r="D335" s="980"/>
      <c r="E335" s="980"/>
      <c r="F335" s="980"/>
      <c r="G335" s="980"/>
      <c r="H335" s="980"/>
      <c r="I335" s="77"/>
      <c r="J335" s="77"/>
      <c r="K335" s="77"/>
      <c r="L335" s="77"/>
      <c r="M335" s="1023"/>
      <c r="N335" s="982"/>
      <c r="O335" s="982"/>
      <c r="P335" s="77"/>
      <c r="Q335" s="77"/>
      <c r="R335" s="77"/>
      <c r="S335" s="77"/>
      <c r="T335" s="77"/>
      <c r="U335" s="77"/>
      <c r="V335" s="77"/>
      <c r="W335" s="77"/>
      <c r="X335" s="77"/>
      <c r="Y335" s="77"/>
      <c r="Z335" s="77"/>
    </row>
    <row r="336" spans="1:26" ht="15.75" customHeight="1">
      <c r="A336" s="77"/>
      <c r="B336" s="77"/>
      <c r="C336" s="77"/>
      <c r="D336" s="980"/>
      <c r="E336" s="980"/>
      <c r="F336" s="980"/>
      <c r="G336" s="980"/>
      <c r="H336" s="980"/>
      <c r="I336" s="77"/>
      <c r="J336" s="77"/>
      <c r="K336" s="77"/>
      <c r="L336" s="77"/>
      <c r="M336" s="1023"/>
      <c r="N336" s="982"/>
      <c r="O336" s="982"/>
      <c r="P336" s="77"/>
      <c r="Q336" s="77"/>
      <c r="R336" s="77"/>
      <c r="S336" s="77"/>
      <c r="T336" s="77"/>
      <c r="U336" s="77"/>
      <c r="V336" s="77"/>
      <c r="W336" s="77"/>
      <c r="X336" s="77"/>
      <c r="Y336" s="77"/>
      <c r="Z336" s="77"/>
    </row>
    <row r="337" spans="1:26" ht="15.75" customHeight="1">
      <c r="A337" s="77"/>
      <c r="B337" s="77"/>
      <c r="C337" s="77"/>
      <c r="D337" s="980"/>
      <c r="E337" s="980"/>
      <c r="F337" s="980"/>
      <c r="G337" s="980"/>
      <c r="H337" s="980"/>
      <c r="I337" s="77"/>
      <c r="J337" s="77"/>
      <c r="K337" s="77"/>
      <c r="L337" s="77"/>
      <c r="M337" s="1023"/>
      <c r="N337" s="982"/>
      <c r="O337" s="982"/>
      <c r="P337" s="77"/>
      <c r="Q337" s="77"/>
      <c r="R337" s="77"/>
      <c r="S337" s="77"/>
      <c r="T337" s="77"/>
      <c r="U337" s="77"/>
      <c r="V337" s="77"/>
      <c r="W337" s="77"/>
      <c r="X337" s="77"/>
      <c r="Y337" s="77"/>
      <c r="Z337" s="77"/>
    </row>
    <row r="338" spans="1:26" ht="15.75" customHeight="1">
      <c r="A338" s="77"/>
      <c r="B338" s="77"/>
      <c r="C338" s="77"/>
      <c r="D338" s="980"/>
      <c r="E338" s="980"/>
      <c r="F338" s="980"/>
      <c r="G338" s="980"/>
      <c r="H338" s="980"/>
      <c r="I338" s="77"/>
      <c r="J338" s="77"/>
      <c r="K338" s="77"/>
      <c r="L338" s="77"/>
      <c r="M338" s="1023"/>
      <c r="N338" s="982"/>
      <c r="O338" s="982"/>
      <c r="P338" s="77"/>
      <c r="Q338" s="77"/>
      <c r="R338" s="77"/>
      <c r="S338" s="77"/>
      <c r="T338" s="77"/>
      <c r="U338" s="77"/>
      <c r="V338" s="77"/>
      <c r="W338" s="77"/>
      <c r="X338" s="77"/>
      <c r="Y338" s="77"/>
      <c r="Z338" s="77"/>
    </row>
    <row r="339" spans="1:26" ht="15.75" customHeight="1">
      <c r="A339" s="77"/>
      <c r="B339" s="77"/>
      <c r="C339" s="77"/>
      <c r="D339" s="980"/>
      <c r="E339" s="980"/>
      <c r="F339" s="980"/>
      <c r="G339" s="980"/>
      <c r="H339" s="980"/>
      <c r="I339" s="77"/>
      <c r="J339" s="77"/>
      <c r="K339" s="77"/>
      <c r="L339" s="77"/>
      <c r="M339" s="1023"/>
      <c r="N339" s="982"/>
      <c r="O339" s="982"/>
      <c r="P339" s="77"/>
      <c r="Q339" s="77"/>
      <c r="R339" s="77"/>
      <c r="S339" s="77"/>
      <c r="T339" s="77"/>
      <c r="U339" s="77"/>
      <c r="V339" s="77"/>
      <c r="W339" s="77"/>
      <c r="X339" s="77"/>
      <c r="Y339" s="77"/>
      <c r="Z339" s="77"/>
    </row>
    <row r="340" spans="1:26" ht="15.75" customHeight="1">
      <c r="A340" s="77"/>
      <c r="B340" s="77"/>
      <c r="C340" s="77"/>
      <c r="D340" s="980"/>
      <c r="E340" s="980"/>
      <c r="F340" s="980"/>
      <c r="G340" s="980"/>
      <c r="H340" s="980"/>
      <c r="I340" s="77"/>
      <c r="J340" s="77"/>
      <c r="K340" s="77"/>
      <c r="L340" s="77"/>
      <c r="M340" s="1023"/>
      <c r="N340" s="982"/>
      <c r="O340" s="982"/>
      <c r="P340" s="77"/>
      <c r="Q340" s="77"/>
      <c r="R340" s="77"/>
      <c r="S340" s="77"/>
      <c r="T340" s="77"/>
      <c r="U340" s="77"/>
      <c r="V340" s="77"/>
      <c r="W340" s="77"/>
      <c r="X340" s="77"/>
      <c r="Y340" s="77"/>
      <c r="Z340" s="77"/>
    </row>
    <row r="341" spans="1:26" ht="15.75" customHeight="1">
      <c r="A341" s="77"/>
      <c r="B341" s="77"/>
      <c r="C341" s="77"/>
      <c r="D341" s="980"/>
      <c r="E341" s="980"/>
      <c r="F341" s="980"/>
      <c r="G341" s="980"/>
      <c r="H341" s="980"/>
      <c r="I341" s="77"/>
      <c r="J341" s="77"/>
      <c r="K341" s="77"/>
      <c r="L341" s="77"/>
      <c r="M341" s="1023"/>
      <c r="N341" s="982"/>
      <c r="O341" s="982"/>
      <c r="P341" s="77"/>
      <c r="Q341" s="77"/>
      <c r="R341" s="77"/>
      <c r="S341" s="77"/>
      <c r="T341" s="77"/>
      <c r="U341" s="77"/>
      <c r="V341" s="77"/>
      <c r="W341" s="77"/>
      <c r="X341" s="77"/>
      <c r="Y341" s="77"/>
      <c r="Z341" s="77"/>
    </row>
    <row r="342" spans="1:26" ht="15.75" customHeight="1">
      <c r="A342" s="77"/>
      <c r="B342" s="77"/>
      <c r="C342" s="77"/>
      <c r="D342" s="980"/>
      <c r="E342" s="980"/>
      <c r="F342" s="980"/>
      <c r="G342" s="980"/>
      <c r="H342" s="980"/>
      <c r="I342" s="77"/>
      <c r="J342" s="77"/>
      <c r="K342" s="77"/>
      <c r="L342" s="77"/>
      <c r="M342" s="1023"/>
      <c r="N342" s="982"/>
      <c r="O342" s="982"/>
      <c r="P342" s="77"/>
      <c r="Q342" s="77"/>
      <c r="R342" s="77"/>
      <c r="S342" s="77"/>
      <c r="T342" s="77"/>
      <c r="U342" s="77"/>
      <c r="V342" s="77"/>
      <c r="W342" s="77"/>
      <c r="X342" s="77"/>
      <c r="Y342" s="77"/>
      <c r="Z342" s="77"/>
    </row>
    <row r="343" spans="1:26" ht="15.75" customHeight="1">
      <c r="A343" s="77"/>
      <c r="B343" s="77"/>
      <c r="C343" s="77"/>
      <c r="D343" s="980"/>
      <c r="E343" s="980"/>
      <c r="F343" s="980"/>
      <c r="G343" s="980"/>
      <c r="H343" s="980"/>
      <c r="I343" s="77"/>
      <c r="J343" s="77"/>
      <c r="K343" s="77"/>
      <c r="L343" s="77"/>
      <c r="M343" s="1023"/>
      <c r="N343" s="982"/>
      <c r="O343" s="982"/>
      <c r="P343" s="77"/>
      <c r="Q343" s="77"/>
      <c r="R343" s="77"/>
      <c r="S343" s="77"/>
      <c r="T343" s="77"/>
      <c r="U343" s="77"/>
      <c r="V343" s="77"/>
      <c r="W343" s="77"/>
      <c r="X343" s="77"/>
      <c r="Y343" s="77"/>
      <c r="Z343" s="77"/>
    </row>
    <row r="344" spans="1:26" ht="15.75" customHeight="1">
      <c r="A344" s="77"/>
      <c r="B344" s="77"/>
      <c r="C344" s="77"/>
      <c r="D344" s="980"/>
      <c r="E344" s="980"/>
      <c r="F344" s="980"/>
      <c r="G344" s="980"/>
      <c r="H344" s="980"/>
      <c r="I344" s="77"/>
      <c r="J344" s="77"/>
      <c r="K344" s="77"/>
      <c r="L344" s="77"/>
      <c r="M344" s="1023"/>
      <c r="N344" s="982"/>
      <c r="O344" s="982"/>
      <c r="P344" s="77"/>
      <c r="Q344" s="77"/>
      <c r="R344" s="77"/>
      <c r="S344" s="77"/>
      <c r="T344" s="77"/>
      <c r="U344" s="77"/>
      <c r="V344" s="77"/>
      <c r="W344" s="77"/>
      <c r="X344" s="77"/>
      <c r="Y344" s="77"/>
      <c r="Z344" s="77"/>
    </row>
    <row r="345" spans="1:26" ht="15.75" customHeight="1">
      <c r="A345" s="77"/>
      <c r="B345" s="77"/>
      <c r="C345" s="77"/>
      <c r="D345" s="980"/>
      <c r="E345" s="980"/>
      <c r="F345" s="980"/>
      <c r="G345" s="980"/>
      <c r="H345" s="980"/>
      <c r="I345" s="77"/>
      <c r="J345" s="77"/>
      <c r="K345" s="77"/>
      <c r="L345" s="77"/>
      <c r="M345" s="1023"/>
      <c r="N345" s="982"/>
      <c r="O345" s="982"/>
      <c r="P345" s="77"/>
      <c r="Q345" s="77"/>
      <c r="R345" s="77"/>
      <c r="S345" s="77"/>
      <c r="T345" s="77"/>
      <c r="U345" s="77"/>
      <c r="V345" s="77"/>
      <c r="W345" s="77"/>
      <c r="X345" s="77"/>
      <c r="Y345" s="77"/>
      <c r="Z345" s="77"/>
    </row>
    <row r="346" spans="1:26" ht="15.75" customHeight="1">
      <c r="A346" s="77"/>
      <c r="B346" s="77"/>
      <c r="C346" s="77"/>
      <c r="D346" s="980"/>
      <c r="E346" s="980"/>
      <c r="F346" s="980"/>
      <c r="G346" s="980"/>
      <c r="H346" s="980"/>
      <c r="I346" s="77"/>
      <c r="J346" s="77"/>
      <c r="K346" s="77"/>
      <c r="L346" s="77"/>
      <c r="M346" s="1023"/>
      <c r="N346" s="982"/>
      <c r="O346" s="982"/>
      <c r="P346" s="77"/>
      <c r="Q346" s="77"/>
      <c r="R346" s="77"/>
      <c r="S346" s="77"/>
      <c r="T346" s="77"/>
      <c r="U346" s="77"/>
      <c r="V346" s="77"/>
      <c r="W346" s="77"/>
      <c r="X346" s="77"/>
      <c r="Y346" s="77"/>
      <c r="Z346" s="77"/>
    </row>
    <row r="347" spans="1:26" ht="15.75" customHeight="1">
      <c r="A347" s="77"/>
      <c r="B347" s="77"/>
      <c r="C347" s="77"/>
      <c r="D347" s="980"/>
      <c r="E347" s="980"/>
      <c r="F347" s="980"/>
      <c r="G347" s="980"/>
      <c r="H347" s="980"/>
      <c r="I347" s="77"/>
      <c r="J347" s="77"/>
      <c r="K347" s="77"/>
      <c r="L347" s="77"/>
      <c r="M347" s="1023"/>
      <c r="N347" s="982"/>
      <c r="O347" s="982"/>
      <c r="P347" s="77"/>
      <c r="Q347" s="77"/>
      <c r="R347" s="77"/>
      <c r="S347" s="77"/>
      <c r="T347" s="77"/>
      <c r="U347" s="77"/>
      <c r="V347" s="77"/>
      <c r="W347" s="77"/>
      <c r="X347" s="77"/>
      <c r="Y347" s="77"/>
      <c r="Z347" s="77"/>
    </row>
    <row r="348" spans="1:26" ht="15.75" customHeight="1">
      <c r="A348" s="77"/>
      <c r="B348" s="77"/>
      <c r="C348" s="77"/>
      <c r="D348" s="980"/>
      <c r="E348" s="980"/>
      <c r="F348" s="980"/>
      <c r="G348" s="980"/>
      <c r="H348" s="980"/>
      <c r="I348" s="77"/>
      <c r="J348" s="77"/>
      <c r="K348" s="77"/>
      <c r="L348" s="77"/>
      <c r="M348" s="1023"/>
      <c r="N348" s="982"/>
      <c r="O348" s="982"/>
      <c r="P348" s="77"/>
      <c r="Q348" s="77"/>
      <c r="R348" s="77"/>
      <c r="S348" s="77"/>
      <c r="T348" s="77"/>
      <c r="U348" s="77"/>
      <c r="V348" s="77"/>
      <c r="W348" s="77"/>
      <c r="X348" s="77"/>
      <c r="Y348" s="77"/>
      <c r="Z348" s="77"/>
    </row>
    <row r="349" spans="1:26" ht="15.75" customHeight="1">
      <c r="A349" s="77"/>
      <c r="B349" s="77"/>
      <c r="C349" s="77"/>
      <c r="D349" s="980"/>
      <c r="E349" s="980"/>
      <c r="F349" s="980"/>
      <c r="G349" s="980"/>
      <c r="H349" s="980"/>
      <c r="I349" s="77"/>
      <c r="J349" s="77"/>
      <c r="K349" s="77"/>
      <c r="L349" s="77"/>
      <c r="M349" s="1023"/>
      <c r="N349" s="982"/>
      <c r="O349" s="982"/>
      <c r="P349" s="77"/>
      <c r="Q349" s="77"/>
      <c r="R349" s="77"/>
      <c r="S349" s="77"/>
      <c r="T349" s="77"/>
      <c r="U349" s="77"/>
      <c r="V349" s="77"/>
      <c r="W349" s="77"/>
      <c r="X349" s="77"/>
      <c r="Y349" s="77"/>
      <c r="Z349" s="77"/>
    </row>
    <row r="350" spans="1:26" ht="15.75" customHeight="1">
      <c r="A350" s="77"/>
      <c r="B350" s="77"/>
      <c r="C350" s="77"/>
      <c r="D350" s="980"/>
      <c r="E350" s="980"/>
      <c r="F350" s="980"/>
      <c r="G350" s="980"/>
      <c r="H350" s="980"/>
      <c r="I350" s="77"/>
      <c r="J350" s="77"/>
      <c r="K350" s="77"/>
      <c r="L350" s="77"/>
      <c r="M350" s="1023"/>
      <c r="N350" s="982"/>
      <c r="O350" s="982"/>
      <c r="P350" s="77"/>
      <c r="Q350" s="77"/>
      <c r="R350" s="77"/>
      <c r="S350" s="77"/>
      <c r="T350" s="77"/>
      <c r="U350" s="77"/>
      <c r="V350" s="77"/>
      <c r="W350" s="77"/>
      <c r="X350" s="77"/>
      <c r="Y350" s="77"/>
      <c r="Z350" s="77"/>
    </row>
    <row r="351" spans="1:26" ht="15.75" customHeight="1">
      <c r="A351" s="77"/>
      <c r="B351" s="77"/>
      <c r="C351" s="77"/>
      <c r="D351" s="980"/>
      <c r="E351" s="980"/>
      <c r="F351" s="980"/>
      <c r="G351" s="980"/>
      <c r="H351" s="980"/>
      <c r="I351" s="77"/>
      <c r="J351" s="77"/>
      <c r="K351" s="77"/>
      <c r="L351" s="77"/>
      <c r="M351" s="1023"/>
      <c r="N351" s="982"/>
      <c r="O351" s="982"/>
      <c r="P351" s="77"/>
      <c r="Q351" s="77"/>
      <c r="R351" s="77"/>
      <c r="S351" s="77"/>
      <c r="T351" s="77"/>
      <c r="U351" s="77"/>
      <c r="V351" s="77"/>
      <c r="W351" s="77"/>
      <c r="X351" s="77"/>
      <c r="Y351" s="77"/>
      <c r="Z351" s="77"/>
    </row>
    <row r="352" spans="1:26" ht="15.75" customHeight="1">
      <c r="A352" s="77"/>
      <c r="B352" s="77"/>
      <c r="C352" s="77"/>
      <c r="D352" s="980"/>
      <c r="E352" s="980"/>
      <c r="F352" s="980"/>
      <c r="G352" s="980"/>
      <c r="H352" s="980"/>
      <c r="I352" s="77"/>
      <c r="J352" s="77"/>
      <c r="K352" s="77"/>
      <c r="L352" s="77"/>
      <c r="M352" s="1023"/>
      <c r="N352" s="982"/>
      <c r="O352" s="982"/>
      <c r="P352" s="77"/>
      <c r="Q352" s="77"/>
      <c r="R352" s="77"/>
      <c r="S352" s="77"/>
      <c r="T352" s="77"/>
      <c r="U352" s="77"/>
      <c r="V352" s="77"/>
      <c r="W352" s="77"/>
      <c r="X352" s="77"/>
      <c r="Y352" s="77"/>
      <c r="Z352" s="77"/>
    </row>
    <row r="353" spans="1:26" ht="15.75" customHeight="1">
      <c r="A353" s="77"/>
      <c r="B353" s="77"/>
      <c r="C353" s="77"/>
      <c r="D353" s="980"/>
      <c r="E353" s="980"/>
      <c r="F353" s="980"/>
      <c r="G353" s="980"/>
      <c r="H353" s="980"/>
      <c r="I353" s="77"/>
      <c r="J353" s="77"/>
      <c r="K353" s="77"/>
      <c r="L353" s="77"/>
      <c r="M353" s="1023"/>
      <c r="N353" s="982"/>
      <c r="O353" s="982"/>
      <c r="P353" s="77"/>
      <c r="Q353" s="77"/>
      <c r="R353" s="77"/>
      <c r="S353" s="77"/>
      <c r="T353" s="77"/>
      <c r="U353" s="77"/>
      <c r="V353" s="77"/>
      <c r="W353" s="77"/>
      <c r="X353" s="77"/>
      <c r="Y353" s="77"/>
      <c r="Z353" s="77"/>
    </row>
    <row r="354" spans="1:26" ht="15.75" customHeight="1">
      <c r="A354" s="77"/>
      <c r="B354" s="77"/>
      <c r="C354" s="77"/>
      <c r="D354" s="980"/>
      <c r="E354" s="980"/>
      <c r="F354" s="980"/>
      <c r="G354" s="980"/>
      <c r="H354" s="980"/>
      <c r="I354" s="77"/>
      <c r="J354" s="77"/>
      <c r="K354" s="77"/>
      <c r="L354" s="77"/>
      <c r="M354" s="1023"/>
      <c r="N354" s="982"/>
      <c r="O354" s="982"/>
      <c r="P354" s="77"/>
      <c r="Q354" s="77"/>
      <c r="R354" s="77"/>
      <c r="S354" s="77"/>
      <c r="T354" s="77"/>
      <c r="U354" s="77"/>
      <c r="V354" s="77"/>
      <c r="W354" s="77"/>
      <c r="X354" s="77"/>
      <c r="Y354" s="77"/>
      <c r="Z354" s="77"/>
    </row>
    <row r="355" spans="1:26" ht="15.75" customHeight="1">
      <c r="A355" s="77"/>
      <c r="B355" s="77"/>
      <c r="C355" s="77"/>
      <c r="D355" s="980"/>
      <c r="E355" s="980"/>
      <c r="F355" s="980"/>
      <c r="G355" s="980"/>
      <c r="H355" s="980"/>
      <c r="I355" s="77"/>
      <c r="J355" s="77"/>
      <c r="K355" s="77"/>
      <c r="L355" s="77"/>
      <c r="M355" s="1023"/>
      <c r="N355" s="982"/>
      <c r="O355" s="982"/>
      <c r="P355" s="77"/>
      <c r="Q355" s="77"/>
      <c r="R355" s="77"/>
      <c r="S355" s="77"/>
      <c r="T355" s="77"/>
      <c r="U355" s="77"/>
      <c r="V355" s="77"/>
      <c r="W355" s="77"/>
      <c r="X355" s="77"/>
      <c r="Y355" s="77"/>
      <c r="Z355" s="77"/>
    </row>
    <row r="356" spans="1:26" ht="15.75" customHeight="1">
      <c r="A356" s="77"/>
      <c r="B356" s="77"/>
      <c r="C356" s="77"/>
      <c r="D356" s="980"/>
      <c r="E356" s="980"/>
      <c r="F356" s="980"/>
      <c r="G356" s="980"/>
      <c r="H356" s="980"/>
      <c r="I356" s="77"/>
      <c r="J356" s="77"/>
      <c r="K356" s="77"/>
      <c r="L356" s="77"/>
      <c r="M356" s="1023"/>
      <c r="N356" s="982"/>
      <c r="O356" s="982"/>
      <c r="P356" s="77"/>
      <c r="Q356" s="77"/>
      <c r="R356" s="77"/>
      <c r="S356" s="77"/>
      <c r="T356" s="77"/>
      <c r="U356" s="77"/>
      <c r="V356" s="77"/>
      <c r="W356" s="77"/>
      <c r="X356" s="77"/>
      <c r="Y356" s="77"/>
      <c r="Z356" s="77"/>
    </row>
    <row r="357" spans="1:26" ht="15.75" customHeight="1">
      <c r="A357" s="77"/>
      <c r="B357" s="77"/>
      <c r="C357" s="77"/>
      <c r="D357" s="980"/>
      <c r="E357" s="980"/>
      <c r="F357" s="980"/>
      <c r="G357" s="980"/>
      <c r="H357" s="980"/>
      <c r="I357" s="77"/>
      <c r="J357" s="77"/>
      <c r="K357" s="77"/>
      <c r="L357" s="77"/>
      <c r="M357" s="1023"/>
      <c r="N357" s="982"/>
      <c r="O357" s="982"/>
      <c r="P357" s="77"/>
      <c r="Q357" s="77"/>
      <c r="R357" s="77"/>
      <c r="S357" s="77"/>
      <c r="T357" s="77"/>
      <c r="U357" s="77"/>
      <c r="V357" s="77"/>
      <c r="W357" s="77"/>
      <c r="X357" s="77"/>
      <c r="Y357" s="77"/>
      <c r="Z357" s="77"/>
    </row>
    <row r="358" spans="1:26" ht="15.75" customHeight="1">
      <c r="A358" s="77"/>
      <c r="B358" s="77"/>
      <c r="C358" s="77"/>
      <c r="D358" s="980"/>
      <c r="E358" s="980"/>
      <c r="F358" s="980"/>
      <c r="G358" s="980"/>
      <c r="H358" s="980"/>
      <c r="I358" s="77"/>
      <c r="J358" s="77"/>
      <c r="K358" s="77"/>
      <c r="L358" s="77"/>
      <c r="M358" s="1023"/>
      <c r="N358" s="982"/>
      <c r="O358" s="982"/>
      <c r="P358" s="77"/>
      <c r="Q358" s="77"/>
      <c r="R358" s="77"/>
      <c r="S358" s="77"/>
      <c r="T358" s="77"/>
      <c r="U358" s="77"/>
      <c r="V358" s="77"/>
      <c r="W358" s="77"/>
      <c r="X358" s="77"/>
      <c r="Y358" s="77"/>
      <c r="Z358" s="77"/>
    </row>
    <row r="359" spans="1:26" ht="15.75" customHeight="1">
      <c r="A359" s="77"/>
      <c r="B359" s="77"/>
      <c r="C359" s="77"/>
      <c r="D359" s="980"/>
      <c r="E359" s="980"/>
      <c r="F359" s="980"/>
      <c r="G359" s="980"/>
      <c r="H359" s="980"/>
      <c r="I359" s="77"/>
      <c r="J359" s="77"/>
      <c r="K359" s="77"/>
      <c r="L359" s="77"/>
      <c r="M359" s="1023"/>
      <c r="N359" s="982"/>
      <c r="O359" s="982"/>
      <c r="P359" s="77"/>
      <c r="Q359" s="77"/>
      <c r="R359" s="77"/>
      <c r="S359" s="77"/>
      <c r="T359" s="77"/>
      <c r="U359" s="77"/>
      <c r="V359" s="77"/>
      <c r="W359" s="77"/>
      <c r="X359" s="77"/>
      <c r="Y359" s="77"/>
      <c r="Z359" s="77"/>
    </row>
    <row r="360" spans="1:26" ht="15.75" customHeight="1">
      <c r="A360" s="77"/>
      <c r="B360" s="77"/>
      <c r="C360" s="77"/>
      <c r="D360" s="980"/>
      <c r="E360" s="980"/>
      <c r="F360" s="980"/>
      <c r="G360" s="980"/>
      <c r="H360" s="980"/>
      <c r="I360" s="77"/>
      <c r="J360" s="77"/>
      <c r="K360" s="77"/>
      <c r="L360" s="77"/>
      <c r="M360" s="1023"/>
      <c r="N360" s="982"/>
      <c r="O360" s="982"/>
      <c r="P360" s="77"/>
      <c r="Q360" s="77"/>
      <c r="R360" s="77"/>
      <c r="S360" s="77"/>
      <c r="T360" s="77"/>
      <c r="U360" s="77"/>
      <c r="V360" s="77"/>
      <c r="W360" s="77"/>
      <c r="X360" s="77"/>
      <c r="Y360" s="77"/>
      <c r="Z360" s="77"/>
    </row>
    <row r="361" spans="1:26" ht="15.75" customHeight="1">
      <c r="A361" s="77"/>
      <c r="B361" s="77"/>
      <c r="C361" s="77"/>
      <c r="D361" s="980"/>
      <c r="E361" s="980"/>
      <c r="F361" s="980"/>
      <c r="G361" s="980"/>
      <c r="H361" s="980"/>
      <c r="I361" s="77"/>
      <c r="J361" s="77"/>
      <c r="K361" s="77"/>
      <c r="L361" s="77"/>
      <c r="M361" s="1023"/>
      <c r="N361" s="982"/>
      <c r="O361" s="982"/>
      <c r="P361" s="77"/>
      <c r="Q361" s="77"/>
      <c r="R361" s="77"/>
      <c r="S361" s="77"/>
      <c r="T361" s="77"/>
      <c r="U361" s="77"/>
      <c r="V361" s="77"/>
      <c r="W361" s="77"/>
      <c r="X361" s="77"/>
      <c r="Y361" s="77"/>
      <c r="Z361" s="77"/>
    </row>
    <row r="362" spans="1:26" ht="15.75" customHeight="1">
      <c r="A362" s="77"/>
      <c r="B362" s="77"/>
      <c r="C362" s="77"/>
      <c r="D362" s="980"/>
      <c r="E362" s="980"/>
      <c r="F362" s="980"/>
      <c r="G362" s="980"/>
      <c r="H362" s="980"/>
      <c r="I362" s="77"/>
      <c r="J362" s="77"/>
      <c r="K362" s="77"/>
      <c r="L362" s="77"/>
      <c r="M362" s="1023"/>
      <c r="N362" s="982"/>
      <c r="O362" s="982"/>
      <c r="P362" s="77"/>
      <c r="Q362" s="77"/>
      <c r="R362" s="77"/>
      <c r="S362" s="77"/>
      <c r="T362" s="77"/>
      <c r="U362" s="77"/>
      <c r="V362" s="77"/>
      <c r="W362" s="77"/>
      <c r="X362" s="77"/>
      <c r="Y362" s="77"/>
      <c r="Z362" s="77"/>
    </row>
    <row r="363" spans="1:26" ht="15.75" customHeight="1">
      <c r="A363" s="77"/>
      <c r="B363" s="77"/>
      <c r="C363" s="77"/>
      <c r="D363" s="980"/>
      <c r="E363" s="980"/>
      <c r="F363" s="980"/>
      <c r="G363" s="980"/>
      <c r="H363" s="980"/>
      <c r="I363" s="77"/>
      <c r="J363" s="77"/>
      <c r="K363" s="77"/>
      <c r="L363" s="77"/>
      <c r="M363" s="1023"/>
      <c r="N363" s="982"/>
      <c r="O363" s="982"/>
      <c r="P363" s="77"/>
      <c r="Q363" s="77"/>
      <c r="R363" s="77"/>
      <c r="S363" s="77"/>
      <c r="T363" s="77"/>
      <c r="U363" s="77"/>
      <c r="V363" s="77"/>
      <c r="W363" s="77"/>
      <c r="X363" s="77"/>
      <c r="Y363" s="77"/>
      <c r="Z363" s="77"/>
    </row>
    <row r="364" spans="1:26" ht="15.75" customHeight="1">
      <c r="A364" s="77"/>
      <c r="B364" s="77"/>
      <c r="C364" s="77"/>
      <c r="D364" s="980"/>
      <c r="E364" s="980"/>
      <c r="F364" s="980"/>
      <c r="G364" s="980"/>
      <c r="H364" s="980"/>
      <c r="I364" s="77"/>
      <c r="J364" s="77"/>
      <c r="K364" s="77"/>
      <c r="L364" s="77"/>
      <c r="M364" s="1023"/>
      <c r="N364" s="982"/>
      <c r="O364" s="982"/>
      <c r="P364" s="77"/>
      <c r="Q364" s="77"/>
      <c r="R364" s="77"/>
      <c r="S364" s="77"/>
      <c r="T364" s="77"/>
      <c r="U364" s="77"/>
      <c r="V364" s="77"/>
      <c r="W364" s="77"/>
      <c r="X364" s="77"/>
      <c r="Y364" s="77"/>
      <c r="Z364" s="77"/>
    </row>
    <row r="365" spans="1:26" ht="15.75" customHeight="1">
      <c r="A365" s="77"/>
      <c r="B365" s="77"/>
      <c r="C365" s="77"/>
      <c r="D365" s="980"/>
      <c r="E365" s="980"/>
      <c r="F365" s="980"/>
      <c r="G365" s="980"/>
      <c r="H365" s="980"/>
      <c r="I365" s="77"/>
      <c r="J365" s="77"/>
      <c r="K365" s="77"/>
      <c r="L365" s="77"/>
      <c r="M365" s="1023"/>
      <c r="N365" s="982"/>
      <c r="O365" s="982"/>
      <c r="P365" s="77"/>
      <c r="Q365" s="77"/>
      <c r="R365" s="77"/>
      <c r="S365" s="77"/>
      <c r="T365" s="77"/>
      <c r="U365" s="77"/>
      <c r="V365" s="77"/>
      <c r="W365" s="77"/>
      <c r="X365" s="77"/>
      <c r="Y365" s="77"/>
      <c r="Z365" s="77"/>
    </row>
    <row r="366" spans="1:26" ht="15.75" customHeight="1">
      <c r="A366" s="77"/>
      <c r="B366" s="77"/>
      <c r="C366" s="77"/>
      <c r="D366" s="980"/>
      <c r="E366" s="980"/>
      <c r="F366" s="980"/>
      <c r="G366" s="980"/>
      <c r="H366" s="980"/>
      <c r="I366" s="77"/>
      <c r="J366" s="77"/>
      <c r="K366" s="77"/>
      <c r="L366" s="77"/>
      <c r="M366" s="1023"/>
      <c r="N366" s="982"/>
      <c r="O366" s="982"/>
      <c r="P366" s="77"/>
      <c r="Q366" s="77"/>
      <c r="R366" s="77"/>
      <c r="S366" s="77"/>
      <c r="T366" s="77"/>
      <c r="U366" s="77"/>
      <c r="V366" s="77"/>
      <c r="W366" s="77"/>
      <c r="X366" s="77"/>
      <c r="Y366" s="77"/>
      <c r="Z366" s="77"/>
    </row>
    <row r="367" spans="1:26" ht="15.75" customHeight="1">
      <c r="A367" s="77"/>
      <c r="B367" s="77"/>
      <c r="C367" s="77"/>
      <c r="D367" s="980"/>
      <c r="E367" s="980"/>
      <c r="F367" s="980"/>
      <c r="G367" s="980"/>
      <c r="H367" s="980"/>
      <c r="I367" s="77"/>
      <c r="J367" s="77"/>
      <c r="K367" s="77"/>
      <c r="L367" s="77"/>
      <c r="M367" s="1023"/>
      <c r="N367" s="982"/>
      <c r="O367" s="982"/>
      <c r="P367" s="77"/>
      <c r="Q367" s="77"/>
      <c r="R367" s="77"/>
      <c r="S367" s="77"/>
      <c r="T367" s="77"/>
      <c r="U367" s="77"/>
      <c r="V367" s="77"/>
      <c r="W367" s="77"/>
      <c r="X367" s="77"/>
      <c r="Y367" s="77"/>
      <c r="Z367" s="77"/>
    </row>
    <row r="368" spans="1:26" ht="15.75" customHeight="1">
      <c r="A368" s="77"/>
      <c r="B368" s="77"/>
      <c r="C368" s="77"/>
      <c r="D368" s="980"/>
      <c r="E368" s="980"/>
      <c r="F368" s="980"/>
      <c r="G368" s="980"/>
      <c r="H368" s="980"/>
      <c r="I368" s="77"/>
      <c r="J368" s="77"/>
      <c r="K368" s="77"/>
      <c r="L368" s="77"/>
      <c r="M368" s="1023"/>
      <c r="N368" s="982"/>
      <c r="O368" s="982"/>
      <c r="P368" s="77"/>
      <c r="Q368" s="77"/>
      <c r="R368" s="77"/>
      <c r="S368" s="77"/>
      <c r="T368" s="77"/>
      <c r="U368" s="77"/>
      <c r="V368" s="77"/>
      <c r="W368" s="77"/>
      <c r="X368" s="77"/>
      <c r="Y368" s="77"/>
      <c r="Z368" s="77"/>
    </row>
    <row r="369" spans="1:26" ht="15.75" customHeight="1">
      <c r="A369" s="77"/>
      <c r="B369" s="77"/>
      <c r="C369" s="77"/>
      <c r="D369" s="980"/>
      <c r="E369" s="980"/>
      <c r="F369" s="980"/>
      <c r="G369" s="980"/>
      <c r="H369" s="980"/>
      <c r="I369" s="77"/>
      <c r="J369" s="77"/>
      <c r="K369" s="77"/>
      <c r="L369" s="77"/>
      <c r="M369" s="1023"/>
      <c r="N369" s="982"/>
      <c r="O369" s="982"/>
      <c r="P369" s="77"/>
      <c r="Q369" s="77"/>
      <c r="R369" s="77"/>
      <c r="S369" s="77"/>
      <c r="T369" s="77"/>
      <c r="U369" s="77"/>
      <c r="V369" s="77"/>
      <c r="W369" s="77"/>
      <c r="X369" s="77"/>
      <c r="Y369" s="77"/>
      <c r="Z369" s="77"/>
    </row>
    <row r="370" spans="1:26" ht="15.75" customHeight="1">
      <c r="A370" s="77"/>
      <c r="B370" s="77"/>
      <c r="C370" s="77"/>
      <c r="D370" s="980"/>
      <c r="E370" s="980"/>
      <c r="F370" s="980"/>
      <c r="G370" s="980"/>
      <c r="H370" s="980"/>
      <c r="I370" s="77"/>
      <c r="J370" s="77"/>
      <c r="K370" s="77"/>
      <c r="L370" s="77"/>
      <c r="M370" s="1023"/>
      <c r="N370" s="982"/>
      <c r="O370" s="982"/>
      <c r="P370" s="77"/>
      <c r="Q370" s="77"/>
      <c r="R370" s="77"/>
      <c r="S370" s="77"/>
      <c r="T370" s="77"/>
      <c r="U370" s="77"/>
      <c r="V370" s="77"/>
      <c r="W370" s="77"/>
      <c r="X370" s="77"/>
      <c r="Y370" s="77"/>
      <c r="Z370" s="77"/>
    </row>
    <row r="371" spans="1:26" ht="15.75" customHeight="1">
      <c r="A371" s="77"/>
      <c r="B371" s="77"/>
      <c r="C371" s="77"/>
      <c r="D371" s="980"/>
      <c r="E371" s="980"/>
      <c r="F371" s="980"/>
      <c r="G371" s="980"/>
      <c r="H371" s="980"/>
      <c r="I371" s="77"/>
      <c r="J371" s="77"/>
      <c r="K371" s="77"/>
      <c r="L371" s="77"/>
      <c r="M371" s="1023"/>
      <c r="N371" s="982"/>
      <c r="O371" s="982"/>
      <c r="P371" s="77"/>
      <c r="Q371" s="77"/>
      <c r="R371" s="77"/>
      <c r="S371" s="77"/>
      <c r="T371" s="77"/>
      <c r="U371" s="77"/>
      <c r="V371" s="77"/>
      <c r="W371" s="77"/>
      <c r="X371" s="77"/>
      <c r="Y371" s="77"/>
      <c r="Z371" s="77"/>
    </row>
    <row r="372" spans="1:26" ht="15.75" customHeight="1">
      <c r="A372" s="77"/>
      <c r="B372" s="77"/>
      <c r="C372" s="77"/>
      <c r="D372" s="980"/>
      <c r="E372" s="980"/>
      <c r="F372" s="980"/>
      <c r="G372" s="980"/>
      <c r="H372" s="980"/>
      <c r="I372" s="77"/>
      <c r="J372" s="77"/>
      <c r="K372" s="77"/>
      <c r="L372" s="77"/>
      <c r="M372" s="1023"/>
      <c r="N372" s="982"/>
      <c r="O372" s="982"/>
      <c r="P372" s="77"/>
      <c r="Q372" s="77"/>
      <c r="R372" s="77"/>
      <c r="S372" s="77"/>
      <c r="T372" s="77"/>
      <c r="U372" s="77"/>
      <c r="V372" s="77"/>
      <c r="W372" s="77"/>
      <c r="X372" s="77"/>
      <c r="Y372" s="77"/>
      <c r="Z372" s="77"/>
    </row>
    <row r="373" spans="1:26" ht="15.75" customHeight="1">
      <c r="A373" s="77"/>
      <c r="B373" s="77"/>
      <c r="C373" s="77"/>
      <c r="D373" s="980"/>
      <c r="E373" s="980"/>
      <c r="F373" s="980"/>
      <c r="G373" s="980"/>
      <c r="H373" s="980"/>
      <c r="I373" s="77"/>
      <c r="J373" s="77"/>
      <c r="K373" s="77"/>
      <c r="L373" s="77"/>
      <c r="M373" s="1023"/>
      <c r="N373" s="982"/>
      <c r="O373" s="982"/>
      <c r="P373" s="77"/>
      <c r="Q373" s="77"/>
      <c r="R373" s="77"/>
      <c r="S373" s="77"/>
      <c r="T373" s="77"/>
      <c r="U373" s="77"/>
      <c r="V373" s="77"/>
      <c r="W373" s="77"/>
      <c r="X373" s="77"/>
      <c r="Y373" s="77"/>
      <c r="Z373" s="77"/>
    </row>
    <row r="374" spans="1:26" ht="15.75" customHeight="1">
      <c r="A374" s="77"/>
      <c r="B374" s="77"/>
      <c r="C374" s="77"/>
      <c r="D374" s="980"/>
      <c r="E374" s="980"/>
      <c r="F374" s="980"/>
      <c r="G374" s="980"/>
      <c r="H374" s="980"/>
      <c r="I374" s="77"/>
      <c r="J374" s="77"/>
      <c r="K374" s="77"/>
      <c r="L374" s="77"/>
      <c r="M374" s="1023"/>
      <c r="N374" s="982"/>
      <c r="O374" s="982"/>
      <c r="P374" s="77"/>
      <c r="Q374" s="77"/>
      <c r="R374" s="77"/>
      <c r="S374" s="77"/>
      <c r="T374" s="77"/>
      <c r="U374" s="77"/>
      <c r="V374" s="77"/>
      <c r="W374" s="77"/>
      <c r="X374" s="77"/>
      <c r="Y374" s="77"/>
      <c r="Z374" s="77"/>
    </row>
    <row r="375" spans="1:26" ht="15.75" customHeight="1">
      <c r="A375" s="77"/>
      <c r="B375" s="77"/>
      <c r="C375" s="77"/>
      <c r="D375" s="980"/>
      <c r="E375" s="980"/>
      <c r="F375" s="980"/>
      <c r="G375" s="980"/>
      <c r="H375" s="980"/>
      <c r="I375" s="77"/>
      <c r="J375" s="77"/>
      <c r="K375" s="77"/>
      <c r="L375" s="77"/>
      <c r="M375" s="1023"/>
      <c r="N375" s="982"/>
      <c r="O375" s="982"/>
      <c r="P375" s="77"/>
      <c r="Q375" s="77"/>
      <c r="R375" s="77"/>
      <c r="S375" s="77"/>
      <c r="T375" s="77"/>
      <c r="U375" s="77"/>
      <c r="V375" s="77"/>
      <c r="W375" s="77"/>
      <c r="X375" s="77"/>
      <c r="Y375" s="77"/>
      <c r="Z375" s="77"/>
    </row>
    <row r="376" spans="1:26" ht="15.75" customHeight="1">
      <c r="A376" s="77"/>
      <c r="B376" s="77"/>
      <c r="C376" s="77"/>
      <c r="D376" s="980"/>
      <c r="E376" s="980"/>
      <c r="F376" s="980"/>
      <c r="G376" s="980"/>
      <c r="H376" s="980"/>
      <c r="I376" s="77"/>
      <c r="J376" s="77"/>
      <c r="K376" s="77"/>
      <c r="L376" s="77"/>
      <c r="M376" s="1023"/>
      <c r="N376" s="982"/>
      <c r="O376" s="982"/>
      <c r="P376" s="77"/>
      <c r="Q376" s="77"/>
      <c r="R376" s="77"/>
      <c r="S376" s="77"/>
      <c r="T376" s="77"/>
      <c r="U376" s="77"/>
      <c r="V376" s="77"/>
      <c r="W376" s="77"/>
      <c r="X376" s="77"/>
      <c r="Y376" s="77"/>
      <c r="Z376" s="77"/>
    </row>
    <row r="377" spans="1:26" ht="15.75" customHeight="1">
      <c r="A377" s="77"/>
      <c r="B377" s="77"/>
      <c r="C377" s="77"/>
      <c r="D377" s="980"/>
      <c r="E377" s="980"/>
      <c r="F377" s="980"/>
      <c r="G377" s="980"/>
      <c r="H377" s="980"/>
      <c r="I377" s="77"/>
      <c r="J377" s="77"/>
      <c r="K377" s="77"/>
      <c r="L377" s="77"/>
      <c r="M377" s="1023"/>
      <c r="N377" s="982"/>
      <c r="O377" s="982"/>
      <c r="P377" s="77"/>
      <c r="Q377" s="77"/>
      <c r="R377" s="77"/>
      <c r="S377" s="77"/>
      <c r="T377" s="77"/>
      <c r="U377" s="77"/>
      <c r="V377" s="77"/>
      <c r="W377" s="77"/>
      <c r="X377" s="77"/>
      <c r="Y377" s="77"/>
      <c r="Z377" s="77"/>
    </row>
    <row r="378" spans="1:26" ht="15.75" customHeight="1">
      <c r="A378" s="77"/>
      <c r="B378" s="77"/>
      <c r="C378" s="77"/>
      <c r="D378" s="980"/>
      <c r="E378" s="980"/>
      <c r="F378" s="980"/>
      <c r="G378" s="980"/>
      <c r="H378" s="980"/>
      <c r="I378" s="77"/>
      <c r="J378" s="77"/>
      <c r="K378" s="77"/>
      <c r="L378" s="77"/>
      <c r="M378" s="1023"/>
      <c r="N378" s="982"/>
      <c r="O378" s="982"/>
      <c r="P378" s="77"/>
      <c r="Q378" s="77"/>
      <c r="R378" s="77"/>
      <c r="S378" s="77"/>
      <c r="T378" s="77"/>
      <c r="U378" s="77"/>
      <c r="V378" s="77"/>
      <c r="W378" s="77"/>
      <c r="X378" s="77"/>
      <c r="Y378" s="77"/>
      <c r="Z378" s="77"/>
    </row>
    <row r="379" spans="1:26" ht="15.75" customHeight="1">
      <c r="A379" s="77"/>
      <c r="B379" s="77"/>
      <c r="C379" s="77"/>
      <c r="D379" s="980"/>
      <c r="E379" s="980"/>
      <c r="F379" s="980"/>
      <c r="G379" s="980"/>
      <c r="H379" s="980"/>
      <c r="I379" s="77"/>
      <c r="J379" s="77"/>
      <c r="K379" s="77"/>
      <c r="L379" s="77"/>
      <c r="M379" s="1023"/>
      <c r="N379" s="982"/>
      <c r="O379" s="982"/>
      <c r="P379" s="77"/>
      <c r="Q379" s="77"/>
      <c r="R379" s="77"/>
      <c r="S379" s="77"/>
      <c r="T379" s="77"/>
      <c r="U379" s="77"/>
      <c r="V379" s="77"/>
      <c r="W379" s="77"/>
      <c r="X379" s="77"/>
      <c r="Y379" s="77"/>
      <c r="Z379" s="77"/>
    </row>
    <row r="380" spans="1:26" ht="15.75" customHeight="1">
      <c r="A380" s="77"/>
      <c r="B380" s="77"/>
      <c r="C380" s="77"/>
      <c r="D380" s="980"/>
      <c r="E380" s="980"/>
      <c r="F380" s="980"/>
      <c r="G380" s="980"/>
      <c r="H380" s="980"/>
      <c r="I380" s="77"/>
      <c r="J380" s="77"/>
      <c r="K380" s="77"/>
      <c r="L380" s="77"/>
      <c r="M380" s="1023"/>
      <c r="N380" s="982"/>
      <c r="O380" s="982"/>
      <c r="P380" s="77"/>
      <c r="Q380" s="77"/>
      <c r="R380" s="77"/>
      <c r="S380" s="77"/>
      <c r="T380" s="77"/>
      <c r="U380" s="77"/>
      <c r="V380" s="77"/>
      <c r="W380" s="77"/>
      <c r="X380" s="77"/>
      <c r="Y380" s="77"/>
      <c r="Z380" s="77"/>
    </row>
    <row r="381" spans="1:26" ht="15.75" customHeight="1">
      <c r="A381" s="77"/>
      <c r="B381" s="77"/>
      <c r="C381" s="77"/>
      <c r="D381" s="980"/>
      <c r="E381" s="980"/>
      <c r="F381" s="980"/>
      <c r="G381" s="980"/>
      <c r="H381" s="980"/>
      <c r="I381" s="77"/>
      <c r="J381" s="77"/>
      <c r="K381" s="77"/>
      <c r="L381" s="77"/>
      <c r="M381" s="1023"/>
      <c r="N381" s="982"/>
      <c r="O381" s="982"/>
      <c r="P381" s="77"/>
      <c r="Q381" s="77"/>
      <c r="R381" s="77"/>
      <c r="S381" s="77"/>
      <c r="T381" s="77"/>
      <c r="U381" s="77"/>
      <c r="V381" s="77"/>
      <c r="W381" s="77"/>
      <c r="X381" s="77"/>
      <c r="Y381" s="77"/>
      <c r="Z381" s="77"/>
    </row>
    <row r="382" spans="1:26" ht="15.75" customHeight="1">
      <c r="A382" s="77"/>
      <c r="B382" s="77"/>
      <c r="C382" s="77"/>
      <c r="D382" s="980"/>
      <c r="E382" s="980"/>
      <c r="F382" s="980"/>
      <c r="G382" s="980"/>
      <c r="H382" s="980"/>
      <c r="I382" s="77"/>
      <c r="J382" s="77"/>
      <c r="K382" s="77"/>
      <c r="L382" s="77"/>
      <c r="M382" s="1023"/>
      <c r="N382" s="982"/>
      <c r="O382" s="982"/>
      <c r="P382" s="77"/>
      <c r="Q382" s="77"/>
      <c r="R382" s="77"/>
      <c r="S382" s="77"/>
      <c r="T382" s="77"/>
      <c r="U382" s="77"/>
      <c r="V382" s="77"/>
      <c r="W382" s="77"/>
      <c r="X382" s="77"/>
      <c r="Y382" s="77"/>
      <c r="Z382" s="77"/>
    </row>
    <row r="383" spans="1:26" ht="15.75" customHeight="1">
      <c r="A383" s="77"/>
      <c r="B383" s="77"/>
      <c r="C383" s="77"/>
      <c r="D383" s="980"/>
      <c r="E383" s="980"/>
      <c r="F383" s="980"/>
      <c r="G383" s="980"/>
      <c r="H383" s="980"/>
      <c r="I383" s="77"/>
      <c r="J383" s="77"/>
      <c r="K383" s="77"/>
      <c r="L383" s="77"/>
      <c r="M383" s="1023"/>
      <c r="N383" s="982"/>
      <c r="O383" s="982"/>
      <c r="P383" s="77"/>
      <c r="Q383" s="77"/>
      <c r="R383" s="77"/>
      <c r="S383" s="77"/>
      <c r="T383" s="77"/>
      <c r="U383" s="77"/>
      <c r="V383" s="77"/>
      <c r="W383" s="77"/>
      <c r="X383" s="77"/>
      <c r="Y383" s="77"/>
      <c r="Z383" s="77"/>
    </row>
    <row r="384" spans="1:26" ht="15.75" customHeight="1">
      <c r="A384" s="77"/>
      <c r="B384" s="77"/>
      <c r="C384" s="77"/>
      <c r="D384" s="980"/>
      <c r="E384" s="980"/>
      <c r="F384" s="980"/>
      <c r="G384" s="980"/>
      <c r="H384" s="980"/>
      <c r="I384" s="77"/>
      <c r="J384" s="77"/>
      <c r="K384" s="77"/>
      <c r="L384" s="77"/>
      <c r="M384" s="1023"/>
      <c r="N384" s="982"/>
      <c r="O384" s="982"/>
      <c r="P384" s="77"/>
      <c r="Q384" s="77"/>
      <c r="R384" s="77"/>
      <c r="S384" s="77"/>
      <c r="T384" s="77"/>
      <c r="U384" s="77"/>
      <c r="V384" s="77"/>
      <c r="W384" s="77"/>
      <c r="X384" s="77"/>
      <c r="Y384" s="77"/>
      <c r="Z384" s="77"/>
    </row>
    <row r="385" spans="1:26" ht="15.75" customHeight="1">
      <c r="A385" s="77"/>
      <c r="B385" s="77"/>
      <c r="C385" s="77"/>
      <c r="D385" s="980"/>
      <c r="E385" s="980"/>
      <c r="F385" s="980"/>
      <c r="G385" s="980"/>
      <c r="H385" s="980"/>
      <c r="I385" s="77"/>
      <c r="J385" s="77"/>
      <c r="K385" s="77"/>
      <c r="L385" s="77"/>
      <c r="M385" s="1023"/>
      <c r="N385" s="982"/>
      <c r="O385" s="982"/>
      <c r="P385" s="77"/>
      <c r="Q385" s="77"/>
      <c r="R385" s="77"/>
      <c r="S385" s="77"/>
      <c r="T385" s="77"/>
      <c r="U385" s="77"/>
      <c r="V385" s="77"/>
      <c r="W385" s="77"/>
      <c r="X385" s="77"/>
      <c r="Y385" s="77"/>
      <c r="Z385" s="77"/>
    </row>
    <row r="386" spans="1:26" ht="15.75" customHeight="1">
      <c r="A386" s="77"/>
      <c r="B386" s="77"/>
      <c r="C386" s="77"/>
      <c r="D386" s="980"/>
      <c r="E386" s="980"/>
      <c r="F386" s="980"/>
      <c r="G386" s="980"/>
      <c r="H386" s="980"/>
      <c r="I386" s="77"/>
      <c r="J386" s="77"/>
      <c r="K386" s="77"/>
      <c r="L386" s="77"/>
      <c r="M386" s="1023"/>
      <c r="N386" s="982"/>
      <c r="O386" s="982"/>
      <c r="P386" s="77"/>
      <c r="Q386" s="77"/>
      <c r="R386" s="77"/>
      <c r="S386" s="77"/>
      <c r="T386" s="77"/>
      <c r="U386" s="77"/>
      <c r="V386" s="77"/>
      <c r="W386" s="77"/>
      <c r="X386" s="77"/>
      <c r="Y386" s="77"/>
      <c r="Z386" s="77"/>
    </row>
    <row r="387" spans="1:26" ht="15.75" customHeight="1">
      <c r="A387" s="77"/>
      <c r="B387" s="77"/>
      <c r="C387" s="77"/>
      <c r="D387" s="980"/>
      <c r="E387" s="980"/>
      <c r="F387" s="980"/>
      <c r="G387" s="980"/>
      <c r="H387" s="980"/>
      <c r="I387" s="77"/>
      <c r="J387" s="77"/>
      <c r="K387" s="77"/>
      <c r="L387" s="77"/>
      <c r="M387" s="1023"/>
      <c r="N387" s="982"/>
      <c r="O387" s="982"/>
      <c r="P387" s="77"/>
      <c r="Q387" s="77"/>
      <c r="R387" s="77"/>
      <c r="S387" s="77"/>
      <c r="T387" s="77"/>
      <c r="U387" s="77"/>
      <c r="V387" s="77"/>
      <c r="W387" s="77"/>
      <c r="X387" s="77"/>
      <c r="Y387" s="77"/>
      <c r="Z387" s="77"/>
    </row>
    <row r="388" spans="1:26" ht="15.75" customHeight="1">
      <c r="A388" s="77"/>
      <c r="B388" s="77"/>
      <c r="C388" s="77"/>
      <c r="D388" s="980"/>
      <c r="E388" s="980"/>
      <c r="F388" s="980"/>
      <c r="G388" s="980"/>
      <c r="H388" s="980"/>
      <c r="I388" s="77"/>
      <c r="J388" s="77"/>
      <c r="K388" s="77"/>
      <c r="L388" s="77"/>
      <c r="M388" s="1023"/>
      <c r="N388" s="982"/>
      <c r="O388" s="982"/>
      <c r="P388" s="77"/>
      <c r="Q388" s="77"/>
      <c r="R388" s="77"/>
      <c r="S388" s="77"/>
      <c r="T388" s="77"/>
      <c r="U388" s="77"/>
      <c r="V388" s="77"/>
      <c r="W388" s="77"/>
      <c r="X388" s="77"/>
      <c r="Y388" s="77"/>
      <c r="Z388" s="77"/>
    </row>
    <row r="389" spans="1:26" ht="15.75" customHeight="1">
      <c r="A389" s="77"/>
      <c r="B389" s="77"/>
      <c r="C389" s="77"/>
      <c r="D389" s="980"/>
      <c r="E389" s="980"/>
      <c r="F389" s="980"/>
      <c r="G389" s="980"/>
      <c r="H389" s="980"/>
      <c r="I389" s="77"/>
      <c r="J389" s="77"/>
      <c r="K389" s="77"/>
      <c r="L389" s="77"/>
      <c r="M389" s="1023"/>
      <c r="N389" s="982"/>
      <c r="O389" s="982"/>
      <c r="P389" s="77"/>
      <c r="Q389" s="77"/>
      <c r="R389" s="77"/>
      <c r="S389" s="77"/>
      <c r="T389" s="77"/>
      <c r="U389" s="77"/>
      <c r="V389" s="77"/>
      <c r="W389" s="77"/>
      <c r="X389" s="77"/>
      <c r="Y389" s="77"/>
      <c r="Z389" s="77"/>
    </row>
    <row r="390" spans="1:26" ht="15.75" customHeight="1">
      <c r="A390" s="77"/>
      <c r="B390" s="77"/>
      <c r="C390" s="77"/>
      <c r="D390" s="980"/>
      <c r="E390" s="980"/>
      <c r="F390" s="980"/>
      <c r="G390" s="980"/>
      <c r="H390" s="980"/>
      <c r="I390" s="77"/>
      <c r="J390" s="77"/>
      <c r="K390" s="77"/>
      <c r="L390" s="77"/>
      <c r="M390" s="1023"/>
      <c r="N390" s="982"/>
      <c r="O390" s="982"/>
      <c r="P390" s="77"/>
      <c r="Q390" s="77"/>
      <c r="R390" s="77"/>
      <c r="S390" s="77"/>
      <c r="T390" s="77"/>
      <c r="U390" s="77"/>
      <c r="V390" s="77"/>
      <c r="W390" s="77"/>
      <c r="X390" s="77"/>
      <c r="Y390" s="77"/>
      <c r="Z390" s="77"/>
    </row>
    <row r="391" spans="1:26" ht="15.75" customHeight="1">
      <c r="A391" s="77"/>
      <c r="B391" s="77"/>
      <c r="C391" s="77"/>
      <c r="D391" s="980"/>
      <c r="E391" s="980"/>
      <c r="F391" s="980"/>
      <c r="G391" s="980"/>
      <c r="H391" s="980"/>
      <c r="I391" s="77"/>
      <c r="J391" s="77"/>
      <c r="K391" s="77"/>
      <c r="L391" s="77"/>
      <c r="M391" s="1023"/>
      <c r="N391" s="982"/>
      <c r="O391" s="982"/>
      <c r="P391" s="77"/>
      <c r="Q391" s="77"/>
      <c r="R391" s="77"/>
      <c r="S391" s="77"/>
      <c r="T391" s="77"/>
      <c r="U391" s="77"/>
      <c r="V391" s="77"/>
      <c r="W391" s="77"/>
      <c r="X391" s="77"/>
      <c r="Y391" s="77"/>
      <c r="Z391" s="77"/>
    </row>
    <row r="392" spans="1:26" ht="15.75" customHeight="1">
      <c r="A392" s="77"/>
      <c r="B392" s="77"/>
      <c r="C392" s="77"/>
      <c r="D392" s="980"/>
      <c r="E392" s="980"/>
      <c r="F392" s="980"/>
      <c r="G392" s="980"/>
      <c r="H392" s="980"/>
      <c r="I392" s="77"/>
      <c r="J392" s="77"/>
      <c r="K392" s="77"/>
      <c r="L392" s="77"/>
      <c r="M392" s="1023"/>
      <c r="N392" s="982"/>
      <c r="O392" s="982"/>
      <c r="P392" s="77"/>
      <c r="Q392" s="77"/>
      <c r="R392" s="77"/>
      <c r="S392" s="77"/>
      <c r="T392" s="77"/>
      <c r="U392" s="77"/>
      <c r="V392" s="77"/>
      <c r="W392" s="77"/>
      <c r="X392" s="77"/>
      <c r="Y392" s="77"/>
      <c r="Z392" s="77"/>
    </row>
    <row r="393" spans="1:26" ht="15.75" customHeight="1">
      <c r="A393" s="77"/>
      <c r="B393" s="77"/>
      <c r="C393" s="77"/>
      <c r="D393" s="980"/>
      <c r="E393" s="980"/>
      <c r="F393" s="980"/>
      <c r="G393" s="980"/>
      <c r="H393" s="980"/>
      <c r="I393" s="77"/>
      <c r="J393" s="77"/>
      <c r="K393" s="77"/>
      <c r="L393" s="77"/>
      <c r="M393" s="1023"/>
      <c r="N393" s="982"/>
      <c r="O393" s="982"/>
      <c r="P393" s="77"/>
      <c r="Q393" s="77"/>
      <c r="R393" s="77"/>
      <c r="S393" s="77"/>
      <c r="T393" s="77"/>
      <c r="U393" s="77"/>
      <c r="V393" s="77"/>
      <c r="W393" s="77"/>
      <c r="X393" s="77"/>
      <c r="Y393" s="77"/>
      <c r="Z393" s="77"/>
    </row>
    <row r="394" spans="1:26" ht="15.75" customHeight="1">
      <c r="A394" s="77"/>
      <c r="B394" s="77"/>
      <c r="C394" s="77"/>
      <c r="D394" s="980"/>
      <c r="E394" s="980"/>
      <c r="F394" s="980"/>
      <c r="G394" s="980"/>
      <c r="H394" s="980"/>
      <c r="I394" s="77"/>
      <c r="J394" s="77"/>
      <c r="K394" s="77"/>
      <c r="L394" s="77"/>
      <c r="M394" s="1023"/>
      <c r="N394" s="982"/>
      <c r="O394" s="982"/>
      <c r="P394" s="77"/>
      <c r="Q394" s="77"/>
      <c r="R394" s="77"/>
      <c r="S394" s="77"/>
      <c r="T394" s="77"/>
      <c r="U394" s="77"/>
      <c r="V394" s="77"/>
      <c r="W394" s="77"/>
      <c r="X394" s="77"/>
      <c r="Y394" s="77"/>
      <c r="Z394" s="77"/>
    </row>
    <row r="395" spans="1:26" ht="15.75" customHeight="1">
      <c r="A395" s="77"/>
      <c r="B395" s="77"/>
      <c r="C395" s="77"/>
      <c r="D395" s="980"/>
      <c r="E395" s="980"/>
      <c r="F395" s="980"/>
      <c r="G395" s="980"/>
      <c r="H395" s="980"/>
      <c r="I395" s="77"/>
      <c r="J395" s="77"/>
      <c r="K395" s="77"/>
      <c r="L395" s="77"/>
      <c r="M395" s="1023"/>
      <c r="N395" s="982"/>
      <c r="O395" s="982"/>
      <c r="P395" s="77"/>
      <c r="Q395" s="77"/>
      <c r="R395" s="77"/>
      <c r="S395" s="77"/>
      <c r="T395" s="77"/>
      <c r="U395" s="77"/>
      <c r="V395" s="77"/>
      <c r="W395" s="77"/>
      <c r="X395" s="77"/>
      <c r="Y395" s="77"/>
      <c r="Z395" s="77"/>
    </row>
    <row r="396" spans="1:26" ht="15.75" customHeight="1">
      <c r="A396" s="77"/>
      <c r="B396" s="77"/>
      <c r="C396" s="77"/>
      <c r="D396" s="980"/>
      <c r="E396" s="980"/>
      <c r="F396" s="980"/>
      <c r="G396" s="980"/>
      <c r="H396" s="980"/>
      <c r="I396" s="77"/>
      <c r="J396" s="77"/>
      <c r="K396" s="77"/>
      <c r="L396" s="77"/>
      <c r="M396" s="1023"/>
      <c r="N396" s="982"/>
      <c r="O396" s="982"/>
      <c r="P396" s="77"/>
      <c r="Q396" s="77"/>
      <c r="R396" s="77"/>
      <c r="S396" s="77"/>
      <c r="T396" s="77"/>
      <c r="U396" s="77"/>
      <c r="V396" s="77"/>
      <c r="W396" s="77"/>
      <c r="X396" s="77"/>
      <c r="Y396" s="77"/>
      <c r="Z396" s="77"/>
    </row>
    <row r="397" spans="1:26" ht="15.75" customHeight="1">
      <c r="A397" s="77"/>
      <c r="B397" s="77"/>
      <c r="C397" s="77"/>
      <c r="D397" s="980"/>
      <c r="E397" s="980"/>
      <c r="F397" s="980"/>
      <c r="G397" s="980"/>
      <c r="H397" s="980"/>
      <c r="I397" s="77"/>
      <c r="J397" s="77"/>
      <c r="K397" s="77"/>
      <c r="L397" s="77"/>
      <c r="M397" s="1023"/>
      <c r="N397" s="982"/>
      <c r="O397" s="982"/>
      <c r="P397" s="77"/>
      <c r="Q397" s="77"/>
      <c r="R397" s="77"/>
      <c r="S397" s="77"/>
      <c r="T397" s="77"/>
      <c r="U397" s="77"/>
      <c r="V397" s="77"/>
      <c r="W397" s="77"/>
      <c r="X397" s="77"/>
      <c r="Y397" s="77"/>
      <c r="Z397" s="77"/>
    </row>
    <row r="398" spans="1:26" ht="15.75" customHeight="1">
      <c r="A398" s="77"/>
      <c r="B398" s="77"/>
      <c r="C398" s="77"/>
      <c r="D398" s="980"/>
      <c r="E398" s="980"/>
      <c r="F398" s="980"/>
      <c r="G398" s="980"/>
      <c r="H398" s="980"/>
      <c r="I398" s="77"/>
      <c r="J398" s="77"/>
      <c r="K398" s="77"/>
      <c r="L398" s="77"/>
      <c r="M398" s="1023"/>
      <c r="N398" s="982"/>
      <c r="O398" s="982"/>
      <c r="P398" s="77"/>
      <c r="Q398" s="77"/>
      <c r="R398" s="77"/>
      <c r="S398" s="77"/>
      <c r="T398" s="77"/>
      <c r="U398" s="77"/>
      <c r="V398" s="77"/>
      <c r="W398" s="77"/>
      <c r="X398" s="77"/>
      <c r="Y398" s="77"/>
      <c r="Z398" s="77"/>
    </row>
    <row r="399" spans="1:26" ht="15.75" customHeight="1">
      <c r="A399" s="77"/>
      <c r="B399" s="77"/>
      <c r="C399" s="77"/>
      <c r="D399" s="980"/>
      <c r="E399" s="980"/>
      <c r="F399" s="980"/>
      <c r="G399" s="980"/>
      <c r="H399" s="980"/>
      <c r="I399" s="77"/>
      <c r="J399" s="77"/>
      <c r="K399" s="77"/>
      <c r="L399" s="77"/>
      <c r="M399" s="1023"/>
      <c r="N399" s="982"/>
      <c r="O399" s="982"/>
      <c r="P399" s="77"/>
      <c r="Q399" s="77"/>
      <c r="R399" s="77"/>
      <c r="S399" s="77"/>
      <c r="T399" s="77"/>
      <c r="U399" s="77"/>
      <c r="V399" s="77"/>
      <c r="W399" s="77"/>
      <c r="X399" s="77"/>
      <c r="Y399" s="77"/>
      <c r="Z399" s="77"/>
    </row>
    <row r="400" spans="1:26" ht="15.75" customHeight="1">
      <c r="A400" s="77"/>
      <c r="B400" s="77"/>
      <c r="C400" s="77"/>
      <c r="D400" s="980"/>
      <c r="E400" s="980"/>
      <c r="F400" s="980"/>
      <c r="G400" s="980"/>
      <c r="H400" s="980"/>
      <c r="I400" s="77"/>
      <c r="J400" s="77"/>
      <c r="K400" s="77"/>
      <c r="L400" s="77"/>
      <c r="M400" s="1023"/>
      <c r="N400" s="982"/>
      <c r="O400" s="982"/>
      <c r="P400" s="77"/>
      <c r="Q400" s="77"/>
      <c r="R400" s="77"/>
      <c r="S400" s="77"/>
      <c r="T400" s="77"/>
      <c r="U400" s="77"/>
      <c r="V400" s="77"/>
      <c r="W400" s="77"/>
      <c r="X400" s="77"/>
      <c r="Y400" s="77"/>
      <c r="Z400" s="77"/>
    </row>
    <row r="401" spans="1:26" ht="15.75" customHeight="1">
      <c r="A401" s="77"/>
      <c r="B401" s="77"/>
      <c r="C401" s="77"/>
      <c r="D401" s="980"/>
      <c r="E401" s="980"/>
      <c r="F401" s="980"/>
      <c r="G401" s="980"/>
      <c r="H401" s="980"/>
      <c r="I401" s="77"/>
      <c r="J401" s="77"/>
      <c r="K401" s="77"/>
      <c r="L401" s="77"/>
      <c r="M401" s="1023"/>
      <c r="N401" s="982"/>
      <c r="O401" s="982"/>
      <c r="P401" s="77"/>
      <c r="Q401" s="77"/>
      <c r="R401" s="77"/>
      <c r="S401" s="77"/>
      <c r="T401" s="77"/>
      <c r="U401" s="77"/>
      <c r="V401" s="77"/>
      <c r="W401" s="77"/>
      <c r="X401" s="77"/>
      <c r="Y401" s="77"/>
      <c r="Z401" s="77"/>
    </row>
    <row r="402" spans="1:26" ht="15.75" customHeight="1">
      <c r="A402" s="77"/>
      <c r="B402" s="77"/>
      <c r="C402" s="77"/>
      <c r="D402" s="980"/>
      <c r="E402" s="980"/>
      <c r="F402" s="980"/>
      <c r="G402" s="980"/>
      <c r="H402" s="980"/>
      <c r="I402" s="77"/>
      <c r="J402" s="77"/>
      <c r="K402" s="77"/>
      <c r="L402" s="77"/>
      <c r="M402" s="1023"/>
      <c r="N402" s="982"/>
      <c r="O402" s="982"/>
      <c r="P402" s="77"/>
      <c r="Q402" s="77"/>
      <c r="R402" s="77"/>
      <c r="S402" s="77"/>
      <c r="T402" s="77"/>
      <c r="U402" s="77"/>
      <c r="V402" s="77"/>
      <c r="W402" s="77"/>
      <c r="X402" s="77"/>
      <c r="Y402" s="77"/>
      <c r="Z402" s="77"/>
    </row>
    <row r="403" spans="1:26" ht="15.75" customHeight="1">
      <c r="A403" s="77"/>
      <c r="B403" s="77"/>
      <c r="C403" s="77"/>
      <c r="D403" s="980"/>
      <c r="E403" s="980"/>
      <c r="F403" s="980"/>
      <c r="G403" s="980"/>
      <c r="H403" s="980"/>
      <c r="I403" s="77"/>
      <c r="J403" s="77"/>
      <c r="K403" s="77"/>
      <c r="L403" s="77"/>
      <c r="M403" s="1023"/>
      <c r="N403" s="982"/>
      <c r="O403" s="982"/>
      <c r="P403" s="77"/>
      <c r="Q403" s="77"/>
      <c r="R403" s="77"/>
      <c r="S403" s="77"/>
      <c r="T403" s="77"/>
      <c r="U403" s="77"/>
      <c r="V403" s="77"/>
      <c r="W403" s="77"/>
      <c r="X403" s="77"/>
      <c r="Y403" s="77"/>
      <c r="Z403" s="77"/>
    </row>
    <row r="404" spans="1:26" ht="15.75" customHeight="1">
      <c r="A404" s="77"/>
      <c r="B404" s="77"/>
      <c r="C404" s="77"/>
      <c r="D404" s="980"/>
      <c r="E404" s="980"/>
      <c r="F404" s="980"/>
      <c r="G404" s="980"/>
      <c r="H404" s="980"/>
      <c r="I404" s="77"/>
      <c r="J404" s="77"/>
      <c r="K404" s="77"/>
      <c r="L404" s="77"/>
      <c r="M404" s="1023"/>
      <c r="N404" s="982"/>
      <c r="O404" s="982"/>
      <c r="P404" s="77"/>
      <c r="Q404" s="77"/>
      <c r="R404" s="77"/>
      <c r="S404" s="77"/>
      <c r="T404" s="77"/>
      <c r="U404" s="77"/>
      <c r="V404" s="77"/>
      <c r="W404" s="77"/>
      <c r="X404" s="77"/>
      <c r="Y404" s="77"/>
      <c r="Z404" s="77"/>
    </row>
    <row r="405" spans="1:26" ht="15.75" customHeight="1">
      <c r="A405" s="77"/>
      <c r="B405" s="77"/>
      <c r="C405" s="77"/>
      <c r="D405" s="980"/>
      <c r="E405" s="980"/>
      <c r="F405" s="980"/>
      <c r="G405" s="980"/>
      <c r="H405" s="980"/>
      <c r="I405" s="77"/>
      <c r="J405" s="77"/>
      <c r="K405" s="77"/>
      <c r="L405" s="77"/>
      <c r="M405" s="1023"/>
      <c r="N405" s="982"/>
      <c r="O405" s="982"/>
      <c r="P405" s="77"/>
      <c r="Q405" s="77"/>
      <c r="R405" s="77"/>
      <c r="S405" s="77"/>
      <c r="T405" s="77"/>
      <c r="U405" s="77"/>
      <c r="V405" s="77"/>
      <c r="W405" s="77"/>
      <c r="X405" s="77"/>
      <c r="Y405" s="77"/>
      <c r="Z405" s="77"/>
    </row>
    <row r="406" spans="1:26" ht="15.75" customHeight="1">
      <c r="A406" s="77"/>
      <c r="B406" s="77"/>
      <c r="C406" s="77"/>
      <c r="D406" s="980"/>
      <c r="E406" s="980"/>
      <c r="F406" s="980"/>
      <c r="G406" s="980"/>
      <c r="H406" s="980"/>
      <c r="I406" s="77"/>
      <c r="J406" s="77"/>
      <c r="K406" s="77"/>
      <c r="L406" s="77"/>
      <c r="M406" s="1023"/>
      <c r="N406" s="982"/>
      <c r="O406" s="982"/>
      <c r="P406" s="77"/>
      <c r="Q406" s="77"/>
      <c r="R406" s="77"/>
      <c r="S406" s="77"/>
      <c r="T406" s="77"/>
      <c r="U406" s="77"/>
      <c r="V406" s="77"/>
      <c r="W406" s="77"/>
      <c r="X406" s="77"/>
      <c r="Y406" s="77"/>
      <c r="Z406" s="77"/>
    </row>
    <row r="407" spans="1:26" ht="15.75" customHeight="1">
      <c r="A407" s="77"/>
      <c r="B407" s="77"/>
      <c r="C407" s="77"/>
      <c r="D407" s="980"/>
      <c r="E407" s="980"/>
      <c r="F407" s="980"/>
      <c r="G407" s="980"/>
      <c r="H407" s="980"/>
      <c r="I407" s="77"/>
      <c r="J407" s="77"/>
      <c r="K407" s="77"/>
      <c r="L407" s="77"/>
      <c r="M407" s="1023"/>
      <c r="N407" s="982"/>
      <c r="O407" s="982"/>
      <c r="P407" s="77"/>
      <c r="Q407" s="77"/>
      <c r="R407" s="77"/>
      <c r="S407" s="77"/>
      <c r="T407" s="77"/>
      <c r="U407" s="77"/>
      <c r="V407" s="77"/>
      <c r="W407" s="77"/>
      <c r="X407" s="77"/>
      <c r="Y407" s="77"/>
      <c r="Z407" s="77"/>
    </row>
    <row r="408" spans="1:26" ht="15.75" customHeight="1">
      <c r="A408" s="77"/>
      <c r="B408" s="77"/>
      <c r="C408" s="77"/>
      <c r="D408" s="980"/>
      <c r="E408" s="980"/>
      <c r="F408" s="980"/>
      <c r="G408" s="980"/>
      <c r="H408" s="980"/>
      <c r="I408" s="77"/>
      <c r="J408" s="77"/>
      <c r="K408" s="77"/>
      <c r="L408" s="77"/>
      <c r="M408" s="1023"/>
      <c r="N408" s="982"/>
      <c r="O408" s="982"/>
      <c r="P408" s="77"/>
      <c r="Q408" s="77"/>
      <c r="R408" s="77"/>
      <c r="S408" s="77"/>
      <c r="T408" s="77"/>
      <c r="U408" s="77"/>
      <c r="V408" s="77"/>
      <c r="W408" s="77"/>
      <c r="X408" s="77"/>
      <c r="Y408" s="77"/>
      <c r="Z408" s="77"/>
    </row>
    <row r="409" spans="1:26" ht="15.75" customHeight="1">
      <c r="A409" s="77"/>
      <c r="B409" s="77"/>
      <c r="C409" s="77"/>
      <c r="D409" s="980"/>
      <c r="E409" s="980"/>
      <c r="F409" s="980"/>
      <c r="G409" s="980"/>
      <c r="H409" s="980"/>
      <c r="I409" s="77"/>
      <c r="J409" s="77"/>
      <c r="K409" s="77"/>
      <c r="L409" s="77"/>
      <c r="M409" s="1023"/>
      <c r="N409" s="982"/>
      <c r="O409" s="982"/>
      <c r="P409" s="77"/>
      <c r="Q409" s="77"/>
      <c r="R409" s="77"/>
      <c r="S409" s="77"/>
      <c r="T409" s="77"/>
      <c r="U409" s="77"/>
      <c r="V409" s="77"/>
      <c r="W409" s="77"/>
      <c r="X409" s="77"/>
      <c r="Y409" s="77"/>
      <c r="Z409" s="77"/>
    </row>
    <row r="410" spans="1:26" ht="15.75" customHeight="1">
      <c r="A410" s="77"/>
      <c r="B410" s="77"/>
      <c r="C410" s="77"/>
      <c r="D410" s="980"/>
      <c r="E410" s="980"/>
      <c r="F410" s="980"/>
      <c r="G410" s="980"/>
      <c r="H410" s="980"/>
      <c r="I410" s="77"/>
      <c r="J410" s="77"/>
      <c r="K410" s="77"/>
      <c r="L410" s="77"/>
      <c r="M410" s="1023"/>
      <c r="N410" s="982"/>
      <c r="O410" s="982"/>
      <c r="P410" s="77"/>
      <c r="Q410" s="77"/>
      <c r="R410" s="77"/>
      <c r="S410" s="77"/>
      <c r="T410" s="77"/>
      <c r="U410" s="77"/>
      <c r="V410" s="77"/>
      <c r="W410" s="77"/>
      <c r="X410" s="77"/>
      <c r="Y410" s="77"/>
      <c r="Z410" s="77"/>
    </row>
    <row r="411" spans="1:26" ht="15.75" customHeight="1">
      <c r="A411" s="77"/>
      <c r="B411" s="77"/>
      <c r="C411" s="77"/>
      <c r="D411" s="980"/>
      <c r="E411" s="980"/>
      <c r="F411" s="980"/>
      <c r="G411" s="980"/>
      <c r="H411" s="980"/>
      <c r="I411" s="77"/>
      <c r="J411" s="77"/>
      <c r="K411" s="77"/>
      <c r="L411" s="77"/>
      <c r="M411" s="1023"/>
      <c r="N411" s="982"/>
      <c r="O411" s="982"/>
      <c r="P411" s="77"/>
      <c r="Q411" s="77"/>
      <c r="R411" s="77"/>
      <c r="S411" s="77"/>
      <c r="T411" s="77"/>
      <c r="U411" s="77"/>
      <c r="V411" s="77"/>
      <c r="W411" s="77"/>
      <c r="X411" s="77"/>
      <c r="Y411" s="77"/>
      <c r="Z411" s="77"/>
    </row>
    <row r="412" spans="1:26" ht="15.75" customHeight="1">
      <c r="A412" s="77"/>
      <c r="B412" s="77"/>
      <c r="C412" s="77"/>
      <c r="D412" s="980"/>
      <c r="E412" s="980"/>
      <c r="F412" s="980"/>
      <c r="G412" s="980"/>
      <c r="H412" s="980"/>
      <c r="I412" s="77"/>
      <c r="J412" s="77"/>
      <c r="K412" s="77"/>
      <c r="L412" s="77"/>
      <c r="M412" s="1023"/>
      <c r="N412" s="982"/>
      <c r="O412" s="982"/>
      <c r="P412" s="77"/>
      <c r="Q412" s="77"/>
      <c r="R412" s="77"/>
      <c r="S412" s="77"/>
      <c r="T412" s="77"/>
      <c r="U412" s="77"/>
      <c r="V412" s="77"/>
      <c r="W412" s="77"/>
      <c r="X412" s="77"/>
      <c r="Y412" s="77"/>
      <c r="Z412" s="77"/>
    </row>
    <row r="413" spans="1:26" ht="15.75" customHeight="1">
      <c r="A413" s="77"/>
      <c r="B413" s="77"/>
      <c r="C413" s="77"/>
      <c r="D413" s="980"/>
      <c r="E413" s="980"/>
      <c r="F413" s="980"/>
      <c r="G413" s="980"/>
      <c r="H413" s="980"/>
      <c r="I413" s="77"/>
      <c r="J413" s="77"/>
      <c r="K413" s="77"/>
      <c r="L413" s="77"/>
      <c r="M413" s="1023"/>
      <c r="N413" s="982"/>
      <c r="O413" s="982"/>
      <c r="P413" s="77"/>
      <c r="Q413" s="77"/>
      <c r="R413" s="77"/>
      <c r="S413" s="77"/>
      <c r="T413" s="77"/>
      <c r="U413" s="77"/>
      <c r="V413" s="77"/>
      <c r="W413" s="77"/>
      <c r="X413" s="77"/>
      <c r="Y413" s="77"/>
      <c r="Z413" s="77"/>
    </row>
    <row r="414" spans="1:26" ht="15.75" customHeight="1">
      <c r="A414" s="77"/>
      <c r="B414" s="77"/>
      <c r="C414" s="77"/>
      <c r="D414" s="980"/>
      <c r="E414" s="980"/>
      <c r="F414" s="980"/>
      <c r="G414" s="980"/>
      <c r="H414" s="980"/>
      <c r="I414" s="77"/>
      <c r="J414" s="77"/>
      <c r="K414" s="77"/>
      <c r="L414" s="77"/>
      <c r="M414" s="1023"/>
      <c r="N414" s="982"/>
      <c r="O414" s="982"/>
      <c r="P414" s="77"/>
      <c r="Q414" s="77"/>
      <c r="R414" s="77"/>
      <c r="S414" s="77"/>
      <c r="T414" s="77"/>
      <c r="U414" s="77"/>
      <c r="V414" s="77"/>
      <c r="W414" s="77"/>
      <c r="X414" s="77"/>
      <c r="Y414" s="77"/>
      <c r="Z414" s="77"/>
    </row>
    <row r="415" spans="1:26" ht="15.75" customHeight="1">
      <c r="A415" s="77"/>
      <c r="B415" s="77"/>
      <c r="C415" s="77"/>
      <c r="D415" s="980"/>
      <c r="E415" s="980"/>
      <c r="F415" s="980"/>
      <c r="G415" s="980"/>
      <c r="H415" s="980"/>
      <c r="I415" s="77"/>
      <c r="J415" s="77"/>
      <c r="K415" s="77"/>
      <c r="L415" s="77"/>
      <c r="M415" s="1023"/>
      <c r="N415" s="982"/>
      <c r="O415" s="982"/>
      <c r="P415" s="77"/>
      <c r="Q415" s="77"/>
      <c r="R415" s="77"/>
      <c r="S415" s="77"/>
      <c r="T415" s="77"/>
      <c r="U415" s="77"/>
      <c r="V415" s="77"/>
      <c r="W415" s="77"/>
      <c r="X415" s="77"/>
      <c r="Y415" s="77"/>
      <c r="Z415" s="77"/>
    </row>
    <row r="416" spans="1:26" ht="15.75" customHeight="1">
      <c r="A416" s="77"/>
      <c r="B416" s="77"/>
      <c r="C416" s="77"/>
      <c r="D416" s="980"/>
      <c r="E416" s="980"/>
      <c r="F416" s="980"/>
      <c r="G416" s="980"/>
      <c r="H416" s="980"/>
      <c r="I416" s="77"/>
      <c r="J416" s="77"/>
      <c r="K416" s="77"/>
      <c r="L416" s="77"/>
      <c r="M416" s="1023"/>
      <c r="N416" s="982"/>
      <c r="O416" s="982"/>
      <c r="P416" s="77"/>
      <c r="Q416" s="77"/>
      <c r="R416" s="77"/>
      <c r="S416" s="77"/>
      <c r="T416" s="77"/>
      <c r="U416" s="77"/>
      <c r="V416" s="77"/>
      <c r="W416" s="77"/>
      <c r="X416" s="77"/>
      <c r="Y416" s="77"/>
      <c r="Z416" s="77"/>
    </row>
    <row r="417" spans="1:26" ht="15.75" customHeight="1">
      <c r="A417" s="77"/>
      <c r="B417" s="77"/>
      <c r="C417" s="77"/>
      <c r="D417" s="980"/>
      <c r="E417" s="980"/>
      <c r="F417" s="980"/>
      <c r="G417" s="980"/>
      <c r="H417" s="980"/>
      <c r="I417" s="77"/>
      <c r="J417" s="77"/>
      <c r="K417" s="77"/>
      <c r="L417" s="77"/>
      <c r="M417" s="1023"/>
      <c r="N417" s="982"/>
      <c r="O417" s="982"/>
      <c r="P417" s="77"/>
      <c r="Q417" s="77"/>
      <c r="R417" s="77"/>
      <c r="S417" s="77"/>
      <c r="T417" s="77"/>
      <c r="U417" s="77"/>
      <c r="V417" s="77"/>
      <c r="W417" s="77"/>
      <c r="X417" s="77"/>
      <c r="Y417" s="77"/>
      <c r="Z417" s="77"/>
    </row>
    <row r="418" spans="1:26" ht="15.75" customHeight="1">
      <c r="A418" s="77"/>
      <c r="B418" s="77"/>
      <c r="C418" s="77"/>
      <c r="D418" s="980"/>
      <c r="E418" s="980"/>
      <c r="F418" s="980"/>
      <c r="G418" s="980"/>
      <c r="H418" s="980"/>
      <c r="I418" s="77"/>
      <c r="J418" s="77"/>
      <c r="K418" s="77"/>
      <c r="L418" s="77"/>
      <c r="M418" s="1023"/>
      <c r="N418" s="982"/>
      <c r="O418" s="982"/>
      <c r="P418" s="77"/>
      <c r="Q418" s="77"/>
      <c r="R418" s="77"/>
      <c r="S418" s="77"/>
      <c r="T418" s="77"/>
      <c r="U418" s="77"/>
      <c r="V418" s="77"/>
      <c r="W418" s="77"/>
      <c r="X418" s="77"/>
      <c r="Y418" s="77"/>
      <c r="Z418" s="77"/>
    </row>
    <row r="419" spans="1:26" ht="15.75" customHeight="1">
      <c r="A419" s="77"/>
      <c r="B419" s="77"/>
      <c r="C419" s="77"/>
      <c r="D419" s="980"/>
      <c r="E419" s="980"/>
      <c r="F419" s="980"/>
      <c r="G419" s="980"/>
      <c r="H419" s="980"/>
      <c r="I419" s="77"/>
      <c r="J419" s="77"/>
      <c r="K419" s="77"/>
      <c r="L419" s="77"/>
      <c r="M419" s="1023"/>
      <c r="N419" s="982"/>
      <c r="O419" s="982"/>
      <c r="P419" s="77"/>
      <c r="Q419" s="77"/>
      <c r="R419" s="77"/>
      <c r="S419" s="77"/>
      <c r="T419" s="77"/>
      <c r="U419" s="77"/>
      <c r="V419" s="77"/>
      <c r="W419" s="77"/>
      <c r="X419" s="77"/>
      <c r="Y419" s="77"/>
      <c r="Z419" s="77"/>
    </row>
    <row r="420" spans="1:26" ht="15.75" customHeight="1">
      <c r="A420" s="77"/>
      <c r="B420" s="77"/>
      <c r="C420" s="77"/>
      <c r="D420" s="980"/>
      <c r="E420" s="980"/>
      <c r="F420" s="980"/>
      <c r="G420" s="980"/>
      <c r="H420" s="980"/>
      <c r="I420" s="77"/>
      <c r="J420" s="77"/>
      <c r="K420" s="77"/>
      <c r="L420" s="77"/>
      <c r="M420" s="1023"/>
      <c r="N420" s="982"/>
      <c r="O420" s="982"/>
      <c r="P420" s="77"/>
      <c r="Q420" s="77"/>
      <c r="R420" s="77"/>
      <c r="S420" s="77"/>
      <c r="T420" s="77"/>
      <c r="U420" s="77"/>
      <c r="V420" s="77"/>
      <c r="W420" s="77"/>
      <c r="X420" s="77"/>
      <c r="Y420" s="77"/>
      <c r="Z420" s="77"/>
    </row>
    <row r="421" spans="1:26" ht="15.75" customHeight="1">
      <c r="A421" s="77"/>
      <c r="B421" s="77"/>
      <c r="C421" s="77"/>
      <c r="D421" s="980"/>
      <c r="E421" s="980"/>
      <c r="F421" s="980"/>
      <c r="G421" s="980"/>
      <c r="H421" s="980"/>
      <c r="I421" s="77"/>
      <c r="J421" s="77"/>
      <c r="K421" s="77"/>
      <c r="L421" s="77"/>
      <c r="M421" s="1023"/>
      <c r="N421" s="982"/>
      <c r="O421" s="982"/>
      <c r="P421" s="77"/>
      <c r="Q421" s="77"/>
      <c r="R421" s="77"/>
      <c r="S421" s="77"/>
      <c r="T421" s="77"/>
      <c r="U421" s="77"/>
      <c r="V421" s="77"/>
      <c r="W421" s="77"/>
      <c r="X421" s="77"/>
      <c r="Y421" s="77"/>
      <c r="Z421" s="77"/>
    </row>
    <row r="422" spans="1:26" ht="15.75" customHeight="1">
      <c r="A422" s="77"/>
      <c r="B422" s="77"/>
      <c r="C422" s="77"/>
      <c r="D422" s="980"/>
      <c r="E422" s="980"/>
      <c r="F422" s="980"/>
      <c r="G422" s="980"/>
      <c r="H422" s="980"/>
      <c r="I422" s="77"/>
      <c r="J422" s="77"/>
      <c r="K422" s="77"/>
      <c r="L422" s="77"/>
      <c r="M422" s="1023"/>
      <c r="N422" s="982"/>
      <c r="O422" s="982"/>
      <c r="P422" s="77"/>
      <c r="Q422" s="77"/>
      <c r="R422" s="77"/>
      <c r="S422" s="77"/>
      <c r="T422" s="77"/>
      <c r="U422" s="77"/>
      <c r="V422" s="77"/>
      <c r="W422" s="77"/>
      <c r="X422" s="77"/>
      <c r="Y422" s="77"/>
      <c r="Z422" s="77"/>
    </row>
    <row r="423" spans="1:26" ht="15.75" customHeight="1">
      <c r="A423" s="77"/>
      <c r="B423" s="77"/>
      <c r="C423" s="77"/>
      <c r="D423" s="980"/>
      <c r="E423" s="980"/>
      <c r="F423" s="980"/>
      <c r="G423" s="980"/>
      <c r="H423" s="980"/>
      <c r="I423" s="77"/>
      <c r="J423" s="77"/>
      <c r="K423" s="77"/>
      <c r="L423" s="77"/>
      <c r="M423" s="1023"/>
      <c r="N423" s="982"/>
      <c r="O423" s="982"/>
      <c r="P423" s="77"/>
      <c r="Q423" s="77"/>
      <c r="R423" s="77"/>
      <c r="S423" s="77"/>
      <c r="T423" s="77"/>
      <c r="U423" s="77"/>
      <c r="V423" s="77"/>
      <c r="W423" s="77"/>
      <c r="X423" s="77"/>
      <c r="Y423" s="77"/>
      <c r="Z423" s="77"/>
    </row>
    <row r="424" spans="1:26" ht="15.75" customHeight="1">
      <c r="A424" s="77"/>
      <c r="B424" s="77"/>
      <c r="C424" s="77"/>
      <c r="D424" s="980"/>
      <c r="E424" s="980"/>
      <c r="F424" s="980"/>
      <c r="G424" s="980"/>
      <c r="H424" s="980"/>
      <c r="I424" s="77"/>
      <c r="J424" s="77"/>
      <c r="K424" s="77"/>
      <c r="L424" s="77"/>
      <c r="M424" s="1023"/>
      <c r="N424" s="982"/>
      <c r="O424" s="982"/>
      <c r="P424" s="77"/>
      <c r="Q424" s="77"/>
      <c r="R424" s="77"/>
      <c r="S424" s="77"/>
      <c r="T424" s="77"/>
      <c r="U424" s="77"/>
      <c r="V424" s="77"/>
      <c r="W424" s="77"/>
      <c r="X424" s="77"/>
      <c r="Y424" s="77"/>
      <c r="Z424" s="77"/>
    </row>
    <row r="425" spans="1:26" ht="15.75" customHeight="1">
      <c r="A425" s="77"/>
      <c r="B425" s="77"/>
      <c r="C425" s="77"/>
      <c r="D425" s="980"/>
      <c r="E425" s="980"/>
      <c r="F425" s="980"/>
      <c r="G425" s="980"/>
      <c r="H425" s="980"/>
      <c r="I425" s="77"/>
      <c r="J425" s="77"/>
      <c r="K425" s="77"/>
      <c r="L425" s="77"/>
      <c r="M425" s="1023"/>
      <c r="N425" s="982"/>
      <c r="O425" s="982"/>
      <c r="P425" s="77"/>
      <c r="Q425" s="77"/>
      <c r="R425" s="77"/>
      <c r="S425" s="77"/>
      <c r="T425" s="77"/>
      <c r="U425" s="77"/>
      <c r="V425" s="77"/>
      <c r="W425" s="77"/>
      <c r="X425" s="77"/>
      <c r="Y425" s="77"/>
      <c r="Z425" s="77"/>
    </row>
    <row r="426" spans="1:26" ht="15.75" customHeight="1">
      <c r="A426" s="77"/>
      <c r="B426" s="77"/>
      <c r="C426" s="77"/>
      <c r="D426" s="980"/>
      <c r="E426" s="980"/>
      <c r="F426" s="980"/>
      <c r="G426" s="980"/>
      <c r="H426" s="980"/>
      <c r="I426" s="77"/>
      <c r="J426" s="77"/>
      <c r="K426" s="77"/>
      <c r="L426" s="77"/>
      <c r="M426" s="1023"/>
      <c r="N426" s="982"/>
      <c r="O426" s="982"/>
      <c r="P426" s="77"/>
      <c r="Q426" s="77"/>
      <c r="R426" s="77"/>
      <c r="S426" s="77"/>
      <c r="T426" s="77"/>
      <c r="U426" s="77"/>
      <c r="V426" s="77"/>
      <c r="W426" s="77"/>
      <c r="X426" s="77"/>
      <c r="Y426" s="77"/>
      <c r="Z426" s="77"/>
    </row>
    <row r="427" spans="1:26" ht="15.75" customHeight="1">
      <c r="A427" s="77"/>
      <c r="B427" s="77"/>
      <c r="C427" s="77"/>
      <c r="D427" s="980"/>
      <c r="E427" s="980"/>
      <c r="F427" s="980"/>
      <c r="G427" s="980"/>
      <c r="H427" s="980"/>
      <c r="I427" s="77"/>
      <c r="J427" s="77"/>
      <c r="K427" s="77"/>
      <c r="L427" s="77"/>
      <c r="M427" s="1023"/>
      <c r="N427" s="982"/>
      <c r="O427" s="982"/>
      <c r="P427" s="77"/>
      <c r="Q427" s="77"/>
      <c r="R427" s="77"/>
      <c r="S427" s="77"/>
      <c r="T427" s="77"/>
      <c r="U427" s="77"/>
      <c r="V427" s="77"/>
      <c r="W427" s="77"/>
      <c r="X427" s="77"/>
      <c r="Y427" s="77"/>
      <c r="Z427" s="77"/>
    </row>
    <row r="428" spans="1:26" ht="15.75" customHeight="1">
      <c r="A428" s="77"/>
      <c r="B428" s="77"/>
      <c r="C428" s="77"/>
      <c r="D428" s="980"/>
      <c r="E428" s="980"/>
      <c r="F428" s="980"/>
      <c r="G428" s="980"/>
      <c r="H428" s="980"/>
      <c r="I428" s="77"/>
      <c r="J428" s="77"/>
      <c r="K428" s="77"/>
      <c r="L428" s="77"/>
      <c r="M428" s="1023"/>
      <c r="N428" s="982"/>
      <c r="O428" s="982"/>
      <c r="P428" s="77"/>
      <c r="Q428" s="77"/>
      <c r="R428" s="77"/>
      <c r="S428" s="77"/>
      <c r="T428" s="77"/>
      <c r="U428" s="77"/>
      <c r="V428" s="77"/>
      <c r="W428" s="77"/>
      <c r="X428" s="77"/>
      <c r="Y428" s="77"/>
      <c r="Z428" s="77"/>
    </row>
    <row r="429" spans="1:26" ht="15.75" customHeight="1">
      <c r="A429" s="77"/>
      <c r="B429" s="77"/>
      <c r="C429" s="77"/>
      <c r="D429" s="980"/>
      <c r="E429" s="980"/>
      <c r="F429" s="980"/>
      <c r="G429" s="980"/>
      <c r="H429" s="980"/>
      <c r="I429" s="77"/>
      <c r="J429" s="77"/>
      <c r="K429" s="77"/>
      <c r="L429" s="77"/>
      <c r="M429" s="1023"/>
      <c r="N429" s="982"/>
      <c r="O429" s="982"/>
      <c r="P429" s="77"/>
      <c r="Q429" s="77"/>
      <c r="R429" s="77"/>
      <c r="S429" s="77"/>
      <c r="T429" s="77"/>
      <c r="U429" s="77"/>
      <c r="V429" s="77"/>
      <c r="W429" s="77"/>
      <c r="X429" s="77"/>
      <c r="Y429" s="77"/>
      <c r="Z429" s="77"/>
    </row>
    <row r="430" spans="1:26" ht="15.75" customHeight="1">
      <c r="A430" s="77"/>
      <c r="B430" s="77"/>
      <c r="C430" s="77"/>
      <c r="D430" s="980"/>
      <c r="E430" s="980"/>
      <c r="F430" s="980"/>
      <c r="G430" s="980"/>
      <c r="H430" s="980"/>
      <c r="I430" s="77"/>
      <c r="J430" s="77"/>
      <c r="K430" s="77"/>
      <c r="L430" s="77"/>
      <c r="M430" s="1023"/>
      <c r="N430" s="982"/>
      <c r="O430" s="982"/>
      <c r="P430" s="77"/>
      <c r="Q430" s="77"/>
      <c r="R430" s="77"/>
      <c r="S430" s="77"/>
      <c r="T430" s="77"/>
      <c r="U430" s="77"/>
      <c r="V430" s="77"/>
      <c r="W430" s="77"/>
      <c r="X430" s="77"/>
      <c r="Y430" s="77"/>
      <c r="Z430" s="77"/>
    </row>
    <row r="431" spans="1:26" ht="15.75" customHeight="1">
      <c r="A431" s="77"/>
      <c r="B431" s="77"/>
      <c r="C431" s="77"/>
      <c r="D431" s="980"/>
      <c r="E431" s="980"/>
      <c r="F431" s="980"/>
      <c r="G431" s="980"/>
      <c r="H431" s="980"/>
      <c r="I431" s="77"/>
      <c r="J431" s="77"/>
      <c r="K431" s="77"/>
      <c r="L431" s="77"/>
      <c r="M431" s="1023"/>
      <c r="N431" s="982"/>
      <c r="O431" s="982"/>
      <c r="P431" s="77"/>
      <c r="Q431" s="77"/>
      <c r="R431" s="77"/>
      <c r="S431" s="77"/>
      <c r="T431" s="77"/>
      <c r="U431" s="77"/>
      <c r="V431" s="77"/>
      <c r="W431" s="77"/>
      <c r="X431" s="77"/>
      <c r="Y431" s="77"/>
      <c r="Z431" s="77"/>
    </row>
    <row r="432" spans="1:26" ht="15.75" customHeight="1">
      <c r="A432" s="77"/>
      <c r="B432" s="77"/>
      <c r="C432" s="77"/>
      <c r="D432" s="980"/>
      <c r="E432" s="980"/>
      <c r="F432" s="980"/>
      <c r="G432" s="980"/>
      <c r="H432" s="980"/>
      <c r="I432" s="77"/>
      <c r="J432" s="77"/>
      <c r="K432" s="77"/>
      <c r="L432" s="77"/>
      <c r="M432" s="1023"/>
      <c r="N432" s="982"/>
      <c r="O432" s="982"/>
      <c r="P432" s="77"/>
      <c r="Q432" s="77"/>
      <c r="R432" s="77"/>
      <c r="S432" s="77"/>
      <c r="T432" s="77"/>
      <c r="U432" s="77"/>
      <c r="V432" s="77"/>
      <c r="W432" s="77"/>
      <c r="X432" s="77"/>
      <c r="Y432" s="77"/>
      <c r="Z432" s="77"/>
    </row>
    <row r="433" spans="1:26" ht="15.75" customHeight="1">
      <c r="A433" s="77"/>
      <c r="B433" s="77"/>
      <c r="C433" s="77"/>
      <c r="D433" s="980"/>
      <c r="E433" s="980"/>
      <c r="F433" s="980"/>
      <c r="G433" s="980"/>
      <c r="H433" s="980"/>
      <c r="I433" s="77"/>
      <c r="J433" s="77"/>
      <c r="K433" s="77"/>
      <c r="L433" s="77"/>
      <c r="M433" s="1023"/>
      <c r="N433" s="982"/>
      <c r="O433" s="982"/>
      <c r="P433" s="77"/>
      <c r="Q433" s="77"/>
      <c r="R433" s="77"/>
      <c r="S433" s="77"/>
      <c r="T433" s="77"/>
      <c r="U433" s="77"/>
      <c r="V433" s="77"/>
      <c r="W433" s="77"/>
      <c r="X433" s="77"/>
      <c r="Y433" s="77"/>
      <c r="Z433" s="77"/>
    </row>
    <row r="434" spans="1:26" ht="15.75" customHeight="1">
      <c r="A434" s="77"/>
      <c r="B434" s="77"/>
      <c r="C434" s="77"/>
      <c r="D434" s="980"/>
      <c r="E434" s="980"/>
      <c r="F434" s="980"/>
      <c r="G434" s="980"/>
      <c r="H434" s="980"/>
      <c r="I434" s="77"/>
      <c r="J434" s="77"/>
      <c r="K434" s="77"/>
      <c r="L434" s="77"/>
      <c r="M434" s="1023"/>
      <c r="N434" s="982"/>
      <c r="O434" s="982"/>
      <c r="P434" s="77"/>
      <c r="Q434" s="77"/>
      <c r="R434" s="77"/>
      <c r="S434" s="77"/>
      <c r="T434" s="77"/>
      <c r="U434" s="77"/>
      <c r="V434" s="77"/>
      <c r="W434" s="77"/>
      <c r="X434" s="77"/>
      <c r="Y434" s="77"/>
      <c r="Z434" s="77"/>
    </row>
    <row r="435" spans="1:26" ht="15.75" customHeight="1">
      <c r="A435" s="77"/>
      <c r="B435" s="77"/>
      <c r="C435" s="77"/>
      <c r="D435" s="980"/>
      <c r="E435" s="980"/>
      <c r="F435" s="980"/>
      <c r="G435" s="980"/>
      <c r="H435" s="980"/>
      <c r="I435" s="77"/>
      <c r="J435" s="77"/>
      <c r="K435" s="77"/>
      <c r="L435" s="77"/>
      <c r="M435" s="1023"/>
      <c r="N435" s="982"/>
      <c r="O435" s="982"/>
      <c r="P435" s="77"/>
      <c r="Q435" s="77"/>
      <c r="R435" s="77"/>
      <c r="S435" s="77"/>
      <c r="T435" s="77"/>
      <c r="U435" s="77"/>
      <c r="V435" s="77"/>
      <c r="W435" s="77"/>
      <c r="X435" s="77"/>
      <c r="Y435" s="77"/>
      <c r="Z435" s="77"/>
    </row>
    <row r="436" spans="1:26" ht="15.75" customHeight="1">
      <c r="A436" s="77"/>
      <c r="B436" s="77"/>
      <c r="C436" s="77"/>
      <c r="D436" s="980"/>
      <c r="E436" s="980"/>
      <c r="F436" s="980"/>
      <c r="G436" s="980"/>
      <c r="H436" s="980"/>
      <c r="I436" s="77"/>
      <c r="J436" s="77"/>
      <c r="K436" s="77"/>
      <c r="L436" s="77"/>
      <c r="M436" s="1023"/>
      <c r="N436" s="982"/>
      <c r="O436" s="982"/>
      <c r="P436" s="77"/>
      <c r="Q436" s="77"/>
      <c r="R436" s="77"/>
      <c r="S436" s="77"/>
      <c r="T436" s="77"/>
      <c r="U436" s="77"/>
      <c r="V436" s="77"/>
      <c r="W436" s="77"/>
      <c r="X436" s="77"/>
      <c r="Y436" s="77"/>
      <c r="Z436" s="77"/>
    </row>
    <row r="437" spans="1:26" ht="15.75" customHeight="1">
      <c r="A437" s="77"/>
      <c r="B437" s="77"/>
      <c r="C437" s="77"/>
      <c r="D437" s="980"/>
      <c r="E437" s="980"/>
      <c r="F437" s="980"/>
      <c r="G437" s="980"/>
      <c r="H437" s="980"/>
      <c r="I437" s="77"/>
      <c r="J437" s="77"/>
      <c r="K437" s="77"/>
      <c r="L437" s="77"/>
      <c r="M437" s="1023"/>
      <c r="N437" s="982"/>
      <c r="O437" s="982"/>
      <c r="P437" s="77"/>
      <c r="Q437" s="77"/>
      <c r="R437" s="77"/>
      <c r="S437" s="77"/>
      <c r="T437" s="77"/>
      <c r="U437" s="77"/>
      <c r="V437" s="77"/>
      <c r="W437" s="77"/>
      <c r="X437" s="77"/>
      <c r="Y437" s="77"/>
      <c r="Z437" s="77"/>
    </row>
    <row r="438" spans="1:26" ht="15.75" customHeight="1">
      <c r="A438" s="77"/>
      <c r="B438" s="77"/>
      <c r="C438" s="77"/>
      <c r="D438" s="980"/>
      <c r="E438" s="980"/>
      <c r="F438" s="980"/>
      <c r="G438" s="980"/>
      <c r="H438" s="980"/>
      <c r="I438" s="77"/>
      <c r="J438" s="77"/>
      <c r="K438" s="77"/>
      <c r="L438" s="77"/>
      <c r="M438" s="1023"/>
      <c r="N438" s="982"/>
      <c r="O438" s="982"/>
      <c r="P438" s="77"/>
      <c r="Q438" s="77"/>
      <c r="R438" s="77"/>
      <c r="S438" s="77"/>
      <c r="T438" s="77"/>
      <c r="U438" s="77"/>
      <c r="V438" s="77"/>
      <c r="W438" s="77"/>
      <c r="X438" s="77"/>
      <c r="Y438" s="77"/>
      <c r="Z438" s="77"/>
    </row>
    <row r="439" spans="1:26" ht="15.75" customHeight="1">
      <c r="A439" s="77"/>
      <c r="B439" s="77"/>
      <c r="C439" s="77"/>
      <c r="D439" s="980"/>
      <c r="E439" s="980"/>
      <c r="F439" s="980"/>
      <c r="G439" s="980"/>
      <c r="H439" s="980"/>
      <c r="I439" s="77"/>
      <c r="J439" s="77"/>
      <c r="K439" s="77"/>
      <c r="L439" s="77"/>
      <c r="M439" s="1023"/>
      <c r="N439" s="982"/>
      <c r="O439" s="982"/>
      <c r="P439" s="77"/>
      <c r="Q439" s="77"/>
      <c r="R439" s="77"/>
      <c r="S439" s="77"/>
      <c r="T439" s="77"/>
      <c r="U439" s="77"/>
      <c r="V439" s="77"/>
      <c r="W439" s="77"/>
      <c r="X439" s="77"/>
      <c r="Y439" s="77"/>
      <c r="Z439" s="77"/>
    </row>
    <row r="440" spans="1:26" ht="15.75" customHeight="1">
      <c r="A440" s="77"/>
      <c r="B440" s="77"/>
      <c r="C440" s="77"/>
      <c r="D440" s="980"/>
      <c r="E440" s="980"/>
      <c r="F440" s="980"/>
      <c r="G440" s="980"/>
      <c r="H440" s="980"/>
      <c r="I440" s="77"/>
      <c r="J440" s="77"/>
      <c r="K440" s="77"/>
      <c r="L440" s="77"/>
      <c r="M440" s="1023"/>
      <c r="N440" s="982"/>
      <c r="O440" s="982"/>
      <c r="P440" s="77"/>
      <c r="Q440" s="77"/>
      <c r="R440" s="77"/>
      <c r="S440" s="77"/>
      <c r="T440" s="77"/>
      <c r="U440" s="77"/>
      <c r="V440" s="77"/>
      <c r="W440" s="77"/>
      <c r="X440" s="77"/>
      <c r="Y440" s="77"/>
      <c r="Z440" s="77"/>
    </row>
    <row r="441" spans="1:26" ht="15.75" customHeight="1">
      <c r="A441" s="77"/>
      <c r="B441" s="77"/>
      <c r="C441" s="77"/>
      <c r="D441" s="980"/>
      <c r="E441" s="980"/>
      <c r="F441" s="980"/>
      <c r="G441" s="980"/>
      <c r="H441" s="980"/>
      <c r="I441" s="77"/>
      <c r="J441" s="77"/>
      <c r="K441" s="77"/>
      <c r="L441" s="77"/>
      <c r="M441" s="1023"/>
      <c r="N441" s="982"/>
      <c r="O441" s="982"/>
      <c r="P441" s="77"/>
      <c r="Q441" s="77"/>
      <c r="R441" s="77"/>
      <c r="S441" s="77"/>
      <c r="T441" s="77"/>
      <c r="U441" s="77"/>
      <c r="V441" s="77"/>
      <c r="W441" s="77"/>
      <c r="X441" s="77"/>
      <c r="Y441" s="77"/>
      <c r="Z441" s="77"/>
    </row>
    <row r="442" spans="1:26" ht="15.75" customHeight="1">
      <c r="A442" s="77"/>
      <c r="B442" s="77"/>
      <c r="C442" s="77"/>
      <c r="D442" s="980"/>
      <c r="E442" s="980"/>
      <c r="F442" s="980"/>
      <c r="G442" s="980"/>
      <c r="H442" s="980"/>
      <c r="I442" s="77"/>
      <c r="J442" s="77"/>
      <c r="K442" s="77"/>
      <c r="L442" s="77"/>
      <c r="M442" s="1023"/>
      <c r="N442" s="982"/>
      <c r="O442" s="982"/>
      <c r="P442" s="77"/>
      <c r="Q442" s="77"/>
      <c r="R442" s="77"/>
      <c r="S442" s="77"/>
      <c r="T442" s="77"/>
      <c r="U442" s="77"/>
      <c r="V442" s="77"/>
      <c r="W442" s="77"/>
      <c r="X442" s="77"/>
      <c r="Y442" s="77"/>
      <c r="Z442" s="77"/>
    </row>
    <row r="443" spans="1:26" ht="15.75" customHeight="1">
      <c r="A443" s="77"/>
      <c r="B443" s="77"/>
      <c r="C443" s="77"/>
      <c r="D443" s="980"/>
      <c r="E443" s="980"/>
      <c r="F443" s="980"/>
      <c r="G443" s="980"/>
      <c r="H443" s="980"/>
      <c r="I443" s="77"/>
      <c r="J443" s="77"/>
      <c r="K443" s="77"/>
      <c r="L443" s="77"/>
      <c r="M443" s="1023"/>
      <c r="N443" s="982"/>
      <c r="O443" s="982"/>
      <c r="P443" s="77"/>
      <c r="Q443" s="77"/>
      <c r="R443" s="77"/>
      <c r="S443" s="77"/>
      <c r="T443" s="77"/>
      <c r="U443" s="77"/>
      <c r="V443" s="77"/>
      <c r="W443" s="77"/>
      <c r="X443" s="77"/>
      <c r="Y443" s="77"/>
      <c r="Z443" s="77"/>
    </row>
    <row r="444" spans="1:26" ht="15.75" customHeight="1">
      <c r="A444" s="77"/>
      <c r="B444" s="77"/>
      <c r="C444" s="77"/>
      <c r="D444" s="980"/>
      <c r="E444" s="980"/>
      <c r="F444" s="980"/>
      <c r="G444" s="980"/>
      <c r="H444" s="980"/>
      <c r="I444" s="77"/>
      <c r="J444" s="77"/>
      <c r="K444" s="77"/>
      <c r="L444" s="77"/>
      <c r="M444" s="1023"/>
      <c r="N444" s="982"/>
      <c r="O444" s="982"/>
      <c r="P444" s="77"/>
      <c r="Q444" s="77"/>
      <c r="R444" s="77"/>
      <c r="S444" s="77"/>
      <c r="T444" s="77"/>
      <c r="U444" s="77"/>
      <c r="V444" s="77"/>
      <c r="W444" s="77"/>
      <c r="X444" s="77"/>
      <c r="Y444" s="77"/>
      <c r="Z444" s="77"/>
    </row>
    <row r="445" spans="1:26" ht="15.75" customHeight="1">
      <c r="A445" s="77"/>
      <c r="B445" s="77"/>
      <c r="C445" s="77"/>
      <c r="D445" s="980"/>
      <c r="E445" s="980"/>
      <c r="F445" s="980"/>
      <c r="G445" s="980"/>
      <c r="H445" s="980"/>
      <c r="I445" s="77"/>
      <c r="J445" s="77"/>
      <c r="K445" s="77"/>
      <c r="L445" s="77"/>
      <c r="M445" s="1023"/>
      <c r="N445" s="982"/>
      <c r="O445" s="982"/>
      <c r="P445" s="77"/>
      <c r="Q445" s="77"/>
      <c r="R445" s="77"/>
      <c r="S445" s="77"/>
      <c r="T445" s="77"/>
      <c r="U445" s="77"/>
      <c r="V445" s="77"/>
      <c r="W445" s="77"/>
      <c r="X445" s="77"/>
      <c r="Y445" s="77"/>
      <c r="Z445" s="77"/>
    </row>
    <row r="446" spans="1:26" ht="15.75" customHeight="1">
      <c r="A446" s="77"/>
      <c r="B446" s="77"/>
      <c r="C446" s="77"/>
      <c r="D446" s="980"/>
      <c r="E446" s="980"/>
      <c r="F446" s="980"/>
      <c r="G446" s="980"/>
      <c r="H446" s="980"/>
      <c r="I446" s="77"/>
      <c r="J446" s="77"/>
      <c r="K446" s="77"/>
      <c r="L446" s="77"/>
      <c r="M446" s="1023"/>
      <c r="N446" s="982"/>
      <c r="O446" s="982"/>
      <c r="P446" s="77"/>
      <c r="Q446" s="77"/>
      <c r="R446" s="77"/>
      <c r="S446" s="77"/>
      <c r="T446" s="77"/>
      <c r="U446" s="77"/>
      <c r="V446" s="77"/>
      <c r="W446" s="77"/>
      <c r="X446" s="77"/>
      <c r="Y446" s="77"/>
      <c r="Z446" s="77"/>
    </row>
    <row r="447" spans="1:26" ht="15.75" customHeight="1">
      <c r="A447" s="77"/>
      <c r="B447" s="77"/>
      <c r="C447" s="77"/>
      <c r="D447" s="980"/>
      <c r="E447" s="980"/>
      <c r="F447" s="980"/>
      <c r="G447" s="980"/>
      <c r="H447" s="980"/>
      <c r="I447" s="77"/>
      <c r="J447" s="77"/>
      <c r="K447" s="77"/>
      <c r="L447" s="77"/>
      <c r="M447" s="1023"/>
      <c r="N447" s="982"/>
      <c r="O447" s="982"/>
      <c r="P447" s="77"/>
      <c r="Q447" s="77"/>
      <c r="R447" s="77"/>
      <c r="S447" s="77"/>
      <c r="T447" s="77"/>
      <c r="U447" s="77"/>
      <c r="V447" s="77"/>
      <c r="W447" s="77"/>
      <c r="X447" s="77"/>
      <c r="Y447" s="77"/>
      <c r="Z447" s="77"/>
    </row>
    <row r="448" spans="1:26" ht="15.75" customHeight="1">
      <c r="A448" s="77"/>
      <c r="B448" s="77"/>
      <c r="C448" s="77"/>
      <c r="D448" s="980"/>
      <c r="E448" s="980"/>
      <c r="F448" s="980"/>
      <c r="G448" s="980"/>
      <c r="H448" s="980"/>
      <c r="I448" s="77"/>
      <c r="J448" s="77"/>
      <c r="K448" s="77"/>
      <c r="L448" s="77"/>
      <c r="M448" s="1023"/>
      <c r="N448" s="982"/>
      <c r="O448" s="982"/>
      <c r="P448" s="77"/>
      <c r="Q448" s="77"/>
      <c r="R448" s="77"/>
      <c r="S448" s="77"/>
      <c r="T448" s="77"/>
      <c r="U448" s="77"/>
      <c r="V448" s="77"/>
      <c r="W448" s="77"/>
      <c r="X448" s="77"/>
      <c r="Y448" s="77"/>
      <c r="Z448" s="77"/>
    </row>
    <row r="449" spans="1:26" ht="15.75" customHeight="1">
      <c r="A449" s="77"/>
      <c r="B449" s="77"/>
      <c r="C449" s="77"/>
      <c r="D449" s="980"/>
      <c r="E449" s="980"/>
      <c r="F449" s="980"/>
      <c r="G449" s="980"/>
      <c r="H449" s="980"/>
      <c r="I449" s="77"/>
      <c r="J449" s="77"/>
      <c r="K449" s="77"/>
      <c r="L449" s="77"/>
      <c r="M449" s="1023"/>
      <c r="N449" s="982"/>
      <c r="O449" s="982"/>
      <c r="P449" s="77"/>
      <c r="Q449" s="77"/>
      <c r="R449" s="77"/>
      <c r="S449" s="77"/>
      <c r="T449" s="77"/>
      <c r="U449" s="77"/>
      <c r="V449" s="77"/>
      <c r="W449" s="77"/>
      <c r="X449" s="77"/>
      <c r="Y449" s="77"/>
      <c r="Z449" s="77"/>
    </row>
    <row r="450" spans="1:26" ht="15.75" customHeight="1">
      <c r="A450" s="77"/>
      <c r="B450" s="77"/>
      <c r="C450" s="77"/>
      <c r="D450" s="980"/>
      <c r="E450" s="980"/>
      <c r="F450" s="980"/>
      <c r="G450" s="980"/>
      <c r="H450" s="980"/>
      <c r="I450" s="77"/>
      <c r="J450" s="77"/>
      <c r="K450" s="77"/>
      <c r="L450" s="77"/>
      <c r="M450" s="1023"/>
      <c r="N450" s="982"/>
      <c r="O450" s="982"/>
      <c r="P450" s="77"/>
      <c r="Q450" s="77"/>
      <c r="R450" s="77"/>
      <c r="S450" s="77"/>
      <c r="T450" s="77"/>
      <c r="U450" s="77"/>
      <c r="V450" s="77"/>
      <c r="W450" s="77"/>
      <c r="X450" s="77"/>
      <c r="Y450" s="77"/>
      <c r="Z450" s="77"/>
    </row>
    <row r="451" spans="1:26" ht="15.75" customHeight="1">
      <c r="A451" s="77"/>
      <c r="B451" s="77"/>
      <c r="C451" s="77"/>
      <c r="D451" s="980"/>
      <c r="E451" s="980"/>
      <c r="F451" s="980"/>
      <c r="G451" s="980"/>
      <c r="H451" s="980"/>
      <c r="I451" s="77"/>
      <c r="J451" s="77"/>
      <c r="K451" s="77"/>
      <c r="L451" s="77"/>
      <c r="M451" s="1023"/>
      <c r="N451" s="982"/>
      <c r="O451" s="982"/>
      <c r="P451" s="77"/>
      <c r="Q451" s="77"/>
      <c r="R451" s="77"/>
      <c r="S451" s="77"/>
      <c r="T451" s="77"/>
      <c r="U451" s="77"/>
      <c r="V451" s="77"/>
      <c r="W451" s="77"/>
      <c r="X451" s="77"/>
      <c r="Y451" s="77"/>
      <c r="Z451" s="77"/>
    </row>
    <row r="452" spans="1:26" ht="15.75" customHeight="1">
      <c r="A452" s="77"/>
      <c r="B452" s="77"/>
      <c r="C452" s="77"/>
      <c r="D452" s="980"/>
      <c r="E452" s="980"/>
      <c r="F452" s="980"/>
      <c r="G452" s="980"/>
      <c r="H452" s="980"/>
      <c r="I452" s="77"/>
      <c r="J452" s="77"/>
      <c r="K452" s="77"/>
      <c r="L452" s="77"/>
      <c r="M452" s="1023"/>
      <c r="N452" s="982"/>
      <c r="O452" s="982"/>
      <c r="P452" s="77"/>
      <c r="Q452" s="77"/>
      <c r="R452" s="77"/>
      <c r="S452" s="77"/>
      <c r="T452" s="77"/>
      <c r="U452" s="77"/>
      <c r="V452" s="77"/>
      <c r="W452" s="77"/>
      <c r="X452" s="77"/>
      <c r="Y452" s="77"/>
      <c r="Z452" s="77"/>
    </row>
    <row r="453" spans="1:26" ht="15.75" customHeight="1">
      <c r="A453" s="77"/>
      <c r="B453" s="77"/>
      <c r="C453" s="77"/>
      <c r="D453" s="980"/>
      <c r="E453" s="980"/>
      <c r="F453" s="980"/>
      <c r="G453" s="980"/>
      <c r="H453" s="980"/>
      <c r="I453" s="77"/>
      <c r="J453" s="77"/>
      <c r="K453" s="77"/>
      <c r="L453" s="77"/>
      <c r="M453" s="1023"/>
      <c r="N453" s="982"/>
      <c r="O453" s="982"/>
      <c r="P453" s="77"/>
      <c r="Q453" s="77"/>
      <c r="R453" s="77"/>
      <c r="S453" s="77"/>
      <c r="T453" s="77"/>
      <c r="U453" s="77"/>
      <c r="V453" s="77"/>
      <c r="W453" s="77"/>
      <c r="X453" s="77"/>
      <c r="Y453" s="77"/>
      <c r="Z453" s="77"/>
    </row>
    <row r="454" spans="1:26" ht="15.75" customHeight="1">
      <c r="A454" s="77"/>
      <c r="B454" s="77"/>
      <c r="C454" s="77"/>
      <c r="D454" s="980"/>
      <c r="E454" s="980"/>
      <c r="F454" s="980"/>
      <c r="G454" s="980"/>
      <c r="H454" s="980"/>
      <c r="I454" s="77"/>
      <c r="J454" s="77"/>
      <c r="K454" s="77"/>
      <c r="L454" s="77"/>
      <c r="M454" s="1023"/>
      <c r="N454" s="982"/>
      <c r="O454" s="982"/>
      <c r="P454" s="77"/>
      <c r="Q454" s="77"/>
      <c r="R454" s="77"/>
      <c r="S454" s="77"/>
      <c r="T454" s="77"/>
      <c r="U454" s="77"/>
      <c r="V454" s="77"/>
      <c r="W454" s="77"/>
      <c r="X454" s="77"/>
      <c r="Y454" s="77"/>
      <c r="Z454" s="77"/>
    </row>
    <row r="455" spans="1:26" ht="15.75" customHeight="1">
      <c r="A455" s="77"/>
      <c r="B455" s="77"/>
      <c r="C455" s="77"/>
      <c r="D455" s="980"/>
      <c r="E455" s="980"/>
      <c r="F455" s="980"/>
      <c r="G455" s="980"/>
      <c r="H455" s="980"/>
      <c r="I455" s="77"/>
      <c r="J455" s="77"/>
      <c r="K455" s="77"/>
      <c r="L455" s="77"/>
      <c r="M455" s="1023"/>
      <c r="N455" s="982"/>
      <c r="O455" s="982"/>
      <c r="P455" s="77"/>
      <c r="Q455" s="77"/>
      <c r="R455" s="77"/>
      <c r="S455" s="77"/>
      <c r="T455" s="77"/>
      <c r="U455" s="77"/>
      <c r="V455" s="77"/>
      <c r="W455" s="77"/>
      <c r="X455" s="77"/>
      <c r="Y455" s="77"/>
      <c r="Z455" s="77"/>
    </row>
    <row r="456" spans="1:26" ht="15.75" customHeight="1">
      <c r="A456" s="77"/>
      <c r="B456" s="77"/>
      <c r="C456" s="77"/>
      <c r="D456" s="980"/>
      <c r="E456" s="980"/>
      <c r="F456" s="980"/>
      <c r="G456" s="980"/>
      <c r="H456" s="980"/>
      <c r="I456" s="77"/>
      <c r="J456" s="77"/>
      <c r="K456" s="77"/>
      <c r="L456" s="77"/>
      <c r="M456" s="1023"/>
      <c r="N456" s="982"/>
      <c r="O456" s="982"/>
      <c r="P456" s="77"/>
      <c r="Q456" s="77"/>
      <c r="R456" s="77"/>
      <c r="S456" s="77"/>
      <c r="T456" s="77"/>
      <c r="U456" s="77"/>
      <c r="V456" s="77"/>
      <c r="W456" s="77"/>
      <c r="X456" s="77"/>
      <c r="Y456" s="77"/>
      <c r="Z456" s="77"/>
    </row>
    <row r="457" spans="1:26" ht="15.75" customHeight="1">
      <c r="A457" s="77"/>
      <c r="B457" s="77"/>
      <c r="C457" s="77"/>
      <c r="D457" s="980"/>
      <c r="E457" s="980"/>
      <c r="F457" s="980"/>
      <c r="G457" s="980"/>
      <c r="H457" s="980"/>
      <c r="I457" s="77"/>
      <c r="J457" s="77"/>
      <c r="K457" s="77"/>
      <c r="L457" s="77"/>
      <c r="M457" s="1023"/>
      <c r="N457" s="982"/>
      <c r="O457" s="982"/>
      <c r="P457" s="77"/>
      <c r="Q457" s="77"/>
      <c r="R457" s="77"/>
      <c r="S457" s="77"/>
      <c r="T457" s="77"/>
      <c r="U457" s="77"/>
      <c r="V457" s="77"/>
      <c r="W457" s="77"/>
      <c r="X457" s="77"/>
      <c r="Y457" s="77"/>
      <c r="Z457" s="77"/>
    </row>
    <row r="458" spans="1:26" ht="15.75" customHeight="1">
      <c r="A458" s="77"/>
      <c r="B458" s="77"/>
      <c r="C458" s="77"/>
      <c r="D458" s="980"/>
      <c r="E458" s="980"/>
      <c r="F458" s="980"/>
      <c r="G458" s="980"/>
      <c r="H458" s="980"/>
      <c r="I458" s="77"/>
      <c r="J458" s="77"/>
      <c r="K458" s="77"/>
      <c r="L458" s="77"/>
      <c r="M458" s="1023"/>
      <c r="N458" s="982"/>
      <c r="O458" s="982"/>
      <c r="P458" s="77"/>
      <c r="Q458" s="77"/>
      <c r="R458" s="77"/>
      <c r="S458" s="77"/>
      <c r="T458" s="77"/>
      <c r="U458" s="77"/>
      <c r="V458" s="77"/>
      <c r="W458" s="77"/>
      <c r="X458" s="77"/>
      <c r="Y458" s="77"/>
      <c r="Z458" s="77"/>
    </row>
    <row r="459" spans="1:26" ht="15.75" customHeight="1">
      <c r="A459" s="77"/>
      <c r="B459" s="77"/>
      <c r="C459" s="77"/>
      <c r="D459" s="980"/>
      <c r="E459" s="980"/>
      <c r="F459" s="980"/>
      <c r="G459" s="980"/>
      <c r="H459" s="980"/>
      <c r="I459" s="77"/>
      <c r="J459" s="77"/>
      <c r="K459" s="77"/>
      <c r="L459" s="77"/>
      <c r="M459" s="1023"/>
      <c r="N459" s="982"/>
      <c r="O459" s="982"/>
      <c r="P459" s="77"/>
      <c r="Q459" s="77"/>
      <c r="R459" s="77"/>
      <c r="S459" s="77"/>
      <c r="T459" s="77"/>
      <c r="U459" s="77"/>
      <c r="V459" s="77"/>
      <c r="W459" s="77"/>
      <c r="X459" s="77"/>
      <c r="Y459" s="77"/>
      <c r="Z459" s="77"/>
    </row>
    <row r="460" spans="1:26" ht="15.75" customHeight="1">
      <c r="A460" s="77"/>
      <c r="B460" s="77"/>
      <c r="C460" s="77"/>
      <c r="D460" s="980"/>
      <c r="E460" s="980"/>
      <c r="F460" s="980"/>
      <c r="G460" s="980"/>
      <c r="H460" s="980"/>
      <c r="I460" s="77"/>
      <c r="J460" s="77"/>
      <c r="K460" s="77"/>
      <c r="L460" s="77"/>
      <c r="M460" s="1023"/>
      <c r="N460" s="982"/>
      <c r="O460" s="982"/>
      <c r="P460" s="77"/>
      <c r="Q460" s="77"/>
      <c r="R460" s="77"/>
      <c r="S460" s="77"/>
      <c r="T460" s="77"/>
      <c r="U460" s="77"/>
      <c r="V460" s="77"/>
      <c r="W460" s="77"/>
      <c r="X460" s="77"/>
      <c r="Y460" s="77"/>
      <c r="Z460" s="77"/>
    </row>
    <row r="461" spans="1:26" ht="15.75" customHeight="1">
      <c r="A461" s="77"/>
      <c r="B461" s="77"/>
      <c r="C461" s="77"/>
      <c r="D461" s="980"/>
      <c r="E461" s="980"/>
      <c r="F461" s="980"/>
      <c r="G461" s="980"/>
      <c r="H461" s="980"/>
      <c r="I461" s="77"/>
      <c r="J461" s="77"/>
      <c r="K461" s="77"/>
      <c r="L461" s="77"/>
      <c r="M461" s="1023"/>
      <c r="N461" s="982"/>
      <c r="O461" s="982"/>
      <c r="P461" s="77"/>
      <c r="Q461" s="77"/>
      <c r="R461" s="77"/>
      <c r="S461" s="77"/>
      <c r="T461" s="77"/>
      <c r="U461" s="77"/>
      <c r="V461" s="77"/>
      <c r="W461" s="77"/>
      <c r="X461" s="77"/>
      <c r="Y461" s="77"/>
      <c r="Z461" s="77"/>
    </row>
    <row r="462" spans="1:26" ht="15.75" customHeight="1">
      <c r="A462" s="77"/>
      <c r="B462" s="77"/>
      <c r="C462" s="77"/>
      <c r="D462" s="980"/>
      <c r="E462" s="980"/>
      <c r="F462" s="980"/>
      <c r="G462" s="980"/>
      <c r="H462" s="980"/>
      <c r="I462" s="77"/>
      <c r="J462" s="77"/>
      <c r="K462" s="77"/>
      <c r="L462" s="77"/>
      <c r="M462" s="1023"/>
      <c r="N462" s="982"/>
      <c r="O462" s="982"/>
      <c r="P462" s="77"/>
      <c r="Q462" s="77"/>
      <c r="R462" s="77"/>
      <c r="S462" s="77"/>
      <c r="T462" s="77"/>
      <c r="U462" s="77"/>
      <c r="V462" s="77"/>
      <c r="W462" s="77"/>
      <c r="X462" s="77"/>
      <c r="Y462" s="77"/>
      <c r="Z462" s="77"/>
    </row>
    <row r="463" spans="1:26" ht="15.75" customHeight="1">
      <c r="A463" s="77"/>
      <c r="B463" s="77"/>
      <c r="C463" s="77"/>
      <c r="D463" s="980"/>
      <c r="E463" s="980"/>
      <c r="F463" s="980"/>
      <c r="G463" s="980"/>
      <c r="H463" s="980"/>
      <c r="I463" s="77"/>
      <c r="J463" s="77"/>
      <c r="K463" s="77"/>
      <c r="L463" s="77"/>
      <c r="M463" s="1023"/>
      <c r="N463" s="982"/>
      <c r="O463" s="982"/>
      <c r="P463" s="77"/>
      <c r="Q463" s="77"/>
      <c r="R463" s="77"/>
      <c r="S463" s="77"/>
      <c r="T463" s="77"/>
      <c r="U463" s="77"/>
      <c r="V463" s="77"/>
      <c r="W463" s="77"/>
      <c r="X463" s="77"/>
      <c r="Y463" s="77"/>
      <c r="Z463" s="77"/>
    </row>
    <row r="464" spans="1:26" ht="15.75" customHeight="1">
      <c r="A464" s="77"/>
      <c r="B464" s="77"/>
      <c r="C464" s="77"/>
      <c r="D464" s="980"/>
      <c r="E464" s="980"/>
      <c r="F464" s="980"/>
      <c r="G464" s="980"/>
      <c r="H464" s="980"/>
      <c r="I464" s="77"/>
      <c r="J464" s="77"/>
      <c r="K464" s="77"/>
      <c r="L464" s="77"/>
      <c r="M464" s="1023"/>
      <c r="N464" s="982"/>
      <c r="O464" s="982"/>
      <c r="P464" s="77"/>
      <c r="Q464" s="77"/>
      <c r="R464" s="77"/>
      <c r="S464" s="77"/>
      <c r="T464" s="77"/>
      <c r="U464" s="77"/>
      <c r="V464" s="77"/>
      <c r="W464" s="77"/>
      <c r="X464" s="77"/>
      <c r="Y464" s="77"/>
      <c r="Z464" s="77"/>
    </row>
    <row r="465" spans="1:26" ht="15.75" customHeight="1">
      <c r="A465" s="77"/>
      <c r="B465" s="77"/>
      <c r="C465" s="77"/>
      <c r="D465" s="980"/>
      <c r="E465" s="980"/>
      <c r="F465" s="980"/>
      <c r="G465" s="980"/>
      <c r="H465" s="980"/>
      <c r="I465" s="77"/>
      <c r="J465" s="77"/>
      <c r="K465" s="77"/>
      <c r="L465" s="77"/>
      <c r="M465" s="1023"/>
      <c r="N465" s="982"/>
      <c r="O465" s="982"/>
      <c r="P465" s="77"/>
      <c r="Q465" s="77"/>
      <c r="R465" s="77"/>
      <c r="S465" s="77"/>
      <c r="T465" s="77"/>
      <c r="U465" s="77"/>
      <c r="V465" s="77"/>
      <c r="W465" s="77"/>
      <c r="X465" s="77"/>
      <c r="Y465" s="77"/>
      <c r="Z465" s="77"/>
    </row>
    <row r="466" spans="1:26" ht="15.75" customHeight="1"/>
    <row r="467" spans="1:26" ht="15.75" customHeight="1"/>
    <row r="468" spans="1:26" ht="15.75" customHeight="1"/>
    <row r="469" spans="1:26" ht="15.75" customHeight="1"/>
    <row r="470" spans="1:26" ht="15.75" customHeight="1"/>
    <row r="471" spans="1:26" ht="15.75" customHeight="1"/>
    <row r="472" spans="1:26" ht="15.75" customHeight="1"/>
    <row r="473" spans="1:26" ht="15.75" customHeight="1"/>
    <row r="474" spans="1:26" ht="15.75" customHeight="1"/>
    <row r="475" spans="1:26" ht="15.75" customHeight="1"/>
    <row r="476" spans="1:26" ht="15.75" customHeight="1"/>
    <row r="477" spans="1:26" ht="15.75" customHeight="1"/>
    <row r="478" spans="1:26" ht="15.75" customHeight="1"/>
    <row r="479" spans="1:26" ht="15.75" customHeight="1"/>
    <row r="480" spans="1:26"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P265"/>
  <mergeCells count="3">
    <mergeCell ref="A1:P1"/>
    <mergeCell ref="D3:H3"/>
    <mergeCell ref="J3:M3"/>
  </mergeCells>
  <pageMargins left="0.25" right="0.25" top="0.75" bottom="0.75" header="0" footer="0"/>
  <pageSetup paperSize="5" orientation="landscape"/>
  <rowBreaks count="4" manualBreakCount="4">
    <brk id="96" man="1"/>
    <brk id="149" man="1"/>
    <brk id="231" man="1"/>
    <brk id="46" man="1"/>
  </rowBreaks>
</worksheet>
</file>

<file path=xl/worksheets/sheet25.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12.42578125" customWidth="1"/>
    <col min="2" max="2" width="11.140625" customWidth="1"/>
    <col min="3" max="3" width="51.85546875" customWidth="1"/>
    <col min="4" max="4" width="19" customWidth="1"/>
    <col min="5" max="5" width="12.85546875" customWidth="1"/>
    <col min="6" max="6" width="14.85546875" customWidth="1"/>
    <col min="7" max="7" width="9.5703125" customWidth="1"/>
    <col min="8" max="8" width="15.140625" customWidth="1"/>
    <col min="9" max="10" width="8.7109375" customWidth="1"/>
    <col min="11" max="11" width="10.85546875" customWidth="1"/>
    <col min="12" max="13" width="8.7109375" customWidth="1"/>
    <col min="14" max="14" width="32.5703125" customWidth="1"/>
    <col min="15" max="15" width="39.140625" customWidth="1"/>
    <col min="16" max="16" width="13" customWidth="1"/>
    <col min="17" max="26" width="8.7109375" customWidth="1"/>
  </cols>
  <sheetData>
    <row r="1" spans="1:26" ht="12.75" customHeight="1">
      <c r="A1" s="1192" t="s">
        <v>5743</v>
      </c>
      <c r="B1" s="1172"/>
      <c r="C1" s="1172"/>
      <c r="D1" s="1172"/>
      <c r="E1" s="1172"/>
      <c r="F1" s="1172"/>
      <c r="G1" s="1172"/>
      <c r="H1" s="1172"/>
      <c r="I1" s="1172"/>
      <c r="J1" s="1172"/>
      <c r="K1" s="1172"/>
      <c r="L1" s="1172"/>
      <c r="M1" s="1172"/>
      <c r="N1" s="1172"/>
      <c r="O1" s="1172"/>
      <c r="P1" s="1172"/>
      <c r="Q1" s="8"/>
      <c r="R1" s="8"/>
      <c r="S1" s="8"/>
      <c r="T1" s="8"/>
      <c r="U1" s="8"/>
      <c r="V1" s="8"/>
      <c r="W1" s="8"/>
      <c r="X1" s="8"/>
      <c r="Y1" s="8"/>
      <c r="Z1" s="8"/>
    </row>
    <row r="2" spans="1:26" ht="12.75" customHeight="1">
      <c r="A2" s="991" t="str">
        <f>HYPERLINK("#Index!D4", "Index Pg")</f>
        <v>Index Pg</v>
      </c>
      <c r="B2" s="96"/>
      <c r="C2" s="60" t="str">
        <f>HYPERLINK("#'Budget Summary II'!A3:B5", "Budget Summary II")</f>
        <v>Budget Summary II</v>
      </c>
      <c r="D2" s="333"/>
      <c r="E2" s="333"/>
      <c r="F2" s="333"/>
      <c r="G2" s="333"/>
      <c r="H2" s="333"/>
      <c r="I2" s="333"/>
      <c r="J2" s="333"/>
      <c r="K2" s="333"/>
      <c r="L2" s="333"/>
      <c r="M2" s="766"/>
      <c r="N2" s="977"/>
      <c r="O2" s="977"/>
      <c r="P2" s="333"/>
      <c r="Q2" s="8"/>
      <c r="R2" s="8"/>
      <c r="S2" s="8"/>
      <c r="T2" s="8"/>
      <c r="U2" s="8"/>
      <c r="V2" s="8"/>
      <c r="W2" s="8"/>
      <c r="X2" s="8"/>
      <c r="Y2" s="8"/>
      <c r="Z2" s="8"/>
    </row>
    <row r="3" spans="1:26" ht="12.75" customHeight="1">
      <c r="A3" s="63" t="s">
        <v>150</v>
      </c>
      <c r="B3" s="63" t="s">
        <v>151</v>
      </c>
      <c r="C3" s="63" t="s">
        <v>12</v>
      </c>
      <c r="D3" s="1173" t="s">
        <v>428</v>
      </c>
      <c r="E3" s="1160"/>
      <c r="F3" s="1160"/>
      <c r="G3" s="1160"/>
      <c r="H3" s="1158"/>
      <c r="I3" s="979" t="s">
        <v>431</v>
      </c>
      <c r="J3" s="1174" t="s">
        <v>432</v>
      </c>
      <c r="K3" s="1160"/>
      <c r="L3" s="1160"/>
      <c r="M3" s="1158"/>
      <c r="N3" s="979" t="s">
        <v>433</v>
      </c>
      <c r="O3" s="63" t="s">
        <v>435</v>
      </c>
      <c r="P3" s="106" t="s">
        <v>434</v>
      </c>
      <c r="Q3" s="235"/>
      <c r="R3" s="235"/>
      <c r="S3" s="235"/>
      <c r="T3" s="235"/>
      <c r="U3" s="235"/>
      <c r="V3" s="235"/>
      <c r="W3" s="235"/>
      <c r="X3" s="235"/>
      <c r="Y3" s="235"/>
      <c r="Z3" s="235"/>
    </row>
    <row r="4" spans="1:26" ht="12.75" customHeight="1">
      <c r="A4" s="63"/>
      <c r="B4" s="63"/>
      <c r="C4" s="63"/>
      <c r="D4" s="93" t="s">
        <v>439</v>
      </c>
      <c r="E4" s="93" t="s">
        <v>394</v>
      </c>
      <c r="F4" s="93" t="s">
        <v>395</v>
      </c>
      <c r="G4" s="93" t="s">
        <v>440</v>
      </c>
      <c r="H4" s="93" t="s">
        <v>441</v>
      </c>
      <c r="I4" s="981"/>
      <c r="J4" s="63" t="s">
        <v>442</v>
      </c>
      <c r="K4" s="106" t="s">
        <v>443</v>
      </c>
      <c r="L4" s="63" t="s">
        <v>444</v>
      </c>
      <c r="M4" s="106" t="s">
        <v>445</v>
      </c>
      <c r="N4" s="981"/>
      <c r="O4" s="63"/>
      <c r="P4" s="106"/>
      <c r="Q4" s="235"/>
      <c r="R4" s="235"/>
      <c r="S4" s="235"/>
      <c r="T4" s="235"/>
      <c r="U4" s="235"/>
      <c r="V4" s="235"/>
      <c r="W4" s="235"/>
      <c r="X4" s="235"/>
      <c r="Y4" s="235"/>
      <c r="Z4" s="235"/>
    </row>
    <row r="5" spans="1:26" ht="12.75" customHeight="1">
      <c r="A5" s="64"/>
      <c r="B5" s="64"/>
      <c r="C5" s="64" t="s">
        <v>5749</v>
      </c>
      <c r="D5" s="64"/>
      <c r="E5" s="64"/>
      <c r="F5" s="64"/>
      <c r="G5" s="64"/>
      <c r="H5" s="64"/>
      <c r="I5" s="64"/>
      <c r="J5" s="64"/>
      <c r="K5" s="64"/>
      <c r="L5" s="64"/>
      <c r="M5" s="65">
        <f>M6+M19+M32+M50+M57+M72+M99+M101+M155+M180+M190+M197+M200+M213+M217+M220+M261+M264</f>
        <v>0</v>
      </c>
      <c r="N5" s="64"/>
      <c r="O5" s="64"/>
      <c r="P5" s="65">
        <f>P6+P19+P32+P50+P57+P72+P99+P101+P155+P180+P190+P197+P200+P213+P217+P220+P261+P264</f>
        <v>0</v>
      </c>
      <c r="Q5" s="917"/>
      <c r="R5" s="917"/>
      <c r="S5" s="917"/>
      <c r="T5" s="917"/>
      <c r="U5" s="917"/>
      <c r="V5" s="917"/>
      <c r="W5" s="917"/>
      <c r="X5" s="917"/>
      <c r="Y5" s="917"/>
      <c r="Z5" s="917"/>
    </row>
    <row r="6" spans="1:26" ht="12.75" customHeight="1">
      <c r="A6" s="64" t="s">
        <v>158</v>
      </c>
      <c r="B6" s="64"/>
      <c r="C6" s="64" t="s">
        <v>160</v>
      </c>
      <c r="D6" s="64"/>
      <c r="E6" s="64"/>
      <c r="F6" s="64"/>
      <c r="G6" s="64"/>
      <c r="H6" s="64"/>
      <c r="I6" s="64"/>
      <c r="J6" s="64"/>
      <c r="K6" s="64"/>
      <c r="L6" s="64"/>
      <c r="M6" s="65">
        <f>M7+M14</f>
        <v>0</v>
      </c>
      <c r="N6" s="64"/>
      <c r="O6" s="64"/>
      <c r="P6" s="65">
        <f>P7+P14</f>
        <v>0</v>
      </c>
      <c r="Q6" s="8"/>
      <c r="R6" s="8"/>
      <c r="S6" s="8"/>
      <c r="T6" s="8"/>
      <c r="U6" s="8"/>
      <c r="V6" s="8"/>
      <c r="W6" s="8"/>
      <c r="X6" s="8"/>
      <c r="Y6" s="8"/>
      <c r="Z6" s="8"/>
    </row>
    <row r="7" spans="1:26" ht="12.75" customHeight="1">
      <c r="A7" s="67" t="s">
        <v>161</v>
      </c>
      <c r="B7" s="67"/>
      <c r="C7" s="67" t="s">
        <v>163</v>
      </c>
      <c r="D7" s="67"/>
      <c r="E7" s="67"/>
      <c r="F7" s="67"/>
      <c r="G7" s="67"/>
      <c r="H7" s="67"/>
      <c r="I7" s="67"/>
      <c r="J7" s="67"/>
      <c r="K7" s="67"/>
      <c r="L7" s="67"/>
      <c r="M7" s="68">
        <f>SUM(M8:M10)</f>
        <v>0</v>
      </c>
      <c r="N7" s="67"/>
      <c r="O7" s="67"/>
      <c r="P7" s="68">
        <f>SUM(P8:P10)</f>
        <v>0</v>
      </c>
      <c r="Q7" s="8"/>
      <c r="R7" s="8"/>
      <c r="S7" s="8"/>
      <c r="T7" s="8"/>
      <c r="U7" s="8"/>
      <c r="V7" s="8"/>
      <c r="W7" s="8"/>
      <c r="X7" s="8"/>
      <c r="Y7" s="8"/>
      <c r="Z7" s="8"/>
    </row>
    <row r="8" spans="1:26" ht="12.75" customHeight="1">
      <c r="A8" s="70" t="s">
        <v>165</v>
      </c>
      <c r="B8" s="42" t="s">
        <v>166</v>
      </c>
      <c r="C8" s="4" t="s">
        <v>167</v>
      </c>
      <c r="D8" s="42"/>
      <c r="E8" s="42"/>
      <c r="F8" s="42"/>
      <c r="G8" s="42"/>
      <c r="H8" s="42"/>
      <c r="I8" s="42"/>
      <c r="J8" s="42"/>
      <c r="K8" s="71">
        <f t="shared" ref="K8:K10" si="0">J8/100000</f>
        <v>0</v>
      </c>
      <c r="L8" s="4"/>
      <c r="M8" s="71">
        <f t="shared" ref="M8:M10" si="1">K8*L8</f>
        <v>0</v>
      </c>
      <c r="N8" s="70"/>
      <c r="O8" s="70"/>
      <c r="P8" s="71"/>
      <c r="Q8" s="8"/>
      <c r="R8" s="8"/>
      <c r="S8" s="8"/>
      <c r="T8" s="8"/>
      <c r="U8" s="8"/>
      <c r="V8" s="8"/>
      <c r="W8" s="8"/>
      <c r="X8" s="8"/>
      <c r="Y8" s="8"/>
      <c r="Z8" s="8"/>
    </row>
    <row r="9" spans="1:26" ht="12.75" customHeight="1">
      <c r="A9" s="70" t="s">
        <v>168</v>
      </c>
      <c r="B9" s="42"/>
      <c r="C9" s="4" t="s">
        <v>169</v>
      </c>
      <c r="D9" s="42"/>
      <c r="E9" s="42"/>
      <c r="F9" s="42"/>
      <c r="G9" s="42"/>
      <c r="H9" s="42"/>
      <c r="I9" s="42"/>
      <c r="J9" s="42"/>
      <c r="K9" s="71">
        <f t="shared" si="0"/>
        <v>0</v>
      </c>
      <c r="L9" s="4"/>
      <c r="M9" s="71">
        <f t="shared" si="1"/>
        <v>0</v>
      </c>
      <c r="N9" s="70"/>
      <c r="O9" s="70"/>
      <c r="P9" s="71"/>
      <c r="Q9" s="8"/>
      <c r="R9" s="8"/>
      <c r="S9" s="8"/>
      <c r="T9" s="8"/>
      <c r="U9" s="8"/>
      <c r="V9" s="8"/>
      <c r="W9" s="8"/>
      <c r="X9" s="8"/>
      <c r="Y9" s="8"/>
      <c r="Z9" s="8"/>
    </row>
    <row r="10" spans="1:26" ht="12.75" customHeight="1">
      <c r="A10" s="70" t="s">
        <v>170</v>
      </c>
      <c r="B10" s="42"/>
      <c r="C10" s="4" t="s">
        <v>171</v>
      </c>
      <c r="D10" s="42"/>
      <c r="E10" s="42"/>
      <c r="F10" s="42"/>
      <c r="G10" s="42"/>
      <c r="H10" s="42"/>
      <c r="I10" s="42"/>
      <c r="J10" s="42"/>
      <c r="K10" s="71">
        <f t="shared" si="0"/>
        <v>0</v>
      </c>
      <c r="L10" s="4"/>
      <c r="M10" s="71">
        <f t="shared" si="1"/>
        <v>0</v>
      </c>
      <c r="N10" s="70"/>
      <c r="O10" s="70"/>
      <c r="P10" s="71"/>
      <c r="Q10" s="8"/>
      <c r="R10" s="8"/>
      <c r="S10" s="8"/>
      <c r="T10" s="8"/>
      <c r="U10" s="8"/>
      <c r="V10" s="8"/>
      <c r="W10" s="8"/>
      <c r="X10" s="8"/>
      <c r="Y10" s="8"/>
      <c r="Z10" s="8"/>
    </row>
    <row r="11" spans="1:26" ht="12.75" customHeight="1">
      <c r="A11" s="70" t="s">
        <v>172</v>
      </c>
      <c r="B11" s="74"/>
      <c r="C11" s="42" t="s">
        <v>173</v>
      </c>
      <c r="D11" s="989"/>
      <c r="E11" s="989"/>
      <c r="F11" s="989"/>
      <c r="G11" s="989"/>
      <c r="H11" s="989"/>
      <c r="I11" s="989"/>
      <c r="J11" s="989"/>
      <c r="K11" s="76"/>
      <c r="L11" s="756"/>
      <c r="M11" s="76"/>
      <c r="N11" s="990"/>
      <c r="O11" s="990"/>
      <c r="P11" s="76"/>
      <c r="Q11" s="8"/>
      <c r="R11" s="8"/>
      <c r="S11" s="8"/>
      <c r="T11" s="8"/>
      <c r="U11" s="8"/>
      <c r="V11" s="8"/>
      <c r="W11" s="8"/>
      <c r="X11" s="8"/>
      <c r="Y11" s="8"/>
      <c r="Z11" s="8"/>
    </row>
    <row r="12" spans="1:26" ht="12.75" customHeight="1">
      <c r="A12" s="70" t="s">
        <v>176</v>
      </c>
      <c r="B12" s="74"/>
      <c r="C12" s="42" t="s">
        <v>54</v>
      </c>
      <c r="D12" s="989"/>
      <c r="E12" s="989"/>
      <c r="F12" s="989"/>
      <c r="G12" s="989"/>
      <c r="H12" s="989"/>
      <c r="I12" s="989"/>
      <c r="J12" s="989"/>
      <c r="K12" s="76"/>
      <c r="L12" s="756"/>
      <c r="M12" s="76"/>
      <c r="N12" s="990"/>
      <c r="O12" s="990"/>
      <c r="P12" s="76"/>
      <c r="Q12" s="8"/>
      <c r="R12" s="8"/>
      <c r="S12" s="8"/>
      <c r="T12" s="8"/>
      <c r="U12" s="8"/>
      <c r="V12" s="8"/>
      <c r="W12" s="8"/>
      <c r="X12" s="8"/>
      <c r="Y12" s="8"/>
      <c r="Z12" s="8"/>
    </row>
    <row r="13" spans="1:26" ht="12.75" customHeight="1">
      <c r="A13" s="70" t="s">
        <v>177</v>
      </c>
      <c r="B13" s="74"/>
      <c r="C13" s="42" t="s">
        <v>62</v>
      </c>
      <c r="D13" s="989"/>
      <c r="E13" s="989"/>
      <c r="F13" s="989"/>
      <c r="G13" s="989"/>
      <c r="H13" s="989"/>
      <c r="I13" s="989"/>
      <c r="J13" s="989"/>
      <c r="K13" s="76"/>
      <c r="L13" s="756"/>
      <c r="M13" s="76"/>
      <c r="N13" s="990"/>
      <c r="O13" s="990"/>
      <c r="P13" s="76"/>
      <c r="Q13" s="8"/>
      <c r="R13" s="8"/>
      <c r="S13" s="8"/>
      <c r="T13" s="8"/>
      <c r="U13" s="8"/>
      <c r="V13" s="8"/>
      <c r="W13" s="8"/>
      <c r="X13" s="8"/>
      <c r="Y13" s="8"/>
      <c r="Z13" s="8"/>
    </row>
    <row r="14" spans="1:26" ht="12.75" customHeight="1">
      <c r="A14" s="67" t="s">
        <v>178</v>
      </c>
      <c r="B14" s="67"/>
      <c r="C14" s="67" t="s">
        <v>179</v>
      </c>
      <c r="D14" s="67"/>
      <c r="E14" s="67"/>
      <c r="F14" s="67"/>
      <c r="G14" s="67"/>
      <c r="H14" s="67"/>
      <c r="I14" s="67"/>
      <c r="J14" s="67"/>
      <c r="K14" s="67"/>
      <c r="L14" s="67"/>
      <c r="M14" s="68">
        <f>SUM(M15:M18)</f>
        <v>0</v>
      </c>
      <c r="N14" s="67"/>
      <c r="O14" s="67"/>
      <c r="P14" s="68">
        <f>SUM(P15:P18)</f>
        <v>0</v>
      </c>
      <c r="Q14" s="8"/>
      <c r="R14" s="8"/>
      <c r="S14" s="8"/>
      <c r="T14" s="8"/>
      <c r="U14" s="8"/>
      <c r="V14" s="8"/>
      <c r="W14" s="8"/>
      <c r="X14" s="8"/>
      <c r="Y14" s="8"/>
      <c r="Z14" s="8"/>
    </row>
    <row r="15" spans="1:26" ht="12.75" customHeight="1">
      <c r="A15" s="70" t="s">
        <v>180</v>
      </c>
      <c r="B15" s="304" t="s">
        <v>181</v>
      </c>
      <c r="C15" s="70" t="s">
        <v>182</v>
      </c>
      <c r="D15" s="304"/>
      <c r="E15" s="304"/>
      <c r="F15" s="304"/>
      <c r="G15" s="304"/>
      <c r="H15" s="304"/>
      <c r="I15" s="304"/>
      <c r="J15" s="304"/>
      <c r="K15" s="71">
        <f t="shared" ref="K15:K18" si="2">J15/100000</f>
        <v>0</v>
      </c>
      <c r="L15" s="4"/>
      <c r="M15" s="71">
        <f t="shared" ref="M15:M18" si="3">K15*L15</f>
        <v>0</v>
      </c>
      <c r="N15" s="70"/>
      <c r="O15" s="70"/>
      <c r="P15" s="71"/>
      <c r="Q15" s="8"/>
      <c r="R15" s="8"/>
      <c r="S15" s="8"/>
      <c r="T15" s="8"/>
      <c r="U15" s="8"/>
      <c r="V15" s="8"/>
      <c r="W15" s="8"/>
      <c r="X15" s="8"/>
      <c r="Y15" s="8"/>
      <c r="Z15" s="8"/>
    </row>
    <row r="16" spans="1:26" ht="12.75" customHeight="1">
      <c r="A16" s="70" t="s">
        <v>183</v>
      </c>
      <c r="B16" s="304" t="s">
        <v>184</v>
      </c>
      <c r="C16" s="70" t="s">
        <v>185</v>
      </c>
      <c r="D16" s="304"/>
      <c r="E16" s="304"/>
      <c r="F16" s="304"/>
      <c r="G16" s="304"/>
      <c r="H16" s="304"/>
      <c r="I16" s="304"/>
      <c r="J16" s="304"/>
      <c r="K16" s="71">
        <f t="shared" si="2"/>
        <v>0</v>
      </c>
      <c r="L16" s="4"/>
      <c r="M16" s="71">
        <f t="shared" si="3"/>
        <v>0</v>
      </c>
      <c r="N16" s="70"/>
      <c r="O16" s="70"/>
      <c r="P16" s="71"/>
      <c r="Q16" s="8"/>
      <c r="R16" s="8"/>
      <c r="S16" s="8"/>
      <c r="T16" s="8"/>
      <c r="U16" s="8"/>
      <c r="V16" s="8"/>
      <c r="W16" s="8"/>
      <c r="X16" s="8"/>
      <c r="Y16" s="8"/>
      <c r="Z16" s="8"/>
    </row>
    <row r="17" spans="1:26" ht="12.75" customHeight="1">
      <c r="A17" s="70" t="s">
        <v>187</v>
      </c>
      <c r="B17" s="304" t="s">
        <v>188</v>
      </c>
      <c r="C17" s="70" t="s">
        <v>189</v>
      </c>
      <c r="D17" s="304"/>
      <c r="E17" s="304"/>
      <c r="F17" s="304"/>
      <c r="G17" s="304"/>
      <c r="H17" s="304"/>
      <c r="I17" s="304"/>
      <c r="J17" s="304"/>
      <c r="K17" s="71">
        <f t="shared" si="2"/>
        <v>0</v>
      </c>
      <c r="L17" s="4"/>
      <c r="M17" s="71">
        <f t="shared" si="3"/>
        <v>0</v>
      </c>
      <c r="N17" s="70"/>
      <c r="O17" s="70"/>
      <c r="P17" s="71"/>
      <c r="Q17" s="8"/>
      <c r="R17" s="8"/>
      <c r="S17" s="8"/>
      <c r="T17" s="8"/>
      <c r="U17" s="8"/>
      <c r="V17" s="8"/>
      <c r="W17" s="8"/>
      <c r="X17" s="8"/>
      <c r="Y17" s="8"/>
      <c r="Z17" s="8"/>
    </row>
    <row r="18" spans="1:26" ht="12.75" customHeight="1">
      <c r="A18" s="70" t="s">
        <v>190</v>
      </c>
      <c r="B18" s="74"/>
      <c r="C18" s="42" t="s">
        <v>171</v>
      </c>
      <c r="D18" s="74"/>
      <c r="E18" s="74"/>
      <c r="F18" s="74"/>
      <c r="G18" s="74"/>
      <c r="H18" s="74"/>
      <c r="I18" s="74"/>
      <c r="J18" s="74"/>
      <c r="K18" s="71">
        <f t="shared" si="2"/>
        <v>0</v>
      </c>
      <c r="L18" s="4"/>
      <c r="M18" s="71">
        <f t="shared" si="3"/>
        <v>0</v>
      </c>
      <c r="N18" s="70"/>
      <c r="O18" s="70"/>
      <c r="P18" s="71"/>
      <c r="Q18" s="8"/>
      <c r="R18" s="8"/>
      <c r="S18" s="8"/>
      <c r="T18" s="8"/>
      <c r="U18" s="8"/>
      <c r="V18" s="8"/>
      <c r="W18" s="8"/>
      <c r="X18" s="8"/>
      <c r="Y18" s="8"/>
      <c r="Z18" s="8"/>
    </row>
    <row r="19" spans="1:26" ht="12.75" customHeight="1">
      <c r="A19" s="64" t="s">
        <v>191</v>
      </c>
      <c r="B19" s="64"/>
      <c r="C19" s="64" t="s">
        <v>16</v>
      </c>
      <c r="D19" s="64"/>
      <c r="E19" s="64"/>
      <c r="F19" s="64"/>
      <c r="G19" s="64"/>
      <c r="H19" s="64"/>
      <c r="I19" s="64"/>
      <c r="J19" s="64"/>
      <c r="K19" s="64"/>
      <c r="L19" s="64"/>
      <c r="M19" s="65">
        <f>M20+M23+M26</f>
        <v>0</v>
      </c>
      <c r="N19" s="64"/>
      <c r="O19" s="64"/>
      <c r="P19" s="65">
        <f>P20+P23+P26</f>
        <v>0</v>
      </c>
      <c r="Q19" s="8"/>
      <c r="R19" s="8"/>
      <c r="S19" s="8"/>
      <c r="T19" s="8"/>
      <c r="U19" s="8"/>
      <c r="V19" s="8"/>
      <c r="W19" s="8"/>
      <c r="X19" s="8"/>
      <c r="Y19" s="8"/>
      <c r="Z19" s="8"/>
    </row>
    <row r="20" spans="1:26" ht="12.75" customHeight="1">
      <c r="A20" s="67" t="s">
        <v>192</v>
      </c>
      <c r="B20" s="67"/>
      <c r="C20" s="67" t="s">
        <v>193</v>
      </c>
      <c r="D20" s="67"/>
      <c r="E20" s="67"/>
      <c r="F20" s="67"/>
      <c r="G20" s="67"/>
      <c r="H20" s="67"/>
      <c r="I20" s="67"/>
      <c r="J20" s="67"/>
      <c r="K20" s="67"/>
      <c r="L20" s="67"/>
      <c r="M20" s="68">
        <f>SUM(M21:M22)</f>
        <v>0</v>
      </c>
      <c r="N20" s="67"/>
      <c r="O20" s="67"/>
      <c r="P20" s="68">
        <f>SUM(P21:P22)</f>
        <v>0</v>
      </c>
      <c r="Q20" s="8"/>
      <c r="R20" s="8"/>
      <c r="S20" s="8"/>
      <c r="T20" s="8"/>
      <c r="U20" s="8"/>
      <c r="V20" s="8"/>
      <c r="W20" s="8"/>
      <c r="X20" s="8"/>
      <c r="Y20" s="8"/>
      <c r="Z20" s="8"/>
    </row>
    <row r="21" spans="1:26" ht="12.75" customHeight="1">
      <c r="A21" s="70" t="s">
        <v>194</v>
      </c>
      <c r="B21" s="70" t="s">
        <v>195</v>
      </c>
      <c r="C21" s="70" t="s">
        <v>196</v>
      </c>
      <c r="D21" s="70"/>
      <c r="E21" s="70"/>
      <c r="F21" s="70"/>
      <c r="G21" s="70"/>
      <c r="H21" s="70"/>
      <c r="I21" s="70"/>
      <c r="J21" s="70"/>
      <c r="K21" s="71">
        <f t="shared" ref="K21:K22" si="4">J21/100000</f>
        <v>0</v>
      </c>
      <c r="L21" s="4"/>
      <c r="M21" s="71">
        <f t="shared" ref="M21:M22" si="5">K21*L21</f>
        <v>0</v>
      </c>
      <c r="N21" s="70"/>
      <c r="O21" s="70"/>
      <c r="P21" s="71"/>
      <c r="Q21" s="8"/>
      <c r="R21" s="8"/>
      <c r="S21" s="8"/>
      <c r="T21" s="8"/>
      <c r="U21" s="8"/>
      <c r="V21" s="8"/>
      <c r="W21" s="8"/>
      <c r="X21" s="8"/>
      <c r="Y21" s="8"/>
      <c r="Z21" s="8"/>
    </row>
    <row r="22" spans="1:26" ht="12.75" customHeight="1">
      <c r="A22" s="70" t="s">
        <v>197</v>
      </c>
      <c r="B22" s="74"/>
      <c r="C22" s="42" t="s">
        <v>171</v>
      </c>
      <c r="D22" s="74"/>
      <c r="E22" s="74"/>
      <c r="F22" s="74"/>
      <c r="G22" s="74"/>
      <c r="H22" s="74"/>
      <c r="I22" s="74"/>
      <c r="J22" s="74"/>
      <c r="K22" s="71">
        <f t="shared" si="4"/>
        <v>0</v>
      </c>
      <c r="L22" s="4"/>
      <c r="M22" s="71">
        <f t="shared" si="5"/>
        <v>0</v>
      </c>
      <c r="N22" s="70"/>
      <c r="O22" s="70"/>
      <c r="P22" s="71"/>
      <c r="Q22" s="8"/>
      <c r="R22" s="8"/>
      <c r="S22" s="8"/>
      <c r="T22" s="8"/>
      <c r="U22" s="8"/>
      <c r="V22" s="8"/>
      <c r="W22" s="8"/>
      <c r="X22" s="8"/>
      <c r="Y22" s="8"/>
      <c r="Z22" s="8"/>
    </row>
    <row r="23" spans="1:26" ht="12.75" customHeight="1">
      <c r="A23" s="67" t="s">
        <v>198</v>
      </c>
      <c r="B23" s="67"/>
      <c r="C23" s="67" t="s">
        <v>199</v>
      </c>
      <c r="D23" s="67"/>
      <c r="E23" s="67"/>
      <c r="F23" s="67"/>
      <c r="G23" s="67"/>
      <c r="H23" s="67"/>
      <c r="I23" s="67"/>
      <c r="J23" s="67"/>
      <c r="K23" s="67"/>
      <c r="L23" s="67"/>
      <c r="M23" s="68">
        <f>SUM(M24:M25)</f>
        <v>0</v>
      </c>
      <c r="N23" s="67"/>
      <c r="O23" s="67"/>
      <c r="P23" s="68">
        <f>SUM(P24:P25)</f>
        <v>0</v>
      </c>
      <c r="Q23" s="8"/>
      <c r="R23" s="8"/>
      <c r="S23" s="8"/>
      <c r="T23" s="8"/>
      <c r="U23" s="8"/>
      <c r="V23" s="8"/>
      <c r="W23" s="8"/>
      <c r="X23" s="8"/>
      <c r="Y23" s="8"/>
      <c r="Z23" s="8"/>
    </row>
    <row r="24" spans="1:26" ht="12.75" customHeight="1">
      <c r="A24" s="70" t="s">
        <v>200</v>
      </c>
      <c r="B24" s="70" t="s">
        <v>201</v>
      </c>
      <c r="C24" s="70" t="s">
        <v>202</v>
      </c>
      <c r="D24" s="70"/>
      <c r="E24" s="70"/>
      <c r="F24" s="70"/>
      <c r="G24" s="70"/>
      <c r="H24" s="70"/>
      <c r="I24" s="70"/>
      <c r="J24" s="70"/>
      <c r="K24" s="71">
        <f t="shared" ref="K24:K25" si="6">J24/100000</f>
        <v>0</v>
      </c>
      <c r="L24" s="4"/>
      <c r="M24" s="71">
        <f t="shared" ref="M24:M25" si="7">K24*L24</f>
        <v>0</v>
      </c>
      <c r="N24" s="70"/>
      <c r="O24" s="70"/>
      <c r="P24" s="71"/>
      <c r="Q24" s="8"/>
      <c r="R24" s="8"/>
      <c r="S24" s="8"/>
      <c r="T24" s="8"/>
      <c r="U24" s="8"/>
      <c r="V24" s="8"/>
      <c r="W24" s="8"/>
      <c r="X24" s="8"/>
      <c r="Y24" s="8"/>
      <c r="Z24" s="8"/>
    </row>
    <row r="25" spans="1:26" ht="12.75" customHeight="1">
      <c r="A25" s="70" t="s">
        <v>203</v>
      </c>
      <c r="B25" s="70"/>
      <c r="C25" s="70" t="s">
        <v>171</v>
      </c>
      <c r="D25" s="70"/>
      <c r="E25" s="70"/>
      <c r="F25" s="70"/>
      <c r="G25" s="70"/>
      <c r="H25" s="70"/>
      <c r="I25" s="70"/>
      <c r="J25" s="70"/>
      <c r="K25" s="71">
        <f t="shared" si="6"/>
        <v>0</v>
      </c>
      <c r="L25" s="4"/>
      <c r="M25" s="71">
        <f t="shared" si="7"/>
        <v>0</v>
      </c>
      <c r="N25" s="70"/>
      <c r="O25" s="70"/>
      <c r="P25" s="71"/>
      <c r="Q25" s="8"/>
      <c r="R25" s="8"/>
      <c r="S25" s="8"/>
      <c r="T25" s="8"/>
      <c r="U25" s="8"/>
      <c r="V25" s="8"/>
      <c r="W25" s="8"/>
      <c r="X25" s="8"/>
      <c r="Y25" s="8"/>
      <c r="Z25" s="8"/>
    </row>
    <row r="26" spans="1:26" ht="12.75" customHeight="1">
      <c r="A26" s="67" t="s">
        <v>204</v>
      </c>
      <c r="B26" s="67"/>
      <c r="C26" s="67" t="s">
        <v>205</v>
      </c>
      <c r="D26" s="67"/>
      <c r="E26" s="67"/>
      <c r="F26" s="67"/>
      <c r="G26" s="67"/>
      <c r="H26" s="67"/>
      <c r="I26" s="67"/>
      <c r="J26" s="67"/>
      <c r="K26" s="67"/>
      <c r="L26" s="67"/>
      <c r="M26" s="68">
        <f>SUM(M27:M33)</f>
        <v>0</v>
      </c>
      <c r="N26" s="67"/>
      <c r="O26" s="67"/>
      <c r="P26" s="68">
        <f>SUM(P27:P33)</f>
        <v>0</v>
      </c>
      <c r="Q26" s="8"/>
      <c r="R26" s="8"/>
      <c r="S26" s="8"/>
      <c r="T26" s="8"/>
      <c r="U26" s="8"/>
      <c r="V26" s="8"/>
      <c r="W26" s="8"/>
      <c r="X26" s="8"/>
      <c r="Y26" s="8"/>
      <c r="Z26" s="8"/>
    </row>
    <row r="27" spans="1:26" ht="12.75" customHeight="1">
      <c r="A27" s="70" t="s">
        <v>206</v>
      </c>
      <c r="B27" s="70" t="s">
        <v>207</v>
      </c>
      <c r="C27" s="70" t="s">
        <v>208</v>
      </c>
      <c r="D27" s="70"/>
      <c r="E27" s="70"/>
      <c r="F27" s="70"/>
      <c r="G27" s="70"/>
      <c r="H27" s="70"/>
      <c r="I27" s="70"/>
      <c r="J27" s="70"/>
      <c r="K27" s="71">
        <f t="shared" ref="K27:K33" si="8">J27/100000</f>
        <v>0</v>
      </c>
      <c r="L27" s="4"/>
      <c r="M27" s="71">
        <f t="shared" ref="M27:M33" si="9">K27*L27</f>
        <v>0</v>
      </c>
      <c r="N27" s="70"/>
      <c r="O27" s="70"/>
      <c r="P27" s="71"/>
      <c r="Q27" s="8"/>
      <c r="R27" s="8"/>
      <c r="S27" s="8"/>
      <c r="T27" s="8"/>
      <c r="U27" s="8"/>
      <c r="V27" s="8"/>
      <c r="W27" s="8"/>
      <c r="X27" s="8"/>
      <c r="Y27" s="8"/>
      <c r="Z27" s="8"/>
    </row>
    <row r="28" spans="1:26" ht="12.75" customHeight="1">
      <c r="A28" s="70" t="s">
        <v>209</v>
      </c>
      <c r="B28" s="70" t="s">
        <v>210</v>
      </c>
      <c r="C28" s="70" t="s">
        <v>5726</v>
      </c>
      <c r="D28" s="70"/>
      <c r="E28" s="70"/>
      <c r="F28" s="70"/>
      <c r="G28" s="70"/>
      <c r="H28" s="70"/>
      <c r="I28" s="70"/>
      <c r="J28" s="70"/>
      <c r="K28" s="71">
        <f t="shared" si="8"/>
        <v>0</v>
      </c>
      <c r="L28" s="4"/>
      <c r="M28" s="71">
        <f t="shared" si="9"/>
        <v>0</v>
      </c>
      <c r="N28" s="70"/>
      <c r="O28" s="70"/>
      <c r="P28" s="71"/>
      <c r="Q28" s="8"/>
      <c r="R28" s="8"/>
      <c r="S28" s="8"/>
      <c r="T28" s="8"/>
      <c r="U28" s="8"/>
      <c r="V28" s="8"/>
      <c r="W28" s="8"/>
      <c r="X28" s="8"/>
      <c r="Y28" s="8"/>
      <c r="Z28" s="8"/>
    </row>
    <row r="29" spans="1:26" ht="12.75" customHeight="1">
      <c r="A29" s="70" t="s">
        <v>212</v>
      </c>
      <c r="B29" s="42" t="s">
        <v>166</v>
      </c>
      <c r="C29" s="4" t="s">
        <v>167</v>
      </c>
      <c r="D29" s="42"/>
      <c r="E29" s="42"/>
      <c r="F29" s="42"/>
      <c r="G29" s="42"/>
      <c r="H29" s="42"/>
      <c r="I29" s="42"/>
      <c r="J29" s="42"/>
      <c r="K29" s="71">
        <f t="shared" si="8"/>
        <v>0</v>
      </c>
      <c r="L29" s="4"/>
      <c r="M29" s="71">
        <f t="shared" si="9"/>
        <v>0</v>
      </c>
      <c r="N29" s="70"/>
      <c r="O29" s="70"/>
      <c r="P29" s="71"/>
      <c r="Q29" s="8"/>
      <c r="R29" s="8"/>
      <c r="S29" s="8"/>
      <c r="T29" s="8"/>
      <c r="U29" s="8"/>
      <c r="V29" s="8"/>
      <c r="W29" s="8"/>
      <c r="X29" s="8"/>
      <c r="Y29" s="8"/>
      <c r="Z29" s="8"/>
    </row>
    <row r="30" spans="1:26" ht="12.75" customHeight="1">
      <c r="A30" s="70" t="s">
        <v>213</v>
      </c>
      <c r="B30" s="74"/>
      <c r="C30" s="4" t="s">
        <v>169</v>
      </c>
      <c r="D30" s="74"/>
      <c r="E30" s="74"/>
      <c r="F30" s="74"/>
      <c r="G30" s="74"/>
      <c r="H30" s="74"/>
      <c r="I30" s="74"/>
      <c r="J30" s="74"/>
      <c r="K30" s="71">
        <f t="shared" si="8"/>
        <v>0</v>
      </c>
      <c r="L30" s="4"/>
      <c r="M30" s="71">
        <f t="shared" si="9"/>
        <v>0</v>
      </c>
      <c r="N30" s="70"/>
      <c r="O30" s="70"/>
      <c r="P30" s="71"/>
      <c r="Q30" s="8"/>
      <c r="R30" s="8"/>
      <c r="S30" s="8"/>
      <c r="T30" s="8"/>
      <c r="U30" s="8"/>
      <c r="V30" s="8"/>
      <c r="W30" s="8"/>
      <c r="X30" s="8"/>
      <c r="Y30" s="8"/>
      <c r="Z30" s="8"/>
    </row>
    <row r="31" spans="1:26" ht="12.75" customHeight="1">
      <c r="A31" s="70" t="s">
        <v>214</v>
      </c>
      <c r="B31" s="70" t="s">
        <v>215</v>
      </c>
      <c r="C31" s="70" t="s">
        <v>216</v>
      </c>
      <c r="D31" s="74"/>
      <c r="E31" s="74"/>
      <c r="F31" s="74"/>
      <c r="G31" s="74"/>
      <c r="H31" s="74"/>
      <c r="I31" s="74"/>
      <c r="J31" s="74"/>
      <c r="K31" s="71">
        <f t="shared" si="8"/>
        <v>0</v>
      </c>
      <c r="L31" s="4"/>
      <c r="M31" s="71">
        <f t="shared" si="9"/>
        <v>0</v>
      </c>
      <c r="N31" s="70"/>
      <c r="O31" s="70"/>
      <c r="P31" s="71"/>
      <c r="Q31" s="77"/>
      <c r="R31" s="77"/>
      <c r="S31" s="77"/>
      <c r="T31" s="77"/>
      <c r="U31" s="77"/>
      <c r="V31" s="77"/>
      <c r="W31" s="77"/>
      <c r="X31" s="77"/>
      <c r="Y31" s="77"/>
      <c r="Z31" s="77"/>
    </row>
    <row r="32" spans="1:26" ht="12.75" customHeight="1">
      <c r="A32" s="70" t="s">
        <v>217</v>
      </c>
      <c r="B32" s="70"/>
      <c r="C32" s="70" t="s">
        <v>218</v>
      </c>
      <c r="D32" s="74"/>
      <c r="E32" s="74"/>
      <c r="F32" s="74"/>
      <c r="G32" s="74"/>
      <c r="H32" s="74"/>
      <c r="I32" s="74"/>
      <c r="J32" s="74"/>
      <c r="K32" s="71">
        <f t="shared" si="8"/>
        <v>0</v>
      </c>
      <c r="L32" s="4"/>
      <c r="M32" s="71">
        <f t="shared" si="9"/>
        <v>0</v>
      </c>
      <c r="N32" s="70"/>
      <c r="O32" s="70"/>
      <c r="P32" s="71"/>
      <c r="Q32" s="77"/>
      <c r="R32" s="77"/>
      <c r="S32" s="77"/>
      <c r="T32" s="77"/>
      <c r="U32" s="77"/>
      <c r="V32" s="77"/>
      <c r="W32" s="77"/>
      <c r="X32" s="77"/>
      <c r="Y32" s="77"/>
      <c r="Z32" s="77"/>
    </row>
    <row r="33" spans="1:26" ht="12.75" customHeight="1">
      <c r="A33" s="77" t="s">
        <v>219</v>
      </c>
      <c r="B33" s="74"/>
      <c r="C33" s="4" t="s">
        <v>171</v>
      </c>
      <c r="D33" s="74"/>
      <c r="E33" s="74"/>
      <c r="F33" s="74"/>
      <c r="G33" s="74"/>
      <c r="H33" s="74"/>
      <c r="I33" s="74"/>
      <c r="J33" s="74"/>
      <c r="K33" s="71">
        <f t="shared" si="8"/>
        <v>0</v>
      </c>
      <c r="L33" s="4"/>
      <c r="M33" s="71">
        <f t="shared" si="9"/>
        <v>0</v>
      </c>
      <c r="N33" s="70"/>
      <c r="O33" s="70"/>
      <c r="P33" s="71"/>
      <c r="Q33" s="77"/>
      <c r="R33" s="77"/>
      <c r="S33" s="77"/>
      <c r="T33" s="77"/>
      <c r="U33" s="77"/>
      <c r="V33" s="77"/>
      <c r="W33" s="77"/>
      <c r="X33" s="77"/>
      <c r="Y33" s="77"/>
      <c r="Z33" s="77"/>
    </row>
    <row r="34" spans="1:26" ht="12.75" customHeight="1">
      <c r="A34" s="64" t="s">
        <v>220</v>
      </c>
      <c r="B34" s="64"/>
      <c r="C34" s="64" t="s">
        <v>221</v>
      </c>
      <c r="D34" s="64"/>
      <c r="E34" s="64"/>
      <c r="F34" s="64"/>
      <c r="G34" s="64"/>
      <c r="H34" s="64"/>
      <c r="I34" s="64"/>
      <c r="J34" s="64"/>
      <c r="K34" s="64"/>
      <c r="L34" s="64"/>
      <c r="M34" s="65">
        <f>M35+M44</f>
        <v>0</v>
      </c>
      <c r="N34" s="64"/>
      <c r="O34" s="64"/>
      <c r="P34" s="65">
        <f>P35+P44</f>
        <v>0</v>
      </c>
      <c r="Q34" s="77"/>
      <c r="R34" s="77"/>
      <c r="S34" s="77"/>
      <c r="T34" s="77"/>
      <c r="U34" s="77"/>
      <c r="V34" s="77"/>
      <c r="W34" s="77"/>
      <c r="X34" s="77"/>
      <c r="Y34" s="77"/>
      <c r="Z34" s="77"/>
    </row>
    <row r="35" spans="1:26" ht="12.75" customHeight="1">
      <c r="A35" s="67" t="s">
        <v>222</v>
      </c>
      <c r="B35" s="67"/>
      <c r="C35" s="67" t="s">
        <v>223</v>
      </c>
      <c r="D35" s="67"/>
      <c r="E35" s="67"/>
      <c r="F35" s="67"/>
      <c r="G35" s="67"/>
      <c r="H35" s="67"/>
      <c r="I35" s="67"/>
      <c r="J35" s="67"/>
      <c r="K35" s="67"/>
      <c r="L35" s="67"/>
      <c r="M35" s="68">
        <f>M36+M41+M42</f>
        <v>0</v>
      </c>
      <c r="N35" s="67"/>
      <c r="O35" s="67"/>
      <c r="P35" s="68">
        <f>P36+P41+P42</f>
        <v>0</v>
      </c>
      <c r="Q35" s="77"/>
      <c r="R35" s="77"/>
      <c r="S35" s="77"/>
      <c r="T35" s="77"/>
      <c r="U35" s="77"/>
      <c r="V35" s="77"/>
      <c r="W35" s="77"/>
      <c r="X35" s="77"/>
      <c r="Y35" s="77"/>
      <c r="Z35" s="77"/>
    </row>
    <row r="36" spans="1:26" ht="12.75" customHeight="1">
      <c r="A36" s="78" t="s">
        <v>224</v>
      </c>
      <c r="B36" s="78" t="s">
        <v>225</v>
      </c>
      <c r="C36" s="78" t="s">
        <v>226</v>
      </c>
      <c r="D36" s="78"/>
      <c r="E36" s="78"/>
      <c r="F36" s="78"/>
      <c r="G36" s="78"/>
      <c r="H36" s="78"/>
      <c r="I36" s="78"/>
      <c r="J36" s="78"/>
      <c r="K36" s="78"/>
      <c r="L36" s="78"/>
      <c r="M36" s="79">
        <f>SUM(M37:M40)</f>
        <v>0</v>
      </c>
      <c r="N36" s="78"/>
      <c r="O36" s="78"/>
      <c r="P36" s="79">
        <f>SUM(P37:P40)</f>
        <v>0</v>
      </c>
      <c r="Q36" s="8"/>
      <c r="R36" s="8"/>
      <c r="S36" s="8"/>
      <c r="T36" s="8"/>
      <c r="U36" s="8"/>
      <c r="V36" s="8"/>
      <c r="W36" s="8"/>
      <c r="X36" s="8"/>
      <c r="Y36" s="8"/>
      <c r="Z36" s="8"/>
    </row>
    <row r="37" spans="1:26" ht="12.75" customHeight="1">
      <c r="A37" s="70" t="s">
        <v>227</v>
      </c>
      <c r="B37" s="70" t="s">
        <v>228</v>
      </c>
      <c r="C37" s="70" t="s">
        <v>229</v>
      </c>
      <c r="D37" s="70"/>
      <c r="E37" s="70"/>
      <c r="F37" s="70"/>
      <c r="G37" s="70"/>
      <c r="H37" s="70"/>
      <c r="I37" s="70"/>
      <c r="J37" s="70"/>
      <c r="K37" s="71">
        <f t="shared" ref="K37:K41" si="10">J37/100000</f>
        <v>0</v>
      </c>
      <c r="L37" s="4"/>
      <c r="M37" s="71">
        <f t="shared" ref="M37:M41" si="11">K37*L37</f>
        <v>0</v>
      </c>
      <c r="N37" s="70"/>
      <c r="O37" s="70"/>
      <c r="P37" s="71"/>
      <c r="Q37" s="8"/>
      <c r="R37" s="8"/>
      <c r="S37" s="8"/>
      <c r="T37" s="8"/>
      <c r="U37" s="8"/>
      <c r="V37" s="8"/>
      <c r="W37" s="8"/>
      <c r="X37" s="8"/>
      <c r="Y37" s="8"/>
      <c r="Z37" s="8"/>
    </row>
    <row r="38" spans="1:26" ht="12.75" customHeight="1">
      <c r="A38" s="70" t="s">
        <v>230</v>
      </c>
      <c r="B38" s="70"/>
      <c r="C38" s="70" t="s">
        <v>231</v>
      </c>
      <c r="D38" s="70"/>
      <c r="E38" s="70"/>
      <c r="F38" s="70"/>
      <c r="G38" s="70"/>
      <c r="H38" s="70"/>
      <c r="I38" s="70"/>
      <c r="J38" s="70"/>
      <c r="K38" s="71">
        <f t="shared" si="10"/>
        <v>0</v>
      </c>
      <c r="L38" s="4"/>
      <c r="M38" s="71">
        <f t="shared" si="11"/>
        <v>0</v>
      </c>
      <c r="N38" s="70"/>
      <c r="O38" s="70"/>
      <c r="P38" s="71"/>
      <c r="Q38" s="8"/>
      <c r="R38" s="8"/>
      <c r="S38" s="8"/>
      <c r="T38" s="8"/>
      <c r="U38" s="8"/>
      <c r="V38" s="8"/>
      <c r="W38" s="8"/>
      <c r="X38" s="8"/>
      <c r="Y38" s="8"/>
      <c r="Z38" s="8"/>
    </row>
    <row r="39" spans="1:26" ht="12.75" customHeight="1">
      <c r="A39" s="70" t="s">
        <v>232</v>
      </c>
      <c r="B39" s="70" t="s">
        <v>233</v>
      </c>
      <c r="C39" s="70" t="s">
        <v>234</v>
      </c>
      <c r="D39" s="70"/>
      <c r="E39" s="70"/>
      <c r="F39" s="70"/>
      <c r="G39" s="70"/>
      <c r="H39" s="70"/>
      <c r="I39" s="70"/>
      <c r="J39" s="70"/>
      <c r="K39" s="71">
        <f t="shared" si="10"/>
        <v>0</v>
      </c>
      <c r="L39" s="4"/>
      <c r="M39" s="71">
        <f t="shared" si="11"/>
        <v>0</v>
      </c>
      <c r="N39" s="70"/>
      <c r="O39" s="70"/>
      <c r="P39" s="71"/>
      <c r="Q39" s="8"/>
      <c r="R39" s="8"/>
      <c r="S39" s="8"/>
      <c r="T39" s="8"/>
      <c r="U39" s="8"/>
      <c r="V39" s="8"/>
      <c r="W39" s="8"/>
      <c r="X39" s="8"/>
      <c r="Y39" s="8"/>
      <c r="Z39" s="8"/>
    </row>
    <row r="40" spans="1:26" ht="12.75" customHeight="1">
      <c r="A40" s="70" t="s">
        <v>235</v>
      </c>
      <c r="B40" s="70"/>
      <c r="C40" s="70" t="s">
        <v>171</v>
      </c>
      <c r="D40" s="70"/>
      <c r="E40" s="70"/>
      <c r="F40" s="70"/>
      <c r="G40" s="70"/>
      <c r="H40" s="70"/>
      <c r="I40" s="70"/>
      <c r="J40" s="70"/>
      <c r="K40" s="71">
        <f t="shared" si="10"/>
        <v>0</v>
      </c>
      <c r="L40" s="4"/>
      <c r="M40" s="71">
        <f t="shared" si="11"/>
        <v>0</v>
      </c>
      <c r="N40" s="70"/>
      <c r="O40" s="70"/>
      <c r="P40" s="71"/>
      <c r="Q40" s="8"/>
      <c r="R40" s="8"/>
      <c r="S40" s="8"/>
      <c r="T40" s="8"/>
      <c r="U40" s="8"/>
      <c r="V40" s="8"/>
      <c r="W40" s="8"/>
      <c r="X40" s="8"/>
      <c r="Y40" s="8"/>
      <c r="Z40" s="8"/>
    </row>
    <row r="41" spans="1:26" ht="12.75" customHeight="1">
      <c r="A41" s="78" t="s">
        <v>236</v>
      </c>
      <c r="B41" s="78" t="s">
        <v>237</v>
      </c>
      <c r="C41" s="78" t="s">
        <v>238</v>
      </c>
      <c r="D41" s="78"/>
      <c r="E41" s="78"/>
      <c r="F41" s="78"/>
      <c r="G41" s="78"/>
      <c r="H41" s="78"/>
      <c r="I41" s="78"/>
      <c r="J41" s="78"/>
      <c r="K41" s="79">
        <f t="shared" si="10"/>
        <v>0</v>
      </c>
      <c r="L41" s="543"/>
      <c r="M41" s="79">
        <f t="shared" si="11"/>
        <v>0</v>
      </c>
      <c r="N41" s="78"/>
      <c r="O41" s="78"/>
      <c r="P41" s="79"/>
      <c r="Q41" s="8"/>
      <c r="R41" s="8"/>
      <c r="S41" s="8"/>
      <c r="T41" s="8"/>
      <c r="U41" s="8"/>
      <c r="V41" s="8"/>
      <c r="W41" s="8"/>
      <c r="X41" s="8"/>
      <c r="Y41" s="8"/>
      <c r="Z41" s="8"/>
    </row>
    <row r="42" spans="1:26" ht="12.75" customHeight="1">
      <c r="A42" s="78" t="s">
        <v>239</v>
      </c>
      <c r="B42" s="78"/>
      <c r="C42" s="78" t="s">
        <v>240</v>
      </c>
      <c r="D42" s="78"/>
      <c r="E42" s="78"/>
      <c r="F42" s="78"/>
      <c r="G42" s="78"/>
      <c r="H42" s="78"/>
      <c r="I42" s="78"/>
      <c r="J42" s="78"/>
      <c r="K42" s="78"/>
      <c r="L42" s="78"/>
      <c r="M42" s="79">
        <f>M43</f>
        <v>0</v>
      </c>
      <c r="N42" s="78"/>
      <c r="O42" s="78"/>
      <c r="P42" s="79">
        <f>P43</f>
        <v>0</v>
      </c>
      <c r="Q42" s="8"/>
      <c r="R42" s="8"/>
      <c r="S42" s="8"/>
      <c r="T42" s="8"/>
      <c r="U42" s="8"/>
      <c r="V42" s="8"/>
      <c r="W42" s="8"/>
      <c r="X42" s="8"/>
      <c r="Y42" s="8"/>
      <c r="Z42" s="8"/>
    </row>
    <row r="43" spans="1:26" ht="12.75" customHeight="1">
      <c r="A43" s="70" t="s">
        <v>241</v>
      </c>
      <c r="B43" s="4" t="s">
        <v>242</v>
      </c>
      <c r="C43" s="4" t="s">
        <v>243</v>
      </c>
      <c r="D43" s="4"/>
      <c r="E43" s="4"/>
      <c r="F43" s="4"/>
      <c r="G43" s="4"/>
      <c r="H43" s="4"/>
      <c r="I43" s="4"/>
      <c r="J43" s="4"/>
      <c r="K43" s="71">
        <f>J43/100000</f>
        <v>0</v>
      </c>
      <c r="L43" s="4"/>
      <c r="M43" s="71">
        <f>K43*L43</f>
        <v>0</v>
      </c>
      <c r="N43" s="70"/>
      <c r="O43" s="70"/>
      <c r="P43" s="71"/>
      <c r="Q43" s="8"/>
      <c r="R43" s="8"/>
      <c r="S43" s="8"/>
      <c r="T43" s="8"/>
      <c r="U43" s="8"/>
      <c r="V43" s="8"/>
      <c r="W43" s="8"/>
      <c r="X43" s="8"/>
      <c r="Y43" s="8"/>
      <c r="Z43" s="8"/>
    </row>
    <row r="44" spans="1:26" ht="12.75" customHeight="1">
      <c r="A44" s="67" t="s">
        <v>244</v>
      </c>
      <c r="B44" s="67"/>
      <c r="C44" s="67" t="s">
        <v>245</v>
      </c>
      <c r="D44" s="67"/>
      <c r="E44" s="67"/>
      <c r="F44" s="67"/>
      <c r="G44" s="67"/>
      <c r="H44" s="67"/>
      <c r="I44" s="67"/>
      <c r="J44" s="67"/>
      <c r="K44" s="67"/>
      <c r="L44" s="67"/>
      <c r="M44" s="68">
        <f>M45</f>
        <v>0</v>
      </c>
      <c r="N44" s="67"/>
      <c r="O44" s="67"/>
      <c r="P44" s="68">
        <f>P45</f>
        <v>0</v>
      </c>
      <c r="Q44" s="8"/>
      <c r="R44" s="8"/>
      <c r="S44" s="8"/>
      <c r="T44" s="8"/>
      <c r="U44" s="8"/>
      <c r="V44" s="8"/>
      <c r="W44" s="8"/>
      <c r="X44" s="8"/>
      <c r="Y44" s="8"/>
      <c r="Z44" s="8"/>
    </row>
    <row r="45" spans="1:26" ht="12.75" customHeight="1">
      <c r="A45" s="78" t="s">
        <v>246</v>
      </c>
      <c r="B45" s="78" t="s">
        <v>247</v>
      </c>
      <c r="C45" s="78" t="s">
        <v>248</v>
      </c>
      <c r="D45" s="78"/>
      <c r="E45" s="78"/>
      <c r="F45" s="78"/>
      <c r="G45" s="78"/>
      <c r="H45" s="78"/>
      <c r="I45" s="78"/>
      <c r="J45" s="78"/>
      <c r="K45" s="78"/>
      <c r="L45" s="78"/>
      <c r="M45" s="79">
        <f>SUM(M46:M48)</f>
        <v>0</v>
      </c>
      <c r="N45" s="78"/>
      <c r="O45" s="78"/>
      <c r="P45" s="79">
        <f>SUM(P46:P48)</f>
        <v>0</v>
      </c>
      <c r="Q45" s="8"/>
      <c r="R45" s="8"/>
      <c r="S45" s="8"/>
      <c r="T45" s="8"/>
      <c r="U45" s="8"/>
      <c r="V45" s="8"/>
      <c r="W45" s="8"/>
      <c r="X45" s="8"/>
      <c r="Y45" s="8"/>
      <c r="Z45" s="8"/>
    </row>
    <row r="46" spans="1:26" ht="12.75" customHeight="1">
      <c r="A46" s="70" t="s">
        <v>249</v>
      </c>
      <c r="B46" s="70" t="s">
        <v>250</v>
      </c>
      <c r="C46" s="70" t="s">
        <v>251</v>
      </c>
      <c r="D46" s="70"/>
      <c r="E46" s="70"/>
      <c r="F46" s="70"/>
      <c r="G46" s="70"/>
      <c r="H46" s="70"/>
      <c r="I46" s="70"/>
      <c r="J46" s="70"/>
      <c r="K46" s="71">
        <f t="shared" ref="K46:K48" si="12">J46/100000</f>
        <v>0</v>
      </c>
      <c r="L46" s="4"/>
      <c r="M46" s="71">
        <f t="shared" ref="M46:M48" si="13">K46*L46</f>
        <v>0</v>
      </c>
      <c r="N46" s="70"/>
      <c r="O46" s="70"/>
      <c r="P46" s="71"/>
      <c r="Q46" s="8"/>
      <c r="R46" s="8"/>
      <c r="S46" s="8"/>
      <c r="T46" s="8"/>
      <c r="U46" s="8"/>
      <c r="V46" s="8"/>
      <c r="W46" s="8"/>
      <c r="X46" s="8"/>
      <c r="Y46" s="8"/>
      <c r="Z46" s="8"/>
    </row>
    <row r="47" spans="1:26" ht="12.75" customHeight="1">
      <c r="A47" s="70" t="s">
        <v>252</v>
      </c>
      <c r="B47" s="70" t="s">
        <v>253</v>
      </c>
      <c r="C47" s="70" t="s">
        <v>254</v>
      </c>
      <c r="D47" s="70"/>
      <c r="E47" s="70"/>
      <c r="F47" s="70"/>
      <c r="G47" s="70"/>
      <c r="H47" s="70"/>
      <c r="I47" s="70"/>
      <c r="J47" s="70"/>
      <c r="K47" s="71">
        <f t="shared" si="12"/>
        <v>0</v>
      </c>
      <c r="L47" s="4"/>
      <c r="M47" s="71">
        <f t="shared" si="13"/>
        <v>0</v>
      </c>
      <c r="N47" s="70"/>
      <c r="O47" s="70"/>
      <c r="P47" s="71"/>
      <c r="Q47" s="8"/>
      <c r="R47" s="8"/>
      <c r="S47" s="8"/>
      <c r="T47" s="8"/>
      <c r="U47" s="8"/>
      <c r="V47" s="8"/>
      <c r="W47" s="8"/>
      <c r="X47" s="8"/>
      <c r="Y47" s="8"/>
      <c r="Z47" s="8"/>
    </row>
    <row r="48" spans="1:26" ht="12.75" customHeight="1">
      <c r="A48" s="70" t="s">
        <v>255</v>
      </c>
      <c r="B48" s="70"/>
      <c r="C48" s="70" t="s">
        <v>256</v>
      </c>
      <c r="D48" s="70"/>
      <c r="E48" s="70"/>
      <c r="F48" s="70"/>
      <c r="G48" s="70"/>
      <c r="H48" s="70"/>
      <c r="I48" s="70"/>
      <c r="J48" s="70"/>
      <c r="K48" s="71">
        <f t="shared" si="12"/>
        <v>0</v>
      </c>
      <c r="L48" s="4"/>
      <c r="M48" s="71">
        <f t="shared" si="13"/>
        <v>0</v>
      </c>
      <c r="N48" s="70"/>
      <c r="O48" s="70"/>
      <c r="P48" s="71"/>
      <c r="Q48" s="8"/>
      <c r="R48" s="8"/>
      <c r="S48" s="8"/>
      <c r="T48" s="8"/>
      <c r="U48" s="8"/>
      <c r="V48" s="8"/>
      <c r="W48" s="8"/>
      <c r="X48" s="8"/>
      <c r="Y48" s="8"/>
      <c r="Z48" s="8"/>
    </row>
    <row r="49" spans="1:26" ht="12.75" customHeight="1">
      <c r="A49" s="70" t="s">
        <v>257</v>
      </c>
      <c r="B49" s="74"/>
      <c r="C49" s="42" t="s">
        <v>258</v>
      </c>
      <c r="D49" s="989"/>
      <c r="E49" s="989"/>
      <c r="F49" s="989"/>
      <c r="G49" s="989"/>
      <c r="H49" s="989"/>
      <c r="I49" s="989"/>
      <c r="J49" s="989"/>
      <c r="K49" s="76"/>
      <c r="L49" s="756"/>
      <c r="M49" s="76"/>
      <c r="N49" s="990"/>
      <c r="O49" s="990"/>
      <c r="P49" s="76"/>
      <c r="Q49" s="8"/>
      <c r="R49" s="8"/>
      <c r="S49" s="8"/>
      <c r="T49" s="8"/>
      <c r="U49" s="8"/>
      <c r="V49" s="8"/>
      <c r="W49" s="8"/>
      <c r="X49" s="8"/>
      <c r="Y49" s="8"/>
      <c r="Z49" s="8"/>
    </row>
    <row r="50" spans="1:26" ht="12.75" customHeight="1">
      <c r="A50" s="64" t="s">
        <v>259</v>
      </c>
      <c r="B50" s="64"/>
      <c r="C50" s="64" t="s">
        <v>260</v>
      </c>
      <c r="D50" s="64"/>
      <c r="E50" s="64"/>
      <c r="F50" s="64"/>
      <c r="G50" s="64"/>
      <c r="H50" s="64"/>
      <c r="I50" s="64"/>
      <c r="J50" s="64"/>
      <c r="K50" s="64"/>
      <c r="L50" s="64"/>
      <c r="M50" s="65">
        <f>M51+M54+M55+M56</f>
        <v>0</v>
      </c>
      <c r="N50" s="64"/>
      <c r="O50" s="64"/>
      <c r="P50" s="65">
        <f>P51+P54+P55+P56</f>
        <v>0</v>
      </c>
      <c r="Q50" s="8"/>
      <c r="R50" s="8"/>
      <c r="S50" s="8"/>
      <c r="T50" s="8"/>
      <c r="U50" s="8"/>
      <c r="V50" s="8"/>
      <c r="W50" s="8"/>
      <c r="X50" s="8"/>
      <c r="Y50" s="8"/>
      <c r="Z50" s="8"/>
    </row>
    <row r="51" spans="1:26" ht="12.75" customHeight="1">
      <c r="A51" s="67" t="s">
        <v>261</v>
      </c>
      <c r="B51" s="67" t="s">
        <v>262</v>
      </c>
      <c r="C51" s="67" t="s">
        <v>263</v>
      </c>
      <c r="D51" s="67"/>
      <c r="E51" s="67"/>
      <c r="F51" s="67"/>
      <c r="G51" s="67"/>
      <c r="H51" s="67"/>
      <c r="I51" s="67"/>
      <c r="J51" s="67"/>
      <c r="K51" s="67"/>
      <c r="L51" s="67"/>
      <c r="M51" s="68">
        <f>SUM(M52:M53)</f>
        <v>0</v>
      </c>
      <c r="N51" s="67"/>
      <c r="O51" s="67"/>
      <c r="P51" s="68">
        <f>SUM(P52:P53)</f>
        <v>0</v>
      </c>
      <c r="Q51" s="8"/>
      <c r="R51" s="8"/>
      <c r="S51" s="8"/>
      <c r="T51" s="8"/>
      <c r="U51" s="8"/>
      <c r="V51" s="8"/>
      <c r="W51" s="8"/>
      <c r="X51" s="8"/>
      <c r="Y51" s="8"/>
      <c r="Z51" s="8"/>
    </row>
    <row r="52" spans="1:26" ht="12.75" customHeight="1">
      <c r="A52" s="70" t="s">
        <v>264</v>
      </c>
      <c r="B52" s="70" t="s">
        <v>265</v>
      </c>
      <c r="C52" s="70" t="s">
        <v>266</v>
      </c>
      <c r="D52" s="70"/>
      <c r="E52" s="70"/>
      <c r="F52" s="70"/>
      <c r="G52" s="70"/>
      <c r="H52" s="70"/>
      <c r="I52" s="70"/>
      <c r="J52" s="70"/>
      <c r="K52" s="71">
        <f t="shared" ref="K52:K56" si="14">J52/100000</f>
        <v>0</v>
      </c>
      <c r="L52" s="4"/>
      <c r="M52" s="71">
        <f t="shared" ref="M52:M56" si="15">K52*L52</f>
        <v>0</v>
      </c>
      <c r="N52" s="70"/>
      <c r="O52" s="70"/>
      <c r="P52" s="71"/>
      <c r="Q52" s="8"/>
      <c r="R52" s="8"/>
      <c r="S52" s="8"/>
      <c r="T52" s="8"/>
      <c r="U52" s="8"/>
      <c r="V52" s="8"/>
      <c r="W52" s="8"/>
      <c r="X52" s="8"/>
      <c r="Y52" s="8"/>
      <c r="Z52" s="8"/>
    </row>
    <row r="53" spans="1:26" ht="12.75" customHeight="1">
      <c r="A53" s="70" t="s">
        <v>267</v>
      </c>
      <c r="B53" s="70" t="s">
        <v>268</v>
      </c>
      <c r="C53" s="70" t="s">
        <v>269</v>
      </c>
      <c r="D53" s="70"/>
      <c r="E53" s="70"/>
      <c r="F53" s="70"/>
      <c r="G53" s="70"/>
      <c r="H53" s="70"/>
      <c r="I53" s="70"/>
      <c r="J53" s="70"/>
      <c r="K53" s="71">
        <f t="shared" si="14"/>
        <v>0</v>
      </c>
      <c r="L53" s="4"/>
      <c r="M53" s="71">
        <f t="shared" si="15"/>
        <v>0</v>
      </c>
      <c r="N53" s="70"/>
      <c r="O53" s="70"/>
      <c r="P53" s="71"/>
      <c r="Q53" s="8"/>
      <c r="R53" s="8"/>
      <c r="S53" s="8"/>
      <c r="T53" s="8"/>
      <c r="U53" s="8"/>
      <c r="V53" s="8"/>
      <c r="W53" s="8"/>
      <c r="X53" s="8"/>
      <c r="Y53" s="8"/>
      <c r="Z53" s="8"/>
    </row>
    <row r="54" spans="1:26" ht="12.75" customHeight="1">
      <c r="A54" s="67" t="s">
        <v>270</v>
      </c>
      <c r="B54" s="67" t="s">
        <v>271</v>
      </c>
      <c r="C54" s="67" t="s">
        <v>272</v>
      </c>
      <c r="D54" s="67"/>
      <c r="E54" s="67"/>
      <c r="F54" s="67"/>
      <c r="G54" s="67"/>
      <c r="H54" s="67"/>
      <c r="I54" s="67"/>
      <c r="J54" s="67"/>
      <c r="K54" s="68">
        <f t="shared" si="14"/>
        <v>0</v>
      </c>
      <c r="L54" s="68"/>
      <c r="M54" s="68">
        <f t="shared" si="15"/>
        <v>0</v>
      </c>
      <c r="N54" s="67"/>
      <c r="O54" s="67"/>
      <c r="P54" s="68"/>
      <c r="Q54" s="8"/>
      <c r="R54" s="8"/>
      <c r="S54" s="8"/>
      <c r="T54" s="8"/>
      <c r="U54" s="8"/>
      <c r="V54" s="8"/>
      <c r="W54" s="8"/>
      <c r="X54" s="8"/>
      <c r="Y54" s="8"/>
      <c r="Z54" s="8"/>
    </row>
    <row r="55" spans="1:26" ht="12.75" customHeight="1">
      <c r="A55" s="67" t="s">
        <v>273</v>
      </c>
      <c r="B55" s="67" t="s">
        <v>274</v>
      </c>
      <c r="C55" s="67" t="s">
        <v>275</v>
      </c>
      <c r="D55" s="67"/>
      <c r="E55" s="67"/>
      <c r="F55" s="67"/>
      <c r="G55" s="67"/>
      <c r="H55" s="67"/>
      <c r="I55" s="67"/>
      <c r="J55" s="67"/>
      <c r="K55" s="68">
        <f t="shared" si="14"/>
        <v>0</v>
      </c>
      <c r="L55" s="68"/>
      <c r="M55" s="68">
        <f t="shared" si="15"/>
        <v>0</v>
      </c>
      <c r="N55" s="67"/>
      <c r="O55" s="67"/>
      <c r="P55" s="68"/>
      <c r="Q55" s="8"/>
      <c r="R55" s="8"/>
      <c r="S55" s="8"/>
      <c r="T55" s="8"/>
      <c r="U55" s="8"/>
      <c r="V55" s="8"/>
      <c r="W55" s="8"/>
      <c r="X55" s="8"/>
      <c r="Y55" s="8"/>
      <c r="Z55" s="8"/>
    </row>
    <row r="56" spans="1:26" ht="12.75" customHeight="1">
      <c r="A56" s="67" t="s">
        <v>276</v>
      </c>
      <c r="B56" s="67" t="s">
        <v>277</v>
      </c>
      <c r="C56" s="67" t="s">
        <v>278</v>
      </c>
      <c r="D56" s="67"/>
      <c r="E56" s="67"/>
      <c r="F56" s="67"/>
      <c r="G56" s="67"/>
      <c r="H56" s="67"/>
      <c r="I56" s="67"/>
      <c r="J56" s="67"/>
      <c r="K56" s="68">
        <f t="shared" si="14"/>
        <v>0</v>
      </c>
      <c r="L56" s="68"/>
      <c r="M56" s="68">
        <f t="shared" si="15"/>
        <v>0</v>
      </c>
      <c r="N56" s="67"/>
      <c r="O56" s="67"/>
      <c r="P56" s="68"/>
      <c r="Q56" s="8"/>
      <c r="R56" s="8"/>
      <c r="S56" s="8"/>
      <c r="T56" s="8"/>
      <c r="U56" s="8"/>
      <c r="V56" s="8"/>
      <c r="W56" s="8"/>
      <c r="X56" s="8"/>
      <c r="Y56" s="8"/>
      <c r="Z56" s="8"/>
    </row>
    <row r="57" spans="1:26" ht="12.75" customHeight="1">
      <c r="A57" s="64" t="s">
        <v>279</v>
      </c>
      <c r="B57" s="64"/>
      <c r="C57" s="64" t="s">
        <v>20</v>
      </c>
      <c r="D57" s="64"/>
      <c r="E57" s="64"/>
      <c r="F57" s="64"/>
      <c r="G57" s="64"/>
      <c r="H57" s="64"/>
      <c r="I57" s="64"/>
      <c r="J57" s="64"/>
      <c r="K57" s="64"/>
      <c r="L57" s="64"/>
      <c r="M57" s="65">
        <f>M58+M65+M69</f>
        <v>0</v>
      </c>
      <c r="N57" s="64"/>
      <c r="O57" s="64"/>
      <c r="P57" s="65">
        <f>P58+P65+P69</f>
        <v>0</v>
      </c>
      <c r="Q57" s="8"/>
      <c r="R57" s="8"/>
      <c r="S57" s="8"/>
      <c r="T57" s="8"/>
      <c r="U57" s="8"/>
      <c r="V57" s="8"/>
      <c r="W57" s="8"/>
      <c r="X57" s="8"/>
      <c r="Y57" s="8"/>
      <c r="Z57" s="8"/>
    </row>
    <row r="58" spans="1:26" ht="12.75" customHeight="1">
      <c r="A58" s="67" t="s">
        <v>280</v>
      </c>
      <c r="B58" s="67"/>
      <c r="C58" s="67" t="s">
        <v>281</v>
      </c>
      <c r="D58" s="67"/>
      <c r="E58" s="67"/>
      <c r="F58" s="67"/>
      <c r="G58" s="67"/>
      <c r="H58" s="67"/>
      <c r="I58" s="67"/>
      <c r="J58" s="67"/>
      <c r="K58" s="67"/>
      <c r="L58" s="67"/>
      <c r="M58" s="68">
        <f>SUM(M59:M62)</f>
        <v>0</v>
      </c>
      <c r="N58" s="67"/>
      <c r="O58" s="67"/>
      <c r="P58" s="68">
        <f>SUM(P59:P62)</f>
        <v>0</v>
      </c>
      <c r="Q58" s="8"/>
      <c r="R58" s="8"/>
      <c r="S58" s="8"/>
      <c r="T58" s="8"/>
      <c r="U58" s="8"/>
      <c r="V58" s="8"/>
      <c r="W58" s="8"/>
      <c r="X58" s="8"/>
      <c r="Y58" s="8"/>
      <c r="Z58" s="8"/>
    </row>
    <row r="59" spans="1:26" ht="12.75" customHeight="1">
      <c r="A59" s="70" t="s">
        <v>282</v>
      </c>
      <c r="B59" s="74" t="s">
        <v>283</v>
      </c>
      <c r="C59" s="42" t="s">
        <v>284</v>
      </c>
      <c r="D59" s="74"/>
      <c r="E59" s="74"/>
      <c r="F59" s="74"/>
      <c r="G59" s="74"/>
      <c r="H59" s="74"/>
      <c r="I59" s="74"/>
      <c r="J59" s="74"/>
      <c r="K59" s="71">
        <f t="shared" ref="K59:K61" si="16">J59/100000</f>
        <v>0</v>
      </c>
      <c r="L59" s="4"/>
      <c r="M59" s="71">
        <f t="shared" ref="M59:M61" si="17">K59*L59</f>
        <v>0</v>
      </c>
      <c r="N59" s="70"/>
      <c r="O59" s="70"/>
      <c r="P59" s="71"/>
      <c r="Q59" s="8"/>
      <c r="R59" s="8"/>
      <c r="S59" s="8"/>
      <c r="T59" s="8"/>
      <c r="U59" s="8"/>
      <c r="V59" s="8"/>
      <c r="W59" s="8"/>
      <c r="X59" s="8"/>
      <c r="Y59" s="8"/>
      <c r="Z59" s="8"/>
    </row>
    <row r="60" spans="1:26" ht="12.75" customHeight="1">
      <c r="A60" s="70" t="s">
        <v>285</v>
      </c>
      <c r="B60" s="74" t="s">
        <v>286</v>
      </c>
      <c r="C60" s="42" t="s">
        <v>287</v>
      </c>
      <c r="D60" s="74"/>
      <c r="E60" s="74"/>
      <c r="F60" s="74"/>
      <c r="G60" s="74"/>
      <c r="H60" s="74"/>
      <c r="I60" s="74"/>
      <c r="J60" s="74"/>
      <c r="K60" s="71">
        <f t="shared" si="16"/>
        <v>0</v>
      </c>
      <c r="L60" s="4"/>
      <c r="M60" s="71">
        <f t="shared" si="17"/>
        <v>0</v>
      </c>
      <c r="N60" s="70"/>
      <c r="O60" s="70"/>
      <c r="P60" s="71"/>
      <c r="Q60" s="8"/>
      <c r="R60" s="8"/>
      <c r="S60" s="8"/>
      <c r="T60" s="8"/>
      <c r="U60" s="8"/>
      <c r="V60" s="8"/>
      <c r="W60" s="8"/>
      <c r="X60" s="8"/>
      <c r="Y60" s="8"/>
      <c r="Z60" s="8"/>
    </row>
    <row r="61" spans="1:26" ht="12.75" customHeight="1">
      <c r="A61" s="70" t="s">
        <v>288</v>
      </c>
      <c r="B61" s="74" t="s">
        <v>286</v>
      </c>
      <c r="C61" s="42" t="s">
        <v>289</v>
      </c>
      <c r="D61" s="74"/>
      <c r="E61" s="74"/>
      <c r="F61" s="74"/>
      <c r="G61" s="74"/>
      <c r="H61" s="74"/>
      <c r="I61" s="74"/>
      <c r="J61" s="74"/>
      <c r="K61" s="71">
        <f t="shared" si="16"/>
        <v>0</v>
      </c>
      <c r="L61" s="4"/>
      <c r="M61" s="71">
        <f t="shared" si="17"/>
        <v>0</v>
      </c>
      <c r="N61" s="70"/>
      <c r="O61" s="70"/>
      <c r="P61" s="71"/>
      <c r="Q61" s="8"/>
      <c r="R61" s="8"/>
      <c r="S61" s="8"/>
      <c r="T61" s="8"/>
      <c r="U61" s="8"/>
      <c r="V61" s="8"/>
      <c r="W61" s="8"/>
      <c r="X61" s="8"/>
      <c r="Y61" s="8"/>
      <c r="Z61" s="8"/>
    </row>
    <row r="62" spans="1:26" ht="12.75" customHeight="1">
      <c r="A62" s="80" t="s">
        <v>290</v>
      </c>
      <c r="B62" s="80" t="s">
        <v>291</v>
      </c>
      <c r="C62" s="80" t="s">
        <v>292</v>
      </c>
      <c r="D62" s="80"/>
      <c r="E62" s="80"/>
      <c r="F62" s="80"/>
      <c r="G62" s="80"/>
      <c r="H62" s="80"/>
      <c r="I62" s="80"/>
      <c r="J62" s="80"/>
      <c r="K62" s="81"/>
      <c r="L62" s="30"/>
      <c r="M62" s="81">
        <f>SUM(M63:M64)</f>
        <v>0</v>
      </c>
      <c r="N62" s="80"/>
      <c r="O62" s="80"/>
      <c r="P62" s="81">
        <f>SUM(P63:P64)</f>
        <v>0</v>
      </c>
      <c r="Q62" s="1007"/>
      <c r="R62" s="1007"/>
      <c r="S62" s="1007"/>
      <c r="T62" s="1007"/>
      <c r="U62" s="1007"/>
      <c r="V62" s="1007"/>
      <c r="W62" s="1007"/>
      <c r="X62" s="1007"/>
      <c r="Y62" s="1007"/>
      <c r="Z62" s="1007"/>
    </row>
    <row r="63" spans="1:26" ht="12.75" customHeight="1">
      <c r="A63" s="70" t="s">
        <v>293</v>
      </c>
      <c r="B63" s="304" t="s">
        <v>294</v>
      </c>
      <c r="C63" s="70" t="s">
        <v>295</v>
      </c>
      <c r="D63" s="304"/>
      <c r="E63" s="304"/>
      <c r="F63" s="304"/>
      <c r="G63" s="304"/>
      <c r="H63" s="304"/>
      <c r="I63" s="304"/>
      <c r="J63" s="304"/>
      <c r="K63" s="71">
        <f t="shared" ref="K63:K64" si="18">J63/100000</f>
        <v>0</v>
      </c>
      <c r="L63" s="4"/>
      <c r="M63" s="71">
        <f t="shared" ref="M63:M64" si="19">K63*L63</f>
        <v>0</v>
      </c>
      <c r="N63" s="70"/>
      <c r="O63" s="70"/>
      <c r="P63" s="71"/>
      <c r="Q63" s="8"/>
      <c r="R63" s="8"/>
      <c r="S63" s="8"/>
      <c r="T63" s="8"/>
      <c r="U63" s="8"/>
      <c r="V63" s="8"/>
      <c r="W63" s="8"/>
      <c r="X63" s="8"/>
      <c r="Y63" s="8"/>
      <c r="Z63" s="8"/>
    </row>
    <row r="64" spans="1:26" ht="12.75" customHeight="1">
      <c r="A64" s="70" t="s">
        <v>296</v>
      </c>
      <c r="B64" s="304"/>
      <c r="C64" s="70" t="s">
        <v>297</v>
      </c>
      <c r="D64" s="304"/>
      <c r="E64" s="304"/>
      <c r="F64" s="304"/>
      <c r="G64" s="304"/>
      <c r="H64" s="304"/>
      <c r="I64" s="304"/>
      <c r="J64" s="304"/>
      <c r="K64" s="71">
        <f t="shared" si="18"/>
        <v>0</v>
      </c>
      <c r="L64" s="4"/>
      <c r="M64" s="71">
        <f t="shared" si="19"/>
        <v>0</v>
      </c>
      <c r="N64" s="70"/>
      <c r="O64" s="70"/>
      <c r="P64" s="71"/>
      <c r="Q64" s="8"/>
      <c r="R64" s="8"/>
      <c r="S64" s="8"/>
      <c r="T64" s="8"/>
      <c r="U64" s="8"/>
      <c r="V64" s="8"/>
      <c r="W64" s="8"/>
      <c r="X64" s="8"/>
      <c r="Y64" s="8"/>
      <c r="Z64" s="8"/>
    </row>
    <row r="65" spans="1:26" ht="12.75" customHeight="1">
      <c r="A65" s="67" t="s">
        <v>298</v>
      </c>
      <c r="B65" s="67"/>
      <c r="C65" s="67" t="s">
        <v>299</v>
      </c>
      <c r="D65" s="67"/>
      <c r="E65" s="67"/>
      <c r="F65" s="67"/>
      <c r="G65" s="67"/>
      <c r="H65" s="67"/>
      <c r="I65" s="67"/>
      <c r="J65" s="67"/>
      <c r="K65" s="67"/>
      <c r="L65" s="67"/>
      <c r="M65" s="68">
        <f>SUM(M66:M68)</f>
        <v>0</v>
      </c>
      <c r="N65" s="67"/>
      <c r="O65" s="67"/>
      <c r="P65" s="68">
        <f>SUM(P66:P68)</f>
        <v>0</v>
      </c>
      <c r="Q65" s="8"/>
      <c r="R65" s="8"/>
      <c r="S65" s="8"/>
      <c r="T65" s="8"/>
      <c r="U65" s="8"/>
      <c r="V65" s="8"/>
      <c r="W65" s="8"/>
      <c r="X65" s="8"/>
      <c r="Y65" s="8"/>
      <c r="Z65" s="8"/>
    </row>
    <row r="66" spans="1:26" ht="12.75" customHeight="1">
      <c r="A66" s="70" t="s">
        <v>300</v>
      </c>
      <c r="B66" s="304" t="s">
        <v>301</v>
      </c>
      <c r="C66" s="70" t="s">
        <v>284</v>
      </c>
      <c r="D66" s="304"/>
      <c r="E66" s="304"/>
      <c r="F66" s="304"/>
      <c r="G66" s="304"/>
      <c r="H66" s="304"/>
      <c r="I66" s="304"/>
      <c r="J66" s="304"/>
      <c r="K66" s="71">
        <f t="shared" ref="K66:K68" si="20">J66/100000</f>
        <v>0</v>
      </c>
      <c r="L66" s="4"/>
      <c r="M66" s="71">
        <f t="shared" ref="M66:M68" si="21">K66*L66</f>
        <v>0</v>
      </c>
      <c r="N66" s="70"/>
      <c r="O66" s="70"/>
      <c r="P66" s="71"/>
      <c r="Q66" s="8"/>
      <c r="R66" s="8"/>
      <c r="S66" s="8"/>
      <c r="T66" s="8"/>
      <c r="U66" s="8"/>
      <c r="V66" s="8"/>
      <c r="W66" s="8"/>
      <c r="X66" s="8"/>
      <c r="Y66" s="8"/>
      <c r="Z66" s="8"/>
    </row>
    <row r="67" spans="1:26" ht="12.75" customHeight="1">
      <c r="A67" s="70" t="s">
        <v>302</v>
      </c>
      <c r="B67" s="304" t="s">
        <v>303</v>
      </c>
      <c r="C67" s="70" t="s">
        <v>287</v>
      </c>
      <c r="D67" s="304"/>
      <c r="E67" s="304"/>
      <c r="F67" s="304"/>
      <c r="G67" s="304"/>
      <c r="H67" s="304"/>
      <c r="I67" s="304"/>
      <c r="J67" s="304"/>
      <c r="K67" s="71">
        <f t="shared" si="20"/>
        <v>0</v>
      </c>
      <c r="L67" s="4"/>
      <c r="M67" s="71">
        <f t="shared" si="21"/>
        <v>0</v>
      </c>
      <c r="N67" s="70"/>
      <c r="O67" s="70"/>
      <c r="P67" s="71"/>
      <c r="Q67" s="8"/>
      <c r="R67" s="8"/>
      <c r="S67" s="8"/>
      <c r="T67" s="8"/>
      <c r="U67" s="8"/>
      <c r="V67" s="8"/>
      <c r="W67" s="8"/>
      <c r="X67" s="8"/>
      <c r="Y67" s="8"/>
      <c r="Z67" s="8"/>
    </row>
    <row r="68" spans="1:26" ht="12.75" customHeight="1">
      <c r="A68" s="70" t="s">
        <v>304</v>
      </c>
      <c r="B68" s="304" t="s">
        <v>305</v>
      </c>
      <c r="C68" s="70" t="s">
        <v>306</v>
      </c>
      <c r="D68" s="304"/>
      <c r="E68" s="304"/>
      <c r="F68" s="304"/>
      <c r="G68" s="304"/>
      <c r="H68" s="304"/>
      <c r="I68" s="304"/>
      <c r="J68" s="304"/>
      <c r="K68" s="71">
        <f t="shared" si="20"/>
        <v>0</v>
      </c>
      <c r="L68" s="4"/>
      <c r="M68" s="71">
        <f t="shared" si="21"/>
        <v>0</v>
      </c>
      <c r="N68" s="70"/>
      <c r="O68" s="70"/>
      <c r="P68" s="71"/>
      <c r="Q68" s="8"/>
      <c r="R68" s="8"/>
      <c r="S68" s="8"/>
      <c r="T68" s="8"/>
      <c r="U68" s="8"/>
      <c r="V68" s="8"/>
      <c r="W68" s="8"/>
      <c r="X68" s="8"/>
      <c r="Y68" s="8"/>
      <c r="Z68" s="8"/>
    </row>
    <row r="69" spans="1:26" ht="12.75" customHeight="1">
      <c r="A69" s="67" t="s">
        <v>307</v>
      </c>
      <c r="B69" s="67"/>
      <c r="C69" s="67" t="s">
        <v>308</v>
      </c>
      <c r="D69" s="67"/>
      <c r="E69" s="67"/>
      <c r="F69" s="67"/>
      <c r="G69" s="67"/>
      <c r="H69" s="67"/>
      <c r="I69" s="67"/>
      <c r="J69" s="67"/>
      <c r="K69" s="67"/>
      <c r="L69" s="67"/>
      <c r="M69" s="68">
        <f>M70+M71</f>
        <v>0</v>
      </c>
      <c r="N69" s="67"/>
      <c r="O69" s="67"/>
      <c r="P69" s="68">
        <f>P70+P71</f>
        <v>0</v>
      </c>
      <c r="Q69" s="8"/>
      <c r="R69" s="8"/>
      <c r="S69" s="8"/>
      <c r="T69" s="8"/>
      <c r="U69" s="8"/>
      <c r="V69" s="8"/>
      <c r="W69" s="8"/>
      <c r="X69" s="8"/>
      <c r="Y69" s="8"/>
      <c r="Z69" s="8"/>
    </row>
    <row r="70" spans="1:26" ht="12.75" customHeight="1">
      <c r="A70" s="70" t="s">
        <v>309</v>
      </c>
      <c r="B70" s="74"/>
      <c r="C70" s="42"/>
      <c r="D70" s="74"/>
      <c r="E70" s="74"/>
      <c r="F70" s="74"/>
      <c r="G70" s="74"/>
      <c r="H70" s="74"/>
      <c r="I70" s="74"/>
      <c r="J70" s="74"/>
      <c r="K70" s="71">
        <f t="shared" ref="K70:K71" si="22">J70/100000</f>
        <v>0</v>
      </c>
      <c r="L70" s="4"/>
      <c r="M70" s="71">
        <f t="shared" ref="M70:M71" si="23">K70*L70</f>
        <v>0</v>
      </c>
      <c r="N70" s="70"/>
      <c r="O70" s="70"/>
      <c r="P70" s="71"/>
      <c r="Q70" s="8"/>
      <c r="R70" s="8"/>
      <c r="S70" s="8"/>
      <c r="T70" s="8"/>
      <c r="U70" s="8"/>
      <c r="V70" s="8"/>
      <c r="W70" s="8"/>
      <c r="X70" s="8"/>
      <c r="Y70" s="8"/>
      <c r="Z70" s="8"/>
    </row>
    <row r="71" spans="1:26" ht="12.75" customHeight="1">
      <c r="A71" s="70" t="s">
        <v>310</v>
      </c>
      <c r="B71" s="82"/>
      <c r="C71" s="28" t="s">
        <v>311</v>
      </c>
      <c r="D71" s="74"/>
      <c r="E71" s="74"/>
      <c r="F71" s="74"/>
      <c r="G71" s="74"/>
      <c r="H71" s="74"/>
      <c r="I71" s="74"/>
      <c r="J71" s="74"/>
      <c r="K71" s="71">
        <f t="shared" si="22"/>
        <v>0</v>
      </c>
      <c r="L71" s="4"/>
      <c r="M71" s="71">
        <f t="shared" si="23"/>
        <v>0</v>
      </c>
      <c r="N71" s="70"/>
      <c r="O71" s="70"/>
      <c r="P71" s="71"/>
      <c r="Q71" s="8"/>
      <c r="R71" s="8"/>
      <c r="S71" s="8"/>
      <c r="T71" s="8"/>
      <c r="U71" s="8"/>
      <c r="V71" s="8"/>
      <c r="W71" s="8"/>
      <c r="X71" s="8"/>
      <c r="Y71" s="8"/>
      <c r="Z71" s="8"/>
    </row>
    <row r="72" spans="1:26" ht="12.75" customHeight="1">
      <c r="A72" s="64" t="s">
        <v>312</v>
      </c>
      <c r="B72" s="64"/>
      <c r="C72" s="64" t="s">
        <v>21</v>
      </c>
      <c r="D72" s="64"/>
      <c r="E72" s="64"/>
      <c r="F72" s="64"/>
      <c r="G72" s="64"/>
      <c r="H72" s="64"/>
      <c r="I72" s="64"/>
      <c r="J72" s="64"/>
      <c r="K72" s="64"/>
      <c r="L72" s="64"/>
      <c r="M72" s="65">
        <f>M73+M79+M90+M92+M96</f>
        <v>0</v>
      </c>
      <c r="N72" s="64"/>
      <c r="O72" s="64"/>
      <c r="P72" s="65">
        <f>P73+P79+P90+P92+P96</f>
        <v>0</v>
      </c>
      <c r="Q72" s="8"/>
      <c r="R72" s="8"/>
      <c r="S72" s="8"/>
      <c r="T72" s="8"/>
      <c r="U72" s="8"/>
      <c r="V72" s="8"/>
      <c r="W72" s="8"/>
      <c r="X72" s="8"/>
      <c r="Y72" s="8"/>
      <c r="Z72" s="8"/>
    </row>
    <row r="73" spans="1:26" ht="12.75" customHeight="1">
      <c r="A73" s="67" t="s">
        <v>313</v>
      </c>
      <c r="B73" s="67"/>
      <c r="C73" s="67" t="s">
        <v>314</v>
      </c>
      <c r="D73" s="67"/>
      <c r="E73" s="67"/>
      <c r="F73" s="67"/>
      <c r="G73" s="67"/>
      <c r="H73" s="67"/>
      <c r="I73" s="67"/>
      <c r="J73" s="67"/>
      <c r="K73" s="67"/>
      <c r="L73" s="67"/>
      <c r="M73" s="68">
        <f>SUM(M74:M78)</f>
        <v>0</v>
      </c>
      <c r="N73" s="67"/>
      <c r="O73" s="67"/>
      <c r="P73" s="68">
        <f>SUM(P74:P78)</f>
        <v>0</v>
      </c>
      <c r="Q73" s="8"/>
      <c r="R73" s="8"/>
      <c r="S73" s="8"/>
      <c r="T73" s="8"/>
      <c r="U73" s="8"/>
      <c r="V73" s="8"/>
      <c r="W73" s="8"/>
      <c r="X73" s="8"/>
      <c r="Y73" s="8"/>
      <c r="Z73" s="8"/>
    </row>
    <row r="74" spans="1:26" ht="12.75" customHeight="1">
      <c r="A74" s="70" t="s">
        <v>315</v>
      </c>
      <c r="B74" s="80"/>
      <c r="C74" s="70" t="s">
        <v>316</v>
      </c>
      <c r="D74" s="80"/>
      <c r="E74" s="80"/>
      <c r="F74" s="80"/>
      <c r="G74" s="80"/>
      <c r="H74" s="80"/>
      <c r="I74" s="80"/>
      <c r="J74" s="80"/>
      <c r="K74" s="71">
        <f t="shared" ref="K74:K78" si="24">J74/100000</f>
        <v>0</v>
      </c>
      <c r="L74" s="80"/>
      <c r="M74" s="71">
        <f t="shared" ref="M74:M78" si="25">K74*L74</f>
        <v>0</v>
      </c>
      <c r="N74" s="80"/>
      <c r="O74" s="80"/>
      <c r="P74" s="81"/>
      <c r="Q74" s="77"/>
      <c r="R74" s="77"/>
      <c r="S74" s="77"/>
      <c r="T74" s="77"/>
      <c r="U74" s="77"/>
      <c r="V74" s="77"/>
      <c r="W74" s="77"/>
      <c r="X74" s="77"/>
      <c r="Y74" s="77"/>
      <c r="Z74" s="77"/>
    </row>
    <row r="75" spans="1:26" ht="12.75" customHeight="1">
      <c r="A75" s="70" t="s">
        <v>317</v>
      </c>
      <c r="B75" s="70" t="s">
        <v>318</v>
      </c>
      <c r="C75" s="70" t="s">
        <v>319</v>
      </c>
      <c r="D75" s="70"/>
      <c r="E75" s="70"/>
      <c r="F75" s="70"/>
      <c r="G75" s="70"/>
      <c r="H75" s="70"/>
      <c r="I75" s="70"/>
      <c r="J75" s="70"/>
      <c r="K75" s="71">
        <f t="shared" si="24"/>
        <v>0</v>
      </c>
      <c r="L75" s="4"/>
      <c r="M75" s="71">
        <f t="shared" si="25"/>
        <v>0</v>
      </c>
      <c r="N75" s="70"/>
      <c r="O75" s="70"/>
      <c r="P75" s="71"/>
      <c r="Q75" s="77"/>
      <c r="R75" s="77"/>
      <c r="S75" s="77"/>
      <c r="T75" s="77"/>
      <c r="U75" s="77"/>
      <c r="V75" s="77"/>
      <c r="W75" s="77"/>
      <c r="X75" s="77"/>
      <c r="Y75" s="77"/>
      <c r="Z75" s="77"/>
    </row>
    <row r="76" spans="1:26" ht="12.75" customHeight="1">
      <c r="A76" s="70" t="s">
        <v>320</v>
      </c>
      <c r="B76" s="70" t="s">
        <v>321</v>
      </c>
      <c r="C76" s="70" t="s">
        <v>322</v>
      </c>
      <c r="D76" s="70"/>
      <c r="E76" s="70"/>
      <c r="F76" s="70"/>
      <c r="G76" s="70"/>
      <c r="H76" s="70"/>
      <c r="I76" s="70"/>
      <c r="J76" s="70"/>
      <c r="K76" s="71">
        <f t="shared" si="24"/>
        <v>0</v>
      </c>
      <c r="L76" s="4"/>
      <c r="M76" s="71">
        <f t="shared" si="25"/>
        <v>0</v>
      </c>
      <c r="N76" s="70"/>
      <c r="O76" s="70"/>
      <c r="P76" s="71"/>
      <c r="Q76" s="77"/>
      <c r="R76" s="77"/>
      <c r="S76" s="77"/>
      <c r="T76" s="77"/>
      <c r="U76" s="77"/>
      <c r="V76" s="77"/>
      <c r="W76" s="77"/>
      <c r="X76" s="77"/>
      <c r="Y76" s="77"/>
      <c r="Z76" s="77"/>
    </row>
    <row r="77" spans="1:26" ht="12.75" customHeight="1">
      <c r="A77" s="70" t="s">
        <v>323</v>
      </c>
      <c r="B77" s="70" t="s">
        <v>324</v>
      </c>
      <c r="C77" s="70" t="s">
        <v>325</v>
      </c>
      <c r="D77" s="70"/>
      <c r="E77" s="70"/>
      <c r="F77" s="70"/>
      <c r="G77" s="70"/>
      <c r="H77" s="70"/>
      <c r="I77" s="70"/>
      <c r="J77" s="70"/>
      <c r="K77" s="71">
        <f t="shared" si="24"/>
        <v>0</v>
      </c>
      <c r="L77" s="4"/>
      <c r="M77" s="71">
        <f t="shared" si="25"/>
        <v>0</v>
      </c>
      <c r="N77" s="70"/>
      <c r="O77" s="70"/>
      <c r="P77" s="71"/>
      <c r="Q77" s="77"/>
      <c r="R77" s="77"/>
      <c r="S77" s="77"/>
      <c r="T77" s="77"/>
      <c r="U77" s="77"/>
      <c r="V77" s="77"/>
      <c r="W77" s="77"/>
      <c r="X77" s="77"/>
      <c r="Y77" s="77"/>
      <c r="Z77" s="77"/>
    </row>
    <row r="78" spans="1:26" ht="12.75" customHeight="1">
      <c r="A78" s="77" t="s">
        <v>326</v>
      </c>
      <c r="B78" s="70"/>
      <c r="C78" s="70" t="s">
        <v>297</v>
      </c>
      <c r="D78" s="70"/>
      <c r="E78" s="70"/>
      <c r="F78" s="70"/>
      <c r="G78" s="70"/>
      <c r="H78" s="70"/>
      <c r="I78" s="70"/>
      <c r="J78" s="70"/>
      <c r="K78" s="71">
        <f t="shared" si="24"/>
        <v>0</v>
      </c>
      <c r="L78" s="4"/>
      <c r="M78" s="71">
        <f t="shared" si="25"/>
        <v>0</v>
      </c>
      <c r="N78" s="70"/>
      <c r="O78" s="70"/>
      <c r="P78" s="71"/>
      <c r="Q78" s="77"/>
      <c r="R78" s="77"/>
      <c r="S78" s="77"/>
      <c r="T78" s="77"/>
      <c r="U78" s="77"/>
      <c r="V78" s="77"/>
      <c r="W78" s="77"/>
      <c r="X78" s="77"/>
      <c r="Y78" s="77"/>
      <c r="Z78" s="77"/>
    </row>
    <row r="79" spans="1:26" ht="12.75" customHeight="1">
      <c r="A79" s="67" t="s">
        <v>327</v>
      </c>
      <c r="B79" s="67"/>
      <c r="C79" s="67" t="s">
        <v>328</v>
      </c>
      <c r="D79" s="67"/>
      <c r="E79" s="67"/>
      <c r="F79" s="67"/>
      <c r="G79" s="67"/>
      <c r="H79" s="67"/>
      <c r="I79" s="67"/>
      <c r="J79" s="67"/>
      <c r="K79" s="67"/>
      <c r="L79" s="67"/>
      <c r="M79" s="68">
        <f>M80+M83+M86+M87</f>
        <v>0</v>
      </c>
      <c r="N79" s="67"/>
      <c r="O79" s="67"/>
      <c r="P79" s="68">
        <f>P80+P83+P86+P87</f>
        <v>0</v>
      </c>
      <c r="Q79" s="8"/>
      <c r="R79" s="8"/>
      <c r="S79" s="8"/>
      <c r="T79" s="8"/>
      <c r="U79" s="8"/>
      <c r="V79" s="8"/>
      <c r="W79" s="8"/>
      <c r="X79" s="8"/>
      <c r="Y79" s="8"/>
      <c r="Z79" s="8"/>
    </row>
    <row r="80" spans="1:26" ht="12.75" customHeight="1">
      <c r="A80" s="80" t="s">
        <v>329</v>
      </c>
      <c r="B80" s="80"/>
      <c r="C80" s="80" t="s">
        <v>330</v>
      </c>
      <c r="D80" s="80"/>
      <c r="E80" s="80"/>
      <c r="F80" s="80"/>
      <c r="G80" s="80"/>
      <c r="H80" s="80"/>
      <c r="I80" s="80"/>
      <c r="J80" s="80"/>
      <c r="K80" s="81"/>
      <c r="L80" s="30"/>
      <c r="M80" s="81">
        <f>M81+M82</f>
        <v>0</v>
      </c>
      <c r="N80" s="80"/>
      <c r="O80" s="80"/>
      <c r="P80" s="81">
        <f>P81+P82</f>
        <v>0</v>
      </c>
      <c r="Q80" s="999"/>
      <c r="R80" s="999"/>
      <c r="S80" s="999"/>
      <c r="T80" s="999"/>
      <c r="U80" s="999"/>
      <c r="V80" s="999"/>
      <c r="W80" s="999"/>
      <c r="X80" s="999"/>
      <c r="Y80" s="999"/>
      <c r="Z80" s="999"/>
    </row>
    <row r="81" spans="1:26" ht="12.75" customHeight="1">
      <c r="A81" s="70" t="s">
        <v>331</v>
      </c>
      <c r="B81" s="70" t="s">
        <v>332</v>
      </c>
      <c r="C81" s="70" t="s">
        <v>333</v>
      </c>
      <c r="D81" s="70"/>
      <c r="E81" s="70"/>
      <c r="F81" s="70"/>
      <c r="G81" s="70"/>
      <c r="H81" s="70"/>
      <c r="I81" s="70"/>
      <c r="J81" s="70"/>
      <c r="K81" s="71">
        <f t="shared" ref="K81:K82" si="26">J81/100000</f>
        <v>0</v>
      </c>
      <c r="L81" s="4"/>
      <c r="M81" s="71">
        <f t="shared" ref="M81:M82" si="27">K81*L81</f>
        <v>0</v>
      </c>
      <c r="N81" s="70"/>
      <c r="O81" s="70"/>
      <c r="P81" s="71"/>
      <c r="Q81" s="77"/>
      <c r="R81" s="77"/>
      <c r="S81" s="77"/>
      <c r="T81" s="77"/>
      <c r="U81" s="77"/>
      <c r="V81" s="77"/>
      <c r="W81" s="77"/>
      <c r="X81" s="77"/>
      <c r="Y81" s="77"/>
      <c r="Z81" s="77"/>
    </row>
    <row r="82" spans="1:26" ht="12.75" customHeight="1">
      <c r="A82" s="70" t="s">
        <v>334</v>
      </c>
      <c r="B82" s="70" t="s">
        <v>335</v>
      </c>
      <c r="C82" s="70" t="s">
        <v>336</v>
      </c>
      <c r="D82" s="70"/>
      <c r="E82" s="70"/>
      <c r="F82" s="70"/>
      <c r="G82" s="70"/>
      <c r="H82" s="70"/>
      <c r="I82" s="70"/>
      <c r="J82" s="70"/>
      <c r="K82" s="71">
        <f t="shared" si="26"/>
        <v>0</v>
      </c>
      <c r="L82" s="4"/>
      <c r="M82" s="71">
        <f t="shared" si="27"/>
        <v>0</v>
      </c>
      <c r="N82" s="70"/>
      <c r="O82" s="70"/>
      <c r="P82" s="71"/>
      <c r="Q82" s="77"/>
      <c r="R82" s="77"/>
      <c r="S82" s="77"/>
      <c r="T82" s="77"/>
      <c r="U82" s="77"/>
      <c r="V82" s="77"/>
      <c r="W82" s="77"/>
      <c r="X82" s="77"/>
      <c r="Y82" s="77"/>
      <c r="Z82" s="77"/>
    </row>
    <row r="83" spans="1:26" ht="12.75" customHeight="1">
      <c r="A83" s="85" t="s">
        <v>337</v>
      </c>
      <c r="B83" s="85"/>
      <c r="C83" s="86" t="s">
        <v>338</v>
      </c>
      <c r="D83" s="85"/>
      <c r="E83" s="85"/>
      <c r="F83" s="85"/>
      <c r="G83" s="85"/>
      <c r="H83" s="85"/>
      <c r="I83" s="85"/>
      <c r="J83" s="85"/>
      <c r="K83" s="88"/>
      <c r="L83" s="86"/>
      <c r="M83" s="88">
        <f>SUM(M84:M85)</f>
        <v>0</v>
      </c>
      <c r="N83" s="85"/>
      <c r="O83" s="85"/>
      <c r="P83" s="88">
        <f>SUM(P84:P85)</f>
        <v>0</v>
      </c>
      <c r="Q83" s="999"/>
      <c r="R83" s="999"/>
      <c r="S83" s="999"/>
      <c r="T83" s="999"/>
      <c r="U83" s="999"/>
      <c r="V83" s="999"/>
      <c r="W83" s="999"/>
      <c r="X83" s="999"/>
      <c r="Y83" s="999"/>
      <c r="Z83" s="999"/>
    </row>
    <row r="84" spans="1:26" ht="12.75" customHeight="1">
      <c r="A84" s="70" t="s">
        <v>339</v>
      </c>
      <c r="B84" s="70" t="s">
        <v>340</v>
      </c>
      <c r="C84" s="70" t="s">
        <v>341</v>
      </c>
      <c r="D84" s="70"/>
      <c r="E84" s="70"/>
      <c r="F84" s="70"/>
      <c r="G84" s="70"/>
      <c r="H84" s="70"/>
      <c r="I84" s="70"/>
      <c r="J84" s="70"/>
      <c r="K84" s="71">
        <f t="shared" ref="K84:K86" si="28">J84/100000</f>
        <v>0</v>
      </c>
      <c r="L84" s="4"/>
      <c r="M84" s="71">
        <f t="shared" ref="M84:M86" si="29">K84*L84</f>
        <v>0</v>
      </c>
      <c r="N84" s="70"/>
      <c r="O84" s="70"/>
      <c r="P84" s="71"/>
      <c r="Q84" s="77"/>
      <c r="R84" s="77"/>
      <c r="S84" s="77"/>
      <c r="T84" s="77"/>
      <c r="U84" s="77"/>
      <c r="V84" s="77"/>
      <c r="W84" s="77"/>
      <c r="X84" s="77"/>
      <c r="Y84" s="77"/>
      <c r="Z84" s="77"/>
    </row>
    <row r="85" spans="1:26" ht="12.75" customHeight="1">
      <c r="A85" s="70" t="s">
        <v>342</v>
      </c>
      <c r="B85" s="70" t="s">
        <v>343</v>
      </c>
      <c r="C85" s="70" t="s">
        <v>344</v>
      </c>
      <c r="D85" s="70"/>
      <c r="E85" s="70"/>
      <c r="F85" s="70"/>
      <c r="G85" s="70"/>
      <c r="H85" s="70"/>
      <c r="I85" s="70"/>
      <c r="J85" s="70"/>
      <c r="K85" s="71">
        <f t="shared" si="28"/>
        <v>0</v>
      </c>
      <c r="L85" s="4"/>
      <c r="M85" s="71">
        <f t="shared" si="29"/>
        <v>0</v>
      </c>
      <c r="N85" s="70"/>
      <c r="O85" s="70"/>
      <c r="P85" s="71"/>
      <c r="Q85" s="77"/>
      <c r="R85" s="77"/>
      <c r="S85" s="77"/>
      <c r="T85" s="77"/>
      <c r="U85" s="77"/>
      <c r="V85" s="77"/>
      <c r="W85" s="77"/>
      <c r="X85" s="77"/>
      <c r="Y85" s="77"/>
      <c r="Z85" s="77"/>
    </row>
    <row r="86" spans="1:26" ht="12.75" customHeight="1">
      <c r="A86" s="290" t="s">
        <v>345</v>
      </c>
      <c r="B86" s="290" t="s">
        <v>346</v>
      </c>
      <c r="C86" s="290" t="s">
        <v>347</v>
      </c>
      <c r="D86" s="290"/>
      <c r="E86" s="290"/>
      <c r="F86" s="290"/>
      <c r="G86" s="290"/>
      <c r="H86" s="290"/>
      <c r="I86" s="290"/>
      <c r="J86" s="290"/>
      <c r="K86" s="272">
        <f t="shared" si="28"/>
        <v>0</v>
      </c>
      <c r="L86" s="268"/>
      <c r="M86" s="272">
        <f t="shared" si="29"/>
        <v>0</v>
      </c>
      <c r="N86" s="290"/>
      <c r="O86" s="290"/>
      <c r="P86" s="272"/>
      <c r="Q86" s="999"/>
      <c r="R86" s="999"/>
      <c r="S86" s="999"/>
      <c r="T86" s="999"/>
      <c r="U86" s="999"/>
      <c r="V86" s="999"/>
      <c r="W86" s="999"/>
      <c r="X86" s="999"/>
      <c r="Y86" s="999"/>
      <c r="Z86" s="999"/>
    </row>
    <row r="87" spans="1:26" ht="12.75" customHeight="1">
      <c r="A87" s="290" t="s">
        <v>348</v>
      </c>
      <c r="B87" s="274"/>
      <c r="C87" s="268" t="s">
        <v>349</v>
      </c>
      <c r="D87" s="274"/>
      <c r="E87" s="274"/>
      <c r="F87" s="274"/>
      <c r="G87" s="274"/>
      <c r="H87" s="274"/>
      <c r="I87" s="274"/>
      <c r="J87" s="274"/>
      <c r="K87" s="272"/>
      <c r="L87" s="268"/>
      <c r="M87" s="272">
        <f>SUM(M88:M89)</f>
        <v>0</v>
      </c>
      <c r="N87" s="274"/>
      <c r="O87" s="274"/>
      <c r="P87" s="272">
        <f>SUM(P88:P89)</f>
        <v>0</v>
      </c>
      <c r="Q87" s="77"/>
      <c r="R87" s="77"/>
      <c r="S87" s="77"/>
      <c r="T87" s="77"/>
      <c r="U87" s="77"/>
      <c r="V87" s="77"/>
      <c r="W87" s="77"/>
      <c r="X87" s="77"/>
      <c r="Y87" s="77"/>
      <c r="Z87" s="77"/>
    </row>
    <row r="88" spans="1:26" ht="12.75" customHeight="1">
      <c r="A88" s="80" t="s">
        <v>350</v>
      </c>
      <c r="B88" s="70"/>
      <c r="C88" s="70" t="s">
        <v>351</v>
      </c>
      <c r="D88" s="70"/>
      <c r="E88" s="70"/>
      <c r="F88" s="70"/>
      <c r="G88" s="70"/>
      <c r="H88" s="70"/>
      <c r="I88" s="70"/>
      <c r="J88" s="70"/>
      <c r="K88" s="71">
        <f t="shared" ref="K88:K90" si="30">J88/100000</f>
        <v>0</v>
      </c>
      <c r="L88" s="30"/>
      <c r="M88" s="71">
        <f t="shared" ref="M88:M91" si="31">K88*L88</f>
        <v>0</v>
      </c>
      <c r="N88" s="70"/>
      <c r="O88" s="70"/>
      <c r="P88" s="71"/>
      <c r="Q88" s="77"/>
      <c r="R88" s="77"/>
      <c r="S88" s="77"/>
      <c r="T88" s="77"/>
      <c r="U88" s="77"/>
      <c r="V88" s="77"/>
      <c r="W88" s="77"/>
      <c r="X88" s="77"/>
      <c r="Y88" s="77"/>
      <c r="Z88" s="77"/>
    </row>
    <row r="89" spans="1:26" ht="12.75" customHeight="1">
      <c r="A89" s="80" t="s">
        <v>352</v>
      </c>
      <c r="B89" s="70"/>
      <c r="C89" s="70" t="s">
        <v>353</v>
      </c>
      <c r="D89" s="70"/>
      <c r="E89" s="70"/>
      <c r="F89" s="70"/>
      <c r="G89" s="70"/>
      <c r="H89" s="70"/>
      <c r="I89" s="70"/>
      <c r="J89" s="70"/>
      <c r="K89" s="71">
        <f t="shared" si="30"/>
        <v>0</v>
      </c>
      <c r="L89" s="30"/>
      <c r="M89" s="71">
        <f t="shared" si="31"/>
        <v>0</v>
      </c>
      <c r="N89" s="70"/>
      <c r="O89" s="70"/>
      <c r="P89" s="71"/>
      <c r="Q89" s="77"/>
      <c r="R89" s="77"/>
      <c r="S89" s="77"/>
      <c r="T89" s="77"/>
      <c r="U89" s="77"/>
      <c r="V89" s="77"/>
      <c r="W89" s="77"/>
      <c r="X89" s="77"/>
      <c r="Y89" s="77"/>
      <c r="Z89" s="77"/>
    </row>
    <row r="90" spans="1:26" ht="12.75" customHeight="1">
      <c r="A90" s="67" t="s">
        <v>354</v>
      </c>
      <c r="B90" s="67"/>
      <c r="C90" s="67" t="s">
        <v>355</v>
      </c>
      <c r="D90" s="67"/>
      <c r="E90" s="67"/>
      <c r="F90" s="67"/>
      <c r="G90" s="67"/>
      <c r="H90" s="67"/>
      <c r="I90" s="67"/>
      <c r="J90" s="67"/>
      <c r="K90" s="68">
        <f t="shared" si="30"/>
        <v>0</v>
      </c>
      <c r="L90" s="67"/>
      <c r="M90" s="68">
        <f t="shared" si="31"/>
        <v>0</v>
      </c>
      <c r="N90" s="67"/>
      <c r="O90" s="67"/>
      <c r="P90" s="202">
        <f>SUM(P96)</f>
        <v>0</v>
      </c>
      <c r="Q90" s="999"/>
      <c r="R90" s="999"/>
      <c r="S90" s="999"/>
      <c r="T90" s="999"/>
      <c r="U90" s="999"/>
      <c r="V90" s="999"/>
      <c r="W90" s="999"/>
      <c r="X90" s="999"/>
      <c r="Y90" s="999"/>
      <c r="Z90" s="999"/>
    </row>
    <row r="91" spans="1:26" ht="12.75" customHeight="1">
      <c r="A91" s="70" t="s">
        <v>5774</v>
      </c>
      <c r="B91" s="80"/>
      <c r="C91" s="70" t="s">
        <v>1175</v>
      </c>
      <c r="D91" s="80"/>
      <c r="E91" s="80"/>
      <c r="F91" s="80"/>
      <c r="G91" s="80"/>
      <c r="H91" s="80"/>
      <c r="I91" s="80"/>
      <c r="J91" s="80"/>
      <c r="K91" s="81">
        <f>J90/100000</f>
        <v>0</v>
      </c>
      <c r="L91" s="80"/>
      <c r="M91" s="81">
        <f t="shared" si="31"/>
        <v>0</v>
      </c>
      <c r="N91" s="80"/>
      <c r="O91" s="80"/>
      <c r="P91" s="80"/>
      <c r="Q91" s="999"/>
      <c r="R91" s="999"/>
      <c r="S91" s="999"/>
      <c r="T91" s="999"/>
      <c r="U91" s="999"/>
      <c r="V91" s="999"/>
      <c r="W91" s="999"/>
      <c r="X91" s="999"/>
      <c r="Y91" s="999"/>
      <c r="Z91" s="999"/>
    </row>
    <row r="92" spans="1:26" ht="12.75" customHeight="1">
      <c r="A92" s="67" t="s">
        <v>356</v>
      </c>
      <c r="B92" s="67"/>
      <c r="C92" s="67" t="s">
        <v>357</v>
      </c>
      <c r="D92" s="1008"/>
      <c r="E92" s="1008"/>
      <c r="F92" s="1008"/>
      <c r="G92" s="1008"/>
      <c r="H92" s="1008"/>
      <c r="I92" s="1008"/>
      <c r="J92" s="1008"/>
      <c r="K92" s="68"/>
      <c r="L92" s="115"/>
      <c r="M92" s="68">
        <f>M93+M94+M95</f>
        <v>0</v>
      </c>
      <c r="N92" s="1009"/>
      <c r="O92" s="1009"/>
      <c r="P92" s="68">
        <f>P93+P94+P95</f>
        <v>0</v>
      </c>
      <c r="Q92" s="999"/>
      <c r="R92" s="999"/>
      <c r="S92" s="999"/>
      <c r="T92" s="999"/>
      <c r="U92" s="999"/>
      <c r="V92" s="999"/>
      <c r="W92" s="999"/>
      <c r="X92" s="999"/>
      <c r="Y92" s="999"/>
      <c r="Z92" s="999"/>
    </row>
    <row r="93" spans="1:26" ht="12.75" customHeight="1">
      <c r="A93" s="70" t="s">
        <v>358</v>
      </c>
      <c r="B93" s="4"/>
      <c r="C93" s="70" t="s">
        <v>359</v>
      </c>
      <c r="D93" s="4"/>
      <c r="E93" s="4"/>
      <c r="F93" s="4"/>
      <c r="G93" s="4"/>
      <c r="H93" s="4"/>
      <c r="I93" s="4"/>
      <c r="J93" s="4"/>
      <c r="K93" s="71">
        <f t="shared" ref="K93:K95" si="32">J93/100000</f>
        <v>0</v>
      </c>
      <c r="L93" s="4"/>
      <c r="M93" s="71">
        <f t="shared" ref="M93:M95" si="33">K93*L93</f>
        <v>0</v>
      </c>
      <c r="N93" s="70"/>
      <c r="O93" s="70"/>
      <c r="P93" s="71"/>
      <c r="Q93" s="77"/>
      <c r="R93" s="77"/>
      <c r="S93" s="77"/>
      <c r="T93" s="77"/>
      <c r="U93" s="77"/>
      <c r="V93" s="77"/>
      <c r="W93" s="77"/>
      <c r="X93" s="77"/>
      <c r="Y93" s="77"/>
      <c r="Z93" s="77"/>
    </row>
    <row r="94" spans="1:26" ht="12.75" customHeight="1">
      <c r="A94" s="70" t="s">
        <v>360</v>
      </c>
      <c r="B94" s="4"/>
      <c r="C94" s="70" t="s">
        <v>361</v>
      </c>
      <c r="D94" s="4"/>
      <c r="E94" s="4"/>
      <c r="F94" s="4"/>
      <c r="G94" s="4"/>
      <c r="H94" s="4"/>
      <c r="I94" s="4"/>
      <c r="J94" s="4"/>
      <c r="K94" s="71">
        <f t="shared" si="32"/>
        <v>0</v>
      </c>
      <c r="L94" s="4"/>
      <c r="M94" s="71">
        <f t="shared" si="33"/>
        <v>0</v>
      </c>
      <c r="N94" s="70"/>
      <c r="O94" s="70"/>
      <c r="P94" s="71"/>
      <c r="Q94" s="77"/>
      <c r="R94" s="77"/>
      <c r="S94" s="77"/>
      <c r="T94" s="77"/>
      <c r="U94" s="77"/>
      <c r="V94" s="77"/>
      <c r="W94" s="77"/>
      <c r="X94" s="77"/>
      <c r="Y94" s="77"/>
      <c r="Z94" s="77"/>
    </row>
    <row r="95" spans="1:26" ht="12.75" customHeight="1">
      <c r="A95" s="70" t="s">
        <v>362</v>
      </c>
      <c r="B95" s="4"/>
      <c r="C95" s="70" t="s">
        <v>363</v>
      </c>
      <c r="D95" s="4"/>
      <c r="E95" s="4"/>
      <c r="F95" s="4"/>
      <c r="G95" s="4"/>
      <c r="H95" s="4"/>
      <c r="I95" s="4"/>
      <c r="J95" s="4"/>
      <c r="K95" s="71">
        <f t="shared" si="32"/>
        <v>0</v>
      </c>
      <c r="L95" s="4"/>
      <c r="M95" s="71">
        <f t="shared" si="33"/>
        <v>0</v>
      </c>
      <c r="N95" s="70"/>
      <c r="O95" s="70"/>
      <c r="P95" s="71"/>
      <c r="Q95" s="77"/>
      <c r="R95" s="77"/>
      <c r="S95" s="77"/>
      <c r="T95" s="77"/>
      <c r="U95" s="77"/>
      <c r="V95" s="77"/>
      <c r="W95" s="77"/>
      <c r="X95" s="77"/>
      <c r="Y95" s="77"/>
      <c r="Z95" s="77"/>
    </row>
    <row r="96" spans="1:26" ht="12.75" customHeight="1">
      <c r="A96" s="67" t="s">
        <v>364</v>
      </c>
      <c r="B96" s="67"/>
      <c r="C96" s="67" t="s">
        <v>365</v>
      </c>
      <c r="D96" s="67"/>
      <c r="E96" s="67"/>
      <c r="F96" s="67"/>
      <c r="G96" s="67"/>
      <c r="H96" s="67"/>
      <c r="I96" s="67"/>
      <c r="J96" s="67"/>
      <c r="K96" s="67"/>
      <c r="L96" s="67"/>
      <c r="M96" s="68">
        <f>SUM(M97:M98)</f>
        <v>0</v>
      </c>
      <c r="N96" s="67"/>
      <c r="O96" s="67"/>
      <c r="P96" s="68">
        <f>SUM(P97:P98)</f>
        <v>0</v>
      </c>
      <c r="Q96" s="1007"/>
      <c r="R96" s="1007"/>
      <c r="S96" s="1007"/>
      <c r="T96" s="1007"/>
      <c r="U96" s="1007"/>
      <c r="V96" s="1007"/>
      <c r="W96" s="1007"/>
      <c r="X96" s="1007"/>
      <c r="Y96" s="1007"/>
      <c r="Z96" s="1007"/>
    </row>
    <row r="97" spans="1:26" ht="12.75" customHeight="1">
      <c r="A97" s="70" t="s">
        <v>366</v>
      </c>
      <c r="B97" s="74"/>
      <c r="C97" s="4" t="s">
        <v>367</v>
      </c>
      <c r="D97" s="74"/>
      <c r="E97" s="74"/>
      <c r="F97" s="74"/>
      <c r="G97" s="74"/>
      <c r="H97" s="74"/>
      <c r="I97" s="74"/>
      <c r="J97" s="74"/>
      <c r="K97" s="81">
        <f t="shared" ref="K97:K98" si="34">J97/100000</f>
        <v>0</v>
      </c>
      <c r="L97" s="30"/>
      <c r="M97" s="81">
        <f t="shared" ref="M97:M98" si="35">K97*L97</f>
        <v>0</v>
      </c>
      <c r="N97" s="70"/>
      <c r="O97" s="70"/>
      <c r="P97" s="71"/>
      <c r="Q97" s="8"/>
      <c r="R97" s="8"/>
      <c r="S97" s="8"/>
      <c r="T97" s="8"/>
      <c r="U97" s="8"/>
      <c r="V97" s="8"/>
      <c r="W97" s="8"/>
      <c r="X97" s="8"/>
      <c r="Y97" s="8"/>
      <c r="Z97" s="8"/>
    </row>
    <row r="98" spans="1:26" ht="12.75" customHeight="1">
      <c r="A98" s="70" t="s">
        <v>368</v>
      </c>
      <c r="B98" s="74"/>
      <c r="C98" s="70" t="s">
        <v>297</v>
      </c>
      <c r="D98" s="74"/>
      <c r="E98" s="74"/>
      <c r="F98" s="74"/>
      <c r="G98" s="74"/>
      <c r="H98" s="74"/>
      <c r="I98" s="74"/>
      <c r="J98" s="74"/>
      <c r="K98" s="81">
        <f t="shared" si="34"/>
        <v>0</v>
      </c>
      <c r="L98" s="30"/>
      <c r="M98" s="81">
        <f t="shared" si="35"/>
        <v>0</v>
      </c>
      <c r="N98" s="70"/>
      <c r="O98" s="70"/>
      <c r="P98" s="71"/>
      <c r="Q98" s="8"/>
      <c r="R98" s="8"/>
      <c r="S98" s="8"/>
      <c r="T98" s="8"/>
      <c r="U98" s="8"/>
      <c r="V98" s="8"/>
      <c r="W98" s="8"/>
      <c r="X98" s="8"/>
      <c r="Y98" s="8"/>
      <c r="Z98" s="8"/>
    </row>
    <row r="99" spans="1:26" ht="12.75" customHeight="1">
      <c r="A99" s="64" t="s">
        <v>369</v>
      </c>
      <c r="B99" s="64"/>
      <c r="C99" s="64" t="s">
        <v>22</v>
      </c>
      <c r="D99" s="64"/>
      <c r="E99" s="64"/>
      <c r="F99" s="64"/>
      <c r="G99" s="64"/>
      <c r="H99" s="64"/>
      <c r="I99" s="64"/>
      <c r="J99" s="64"/>
      <c r="K99" s="64"/>
      <c r="L99" s="64"/>
      <c r="M99" s="65">
        <f>M100</f>
        <v>0</v>
      </c>
      <c r="N99" s="64"/>
      <c r="O99" s="64"/>
      <c r="P99" s="65">
        <f>P100</f>
        <v>0</v>
      </c>
      <c r="Q99" s="8"/>
      <c r="R99" s="8"/>
      <c r="S99" s="8"/>
      <c r="T99" s="8"/>
      <c r="U99" s="8"/>
      <c r="V99" s="8"/>
      <c r="W99" s="8"/>
      <c r="X99" s="8"/>
      <c r="Y99" s="8"/>
      <c r="Z99" s="8"/>
    </row>
    <row r="100" spans="1:26" ht="12.75" customHeight="1">
      <c r="A100" s="70" t="s">
        <v>370</v>
      </c>
      <c r="B100" s="70"/>
      <c r="C100" s="70" t="s">
        <v>371</v>
      </c>
      <c r="D100" s="70"/>
      <c r="E100" s="70"/>
      <c r="F100" s="70"/>
      <c r="G100" s="70"/>
      <c r="H100" s="70"/>
      <c r="I100" s="70"/>
      <c r="J100" s="70"/>
      <c r="K100" s="71">
        <f>J100/100000</f>
        <v>0</v>
      </c>
      <c r="L100" s="4"/>
      <c r="M100" s="71">
        <f>K100*L100</f>
        <v>0</v>
      </c>
      <c r="N100" s="70"/>
      <c r="O100" s="70"/>
      <c r="P100" s="71"/>
      <c r="Q100" s="8"/>
      <c r="R100" s="8"/>
      <c r="S100" s="8"/>
      <c r="T100" s="8"/>
      <c r="U100" s="8"/>
      <c r="V100" s="8"/>
      <c r="W100" s="8"/>
      <c r="X100" s="8"/>
      <c r="Y100" s="8"/>
      <c r="Z100" s="8"/>
    </row>
    <row r="101" spans="1:26" ht="12.75" customHeight="1">
      <c r="A101" s="64" t="s">
        <v>372</v>
      </c>
      <c r="B101" s="64"/>
      <c r="C101" s="64" t="s">
        <v>373</v>
      </c>
      <c r="D101" s="64"/>
      <c r="E101" s="64"/>
      <c r="F101" s="64"/>
      <c r="G101" s="64"/>
      <c r="H101" s="64"/>
      <c r="I101" s="64"/>
      <c r="J101" s="64"/>
      <c r="K101" s="64"/>
      <c r="L101" s="64"/>
      <c r="M101" s="65">
        <f>M102+M150+M151+M152</f>
        <v>0</v>
      </c>
      <c r="N101" s="64"/>
      <c r="O101" s="64"/>
      <c r="P101" s="65">
        <f>P102+P150+P151+P152</f>
        <v>0</v>
      </c>
      <c r="Q101" s="8"/>
      <c r="R101" s="8"/>
      <c r="S101" s="8"/>
      <c r="T101" s="8"/>
      <c r="U101" s="8"/>
      <c r="V101" s="8"/>
      <c r="W101" s="8"/>
      <c r="X101" s="8"/>
      <c r="Y101" s="8"/>
      <c r="Z101" s="8"/>
    </row>
    <row r="102" spans="1:26" ht="12.75" customHeight="1">
      <c r="A102" s="67" t="s">
        <v>374</v>
      </c>
      <c r="B102" s="67"/>
      <c r="C102" s="67" t="s">
        <v>375</v>
      </c>
      <c r="D102" s="67"/>
      <c r="E102" s="67"/>
      <c r="F102" s="67"/>
      <c r="G102" s="67"/>
      <c r="H102" s="67"/>
      <c r="I102" s="67"/>
      <c r="J102" s="67"/>
      <c r="K102" s="67"/>
      <c r="L102" s="67"/>
      <c r="M102" s="68">
        <f>M103+M107+M111+M115+M119+M123+M131+M133+M143+M147</f>
        <v>0</v>
      </c>
      <c r="N102" s="67"/>
      <c r="O102" s="67"/>
      <c r="P102" s="68">
        <f>P103+P107+P111+P115+P119+P123+P131+P133+P143+P147</f>
        <v>0</v>
      </c>
      <c r="Q102" s="8"/>
      <c r="R102" s="8"/>
      <c r="S102" s="8"/>
      <c r="T102" s="8"/>
      <c r="U102" s="8"/>
      <c r="V102" s="8"/>
      <c r="W102" s="8"/>
      <c r="X102" s="8"/>
      <c r="Y102" s="8"/>
      <c r="Z102" s="8"/>
    </row>
    <row r="103" spans="1:26" ht="12.75" customHeight="1">
      <c r="A103" s="78" t="s">
        <v>376</v>
      </c>
      <c r="B103" s="78" t="s">
        <v>377</v>
      </c>
      <c r="C103" s="78" t="s">
        <v>378</v>
      </c>
      <c r="D103" s="78"/>
      <c r="E103" s="78"/>
      <c r="F103" s="78"/>
      <c r="G103" s="78"/>
      <c r="H103" s="78"/>
      <c r="I103" s="78"/>
      <c r="J103" s="78"/>
      <c r="K103" s="78"/>
      <c r="L103" s="78"/>
      <c r="M103" s="79">
        <f>SUM(M104:M106)</f>
        <v>0</v>
      </c>
      <c r="N103" s="78"/>
      <c r="O103" s="78"/>
      <c r="P103" s="79">
        <f>SUM(P104:P106)</f>
        <v>0</v>
      </c>
      <c r="Q103" s="8"/>
      <c r="R103" s="8"/>
      <c r="S103" s="8"/>
      <c r="T103" s="8"/>
      <c r="U103" s="8"/>
      <c r="V103" s="8"/>
      <c r="W103" s="8"/>
      <c r="X103" s="8"/>
      <c r="Y103" s="8"/>
      <c r="Z103" s="8"/>
    </row>
    <row r="104" spans="1:26" ht="12.75" customHeight="1">
      <c r="A104" s="70" t="s">
        <v>379</v>
      </c>
      <c r="B104" s="304" t="s">
        <v>380</v>
      </c>
      <c r="C104" s="70" t="s">
        <v>284</v>
      </c>
      <c r="D104" s="304"/>
      <c r="E104" s="304"/>
      <c r="F104" s="304"/>
      <c r="G104" s="304"/>
      <c r="H104" s="304"/>
      <c r="I104" s="304"/>
      <c r="J104" s="304"/>
      <c r="K104" s="71">
        <f t="shared" ref="K104:K106" si="36">J104/100000</f>
        <v>0</v>
      </c>
      <c r="L104" s="4"/>
      <c r="M104" s="71">
        <f t="shared" ref="M104:M106" si="37">K104*L104</f>
        <v>0</v>
      </c>
      <c r="N104" s="70"/>
      <c r="O104" s="70"/>
      <c r="P104" s="71"/>
      <c r="Q104" s="8"/>
      <c r="R104" s="8"/>
      <c r="S104" s="8"/>
      <c r="T104" s="8"/>
      <c r="U104" s="8"/>
      <c r="V104" s="8"/>
      <c r="W104" s="8"/>
      <c r="X104" s="8"/>
      <c r="Y104" s="8"/>
      <c r="Z104" s="8"/>
    </row>
    <row r="105" spans="1:26" ht="12.75" customHeight="1">
      <c r="A105" s="70" t="s">
        <v>381</v>
      </c>
      <c r="B105" s="304" t="s">
        <v>382</v>
      </c>
      <c r="C105" s="70" t="s">
        <v>287</v>
      </c>
      <c r="D105" s="304"/>
      <c r="E105" s="304"/>
      <c r="F105" s="304"/>
      <c r="G105" s="304"/>
      <c r="H105" s="304"/>
      <c r="I105" s="304"/>
      <c r="J105" s="304"/>
      <c r="K105" s="71">
        <f t="shared" si="36"/>
        <v>0</v>
      </c>
      <c r="L105" s="4"/>
      <c r="M105" s="71">
        <f t="shared" si="37"/>
        <v>0</v>
      </c>
      <c r="N105" s="70"/>
      <c r="O105" s="70"/>
      <c r="P105" s="71"/>
      <c r="Q105" s="8"/>
      <c r="R105" s="8"/>
      <c r="S105" s="8"/>
      <c r="T105" s="8"/>
      <c r="U105" s="8"/>
      <c r="V105" s="8"/>
      <c r="W105" s="8"/>
      <c r="X105" s="8"/>
      <c r="Y105" s="8"/>
      <c r="Z105" s="8"/>
    </row>
    <row r="106" spans="1:26" ht="12.75" customHeight="1">
      <c r="A106" s="70" t="s">
        <v>383</v>
      </c>
      <c r="B106" s="304" t="s">
        <v>384</v>
      </c>
      <c r="C106" s="70" t="s">
        <v>289</v>
      </c>
      <c r="D106" s="304"/>
      <c r="E106" s="304"/>
      <c r="F106" s="304"/>
      <c r="G106" s="304"/>
      <c r="H106" s="304"/>
      <c r="I106" s="304"/>
      <c r="J106" s="304"/>
      <c r="K106" s="71">
        <f t="shared" si="36"/>
        <v>0</v>
      </c>
      <c r="L106" s="4"/>
      <c r="M106" s="71">
        <f t="shared" si="37"/>
        <v>0</v>
      </c>
      <c r="N106" s="70"/>
      <c r="O106" s="70"/>
      <c r="P106" s="71"/>
      <c r="Q106" s="8"/>
      <c r="R106" s="8"/>
      <c r="S106" s="8"/>
      <c r="T106" s="8"/>
      <c r="U106" s="8"/>
      <c r="V106" s="8"/>
      <c r="W106" s="8"/>
      <c r="X106" s="8"/>
      <c r="Y106" s="8"/>
      <c r="Z106" s="8"/>
    </row>
    <row r="107" spans="1:26" ht="12.75" customHeight="1">
      <c r="A107" s="78" t="s">
        <v>385</v>
      </c>
      <c r="B107" s="78" t="s">
        <v>386</v>
      </c>
      <c r="C107" s="78" t="s">
        <v>387</v>
      </c>
      <c r="D107" s="78"/>
      <c r="E107" s="78"/>
      <c r="F107" s="78"/>
      <c r="G107" s="78"/>
      <c r="H107" s="78"/>
      <c r="I107" s="78"/>
      <c r="J107" s="78"/>
      <c r="K107" s="78"/>
      <c r="L107" s="78"/>
      <c r="M107" s="79">
        <f>SUM(M108:M110)</f>
        <v>0</v>
      </c>
      <c r="N107" s="78"/>
      <c r="O107" s="78"/>
      <c r="P107" s="79">
        <f>SUM(P108:P110)</f>
        <v>0</v>
      </c>
      <c r="Q107" s="8"/>
      <c r="R107" s="8"/>
      <c r="S107" s="8"/>
      <c r="T107" s="8"/>
      <c r="U107" s="8"/>
      <c r="V107" s="8"/>
      <c r="W107" s="8"/>
      <c r="X107" s="8"/>
      <c r="Y107" s="8"/>
      <c r="Z107" s="8"/>
    </row>
    <row r="108" spans="1:26" ht="12.75" customHeight="1">
      <c r="A108" s="70" t="s">
        <v>388</v>
      </c>
      <c r="B108" s="304" t="s">
        <v>389</v>
      </c>
      <c r="C108" s="70" t="s">
        <v>284</v>
      </c>
      <c r="D108" s="304"/>
      <c r="E108" s="304"/>
      <c r="F108" s="304"/>
      <c r="G108" s="304"/>
      <c r="H108" s="304"/>
      <c r="I108" s="304"/>
      <c r="J108" s="304"/>
      <c r="K108" s="71">
        <f t="shared" ref="K108:K110" si="38">J108/100000</f>
        <v>0</v>
      </c>
      <c r="L108" s="4"/>
      <c r="M108" s="71">
        <f t="shared" ref="M108:M110" si="39">K108*L108</f>
        <v>0</v>
      </c>
      <c r="N108" s="70"/>
      <c r="O108" s="70"/>
      <c r="P108" s="71"/>
      <c r="Q108" s="8"/>
      <c r="R108" s="8"/>
      <c r="S108" s="8"/>
      <c r="T108" s="8"/>
      <c r="U108" s="8"/>
      <c r="V108" s="8"/>
      <c r="W108" s="8"/>
      <c r="X108" s="8"/>
      <c r="Y108" s="8"/>
      <c r="Z108" s="8"/>
    </row>
    <row r="109" spans="1:26" ht="12.75" customHeight="1">
      <c r="A109" s="70" t="s">
        <v>391</v>
      </c>
      <c r="B109" s="304" t="s">
        <v>393</v>
      </c>
      <c r="C109" s="70" t="s">
        <v>287</v>
      </c>
      <c r="D109" s="304"/>
      <c r="E109" s="304"/>
      <c r="F109" s="304"/>
      <c r="G109" s="304"/>
      <c r="H109" s="304"/>
      <c r="I109" s="304"/>
      <c r="J109" s="304"/>
      <c r="K109" s="71">
        <f t="shared" si="38"/>
        <v>0</v>
      </c>
      <c r="L109" s="4"/>
      <c r="M109" s="71">
        <f t="shared" si="39"/>
        <v>0</v>
      </c>
      <c r="N109" s="70"/>
      <c r="O109" s="70"/>
      <c r="P109" s="71"/>
      <c r="Q109" s="8"/>
      <c r="R109" s="8"/>
      <c r="S109" s="8"/>
      <c r="T109" s="8"/>
      <c r="U109" s="8"/>
      <c r="V109" s="8"/>
      <c r="W109" s="8"/>
      <c r="X109" s="8"/>
      <c r="Y109" s="8"/>
      <c r="Z109" s="8"/>
    </row>
    <row r="110" spans="1:26" ht="12.75" customHeight="1">
      <c r="A110" s="70" t="s">
        <v>397</v>
      </c>
      <c r="B110" s="304" t="s">
        <v>398</v>
      </c>
      <c r="C110" s="70" t="s">
        <v>289</v>
      </c>
      <c r="D110" s="304"/>
      <c r="E110" s="304"/>
      <c r="F110" s="304"/>
      <c r="G110" s="304"/>
      <c r="H110" s="304"/>
      <c r="I110" s="304"/>
      <c r="J110" s="304"/>
      <c r="K110" s="71">
        <f t="shared" si="38"/>
        <v>0</v>
      </c>
      <c r="L110" s="4"/>
      <c r="M110" s="71">
        <f t="shared" si="39"/>
        <v>0</v>
      </c>
      <c r="N110" s="70"/>
      <c r="O110" s="70"/>
      <c r="P110" s="71"/>
      <c r="Q110" s="8"/>
      <c r="R110" s="8"/>
      <c r="S110" s="8"/>
      <c r="T110" s="8"/>
      <c r="U110" s="8"/>
      <c r="V110" s="8"/>
      <c r="W110" s="8"/>
      <c r="X110" s="8"/>
      <c r="Y110" s="8"/>
      <c r="Z110" s="8"/>
    </row>
    <row r="111" spans="1:26" ht="12.75" customHeight="1">
      <c r="A111" s="78" t="s">
        <v>399</v>
      </c>
      <c r="B111" s="78" t="s">
        <v>400</v>
      </c>
      <c r="C111" s="78" t="s">
        <v>401</v>
      </c>
      <c r="D111" s="78"/>
      <c r="E111" s="78"/>
      <c r="F111" s="78"/>
      <c r="G111" s="78"/>
      <c r="H111" s="78"/>
      <c r="I111" s="78"/>
      <c r="J111" s="78"/>
      <c r="K111" s="78"/>
      <c r="L111" s="78"/>
      <c r="M111" s="79">
        <f>SUM(M112:M114)</f>
        <v>0</v>
      </c>
      <c r="N111" s="78"/>
      <c r="O111" s="78"/>
      <c r="P111" s="79">
        <f>SUM(P112:P114)</f>
        <v>0</v>
      </c>
      <c r="Q111" s="8"/>
      <c r="R111" s="8"/>
      <c r="S111" s="8"/>
      <c r="T111" s="8"/>
      <c r="U111" s="8"/>
      <c r="V111" s="8"/>
      <c r="W111" s="8"/>
      <c r="X111" s="8"/>
      <c r="Y111" s="8"/>
      <c r="Z111" s="8"/>
    </row>
    <row r="112" spans="1:26" ht="12.75" customHeight="1">
      <c r="A112" s="70" t="s">
        <v>402</v>
      </c>
      <c r="B112" s="304" t="s">
        <v>403</v>
      </c>
      <c r="C112" s="70" t="s">
        <v>284</v>
      </c>
      <c r="D112" s="304"/>
      <c r="E112" s="304"/>
      <c r="F112" s="304"/>
      <c r="G112" s="304"/>
      <c r="H112" s="304"/>
      <c r="I112" s="304"/>
      <c r="J112" s="304"/>
      <c r="K112" s="71">
        <f t="shared" ref="K112:K114" si="40">J112/100000</f>
        <v>0</v>
      </c>
      <c r="L112" s="4"/>
      <c r="M112" s="71">
        <f t="shared" ref="M112:M114" si="41">K112*L112</f>
        <v>0</v>
      </c>
      <c r="N112" s="70"/>
      <c r="O112" s="70"/>
      <c r="P112" s="71"/>
      <c r="Q112" s="8"/>
      <c r="R112" s="8"/>
      <c r="S112" s="8"/>
      <c r="T112" s="8"/>
      <c r="U112" s="8"/>
      <c r="V112" s="8"/>
      <c r="W112" s="8"/>
      <c r="X112" s="8"/>
      <c r="Y112" s="8"/>
      <c r="Z112" s="8"/>
    </row>
    <row r="113" spans="1:26" ht="12.75" customHeight="1">
      <c r="A113" s="70" t="s">
        <v>404</v>
      </c>
      <c r="B113" s="304" t="s">
        <v>405</v>
      </c>
      <c r="C113" s="70" t="s">
        <v>287</v>
      </c>
      <c r="D113" s="304"/>
      <c r="E113" s="304"/>
      <c r="F113" s="304"/>
      <c r="G113" s="304"/>
      <c r="H113" s="304"/>
      <c r="I113" s="304"/>
      <c r="J113" s="304"/>
      <c r="K113" s="71">
        <f t="shared" si="40"/>
        <v>0</v>
      </c>
      <c r="L113" s="4"/>
      <c r="M113" s="71">
        <f t="shared" si="41"/>
        <v>0</v>
      </c>
      <c r="N113" s="70"/>
      <c r="O113" s="70"/>
      <c r="P113" s="71"/>
      <c r="Q113" s="8"/>
      <c r="R113" s="8"/>
      <c r="S113" s="8"/>
      <c r="T113" s="8"/>
      <c r="U113" s="8"/>
      <c r="V113" s="8"/>
      <c r="W113" s="8"/>
      <c r="X113" s="8"/>
      <c r="Y113" s="8"/>
      <c r="Z113" s="8"/>
    </row>
    <row r="114" spans="1:26" ht="12.75" customHeight="1">
      <c r="A114" s="70" t="s">
        <v>406</v>
      </c>
      <c r="B114" s="304" t="s">
        <v>407</v>
      </c>
      <c r="C114" s="70" t="s">
        <v>289</v>
      </c>
      <c r="D114" s="304"/>
      <c r="E114" s="304"/>
      <c r="F114" s="304"/>
      <c r="G114" s="304"/>
      <c r="H114" s="304"/>
      <c r="I114" s="304"/>
      <c r="J114" s="304"/>
      <c r="K114" s="71">
        <f t="shared" si="40"/>
        <v>0</v>
      </c>
      <c r="L114" s="4"/>
      <c r="M114" s="71">
        <f t="shared" si="41"/>
        <v>0</v>
      </c>
      <c r="N114" s="70"/>
      <c r="O114" s="70"/>
      <c r="P114" s="71"/>
      <c r="Q114" s="8"/>
      <c r="R114" s="8"/>
      <c r="S114" s="8"/>
      <c r="T114" s="8"/>
      <c r="U114" s="8"/>
      <c r="V114" s="8"/>
      <c r="W114" s="8"/>
      <c r="X114" s="8"/>
      <c r="Y114" s="8"/>
      <c r="Z114" s="8"/>
    </row>
    <row r="115" spans="1:26" ht="12.75" customHeight="1">
      <c r="A115" s="78" t="s">
        <v>408</v>
      </c>
      <c r="B115" s="78" t="s">
        <v>409</v>
      </c>
      <c r="C115" s="78" t="s">
        <v>410</v>
      </c>
      <c r="D115" s="78"/>
      <c r="E115" s="78"/>
      <c r="F115" s="78"/>
      <c r="G115" s="78"/>
      <c r="H115" s="78"/>
      <c r="I115" s="78"/>
      <c r="J115" s="78"/>
      <c r="K115" s="78"/>
      <c r="L115" s="78"/>
      <c r="M115" s="79">
        <f>SUM(M116:M118)</f>
        <v>0</v>
      </c>
      <c r="N115" s="78"/>
      <c r="O115" s="78"/>
      <c r="P115" s="79">
        <f>SUM(P116:P118)</f>
        <v>0</v>
      </c>
      <c r="Q115" s="8"/>
      <c r="R115" s="8"/>
      <c r="S115" s="8"/>
      <c r="T115" s="8"/>
      <c r="U115" s="8"/>
      <c r="V115" s="8"/>
      <c r="W115" s="8"/>
      <c r="X115" s="8"/>
      <c r="Y115" s="8"/>
      <c r="Z115" s="8"/>
    </row>
    <row r="116" spans="1:26" ht="12.75" customHeight="1">
      <c r="A116" s="70" t="s">
        <v>411</v>
      </c>
      <c r="B116" s="304" t="s">
        <v>412</v>
      </c>
      <c r="C116" s="70" t="s">
        <v>284</v>
      </c>
      <c r="D116" s="304"/>
      <c r="E116" s="304"/>
      <c r="F116" s="304"/>
      <c r="G116" s="304"/>
      <c r="H116" s="304"/>
      <c r="I116" s="304"/>
      <c r="J116" s="304"/>
      <c r="K116" s="71">
        <f t="shared" ref="K116:K118" si="42">J116/100000</f>
        <v>0</v>
      </c>
      <c r="L116" s="4"/>
      <c r="M116" s="71">
        <f t="shared" ref="M116:M118" si="43">K116*L116</f>
        <v>0</v>
      </c>
      <c r="N116" s="70"/>
      <c r="O116" s="70"/>
      <c r="P116" s="71"/>
      <c r="Q116" s="8"/>
      <c r="R116" s="8"/>
      <c r="S116" s="8"/>
      <c r="T116" s="8"/>
      <c r="U116" s="8"/>
      <c r="V116" s="8"/>
      <c r="W116" s="8"/>
      <c r="X116" s="8"/>
      <c r="Y116" s="8"/>
      <c r="Z116" s="8"/>
    </row>
    <row r="117" spans="1:26" ht="12.75" customHeight="1">
      <c r="A117" s="70" t="s">
        <v>413</v>
      </c>
      <c r="B117" s="304" t="s">
        <v>414</v>
      </c>
      <c r="C117" s="70" t="s">
        <v>287</v>
      </c>
      <c r="D117" s="304"/>
      <c r="E117" s="304"/>
      <c r="F117" s="304"/>
      <c r="G117" s="304"/>
      <c r="H117" s="304"/>
      <c r="I117" s="304"/>
      <c r="J117" s="304"/>
      <c r="K117" s="71">
        <f t="shared" si="42"/>
        <v>0</v>
      </c>
      <c r="L117" s="4"/>
      <c r="M117" s="71">
        <f t="shared" si="43"/>
        <v>0</v>
      </c>
      <c r="N117" s="70"/>
      <c r="O117" s="70"/>
      <c r="P117" s="71"/>
      <c r="Q117" s="8"/>
      <c r="R117" s="8"/>
      <c r="S117" s="8"/>
      <c r="T117" s="8"/>
      <c r="U117" s="8"/>
      <c r="V117" s="8"/>
      <c r="W117" s="8"/>
      <c r="X117" s="8"/>
      <c r="Y117" s="8"/>
      <c r="Z117" s="8"/>
    </row>
    <row r="118" spans="1:26" ht="12.75" customHeight="1">
      <c r="A118" s="70" t="s">
        <v>415</v>
      </c>
      <c r="B118" s="304" t="s">
        <v>416</v>
      </c>
      <c r="C118" s="70" t="s">
        <v>289</v>
      </c>
      <c r="D118" s="304"/>
      <c r="E118" s="304"/>
      <c r="F118" s="304"/>
      <c r="G118" s="304"/>
      <c r="H118" s="304"/>
      <c r="I118" s="304"/>
      <c r="J118" s="304"/>
      <c r="K118" s="71">
        <f t="shared" si="42"/>
        <v>0</v>
      </c>
      <c r="L118" s="4"/>
      <c r="M118" s="71">
        <f t="shared" si="43"/>
        <v>0</v>
      </c>
      <c r="N118" s="70"/>
      <c r="O118" s="70"/>
      <c r="P118" s="71"/>
      <c r="Q118" s="8"/>
      <c r="R118" s="8"/>
      <c r="S118" s="8"/>
      <c r="T118" s="8"/>
      <c r="U118" s="8"/>
      <c r="V118" s="8"/>
      <c r="W118" s="8"/>
      <c r="X118" s="8"/>
      <c r="Y118" s="8"/>
      <c r="Z118" s="8"/>
    </row>
    <row r="119" spans="1:26" ht="12.75" customHeight="1">
      <c r="A119" s="78" t="s">
        <v>417</v>
      </c>
      <c r="B119" s="78" t="s">
        <v>418</v>
      </c>
      <c r="C119" s="78" t="s">
        <v>419</v>
      </c>
      <c r="D119" s="78"/>
      <c r="E119" s="78"/>
      <c r="F119" s="78"/>
      <c r="G119" s="78"/>
      <c r="H119" s="78"/>
      <c r="I119" s="78"/>
      <c r="J119" s="78"/>
      <c r="K119" s="78"/>
      <c r="L119" s="78"/>
      <c r="M119" s="79">
        <f>SUM(M120:M122)</f>
        <v>0</v>
      </c>
      <c r="N119" s="78"/>
      <c r="O119" s="78"/>
      <c r="P119" s="79">
        <f>SUM(P120:P122)</f>
        <v>0</v>
      </c>
      <c r="Q119" s="8"/>
      <c r="R119" s="8"/>
      <c r="S119" s="8"/>
      <c r="T119" s="8"/>
      <c r="U119" s="8"/>
      <c r="V119" s="8"/>
      <c r="W119" s="8"/>
      <c r="X119" s="8"/>
      <c r="Y119" s="8"/>
      <c r="Z119" s="8"/>
    </row>
    <row r="120" spans="1:26" ht="12.75" customHeight="1">
      <c r="A120" s="70" t="s">
        <v>420</v>
      </c>
      <c r="B120" s="304" t="s">
        <v>421</v>
      </c>
      <c r="C120" s="70" t="s">
        <v>422</v>
      </c>
      <c r="D120" s="304"/>
      <c r="E120" s="304"/>
      <c r="F120" s="304"/>
      <c r="G120" s="304"/>
      <c r="H120" s="304"/>
      <c r="I120" s="304"/>
      <c r="J120" s="304"/>
      <c r="K120" s="71">
        <f t="shared" ref="K120:K122" si="44">J120/100000</f>
        <v>0</v>
      </c>
      <c r="L120" s="4"/>
      <c r="M120" s="71">
        <f t="shared" ref="M120:M122" si="45">K120*L120</f>
        <v>0</v>
      </c>
      <c r="N120" s="70"/>
      <c r="O120" s="70"/>
      <c r="P120" s="71"/>
      <c r="Q120" s="8"/>
      <c r="R120" s="8"/>
      <c r="S120" s="8"/>
      <c r="T120" s="8"/>
      <c r="U120" s="8"/>
      <c r="V120" s="8"/>
      <c r="W120" s="8"/>
      <c r="X120" s="8"/>
      <c r="Y120" s="8"/>
      <c r="Z120" s="8"/>
    </row>
    <row r="121" spans="1:26" ht="12.75" customHeight="1">
      <c r="A121" s="70" t="s">
        <v>423</v>
      </c>
      <c r="B121" s="304" t="s">
        <v>424</v>
      </c>
      <c r="C121" s="70" t="s">
        <v>425</v>
      </c>
      <c r="D121" s="304"/>
      <c r="E121" s="304"/>
      <c r="F121" s="304"/>
      <c r="G121" s="304"/>
      <c r="H121" s="304"/>
      <c r="I121" s="304"/>
      <c r="J121" s="304"/>
      <c r="K121" s="71">
        <f t="shared" si="44"/>
        <v>0</v>
      </c>
      <c r="L121" s="4"/>
      <c r="M121" s="71">
        <f t="shared" si="45"/>
        <v>0</v>
      </c>
      <c r="N121" s="70"/>
      <c r="O121" s="70"/>
      <c r="P121" s="71"/>
      <c r="Q121" s="8"/>
      <c r="R121" s="8"/>
      <c r="S121" s="8"/>
      <c r="T121" s="8"/>
      <c r="U121" s="8"/>
      <c r="V121" s="8"/>
      <c r="W121" s="8"/>
      <c r="X121" s="8"/>
      <c r="Y121" s="8"/>
      <c r="Z121" s="8"/>
    </row>
    <row r="122" spans="1:26" ht="12.75" customHeight="1">
      <c r="A122" s="70" t="s">
        <v>429</v>
      </c>
      <c r="B122" s="304" t="s">
        <v>430</v>
      </c>
      <c r="C122" s="70" t="s">
        <v>297</v>
      </c>
      <c r="D122" s="304"/>
      <c r="E122" s="304"/>
      <c r="F122" s="304"/>
      <c r="G122" s="304"/>
      <c r="H122" s="304"/>
      <c r="I122" s="304"/>
      <c r="J122" s="304"/>
      <c r="K122" s="71">
        <f t="shared" si="44"/>
        <v>0</v>
      </c>
      <c r="L122" s="4"/>
      <c r="M122" s="71">
        <f t="shared" si="45"/>
        <v>0</v>
      </c>
      <c r="N122" s="70"/>
      <c r="O122" s="70"/>
      <c r="P122" s="71"/>
      <c r="Q122" s="8"/>
      <c r="R122" s="8"/>
      <c r="S122" s="8"/>
      <c r="T122" s="8"/>
      <c r="U122" s="8"/>
      <c r="V122" s="8"/>
      <c r="W122" s="8"/>
      <c r="X122" s="8"/>
      <c r="Y122" s="8"/>
      <c r="Z122" s="8"/>
    </row>
    <row r="123" spans="1:26" ht="12.75" customHeight="1">
      <c r="A123" s="78" t="s">
        <v>436</v>
      </c>
      <c r="B123" s="78" t="s">
        <v>437</v>
      </c>
      <c r="C123" s="78" t="s">
        <v>438</v>
      </c>
      <c r="D123" s="78"/>
      <c r="E123" s="78"/>
      <c r="F123" s="78"/>
      <c r="G123" s="78"/>
      <c r="H123" s="78"/>
      <c r="I123" s="78"/>
      <c r="J123" s="78"/>
      <c r="K123" s="78"/>
      <c r="L123" s="78"/>
      <c r="M123" s="79">
        <f>SUM(M124:M130)</f>
        <v>0</v>
      </c>
      <c r="N123" s="78"/>
      <c r="O123" s="78"/>
      <c r="P123" s="79">
        <f>SUM(P124:P130)</f>
        <v>0</v>
      </c>
      <c r="Q123" s="8"/>
      <c r="R123" s="8"/>
      <c r="S123" s="8"/>
      <c r="T123" s="8"/>
      <c r="U123" s="8"/>
      <c r="V123" s="8"/>
      <c r="W123" s="8"/>
      <c r="X123" s="8"/>
      <c r="Y123" s="8"/>
      <c r="Z123" s="8"/>
    </row>
    <row r="124" spans="1:26" ht="12.75" customHeight="1">
      <c r="A124" s="70" t="s">
        <v>446</v>
      </c>
      <c r="B124" s="304" t="s">
        <v>447</v>
      </c>
      <c r="C124" s="70" t="s">
        <v>448</v>
      </c>
      <c r="D124" s="304"/>
      <c r="E124" s="304"/>
      <c r="F124" s="304"/>
      <c r="G124" s="304"/>
      <c r="H124" s="304"/>
      <c r="I124" s="304"/>
      <c r="J124" s="304"/>
      <c r="K124" s="71">
        <f t="shared" ref="K124:K130" si="46">J124/100000</f>
        <v>0</v>
      </c>
      <c r="L124" s="4"/>
      <c r="M124" s="71">
        <f t="shared" ref="M124:M130" si="47">K124*L124</f>
        <v>0</v>
      </c>
      <c r="N124" s="70"/>
      <c r="O124" s="70"/>
      <c r="P124" s="71"/>
      <c r="Q124" s="8"/>
      <c r="R124" s="8"/>
      <c r="S124" s="8"/>
      <c r="T124" s="8"/>
      <c r="U124" s="8"/>
      <c r="V124" s="8"/>
      <c r="W124" s="8"/>
      <c r="X124" s="8"/>
      <c r="Y124" s="8"/>
      <c r="Z124" s="8"/>
    </row>
    <row r="125" spans="1:26" ht="12.75" customHeight="1">
      <c r="A125" s="70" t="s">
        <v>449</v>
      </c>
      <c r="B125" s="304" t="s">
        <v>450</v>
      </c>
      <c r="C125" s="70" t="s">
        <v>451</v>
      </c>
      <c r="D125" s="304"/>
      <c r="E125" s="304"/>
      <c r="F125" s="304"/>
      <c r="G125" s="304"/>
      <c r="H125" s="304"/>
      <c r="I125" s="304"/>
      <c r="J125" s="304"/>
      <c r="K125" s="71">
        <f t="shared" si="46"/>
        <v>0</v>
      </c>
      <c r="L125" s="4"/>
      <c r="M125" s="71">
        <f t="shared" si="47"/>
        <v>0</v>
      </c>
      <c r="N125" s="70"/>
      <c r="O125" s="70"/>
      <c r="P125" s="71"/>
      <c r="Q125" s="8"/>
      <c r="R125" s="8"/>
      <c r="S125" s="8"/>
      <c r="T125" s="8"/>
      <c r="U125" s="8"/>
      <c r="V125" s="8"/>
      <c r="W125" s="8"/>
      <c r="X125" s="8"/>
      <c r="Y125" s="8"/>
      <c r="Z125" s="8"/>
    </row>
    <row r="126" spans="1:26" ht="12.75" customHeight="1">
      <c r="A126" s="70" t="s">
        <v>452</v>
      </c>
      <c r="B126" s="304" t="s">
        <v>453</v>
      </c>
      <c r="C126" s="70" t="s">
        <v>454</v>
      </c>
      <c r="D126" s="304"/>
      <c r="E126" s="304"/>
      <c r="F126" s="304"/>
      <c r="G126" s="304"/>
      <c r="H126" s="304"/>
      <c r="I126" s="304"/>
      <c r="J126" s="304"/>
      <c r="K126" s="71">
        <f t="shared" si="46"/>
        <v>0</v>
      </c>
      <c r="L126" s="4"/>
      <c r="M126" s="71">
        <f t="shared" si="47"/>
        <v>0</v>
      </c>
      <c r="N126" s="70"/>
      <c r="O126" s="70"/>
      <c r="P126" s="71"/>
      <c r="Q126" s="8"/>
      <c r="R126" s="8"/>
      <c r="S126" s="8"/>
      <c r="T126" s="8"/>
      <c r="U126" s="8"/>
      <c r="V126" s="8"/>
      <c r="W126" s="8"/>
      <c r="X126" s="8"/>
      <c r="Y126" s="8"/>
      <c r="Z126" s="8"/>
    </row>
    <row r="127" spans="1:26" ht="12.75" customHeight="1">
      <c r="A127" s="70" t="s">
        <v>455</v>
      </c>
      <c r="B127" s="304" t="s">
        <v>456</v>
      </c>
      <c r="C127" s="70" t="s">
        <v>457</v>
      </c>
      <c r="D127" s="304"/>
      <c r="E127" s="304"/>
      <c r="F127" s="304"/>
      <c r="G127" s="304"/>
      <c r="H127" s="304"/>
      <c r="I127" s="304"/>
      <c r="J127" s="304"/>
      <c r="K127" s="71">
        <f t="shared" si="46"/>
        <v>0</v>
      </c>
      <c r="L127" s="4"/>
      <c r="M127" s="71">
        <f t="shared" si="47"/>
        <v>0</v>
      </c>
      <c r="N127" s="70"/>
      <c r="O127" s="70"/>
      <c r="P127" s="71"/>
      <c r="Q127" s="8"/>
      <c r="R127" s="8"/>
      <c r="S127" s="8"/>
      <c r="T127" s="8"/>
      <c r="U127" s="8"/>
      <c r="V127" s="8"/>
      <c r="W127" s="8"/>
      <c r="X127" s="8"/>
      <c r="Y127" s="8"/>
      <c r="Z127" s="8"/>
    </row>
    <row r="128" spans="1:26" ht="12.75" customHeight="1">
      <c r="A128" s="70" t="s">
        <v>458</v>
      </c>
      <c r="B128" s="304" t="s">
        <v>459</v>
      </c>
      <c r="C128" s="70" t="s">
        <v>460</v>
      </c>
      <c r="D128" s="304"/>
      <c r="E128" s="304"/>
      <c r="F128" s="304"/>
      <c r="G128" s="304"/>
      <c r="H128" s="304"/>
      <c r="I128" s="304"/>
      <c r="J128" s="304"/>
      <c r="K128" s="71">
        <f t="shared" si="46"/>
        <v>0</v>
      </c>
      <c r="L128" s="4"/>
      <c r="M128" s="71">
        <f t="shared" si="47"/>
        <v>0</v>
      </c>
      <c r="N128" s="70"/>
      <c r="O128" s="70"/>
      <c r="P128" s="71"/>
      <c r="Q128" s="8"/>
      <c r="R128" s="8"/>
      <c r="S128" s="8"/>
      <c r="T128" s="8"/>
      <c r="U128" s="8"/>
      <c r="V128" s="8"/>
      <c r="W128" s="8"/>
      <c r="X128" s="8"/>
      <c r="Y128" s="8"/>
      <c r="Z128" s="8"/>
    </row>
    <row r="129" spans="1:26" ht="12.75" customHeight="1">
      <c r="A129" s="70" t="s">
        <v>461</v>
      </c>
      <c r="B129" s="304" t="s">
        <v>462</v>
      </c>
      <c r="C129" s="70" t="s">
        <v>463</v>
      </c>
      <c r="D129" s="304"/>
      <c r="E129" s="304"/>
      <c r="F129" s="304"/>
      <c r="G129" s="304"/>
      <c r="H129" s="304"/>
      <c r="I129" s="304"/>
      <c r="J129" s="304"/>
      <c r="K129" s="71">
        <f t="shared" si="46"/>
        <v>0</v>
      </c>
      <c r="L129" s="4"/>
      <c r="M129" s="71">
        <f t="shared" si="47"/>
        <v>0</v>
      </c>
      <c r="N129" s="70"/>
      <c r="O129" s="70"/>
      <c r="P129" s="71"/>
      <c r="Q129" s="8"/>
      <c r="R129" s="8"/>
      <c r="S129" s="8"/>
      <c r="T129" s="8"/>
      <c r="U129" s="8"/>
      <c r="V129" s="8"/>
      <c r="W129" s="8"/>
      <c r="X129" s="8"/>
      <c r="Y129" s="8"/>
      <c r="Z129" s="8"/>
    </row>
    <row r="130" spans="1:26" ht="12.75" customHeight="1">
      <c r="A130" s="70" t="s">
        <v>465</v>
      </c>
      <c r="B130" s="304" t="s">
        <v>466</v>
      </c>
      <c r="C130" s="70" t="s">
        <v>467</v>
      </c>
      <c r="D130" s="304"/>
      <c r="E130" s="304"/>
      <c r="F130" s="304"/>
      <c r="G130" s="304"/>
      <c r="H130" s="304"/>
      <c r="I130" s="304"/>
      <c r="J130" s="304"/>
      <c r="K130" s="71">
        <f t="shared" si="46"/>
        <v>0</v>
      </c>
      <c r="L130" s="4"/>
      <c r="M130" s="71">
        <f t="shared" si="47"/>
        <v>0</v>
      </c>
      <c r="N130" s="70"/>
      <c r="O130" s="70"/>
      <c r="P130" s="71"/>
      <c r="Q130" s="8"/>
      <c r="R130" s="8"/>
      <c r="S130" s="8"/>
      <c r="T130" s="8"/>
      <c r="U130" s="8"/>
      <c r="V130" s="8"/>
      <c r="W130" s="8"/>
      <c r="X130" s="8"/>
      <c r="Y130" s="8"/>
      <c r="Z130" s="8"/>
    </row>
    <row r="131" spans="1:26" ht="12.75" customHeight="1">
      <c r="A131" s="78" t="s">
        <v>469</v>
      </c>
      <c r="B131" s="78"/>
      <c r="C131" s="78" t="s">
        <v>470</v>
      </c>
      <c r="D131" s="78"/>
      <c r="E131" s="78"/>
      <c r="F131" s="78"/>
      <c r="G131" s="78"/>
      <c r="H131" s="78"/>
      <c r="I131" s="78"/>
      <c r="J131" s="78"/>
      <c r="K131" s="78"/>
      <c r="L131" s="78"/>
      <c r="M131" s="79">
        <f>M132</f>
        <v>0</v>
      </c>
      <c r="N131" s="78"/>
      <c r="O131" s="78"/>
      <c r="P131" s="79">
        <f>P132</f>
        <v>0</v>
      </c>
      <c r="Q131" s="8"/>
      <c r="R131" s="8"/>
      <c r="S131" s="8"/>
      <c r="T131" s="8"/>
      <c r="U131" s="8"/>
      <c r="V131" s="8"/>
      <c r="W131" s="8"/>
      <c r="X131" s="8"/>
      <c r="Y131" s="8"/>
      <c r="Z131" s="8"/>
    </row>
    <row r="132" spans="1:26" ht="12.75" customHeight="1">
      <c r="A132" s="70" t="s">
        <v>471</v>
      </c>
      <c r="B132" s="304" t="s">
        <v>466</v>
      </c>
      <c r="C132" s="70" t="s">
        <v>472</v>
      </c>
      <c r="D132" s="304"/>
      <c r="E132" s="304"/>
      <c r="F132" s="304"/>
      <c r="G132" s="304"/>
      <c r="H132" s="304"/>
      <c r="I132" s="304"/>
      <c r="J132" s="304"/>
      <c r="K132" s="71">
        <f>J132/100000</f>
        <v>0</v>
      </c>
      <c r="L132" s="4"/>
      <c r="M132" s="71">
        <f>K132*L132</f>
        <v>0</v>
      </c>
      <c r="N132" s="70"/>
      <c r="O132" s="70"/>
      <c r="P132" s="71"/>
      <c r="Q132" s="8"/>
      <c r="R132" s="8"/>
      <c r="S132" s="8"/>
      <c r="T132" s="8"/>
      <c r="U132" s="8"/>
      <c r="V132" s="8"/>
      <c r="W132" s="8"/>
      <c r="X132" s="8"/>
      <c r="Y132" s="8"/>
      <c r="Z132" s="8"/>
    </row>
    <row r="133" spans="1:26" ht="12.75" customHeight="1">
      <c r="A133" s="78" t="s">
        <v>478</v>
      </c>
      <c r="B133" s="78"/>
      <c r="C133" s="78" t="s">
        <v>479</v>
      </c>
      <c r="D133" s="78"/>
      <c r="E133" s="78"/>
      <c r="F133" s="78"/>
      <c r="G133" s="78"/>
      <c r="H133" s="78"/>
      <c r="I133" s="78"/>
      <c r="J133" s="78"/>
      <c r="K133" s="78"/>
      <c r="L133" s="78"/>
      <c r="M133" s="79">
        <f>M134+M137+M140</f>
        <v>0</v>
      </c>
      <c r="N133" s="78"/>
      <c r="O133" s="78"/>
      <c r="P133" s="79">
        <f>P134+P137+P140</f>
        <v>0</v>
      </c>
      <c r="Q133" s="8"/>
      <c r="R133" s="8"/>
      <c r="S133" s="8"/>
      <c r="T133" s="8"/>
      <c r="U133" s="8"/>
      <c r="V133" s="8"/>
      <c r="W133" s="8"/>
      <c r="X133" s="8"/>
      <c r="Y133" s="8"/>
      <c r="Z133" s="8"/>
    </row>
    <row r="134" spans="1:26" ht="12.75" customHeight="1">
      <c r="A134" s="80" t="s">
        <v>481</v>
      </c>
      <c r="B134" s="30" t="s">
        <v>482</v>
      </c>
      <c r="C134" s="30" t="s">
        <v>483</v>
      </c>
      <c r="D134" s="30"/>
      <c r="E134" s="30"/>
      <c r="F134" s="30"/>
      <c r="G134" s="30"/>
      <c r="H134" s="30"/>
      <c r="I134" s="30"/>
      <c r="J134" s="30"/>
      <c r="K134" s="81"/>
      <c r="L134" s="30"/>
      <c r="M134" s="81">
        <f>SUM(M135:M136)</f>
        <v>0</v>
      </c>
      <c r="N134" s="80"/>
      <c r="O134" s="80"/>
      <c r="P134" s="81">
        <f>SUM(P135:P136)</f>
        <v>0</v>
      </c>
      <c r="Q134" s="1007"/>
      <c r="R134" s="1007"/>
      <c r="S134" s="1007"/>
      <c r="T134" s="1007"/>
      <c r="U134" s="1007"/>
      <c r="V134" s="1007"/>
      <c r="W134" s="1007"/>
      <c r="X134" s="1007"/>
      <c r="Y134" s="1007"/>
      <c r="Z134" s="1007"/>
    </row>
    <row r="135" spans="1:26" ht="12.75" customHeight="1">
      <c r="A135" s="70" t="s">
        <v>487</v>
      </c>
      <c r="B135" s="304" t="s">
        <v>488</v>
      </c>
      <c r="C135" s="70" t="s">
        <v>490</v>
      </c>
      <c r="D135" s="304"/>
      <c r="E135" s="304"/>
      <c r="F135" s="304"/>
      <c r="G135" s="304"/>
      <c r="H135" s="304"/>
      <c r="I135" s="304"/>
      <c r="J135" s="304"/>
      <c r="K135" s="71">
        <f t="shared" ref="K135:K136" si="48">J135/100000</f>
        <v>0</v>
      </c>
      <c r="L135" s="4"/>
      <c r="M135" s="71">
        <f t="shared" ref="M135:M136" si="49">K135*L135</f>
        <v>0</v>
      </c>
      <c r="N135" s="70"/>
      <c r="O135" s="70"/>
      <c r="P135" s="71"/>
      <c r="Q135" s="8"/>
      <c r="R135" s="8"/>
      <c r="S135" s="8"/>
      <c r="T135" s="8"/>
      <c r="U135" s="8"/>
      <c r="V135" s="8"/>
      <c r="W135" s="8"/>
      <c r="X135" s="8"/>
      <c r="Y135" s="8"/>
      <c r="Z135" s="8"/>
    </row>
    <row r="136" spans="1:26" ht="12.75" customHeight="1">
      <c r="A136" s="70" t="s">
        <v>492</v>
      </c>
      <c r="B136" s="304" t="s">
        <v>493</v>
      </c>
      <c r="C136" s="70" t="s">
        <v>494</v>
      </c>
      <c r="D136" s="304"/>
      <c r="E136" s="304"/>
      <c r="F136" s="304"/>
      <c r="G136" s="304"/>
      <c r="H136" s="304"/>
      <c r="I136" s="304"/>
      <c r="J136" s="304"/>
      <c r="K136" s="71">
        <f t="shared" si="48"/>
        <v>0</v>
      </c>
      <c r="L136" s="4"/>
      <c r="M136" s="71">
        <f t="shared" si="49"/>
        <v>0</v>
      </c>
      <c r="N136" s="70"/>
      <c r="O136" s="70"/>
      <c r="P136" s="71"/>
      <c r="Q136" s="8"/>
      <c r="R136" s="8"/>
      <c r="S136" s="8"/>
      <c r="T136" s="8"/>
      <c r="U136" s="8"/>
      <c r="V136" s="8"/>
      <c r="W136" s="8"/>
      <c r="X136" s="8"/>
      <c r="Y136" s="8"/>
      <c r="Z136" s="8"/>
    </row>
    <row r="137" spans="1:26" ht="12.75" customHeight="1">
      <c r="A137" s="80" t="s">
        <v>498</v>
      </c>
      <c r="B137" s="30" t="s">
        <v>499</v>
      </c>
      <c r="C137" s="30" t="s">
        <v>500</v>
      </c>
      <c r="D137" s="30"/>
      <c r="E137" s="30"/>
      <c r="F137" s="30"/>
      <c r="G137" s="30"/>
      <c r="H137" s="30"/>
      <c r="I137" s="30"/>
      <c r="J137" s="30"/>
      <c r="K137" s="81"/>
      <c r="L137" s="30"/>
      <c r="M137" s="81">
        <f>SUM(M138:M139)</f>
        <v>0</v>
      </c>
      <c r="N137" s="80"/>
      <c r="O137" s="80"/>
      <c r="P137" s="81">
        <f>SUM(P138:P139)</f>
        <v>0</v>
      </c>
      <c r="Q137" s="1007"/>
      <c r="R137" s="1007"/>
      <c r="S137" s="1007"/>
      <c r="T137" s="1007"/>
      <c r="U137" s="1007"/>
      <c r="V137" s="1007"/>
      <c r="W137" s="1007"/>
      <c r="X137" s="1007"/>
      <c r="Y137" s="1007"/>
      <c r="Z137" s="1007"/>
    </row>
    <row r="138" spans="1:26" ht="12.75" customHeight="1">
      <c r="A138" s="70" t="s">
        <v>502</v>
      </c>
      <c r="B138" s="304" t="s">
        <v>503</v>
      </c>
      <c r="C138" s="70" t="s">
        <v>490</v>
      </c>
      <c r="D138" s="304"/>
      <c r="E138" s="304"/>
      <c r="F138" s="304"/>
      <c r="G138" s="304"/>
      <c r="H138" s="304"/>
      <c r="I138" s="304"/>
      <c r="J138" s="304"/>
      <c r="K138" s="71">
        <f t="shared" ref="K138:K139" si="50">J138/100000</f>
        <v>0</v>
      </c>
      <c r="L138" s="4"/>
      <c r="M138" s="71">
        <f t="shared" ref="M138:M139" si="51">K138*L138</f>
        <v>0</v>
      </c>
      <c r="N138" s="70"/>
      <c r="O138" s="70"/>
      <c r="P138" s="71"/>
      <c r="Q138" s="8"/>
      <c r="R138" s="8"/>
      <c r="S138" s="8"/>
      <c r="T138" s="8"/>
      <c r="U138" s="8"/>
      <c r="V138" s="8"/>
      <c r="W138" s="8"/>
      <c r="X138" s="8"/>
      <c r="Y138" s="8"/>
      <c r="Z138" s="8"/>
    </row>
    <row r="139" spans="1:26" ht="12.75" customHeight="1">
      <c r="A139" s="70" t="s">
        <v>505</v>
      </c>
      <c r="B139" s="304" t="s">
        <v>506</v>
      </c>
      <c r="C139" s="70" t="s">
        <v>494</v>
      </c>
      <c r="D139" s="304"/>
      <c r="E139" s="304"/>
      <c r="F139" s="304"/>
      <c r="G139" s="304"/>
      <c r="H139" s="304"/>
      <c r="I139" s="304"/>
      <c r="J139" s="304"/>
      <c r="K139" s="71">
        <f t="shared" si="50"/>
        <v>0</v>
      </c>
      <c r="L139" s="4"/>
      <c r="M139" s="71">
        <f t="shared" si="51"/>
        <v>0</v>
      </c>
      <c r="N139" s="70"/>
      <c r="O139" s="70"/>
      <c r="P139" s="71"/>
      <c r="Q139" s="8"/>
      <c r="R139" s="8"/>
      <c r="S139" s="8"/>
      <c r="T139" s="8"/>
      <c r="U139" s="8"/>
      <c r="V139" s="8"/>
      <c r="W139" s="8"/>
      <c r="X139" s="8"/>
      <c r="Y139" s="8"/>
      <c r="Z139" s="8"/>
    </row>
    <row r="140" spans="1:26" ht="12.75" customHeight="1">
      <c r="A140" s="80" t="s">
        <v>511</v>
      </c>
      <c r="B140" s="30" t="s">
        <v>512</v>
      </c>
      <c r="C140" s="30" t="s">
        <v>513</v>
      </c>
      <c r="D140" s="30"/>
      <c r="E140" s="30"/>
      <c r="F140" s="30"/>
      <c r="G140" s="30"/>
      <c r="H140" s="30"/>
      <c r="I140" s="30"/>
      <c r="J140" s="30"/>
      <c r="K140" s="81"/>
      <c r="L140" s="30"/>
      <c r="M140" s="81">
        <f>SUM(M141:M142)</f>
        <v>0</v>
      </c>
      <c r="N140" s="80"/>
      <c r="O140" s="80"/>
      <c r="P140" s="81">
        <f>SUM(P141:P142)</f>
        <v>0</v>
      </c>
      <c r="Q140" s="1007"/>
      <c r="R140" s="1007"/>
      <c r="S140" s="1007"/>
      <c r="T140" s="1007"/>
      <c r="U140" s="1007"/>
      <c r="V140" s="1007"/>
      <c r="W140" s="1007"/>
      <c r="X140" s="1007"/>
      <c r="Y140" s="1007"/>
      <c r="Z140" s="1007"/>
    </row>
    <row r="141" spans="1:26" ht="12.75" customHeight="1">
      <c r="A141" s="70" t="s">
        <v>516</v>
      </c>
      <c r="B141" s="304" t="s">
        <v>517</v>
      </c>
      <c r="C141" s="70" t="s">
        <v>490</v>
      </c>
      <c r="D141" s="304"/>
      <c r="E141" s="304"/>
      <c r="F141" s="304"/>
      <c r="G141" s="304"/>
      <c r="H141" s="304"/>
      <c r="I141" s="304"/>
      <c r="J141" s="304"/>
      <c r="K141" s="71">
        <f t="shared" ref="K141:K142" si="52">J141/100000</f>
        <v>0</v>
      </c>
      <c r="L141" s="4"/>
      <c r="M141" s="71">
        <f t="shared" ref="M141:M142" si="53">K141*L141</f>
        <v>0</v>
      </c>
      <c r="N141" s="70"/>
      <c r="O141" s="70"/>
      <c r="P141" s="71"/>
      <c r="Q141" s="8"/>
      <c r="R141" s="8"/>
      <c r="S141" s="8"/>
      <c r="T141" s="8"/>
      <c r="U141" s="8"/>
      <c r="V141" s="8"/>
      <c r="W141" s="8"/>
      <c r="X141" s="8"/>
      <c r="Y141" s="8"/>
      <c r="Z141" s="8"/>
    </row>
    <row r="142" spans="1:26" ht="12.75" customHeight="1">
      <c r="A142" s="70" t="s">
        <v>518</v>
      </c>
      <c r="B142" s="304" t="s">
        <v>517</v>
      </c>
      <c r="C142" s="70" t="s">
        <v>494</v>
      </c>
      <c r="D142" s="304"/>
      <c r="E142" s="304"/>
      <c r="F142" s="304"/>
      <c r="G142" s="304"/>
      <c r="H142" s="304"/>
      <c r="I142" s="304"/>
      <c r="J142" s="304"/>
      <c r="K142" s="71">
        <f t="shared" si="52"/>
        <v>0</v>
      </c>
      <c r="L142" s="4"/>
      <c r="M142" s="71">
        <f t="shared" si="53"/>
        <v>0</v>
      </c>
      <c r="N142" s="70"/>
      <c r="O142" s="70"/>
      <c r="P142" s="71"/>
      <c r="Q142" s="8"/>
      <c r="R142" s="8"/>
      <c r="S142" s="8"/>
      <c r="T142" s="8"/>
      <c r="U142" s="8"/>
      <c r="V142" s="8"/>
      <c r="W142" s="8"/>
      <c r="X142" s="8"/>
      <c r="Y142" s="8"/>
      <c r="Z142" s="8"/>
    </row>
    <row r="143" spans="1:26" ht="12.75" customHeight="1">
      <c r="A143" s="78" t="s">
        <v>522</v>
      </c>
      <c r="B143" s="78"/>
      <c r="C143" s="78" t="s">
        <v>523</v>
      </c>
      <c r="D143" s="78"/>
      <c r="E143" s="78"/>
      <c r="F143" s="78"/>
      <c r="G143" s="78"/>
      <c r="H143" s="78"/>
      <c r="I143" s="78"/>
      <c r="J143" s="78"/>
      <c r="K143" s="78"/>
      <c r="L143" s="78"/>
      <c r="M143" s="79">
        <f>M144</f>
        <v>0</v>
      </c>
      <c r="N143" s="78"/>
      <c r="O143" s="78"/>
      <c r="P143" s="79">
        <f>P144</f>
        <v>0</v>
      </c>
      <c r="Q143" s="8"/>
      <c r="R143" s="8"/>
      <c r="S143" s="8"/>
      <c r="T143" s="8"/>
      <c r="U143" s="8"/>
      <c r="V143" s="8"/>
      <c r="W143" s="8"/>
      <c r="X143" s="8"/>
      <c r="Y143" s="8"/>
      <c r="Z143" s="8"/>
    </row>
    <row r="144" spans="1:26" ht="12.75" customHeight="1">
      <c r="A144" s="80" t="s">
        <v>525</v>
      </c>
      <c r="B144" s="30" t="s">
        <v>526</v>
      </c>
      <c r="C144" s="30" t="s">
        <v>527</v>
      </c>
      <c r="D144" s="30"/>
      <c r="E144" s="30"/>
      <c r="F144" s="30"/>
      <c r="G144" s="30"/>
      <c r="H144" s="30"/>
      <c r="I144" s="30"/>
      <c r="J144" s="30"/>
      <c r="K144" s="81"/>
      <c r="L144" s="30"/>
      <c r="M144" s="81">
        <f>SUM(M145:M146)</f>
        <v>0</v>
      </c>
      <c r="N144" s="80"/>
      <c r="O144" s="80"/>
      <c r="P144" s="81">
        <f>SUM(P145:P146)</f>
        <v>0</v>
      </c>
      <c r="Q144" s="1007"/>
      <c r="R144" s="1007"/>
      <c r="S144" s="1007"/>
      <c r="T144" s="1007"/>
      <c r="U144" s="1007"/>
      <c r="V144" s="1007"/>
      <c r="W144" s="1007"/>
      <c r="X144" s="1007"/>
      <c r="Y144" s="1007"/>
      <c r="Z144" s="1007"/>
    </row>
    <row r="145" spans="1:26" ht="12.75" customHeight="1">
      <c r="A145" s="70" t="s">
        <v>529</v>
      </c>
      <c r="B145" s="304" t="s">
        <v>531</v>
      </c>
      <c r="C145" s="70" t="s">
        <v>284</v>
      </c>
      <c r="D145" s="304"/>
      <c r="E145" s="304"/>
      <c r="F145" s="304"/>
      <c r="G145" s="304"/>
      <c r="H145" s="304"/>
      <c r="I145" s="304"/>
      <c r="J145" s="304"/>
      <c r="K145" s="71">
        <f t="shared" ref="K145:K146" si="54">J145/100000</f>
        <v>0</v>
      </c>
      <c r="L145" s="4"/>
      <c r="M145" s="71">
        <f t="shared" ref="M145:M146" si="55">K145*L145</f>
        <v>0</v>
      </c>
      <c r="N145" s="70"/>
      <c r="O145" s="70"/>
      <c r="P145" s="71"/>
      <c r="Q145" s="8"/>
      <c r="R145" s="8"/>
      <c r="S145" s="8"/>
      <c r="T145" s="8"/>
      <c r="U145" s="8"/>
      <c r="V145" s="8"/>
      <c r="W145" s="8"/>
      <c r="X145" s="8"/>
      <c r="Y145" s="8"/>
      <c r="Z145" s="8"/>
    </row>
    <row r="146" spans="1:26" ht="12.75" customHeight="1">
      <c r="A146" s="70" t="s">
        <v>532</v>
      </c>
      <c r="B146" s="304" t="s">
        <v>424</v>
      </c>
      <c r="C146" s="70" t="s">
        <v>287</v>
      </c>
      <c r="D146" s="304"/>
      <c r="E146" s="304"/>
      <c r="F146" s="304"/>
      <c r="G146" s="304"/>
      <c r="H146" s="304"/>
      <c r="I146" s="304"/>
      <c r="J146" s="304"/>
      <c r="K146" s="71">
        <f t="shared" si="54"/>
        <v>0</v>
      </c>
      <c r="L146" s="4"/>
      <c r="M146" s="71">
        <f t="shared" si="55"/>
        <v>0</v>
      </c>
      <c r="N146" s="70"/>
      <c r="O146" s="70"/>
      <c r="P146" s="71"/>
      <c r="Q146" s="8"/>
      <c r="R146" s="8"/>
      <c r="S146" s="8"/>
      <c r="T146" s="8"/>
      <c r="U146" s="8"/>
      <c r="V146" s="8"/>
      <c r="W146" s="8"/>
      <c r="X146" s="8"/>
      <c r="Y146" s="8"/>
      <c r="Z146" s="8"/>
    </row>
    <row r="147" spans="1:26" ht="12.75" customHeight="1">
      <c r="A147" s="78" t="s">
        <v>536</v>
      </c>
      <c r="B147" s="78"/>
      <c r="C147" s="78" t="s">
        <v>537</v>
      </c>
      <c r="D147" s="78"/>
      <c r="E147" s="78"/>
      <c r="F147" s="78"/>
      <c r="G147" s="78"/>
      <c r="H147" s="78"/>
      <c r="I147" s="78"/>
      <c r="J147" s="78"/>
      <c r="K147" s="78"/>
      <c r="L147" s="78"/>
      <c r="M147" s="79">
        <f>SUM(M148:M149)</f>
        <v>0</v>
      </c>
      <c r="N147" s="78"/>
      <c r="O147" s="78"/>
      <c r="P147" s="79">
        <f>SUM(P148:P149)</f>
        <v>0</v>
      </c>
      <c r="Q147" s="8"/>
      <c r="R147" s="8"/>
      <c r="S147" s="8"/>
      <c r="T147" s="8"/>
      <c r="U147" s="8"/>
      <c r="V147" s="8"/>
      <c r="W147" s="8"/>
      <c r="X147" s="8"/>
      <c r="Y147" s="8"/>
      <c r="Z147" s="8"/>
    </row>
    <row r="148" spans="1:26" ht="12.75" customHeight="1">
      <c r="A148" s="70" t="s">
        <v>538</v>
      </c>
      <c r="B148" s="304" t="s">
        <v>539</v>
      </c>
      <c r="C148" s="70" t="s">
        <v>540</v>
      </c>
      <c r="D148" s="304"/>
      <c r="E148" s="304"/>
      <c r="F148" s="304"/>
      <c r="G148" s="304"/>
      <c r="H148" s="304"/>
      <c r="I148" s="304"/>
      <c r="J148" s="304"/>
      <c r="K148" s="71">
        <f t="shared" ref="K148:K151" si="56">J148/100000</f>
        <v>0</v>
      </c>
      <c r="L148" s="4"/>
      <c r="M148" s="71">
        <f t="shared" ref="M148:M151" si="57">K148*L148</f>
        <v>0</v>
      </c>
      <c r="N148" s="70"/>
      <c r="O148" s="70"/>
      <c r="P148" s="71"/>
      <c r="Q148" s="8"/>
      <c r="R148" s="8"/>
      <c r="S148" s="8"/>
      <c r="T148" s="8"/>
      <c r="U148" s="8"/>
      <c r="V148" s="8"/>
      <c r="W148" s="8"/>
      <c r="X148" s="8"/>
      <c r="Y148" s="8"/>
      <c r="Z148" s="8"/>
    </row>
    <row r="149" spans="1:26" ht="12.75" customHeight="1">
      <c r="A149" s="70" t="s">
        <v>544</v>
      </c>
      <c r="B149" s="304" t="s">
        <v>545</v>
      </c>
      <c r="C149" s="70" t="s">
        <v>546</v>
      </c>
      <c r="D149" s="304"/>
      <c r="E149" s="304"/>
      <c r="F149" s="304"/>
      <c r="G149" s="304"/>
      <c r="H149" s="304"/>
      <c r="I149" s="304"/>
      <c r="J149" s="304"/>
      <c r="K149" s="71">
        <f t="shared" si="56"/>
        <v>0</v>
      </c>
      <c r="L149" s="4"/>
      <c r="M149" s="71">
        <f t="shared" si="57"/>
        <v>0</v>
      </c>
      <c r="N149" s="70"/>
      <c r="O149" s="70"/>
      <c r="P149" s="71"/>
      <c r="Q149" s="8"/>
      <c r="R149" s="8"/>
      <c r="S149" s="8"/>
      <c r="T149" s="8"/>
      <c r="U149" s="8"/>
      <c r="V149" s="8"/>
      <c r="W149" s="8"/>
      <c r="X149" s="8"/>
      <c r="Y149" s="8"/>
      <c r="Z149" s="8"/>
    </row>
    <row r="150" spans="1:26" ht="12.75" customHeight="1">
      <c r="A150" s="67" t="s">
        <v>550</v>
      </c>
      <c r="B150" s="67"/>
      <c r="C150" s="67" t="s">
        <v>551</v>
      </c>
      <c r="D150" s="67"/>
      <c r="E150" s="67"/>
      <c r="F150" s="67"/>
      <c r="G150" s="67"/>
      <c r="H150" s="67"/>
      <c r="I150" s="67"/>
      <c r="J150" s="67"/>
      <c r="K150" s="68">
        <f t="shared" si="56"/>
        <v>0</v>
      </c>
      <c r="L150" s="68"/>
      <c r="M150" s="68">
        <f t="shared" si="57"/>
        <v>0</v>
      </c>
      <c r="N150" s="67"/>
      <c r="O150" s="67"/>
      <c r="P150" s="68"/>
      <c r="Q150" s="8"/>
      <c r="R150" s="8"/>
      <c r="S150" s="8"/>
      <c r="T150" s="8"/>
      <c r="U150" s="8"/>
      <c r="V150" s="8"/>
      <c r="W150" s="8"/>
      <c r="X150" s="8"/>
      <c r="Y150" s="8"/>
      <c r="Z150" s="8"/>
    </row>
    <row r="151" spans="1:26" ht="12.75" customHeight="1">
      <c r="A151" s="67" t="s">
        <v>552</v>
      </c>
      <c r="B151" s="67"/>
      <c r="C151" s="67" t="s">
        <v>553</v>
      </c>
      <c r="D151" s="67"/>
      <c r="E151" s="67"/>
      <c r="F151" s="67"/>
      <c r="G151" s="67"/>
      <c r="H151" s="67"/>
      <c r="I151" s="67"/>
      <c r="J151" s="67"/>
      <c r="K151" s="68">
        <f t="shared" si="56"/>
        <v>0</v>
      </c>
      <c r="L151" s="68"/>
      <c r="M151" s="68">
        <f t="shared" si="57"/>
        <v>0</v>
      </c>
      <c r="N151" s="67"/>
      <c r="O151" s="67"/>
      <c r="P151" s="68"/>
      <c r="Q151" s="8"/>
      <c r="R151" s="8"/>
      <c r="S151" s="8"/>
      <c r="T151" s="8"/>
      <c r="U151" s="8"/>
      <c r="V151" s="8"/>
      <c r="W151" s="8"/>
      <c r="X151" s="8"/>
      <c r="Y151" s="8"/>
      <c r="Z151" s="8"/>
    </row>
    <row r="152" spans="1:26" ht="12.75" customHeight="1">
      <c r="A152" s="67" t="s">
        <v>556</v>
      </c>
      <c r="B152" s="67"/>
      <c r="C152" s="67" t="s">
        <v>557</v>
      </c>
      <c r="D152" s="67"/>
      <c r="E152" s="67"/>
      <c r="F152" s="67"/>
      <c r="G152" s="67"/>
      <c r="H152" s="67"/>
      <c r="I152" s="67"/>
      <c r="J152" s="67"/>
      <c r="K152" s="68"/>
      <c r="L152" s="68"/>
      <c r="M152" s="68">
        <f>SUM(M153:M154)</f>
        <v>0</v>
      </c>
      <c r="N152" s="67"/>
      <c r="O152" s="67"/>
      <c r="P152" s="68">
        <f>SUM(P153:P154)</f>
        <v>0</v>
      </c>
      <c r="Q152" s="8"/>
      <c r="R152" s="8"/>
      <c r="S152" s="8"/>
      <c r="T152" s="8"/>
      <c r="U152" s="8"/>
      <c r="V152" s="8"/>
      <c r="W152" s="8"/>
      <c r="X152" s="8"/>
      <c r="Y152" s="8"/>
      <c r="Z152" s="8"/>
    </row>
    <row r="153" spans="1:26" ht="12.75" customHeight="1">
      <c r="A153" s="70" t="s">
        <v>561</v>
      </c>
      <c r="B153" s="74"/>
      <c r="C153" s="4" t="s">
        <v>562</v>
      </c>
      <c r="D153" s="74"/>
      <c r="E153" s="74"/>
      <c r="F153" s="74"/>
      <c r="G153" s="74"/>
      <c r="H153" s="74"/>
      <c r="I153" s="74"/>
      <c r="J153" s="74"/>
      <c r="K153" s="71">
        <f t="shared" ref="K153:K154" si="58">J153/100000</f>
        <v>0</v>
      </c>
      <c r="L153" s="4"/>
      <c r="M153" s="71">
        <f t="shared" ref="M153:M154" si="59">K153*L153</f>
        <v>0</v>
      </c>
      <c r="N153" s="70"/>
      <c r="O153" s="70"/>
      <c r="P153" s="71"/>
      <c r="Q153" s="8"/>
      <c r="R153" s="8"/>
      <c r="S153" s="8"/>
      <c r="T153" s="8"/>
      <c r="U153" s="8"/>
      <c r="V153" s="8"/>
      <c r="W153" s="8"/>
      <c r="X153" s="8"/>
      <c r="Y153" s="8"/>
      <c r="Z153" s="8"/>
    </row>
    <row r="154" spans="1:26" ht="12.75" customHeight="1">
      <c r="A154" s="70" t="s">
        <v>564</v>
      </c>
      <c r="B154" s="74"/>
      <c r="C154" s="4" t="s">
        <v>565</v>
      </c>
      <c r="D154" s="74"/>
      <c r="E154" s="74"/>
      <c r="F154" s="74"/>
      <c r="G154" s="74"/>
      <c r="H154" s="74"/>
      <c r="I154" s="74"/>
      <c r="J154" s="74"/>
      <c r="K154" s="71">
        <f t="shared" si="58"/>
        <v>0</v>
      </c>
      <c r="L154" s="4"/>
      <c r="M154" s="71">
        <f t="shared" si="59"/>
        <v>0</v>
      </c>
      <c r="N154" s="70"/>
      <c r="O154" s="70"/>
      <c r="P154" s="71"/>
      <c r="Q154" s="8"/>
      <c r="R154" s="8"/>
      <c r="S154" s="8"/>
      <c r="T154" s="8"/>
      <c r="U154" s="8"/>
      <c r="V154" s="8"/>
      <c r="W154" s="8"/>
      <c r="X154" s="8"/>
      <c r="Y154" s="8"/>
      <c r="Z154" s="8"/>
    </row>
    <row r="155" spans="1:26" ht="12.75" customHeight="1">
      <c r="A155" s="64" t="s">
        <v>566</v>
      </c>
      <c r="B155" s="64"/>
      <c r="C155" s="64" t="s">
        <v>567</v>
      </c>
      <c r="D155" s="64"/>
      <c r="E155" s="64"/>
      <c r="F155" s="64"/>
      <c r="G155" s="64"/>
      <c r="H155" s="64"/>
      <c r="I155" s="64"/>
      <c r="J155" s="64"/>
      <c r="K155" s="64"/>
      <c r="L155" s="64"/>
      <c r="M155" s="65">
        <f>M156+M162</f>
        <v>0</v>
      </c>
      <c r="N155" s="64"/>
      <c r="O155" s="64"/>
      <c r="P155" s="65">
        <f>P156+P162</f>
        <v>0</v>
      </c>
      <c r="Q155" s="8"/>
      <c r="R155" s="8"/>
      <c r="S155" s="8"/>
      <c r="T155" s="8"/>
      <c r="U155" s="8"/>
      <c r="V155" s="8"/>
      <c r="W155" s="8"/>
      <c r="X155" s="8"/>
      <c r="Y155" s="8"/>
      <c r="Z155" s="8"/>
    </row>
    <row r="156" spans="1:26" ht="12.75" customHeight="1">
      <c r="A156" s="67" t="s">
        <v>570</v>
      </c>
      <c r="B156" s="67"/>
      <c r="C156" s="67" t="s">
        <v>571</v>
      </c>
      <c r="D156" s="67"/>
      <c r="E156" s="67"/>
      <c r="F156" s="67"/>
      <c r="G156" s="67"/>
      <c r="H156" s="67"/>
      <c r="I156" s="67"/>
      <c r="J156" s="67"/>
      <c r="K156" s="67"/>
      <c r="L156" s="67"/>
      <c r="M156" s="68">
        <f>SUM(M157:M158)</f>
        <v>0</v>
      </c>
      <c r="N156" s="67"/>
      <c r="O156" s="67"/>
      <c r="P156" s="68">
        <f>SUM(P157:P158)</f>
        <v>0</v>
      </c>
      <c r="Q156" s="8"/>
      <c r="R156" s="8"/>
      <c r="S156" s="8"/>
      <c r="T156" s="8"/>
      <c r="U156" s="8"/>
      <c r="V156" s="8"/>
      <c r="W156" s="8"/>
      <c r="X156" s="8"/>
      <c r="Y156" s="8"/>
      <c r="Z156" s="8"/>
    </row>
    <row r="157" spans="1:26" ht="12.75" customHeight="1">
      <c r="A157" s="70" t="s">
        <v>572</v>
      </c>
      <c r="B157" s="74" t="s">
        <v>573</v>
      </c>
      <c r="C157" s="4" t="s">
        <v>574</v>
      </c>
      <c r="D157" s="74"/>
      <c r="E157" s="74"/>
      <c r="F157" s="74"/>
      <c r="G157" s="74"/>
      <c r="H157" s="74"/>
      <c r="I157" s="74"/>
      <c r="J157" s="74"/>
      <c r="K157" s="71">
        <f t="shared" ref="K157:K158" si="60">J157/100000</f>
        <v>0</v>
      </c>
      <c r="L157" s="4"/>
      <c r="M157" s="71">
        <f t="shared" ref="M157:M158" si="61">K157*L157</f>
        <v>0</v>
      </c>
      <c r="N157" s="70"/>
      <c r="O157" s="70"/>
      <c r="P157" s="71"/>
      <c r="Q157" s="8"/>
      <c r="R157" s="8"/>
      <c r="S157" s="8"/>
      <c r="T157" s="8"/>
      <c r="U157" s="8"/>
      <c r="V157" s="8"/>
      <c r="W157" s="8"/>
      <c r="X157" s="8"/>
      <c r="Y157" s="8"/>
      <c r="Z157" s="8"/>
    </row>
    <row r="158" spans="1:26" ht="12.75" customHeight="1">
      <c r="A158" s="70" t="s">
        <v>578</v>
      </c>
      <c r="B158" s="74"/>
      <c r="C158" s="4" t="s">
        <v>363</v>
      </c>
      <c r="D158" s="74"/>
      <c r="E158" s="74"/>
      <c r="F158" s="74"/>
      <c r="G158" s="74"/>
      <c r="H158" s="74"/>
      <c r="I158" s="74"/>
      <c r="J158" s="74"/>
      <c r="K158" s="71">
        <f t="shared" si="60"/>
        <v>0</v>
      </c>
      <c r="L158" s="4"/>
      <c r="M158" s="71">
        <f t="shared" si="61"/>
        <v>0</v>
      </c>
      <c r="N158" s="70"/>
      <c r="O158" s="70"/>
      <c r="P158" s="71"/>
      <c r="Q158" s="8"/>
      <c r="R158" s="8"/>
      <c r="S158" s="8"/>
      <c r="T158" s="8"/>
      <c r="U158" s="8"/>
      <c r="V158" s="8"/>
      <c r="W158" s="8"/>
      <c r="X158" s="8"/>
      <c r="Y158" s="8"/>
      <c r="Z158" s="8"/>
    </row>
    <row r="159" spans="1:26" ht="12.75" customHeight="1">
      <c r="A159" s="70" t="s">
        <v>579</v>
      </c>
      <c r="B159" s="74"/>
      <c r="C159" s="4" t="s">
        <v>580</v>
      </c>
      <c r="D159" s="989"/>
      <c r="E159" s="989"/>
      <c r="F159" s="989"/>
      <c r="G159" s="989"/>
      <c r="H159" s="989"/>
      <c r="I159" s="989"/>
      <c r="J159" s="989"/>
      <c r="K159" s="76"/>
      <c r="L159" s="756"/>
      <c r="M159" s="76"/>
      <c r="N159" s="990"/>
      <c r="O159" s="990"/>
      <c r="P159" s="76"/>
      <c r="Q159" s="8"/>
      <c r="R159" s="8"/>
      <c r="S159" s="8"/>
      <c r="T159" s="8"/>
      <c r="U159" s="8"/>
      <c r="V159" s="8"/>
      <c r="W159" s="8"/>
      <c r="X159" s="8"/>
      <c r="Y159" s="8"/>
      <c r="Z159" s="8"/>
    </row>
    <row r="160" spans="1:26" ht="12.75" customHeight="1">
      <c r="A160" s="70" t="s">
        <v>581</v>
      </c>
      <c r="B160" s="74"/>
      <c r="C160" s="42" t="s">
        <v>582</v>
      </c>
      <c r="D160" s="989"/>
      <c r="E160" s="989"/>
      <c r="F160" s="989"/>
      <c r="G160" s="989"/>
      <c r="H160" s="989"/>
      <c r="I160" s="989"/>
      <c r="J160" s="989"/>
      <c r="K160" s="76"/>
      <c r="L160" s="756"/>
      <c r="M160" s="76"/>
      <c r="N160" s="990"/>
      <c r="O160" s="990"/>
      <c r="P160" s="76"/>
      <c r="Q160" s="8"/>
      <c r="R160" s="8"/>
      <c r="S160" s="8"/>
      <c r="T160" s="8"/>
      <c r="U160" s="8"/>
      <c r="V160" s="8"/>
      <c r="W160" s="8"/>
      <c r="X160" s="8"/>
      <c r="Y160" s="8"/>
      <c r="Z160" s="8"/>
    </row>
    <row r="161" spans="1:26" ht="12.75" customHeight="1">
      <c r="A161" s="70" t="s">
        <v>583</v>
      </c>
      <c r="B161" s="74"/>
      <c r="C161" s="42" t="s">
        <v>584</v>
      </c>
      <c r="D161" s="989"/>
      <c r="E161" s="989"/>
      <c r="F161" s="989"/>
      <c r="G161" s="989"/>
      <c r="H161" s="989"/>
      <c r="I161" s="989"/>
      <c r="J161" s="989"/>
      <c r="K161" s="76"/>
      <c r="L161" s="756"/>
      <c r="M161" s="76"/>
      <c r="N161" s="990"/>
      <c r="O161" s="990"/>
      <c r="P161" s="76"/>
      <c r="Q161" s="8"/>
      <c r="R161" s="8"/>
      <c r="S161" s="8"/>
      <c r="T161" s="8"/>
      <c r="U161" s="8"/>
      <c r="V161" s="8"/>
      <c r="W161" s="8"/>
      <c r="X161" s="8"/>
      <c r="Y161" s="8"/>
      <c r="Z161" s="8"/>
    </row>
    <row r="162" spans="1:26" ht="12.75" customHeight="1">
      <c r="A162" s="67" t="s">
        <v>589</v>
      </c>
      <c r="B162" s="67"/>
      <c r="C162" s="67" t="s">
        <v>590</v>
      </c>
      <c r="D162" s="67"/>
      <c r="E162" s="67"/>
      <c r="F162" s="67"/>
      <c r="G162" s="67"/>
      <c r="H162" s="67"/>
      <c r="I162" s="67"/>
      <c r="J162" s="67"/>
      <c r="K162" s="67"/>
      <c r="L162" s="67"/>
      <c r="M162" s="68">
        <f>SUM(M163:M169)</f>
        <v>0</v>
      </c>
      <c r="N162" s="67"/>
      <c r="O162" s="67"/>
      <c r="P162" s="68">
        <f>SUM(P163:P169)</f>
        <v>0</v>
      </c>
      <c r="Q162" s="8"/>
      <c r="R162" s="8"/>
      <c r="S162" s="8"/>
      <c r="T162" s="8"/>
      <c r="U162" s="8"/>
      <c r="V162" s="8"/>
      <c r="W162" s="8"/>
      <c r="X162" s="8"/>
      <c r="Y162" s="8"/>
      <c r="Z162" s="8"/>
    </row>
    <row r="163" spans="1:26" ht="12.75" customHeight="1">
      <c r="A163" s="70" t="s">
        <v>591</v>
      </c>
      <c r="B163" s="304" t="s">
        <v>592</v>
      </c>
      <c r="C163" s="70" t="s">
        <v>593</v>
      </c>
      <c r="D163" s="304"/>
      <c r="E163" s="304"/>
      <c r="F163" s="304"/>
      <c r="G163" s="304"/>
      <c r="H163" s="304"/>
      <c r="I163" s="304"/>
      <c r="J163" s="304"/>
      <c r="K163" s="71">
        <f t="shared" ref="K163:K168" si="62">J163/100000</f>
        <v>0</v>
      </c>
      <c r="L163" s="4"/>
      <c r="M163" s="71">
        <f t="shared" ref="M163:M168" si="63">K163*L163</f>
        <v>0</v>
      </c>
      <c r="N163" s="70"/>
      <c r="O163" s="70"/>
      <c r="P163" s="71"/>
      <c r="Q163" s="8"/>
      <c r="R163" s="8"/>
      <c r="S163" s="8"/>
      <c r="T163" s="8"/>
      <c r="U163" s="8"/>
      <c r="V163" s="8"/>
      <c r="W163" s="8"/>
      <c r="X163" s="8"/>
      <c r="Y163" s="8"/>
      <c r="Z163" s="8"/>
    </row>
    <row r="164" spans="1:26" ht="12.75" customHeight="1">
      <c r="A164" s="70" t="s">
        <v>600</v>
      </c>
      <c r="B164" s="304" t="s">
        <v>601</v>
      </c>
      <c r="C164" s="70" t="s">
        <v>602</v>
      </c>
      <c r="D164" s="304"/>
      <c r="E164" s="304"/>
      <c r="F164" s="304"/>
      <c r="G164" s="304"/>
      <c r="H164" s="304"/>
      <c r="I164" s="304"/>
      <c r="J164" s="304"/>
      <c r="K164" s="71">
        <f t="shared" si="62"/>
        <v>0</v>
      </c>
      <c r="L164" s="4"/>
      <c r="M164" s="71">
        <f t="shared" si="63"/>
        <v>0</v>
      </c>
      <c r="N164" s="70"/>
      <c r="O164" s="70"/>
      <c r="P164" s="71"/>
      <c r="Q164" s="8"/>
      <c r="R164" s="8"/>
      <c r="S164" s="8"/>
      <c r="T164" s="8"/>
      <c r="U164" s="8"/>
      <c r="V164" s="8"/>
      <c r="W164" s="8"/>
      <c r="X164" s="8"/>
      <c r="Y164" s="8"/>
      <c r="Z164" s="8"/>
    </row>
    <row r="165" spans="1:26" ht="12.75" customHeight="1">
      <c r="A165" s="70" t="s">
        <v>610</v>
      </c>
      <c r="B165" s="304" t="s">
        <v>611</v>
      </c>
      <c r="C165" s="70" t="s">
        <v>612</v>
      </c>
      <c r="D165" s="304"/>
      <c r="E165" s="304"/>
      <c r="F165" s="304"/>
      <c r="G165" s="304"/>
      <c r="H165" s="304"/>
      <c r="I165" s="304"/>
      <c r="J165" s="304"/>
      <c r="K165" s="71">
        <f t="shared" si="62"/>
        <v>0</v>
      </c>
      <c r="L165" s="4"/>
      <c r="M165" s="71">
        <f t="shared" si="63"/>
        <v>0</v>
      </c>
      <c r="N165" s="70"/>
      <c r="O165" s="70"/>
      <c r="P165" s="71"/>
      <c r="Q165" s="8"/>
      <c r="R165" s="8"/>
      <c r="S165" s="8"/>
      <c r="T165" s="8"/>
      <c r="U165" s="8"/>
      <c r="V165" s="8"/>
      <c r="W165" s="8"/>
      <c r="X165" s="8"/>
      <c r="Y165" s="8"/>
      <c r="Z165" s="8"/>
    </row>
    <row r="166" spans="1:26" ht="12.75" customHeight="1">
      <c r="A166" s="70" t="s">
        <v>618</v>
      </c>
      <c r="B166" s="304" t="s">
        <v>620</v>
      </c>
      <c r="C166" s="70" t="s">
        <v>621</v>
      </c>
      <c r="D166" s="304"/>
      <c r="E166" s="304"/>
      <c r="F166" s="304"/>
      <c r="G166" s="304"/>
      <c r="H166" s="304"/>
      <c r="I166" s="304"/>
      <c r="J166" s="304"/>
      <c r="K166" s="71">
        <f t="shared" si="62"/>
        <v>0</v>
      </c>
      <c r="L166" s="4"/>
      <c r="M166" s="71">
        <f t="shared" si="63"/>
        <v>0</v>
      </c>
      <c r="N166" s="70"/>
      <c r="O166" s="70"/>
      <c r="P166" s="71"/>
      <c r="Q166" s="8"/>
      <c r="R166" s="8"/>
      <c r="S166" s="8"/>
      <c r="T166" s="8"/>
      <c r="U166" s="8"/>
      <c r="V166" s="8"/>
      <c r="W166" s="8"/>
      <c r="X166" s="8"/>
      <c r="Y166" s="8"/>
      <c r="Z166" s="8"/>
    </row>
    <row r="167" spans="1:26" ht="12.75" customHeight="1">
      <c r="A167" s="70" t="s">
        <v>622</v>
      </c>
      <c r="B167" s="304" t="s">
        <v>623</v>
      </c>
      <c r="C167" s="70" t="s">
        <v>624</v>
      </c>
      <c r="D167" s="304"/>
      <c r="E167" s="304"/>
      <c r="F167" s="304"/>
      <c r="G167" s="304"/>
      <c r="H167" s="304"/>
      <c r="I167" s="304"/>
      <c r="J167" s="304"/>
      <c r="K167" s="71">
        <f t="shared" si="62"/>
        <v>0</v>
      </c>
      <c r="L167" s="4"/>
      <c r="M167" s="71">
        <f t="shared" si="63"/>
        <v>0</v>
      </c>
      <c r="N167" s="70"/>
      <c r="O167" s="70"/>
      <c r="P167" s="71"/>
      <c r="Q167" s="8"/>
      <c r="R167" s="8"/>
      <c r="S167" s="8"/>
      <c r="T167" s="8"/>
      <c r="U167" s="8"/>
      <c r="V167" s="8"/>
      <c r="W167" s="8"/>
      <c r="X167" s="8"/>
      <c r="Y167" s="8"/>
      <c r="Z167" s="8"/>
    </row>
    <row r="168" spans="1:26" ht="12.75" customHeight="1">
      <c r="A168" s="70" t="s">
        <v>630</v>
      </c>
      <c r="B168" s="304" t="s">
        <v>631</v>
      </c>
      <c r="C168" s="70" t="s">
        <v>633</v>
      </c>
      <c r="D168" s="304"/>
      <c r="E168" s="304"/>
      <c r="F168" s="304"/>
      <c r="G168" s="304"/>
      <c r="H168" s="304"/>
      <c r="I168" s="304"/>
      <c r="J168" s="304"/>
      <c r="K168" s="71">
        <f t="shared" si="62"/>
        <v>0</v>
      </c>
      <c r="L168" s="4"/>
      <c r="M168" s="71">
        <f t="shared" si="63"/>
        <v>0</v>
      </c>
      <c r="N168" s="70"/>
      <c r="O168" s="70"/>
      <c r="P168" s="71"/>
      <c r="Q168" s="8"/>
      <c r="R168" s="8"/>
      <c r="S168" s="8"/>
      <c r="T168" s="8"/>
      <c r="U168" s="8"/>
      <c r="V168" s="8"/>
      <c r="W168" s="8"/>
      <c r="X168" s="8"/>
      <c r="Y168" s="8"/>
      <c r="Z168" s="8"/>
    </row>
    <row r="169" spans="1:26" ht="12.75" customHeight="1">
      <c r="A169" s="70" t="s">
        <v>635</v>
      </c>
      <c r="B169" s="304"/>
      <c r="C169" s="70" t="s">
        <v>636</v>
      </c>
      <c r="D169" s="304"/>
      <c r="E169" s="304"/>
      <c r="F169" s="304"/>
      <c r="G169" s="304"/>
      <c r="H169" s="304"/>
      <c r="I169" s="304"/>
      <c r="J169" s="304"/>
      <c r="K169" s="71"/>
      <c r="L169" s="4"/>
      <c r="M169" s="81">
        <f>SUM(M170:M174)</f>
        <v>0</v>
      </c>
      <c r="N169" s="70"/>
      <c r="O169" s="70"/>
      <c r="P169" s="81">
        <f>SUM(P170:P174)</f>
        <v>0</v>
      </c>
      <c r="Q169" s="8"/>
      <c r="R169" s="8"/>
      <c r="S169" s="8"/>
      <c r="T169" s="8"/>
      <c r="U169" s="8"/>
      <c r="V169" s="8"/>
      <c r="W169" s="8"/>
      <c r="X169" s="8"/>
      <c r="Y169" s="8"/>
      <c r="Z169" s="8"/>
    </row>
    <row r="170" spans="1:26" ht="12.75" customHeight="1">
      <c r="A170" s="70" t="s">
        <v>640</v>
      </c>
      <c r="B170" s="304"/>
      <c r="C170" s="70" t="s">
        <v>641</v>
      </c>
      <c r="D170" s="304"/>
      <c r="E170" s="304"/>
      <c r="F170" s="304"/>
      <c r="G170" s="304"/>
      <c r="H170" s="304"/>
      <c r="I170" s="304"/>
      <c r="J170" s="304"/>
      <c r="K170" s="71">
        <f t="shared" ref="K170:K173" si="64">J170/100000</f>
        <v>0</v>
      </c>
      <c r="L170" s="4"/>
      <c r="M170" s="71">
        <f t="shared" ref="M170:M173" si="65">K170*L170</f>
        <v>0</v>
      </c>
      <c r="N170" s="70"/>
      <c r="O170" s="70"/>
      <c r="P170" s="71"/>
      <c r="Q170" s="8"/>
      <c r="R170" s="8"/>
      <c r="S170" s="8"/>
      <c r="T170" s="8"/>
      <c r="U170" s="8"/>
      <c r="V170" s="8"/>
      <c r="W170" s="8"/>
      <c r="X170" s="8"/>
      <c r="Y170" s="8"/>
      <c r="Z170" s="8"/>
    </row>
    <row r="171" spans="1:26" ht="12.75" customHeight="1">
      <c r="A171" s="70" t="s">
        <v>646</v>
      </c>
      <c r="B171" s="304"/>
      <c r="C171" s="70" t="s">
        <v>647</v>
      </c>
      <c r="D171" s="304"/>
      <c r="E171" s="304"/>
      <c r="F171" s="304"/>
      <c r="G171" s="304"/>
      <c r="H171" s="304"/>
      <c r="I171" s="304"/>
      <c r="J171" s="304"/>
      <c r="K171" s="71">
        <f t="shared" si="64"/>
        <v>0</v>
      </c>
      <c r="L171" s="4"/>
      <c r="M171" s="71">
        <f t="shared" si="65"/>
        <v>0</v>
      </c>
      <c r="N171" s="70"/>
      <c r="O171" s="70"/>
      <c r="P171" s="71"/>
      <c r="Q171" s="8"/>
      <c r="R171" s="8"/>
      <c r="S171" s="8"/>
      <c r="T171" s="8"/>
      <c r="U171" s="8"/>
      <c r="V171" s="8"/>
      <c r="W171" s="8"/>
      <c r="X171" s="8"/>
      <c r="Y171" s="8"/>
      <c r="Z171" s="8"/>
    </row>
    <row r="172" spans="1:26" ht="12.75" customHeight="1">
      <c r="A172" s="70" t="s">
        <v>651</v>
      </c>
      <c r="B172" s="304"/>
      <c r="C172" s="70" t="s">
        <v>653</v>
      </c>
      <c r="D172" s="304"/>
      <c r="E172" s="304"/>
      <c r="F172" s="304"/>
      <c r="G172" s="304"/>
      <c r="H172" s="304"/>
      <c r="I172" s="304"/>
      <c r="J172" s="304"/>
      <c r="K172" s="71">
        <f t="shared" si="64"/>
        <v>0</v>
      </c>
      <c r="L172" s="4"/>
      <c r="M172" s="71">
        <f t="shared" si="65"/>
        <v>0</v>
      </c>
      <c r="N172" s="70"/>
      <c r="O172" s="70"/>
      <c r="P172" s="71"/>
      <c r="Q172" s="8"/>
      <c r="R172" s="8"/>
      <c r="S172" s="8"/>
      <c r="T172" s="8"/>
      <c r="U172" s="8"/>
      <c r="V172" s="8"/>
      <c r="W172" s="8"/>
      <c r="X172" s="8"/>
      <c r="Y172" s="8"/>
      <c r="Z172" s="8"/>
    </row>
    <row r="173" spans="1:26" ht="12.75" customHeight="1">
      <c r="A173" s="70" t="s">
        <v>660</v>
      </c>
      <c r="B173" s="304" t="s">
        <v>661</v>
      </c>
      <c r="C173" s="70" t="s">
        <v>662</v>
      </c>
      <c r="D173" s="304"/>
      <c r="E173" s="304"/>
      <c r="F173" s="304"/>
      <c r="G173" s="304"/>
      <c r="H173" s="304"/>
      <c r="I173" s="304"/>
      <c r="J173" s="304"/>
      <c r="K173" s="71">
        <f t="shared" si="64"/>
        <v>0</v>
      </c>
      <c r="L173" s="4"/>
      <c r="M173" s="71">
        <f t="shared" si="65"/>
        <v>0</v>
      </c>
      <c r="N173" s="70"/>
      <c r="O173" s="70"/>
      <c r="P173" s="71"/>
      <c r="Q173" s="8"/>
      <c r="R173" s="8"/>
      <c r="S173" s="8"/>
      <c r="T173" s="8"/>
      <c r="U173" s="8"/>
      <c r="V173" s="8"/>
      <c r="W173" s="8"/>
      <c r="X173" s="8"/>
      <c r="Y173" s="8"/>
      <c r="Z173" s="8"/>
    </row>
    <row r="174" spans="1:26" ht="12.75" customHeight="1">
      <c r="A174" s="70" t="s">
        <v>665</v>
      </c>
      <c r="B174" s="70"/>
      <c r="C174" s="70" t="s">
        <v>666</v>
      </c>
      <c r="D174" s="70"/>
      <c r="E174" s="70"/>
      <c r="F174" s="70"/>
      <c r="G174" s="70"/>
      <c r="H174" s="70"/>
      <c r="I174" s="70"/>
      <c r="J174" s="70"/>
      <c r="K174" s="71"/>
      <c r="L174" s="4"/>
      <c r="M174" s="71">
        <f>SUM(M175:M179)</f>
        <v>0</v>
      </c>
      <c r="N174" s="70"/>
      <c r="O174" s="70"/>
      <c r="P174" s="81">
        <f>SUM(P175:P179)</f>
        <v>0</v>
      </c>
      <c r="Q174" s="8"/>
      <c r="R174" s="8"/>
      <c r="S174" s="8"/>
      <c r="T174" s="8"/>
      <c r="U174" s="8"/>
      <c r="V174" s="8"/>
      <c r="W174" s="8"/>
      <c r="X174" s="8"/>
      <c r="Y174" s="8"/>
      <c r="Z174" s="8"/>
    </row>
    <row r="175" spans="1:26" ht="12.75" customHeight="1">
      <c r="A175" s="70" t="s">
        <v>669</v>
      </c>
      <c r="B175" s="70"/>
      <c r="C175" s="70" t="s">
        <v>670</v>
      </c>
      <c r="D175" s="70"/>
      <c r="E175" s="70"/>
      <c r="F175" s="70"/>
      <c r="G175" s="70"/>
      <c r="H175" s="70"/>
      <c r="I175" s="70"/>
      <c r="J175" s="70"/>
      <c r="K175" s="71">
        <f t="shared" ref="K175:K179" si="66">J175/100000</f>
        <v>0</v>
      </c>
      <c r="L175" s="4"/>
      <c r="M175" s="71">
        <f t="shared" ref="M175:M179" si="67">K175*L175</f>
        <v>0</v>
      </c>
      <c r="N175" s="70"/>
      <c r="O175" s="70"/>
      <c r="P175" s="71"/>
      <c r="Q175" s="8"/>
      <c r="R175" s="8"/>
      <c r="S175" s="8"/>
      <c r="T175" s="8"/>
      <c r="U175" s="8"/>
      <c r="V175" s="8"/>
      <c r="W175" s="8"/>
      <c r="X175" s="8"/>
      <c r="Y175" s="8"/>
      <c r="Z175" s="8"/>
    </row>
    <row r="176" spans="1:26" ht="12.75" customHeight="1">
      <c r="A176" s="70" t="s">
        <v>671</v>
      </c>
      <c r="B176" s="70"/>
      <c r="C176" s="70" t="s">
        <v>672</v>
      </c>
      <c r="D176" s="70"/>
      <c r="E176" s="70"/>
      <c r="F176" s="70"/>
      <c r="G176" s="70"/>
      <c r="H176" s="70"/>
      <c r="I176" s="70"/>
      <c r="J176" s="70"/>
      <c r="K176" s="71">
        <f t="shared" si="66"/>
        <v>0</v>
      </c>
      <c r="L176" s="4"/>
      <c r="M176" s="71">
        <f t="shared" si="67"/>
        <v>0</v>
      </c>
      <c r="N176" s="70"/>
      <c r="O176" s="70"/>
      <c r="P176" s="71"/>
      <c r="Q176" s="8"/>
      <c r="R176" s="8"/>
      <c r="S176" s="8"/>
      <c r="T176" s="8"/>
      <c r="U176" s="8"/>
      <c r="V176" s="8"/>
      <c r="W176" s="8"/>
      <c r="X176" s="8"/>
      <c r="Y176" s="8"/>
      <c r="Z176" s="8"/>
    </row>
    <row r="177" spans="1:26" ht="12.75" customHeight="1">
      <c r="A177" s="70" t="s">
        <v>678</v>
      </c>
      <c r="B177" s="70"/>
      <c r="C177" s="70" t="s">
        <v>679</v>
      </c>
      <c r="D177" s="70"/>
      <c r="E177" s="70"/>
      <c r="F177" s="70"/>
      <c r="G177" s="70"/>
      <c r="H177" s="70"/>
      <c r="I177" s="70"/>
      <c r="J177" s="70"/>
      <c r="K177" s="71">
        <f t="shared" si="66"/>
        <v>0</v>
      </c>
      <c r="L177" s="4"/>
      <c r="M177" s="71">
        <f t="shared" si="67"/>
        <v>0</v>
      </c>
      <c r="N177" s="70"/>
      <c r="O177" s="70"/>
      <c r="P177" s="71"/>
      <c r="Q177" s="8"/>
      <c r="R177" s="8"/>
      <c r="S177" s="8"/>
      <c r="T177" s="8"/>
      <c r="U177" s="8"/>
      <c r="V177" s="8"/>
      <c r="W177" s="8"/>
      <c r="X177" s="8"/>
      <c r="Y177" s="8"/>
      <c r="Z177" s="8"/>
    </row>
    <row r="178" spans="1:26" ht="12.75" customHeight="1">
      <c r="A178" s="70" t="s">
        <v>685</v>
      </c>
      <c r="B178" s="70"/>
      <c r="C178" s="70" t="s">
        <v>687</v>
      </c>
      <c r="D178" s="70"/>
      <c r="E178" s="70"/>
      <c r="F178" s="70"/>
      <c r="G178" s="70"/>
      <c r="H178" s="70"/>
      <c r="I178" s="70"/>
      <c r="J178" s="70"/>
      <c r="K178" s="71">
        <f t="shared" si="66"/>
        <v>0</v>
      </c>
      <c r="L178" s="4"/>
      <c r="M178" s="71">
        <f t="shared" si="67"/>
        <v>0</v>
      </c>
      <c r="N178" s="70"/>
      <c r="O178" s="70"/>
      <c r="P178" s="71"/>
      <c r="Q178" s="8"/>
      <c r="R178" s="8"/>
      <c r="S178" s="8"/>
      <c r="T178" s="8"/>
      <c r="U178" s="8"/>
      <c r="V178" s="8"/>
      <c r="W178" s="8"/>
      <c r="X178" s="8"/>
      <c r="Y178" s="8"/>
      <c r="Z178" s="8"/>
    </row>
    <row r="179" spans="1:26" ht="12.75" customHeight="1">
      <c r="A179" s="70" t="s">
        <v>688</v>
      </c>
      <c r="B179" s="70"/>
      <c r="C179" s="70" t="s">
        <v>689</v>
      </c>
      <c r="D179" s="70"/>
      <c r="E179" s="70"/>
      <c r="F179" s="70"/>
      <c r="G179" s="70"/>
      <c r="H179" s="70"/>
      <c r="I179" s="70"/>
      <c r="J179" s="70"/>
      <c r="K179" s="71">
        <f t="shared" si="66"/>
        <v>0</v>
      </c>
      <c r="L179" s="4"/>
      <c r="M179" s="71">
        <f t="shared" si="67"/>
        <v>0</v>
      </c>
      <c r="N179" s="70"/>
      <c r="O179" s="70"/>
      <c r="P179" s="71"/>
      <c r="Q179" s="8"/>
      <c r="R179" s="8"/>
      <c r="S179" s="8"/>
      <c r="T179" s="8"/>
      <c r="U179" s="8"/>
      <c r="V179" s="8"/>
      <c r="W179" s="8"/>
      <c r="X179" s="8"/>
      <c r="Y179" s="8"/>
      <c r="Z179" s="8"/>
    </row>
    <row r="180" spans="1:26" ht="12.75" customHeight="1">
      <c r="A180" s="64" t="s">
        <v>694</v>
      </c>
      <c r="B180" s="64"/>
      <c r="C180" s="64" t="s">
        <v>696</v>
      </c>
      <c r="D180" s="64"/>
      <c r="E180" s="64"/>
      <c r="F180" s="64"/>
      <c r="G180" s="64"/>
      <c r="H180" s="64"/>
      <c r="I180" s="64"/>
      <c r="J180" s="64"/>
      <c r="K180" s="64"/>
      <c r="L180" s="64"/>
      <c r="M180" s="65">
        <f>M181+M184</f>
        <v>0</v>
      </c>
      <c r="N180" s="64"/>
      <c r="O180" s="64"/>
      <c r="P180" s="65">
        <f>P181+P184</f>
        <v>0</v>
      </c>
      <c r="Q180" s="8"/>
      <c r="R180" s="8"/>
      <c r="S180" s="8"/>
      <c r="T180" s="8"/>
      <c r="U180" s="8"/>
      <c r="V180" s="8"/>
      <c r="W180" s="8"/>
      <c r="X180" s="8"/>
      <c r="Y180" s="8"/>
      <c r="Z180" s="8"/>
    </row>
    <row r="181" spans="1:26" ht="12.75" customHeight="1">
      <c r="A181" s="67" t="s">
        <v>700</v>
      </c>
      <c r="B181" s="67"/>
      <c r="C181" s="67" t="s">
        <v>701</v>
      </c>
      <c r="D181" s="67"/>
      <c r="E181" s="67"/>
      <c r="F181" s="67"/>
      <c r="G181" s="67"/>
      <c r="H181" s="67"/>
      <c r="I181" s="67"/>
      <c r="J181" s="67"/>
      <c r="K181" s="67"/>
      <c r="L181" s="67"/>
      <c r="M181" s="68">
        <f>SUM(M182:M183)</f>
        <v>0</v>
      </c>
      <c r="N181" s="67"/>
      <c r="O181" s="67"/>
      <c r="P181" s="68">
        <f>SUM(P182:P183)</f>
        <v>0</v>
      </c>
      <c r="Q181" s="8"/>
      <c r="R181" s="8"/>
      <c r="S181" s="8"/>
      <c r="T181" s="8"/>
      <c r="U181" s="8"/>
      <c r="V181" s="8"/>
      <c r="W181" s="8"/>
      <c r="X181" s="8"/>
      <c r="Y181" s="8"/>
      <c r="Z181" s="8"/>
    </row>
    <row r="182" spans="1:26" ht="12.75" customHeight="1">
      <c r="A182" s="70" t="s">
        <v>705</v>
      </c>
      <c r="B182" s="150"/>
      <c r="C182" s="4" t="s">
        <v>706</v>
      </c>
      <c r="D182" s="150"/>
      <c r="E182" s="150"/>
      <c r="F182" s="150"/>
      <c r="G182" s="150"/>
      <c r="H182" s="150"/>
      <c r="I182" s="150"/>
      <c r="J182" s="150"/>
      <c r="K182" s="71">
        <f t="shared" ref="K182:K183" si="68">J182/100000</f>
        <v>0</v>
      </c>
      <c r="L182" s="4"/>
      <c r="M182" s="71">
        <f t="shared" ref="M182:M183" si="69">K182*L182</f>
        <v>0</v>
      </c>
      <c r="N182" s="141"/>
      <c r="O182" s="141"/>
      <c r="P182" s="71"/>
      <c r="Q182" s="8"/>
      <c r="R182" s="8"/>
      <c r="S182" s="8"/>
      <c r="T182" s="8"/>
      <c r="U182" s="8"/>
      <c r="V182" s="8"/>
      <c r="W182" s="8"/>
      <c r="X182" s="8"/>
      <c r="Y182" s="8"/>
      <c r="Z182" s="8"/>
    </row>
    <row r="183" spans="1:26" ht="12.75" customHeight="1">
      <c r="A183" s="70" t="s">
        <v>715</v>
      </c>
      <c r="B183" s="150"/>
      <c r="C183" s="4" t="s">
        <v>716</v>
      </c>
      <c r="D183" s="150"/>
      <c r="E183" s="150"/>
      <c r="F183" s="150"/>
      <c r="G183" s="150"/>
      <c r="H183" s="150"/>
      <c r="I183" s="150"/>
      <c r="J183" s="150"/>
      <c r="K183" s="71">
        <f t="shared" si="68"/>
        <v>0</v>
      </c>
      <c r="L183" s="4"/>
      <c r="M183" s="71">
        <f t="shared" si="69"/>
        <v>0</v>
      </c>
      <c r="N183" s="141"/>
      <c r="O183" s="141"/>
      <c r="P183" s="71"/>
      <c r="Q183" s="8"/>
      <c r="R183" s="8"/>
      <c r="S183" s="8"/>
      <c r="T183" s="8"/>
      <c r="U183" s="8"/>
      <c r="V183" s="8"/>
      <c r="W183" s="8"/>
      <c r="X183" s="8"/>
      <c r="Y183" s="8"/>
      <c r="Z183" s="8"/>
    </row>
    <row r="184" spans="1:26" ht="12.75" customHeight="1">
      <c r="A184" s="67" t="s">
        <v>724</v>
      </c>
      <c r="B184" s="67"/>
      <c r="C184" s="67" t="s">
        <v>725</v>
      </c>
      <c r="D184" s="67"/>
      <c r="E184" s="67"/>
      <c r="F184" s="67"/>
      <c r="G184" s="67"/>
      <c r="H184" s="67"/>
      <c r="I184" s="67"/>
      <c r="J184" s="67"/>
      <c r="K184" s="67"/>
      <c r="L184" s="67"/>
      <c r="M184" s="68">
        <f>M185+M187</f>
        <v>0</v>
      </c>
      <c r="N184" s="67"/>
      <c r="O184" s="67"/>
      <c r="P184" s="68">
        <f>P185+P187</f>
        <v>0</v>
      </c>
      <c r="Q184" s="8"/>
      <c r="R184" s="8"/>
      <c r="S184" s="8"/>
      <c r="T184" s="8"/>
      <c r="U184" s="8"/>
      <c r="V184" s="8"/>
      <c r="W184" s="8"/>
      <c r="X184" s="8"/>
      <c r="Y184" s="8"/>
      <c r="Z184" s="8"/>
    </row>
    <row r="185" spans="1:26" ht="12.75" customHeight="1">
      <c r="A185" s="70" t="s">
        <v>728</v>
      </c>
      <c r="B185" s="70" t="s">
        <v>729</v>
      </c>
      <c r="C185" s="304" t="s">
        <v>730</v>
      </c>
      <c r="D185" s="70"/>
      <c r="E185" s="70"/>
      <c r="F185" s="70"/>
      <c r="G185" s="70"/>
      <c r="H185" s="70"/>
      <c r="I185" s="70"/>
      <c r="J185" s="70"/>
      <c r="K185" s="71">
        <f>J185/100000</f>
        <v>0</v>
      </c>
      <c r="L185" s="4"/>
      <c r="M185" s="71">
        <f>K185*L185</f>
        <v>0</v>
      </c>
      <c r="N185" s="70"/>
      <c r="O185" s="70"/>
      <c r="P185" s="71"/>
      <c r="Q185" s="8"/>
      <c r="R185" s="8"/>
      <c r="S185" s="8"/>
      <c r="T185" s="8"/>
      <c r="U185" s="8"/>
      <c r="V185" s="8"/>
      <c r="W185" s="8"/>
      <c r="X185" s="8"/>
      <c r="Y185" s="8"/>
      <c r="Z185" s="8"/>
    </row>
    <row r="186" spans="1:26" ht="12.75" customHeight="1">
      <c r="A186" s="808" t="s">
        <v>735</v>
      </c>
      <c r="B186" s="808" t="s">
        <v>215</v>
      </c>
      <c r="C186" s="808" t="s">
        <v>216</v>
      </c>
      <c r="D186" s="937"/>
      <c r="E186" s="937"/>
      <c r="F186" s="937"/>
      <c r="G186" s="937"/>
      <c r="H186" s="937"/>
      <c r="I186" s="937"/>
      <c r="J186" s="937"/>
      <c r="K186" s="76"/>
      <c r="L186" s="756"/>
      <c r="M186" s="76"/>
      <c r="N186" s="808" t="s">
        <v>5799</v>
      </c>
      <c r="O186" s="937"/>
      <c r="P186" s="76"/>
      <c r="Q186" s="77"/>
      <c r="R186" s="77"/>
      <c r="S186" s="77"/>
      <c r="T186" s="77"/>
      <c r="U186" s="77"/>
      <c r="V186" s="77"/>
      <c r="W186" s="77"/>
      <c r="X186" s="77"/>
      <c r="Y186" s="77"/>
      <c r="Z186" s="77"/>
    </row>
    <row r="187" spans="1:26" ht="12.75" customHeight="1">
      <c r="A187" s="70" t="s">
        <v>742</v>
      </c>
      <c r="B187" s="70"/>
      <c r="C187" s="70" t="s">
        <v>171</v>
      </c>
      <c r="D187" s="70"/>
      <c r="E187" s="70"/>
      <c r="F187" s="70"/>
      <c r="G187" s="70"/>
      <c r="H187" s="70"/>
      <c r="I187" s="70"/>
      <c r="J187" s="70"/>
      <c r="K187" s="71">
        <f>J187/100000</f>
        <v>0</v>
      </c>
      <c r="L187" s="4"/>
      <c r="M187" s="71">
        <f>K187*L187</f>
        <v>0</v>
      </c>
      <c r="N187" s="70"/>
      <c r="O187" s="70"/>
      <c r="P187" s="71"/>
      <c r="Q187" s="8"/>
      <c r="R187" s="8"/>
      <c r="S187" s="8"/>
      <c r="T187" s="8"/>
      <c r="U187" s="8"/>
      <c r="V187" s="8"/>
      <c r="W187" s="8"/>
      <c r="X187" s="8"/>
      <c r="Y187" s="8"/>
      <c r="Z187" s="8"/>
    </row>
    <row r="188" spans="1:26" ht="12.75" customHeight="1">
      <c r="A188" s="70" t="s">
        <v>745</v>
      </c>
      <c r="B188" s="74"/>
      <c r="C188" s="42" t="s">
        <v>746</v>
      </c>
      <c r="D188" s="989"/>
      <c r="E188" s="989"/>
      <c r="F188" s="989"/>
      <c r="G188" s="989"/>
      <c r="H188" s="989"/>
      <c r="I188" s="989"/>
      <c r="J188" s="989"/>
      <c r="K188" s="76"/>
      <c r="L188" s="756"/>
      <c r="M188" s="76"/>
      <c r="N188" s="990"/>
      <c r="O188" s="990"/>
      <c r="P188" s="76"/>
      <c r="Q188" s="8"/>
      <c r="R188" s="8"/>
      <c r="S188" s="8"/>
      <c r="T188" s="8"/>
      <c r="U188" s="8"/>
      <c r="V188" s="8"/>
      <c r="W188" s="8"/>
      <c r="X188" s="8"/>
      <c r="Y188" s="8"/>
      <c r="Z188" s="8"/>
    </row>
    <row r="189" spans="1:26" ht="12.75" customHeight="1">
      <c r="A189" s="70" t="s">
        <v>748</v>
      </c>
      <c r="B189" s="74"/>
      <c r="C189" s="42" t="s">
        <v>750</v>
      </c>
      <c r="D189" s="989"/>
      <c r="E189" s="989"/>
      <c r="F189" s="989"/>
      <c r="G189" s="989"/>
      <c r="H189" s="989"/>
      <c r="I189" s="989"/>
      <c r="J189" s="989"/>
      <c r="K189" s="76"/>
      <c r="L189" s="756"/>
      <c r="M189" s="76"/>
      <c r="N189" s="990"/>
      <c r="O189" s="990"/>
      <c r="P189" s="76"/>
      <c r="Q189" s="8"/>
      <c r="R189" s="8"/>
      <c r="S189" s="8"/>
      <c r="T189" s="8"/>
      <c r="U189" s="8"/>
      <c r="V189" s="8"/>
      <c r="W189" s="8"/>
      <c r="X189" s="8"/>
      <c r="Y189" s="8"/>
      <c r="Z189" s="8"/>
    </row>
    <row r="190" spans="1:26" ht="12.75" customHeight="1">
      <c r="A190" s="64" t="s">
        <v>756</v>
      </c>
      <c r="B190" s="64"/>
      <c r="C190" s="64" t="s">
        <v>757</v>
      </c>
      <c r="D190" s="64"/>
      <c r="E190" s="64"/>
      <c r="F190" s="64"/>
      <c r="G190" s="64"/>
      <c r="H190" s="64"/>
      <c r="I190" s="64"/>
      <c r="J190" s="64"/>
      <c r="K190" s="64"/>
      <c r="L190" s="64"/>
      <c r="M190" s="65">
        <f>SUM(M191:M196)</f>
        <v>0</v>
      </c>
      <c r="N190" s="64"/>
      <c r="O190" s="64"/>
      <c r="P190" s="65">
        <f>SUM(P191:P196)</f>
        <v>0</v>
      </c>
      <c r="Q190" s="8"/>
      <c r="R190" s="8"/>
      <c r="S190" s="8"/>
      <c r="T190" s="8"/>
      <c r="U190" s="8"/>
      <c r="V190" s="8"/>
      <c r="W190" s="8"/>
      <c r="X190" s="8"/>
      <c r="Y190" s="8"/>
      <c r="Z190" s="8"/>
    </row>
    <row r="191" spans="1:26" ht="12.75" customHeight="1">
      <c r="A191" s="70" t="s">
        <v>762</v>
      </c>
      <c r="B191" s="304" t="s">
        <v>763</v>
      </c>
      <c r="C191" s="304" t="s">
        <v>764</v>
      </c>
      <c r="D191" s="304"/>
      <c r="E191" s="304"/>
      <c r="F191" s="304"/>
      <c r="G191" s="304"/>
      <c r="H191" s="304"/>
      <c r="I191" s="304"/>
      <c r="J191" s="304"/>
      <c r="K191" s="71">
        <f t="shared" ref="K191:K196" si="70">J191/100000</f>
        <v>0</v>
      </c>
      <c r="L191" s="4"/>
      <c r="M191" s="71">
        <f t="shared" ref="M191:M196" si="71">K191*L191</f>
        <v>0</v>
      </c>
      <c r="N191" s="70"/>
      <c r="O191" s="70"/>
      <c r="P191" s="71"/>
      <c r="Q191" s="8"/>
      <c r="R191" s="8"/>
      <c r="S191" s="8"/>
      <c r="T191" s="8"/>
      <c r="U191" s="8"/>
      <c r="V191" s="8"/>
      <c r="W191" s="8"/>
      <c r="X191" s="8"/>
      <c r="Y191" s="8"/>
      <c r="Z191" s="8"/>
    </row>
    <row r="192" spans="1:26" ht="12.75" customHeight="1">
      <c r="A192" s="70" t="s">
        <v>769</v>
      </c>
      <c r="B192" s="304" t="s">
        <v>770</v>
      </c>
      <c r="C192" s="304" t="s">
        <v>771</v>
      </c>
      <c r="D192" s="304"/>
      <c r="E192" s="304"/>
      <c r="F192" s="304"/>
      <c r="G192" s="304"/>
      <c r="H192" s="304"/>
      <c r="I192" s="304"/>
      <c r="J192" s="304"/>
      <c r="K192" s="71">
        <f t="shared" si="70"/>
        <v>0</v>
      </c>
      <c r="L192" s="4"/>
      <c r="M192" s="71">
        <f t="shared" si="71"/>
        <v>0</v>
      </c>
      <c r="N192" s="70"/>
      <c r="O192" s="70"/>
      <c r="P192" s="71"/>
      <c r="Q192" s="8"/>
      <c r="R192" s="8"/>
      <c r="S192" s="8"/>
      <c r="T192" s="8"/>
      <c r="U192" s="8"/>
      <c r="V192" s="8"/>
      <c r="W192" s="8"/>
      <c r="X192" s="8"/>
      <c r="Y192" s="8"/>
      <c r="Z192" s="8"/>
    </row>
    <row r="193" spans="1:26" ht="12.75" customHeight="1">
      <c r="A193" s="70" t="s">
        <v>773</v>
      </c>
      <c r="B193" s="304" t="s">
        <v>774</v>
      </c>
      <c r="C193" s="304" t="s">
        <v>776</v>
      </c>
      <c r="D193" s="304"/>
      <c r="E193" s="304"/>
      <c r="F193" s="304"/>
      <c r="G193" s="304"/>
      <c r="H193" s="304"/>
      <c r="I193" s="304"/>
      <c r="J193" s="304"/>
      <c r="K193" s="71">
        <f t="shared" si="70"/>
        <v>0</v>
      </c>
      <c r="L193" s="4"/>
      <c r="M193" s="71">
        <f t="shared" si="71"/>
        <v>0</v>
      </c>
      <c r="N193" s="70"/>
      <c r="O193" s="70"/>
      <c r="P193" s="71"/>
      <c r="Q193" s="8"/>
      <c r="R193" s="8"/>
      <c r="S193" s="8"/>
      <c r="T193" s="8"/>
      <c r="U193" s="8"/>
      <c r="V193" s="8"/>
      <c r="W193" s="8"/>
      <c r="X193" s="8"/>
      <c r="Y193" s="8"/>
      <c r="Z193" s="8"/>
    </row>
    <row r="194" spans="1:26" ht="12.75" customHeight="1">
      <c r="A194" s="70" t="s">
        <v>778</v>
      </c>
      <c r="B194" s="304" t="s">
        <v>780</v>
      </c>
      <c r="C194" s="304" t="s">
        <v>781</v>
      </c>
      <c r="D194" s="304"/>
      <c r="E194" s="304"/>
      <c r="F194" s="304"/>
      <c r="G194" s="304"/>
      <c r="H194" s="304"/>
      <c r="I194" s="304"/>
      <c r="J194" s="304"/>
      <c r="K194" s="71">
        <f t="shared" si="70"/>
        <v>0</v>
      </c>
      <c r="L194" s="4"/>
      <c r="M194" s="71">
        <f t="shared" si="71"/>
        <v>0</v>
      </c>
      <c r="N194" s="70"/>
      <c r="O194" s="70"/>
      <c r="P194" s="71"/>
      <c r="Q194" s="8"/>
      <c r="R194" s="8"/>
      <c r="S194" s="8"/>
      <c r="T194" s="8"/>
      <c r="U194" s="8"/>
      <c r="V194" s="8"/>
      <c r="W194" s="8"/>
      <c r="X194" s="8"/>
      <c r="Y194" s="8"/>
      <c r="Z194" s="8"/>
    </row>
    <row r="195" spans="1:26" ht="12.75" customHeight="1">
      <c r="A195" s="70" t="s">
        <v>785</v>
      </c>
      <c r="B195" s="82"/>
      <c r="C195" s="42" t="s">
        <v>786</v>
      </c>
      <c r="D195" s="82"/>
      <c r="E195" s="82"/>
      <c r="F195" s="82"/>
      <c r="G195" s="82"/>
      <c r="H195" s="82"/>
      <c r="I195" s="82"/>
      <c r="J195" s="82"/>
      <c r="K195" s="71">
        <f t="shared" si="70"/>
        <v>0</v>
      </c>
      <c r="L195" s="4"/>
      <c r="M195" s="71">
        <f t="shared" si="71"/>
        <v>0</v>
      </c>
      <c r="N195" s="80"/>
      <c r="O195" s="80"/>
      <c r="P195" s="71"/>
      <c r="Q195" s="8"/>
      <c r="R195" s="8"/>
      <c r="S195" s="8"/>
      <c r="T195" s="8"/>
      <c r="U195" s="8"/>
      <c r="V195" s="8"/>
      <c r="W195" s="8"/>
      <c r="X195" s="8"/>
      <c r="Y195" s="8"/>
      <c r="Z195" s="8"/>
    </row>
    <row r="196" spans="1:26" ht="12.75" customHeight="1">
      <c r="A196" s="70" t="s">
        <v>791</v>
      </c>
      <c r="B196" s="82"/>
      <c r="C196" s="42" t="s">
        <v>171</v>
      </c>
      <c r="D196" s="82"/>
      <c r="E196" s="82"/>
      <c r="F196" s="82"/>
      <c r="G196" s="82"/>
      <c r="H196" s="82"/>
      <c r="I196" s="82"/>
      <c r="J196" s="82"/>
      <c r="K196" s="71">
        <f t="shared" si="70"/>
        <v>0</v>
      </c>
      <c r="L196" s="4"/>
      <c r="M196" s="71">
        <f t="shared" si="71"/>
        <v>0</v>
      </c>
      <c r="N196" s="80"/>
      <c r="O196" s="80"/>
      <c r="P196" s="71"/>
      <c r="Q196" s="8"/>
      <c r="R196" s="8"/>
      <c r="S196" s="8"/>
      <c r="T196" s="8"/>
      <c r="U196" s="8"/>
      <c r="V196" s="8"/>
      <c r="W196" s="8"/>
      <c r="X196" s="8"/>
      <c r="Y196" s="8"/>
      <c r="Z196" s="8"/>
    </row>
    <row r="197" spans="1:26" ht="12.75" customHeight="1">
      <c r="A197" s="64" t="s">
        <v>793</v>
      </c>
      <c r="B197" s="64"/>
      <c r="C197" s="64" t="s">
        <v>28</v>
      </c>
      <c r="D197" s="64"/>
      <c r="E197" s="64"/>
      <c r="F197" s="64"/>
      <c r="G197" s="64"/>
      <c r="H197" s="64"/>
      <c r="I197" s="64"/>
      <c r="J197" s="64"/>
      <c r="K197" s="64"/>
      <c r="L197" s="64"/>
      <c r="M197" s="65">
        <f>SUM(M198:M199)</f>
        <v>0</v>
      </c>
      <c r="N197" s="64"/>
      <c r="O197" s="64"/>
      <c r="P197" s="65">
        <f>SUM(P198:P199)</f>
        <v>0</v>
      </c>
      <c r="Q197" s="8"/>
      <c r="R197" s="8"/>
      <c r="S197" s="8"/>
      <c r="T197" s="8"/>
      <c r="U197" s="8"/>
      <c r="V197" s="8"/>
      <c r="W197" s="8"/>
      <c r="X197" s="8"/>
      <c r="Y197" s="8"/>
      <c r="Z197" s="8"/>
    </row>
    <row r="198" spans="1:26" ht="12.75" customHeight="1">
      <c r="A198" s="70" t="s">
        <v>800</v>
      </c>
      <c r="B198" s="82"/>
      <c r="C198" s="42" t="s">
        <v>801</v>
      </c>
      <c r="D198" s="82"/>
      <c r="E198" s="82"/>
      <c r="F198" s="82"/>
      <c r="G198" s="82"/>
      <c r="H198" s="82"/>
      <c r="I198" s="82"/>
      <c r="J198" s="82"/>
      <c r="K198" s="71">
        <f t="shared" ref="K198:K199" si="72">J198/100000</f>
        <v>0</v>
      </c>
      <c r="L198" s="4"/>
      <c r="M198" s="71">
        <f t="shared" ref="M198:M199" si="73">K198*L198</f>
        <v>0</v>
      </c>
      <c r="N198" s="80"/>
      <c r="O198" s="80"/>
      <c r="P198" s="71"/>
      <c r="Q198" s="8"/>
      <c r="R198" s="8"/>
      <c r="S198" s="8"/>
      <c r="T198" s="8"/>
      <c r="U198" s="8"/>
      <c r="V198" s="8"/>
      <c r="W198" s="8"/>
      <c r="X198" s="8"/>
      <c r="Y198" s="8"/>
      <c r="Z198" s="8"/>
    </row>
    <row r="199" spans="1:26" ht="12.75" customHeight="1">
      <c r="A199" s="70" t="s">
        <v>804</v>
      </c>
      <c r="B199" s="82"/>
      <c r="C199" s="42" t="s">
        <v>805</v>
      </c>
      <c r="D199" s="82"/>
      <c r="E199" s="82"/>
      <c r="F199" s="82"/>
      <c r="G199" s="82"/>
      <c r="H199" s="82"/>
      <c r="I199" s="82"/>
      <c r="J199" s="82"/>
      <c r="K199" s="71">
        <f t="shared" si="72"/>
        <v>0</v>
      </c>
      <c r="L199" s="4"/>
      <c r="M199" s="71">
        <f t="shared" si="73"/>
        <v>0</v>
      </c>
      <c r="N199" s="80"/>
      <c r="O199" s="80"/>
      <c r="P199" s="71"/>
      <c r="Q199" s="8"/>
      <c r="R199" s="8"/>
      <c r="S199" s="8"/>
      <c r="T199" s="8"/>
      <c r="U199" s="8"/>
      <c r="V199" s="8"/>
      <c r="W199" s="8"/>
      <c r="X199" s="8"/>
      <c r="Y199" s="8"/>
      <c r="Z199" s="8"/>
    </row>
    <row r="200" spans="1:26" ht="12.75" customHeight="1">
      <c r="A200" s="64" t="s">
        <v>813</v>
      </c>
      <c r="B200" s="64"/>
      <c r="C200" s="64" t="s">
        <v>29</v>
      </c>
      <c r="D200" s="64"/>
      <c r="E200" s="64"/>
      <c r="F200" s="64"/>
      <c r="G200" s="64"/>
      <c r="H200" s="64"/>
      <c r="I200" s="64"/>
      <c r="J200" s="64"/>
      <c r="K200" s="64"/>
      <c r="L200" s="64"/>
      <c r="M200" s="65">
        <f>M201+M206+M212</f>
        <v>0</v>
      </c>
      <c r="N200" s="64"/>
      <c r="O200" s="64"/>
      <c r="P200" s="65">
        <f>P201+P206+P212</f>
        <v>0</v>
      </c>
      <c r="Q200" s="8"/>
      <c r="R200" s="8"/>
      <c r="S200" s="8"/>
      <c r="T200" s="8"/>
      <c r="U200" s="8"/>
      <c r="V200" s="8"/>
      <c r="W200" s="8"/>
      <c r="X200" s="8"/>
      <c r="Y200" s="8"/>
      <c r="Z200" s="8"/>
    </row>
    <row r="201" spans="1:26" ht="12.75" customHeight="1">
      <c r="A201" s="67" t="s">
        <v>818</v>
      </c>
      <c r="B201" s="67"/>
      <c r="C201" s="67" t="s">
        <v>29</v>
      </c>
      <c r="D201" s="67"/>
      <c r="E201" s="67"/>
      <c r="F201" s="67"/>
      <c r="G201" s="67"/>
      <c r="H201" s="67"/>
      <c r="I201" s="67"/>
      <c r="J201" s="67"/>
      <c r="K201" s="67"/>
      <c r="L201" s="67"/>
      <c r="M201" s="68">
        <f>SUM(M202:M205)</f>
        <v>0</v>
      </c>
      <c r="N201" s="67"/>
      <c r="O201" s="67"/>
      <c r="P201" s="68">
        <f>SUM(P202:P205)</f>
        <v>0</v>
      </c>
      <c r="Q201" s="8"/>
      <c r="R201" s="8"/>
      <c r="S201" s="8"/>
      <c r="T201" s="8"/>
      <c r="U201" s="8"/>
      <c r="V201" s="8"/>
      <c r="W201" s="8"/>
      <c r="X201" s="8"/>
      <c r="Y201" s="8"/>
      <c r="Z201" s="8"/>
    </row>
    <row r="202" spans="1:26" ht="12.75" customHeight="1">
      <c r="A202" s="70" t="s">
        <v>827</v>
      </c>
      <c r="B202" s="74"/>
      <c r="C202" s="4" t="s">
        <v>828</v>
      </c>
      <c r="D202" s="74"/>
      <c r="E202" s="74"/>
      <c r="F202" s="74"/>
      <c r="G202" s="74"/>
      <c r="H202" s="74"/>
      <c r="I202" s="74"/>
      <c r="J202" s="74"/>
      <c r="K202" s="71">
        <f t="shared" ref="K202:K205" si="74">J202/100000</f>
        <v>0</v>
      </c>
      <c r="L202" s="4"/>
      <c r="M202" s="71">
        <f t="shared" ref="M202:M205" si="75">K202*L202</f>
        <v>0</v>
      </c>
      <c r="N202" s="70"/>
      <c r="O202" s="70"/>
      <c r="P202" s="71"/>
      <c r="Q202" s="8"/>
      <c r="R202" s="8"/>
      <c r="S202" s="8"/>
      <c r="T202" s="8"/>
      <c r="U202" s="8"/>
      <c r="V202" s="8"/>
      <c r="W202" s="8"/>
      <c r="X202" s="8"/>
      <c r="Y202" s="8"/>
      <c r="Z202" s="8"/>
    </row>
    <row r="203" spans="1:26" ht="12.75" customHeight="1">
      <c r="A203" s="70" t="s">
        <v>836</v>
      </c>
      <c r="B203" s="74"/>
      <c r="C203" s="4" t="s">
        <v>837</v>
      </c>
      <c r="D203" s="74"/>
      <c r="E203" s="74"/>
      <c r="F203" s="74"/>
      <c r="G203" s="74"/>
      <c r="H203" s="74"/>
      <c r="I203" s="74"/>
      <c r="J203" s="74"/>
      <c r="K203" s="71">
        <f t="shared" si="74"/>
        <v>0</v>
      </c>
      <c r="L203" s="4"/>
      <c r="M203" s="71">
        <f t="shared" si="75"/>
        <v>0</v>
      </c>
      <c r="N203" s="70"/>
      <c r="O203" s="70"/>
      <c r="P203" s="71"/>
      <c r="Q203" s="8"/>
      <c r="R203" s="8"/>
      <c r="S203" s="8"/>
      <c r="T203" s="8"/>
      <c r="U203" s="8"/>
      <c r="V203" s="8"/>
      <c r="W203" s="8"/>
      <c r="X203" s="8"/>
      <c r="Y203" s="8"/>
      <c r="Z203" s="8"/>
    </row>
    <row r="204" spans="1:26" ht="12.75" customHeight="1">
      <c r="A204" s="70" t="s">
        <v>844</v>
      </c>
      <c r="B204" s="74"/>
      <c r="C204" s="4" t="s">
        <v>845</v>
      </c>
      <c r="D204" s="74"/>
      <c r="E204" s="74"/>
      <c r="F204" s="74"/>
      <c r="G204" s="74"/>
      <c r="H204" s="74"/>
      <c r="I204" s="74"/>
      <c r="J204" s="74"/>
      <c r="K204" s="71">
        <f t="shared" si="74"/>
        <v>0</v>
      </c>
      <c r="L204" s="4"/>
      <c r="M204" s="71">
        <f t="shared" si="75"/>
        <v>0</v>
      </c>
      <c r="N204" s="70"/>
      <c r="O204" s="70"/>
      <c r="P204" s="71"/>
      <c r="Q204" s="8"/>
      <c r="R204" s="8"/>
      <c r="S204" s="8"/>
      <c r="T204" s="8"/>
      <c r="U204" s="8"/>
      <c r="V204" s="8"/>
      <c r="W204" s="8"/>
      <c r="X204" s="8"/>
      <c r="Y204" s="8"/>
      <c r="Z204" s="8"/>
    </row>
    <row r="205" spans="1:26" ht="12.75" customHeight="1">
      <c r="A205" s="70" t="s">
        <v>848</v>
      </c>
      <c r="B205" s="74"/>
      <c r="C205" s="4" t="s">
        <v>850</v>
      </c>
      <c r="D205" s="74"/>
      <c r="E205" s="74"/>
      <c r="F205" s="74"/>
      <c r="G205" s="74"/>
      <c r="H205" s="74"/>
      <c r="I205" s="74"/>
      <c r="J205" s="74"/>
      <c r="K205" s="71">
        <f t="shared" si="74"/>
        <v>0</v>
      </c>
      <c r="L205" s="4"/>
      <c r="M205" s="71">
        <f t="shared" si="75"/>
        <v>0</v>
      </c>
      <c r="N205" s="70"/>
      <c r="O205" s="70"/>
      <c r="P205" s="71"/>
      <c r="Q205" s="8"/>
      <c r="R205" s="8"/>
      <c r="S205" s="8"/>
      <c r="T205" s="8"/>
      <c r="U205" s="8"/>
      <c r="V205" s="8"/>
      <c r="W205" s="8"/>
      <c r="X205" s="8"/>
      <c r="Y205" s="8"/>
      <c r="Z205" s="8"/>
    </row>
    <row r="206" spans="1:26" ht="12.75" customHeight="1">
      <c r="A206" s="67" t="s">
        <v>854</v>
      </c>
      <c r="B206" s="67"/>
      <c r="C206" s="67" t="s">
        <v>855</v>
      </c>
      <c r="D206" s="67"/>
      <c r="E206" s="67"/>
      <c r="F206" s="67"/>
      <c r="G206" s="67"/>
      <c r="H206" s="67"/>
      <c r="I206" s="67"/>
      <c r="J206" s="67"/>
      <c r="K206" s="67"/>
      <c r="L206" s="67"/>
      <c r="M206" s="68">
        <f>SUM(M207:M211)</f>
        <v>0</v>
      </c>
      <c r="N206" s="67"/>
      <c r="O206" s="67"/>
      <c r="P206" s="68">
        <f>SUM(P207:P211)</f>
        <v>0</v>
      </c>
      <c r="Q206" s="8"/>
      <c r="R206" s="8"/>
      <c r="S206" s="8"/>
      <c r="T206" s="8"/>
      <c r="U206" s="8"/>
      <c r="V206" s="8"/>
      <c r="W206" s="8"/>
      <c r="X206" s="8"/>
      <c r="Y206" s="8"/>
      <c r="Z206" s="8"/>
    </row>
    <row r="207" spans="1:26" ht="12.75" customHeight="1">
      <c r="A207" s="70" t="s">
        <v>865</v>
      </c>
      <c r="B207" s="74"/>
      <c r="C207" s="70" t="s">
        <v>866</v>
      </c>
      <c r="D207" s="74"/>
      <c r="E207" s="74"/>
      <c r="F207" s="74"/>
      <c r="G207" s="74"/>
      <c r="H207" s="74"/>
      <c r="I207" s="74"/>
      <c r="J207" s="74"/>
      <c r="K207" s="71">
        <f t="shared" ref="K207:K212" si="76">J207/100000</f>
        <v>0</v>
      </c>
      <c r="L207" s="4"/>
      <c r="M207" s="71">
        <f t="shared" ref="M207:M212" si="77">K207*L207</f>
        <v>0</v>
      </c>
      <c r="N207" s="70"/>
      <c r="O207" s="70"/>
      <c r="P207" s="71"/>
      <c r="Q207" s="8"/>
      <c r="R207" s="8"/>
      <c r="S207" s="8"/>
      <c r="T207" s="8"/>
      <c r="U207" s="8"/>
      <c r="V207" s="8"/>
      <c r="W207" s="8"/>
      <c r="X207" s="8"/>
      <c r="Y207" s="8"/>
      <c r="Z207" s="8"/>
    </row>
    <row r="208" spans="1:26" ht="12.75" customHeight="1">
      <c r="A208" s="70" t="s">
        <v>872</v>
      </c>
      <c r="B208" s="74"/>
      <c r="C208" s="4" t="s">
        <v>873</v>
      </c>
      <c r="D208" s="74"/>
      <c r="E208" s="74"/>
      <c r="F208" s="74"/>
      <c r="G208" s="74"/>
      <c r="H208" s="74"/>
      <c r="I208" s="74"/>
      <c r="J208" s="74"/>
      <c r="K208" s="71">
        <f t="shared" si="76"/>
        <v>0</v>
      </c>
      <c r="L208" s="4"/>
      <c r="M208" s="71">
        <f t="shared" si="77"/>
        <v>0</v>
      </c>
      <c r="N208" s="70"/>
      <c r="O208" s="70"/>
      <c r="P208" s="71"/>
      <c r="Q208" s="8"/>
      <c r="R208" s="8"/>
      <c r="S208" s="8"/>
      <c r="T208" s="8"/>
      <c r="U208" s="8"/>
      <c r="V208" s="8"/>
      <c r="W208" s="8"/>
      <c r="X208" s="8"/>
      <c r="Y208" s="8"/>
      <c r="Z208" s="8"/>
    </row>
    <row r="209" spans="1:26" ht="12.75" customHeight="1">
      <c r="A209" s="70" t="s">
        <v>879</v>
      </c>
      <c r="B209" s="74"/>
      <c r="C209" s="125" t="s">
        <v>881</v>
      </c>
      <c r="D209" s="74"/>
      <c r="E209" s="74"/>
      <c r="F209" s="74"/>
      <c r="G209" s="74"/>
      <c r="H209" s="74"/>
      <c r="I209" s="74"/>
      <c r="J209" s="74"/>
      <c r="K209" s="71">
        <f t="shared" si="76"/>
        <v>0</v>
      </c>
      <c r="L209" s="4"/>
      <c r="M209" s="71">
        <f t="shared" si="77"/>
        <v>0</v>
      </c>
      <c r="N209" s="70"/>
      <c r="O209" s="70"/>
      <c r="P209" s="71"/>
      <c r="Q209" s="8"/>
      <c r="R209" s="8"/>
      <c r="S209" s="8"/>
      <c r="T209" s="8"/>
      <c r="U209" s="8"/>
      <c r="V209" s="8"/>
      <c r="W209" s="8"/>
      <c r="X209" s="8"/>
      <c r="Y209" s="8"/>
      <c r="Z209" s="8"/>
    </row>
    <row r="210" spans="1:26" ht="12.75" customHeight="1">
      <c r="A210" s="70" t="s">
        <v>883</v>
      </c>
      <c r="B210" s="74"/>
      <c r="C210" s="4" t="s">
        <v>886</v>
      </c>
      <c r="D210" s="74"/>
      <c r="E210" s="74"/>
      <c r="F210" s="74"/>
      <c r="G210" s="74"/>
      <c r="H210" s="74"/>
      <c r="I210" s="74"/>
      <c r="J210" s="74"/>
      <c r="K210" s="71">
        <f t="shared" si="76"/>
        <v>0</v>
      </c>
      <c r="L210" s="4"/>
      <c r="M210" s="71">
        <f t="shared" si="77"/>
        <v>0</v>
      </c>
      <c r="N210" s="70"/>
      <c r="O210" s="70"/>
      <c r="P210" s="71"/>
      <c r="Q210" s="8"/>
      <c r="R210" s="8"/>
      <c r="S210" s="8"/>
      <c r="T210" s="8"/>
      <c r="U210" s="8"/>
      <c r="V210" s="8"/>
      <c r="W210" s="8"/>
      <c r="X210" s="8"/>
      <c r="Y210" s="8"/>
      <c r="Z210" s="8"/>
    </row>
    <row r="211" spans="1:26" ht="12.75" customHeight="1">
      <c r="A211" s="70" t="s">
        <v>891</v>
      </c>
      <c r="B211" s="74"/>
      <c r="C211" s="4" t="s">
        <v>892</v>
      </c>
      <c r="D211" s="74"/>
      <c r="E211" s="74"/>
      <c r="F211" s="74"/>
      <c r="G211" s="74"/>
      <c r="H211" s="74"/>
      <c r="I211" s="74"/>
      <c r="J211" s="74"/>
      <c r="K211" s="71">
        <f t="shared" si="76"/>
        <v>0</v>
      </c>
      <c r="L211" s="4"/>
      <c r="M211" s="71">
        <f t="shared" si="77"/>
        <v>0</v>
      </c>
      <c r="N211" s="70"/>
      <c r="O211" s="70"/>
      <c r="P211" s="71"/>
      <c r="Q211" s="8"/>
      <c r="R211" s="8"/>
      <c r="S211" s="8"/>
      <c r="T211" s="8"/>
      <c r="U211" s="8"/>
      <c r="V211" s="8"/>
      <c r="W211" s="8"/>
      <c r="X211" s="8"/>
      <c r="Y211" s="8"/>
      <c r="Z211" s="8"/>
    </row>
    <row r="212" spans="1:26" ht="12.75" customHeight="1">
      <c r="A212" s="67" t="s">
        <v>899</v>
      </c>
      <c r="B212" s="67"/>
      <c r="C212" s="67" t="s">
        <v>363</v>
      </c>
      <c r="D212" s="67"/>
      <c r="E212" s="67"/>
      <c r="F212" s="67"/>
      <c r="G212" s="67"/>
      <c r="H212" s="67"/>
      <c r="I212" s="67"/>
      <c r="J212" s="67"/>
      <c r="K212" s="68">
        <f t="shared" si="76"/>
        <v>0</v>
      </c>
      <c r="L212" s="115"/>
      <c r="M212" s="68">
        <f t="shared" si="77"/>
        <v>0</v>
      </c>
      <c r="N212" s="67"/>
      <c r="O212" s="67"/>
      <c r="P212" s="68"/>
      <c r="Q212" s="8"/>
      <c r="R212" s="8"/>
      <c r="S212" s="8"/>
      <c r="T212" s="8"/>
      <c r="U212" s="8"/>
      <c r="V212" s="8"/>
      <c r="W212" s="8"/>
      <c r="X212" s="8"/>
      <c r="Y212" s="8"/>
      <c r="Z212" s="8"/>
    </row>
    <row r="213" spans="1:26" ht="12.75" customHeight="1">
      <c r="A213" s="64" t="s">
        <v>900</v>
      </c>
      <c r="B213" s="64"/>
      <c r="C213" s="64" t="s">
        <v>904</v>
      </c>
      <c r="D213" s="64"/>
      <c r="E213" s="64"/>
      <c r="F213" s="64"/>
      <c r="G213" s="64"/>
      <c r="H213" s="64"/>
      <c r="I213" s="64"/>
      <c r="J213" s="64"/>
      <c r="K213" s="64"/>
      <c r="L213" s="64"/>
      <c r="M213" s="65">
        <f>M215</f>
        <v>0</v>
      </c>
      <c r="N213" s="64"/>
      <c r="O213" s="64"/>
      <c r="P213" s="65">
        <f>P215</f>
        <v>0</v>
      </c>
      <c r="Q213" s="8"/>
      <c r="R213" s="8"/>
      <c r="S213" s="8"/>
      <c r="T213" s="8"/>
      <c r="U213" s="8"/>
      <c r="V213" s="8"/>
      <c r="W213" s="8"/>
      <c r="X213" s="8"/>
      <c r="Y213" s="8"/>
      <c r="Z213" s="8"/>
    </row>
    <row r="214" spans="1:26" ht="12.75" customHeight="1">
      <c r="A214" s="70" t="s">
        <v>910</v>
      </c>
      <c r="B214" s="150"/>
      <c r="C214" s="4" t="s">
        <v>911</v>
      </c>
      <c r="D214" s="989"/>
      <c r="E214" s="989"/>
      <c r="F214" s="989"/>
      <c r="G214" s="989"/>
      <c r="H214" s="989"/>
      <c r="I214" s="989"/>
      <c r="J214" s="989"/>
      <c r="K214" s="76"/>
      <c r="L214" s="756"/>
      <c r="M214" s="76"/>
      <c r="N214" s="990"/>
      <c r="O214" s="990"/>
      <c r="P214" s="76"/>
      <c r="Q214" s="8"/>
      <c r="R214" s="8"/>
      <c r="S214" s="8"/>
      <c r="T214" s="8"/>
      <c r="U214" s="8"/>
      <c r="V214" s="8"/>
      <c r="W214" s="8"/>
      <c r="X214" s="8"/>
      <c r="Y214" s="8"/>
      <c r="Z214" s="8"/>
    </row>
    <row r="215" spans="1:26" ht="12.75" customHeight="1">
      <c r="A215" s="67" t="s">
        <v>915</v>
      </c>
      <c r="B215" s="67"/>
      <c r="C215" s="67" t="s">
        <v>916</v>
      </c>
      <c r="D215" s="67"/>
      <c r="E215" s="67"/>
      <c r="F215" s="67"/>
      <c r="G215" s="67"/>
      <c r="H215" s="67"/>
      <c r="I215" s="67"/>
      <c r="J215" s="67"/>
      <c r="K215" s="67"/>
      <c r="L215" s="67"/>
      <c r="M215" s="68">
        <f>M216</f>
        <v>0</v>
      </c>
      <c r="N215" s="67"/>
      <c r="O215" s="67"/>
      <c r="P215" s="68">
        <f>P216</f>
        <v>0</v>
      </c>
      <c r="Q215" s="8"/>
      <c r="R215" s="8"/>
      <c r="S215" s="8"/>
      <c r="T215" s="8"/>
      <c r="U215" s="8"/>
      <c r="V215" s="8"/>
      <c r="W215" s="8"/>
      <c r="X215" s="8"/>
      <c r="Y215" s="8"/>
      <c r="Z215" s="8"/>
    </row>
    <row r="216" spans="1:26" ht="12.75" customHeight="1">
      <c r="A216" s="70" t="s">
        <v>920</v>
      </c>
      <c r="B216" s="74"/>
      <c r="C216" s="4" t="s">
        <v>921</v>
      </c>
      <c r="D216" s="74"/>
      <c r="E216" s="74"/>
      <c r="F216" s="74"/>
      <c r="G216" s="74"/>
      <c r="H216" s="74"/>
      <c r="I216" s="74"/>
      <c r="J216" s="74"/>
      <c r="K216" s="71">
        <f>J216/100000</f>
        <v>0</v>
      </c>
      <c r="L216" s="4"/>
      <c r="M216" s="71">
        <f>K216*L216</f>
        <v>0</v>
      </c>
      <c r="N216" s="70"/>
      <c r="O216" s="70"/>
      <c r="P216" s="71"/>
      <c r="Q216" s="8"/>
      <c r="R216" s="8"/>
      <c r="S216" s="8"/>
      <c r="T216" s="8"/>
      <c r="U216" s="8"/>
      <c r="V216" s="8"/>
      <c r="W216" s="8"/>
      <c r="X216" s="8"/>
      <c r="Y216" s="8"/>
      <c r="Z216" s="8"/>
    </row>
    <row r="217" spans="1:26" ht="12.75" customHeight="1">
      <c r="A217" s="64" t="s">
        <v>926</v>
      </c>
      <c r="B217" s="64"/>
      <c r="C217" s="64" t="s">
        <v>929</v>
      </c>
      <c r="D217" s="64"/>
      <c r="E217" s="64"/>
      <c r="F217" s="64"/>
      <c r="G217" s="64"/>
      <c r="H217" s="64"/>
      <c r="I217" s="64"/>
      <c r="J217" s="64"/>
      <c r="K217" s="64"/>
      <c r="L217" s="64"/>
      <c r="M217" s="65">
        <f>SUM(M218:M219)</f>
        <v>0</v>
      </c>
      <c r="N217" s="64"/>
      <c r="O217" s="64"/>
      <c r="P217" s="65">
        <f>SUM(P218:P219)</f>
        <v>0</v>
      </c>
      <c r="Q217" s="8"/>
      <c r="R217" s="8"/>
      <c r="S217" s="8"/>
      <c r="T217" s="8"/>
      <c r="U217" s="8"/>
      <c r="V217" s="8"/>
      <c r="W217" s="8"/>
      <c r="X217" s="8"/>
      <c r="Y217" s="8"/>
      <c r="Z217" s="8"/>
    </row>
    <row r="218" spans="1:26" ht="12.75" customHeight="1">
      <c r="A218" s="70" t="s">
        <v>935</v>
      </c>
      <c r="B218" s="70"/>
      <c r="C218" s="70" t="s">
        <v>936</v>
      </c>
      <c r="D218" s="70"/>
      <c r="E218" s="70"/>
      <c r="F218" s="70"/>
      <c r="G218" s="70"/>
      <c r="H218" s="70"/>
      <c r="I218" s="70"/>
      <c r="J218" s="70"/>
      <c r="K218" s="71">
        <f t="shared" ref="K218:K219" si="78">J218/100000</f>
        <v>0</v>
      </c>
      <c r="L218" s="4"/>
      <c r="M218" s="71">
        <f t="shared" ref="M218:M219" si="79">K218*L218</f>
        <v>0</v>
      </c>
      <c r="N218" s="70"/>
      <c r="O218" s="70"/>
      <c r="P218" s="71"/>
      <c r="Q218" s="8"/>
      <c r="R218" s="8"/>
      <c r="S218" s="8"/>
      <c r="T218" s="8"/>
      <c r="U218" s="8"/>
      <c r="V218" s="8"/>
      <c r="W218" s="8"/>
      <c r="X218" s="8"/>
      <c r="Y218" s="8"/>
      <c r="Z218" s="8"/>
    </row>
    <row r="219" spans="1:26" ht="12.75" customHeight="1">
      <c r="A219" s="70" t="s">
        <v>941</v>
      </c>
      <c r="B219" s="70"/>
      <c r="C219" s="70" t="s">
        <v>171</v>
      </c>
      <c r="D219" s="70"/>
      <c r="E219" s="70"/>
      <c r="F219" s="70"/>
      <c r="G219" s="70"/>
      <c r="H219" s="70"/>
      <c r="I219" s="70"/>
      <c r="J219" s="70"/>
      <c r="K219" s="71">
        <f t="shared" si="78"/>
        <v>0</v>
      </c>
      <c r="L219" s="4"/>
      <c r="M219" s="71">
        <f t="shared" si="79"/>
        <v>0</v>
      </c>
      <c r="N219" s="70"/>
      <c r="O219" s="70"/>
      <c r="P219" s="71"/>
      <c r="Q219" s="8"/>
      <c r="R219" s="8"/>
      <c r="S219" s="8"/>
      <c r="T219" s="8"/>
      <c r="U219" s="8"/>
      <c r="V219" s="8"/>
      <c r="W219" s="8"/>
      <c r="X219" s="8"/>
      <c r="Y219" s="8"/>
      <c r="Z219" s="8"/>
    </row>
    <row r="220" spans="1:26" ht="12.75" customHeight="1">
      <c r="A220" s="64" t="s">
        <v>946</v>
      </c>
      <c r="B220" s="64"/>
      <c r="C220" s="64" t="s">
        <v>947</v>
      </c>
      <c r="D220" s="64"/>
      <c r="E220" s="64"/>
      <c r="F220" s="64"/>
      <c r="G220" s="64"/>
      <c r="H220" s="64"/>
      <c r="I220" s="64"/>
      <c r="J220" s="64"/>
      <c r="K220" s="64"/>
      <c r="L220" s="64"/>
      <c r="M220" s="65">
        <f>M221+M248</f>
        <v>0</v>
      </c>
      <c r="N220" s="64"/>
      <c r="O220" s="64"/>
      <c r="P220" s="65">
        <f>P221+P248</f>
        <v>0</v>
      </c>
      <c r="Q220" s="8"/>
      <c r="R220" s="8"/>
      <c r="S220" s="8"/>
      <c r="T220" s="8"/>
      <c r="U220" s="8"/>
      <c r="V220" s="8"/>
      <c r="W220" s="8"/>
      <c r="X220" s="8"/>
      <c r="Y220" s="8"/>
      <c r="Z220" s="8"/>
    </row>
    <row r="221" spans="1:26" ht="12.75" customHeight="1">
      <c r="A221" s="67" t="s">
        <v>953</v>
      </c>
      <c r="B221" s="67"/>
      <c r="C221" s="67" t="s">
        <v>954</v>
      </c>
      <c r="D221" s="67"/>
      <c r="E221" s="67"/>
      <c r="F221" s="67"/>
      <c r="G221" s="67"/>
      <c r="H221" s="67"/>
      <c r="I221" s="67"/>
      <c r="J221" s="67"/>
      <c r="K221" s="67"/>
      <c r="L221" s="67"/>
      <c r="M221" s="68">
        <f>M222+M223+M229+M235+M240</f>
        <v>0</v>
      </c>
      <c r="N221" s="67"/>
      <c r="O221" s="67"/>
      <c r="P221" s="68">
        <f>P222+P223+P229+P235+P240</f>
        <v>0</v>
      </c>
      <c r="Q221" s="77"/>
      <c r="R221" s="77"/>
      <c r="S221" s="77"/>
      <c r="T221" s="77"/>
      <c r="U221" s="77"/>
      <c r="V221" s="77"/>
      <c r="W221" s="77"/>
      <c r="X221" s="77"/>
      <c r="Y221" s="77"/>
      <c r="Z221" s="77"/>
    </row>
    <row r="222" spans="1:26" ht="12.75" customHeight="1">
      <c r="A222" s="78" t="s">
        <v>959</v>
      </c>
      <c r="B222" s="78"/>
      <c r="C222" s="78" t="s">
        <v>960</v>
      </c>
      <c r="D222" s="78"/>
      <c r="E222" s="78"/>
      <c r="F222" s="78"/>
      <c r="G222" s="78"/>
      <c r="H222" s="78"/>
      <c r="I222" s="78"/>
      <c r="J222" s="78"/>
      <c r="K222" s="265">
        <f>J222/100000</f>
        <v>0</v>
      </c>
      <c r="L222" s="78"/>
      <c r="M222" s="79">
        <f>K222*L222</f>
        <v>0</v>
      </c>
      <c r="N222" s="78"/>
      <c r="O222" s="78"/>
      <c r="P222" s="79"/>
      <c r="Q222" s="77"/>
      <c r="R222" s="77"/>
      <c r="S222" s="77"/>
      <c r="T222" s="77"/>
      <c r="U222" s="77"/>
      <c r="V222" s="77"/>
      <c r="W222" s="77"/>
      <c r="X222" s="77"/>
      <c r="Y222" s="77"/>
      <c r="Z222" s="77"/>
    </row>
    <row r="223" spans="1:26" ht="12.75" customHeight="1">
      <c r="A223" s="78" t="s">
        <v>963</v>
      </c>
      <c r="B223" s="78"/>
      <c r="C223" s="78" t="s">
        <v>964</v>
      </c>
      <c r="D223" s="78"/>
      <c r="E223" s="78"/>
      <c r="F223" s="78"/>
      <c r="G223" s="78"/>
      <c r="H223" s="78"/>
      <c r="I223" s="78"/>
      <c r="J223" s="78"/>
      <c r="K223" s="78"/>
      <c r="L223" s="78"/>
      <c r="M223" s="79">
        <f>M224+M225+M228</f>
        <v>0</v>
      </c>
      <c r="N223" s="78"/>
      <c r="O223" s="78"/>
      <c r="P223" s="79">
        <f>P224+P225+P228</f>
        <v>0</v>
      </c>
      <c r="Q223" s="77"/>
      <c r="R223" s="77"/>
      <c r="S223" s="77"/>
      <c r="T223" s="77"/>
      <c r="U223" s="77"/>
      <c r="V223" s="77"/>
      <c r="W223" s="77"/>
      <c r="X223" s="77"/>
      <c r="Y223" s="77"/>
      <c r="Z223" s="77"/>
    </row>
    <row r="224" spans="1:26" ht="12.75" customHeight="1">
      <c r="A224" s="70" t="s">
        <v>969</v>
      </c>
      <c r="B224" s="70" t="s">
        <v>970</v>
      </c>
      <c r="C224" s="70" t="s">
        <v>971</v>
      </c>
      <c r="D224" s="77"/>
      <c r="E224" s="70"/>
      <c r="F224" s="70"/>
      <c r="G224" s="70"/>
      <c r="H224" s="70"/>
      <c r="I224" s="70"/>
      <c r="J224" s="70"/>
      <c r="K224" s="71">
        <f>J224/100000</f>
        <v>0</v>
      </c>
      <c r="L224" s="4"/>
      <c r="M224" s="71">
        <f>K224*L224</f>
        <v>0</v>
      </c>
      <c r="N224" s="70"/>
      <c r="O224" s="70"/>
      <c r="P224" s="71"/>
      <c r="Q224" s="77"/>
      <c r="R224" s="77"/>
      <c r="S224" s="77"/>
      <c r="T224" s="77"/>
      <c r="U224" s="77"/>
      <c r="V224" s="77"/>
      <c r="W224" s="77"/>
      <c r="X224" s="77"/>
      <c r="Y224" s="77"/>
      <c r="Z224" s="77"/>
    </row>
    <row r="225" spans="1:26" ht="12.75" customHeight="1">
      <c r="A225" s="290" t="s">
        <v>975</v>
      </c>
      <c r="B225" s="290" t="s">
        <v>976</v>
      </c>
      <c r="C225" s="268" t="s">
        <v>977</v>
      </c>
      <c r="D225" s="290"/>
      <c r="E225" s="290"/>
      <c r="F225" s="290"/>
      <c r="G225" s="290"/>
      <c r="H225" s="290"/>
      <c r="I225" s="290"/>
      <c r="J225" s="290"/>
      <c r="K225" s="272"/>
      <c r="L225" s="268"/>
      <c r="M225" s="272">
        <f>M226+M227</f>
        <v>0</v>
      </c>
      <c r="N225" s="290"/>
      <c r="O225" s="290"/>
      <c r="P225" s="272">
        <f>P226+P227</f>
        <v>0</v>
      </c>
      <c r="Q225" s="77"/>
      <c r="R225" s="77"/>
      <c r="S225" s="77"/>
      <c r="T225" s="77"/>
      <c r="U225" s="77"/>
      <c r="V225" s="77"/>
      <c r="W225" s="77"/>
      <c r="X225" s="77"/>
      <c r="Y225" s="77"/>
      <c r="Z225" s="77"/>
    </row>
    <row r="226" spans="1:26" ht="12.75" customHeight="1">
      <c r="A226" s="70" t="s">
        <v>981</v>
      </c>
      <c r="B226" s="70"/>
      <c r="C226" s="70" t="s">
        <v>982</v>
      </c>
      <c r="D226" s="70"/>
      <c r="E226" s="70"/>
      <c r="F226" s="70"/>
      <c r="G226" s="70"/>
      <c r="H226" s="70"/>
      <c r="I226" s="70"/>
      <c r="J226" s="70"/>
      <c r="K226" s="71">
        <f t="shared" ref="K226:K228" si="80">J226/100000</f>
        <v>0</v>
      </c>
      <c r="L226" s="4"/>
      <c r="M226" s="71">
        <f t="shared" ref="M226:M228" si="81">K226*L226</f>
        <v>0</v>
      </c>
      <c r="N226" s="70"/>
      <c r="O226" s="70"/>
      <c r="P226" s="71"/>
      <c r="Q226" s="77"/>
      <c r="R226" s="77"/>
      <c r="S226" s="77"/>
      <c r="T226" s="77"/>
      <c r="U226" s="77"/>
      <c r="V226" s="77"/>
      <c r="W226" s="77"/>
      <c r="X226" s="77"/>
      <c r="Y226" s="77"/>
      <c r="Z226" s="77"/>
    </row>
    <row r="227" spans="1:26" ht="12.75" customHeight="1">
      <c r="A227" s="70" t="s">
        <v>984</v>
      </c>
      <c r="B227" s="70"/>
      <c r="C227" s="4" t="s">
        <v>986</v>
      </c>
      <c r="D227" s="70"/>
      <c r="E227" s="70"/>
      <c r="F227" s="70"/>
      <c r="G227" s="70"/>
      <c r="H227" s="70"/>
      <c r="I227" s="70"/>
      <c r="J227" s="70"/>
      <c r="K227" s="71">
        <f t="shared" si="80"/>
        <v>0</v>
      </c>
      <c r="L227" s="4"/>
      <c r="M227" s="71">
        <f t="shared" si="81"/>
        <v>0</v>
      </c>
      <c r="N227" s="70"/>
      <c r="O227" s="70"/>
      <c r="P227" s="71"/>
      <c r="Q227" s="77"/>
      <c r="R227" s="77"/>
      <c r="S227" s="77"/>
      <c r="T227" s="77"/>
      <c r="U227" s="77"/>
      <c r="V227" s="77"/>
      <c r="W227" s="77"/>
      <c r="X227" s="77"/>
      <c r="Y227" s="77"/>
      <c r="Z227" s="77"/>
    </row>
    <row r="228" spans="1:26" ht="12.75" customHeight="1">
      <c r="A228" s="70" t="s">
        <v>993</v>
      </c>
      <c r="B228" s="70"/>
      <c r="C228" s="70" t="s">
        <v>363</v>
      </c>
      <c r="D228" s="70"/>
      <c r="E228" s="70"/>
      <c r="F228" s="70"/>
      <c r="G228" s="70"/>
      <c r="H228" s="70"/>
      <c r="I228" s="70"/>
      <c r="J228" s="70"/>
      <c r="K228" s="71">
        <f t="shared" si="80"/>
        <v>0</v>
      </c>
      <c r="L228" s="4"/>
      <c r="M228" s="71">
        <f t="shared" si="81"/>
        <v>0</v>
      </c>
      <c r="N228" s="70"/>
      <c r="O228" s="70"/>
      <c r="P228" s="71"/>
      <c r="Q228" s="77"/>
      <c r="R228" s="77"/>
      <c r="S228" s="77"/>
      <c r="T228" s="77"/>
      <c r="U228" s="77"/>
      <c r="V228" s="77"/>
      <c r="W228" s="77"/>
      <c r="X228" s="77"/>
      <c r="Y228" s="77"/>
      <c r="Z228" s="77"/>
    </row>
    <row r="229" spans="1:26" ht="12.75" customHeight="1">
      <c r="A229" s="78" t="s">
        <v>998</v>
      </c>
      <c r="B229" s="78"/>
      <c r="C229" s="78" t="s">
        <v>1002</v>
      </c>
      <c r="D229" s="78"/>
      <c r="E229" s="78"/>
      <c r="F229" s="78"/>
      <c r="G229" s="78"/>
      <c r="H229" s="78"/>
      <c r="I229" s="78"/>
      <c r="J229" s="78"/>
      <c r="K229" s="78"/>
      <c r="L229" s="78"/>
      <c r="M229" s="79">
        <f>SUM(M230:M234)</f>
        <v>0</v>
      </c>
      <c r="N229" s="78"/>
      <c r="O229" s="78"/>
      <c r="P229" s="79">
        <f>SUM(P230:P234)</f>
        <v>0</v>
      </c>
      <c r="Q229" s="77"/>
      <c r="R229" s="77"/>
      <c r="S229" s="77"/>
      <c r="T229" s="77"/>
      <c r="U229" s="77"/>
      <c r="V229" s="77"/>
      <c r="W229" s="77"/>
      <c r="X229" s="77"/>
      <c r="Y229" s="77"/>
      <c r="Z229" s="77"/>
    </row>
    <row r="230" spans="1:26" ht="12.75" customHeight="1">
      <c r="A230" s="70" t="s">
        <v>1007</v>
      </c>
      <c r="B230" s="70" t="s">
        <v>970</v>
      </c>
      <c r="C230" s="70" t="s">
        <v>971</v>
      </c>
      <c r="D230" s="70"/>
      <c r="E230" s="70"/>
      <c r="F230" s="70"/>
      <c r="G230" s="70"/>
      <c r="H230" s="70"/>
      <c r="I230" s="70"/>
      <c r="J230" s="70"/>
      <c r="K230" s="71">
        <f t="shared" ref="K230:K234" si="82">J230/100000</f>
        <v>0</v>
      </c>
      <c r="L230" s="4"/>
      <c r="M230" s="71">
        <f t="shared" ref="M230:M234" si="83">K230*L230</f>
        <v>0</v>
      </c>
      <c r="N230" s="70"/>
      <c r="O230" s="70"/>
      <c r="P230" s="71"/>
      <c r="Q230" s="77"/>
      <c r="R230" s="77"/>
      <c r="S230" s="77"/>
      <c r="T230" s="77"/>
      <c r="U230" s="77"/>
      <c r="V230" s="77"/>
      <c r="W230" s="77"/>
      <c r="X230" s="77"/>
      <c r="Y230" s="77"/>
      <c r="Z230" s="77"/>
    </row>
    <row r="231" spans="1:26" ht="12.75" customHeight="1">
      <c r="A231" s="70" t="s">
        <v>1008</v>
      </c>
      <c r="B231" s="70" t="s">
        <v>1010</v>
      </c>
      <c r="C231" s="70" t="s">
        <v>1012</v>
      </c>
      <c r="D231" s="70"/>
      <c r="E231" s="70"/>
      <c r="F231" s="70"/>
      <c r="G231" s="70"/>
      <c r="H231" s="70"/>
      <c r="I231" s="70"/>
      <c r="J231" s="70"/>
      <c r="K231" s="71">
        <f t="shared" si="82"/>
        <v>0</v>
      </c>
      <c r="L231" s="4"/>
      <c r="M231" s="71">
        <f t="shared" si="83"/>
        <v>0</v>
      </c>
      <c r="N231" s="70"/>
      <c r="O231" s="70"/>
      <c r="P231" s="71"/>
      <c r="Q231" s="77"/>
      <c r="R231" s="77"/>
      <c r="S231" s="77"/>
      <c r="T231" s="77"/>
      <c r="U231" s="77"/>
      <c r="V231" s="77"/>
      <c r="W231" s="77"/>
      <c r="X231" s="77"/>
      <c r="Y231" s="77"/>
      <c r="Z231" s="77"/>
    </row>
    <row r="232" spans="1:26" ht="12.75" customHeight="1">
      <c r="A232" s="70" t="s">
        <v>1020</v>
      </c>
      <c r="B232" s="70" t="s">
        <v>1023</v>
      </c>
      <c r="C232" s="70" t="s">
        <v>1024</v>
      </c>
      <c r="D232" s="70"/>
      <c r="E232" s="70"/>
      <c r="F232" s="70"/>
      <c r="G232" s="70"/>
      <c r="H232" s="70"/>
      <c r="I232" s="70"/>
      <c r="J232" s="70"/>
      <c r="K232" s="71">
        <f t="shared" si="82"/>
        <v>0</v>
      </c>
      <c r="L232" s="4"/>
      <c r="M232" s="71">
        <f t="shared" si="83"/>
        <v>0</v>
      </c>
      <c r="N232" s="70"/>
      <c r="O232" s="70"/>
      <c r="P232" s="71"/>
      <c r="Q232" s="77"/>
      <c r="R232" s="77"/>
      <c r="S232" s="77"/>
      <c r="T232" s="77"/>
      <c r="U232" s="77"/>
      <c r="V232" s="77"/>
      <c r="W232" s="77"/>
      <c r="X232" s="77"/>
      <c r="Y232" s="77"/>
      <c r="Z232" s="77"/>
    </row>
    <row r="233" spans="1:26" ht="12.75" customHeight="1">
      <c r="A233" s="70" t="s">
        <v>1029</v>
      </c>
      <c r="B233" s="70" t="s">
        <v>1030</v>
      </c>
      <c r="C233" s="70" t="s">
        <v>1031</v>
      </c>
      <c r="D233" s="70"/>
      <c r="E233" s="70"/>
      <c r="F233" s="70"/>
      <c r="G233" s="70"/>
      <c r="H233" s="70"/>
      <c r="I233" s="70"/>
      <c r="J233" s="70"/>
      <c r="K233" s="71">
        <f t="shared" si="82"/>
        <v>0</v>
      </c>
      <c r="L233" s="4"/>
      <c r="M233" s="71">
        <f t="shared" si="83"/>
        <v>0</v>
      </c>
      <c r="N233" s="70"/>
      <c r="O233" s="70"/>
      <c r="P233" s="71"/>
      <c r="Q233" s="77"/>
      <c r="R233" s="77"/>
      <c r="S233" s="77"/>
      <c r="T233" s="77"/>
      <c r="U233" s="77"/>
      <c r="V233" s="77"/>
      <c r="W233" s="77"/>
      <c r="X233" s="77"/>
      <c r="Y233" s="77"/>
      <c r="Z233" s="77"/>
    </row>
    <row r="234" spans="1:26" ht="12.75" customHeight="1">
      <c r="A234" s="70" t="s">
        <v>1038</v>
      </c>
      <c r="B234" s="70"/>
      <c r="C234" s="70" t="s">
        <v>363</v>
      </c>
      <c r="D234" s="70"/>
      <c r="E234" s="70"/>
      <c r="F234" s="70"/>
      <c r="G234" s="70"/>
      <c r="H234" s="70"/>
      <c r="I234" s="70"/>
      <c r="J234" s="70"/>
      <c r="K234" s="71">
        <f t="shared" si="82"/>
        <v>0</v>
      </c>
      <c r="L234" s="4"/>
      <c r="M234" s="71">
        <f t="shared" si="83"/>
        <v>0</v>
      </c>
      <c r="N234" s="70"/>
      <c r="O234" s="70"/>
      <c r="P234" s="71"/>
      <c r="Q234" s="77"/>
      <c r="R234" s="77"/>
      <c r="S234" s="77"/>
      <c r="T234" s="77"/>
      <c r="U234" s="77"/>
      <c r="V234" s="77"/>
      <c r="W234" s="77"/>
      <c r="X234" s="77"/>
      <c r="Y234" s="77"/>
      <c r="Z234" s="77"/>
    </row>
    <row r="235" spans="1:26" ht="12.75" customHeight="1">
      <c r="A235" s="78" t="s">
        <v>1040</v>
      </c>
      <c r="B235" s="78"/>
      <c r="C235" s="78" t="s">
        <v>1042</v>
      </c>
      <c r="D235" s="78"/>
      <c r="E235" s="78"/>
      <c r="F235" s="78"/>
      <c r="G235" s="78"/>
      <c r="H235" s="78"/>
      <c r="I235" s="78"/>
      <c r="J235" s="78"/>
      <c r="K235" s="78"/>
      <c r="L235" s="78"/>
      <c r="M235" s="79">
        <f>SUM(M236:M239)</f>
        <v>0</v>
      </c>
      <c r="N235" s="650"/>
      <c r="O235" s="650"/>
      <c r="P235" s="79">
        <f>SUM(P236:P239)</f>
        <v>0</v>
      </c>
      <c r="Q235" s="77"/>
      <c r="R235" s="77"/>
      <c r="S235" s="77"/>
      <c r="T235" s="77"/>
      <c r="U235" s="77"/>
      <c r="V235" s="77"/>
      <c r="W235" s="77"/>
      <c r="X235" s="77"/>
      <c r="Y235" s="77"/>
      <c r="Z235" s="77"/>
    </row>
    <row r="236" spans="1:26" ht="12.75" customHeight="1">
      <c r="A236" s="70" t="s">
        <v>1048</v>
      </c>
      <c r="B236" s="74"/>
      <c r="C236" s="4" t="s">
        <v>1049</v>
      </c>
      <c r="D236" s="74"/>
      <c r="E236" s="74"/>
      <c r="F236" s="74"/>
      <c r="G236" s="74"/>
      <c r="H236" s="74"/>
      <c r="I236" s="74"/>
      <c r="J236" s="74"/>
      <c r="K236" s="71">
        <f t="shared" ref="K236:K239" si="84">J236/100000</f>
        <v>0</v>
      </c>
      <c r="L236" s="4"/>
      <c r="M236" s="71">
        <f t="shared" ref="M236:M239" si="85">K236*L236</f>
        <v>0</v>
      </c>
      <c r="N236" s="70"/>
      <c r="O236" s="70"/>
      <c r="P236" s="71"/>
      <c r="Q236" s="77"/>
      <c r="R236" s="77"/>
      <c r="S236" s="77"/>
      <c r="T236" s="77"/>
      <c r="U236" s="77"/>
      <c r="V236" s="77"/>
      <c r="W236" s="77"/>
      <c r="X236" s="77"/>
      <c r="Y236" s="77"/>
      <c r="Z236" s="77"/>
    </row>
    <row r="237" spans="1:26" ht="12.75" customHeight="1">
      <c r="A237" s="70" t="s">
        <v>1053</v>
      </c>
      <c r="B237" s="70" t="s">
        <v>1054</v>
      </c>
      <c r="C237" s="70" t="s">
        <v>1055</v>
      </c>
      <c r="D237" s="70"/>
      <c r="E237" s="70"/>
      <c r="F237" s="70"/>
      <c r="G237" s="70"/>
      <c r="H237" s="70"/>
      <c r="I237" s="70"/>
      <c r="J237" s="70"/>
      <c r="K237" s="71">
        <f t="shared" si="84"/>
        <v>0</v>
      </c>
      <c r="L237" s="4"/>
      <c r="M237" s="71">
        <f t="shared" si="85"/>
        <v>0</v>
      </c>
      <c r="N237" s="70"/>
      <c r="O237" s="70"/>
      <c r="P237" s="71"/>
      <c r="Q237" s="77"/>
      <c r="R237" s="77"/>
      <c r="S237" s="77"/>
      <c r="T237" s="77"/>
      <c r="U237" s="77"/>
      <c r="V237" s="77"/>
      <c r="W237" s="77"/>
      <c r="X237" s="77"/>
      <c r="Y237" s="77"/>
      <c r="Z237" s="77"/>
    </row>
    <row r="238" spans="1:26" ht="12.75" customHeight="1">
      <c r="A238" s="70" t="s">
        <v>1059</v>
      </c>
      <c r="B238" s="70" t="s">
        <v>1060</v>
      </c>
      <c r="C238" s="70" t="s">
        <v>1061</v>
      </c>
      <c r="D238" s="70"/>
      <c r="E238" s="70"/>
      <c r="F238" s="70"/>
      <c r="G238" s="70"/>
      <c r="H238" s="70"/>
      <c r="I238" s="70"/>
      <c r="J238" s="70"/>
      <c r="K238" s="71">
        <f t="shared" si="84"/>
        <v>0</v>
      </c>
      <c r="L238" s="4"/>
      <c r="M238" s="71">
        <f t="shared" si="85"/>
        <v>0</v>
      </c>
      <c r="N238" s="70"/>
      <c r="O238" s="70"/>
      <c r="P238" s="71"/>
      <c r="Q238" s="77"/>
      <c r="R238" s="77"/>
      <c r="S238" s="77"/>
      <c r="T238" s="77"/>
      <c r="U238" s="77"/>
      <c r="V238" s="77"/>
      <c r="W238" s="77"/>
      <c r="X238" s="77"/>
      <c r="Y238" s="77"/>
      <c r="Z238" s="77"/>
    </row>
    <row r="239" spans="1:26" ht="12.75" customHeight="1">
      <c r="A239" s="70" t="s">
        <v>1065</v>
      </c>
      <c r="B239" s="70" t="s">
        <v>1066</v>
      </c>
      <c r="C239" s="70" t="s">
        <v>1067</v>
      </c>
      <c r="D239" s="70"/>
      <c r="E239" s="70"/>
      <c r="F239" s="70"/>
      <c r="G239" s="70"/>
      <c r="H239" s="70"/>
      <c r="I239" s="70"/>
      <c r="J239" s="70"/>
      <c r="K239" s="71">
        <f t="shared" si="84"/>
        <v>0</v>
      </c>
      <c r="L239" s="4"/>
      <c r="M239" s="71">
        <f t="shared" si="85"/>
        <v>0</v>
      </c>
      <c r="N239" s="70"/>
      <c r="O239" s="70"/>
      <c r="P239" s="71"/>
      <c r="Q239" s="77"/>
      <c r="R239" s="77"/>
      <c r="S239" s="77"/>
      <c r="T239" s="77"/>
      <c r="U239" s="77"/>
      <c r="V239" s="77"/>
      <c r="W239" s="77"/>
      <c r="X239" s="77"/>
      <c r="Y239" s="77"/>
      <c r="Z239" s="77"/>
    </row>
    <row r="240" spans="1:26" ht="12.75" customHeight="1">
      <c r="A240" s="78" t="s">
        <v>1072</v>
      </c>
      <c r="B240" s="78"/>
      <c r="C240" s="78" t="s">
        <v>1074</v>
      </c>
      <c r="D240" s="78"/>
      <c r="E240" s="78"/>
      <c r="F240" s="78"/>
      <c r="G240" s="78"/>
      <c r="H240" s="78"/>
      <c r="I240" s="78"/>
      <c r="J240" s="78"/>
      <c r="K240" s="78"/>
      <c r="L240" s="78"/>
      <c r="M240" s="79">
        <f>M241+M245</f>
        <v>0</v>
      </c>
      <c r="N240" s="78"/>
      <c r="O240" s="78"/>
      <c r="P240" s="79">
        <f>P241+P245</f>
        <v>0</v>
      </c>
      <c r="Q240" s="77"/>
      <c r="R240" s="77"/>
      <c r="S240" s="77"/>
      <c r="T240" s="77"/>
      <c r="U240" s="77"/>
      <c r="V240" s="77"/>
      <c r="W240" s="77"/>
      <c r="X240" s="77"/>
      <c r="Y240" s="77"/>
      <c r="Z240" s="77"/>
    </row>
    <row r="241" spans="1:26" ht="12.75" customHeight="1">
      <c r="A241" s="80" t="s">
        <v>1076</v>
      </c>
      <c r="B241" s="80" t="s">
        <v>1077</v>
      </c>
      <c r="C241" s="80" t="s">
        <v>1078</v>
      </c>
      <c r="D241" s="80"/>
      <c r="E241" s="80"/>
      <c r="F241" s="80"/>
      <c r="G241" s="80"/>
      <c r="H241" s="80"/>
      <c r="I241" s="80"/>
      <c r="J241" s="80"/>
      <c r="K241" s="80"/>
      <c r="L241" s="80"/>
      <c r="M241" s="81">
        <f>SUM(M242:M244)</f>
        <v>0</v>
      </c>
      <c r="N241" s="80"/>
      <c r="O241" s="80"/>
      <c r="P241" s="81">
        <f>SUM(P242:P244)</f>
        <v>0</v>
      </c>
      <c r="Q241" s="77"/>
      <c r="R241" s="77"/>
      <c r="S241" s="77"/>
      <c r="T241" s="77"/>
      <c r="U241" s="77"/>
      <c r="V241" s="77"/>
      <c r="W241" s="77"/>
      <c r="X241" s="77"/>
      <c r="Y241" s="77"/>
      <c r="Z241" s="77"/>
    </row>
    <row r="242" spans="1:26" ht="12.75" customHeight="1">
      <c r="A242" s="70" t="s">
        <v>1083</v>
      </c>
      <c r="B242" s="70" t="s">
        <v>1084</v>
      </c>
      <c r="C242" s="70" t="s">
        <v>1085</v>
      </c>
      <c r="D242" s="70"/>
      <c r="E242" s="70"/>
      <c r="F242" s="70"/>
      <c r="G242" s="70"/>
      <c r="H242" s="70"/>
      <c r="I242" s="70"/>
      <c r="J242" s="70"/>
      <c r="K242" s="71">
        <f t="shared" ref="K242:K245" si="86">J242/100000</f>
        <v>0</v>
      </c>
      <c r="L242" s="4"/>
      <c r="M242" s="71">
        <f t="shared" ref="M242:M245" si="87">K242*L242</f>
        <v>0</v>
      </c>
      <c r="N242" s="70"/>
      <c r="O242" s="70"/>
      <c r="P242" s="71"/>
      <c r="Q242" s="77"/>
      <c r="R242" s="77"/>
      <c r="S242" s="77"/>
      <c r="T242" s="77"/>
      <c r="U242" s="77"/>
      <c r="V242" s="77"/>
      <c r="W242" s="77"/>
      <c r="X242" s="77"/>
      <c r="Y242" s="77"/>
      <c r="Z242" s="77"/>
    </row>
    <row r="243" spans="1:26" ht="12.75" customHeight="1">
      <c r="A243" s="70" t="s">
        <v>1087</v>
      </c>
      <c r="B243" s="70" t="s">
        <v>1088</v>
      </c>
      <c r="C243" s="70" t="s">
        <v>1089</v>
      </c>
      <c r="D243" s="70"/>
      <c r="E243" s="70"/>
      <c r="F243" s="70"/>
      <c r="G243" s="70"/>
      <c r="H243" s="70"/>
      <c r="I243" s="70"/>
      <c r="J243" s="70"/>
      <c r="K243" s="71">
        <f t="shared" si="86"/>
        <v>0</v>
      </c>
      <c r="L243" s="4"/>
      <c r="M243" s="71">
        <f t="shared" si="87"/>
        <v>0</v>
      </c>
      <c r="N243" s="70"/>
      <c r="O243" s="70"/>
      <c r="P243" s="71"/>
      <c r="Q243" s="77"/>
      <c r="R243" s="77"/>
      <c r="S243" s="77"/>
      <c r="T243" s="77"/>
      <c r="U243" s="77"/>
      <c r="V243" s="77"/>
      <c r="W243" s="77"/>
      <c r="X243" s="77"/>
      <c r="Y243" s="77"/>
      <c r="Z243" s="77"/>
    </row>
    <row r="244" spans="1:26" ht="12.75" customHeight="1">
      <c r="A244" s="70" t="s">
        <v>1091</v>
      </c>
      <c r="B244" s="70"/>
      <c r="C244" s="70" t="s">
        <v>363</v>
      </c>
      <c r="D244" s="70"/>
      <c r="E244" s="70"/>
      <c r="F244" s="70"/>
      <c r="G244" s="70"/>
      <c r="H244" s="70"/>
      <c r="I244" s="70"/>
      <c r="J244" s="70"/>
      <c r="K244" s="71">
        <f t="shared" si="86"/>
        <v>0</v>
      </c>
      <c r="L244" s="4"/>
      <c r="M244" s="71">
        <f t="shared" si="87"/>
        <v>0</v>
      </c>
      <c r="N244" s="70"/>
      <c r="O244" s="70"/>
      <c r="P244" s="71"/>
      <c r="Q244" s="77"/>
      <c r="R244" s="77"/>
      <c r="S244" s="77"/>
      <c r="T244" s="77"/>
      <c r="U244" s="77"/>
      <c r="V244" s="77"/>
      <c r="W244" s="77"/>
      <c r="X244" s="77"/>
      <c r="Y244" s="77"/>
      <c r="Z244" s="77"/>
    </row>
    <row r="245" spans="1:26" ht="12.75" customHeight="1">
      <c r="A245" s="70" t="s">
        <v>1095</v>
      </c>
      <c r="B245" s="70"/>
      <c r="C245" s="70" t="s">
        <v>1096</v>
      </c>
      <c r="D245" s="70"/>
      <c r="E245" s="70"/>
      <c r="F245" s="70"/>
      <c r="G245" s="70"/>
      <c r="H245" s="70"/>
      <c r="I245" s="70"/>
      <c r="J245" s="70"/>
      <c r="K245" s="71">
        <f t="shared" si="86"/>
        <v>0</v>
      </c>
      <c r="L245" s="4"/>
      <c r="M245" s="71">
        <f t="shared" si="87"/>
        <v>0</v>
      </c>
      <c r="N245" s="70"/>
      <c r="O245" s="70"/>
      <c r="P245" s="71"/>
      <c r="Q245" s="77"/>
      <c r="R245" s="77"/>
      <c r="S245" s="77"/>
      <c r="T245" s="77"/>
      <c r="U245" s="77"/>
      <c r="V245" s="77"/>
      <c r="W245" s="77"/>
      <c r="X245" s="77"/>
      <c r="Y245" s="77"/>
      <c r="Z245" s="77"/>
    </row>
    <row r="246" spans="1:26" ht="12.75" customHeight="1">
      <c r="A246" s="67" t="s">
        <v>1097</v>
      </c>
      <c r="B246" s="67"/>
      <c r="C246" s="67" t="s">
        <v>1101</v>
      </c>
      <c r="D246" s="810"/>
      <c r="E246" s="810"/>
      <c r="F246" s="810"/>
      <c r="G246" s="810"/>
      <c r="H246" s="810"/>
      <c r="I246" s="810"/>
      <c r="J246" s="810"/>
      <c r="K246" s="76"/>
      <c r="L246" s="756"/>
      <c r="M246" s="76"/>
      <c r="N246" s="937"/>
      <c r="O246" s="937"/>
      <c r="P246" s="76"/>
      <c r="Q246" s="77"/>
      <c r="R246" s="77"/>
      <c r="S246" s="77"/>
      <c r="T246" s="77"/>
      <c r="U246" s="77"/>
      <c r="V246" s="77"/>
      <c r="W246" s="77"/>
      <c r="X246" s="77"/>
      <c r="Y246" s="77"/>
      <c r="Z246" s="77"/>
    </row>
    <row r="247" spans="1:26" ht="12.75" customHeight="1">
      <c r="A247" s="67" t="s">
        <v>1103</v>
      </c>
      <c r="B247" s="67"/>
      <c r="C247" s="67" t="s">
        <v>1104</v>
      </c>
      <c r="D247" s="810"/>
      <c r="E247" s="810"/>
      <c r="F247" s="810"/>
      <c r="G247" s="810"/>
      <c r="H247" s="810"/>
      <c r="I247" s="810"/>
      <c r="J247" s="810"/>
      <c r="K247" s="76"/>
      <c r="L247" s="756"/>
      <c r="M247" s="76"/>
      <c r="N247" s="937"/>
      <c r="O247" s="937"/>
      <c r="P247" s="76"/>
      <c r="Q247" s="77"/>
      <c r="R247" s="77"/>
      <c r="S247" s="77"/>
      <c r="T247" s="77"/>
      <c r="U247" s="77"/>
      <c r="V247" s="77"/>
      <c r="W247" s="77"/>
      <c r="X247" s="77"/>
      <c r="Y247" s="77"/>
      <c r="Z247" s="77"/>
    </row>
    <row r="248" spans="1:26" ht="12.75" customHeight="1">
      <c r="A248" s="67" t="s">
        <v>1108</v>
      </c>
      <c r="B248" s="67"/>
      <c r="C248" s="67" t="s">
        <v>375</v>
      </c>
      <c r="D248" s="67"/>
      <c r="E248" s="67"/>
      <c r="F248" s="67"/>
      <c r="G248" s="67"/>
      <c r="H248" s="67"/>
      <c r="I248" s="67"/>
      <c r="J248" s="67"/>
      <c r="K248" s="67"/>
      <c r="L248" s="67"/>
      <c r="M248" s="68">
        <f>M249+M253+M256+M259+M260</f>
        <v>0</v>
      </c>
      <c r="N248" s="67"/>
      <c r="O248" s="67"/>
      <c r="P248" s="68">
        <f>P249+P253+P256+P259+P260</f>
        <v>0</v>
      </c>
      <c r="Q248" s="77"/>
      <c r="R248" s="77"/>
      <c r="S248" s="77"/>
      <c r="T248" s="77"/>
      <c r="U248" s="77"/>
      <c r="V248" s="77"/>
      <c r="W248" s="77"/>
      <c r="X248" s="77"/>
      <c r="Y248" s="77"/>
      <c r="Z248" s="77"/>
    </row>
    <row r="249" spans="1:26" ht="12.75" customHeight="1">
      <c r="A249" s="78" t="s">
        <v>1110</v>
      </c>
      <c r="B249" s="78" t="s">
        <v>1112</v>
      </c>
      <c r="C249" s="78" t="s">
        <v>1114</v>
      </c>
      <c r="D249" s="78"/>
      <c r="E249" s="78"/>
      <c r="F249" s="78"/>
      <c r="G249" s="78"/>
      <c r="H249" s="78"/>
      <c r="I249" s="78"/>
      <c r="J249" s="78"/>
      <c r="K249" s="78"/>
      <c r="L249" s="78"/>
      <c r="M249" s="79">
        <f>SUM(M250:M252)</f>
        <v>0</v>
      </c>
      <c r="N249" s="78"/>
      <c r="O249" s="78"/>
      <c r="P249" s="79">
        <f>SUM(P250:P252)</f>
        <v>0</v>
      </c>
      <c r="Q249" s="77"/>
      <c r="R249" s="77"/>
      <c r="S249" s="77"/>
      <c r="T249" s="77"/>
      <c r="U249" s="77"/>
      <c r="V249" s="77"/>
      <c r="W249" s="77"/>
      <c r="X249" s="77"/>
      <c r="Y249" s="77"/>
      <c r="Z249" s="77"/>
    </row>
    <row r="250" spans="1:26" ht="12.75" customHeight="1">
      <c r="A250" s="70" t="s">
        <v>1116</v>
      </c>
      <c r="B250" s="70" t="s">
        <v>1117</v>
      </c>
      <c r="C250" s="70" t="s">
        <v>375</v>
      </c>
      <c r="D250" s="70"/>
      <c r="E250" s="70"/>
      <c r="F250" s="70"/>
      <c r="G250" s="70"/>
      <c r="H250" s="70"/>
      <c r="I250" s="70"/>
      <c r="J250" s="70"/>
      <c r="K250" s="71">
        <f t="shared" ref="K250:K252" si="88">J250/100000</f>
        <v>0</v>
      </c>
      <c r="L250" s="4"/>
      <c r="M250" s="71">
        <f t="shared" ref="M250:M252" si="89">K250*L250</f>
        <v>0</v>
      </c>
      <c r="N250" s="70"/>
      <c r="O250" s="70"/>
      <c r="P250" s="71"/>
      <c r="Q250" s="77"/>
      <c r="R250" s="77"/>
      <c r="S250" s="77"/>
      <c r="T250" s="77"/>
      <c r="U250" s="77"/>
      <c r="V250" s="77"/>
      <c r="W250" s="77"/>
      <c r="X250" s="77"/>
      <c r="Y250" s="77"/>
      <c r="Z250" s="77"/>
    </row>
    <row r="251" spans="1:26" ht="12.75" customHeight="1">
      <c r="A251" s="70" t="s">
        <v>1122</v>
      </c>
      <c r="B251" s="70" t="s">
        <v>1123</v>
      </c>
      <c r="C251" s="70" t="s">
        <v>1124</v>
      </c>
      <c r="D251" s="70"/>
      <c r="E251" s="70"/>
      <c r="F251" s="70"/>
      <c r="G251" s="70"/>
      <c r="H251" s="70"/>
      <c r="I251" s="70"/>
      <c r="J251" s="70"/>
      <c r="K251" s="71">
        <f t="shared" si="88"/>
        <v>0</v>
      </c>
      <c r="L251" s="4"/>
      <c r="M251" s="71">
        <f t="shared" si="89"/>
        <v>0</v>
      </c>
      <c r="N251" s="70"/>
      <c r="O251" s="70"/>
      <c r="P251" s="71"/>
      <c r="Q251" s="77"/>
      <c r="R251" s="77"/>
      <c r="S251" s="77"/>
      <c r="T251" s="77"/>
      <c r="U251" s="77"/>
      <c r="V251" s="77"/>
      <c r="W251" s="77"/>
      <c r="X251" s="77"/>
      <c r="Y251" s="77"/>
      <c r="Z251" s="77"/>
    </row>
    <row r="252" spans="1:26" ht="12.75" customHeight="1">
      <c r="A252" s="70" t="s">
        <v>1127</v>
      </c>
      <c r="B252" s="70" t="s">
        <v>1128</v>
      </c>
      <c r="C252" s="70" t="s">
        <v>363</v>
      </c>
      <c r="D252" s="70"/>
      <c r="E252" s="70"/>
      <c r="F252" s="70"/>
      <c r="G252" s="70"/>
      <c r="H252" s="70"/>
      <c r="I252" s="70"/>
      <c r="J252" s="70"/>
      <c r="K252" s="71">
        <f t="shared" si="88"/>
        <v>0</v>
      </c>
      <c r="L252" s="4"/>
      <c r="M252" s="71">
        <f t="shared" si="89"/>
        <v>0</v>
      </c>
      <c r="N252" s="70"/>
      <c r="O252" s="70"/>
      <c r="P252" s="71"/>
      <c r="Q252" s="77"/>
      <c r="R252" s="77"/>
      <c r="S252" s="77"/>
      <c r="T252" s="77"/>
      <c r="U252" s="77"/>
      <c r="V252" s="77"/>
      <c r="W252" s="77"/>
      <c r="X252" s="77"/>
      <c r="Y252" s="77"/>
      <c r="Z252" s="77"/>
    </row>
    <row r="253" spans="1:26" ht="12.75" customHeight="1">
      <c r="A253" s="78" t="s">
        <v>1129</v>
      </c>
      <c r="B253" s="78" t="s">
        <v>1130</v>
      </c>
      <c r="C253" s="78" t="s">
        <v>1131</v>
      </c>
      <c r="D253" s="78"/>
      <c r="E253" s="78"/>
      <c r="F253" s="78"/>
      <c r="G253" s="78"/>
      <c r="H253" s="78"/>
      <c r="I253" s="78"/>
      <c r="J253" s="78"/>
      <c r="K253" s="78"/>
      <c r="L253" s="78"/>
      <c r="M253" s="79">
        <f>SUM(M254:M255)</f>
        <v>0</v>
      </c>
      <c r="N253" s="78"/>
      <c r="O253" s="78"/>
      <c r="P253" s="79">
        <f>SUM(P254:P255)</f>
        <v>0</v>
      </c>
      <c r="Q253" s="77"/>
      <c r="R253" s="77"/>
      <c r="S253" s="77"/>
      <c r="T253" s="77"/>
      <c r="U253" s="77"/>
      <c r="V253" s="77"/>
      <c r="W253" s="77"/>
      <c r="X253" s="77"/>
      <c r="Y253" s="77"/>
      <c r="Z253" s="77"/>
    </row>
    <row r="254" spans="1:26" ht="12.75" customHeight="1">
      <c r="A254" s="70" t="s">
        <v>1134</v>
      </c>
      <c r="B254" s="70" t="s">
        <v>1135</v>
      </c>
      <c r="C254" s="70" t="s">
        <v>375</v>
      </c>
      <c r="D254" s="70"/>
      <c r="E254" s="70"/>
      <c r="F254" s="70"/>
      <c r="G254" s="70"/>
      <c r="H254" s="70"/>
      <c r="I254" s="70"/>
      <c r="J254" s="70"/>
      <c r="K254" s="71">
        <f t="shared" ref="K254:K255" si="90">J254/100000</f>
        <v>0</v>
      </c>
      <c r="L254" s="4"/>
      <c r="M254" s="71">
        <f t="shared" ref="M254:M255" si="91">K254*L254</f>
        <v>0</v>
      </c>
      <c r="N254" s="70"/>
      <c r="O254" s="70"/>
      <c r="P254" s="71"/>
      <c r="Q254" s="77"/>
      <c r="R254" s="77"/>
      <c r="S254" s="77"/>
      <c r="T254" s="77"/>
      <c r="U254" s="77"/>
      <c r="V254" s="77"/>
      <c r="W254" s="77"/>
      <c r="X254" s="77"/>
      <c r="Y254" s="77"/>
      <c r="Z254" s="77"/>
    </row>
    <row r="255" spans="1:26" ht="12.75" customHeight="1">
      <c r="A255" s="70" t="s">
        <v>1139</v>
      </c>
      <c r="B255" s="70" t="s">
        <v>1140</v>
      </c>
      <c r="C255" s="70" t="s">
        <v>363</v>
      </c>
      <c r="D255" s="70"/>
      <c r="E255" s="70"/>
      <c r="F255" s="70"/>
      <c r="G255" s="70"/>
      <c r="H255" s="70"/>
      <c r="I255" s="70"/>
      <c r="J255" s="70"/>
      <c r="K255" s="71">
        <f t="shared" si="90"/>
        <v>0</v>
      </c>
      <c r="L255" s="4"/>
      <c r="M255" s="71">
        <f t="shared" si="91"/>
        <v>0</v>
      </c>
      <c r="N255" s="70"/>
      <c r="O255" s="70"/>
      <c r="P255" s="71"/>
      <c r="Q255" s="77"/>
      <c r="R255" s="77"/>
      <c r="S255" s="77"/>
      <c r="T255" s="77"/>
      <c r="U255" s="77"/>
      <c r="V255" s="77"/>
      <c r="W255" s="77"/>
      <c r="X255" s="77"/>
      <c r="Y255" s="77"/>
      <c r="Z255" s="77"/>
    </row>
    <row r="256" spans="1:26" ht="12.75" customHeight="1">
      <c r="A256" s="78" t="s">
        <v>1141</v>
      </c>
      <c r="B256" s="78" t="s">
        <v>1142</v>
      </c>
      <c r="C256" s="78" t="s">
        <v>1143</v>
      </c>
      <c r="D256" s="78"/>
      <c r="E256" s="78"/>
      <c r="F256" s="78"/>
      <c r="G256" s="78"/>
      <c r="H256" s="78"/>
      <c r="I256" s="78"/>
      <c r="J256" s="78"/>
      <c r="K256" s="78"/>
      <c r="L256" s="78"/>
      <c r="M256" s="79">
        <f>SUM(M257:M258)</f>
        <v>0</v>
      </c>
      <c r="N256" s="78"/>
      <c r="O256" s="78"/>
      <c r="P256" s="79">
        <f>SUM(P257:P258)</f>
        <v>0</v>
      </c>
      <c r="Q256" s="77"/>
      <c r="R256" s="77"/>
      <c r="S256" s="77"/>
      <c r="T256" s="77"/>
      <c r="U256" s="77"/>
      <c r="V256" s="77"/>
      <c r="W256" s="77"/>
      <c r="X256" s="77"/>
      <c r="Y256" s="77"/>
      <c r="Z256" s="77"/>
    </row>
    <row r="257" spans="1:26" ht="12.75" customHeight="1">
      <c r="A257" s="70" t="s">
        <v>1148</v>
      </c>
      <c r="B257" s="70" t="s">
        <v>1149</v>
      </c>
      <c r="C257" s="70" t="s">
        <v>375</v>
      </c>
      <c r="D257" s="70"/>
      <c r="E257" s="70"/>
      <c r="F257" s="70"/>
      <c r="G257" s="70"/>
      <c r="H257" s="70"/>
      <c r="I257" s="70"/>
      <c r="J257" s="70"/>
      <c r="K257" s="71">
        <f t="shared" ref="K257:K260" si="92">J257/100000</f>
        <v>0</v>
      </c>
      <c r="L257" s="4"/>
      <c r="M257" s="71">
        <f t="shared" ref="M257:M258" si="93">K257*L257</f>
        <v>0</v>
      </c>
      <c r="N257" s="70"/>
      <c r="O257" s="70"/>
      <c r="P257" s="71"/>
      <c r="Q257" s="77"/>
      <c r="R257" s="77"/>
      <c r="S257" s="77"/>
      <c r="T257" s="77"/>
      <c r="U257" s="77"/>
      <c r="V257" s="77"/>
      <c r="W257" s="77"/>
      <c r="X257" s="77"/>
      <c r="Y257" s="77"/>
      <c r="Z257" s="77"/>
    </row>
    <row r="258" spans="1:26" ht="12.75" customHeight="1">
      <c r="A258" s="70" t="s">
        <v>1152</v>
      </c>
      <c r="B258" s="70" t="s">
        <v>1154</v>
      </c>
      <c r="C258" s="70" t="s">
        <v>363</v>
      </c>
      <c r="D258" s="70"/>
      <c r="E258" s="70"/>
      <c r="F258" s="70"/>
      <c r="G258" s="70"/>
      <c r="H258" s="70"/>
      <c r="I258" s="70"/>
      <c r="J258" s="70"/>
      <c r="K258" s="71">
        <f t="shared" si="92"/>
        <v>0</v>
      </c>
      <c r="L258" s="4"/>
      <c r="M258" s="71">
        <f t="shared" si="93"/>
        <v>0</v>
      </c>
      <c r="N258" s="70"/>
      <c r="O258" s="70"/>
      <c r="P258" s="71"/>
      <c r="Q258" s="77"/>
      <c r="R258" s="77"/>
      <c r="S258" s="77"/>
      <c r="T258" s="77"/>
      <c r="U258" s="77"/>
      <c r="V258" s="77"/>
      <c r="W258" s="77"/>
      <c r="X258" s="77"/>
      <c r="Y258" s="77"/>
      <c r="Z258" s="77"/>
    </row>
    <row r="259" spans="1:26" ht="12.75" customHeight="1">
      <c r="A259" s="78" t="s">
        <v>1155</v>
      </c>
      <c r="B259" s="78"/>
      <c r="C259" s="78" t="s">
        <v>1156</v>
      </c>
      <c r="D259" s="78"/>
      <c r="E259" s="78"/>
      <c r="F259" s="78"/>
      <c r="G259" s="78"/>
      <c r="H259" s="78"/>
      <c r="I259" s="78"/>
      <c r="J259" s="78"/>
      <c r="K259" s="79">
        <f t="shared" si="92"/>
        <v>0</v>
      </c>
      <c r="L259" s="78"/>
      <c r="M259" s="79">
        <f t="shared" ref="M259:M260" si="94">L259*K259</f>
        <v>0</v>
      </c>
      <c r="N259" s="78"/>
      <c r="O259" s="78"/>
      <c r="P259" s="79"/>
      <c r="Q259" s="77"/>
      <c r="R259" s="77"/>
      <c r="S259" s="77"/>
      <c r="T259" s="77"/>
      <c r="U259" s="77"/>
      <c r="V259" s="77"/>
      <c r="W259" s="77"/>
      <c r="X259" s="77"/>
      <c r="Y259" s="77"/>
      <c r="Z259" s="77"/>
    </row>
    <row r="260" spans="1:26" ht="12.75" customHeight="1">
      <c r="A260" s="78" t="s">
        <v>1158</v>
      </c>
      <c r="B260" s="78"/>
      <c r="C260" s="78" t="s">
        <v>1159</v>
      </c>
      <c r="D260" s="78"/>
      <c r="E260" s="78"/>
      <c r="F260" s="78"/>
      <c r="G260" s="78"/>
      <c r="H260" s="78"/>
      <c r="I260" s="78"/>
      <c r="J260" s="78"/>
      <c r="K260" s="79">
        <f t="shared" si="92"/>
        <v>0</v>
      </c>
      <c r="L260" s="78"/>
      <c r="M260" s="79">
        <f t="shared" si="94"/>
        <v>0</v>
      </c>
      <c r="N260" s="78"/>
      <c r="O260" s="78"/>
      <c r="P260" s="79"/>
      <c r="Q260" s="77"/>
      <c r="R260" s="77"/>
      <c r="S260" s="77"/>
      <c r="T260" s="77"/>
      <c r="U260" s="77"/>
      <c r="V260" s="77"/>
      <c r="W260" s="77"/>
      <c r="X260" s="77"/>
      <c r="Y260" s="77"/>
      <c r="Z260" s="77"/>
    </row>
    <row r="261" spans="1:26" ht="12.75" customHeight="1">
      <c r="A261" s="64" t="s">
        <v>1160</v>
      </c>
      <c r="B261" s="64"/>
      <c r="C261" s="64" t="s">
        <v>1161</v>
      </c>
      <c r="D261" s="64"/>
      <c r="E261" s="64"/>
      <c r="F261" s="64"/>
      <c r="G261" s="64"/>
      <c r="H261" s="64"/>
      <c r="I261" s="64"/>
      <c r="J261" s="64"/>
      <c r="K261" s="64"/>
      <c r="L261" s="64"/>
      <c r="M261" s="65">
        <f>SUM(M262:M263)</f>
        <v>0</v>
      </c>
      <c r="N261" s="64"/>
      <c r="O261" s="64"/>
      <c r="P261" s="65">
        <f>SUM(P262:P263)</f>
        <v>0</v>
      </c>
      <c r="Q261" s="8"/>
      <c r="R261" s="8"/>
      <c r="S261" s="8"/>
      <c r="T261" s="8"/>
      <c r="U261" s="8"/>
      <c r="V261" s="8"/>
      <c r="W261" s="8"/>
      <c r="X261" s="8"/>
      <c r="Y261" s="8"/>
      <c r="Z261" s="8"/>
    </row>
    <row r="262" spans="1:26" ht="12.75" customHeight="1">
      <c r="A262" s="304" t="s">
        <v>1162</v>
      </c>
      <c r="B262" s="42"/>
      <c r="C262" s="4" t="s">
        <v>1163</v>
      </c>
      <c r="D262" s="42"/>
      <c r="E262" s="42"/>
      <c r="F262" s="42"/>
      <c r="G262" s="42"/>
      <c r="H262" s="42"/>
      <c r="I262" s="42"/>
      <c r="J262" s="42"/>
      <c r="K262" s="71">
        <f t="shared" ref="K262:K263" si="95">J262/100000</f>
        <v>0</v>
      </c>
      <c r="L262" s="4"/>
      <c r="M262" s="71">
        <f t="shared" ref="M262:M263" si="96">K262*L262</f>
        <v>0</v>
      </c>
      <c r="N262" s="70"/>
      <c r="O262" s="70"/>
      <c r="P262" s="71"/>
      <c r="Q262" s="8"/>
      <c r="R262" s="8"/>
      <c r="S262" s="8"/>
      <c r="T262" s="8"/>
      <c r="U262" s="8"/>
      <c r="V262" s="8"/>
      <c r="W262" s="8"/>
      <c r="X262" s="8"/>
      <c r="Y262" s="8"/>
      <c r="Z262" s="8"/>
    </row>
    <row r="263" spans="1:26" ht="12.75" customHeight="1">
      <c r="A263" s="304" t="s">
        <v>1166</v>
      </c>
      <c r="B263" s="42"/>
      <c r="C263" s="304" t="s">
        <v>363</v>
      </c>
      <c r="D263" s="42"/>
      <c r="E263" s="42"/>
      <c r="F263" s="42"/>
      <c r="G263" s="42"/>
      <c r="H263" s="42"/>
      <c r="I263" s="42"/>
      <c r="J263" s="42"/>
      <c r="K263" s="71">
        <f t="shared" si="95"/>
        <v>0</v>
      </c>
      <c r="L263" s="4"/>
      <c r="M263" s="71">
        <f t="shared" si="96"/>
        <v>0</v>
      </c>
      <c r="N263" s="70"/>
      <c r="O263" s="70"/>
      <c r="P263" s="71"/>
      <c r="Q263" s="8"/>
      <c r="R263" s="8"/>
      <c r="S263" s="8"/>
      <c r="T263" s="8"/>
      <c r="U263" s="8"/>
      <c r="V263" s="8"/>
      <c r="W263" s="8"/>
      <c r="X263" s="8"/>
      <c r="Y263" s="8"/>
      <c r="Z263" s="8"/>
    </row>
    <row r="264" spans="1:26" ht="12.75" customHeight="1">
      <c r="A264" s="64" t="s">
        <v>1167</v>
      </c>
      <c r="B264" s="64"/>
      <c r="C264" s="64" t="s">
        <v>37</v>
      </c>
      <c r="D264" s="64"/>
      <c r="E264" s="64"/>
      <c r="F264" s="64"/>
      <c r="G264" s="64"/>
      <c r="H264" s="64"/>
      <c r="I264" s="64"/>
      <c r="J264" s="64"/>
      <c r="K264" s="64"/>
      <c r="L264" s="64"/>
      <c r="M264" s="65">
        <f>M265</f>
        <v>0</v>
      </c>
      <c r="N264" s="64"/>
      <c r="O264" s="64"/>
      <c r="P264" s="65">
        <f>P265</f>
        <v>0</v>
      </c>
      <c r="Q264" s="8"/>
      <c r="R264" s="8"/>
      <c r="S264" s="8"/>
      <c r="T264" s="8"/>
      <c r="U264" s="8"/>
      <c r="V264" s="8"/>
      <c r="W264" s="8"/>
      <c r="X264" s="8"/>
      <c r="Y264" s="8"/>
      <c r="Z264" s="8"/>
    </row>
    <row r="265" spans="1:26" ht="12.75" customHeight="1">
      <c r="A265" s="304" t="s">
        <v>1173</v>
      </c>
      <c r="B265" s="42"/>
      <c r="C265" s="42"/>
      <c r="D265" s="42"/>
      <c r="E265" s="42"/>
      <c r="F265" s="42"/>
      <c r="G265" s="42"/>
      <c r="H265" s="42"/>
      <c r="I265" s="42"/>
      <c r="J265" s="42"/>
      <c r="K265" s="71">
        <f>J265/100000</f>
        <v>0</v>
      </c>
      <c r="L265" s="4"/>
      <c r="M265" s="71">
        <f>K265*L265</f>
        <v>0</v>
      </c>
      <c r="N265" s="70"/>
      <c r="O265" s="70"/>
      <c r="P265" s="71"/>
      <c r="Q265" s="8"/>
      <c r="R265" s="8"/>
      <c r="S265" s="8"/>
      <c r="T265" s="8"/>
      <c r="U265" s="8"/>
      <c r="V265" s="8"/>
      <c r="W265" s="8"/>
      <c r="X265" s="8"/>
      <c r="Y265" s="8"/>
      <c r="Z265" s="8"/>
    </row>
    <row r="266" spans="1:26" ht="12.75" customHeight="1">
      <c r="A266" s="8"/>
      <c r="B266" s="8"/>
      <c r="C266" s="8"/>
      <c r="D266" s="8"/>
      <c r="E266" s="8"/>
      <c r="F266" s="8"/>
      <c r="G266" s="8"/>
      <c r="H266" s="8"/>
      <c r="I266" s="8"/>
      <c r="J266" s="8"/>
      <c r="K266" s="8"/>
      <c r="L266" s="8"/>
      <c r="M266" s="1024"/>
      <c r="N266" s="982"/>
      <c r="O266" s="982"/>
      <c r="P266" s="8"/>
      <c r="Q266" s="8"/>
      <c r="R266" s="8"/>
      <c r="S266" s="8"/>
      <c r="T266" s="8"/>
      <c r="U266" s="8"/>
      <c r="V266" s="8"/>
      <c r="W266" s="8"/>
      <c r="X266" s="8"/>
      <c r="Y266" s="8"/>
      <c r="Z266" s="8"/>
    </row>
    <row r="267" spans="1:26" ht="12.75" customHeight="1">
      <c r="A267" s="8"/>
      <c r="B267" s="8"/>
      <c r="C267" s="8"/>
      <c r="D267" s="8"/>
      <c r="E267" s="8"/>
      <c r="F267" s="8"/>
      <c r="G267" s="8"/>
      <c r="H267" s="8"/>
      <c r="I267" s="8"/>
      <c r="J267" s="8"/>
      <c r="K267" s="8"/>
      <c r="L267" s="8"/>
      <c r="M267" s="1024"/>
      <c r="N267" s="982"/>
      <c r="O267" s="982"/>
      <c r="P267" s="8"/>
      <c r="Q267" s="8"/>
      <c r="R267" s="8"/>
      <c r="S267" s="8"/>
      <c r="T267" s="8"/>
      <c r="U267" s="8"/>
      <c r="V267" s="8"/>
      <c r="W267" s="8"/>
      <c r="X267" s="8"/>
      <c r="Y267" s="8"/>
      <c r="Z267" s="8"/>
    </row>
    <row r="268" spans="1:26" ht="12.75" customHeight="1">
      <c r="A268" s="8"/>
      <c r="B268" s="8"/>
      <c r="C268" s="8"/>
      <c r="D268" s="8"/>
      <c r="E268" s="8"/>
      <c r="F268" s="8"/>
      <c r="G268" s="8"/>
      <c r="H268" s="8"/>
      <c r="I268" s="8"/>
      <c r="J268" s="8"/>
      <c r="K268" s="8"/>
      <c r="L268" s="8"/>
      <c r="M268" s="1024"/>
      <c r="N268" s="982"/>
      <c r="O268" s="982"/>
      <c r="P268" s="8"/>
      <c r="Q268" s="8"/>
      <c r="R268" s="8"/>
      <c r="S268" s="8"/>
      <c r="T268" s="8"/>
      <c r="U268" s="8"/>
      <c r="V268" s="8"/>
      <c r="W268" s="8"/>
      <c r="X268" s="8"/>
      <c r="Y268" s="8"/>
      <c r="Z268" s="8"/>
    </row>
    <row r="269" spans="1:26" ht="12.75" customHeight="1">
      <c r="A269" s="8"/>
      <c r="B269" s="8"/>
      <c r="C269" s="8"/>
      <c r="D269" s="8"/>
      <c r="E269" s="8"/>
      <c r="F269" s="8"/>
      <c r="G269" s="8"/>
      <c r="H269" s="8"/>
      <c r="I269" s="8"/>
      <c r="J269" s="8"/>
      <c r="K269" s="8"/>
      <c r="L269" s="8"/>
      <c r="M269" s="1024"/>
      <c r="N269" s="982"/>
      <c r="O269" s="982"/>
      <c r="P269" s="8"/>
      <c r="Q269" s="8"/>
      <c r="R269" s="8"/>
      <c r="S269" s="8"/>
      <c r="T269" s="8"/>
      <c r="U269" s="8"/>
      <c r="V269" s="8"/>
      <c r="W269" s="8"/>
      <c r="X269" s="8"/>
      <c r="Y269" s="8"/>
      <c r="Z269" s="8"/>
    </row>
    <row r="270" spans="1:26" ht="12.75" customHeight="1">
      <c r="A270" s="8"/>
      <c r="B270" s="8"/>
      <c r="C270" s="8"/>
      <c r="D270" s="8"/>
      <c r="E270" s="8"/>
      <c r="F270" s="8"/>
      <c r="G270" s="8"/>
      <c r="H270" s="8"/>
      <c r="I270" s="8"/>
      <c r="J270" s="8"/>
      <c r="K270" s="8"/>
      <c r="L270" s="8"/>
      <c r="M270" s="1024"/>
      <c r="N270" s="982"/>
      <c r="O270" s="982"/>
      <c r="P270" s="8"/>
      <c r="Q270" s="8"/>
      <c r="R270" s="8"/>
      <c r="S270" s="8"/>
      <c r="T270" s="8"/>
      <c r="U270" s="8"/>
      <c r="V270" s="8"/>
      <c r="W270" s="8"/>
      <c r="X270" s="8"/>
      <c r="Y270" s="8"/>
      <c r="Z270" s="8"/>
    </row>
    <row r="271" spans="1:26" ht="12.75" customHeight="1">
      <c r="A271" s="8"/>
      <c r="B271" s="8"/>
      <c r="C271" s="8"/>
      <c r="D271" s="8"/>
      <c r="E271" s="8"/>
      <c r="F271" s="8"/>
      <c r="G271" s="8"/>
      <c r="H271" s="8"/>
      <c r="I271" s="8"/>
      <c r="J271" s="8"/>
      <c r="K271" s="8"/>
      <c r="L271" s="8"/>
      <c r="M271" s="1024"/>
      <c r="N271" s="982"/>
      <c r="O271" s="982"/>
      <c r="P271" s="8"/>
      <c r="Q271" s="8"/>
      <c r="R271" s="8"/>
      <c r="S271" s="8"/>
      <c r="T271" s="8"/>
      <c r="U271" s="8"/>
      <c r="V271" s="8"/>
      <c r="W271" s="8"/>
      <c r="X271" s="8"/>
      <c r="Y271" s="8"/>
      <c r="Z271" s="8"/>
    </row>
    <row r="272" spans="1:26" ht="12.75" customHeight="1">
      <c r="A272" s="8"/>
      <c r="B272" s="8"/>
      <c r="C272" s="8"/>
      <c r="D272" s="8"/>
      <c r="E272" s="8"/>
      <c r="F272" s="8"/>
      <c r="G272" s="8"/>
      <c r="H272" s="8"/>
      <c r="I272" s="8"/>
      <c r="J272" s="8"/>
      <c r="K272" s="8"/>
      <c r="L272" s="8"/>
      <c r="M272" s="1024"/>
      <c r="N272" s="982"/>
      <c r="O272" s="982"/>
      <c r="P272" s="8"/>
      <c r="Q272" s="8"/>
      <c r="R272" s="8"/>
      <c r="S272" s="8"/>
      <c r="T272" s="8"/>
      <c r="U272" s="8"/>
      <c r="V272" s="8"/>
      <c r="W272" s="8"/>
      <c r="X272" s="8"/>
      <c r="Y272" s="8"/>
      <c r="Z272" s="8"/>
    </row>
    <row r="273" spans="1:26" ht="12.75" customHeight="1">
      <c r="A273" s="8"/>
      <c r="B273" s="8"/>
      <c r="C273" s="8"/>
      <c r="D273" s="8"/>
      <c r="E273" s="8"/>
      <c r="F273" s="8"/>
      <c r="G273" s="8"/>
      <c r="H273" s="8"/>
      <c r="I273" s="8"/>
      <c r="J273" s="8"/>
      <c r="K273" s="8"/>
      <c r="L273" s="8"/>
      <c r="M273" s="1024"/>
      <c r="N273" s="982"/>
      <c r="O273" s="982"/>
      <c r="P273" s="8"/>
      <c r="Q273" s="8"/>
      <c r="R273" s="8"/>
      <c r="S273" s="8"/>
      <c r="T273" s="8"/>
      <c r="U273" s="8"/>
      <c r="V273" s="8"/>
      <c r="W273" s="8"/>
      <c r="X273" s="8"/>
      <c r="Y273" s="8"/>
      <c r="Z273" s="8"/>
    </row>
    <row r="274" spans="1:26" ht="12.75" customHeight="1">
      <c r="A274" s="8"/>
      <c r="B274" s="8"/>
      <c r="C274" s="8"/>
      <c r="D274" s="8"/>
      <c r="E274" s="8"/>
      <c r="F274" s="8"/>
      <c r="G274" s="8"/>
      <c r="H274" s="8"/>
      <c r="I274" s="8"/>
      <c r="J274" s="8"/>
      <c r="K274" s="8"/>
      <c r="L274" s="8"/>
      <c r="M274" s="1024"/>
      <c r="N274" s="982"/>
      <c r="O274" s="982"/>
      <c r="P274" s="8"/>
      <c r="Q274" s="8"/>
      <c r="R274" s="8"/>
      <c r="S274" s="8"/>
      <c r="T274" s="8"/>
      <c r="U274" s="8"/>
      <c r="V274" s="8"/>
      <c r="W274" s="8"/>
      <c r="X274" s="8"/>
      <c r="Y274" s="8"/>
      <c r="Z274" s="8"/>
    </row>
    <row r="275" spans="1:26" ht="12.75" customHeight="1">
      <c r="A275" s="8"/>
      <c r="B275" s="8"/>
      <c r="C275" s="8"/>
      <c r="D275" s="8"/>
      <c r="E275" s="8"/>
      <c r="F275" s="8"/>
      <c r="G275" s="8"/>
      <c r="H275" s="8"/>
      <c r="I275" s="8"/>
      <c r="J275" s="8"/>
      <c r="K275" s="8"/>
      <c r="L275" s="8"/>
      <c r="M275" s="1024"/>
      <c r="N275" s="982"/>
      <c r="O275" s="982"/>
      <c r="P275" s="8"/>
      <c r="Q275" s="8"/>
      <c r="R275" s="8"/>
      <c r="S275" s="8"/>
      <c r="T275" s="8"/>
      <c r="U275" s="8"/>
      <c r="V275" s="8"/>
      <c r="W275" s="8"/>
      <c r="X275" s="8"/>
      <c r="Y275" s="8"/>
      <c r="Z275" s="8"/>
    </row>
    <row r="276" spans="1:26" ht="12.75" customHeight="1">
      <c r="A276" s="8"/>
      <c r="B276" s="8"/>
      <c r="C276" s="8"/>
      <c r="D276" s="8"/>
      <c r="E276" s="8"/>
      <c r="F276" s="8"/>
      <c r="G276" s="8"/>
      <c r="H276" s="8"/>
      <c r="I276" s="8"/>
      <c r="J276" s="8"/>
      <c r="K276" s="8"/>
      <c r="L276" s="8"/>
      <c r="M276" s="1024"/>
      <c r="N276" s="982"/>
      <c r="O276" s="982"/>
      <c r="P276" s="8"/>
      <c r="Q276" s="8"/>
      <c r="R276" s="8"/>
      <c r="S276" s="8"/>
      <c r="T276" s="8"/>
      <c r="U276" s="8"/>
      <c r="V276" s="8"/>
      <c r="W276" s="8"/>
      <c r="X276" s="8"/>
      <c r="Y276" s="8"/>
      <c r="Z276" s="8"/>
    </row>
    <row r="277" spans="1:26" ht="12.75" customHeight="1">
      <c r="A277" s="8"/>
      <c r="B277" s="8"/>
      <c r="C277" s="8"/>
      <c r="D277" s="8"/>
      <c r="E277" s="8"/>
      <c r="F277" s="8"/>
      <c r="G277" s="8"/>
      <c r="H277" s="8"/>
      <c r="I277" s="8"/>
      <c r="J277" s="8"/>
      <c r="K277" s="8"/>
      <c r="L277" s="8"/>
      <c r="M277" s="1024"/>
      <c r="N277" s="982"/>
      <c r="O277" s="982"/>
      <c r="P277" s="8"/>
      <c r="Q277" s="8"/>
      <c r="R277" s="8"/>
      <c r="S277" s="8"/>
      <c r="T277" s="8"/>
      <c r="U277" s="8"/>
      <c r="V277" s="8"/>
      <c r="W277" s="8"/>
      <c r="X277" s="8"/>
      <c r="Y277" s="8"/>
      <c r="Z277" s="8"/>
    </row>
    <row r="278" spans="1:26" ht="12.75" customHeight="1">
      <c r="A278" s="8"/>
      <c r="B278" s="8"/>
      <c r="C278" s="8"/>
      <c r="D278" s="8"/>
      <c r="E278" s="8"/>
      <c r="F278" s="8"/>
      <c r="G278" s="8"/>
      <c r="H278" s="8"/>
      <c r="I278" s="8"/>
      <c r="J278" s="8"/>
      <c r="K278" s="8"/>
      <c r="L278" s="8"/>
      <c r="M278" s="1024"/>
      <c r="N278" s="982"/>
      <c r="O278" s="982"/>
      <c r="P278" s="8"/>
      <c r="Q278" s="8"/>
      <c r="R278" s="8"/>
      <c r="S278" s="8"/>
      <c r="T278" s="8"/>
      <c r="U278" s="8"/>
      <c r="V278" s="8"/>
      <c r="W278" s="8"/>
      <c r="X278" s="8"/>
      <c r="Y278" s="8"/>
      <c r="Z278" s="8"/>
    </row>
    <row r="279" spans="1:26" ht="12.75" customHeight="1">
      <c r="A279" s="8"/>
      <c r="B279" s="8"/>
      <c r="C279" s="8"/>
      <c r="D279" s="8"/>
      <c r="E279" s="8"/>
      <c r="F279" s="8"/>
      <c r="G279" s="8"/>
      <c r="H279" s="8"/>
      <c r="I279" s="8"/>
      <c r="J279" s="8"/>
      <c r="K279" s="8"/>
      <c r="L279" s="8"/>
      <c r="M279" s="1024"/>
      <c r="N279" s="982"/>
      <c r="O279" s="982"/>
      <c r="P279" s="8"/>
      <c r="Q279" s="8"/>
      <c r="R279" s="8"/>
      <c r="S279" s="8"/>
      <c r="T279" s="8"/>
      <c r="U279" s="8"/>
      <c r="V279" s="8"/>
      <c r="W279" s="8"/>
      <c r="X279" s="8"/>
      <c r="Y279" s="8"/>
      <c r="Z279" s="8"/>
    </row>
    <row r="280" spans="1:26" ht="12.75" customHeight="1">
      <c r="A280" s="8"/>
      <c r="B280" s="8"/>
      <c r="C280" s="8"/>
      <c r="D280" s="8"/>
      <c r="E280" s="8"/>
      <c r="F280" s="8"/>
      <c r="G280" s="8"/>
      <c r="H280" s="8"/>
      <c r="I280" s="8"/>
      <c r="J280" s="8"/>
      <c r="K280" s="8"/>
      <c r="L280" s="8"/>
      <c r="M280" s="1024"/>
      <c r="N280" s="982"/>
      <c r="O280" s="982"/>
      <c r="P280" s="8"/>
      <c r="Q280" s="8"/>
      <c r="R280" s="8"/>
      <c r="S280" s="8"/>
      <c r="T280" s="8"/>
      <c r="U280" s="8"/>
      <c r="V280" s="8"/>
      <c r="W280" s="8"/>
      <c r="X280" s="8"/>
      <c r="Y280" s="8"/>
      <c r="Z280" s="8"/>
    </row>
    <row r="281" spans="1:26" ht="12.75" customHeight="1">
      <c r="A281" s="8"/>
      <c r="B281" s="8"/>
      <c r="C281" s="8"/>
      <c r="D281" s="8"/>
      <c r="E281" s="8"/>
      <c r="F281" s="8"/>
      <c r="G281" s="8"/>
      <c r="H281" s="8"/>
      <c r="I281" s="8"/>
      <c r="J281" s="8"/>
      <c r="K281" s="8"/>
      <c r="L281" s="8"/>
      <c r="M281" s="1024"/>
      <c r="N281" s="982"/>
      <c r="O281" s="982"/>
      <c r="P281" s="8"/>
      <c r="Q281" s="8"/>
      <c r="R281" s="8"/>
      <c r="S281" s="8"/>
      <c r="T281" s="8"/>
      <c r="U281" s="8"/>
      <c r="V281" s="8"/>
      <c r="W281" s="8"/>
      <c r="X281" s="8"/>
      <c r="Y281" s="8"/>
      <c r="Z281" s="8"/>
    </row>
    <row r="282" spans="1:26" ht="12.75" customHeight="1">
      <c r="A282" s="8"/>
      <c r="B282" s="8"/>
      <c r="C282" s="8"/>
      <c r="D282" s="8"/>
      <c r="E282" s="8"/>
      <c r="F282" s="8"/>
      <c r="G282" s="8"/>
      <c r="H282" s="8"/>
      <c r="I282" s="8"/>
      <c r="J282" s="8"/>
      <c r="K282" s="8"/>
      <c r="L282" s="8"/>
      <c r="M282" s="1024"/>
      <c r="N282" s="982"/>
      <c r="O282" s="982"/>
      <c r="P282" s="8"/>
      <c r="Q282" s="8"/>
      <c r="R282" s="8"/>
      <c r="S282" s="8"/>
      <c r="T282" s="8"/>
      <c r="U282" s="8"/>
      <c r="V282" s="8"/>
      <c r="W282" s="8"/>
      <c r="X282" s="8"/>
      <c r="Y282" s="8"/>
      <c r="Z282" s="8"/>
    </row>
    <row r="283" spans="1:26" ht="12.75" customHeight="1">
      <c r="A283" s="8"/>
      <c r="B283" s="8"/>
      <c r="C283" s="8"/>
      <c r="D283" s="8"/>
      <c r="E283" s="8"/>
      <c r="F283" s="8"/>
      <c r="G283" s="8"/>
      <c r="H283" s="8"/>
      <c r="I283" s="8"/>
      <c r="J283" s="8"/>
      <c r="K283" s="8"/>
      <c r="L283" s="8"/>
      <c r="M283" s="1024"/>
      <c r="N283" s="982"/>
      <c r="O283" s="982"/>
      <c r="P283" s="8"/>
      <c r="Q283" s="8"/>
      <c r="R283" s="8"/>
      <c r="S283" s="8"/>
      <c r="T283" s="8"/>
      <c r="U283" s="8"/>
      <c r="V283" s="8"/>
      <c r="W283" s="8"/>
      <c r="X283" s="8"/>
      <c r="Y283" s="8"/>
      <c r="Z283" s="8"/>
    </row>
    <row r="284" spans="1:26" ht="12.75" customHeight="1">
      <c r="A284" s="8"/>
      <c r="B284" s="8"/>
      <c r="C284" s="8"/>
      <c r="D284" s="8"/>
      <c r="E284" s="8"/>
      <c r="F284" s="8"/>
      <c r="G284" s="8"/>
      <c r="H284" s="8"/>
      <c r="I284" s="8"/>
      <c r="J284" s="8"/>
      <c r="K284" s="8"/>
      <c r="L284" s="8"/>
      <c r="M284" s="1024"/>
      <c r="N284" s="982"/>
      <c r="O284" s="982"/>
      <c r="P284" s="8"/>
      <c r="Q284" s="8"/>
      <c r="R284" s="8"/>
      <c r="S284" s="8"/>
      <c r="T284" s="8"/>
      <c r="U284" s="8"/>
      <c r="V284" s="8"/>
      <c r="W284" s="8"/>
      <c r="X284" s="8"/>
      <c r="Y284" s="8"/>
      <c r="Z284" s="8"/>
    </row>
    <row r="285" spans="1:26" ht="12.75" customHeight="1">
      <c r="A285" s="8"/>
      <c r="B285" s="8"/>
      <c r="C285" s="8"/>
      <c r="D285" s="8"/>
      <c r="E285" s="8"/>
      <c r="F285" s="8"/>
      <c r="G285" s="8"/>
      <c r="H285" s="8"/>
      <c r="I285" s="8"/>
      <c r="J285" s="8"/>
      <c r="K285" s="8"/>
      <c r="L285" s="8"/>
      <c r="M285" s="1024"/>
      <c r="N285" s="982"/>
      <c r="O285" s="982"/>
      <c r="P285" s="8"/>
      <c r="Q285" s="8"/>
      <c r="R285" s="8"/>
      <c r="S285" s="8"/>
      <c r="T285" s="8"/>
      <c r="U285" s="8"/>
      <c r="V285" s="8"/>
      <c r="W285" s="8"/>
      <c r="X285" s="8"/>
      <c r="Y285" s="8"/>
      <c r="Z285" s="8"/>
    </row>
    <row r="286" spans="1:26" ht="12.75" customHeight="1">
      <c r="A286" s="8"/>
      <c r="B286" s="8"/>
      <c r="C286" s="8"/>
      <c r="D286" s="8"/>
      <c r="E286" s="8"/>
      <c r="F286" s="8"/>
      <c r="G286" s="8"/>
      <c r="H286" s="8"/>
      <c r="I286" s="8"/>
      <c r="J286" s="8"/>
      <c r="K286" s="8"/>
      <c r="L286" s="8"/>
      <c r="M286" s="1024"/>
      <c r="N286" s="982"/>
      <c r="O286" s="982"/>
      <c r="P286" s="8"/>
      <c r="Q286" s="8"/>
      <c r="R286" s="8"/>
      <c r="S286" s="8"/>
      <c r="T286" s="8"/>
      <c r="U286" s="8"/>
      <c r="V286" s="8"/>
      <c r="W286" s="8"/>
      <c r="X286" s="8"/>
      <c r="Y286" s="8"/>
      <c r="Z286" s="8"/>
    </row>
    <row r="287" spans="1:26" ht="12.75" customHeight="1">
      <c r="A287" s="8"/>
      <c r="B287" s="8"/>
      <c r="C287" s="8"/>
      <c r="D287" s="8"/>
      <c r="E287" s="8"/>
      <c r="F287" s="8"/>
      <c r="G287" s="8"/>
      <c r="H287" s="8"/>
      <c r="I287" s="8"/>
      <c r="J287" s="8"/>
      <c r="K287" s="8"/>
      <c r="L287" s="8"/>
      <c r="M287" s="1024"/>
      <c r="N287" s="982"/>
      <c r="O287" s="982"/>
      <c r="P287" s="8"/>
      <c r="Q287" s="8"/>
      <c r="R287" s="8"/>
      <c r="S287" s="8"/>
      <c r="T287" s="8"/>
      <c r="U287" s="8"/>
      <c r="V287" s="8"/>
      <c r="W287" s="8"/>
      <c r="X287" s="8"/>
      <c r="Y287" s="8"/>
      <c r="Z287" s="8"/>
    </row>
    <row r="288" spans="1:26" ht="12.75" customHeight="1">
      <c r="A288" s="8"/>
      <c r="B288" s="8"/>
      <c r="C288" s="8"/>
      <c r="D288" s="8"/>
      <c r="E288" s="8"/>
      <c r="F288" s="8"/>
      <c r="G288" s="8"/>
      <c r="H288" s="8"/>
      <c r="I288" s="8"/>
      <c r="J288" s="8"/>
      <c r="K288" s="8"/>
      <c r="L288" s="8"/>
      <c r="M288" s="1024"/>
      <c r="N288" s="982"/>
      <c r="O288" s="982"/>
      <c r="P288" s="8"/>
      <c r="Q288" s="8"/>
      <c r="R288" s="8"/>
      <c r="S288" s="8"/>
      <c r="T288" s="8"/>
      <c r="U288" s="8"/>
      <c r="V288" s="8"/>
      <c r="W288" s="8"/>
      <c r="X288" s="8"/>
      <c r="Y288" s="8"/>
      <c r="Z288" s="8"/>
    </row>
    <row r="289" spans="1:26" ht="12.75" customHeight="1">
      <c r="A289" s="8"/>
      <c r="B289" s="8"/>
      <c r="C289" s="8"/>
      <c r="D289" s="8"/>
      <c r="E289" s="8"/>
      <c r="F289" s="8"/>
      <c r="G289" s="8"/>
      <c r="H289" s="8"/>
      <c r="I289" s="8"/>
      <c r="J289" s="8"/>
      <c r="K289" s="8"/>
      <c r="L289" s="8"/>
      <c r="M289" s="1024"/>
      <c r="N289" s="982"/>
      <c r="O289" s="982"/>
      <c r="P289" s="8"/>
      <c r="Q289" s="8"/>
      <c r="R289" s="8"/>
      <c r="S289" s="8"/>
      <c r="T289" s="8"/>
      <c r="U289" s="8"/>
      <c r="V289" s="8"/>
      <c r="W289" s="8"/>
      <c r="X289" s="8"/>
      <c r="Y289" s="8"/>
      <c r="Z289" s="8"/>
    </row>
    <row r="290" spans="1:26" ht="12.75" customHeight="1">
      <c r="A290" s="8"/>
      <c r="B290" s="8"/>
      <c r="C290" s="8"/>
      <c r="D290" s="8"/>
      <c r="E290" s="8"/>
      <c r="F290" s="8"/>
      <c r="G290" s="8"/>
      <c r="H290" s="8"/>
      <c r="I290" s="8"/>
      <c r="J290" s="8"/>
      <c r="K290" s="8"/>
      <c r="L290" s="8"/>
      <c r="M290" s="1024"/>
      <c r="N290" s="982"/>
      <c r="O290" s="982"/>
      <c r="P290" s="8"/>
      <c r="Q290" s="8"/>
      <c r="R290" s="8"/>
      <c r="S290" s="8"/>
      <c r="T290" s="8"/>
      <c r="U290" s="8"/>
      <c r="V290" s="8"/>
      <c r="W290" s="8"/>
      <c r="X290" s="8"/>
      <c r="Y290" s="8"/>
      <c r="Z290" s="8"/>
    </row>
    <row r="291" spans="1:26" ht="12.75" customHeight="1">
      <c r="A291" s="8"/>
      <c r="B291" s="8"/>
      <c r="C291" s="8"/>
      <c r="D291" s="8"/>
      <c r="E291" s="8"/>
      <c r="F291" s="8"/>
      <c r="G291" s="8"/>
      <c r="H291" s="8"/>
      <c r="I291" s="8"/>
      <c r="J291" s="8"/>
      <c r="K291" s="8"/>
      <c r="L291" s="8"/>
      <c r="M291" s="1024"/>
      <c r="N291" s="982"/>
      <c r="O291" s="982"/>
      <c r="P291" s="8"/>
      <c r="Q291" s="8"/>
      <c r="R291" s="8"/>
      <c r="S291" s="8"/>
      <c r="T291" s="8"/>
      <c r="U291" s="8"/>
      <c r="V291" s="8"/>
      <c r="W291" s="8"/>
      <c r="X291" s="8"/>
      <c r="Y291" s="8"/>
      <c r="Z291" s="8"/>
    </row>
    <row r="292" spans="1:26" ht="12.75" customHeight="1">
      <c r="A292" s="8"/>
      <c r="B292" s="8"/>
      <c r="C292" s="8"/>
      <c r="D292" s="8"/>
      <c r="E292" s="8"/>
      <c r="F292" s="8"/>
      <c r="G292" s="8"/>
      <c r="H292" s="8"/>
      <c r="I292" s="8"/>
      <c r="J292" s="8"/>
      <c r="K292" s="8"/>
      <c r="L292" s="8"/>
      <c r="M292" s="1024"/>
      <c r="N292" s="982"/>
      <c r="O292" s="982"/>
      <c r="P292" s="8"/>
      <c r="Q292" s="8"/>
      <c r="R292" s="8"/>
      <c r="S292" s="8"/>
      <c r="T292" s="8"/>
      <c r="U292" s="8"/>
      <c r="V292" s="8"/>
      <c r="W292" s="8"/>
      <c r="X292" s="8"/>
      <c r="Y292" s="8"/>
      <c r="Z292" s="8"/>
    </row>
    <row r="293" spans="1:26" ht="12.75" customHeight="1">
      <c r="A293" s="8"/>
      <c r="B293" s="8"/>
      <c r="C293" s="8"/>
      <c r="D293" s="8"/>
      <c r="E293" s="8"/>
      <c r="F293" s="8"/>
      <c r="G293" s="8"/>
      <c r="H293" s="8"/>
      <c r="I293" s="8"/>
      <c r="J293" s="8"/>
      <c r="K293" s="8"/>
      <c r="L293" s="8"/>
      <c r="M293" s="1024"/>
      <c r="N293" s="982"/>
      <c r="O293" s="982"/>
      <c r="P293" s="8"/>
      <c r="Q293" s="8"/>
      <c r="R293" s="8"/>
      <c r="S293" s="8"/>
      <c r="T293" s="8"/>
      <c r="U293" s="8"/>
      <c r="V293" s="8"/>
      <c r="W293" s="8"/>
      <c r="X293" s="8"/>
      <c r="Y293" s="8"/>
      <c r="Z293" s="8"/>
    </row>
    <row r="294" spans="1:26" ht="12.75" customHeight="1">
      <c r="A294" s="8"/>
      <c r="B294" s="8"/>
      <c r="C294" s="8"/>
      <c r="D294" s="8"/>
      <c r="E294" s="8"/>
      <c r="F294" s="8"/>
      <c r="G294" s="8"/>
      <c r="H294" s="8"/>
      <c r="I294" s="8"/>
      <c r="J294" s="8"/>
      <c r="K294" s="8"/>
      <c r="L294" s="8"/>
      <c r="M294" s="1024"/>
      <c r="N294" s="982"/>
      <c r="O294" s="982"/>
      <c r="P294" s="8"/>
      <c r="Q294" s="8"/>
      <c r="R294" s="8"/>
      <c r="S294" s="8"/>
      <c r="T294" s="8"/>
      <c r="U294" s="8"/>
      <c r="V294" s="8"/>
      <c r="W294" s="8"/>
      <c r="X294" s="8"/>
      <c r="Y294" s="8"/>
      <c r="Z294" s="8"/>
    </row>
    <row r="295" spans="1:26" ht="12.75" customHeight="1">
      <c r="A295" s="8"/>
      <c r="B295" s="8"/>
      <c r="C295" s="8"/>
      <c r="D295" s="8"/>
      <c r="E295" s="8"/>
      <c r="F295" s="8"/>
      <c r="G295" s="8"/>
      <c r="H295" s="8"/>
      <c r="I295" s="8"/>
      <c r="J295" s="8"/>
      <c r="K295" s="8"/>
      <c r="L295" s="8"/>
      <c r="M295" s="1024"/>
      <c r="N295" s="982"/>
      <c r="O295" s="982"/>
      <c r="P295" s="8"/>
      <c r="Q295" s="8"/>
      <c r="R295" s="8"/>
      <c r="S295" s="8"/>
      <c r="T295" s="8"/>
      <c r="U295" s="8"/>
      <c r="V295" s="8"/>
      <c r="W295" s="8"/>
      <c r="X295" s="8"/>
      <c r="Y295" s="8"/>
      <c r="Z295" s="8"/>
    </row>
    <row r="296" spans="1:26" ht="12.75" customHeight="1">
      <c r="A296" s="8"/>
      <c r="B296" s="8"/>
      <c r="C296" s="8"/>
      <c r="D296" s="8"/>
      <c r="E296" s="8"/>
      <c r="F296" s="8"/>
      <c r="G296" s="8"/>
      <c r="H296" s="8"/>
      <c r="I296" s="8"/>
      <c r="J296" s="8"/>
      <c r="K296" s="8"/>
      <c r="L296" s="8"/>
      <c r="M296" s="1024"/>
      <c r="N296" s="982"/>
      <c r="O296" s="982"/>
      <c r="P296" s="8"/>
      <c r="Q296" s="8"/>
      <c r="R296" s="8"/>
      <c r="S296" s="8"/>
      <c r="T296" s="8"/>
      <c r="U296" s="8"/>
      <c r="V296" s="8"/>
      <c r="W296" s="8"/>
      <c r="X296" s="8"/>
      <c r="Y296" s="8"/>
      <c r="Z296" s="8"/>
    </row>
    <row r="297" spans="1:26" ht="12.75" customHeight="1">
      <c r="A297" s="8"/>
      <c r="B297" s="8"/>
      <c r="C297" s="8"/>
      <c r="D297" s="8"/>
      <c r="E297" s="8"/>
      <c r="F297" s="8"/>
      <c r="G297" s="8"/>
      <c r="H297" s="8"/>
      <c r="I297" s="8"/>
      <c r="J297" s="8"/>
      <c r="K297" s="8"/>
      <c r="L297" s="8"/>
      <c r="M297" s="1024"/>
      <c r="N297" s="982"/>
      <c r="O297" s="982"/>
      <c r="P297" s="8"/>
      <c r="Q297" s="8"/>
      <c r="R297" s="8"/>
      <c r="S297" s="8"/>
      <c r="T297" s="8"/>
      <c r="U297" s="8"/>
      <c r="V297" s="8"/>
      <c r="W297" s="8"/>
      <c r="X297" s="8"/>
      <c r="Y297" s="8"/>
      <c r="Z297" s="8"/>
    </row>
    <row r="298" spans="1:26" ht="12.75" customHeight="1">
      <c r="A298" s="8"/>
      <c r="B298" s="8"/>
      <c r="C298" s="8"/>
      <c r="D298" s="8"/>
      <c r="E298" s="8"/>
      <c r="F298" s="8"/>
      <c r="G298" s="8"/>
      <c r="H298" s="8"/>
      <c r="I298" s="8"/>
      <c r="J298" s="8"/>
      <c r="K298" s="8"/>
      <c r="L298" s="8"/>
      <c r="M298" s="1024"/>
      <c r="N298" s="982"/>
      <c r="O298" s="982"/>
      <c r="P298" s="8"/>
      <c r="Q298" s="8"/>
      <c r="R298" s="8"/>
      <c r="S298" s="8"/>
      <c r="T298" s="8"/>
      <c r="U298" s="8"/>
      <c r="V298" s="8"/>
      <c r="W298" s="8"/>
      <c r="X298" s="8"/>
      <c r="Y298" s="8"/>
      <c r="Z298" s="8"/>
    </row>
    <row r="299" spans="1:26" ht="12.75" customHeight="1">
      <c r="A299" s="8"/>
      <c r="B299" s="8"/>
      <c r="C299" s="8"/>
      <c r="D299" s="8"/>
      <c r="E299" s="8"/>
      <c r="F299" s="8"/>
      <c r="G299" s="8"/>
      <c r="H299" s="8"/>
      <c r="I299" s="8"/>
      <c r="J299" s="8"/>
      <c r="K299" s="8"/>
      <c r="L299" s="8"/>
      <c r="M299" s="1024"/>
      <c r="N299" s="982"/>
      <c r="O299" s="982"/>
      <c r="P299" s="8"/>
      <c r="Q299" s="8"/>
      <c r="R299" s="8"/>
      <c r="S299" s="8"/>
      <c r="T299" s="8"/>
      <c r="U299" s="8"/>
      <c r="V299" s="8"/>
      <c r="W299" s="8"/>
      <c r="X299" s="8"/>
      <c r="Y299" s="8"/>
      <c r="Z299" s="8"/>
    </row>
    <row r="300" spans="1:26" ht="12.75" customHeight="1">
      <c r="A300" s="8"/>
      <c r="B300" s="8"/>
      <c r="C300" s="8"/>
      <c r="D300" s="8"/>
      <c r="E300" s="8"/>
      <c r="F300" s="8"/>
      <c r="G300" s="8"/>
      <c r="H300" s="8"/>
      <c r="I300" s="8"/>
      <c r="J300" s="8"/>
      <c r="K300" s="8"/>
      <c r="L300" s="8"/>
      <c r="M300" s="1024"/>
      <c r="N300" s="982"/>
      <c r="O300" s="982"/>
      <c r="P300" s="8"/>
      <c r="Q300" s="8"/>
      <c r="R300" s="8"/>
      <c r="S300" s="8"/>
      <c r="T300" s="8"/>
      <c r="U300" s="8"/>
      <c r="V300" s="8"/>
      <c r="W300" s="8"/>
      <c r="X300" s="8"/>
      <c r="Y300" s="8"/>
      <c r="Z300" s="8"/>
    </row>
    <row r="301" spans="1:26" ht="12.75" customHeight="1">
      <c r="A301" s="8"/>
      <c r="B301" s="8"/>
      <c r="C301" s="8"/>
      <c r="D301" s="8"/>
      <c r="E301" s="8"/>
      <c r="F301" s="8"/>
      <c r="G301" s="8"/>
      <c r="H301" s="8"/>
      <c r="I301" s="8"/>
      <c r="J301" s="8"/>
      <c r="K301" s="8"/>
      <c r="L301" s="8"/>
      <c r="M301" s="1024"/>
      <c r="N301" s="982"/>
      <c r="O301" s="982"/>
      <c r="P301" s="8"/>
      <c r="Q301" s="8"/>
      <c r="R301" s="8"/>
      <c r="S301" s="8"/>
      <c r="T301" s="8"/>
      <c r="U301" s="8"/>
      <c r="V301" s="8"/>
      <c r="W301" s="8"/>
      <c r="X301" s="8"/>
      <c r="Y301" s="8"/>
      <c r="Z301" s="8"/>
    </row>
    <row r="302" spans="1:26" ht="12.75" customHeight="1">
      <c r="A302" s="8"/>
      <c r="B302" s="8"/>
      <c r="C302" s="8"/>
      <c r="D302" s="8"/>
      <c r="E302" s="8"/>
      <c r="F302" s="8"/>
      <c r="G302" s="8"/>
      <c r="H302" s="8"/>
      <c r="I302" s="8"/>
      <c r="J302" s="8"/>
      <c r="K302" s="8"/>
      <c r="L302" s="8"/>
      <c r="M302" s="1024"/>
      <c r="N302" s="982"/>
      <c r="O302" s="982"/>
      <c r="P302" s="8"/>
      <c r="Q302" s="8"/>
      <c r="R302" s="8"/>
      <c r="S302" s="8"/>
      <c r="T302" s="8"/>
      <c r="U302" s="8"/>
      <c r="V302" s="8"/>
      <c r="W302" s="8"/>
      <c r="X302" s="8"/>
      <c r="Y302" s="8"/>
      <c r="Z302" s="8"/>
    </row>
    <row r="303" spans="1:26" ht="12.75" customHeight="1">
      <c r="A303" s="8"/>
      <c r="B303" s="8"/>
      <c r="C303" s="8"/>
      <c r="D303" s="8"/>
      <c r="E303" s="8"/>
      <c r="F303" s="8"/>
      <c r="G303" s="8"/>
      <c r="H303" s="8"/>
      <c r="I303" s="8"/>
      <c r="J303" s="8"/>
      <c r="K303" s="8"/>
      <c r="L303" s="8"/>
      <c r="M303" s="1024"/>
      <c r="N303" s="982"/>
      <c r="O303" s="982"/>
      <c r="P303" s="8"/>
      <c r="Q303" s="8"/>
      <c r="R303" s="8"/>
      <c r="S303" s="8"/>
      <c r="T303" s="8"/>
      <c r="U303" s="8"/>
      <c r="V303" s="8"/>
      <c r="W303" s="8"/>
      <c r="X303" s="8"/>
      <c r="Y303" s="8"/>
      <c r="Z303" s="8"/>
    </row>
    <row r="304" spans="1:26" ht="12.75" customHeight="1">
      <c r="A304" s="8"/>
      <c r="B304" s="8"/>
      <c r="C304" s="8"/>
      <c r="D304" s="8"/>
      <c r="E304" s="8"/>
      <c r="F304" s="8"/>
      <c r="G304" s="8"/>
      <c r="H304" s="8"/>
      <c r="I304" s="8"/>
      <c r="J304" s="8"/>
      <c r="K304" s="8"/>
      <c r="L304" s="8"/>
      <c r="M304" s="1024"/>
      <c r="N304" s="982"/>
      <c r="O304" s="982"/>
      <c r="P304" s="8"/>
      <c r="Q304" s="8"/>
      <c r="R304" s="8"/>
      <c r="S304" s="8"/>
      <c r="T304" s="8"/>
      <c r="U304" s="8"/>
      <c r="V304" s="8"/>
      <c r="W304" s="8"/>
      <c r="X304" s="8"/>
      <c r="Y304" s="8"/>
      <c r="Z304" s="8"/>
    </row>
    <row r="305" spans="1:26" ht="12.75" customHeight="1">
      <c r="A305" s="8"/>
      <c r="B305" s="8"/>
      <c r="C305" s="8"/>
      <c r="D305" s="8"/>
      <c r="E305" s="8"/>
      <c r="F305" s="8"/>
      <c r="G305" s="8"/>
      <c r="H305" s="8"/>
      <c r="I305" s="8"/>
      <c r="J305" s="8"/>
      <c r="K305" s="8"/>
      <c r="L305" s="8"/>
      <c r="M305" s="1024"/>
      <c r="N305" s="982"/>
      <c r="O305" s="982"/>
      <c r="P305" s="8"/>
      <c r="Q305" s="8"/>
      <c r="R305" s="8"/>
      <c r="S305" s="8"/>
      <c r="T305" s="8"/>
      <c r="U305" s="8"/>
      <c r="V305" s="8"/>
      <c r="W305" s="8"/>
      <c r="X305" s="8"/>
      <c r="Y305" s="8"/>
      <c r="Z305" s="8"/>
    </row>
    <row r="306" spans="1:26" ht="12.75" customHeight="1">
      <c r="A306" s="8"/>
      <c r="B306" s="8"/>
      <c r="C306" s="8"/>
      <c r="D306" s="8"/>
      <c r="E306" s="8"/>
      <c r="F306" s="8"/>
      <c r="G306" s="8"/>
      <c r="H306" s="8"/>
      <c r="I306" s="8"/>
      <c r="J306" s="8"/>
      <c r="K306" s="8"/>
      <c r="L306" s="8"/>
      <c r="M306" s="1024"/>
      <c r="N306" s="982"/>
      <c r="O306" s="982"/>
      <c r="P306" s="8"/>
      <c r="Q306" s="8"/>
      <c r="R306" s="8"/>
      <c r="S306" s="8"/>
      <c r="T306" s="8"/>
      <c r="U306" s="8"/>
      <c r="V306" s="8"/>
      <c r="W306" s="8"/>
      <c r="X306" s="8"/>
      <c r="Y306" s="8"/>
      <c r="Z306" s="8"/>
    </row>
    <row r="307" spans="1:26" ht="12.75" customHeight="1">
      <c r="A307" s="8"/>
      <c r="B307" s="8"/>
      <c r="C307" s="8"/>
      <c r="D307" s="8"/>
      <c r="E307" s="8"/>
      <c r="F307" s="8"/>
      <c r="G307" s="8"/>
      <c r="H307" s="8"/>
      <c r="I307" s="8"/>
      <c r="J307" s="8"/>
      <c r="K307" s="8"/>
      <c r="L307" s="8"/>
      <c r="M307" s="1024"/>
      <c r="N307" s="982"/>
      <c r="O307" s="982"/>
      <c r="P307" s="8"/>
      <c r="Q307" s="8"/>
      <c r="R307" s="8"/>
      <c r="S307" s="8"/>
      <c r="T307" s="8"/>
      <c r="U307" s="8"/>
      <c r="V307" s="8"/>
      <c r="W307" s="8"/>
      <c r="X307" s="8"/>
      <c r="Y307" s="8"/>
      <c r="Z307" s="8"/>
    </row>
    <row r="308" spans="1:26" ht="12.75" customHeight="1">
      <c r="A308" s="8"/>
      <c r="B308" s="8"/>
      <c r="C308" s="8"/>
      <c r="D308" s="8"/>
      <c r="E308" s="8"/>
      <c r="F308" s="8"/>
      <c r="G308" s="8"/>
      <c r="H308" s="8"/>
      <c r="I308" s="8"/>
      <c r="J308" s="8"/>
      <c r="K308" s="8"/>
      <c r="L308" s="8"/>
      <c r="M308" s="1024"/>
      <c r="N308" s="982"/>
      <c r="O308" s="982"/>
      <c r="P308" s="8"/>
      <c r="Q308" s="8"/>
      <c r="R308" s="8"/>
      <c r="S308" s="8"/>
      <c r="T308" s="8"/>
      <c r="U308" s="8"/>
      <c r="V308" s="8"/>
      <c r="W308" s="8"/>
      <c r="X308" s="8"/>
      <c r="Y308" s="8"/>
      <c r="Z308" s="8"/>
    </row>
    <row r="309" spans="1:26" ht="12.75" customHeight="1">
      <c r="A309" s="8"/>
      <c r="B309" s="8"/>
      <c r="C309" s="8"/>
      <c r="D309" s="8"/>
      <c r="E309" s="8"/>
      <c r="F309" s="8"/>
      <c r="G309" s="8"/>
      <c r="H309" s="8"/>
      <c r="I309" s="8"/>
      <c r="J309" s="8"/>
      <c r="K309" s="8"/>
      <c r="L309" s="8"/>
      <c r="M309" s="1024"/>
      <c r="N309" s="982"/>
      <c r="O309" s="982"/>
      <c r="P309" s="8"/>
      <c r="Q309" s="8"/>
      <c r="R309" s="8"/>
      <c r="S309" s="8"/>
      <c r="T309" s="8"/>
      <c r="U309" s="8"/>
      <c r="V309" s="8"/>
      <c r="W309" s="8"/>
      <c r="X309" s="8"/>
      <c r="Y309" s="8"/>
      <c r="Z309" s="8"/>
    </row>
    <row r="310" spans="1:26" ht="12.75" customHeight="1">
      <c r="A310" s="8"/>
      <c r="B310" s="8"/>
      <c r="C310" s="8"/>
      <c r="D310" s="8"/>
      <c r="E310" s="8"/>
      <c r="F310" s="8"/>
      <c r="G310" s="8"/>
      <c r="H310" s="8"/>
      <c r="I310" s="8"/>
      <c r="J310" s="8"/>
      <c r="K310" s="8"/>
      <c r="L310" s="8"/>
      <c r="M310" s="1024"/>
      <c r="N310" s="982"/>
      <c r="O310" s="982"/>
      <c r="P310" s="8"/>
      <c r="Q310" s="8"/>
      <c r="R310" s="8"/>
      <c r="S310" s="8"/>
      <c r="T310" s="8"/>
      <c r="U310" s="8"/>
      <c r="V310" s="8"/>
      <c r="W310" s="8"/>
      <c r="X310" s="8"/>
      <c r="Y310" s="8"/>
      <c r="Z310" s="8"/>
    </row>
    <row r="311" spans="1:26" ht="12.75" customHeight="1">
      <c r="A311" s="8"/>
      <c r="B311" s="8"/>
      <c r="C311" s="8"/>
      <c r="D311" s="8"/>
      <c r="E311" s="8"/>
      <c r="F311" s="8"/>
      <c r="G311" s="8"/>
      <c r="H311" s="8"/>
      <c r="I311" s="8"/>
      <c r="J311" s="8"/>
      <c r="K311" s="8"/>
      <c r="L311" s="8"/>
      <c r="M311" s="1024"/>
      <c r="N311" s="982"/>
      <c r="O311" s="982"/>
      <c r="P311" s="8"/>
      <c r="Q311" s="8"/>
      <c r="R311" s="8"/>
      <c r="S311" s="8"/>
      <c r="T311" s="8"/>
      <c r="U311" s="8"/>
      <c r="V311" s="8"/>
      <c r="W311" s="8"/>
      <c r="X311" s="8"/>
      <c r="Y311" s="8"/>
      <c r="Z311" s="8"/>
    </row>
    <row r="312" spans="1:26" ht="12.75" customHeight="1">
      <c r="A312" s="8"/>
      <c r="B312" s="8"/>
      <c r="C312" s="8"/>
      <c r="D312" s="8"/>
      <c r="E312" s="8"/>
      <c r="F312" s="8"/>
      <c r="G312" s="8"/>
      <c r="H312" s="8"/>
      <c r="I312" s="8"/>
      <c r="J312" s="8"/>
      <c r="K312" s="8"/>
      <c r="L312" s="8"/>
      <c r="M312" s="1024"/>
      <c r="N312" s="982"/>
      <c r="O312" s="982"/>
      <c r="P312" s="8"/>
      <c r="Q312" s="8"/>
      <c r="R312" s="8"/>
      <c r="S312" s="8"/>
      <c r="T312" s="8"/>
      <c r="U312" s="8"/>
      <c r="V312" s="8"/>
      <c r="W312" s="8"/>
      <c r="X312" s="8"/>
      <c r="Y312" s="8"/>
      <c r="Z312" s="8"/>
    </row>
    <row r="313" spans="1:26" ht="12.75" customHeight="1">
      <c r="A313" s="8"/>
      <c r="B313" s="8"/>
      <c r="C313" s="8"/>
      <c r="D313" s="8"/>
      <c r="E313" s="8"/>
      <c r="F313" s="8"/>
      <c r="G313" s="8"/>
      <c r="H313" s="8"/>
      <c r="I313" s="8"/>
      <c r="J313" s="8"/>
      <c r="K313" s="8"/>
      <c r="L313" s="8"/>
      <c r="M313" s="1024"/>
      <c r="N313" s="982"/>
      <c r="O313" s="982"/>
      <c r="P313" s="8"/>
      <c r="Q313" s="8"/>
      <c r="R313" s="8"/>
      <c r="S313" s="8"/>
      <c r="T313" s="8"/>
      <c r="U313" s="8"/>
      <c r="V313" s="8"/>
      <c r="W313" s="8"/>
      <c r="X313" s="8"/>
      <c r="Y313" s="8"/>
      <c r="Z313" s="8"/>
    </row>
    <row r="314" spans="1:26" ht="12.75" customHeight="1">
      <c r="A314" s="8"/>
      <c r="B314" s="8"/>
      <c r="C314" s="8"/>
      <c r="D314" s="8"/>
      <c r="E314" s="8"/>
      <c r="F314" s="8"/>
      <c r="G314" s="8"/>
      <c r="H314" s="8"/>
      <c r="I314" s="8"/>
      <c r="J314" s="8"/>
      <c r="K314" s="8"/>
      <c r="L314" s="8"/>
      <c r="M314" s="1024"/>
      <c r="N314" s="982"/>
      <c r="O314" s="982"/>
      <c r="P314" s="8"/>
      <c r="Q314" s="8"/>
      <c r="R314" s="8"/>
      <c r="S314" s="8"/>
      <c r="T314" s="8"/>
      <c r="U314" s="8"/>
      <c r="V314" s="8"/>
      <c r="W314" s="8"/>
      <c r="X314" s="8"/>
      <c r="Y314" s="8"/>
      <c r="Z314" s="8"/>
    </row>
    <row r="315" spans="1:26" ht="12.75" customHeight="1">
      <c r="A315" s="8"/>
      <c r="B315" s="8"/>
      <c r="C315" s="8"/>
      <c r="D315" s="8"/>
      <c r="E315" s="8"/>
      <c r="F315" s="8"/>
      <c r="G315" s="8"/>
      <c r="H315" s="8"/>
      <c r="I315" s="8"/>
      <c r="J315" s="8"/>
      <c r="K315" s="8"/>
      <c r="L315" s="8"/>
      <c r="M315" s="1024"/>
      <c r="N315" s="982"/>
      <c r="O315" s="982"/>
      <c r="P315" s="8"/>
      <c r="Q315" s="8"/>
      <c r="R315" s="8"/>
      <c r="S315" s="8"/>
      <c r="T315" s="8"/>
      <c r="U315" s="8"/>
      <c r="V315" s="8"/>
      <c r="W315" s="8"/>
      <c r="X315" s="8"/>
      <c r="Y315" s="8"/>
      <c r="Z315" s="8"/>
    </row>
    <row r="316" spans="1:26" ht="12.75" customHeight="1">
      <c r="A316" s="8"/>
      <c r="B316" s="8"/>
      <c r="C316" s="8"/>
      <c r="D316" s="8"/>
      <c r="E316" s="8"/>
      <c r="F316" s="8"/>
      <c r="G316" s="8"/>
      <c r="H316" s="8"/>
      <c r="I316" s="8"/>
      <c r="J316" s="8"/>
      <c r="K316" s="8"/>
      <c r="L316" s="8"/>
      <c r="M316" s="1024"/>
      <c r="N316" s="982"/>
      <c r="O316" s="982"/>
      <c r="P316" s="8"/>
      <c r="Q316" s="8"/>
      <c r="R316" s="8"/>
      <c r="S316" s="8"/>
      <c r="T316" s="8"/>
      <c r="U316" s="8"/>
      <c r="V316" s="8"/>
      <c r="W316" s="8"/>
      <c r="X316" s="8"/>
      <c r="Y316" s="8"/>
      <c r="Z316" s="8"/>
    </row>
    <row r="317" spans="1:26" ht="12.75" customHeight="1">
      <c r="A317" s="8"/>
      <c r="B317" s="8"/>
      <c r="C317" s="8"/>
      <c r="D317" s="8"/>
      <c r="E317" s="8"/>
      <c r="F317" s="8"/>
      <c r="G317" s="8"/>
      <c r="H317" s="8"/>
      <c r="I317" s="8"/>
      <c r="J317" s="8"/>
      <c r="K317" s="8"/>
      <c r="L317" s="8"/>
      <c r="M317" s="1024"/>
      <c r="N317" s="982"/>
      <c r="O317" s="982"/>
      <c r="P317" s="8"/>
      <c r="Q317" s="8"/>
      <c r="R317" s="8"/>
      <c r="S317" s="8"/>
      <c r="T317" s="8"/>
      <c r="U317" s="8"/>
      <c r="V317" s="8"/>
      <c r="W317" s="8"/>
      <c r="X317" s="8"/>
      <c r="Y317" s="8"/>
      <c r="Z317" s="8"/>
    </row>
    <row r="318" spans="1:26" ht="12.75" customHeight="1">
      <c r="A318" s="8"/>
      <c r="B318" s="8"/>
      <c r="C318" s="8"/>
      <c r="D318" s="8"/>
      <c r="E318" s="8"/>
      <c r="F318" s="8"/>
      <c r="G318" s="8"/>
      <c r="H318" s="8"/>
      <c r="I318" s="8"/>
      <c r="J318" s="8"/>
      <c r="K318" s="8"/>
      <c r="L318" s="8"/>
      <c r="M318" s="1024"/>
      <c r="N318" s="982"/>
      <c r="O318" s="982"/>
      <c r="P318" s="8"/>
      <c r="Q318" s="8"/>
      <c r="R318" s="8"/>
      <c r="S318" s="8"/>
      <c r="T318" s="8"/>
      <c r="U318" s="8"/>
      <c r="V318" s="8"/>
      <c r="W318" s="8"/>
      <c r="X318" s="8"/>
      <c r="Y318" s="8"/>
      <c r="Z318" s="8"/>
    </row>
    <row r="319" spans="1:26" ht="12.75" customHeight="1">
      <c r="A319" s="8"/>
      <c r="B319" s="8"/>
      <c r="C319" s="8"/>
      <c r="D319" s="8"/>
      <c r="E319" s="8"/>
      <c r="F319" s="8"/>
      <c r="G319" s="8"/>
      <c r="H319" s="8"/>
      <c r="I319" s="8"/>
      <c r="J319" s="8"/>
      <c r="K319" s="8"/>
      <c r="L319" s="8"/>
      <c r="M319" s="1024"/>
      <c r="N319" s="982"/>
      <c r="O319" s="982"/>
      <c r="P319" s="8"/>
      <c r="Q319" s="8"/>
      <c r="R319" s="8"/>
      <c r="S319" s="8"/>
      <c r="T319" s="8"/>
      <c r="U319" s="8"/>
      <c r="V319" s="8"/>
      <c r="W319" s="8"/>
      <c r="X319" s="8"/>
      <c r="Y319" s="8"/>
      <c r="Z319" s="8"/>
    </row>
    <row r="320" spans="1:26" ht="12.75" customHeight="1">
      <c r="A320" s="8"/>
      <c r="B320" s="8"/>
      <c r="C320" s="8"/>
      <c r="D320" s="8"/>
      <c r="E320" s="8"/>
      <c r="F320" s="8"/>
      <c r="G320" s="8"/>
      <c r="H320" s="8"/>
      <c r="I320" s="8"/>
      <c r="J320" s="8"/>
      <c r="K320" s="8"/>
      <c r="L320" s="8"/>
      <c r="M320" s="1024"/>
      <c r="N320" s="982"/>
      <c r="O320" s="982"/>
      <c r="P320" s="8"/>
      <c r="Q320" s="8"/>
      <c r="R320" s="8"/>
      <c r="S320" s="8"/>
      <c r="T320" s="8"/>
      <c r="U320" s="8"/>
      <c r="V320" s="8"/>
      <c r="W320" s="8"/>
      <c r="X320" s="8"/>
      <c r="Y320" s="8"/>
      <c r="Z320" s="8"/>
    </row>
    <row r="321" spans="1:26" ht="12.75" customHeight="1">
      <c r="A321" s="8"/>
      <c r="B321" s="8"/>
      <c r="C321" s="8"/>
      <c r="D321" s="8"/>
      <c r="E321" s="8"/>
      <c r="F321" s="8"/>
      <c r="G321" s="8"/>
      <c r="H321" s="8"/>
      <c r="I321" s="8"/>
      <c r="J321" s="8"/>
      <c r="K321" s="8"/>
      <c r="L321" s="8"/>
      <c r="M321" s="1024"/>
      <c r="N321" s="982"/>
      <c r="O321" s="982"/>
      <c r="P321" s="8"/>
      <c r="Q321" s="8"/>
      <c r="R321" s="8"/>
      <c r="S321" s="8"/>
      <c r="T321" s="8"/>
      <c r="U321" s="8"/>
      <c r="V321" s="8"/>
      <c r="W321" s="8"/>
      <c r="X321" s="8"/>
      <c r="Y321" s="8"/>
      <c r="Z321" s="8"/>
    </row>
    <row r="322" spans="1:26" ht="12.75" customHeight="1">
      <c r="A322" s="8"/>
      <c r="B322" s="8"/>
      <c r="C322" s="8"/>
      <c r="D322" s="8"/>
      <c r="E322" s="8"/>
      <c r="F322" s="8"/>
      <c r="G322" s="8"/>
      <c r="H322" s="8"/>
      <c r="I322" s="8"/>
      <c r="J322" s="8"/>
      <c r="K322" s="8"/>
      <c r="L322" s="8"/>
      <c r="M322" s="1024"/>
      <c r="N322" s="982"/>
      <c r="O322" s="982"/>
      <c r="P322" s="8"/>
      <c r="Q322" s="8"/>
      <c r="R322" s="8"/>
      <c r="S322" s="8"/>
      <c r="T322" s="8"/>
      <c r="U322" s="8"/>
      <c r="V322" s="8"/>
      <c r="W322" s="8"/>
      <c r="X322" s="8"/>
      <c r="Y322" s="8"/>
      <c r="Z322" s="8"/>
    </row>
    <row r="323" spans="1:26" ht="12.75" customHeight="1">
      <c r="A323" s="8"/>
      <c r="B323" s="8"/>
      <c r="C323" s="8"/>
      <c r="D323" s="8"/>
      <c r="E323" s="8"/>
      <c r="F323" s="8"/>
      <c r="G323" s="8"/>
      <c r="H323" s="8"/>
      <c r="I323" s="8"/>
      <c r="J323" s="8"/>
      <c r="K323" s="8"/>
      <c r="L323" s="8"/>
      <c r="M323" s="1024"/>
      <c r="N323" s="982"/>
      <c r="O323" s="982"/>
      <c r="P323" s="8"/>
      <c r="Q323" s="8"/>
      <c r="R323" s="8"/>
      <c r="S323" s="8"/>
      <c r="T323" s="8"/>
      <c r="U323" s="8"/>
      <c r="V323" s="8"/>
      <c r="W323" s="8"/>
      <c r="X323" s="8"/>
      <c r="Y323" s="8"/>
      <c r="Z323" s="8"/>
    </row>
    <row r="324" spans="1:26" ht="12.75" customHeight="1">
      <c r="A324" s="8"/>
      <c r="B324" s="8"/>
      <c r="C324" s="8"/>
      <c r="D324" s="8"/>
      <c r="E324" s="8"/>
      <c r="F324" s="8"/>
      <c r="G324" s="8"/>
      <c r="H324" s="8"/>
      <c r="I324" s="8"/>
      <c r="J324" s="8"/>
      <c r="K324" s="8"/>
      <c r="L324" s="8"/>
      <c r="M324" s="1024"/>
      <c r="N324" s="982"/>
      <c r="O324" s="982"/>
      <c r="P324" s="8"/>
      <c r="Q324" s="8"/>
      <c r="R324" s="8"/>
      <c r="S324" s="8"/>
      <c r="T324" s="8"/>
      <c r="U324" s="8"/>
      <c r="V324" s="8"/>
      <c r="W324" s="8"/>
      <c r="X324" s="8"/>
      <c r="Y324" s="8"/>
      <c r="Z324" s="8"/>
    </row>
    <row r="325" spans="1:26" ht="12.75" customHeight="1">
      <c r="A325" s="8"/>
      <c r="B325" s="8"/>
      <c r="C325" s="8"/>
      <c r="D325" s="8"/>
      <c r="E325" s="8"/>
      <c r="F325" s="8"/>
      <c r="G325" s="8"/>
      <c r="H325" s="8"/>
      <c r="I325" s="8"/>
      <c r="J325" s="8"/>
      <c r="K325" s="8"/>
      <c r="L325" s="8"/>
      <c r="M325" s="1024"/>
      <c r="N325" s="982"/>
      <c r="O325" s="982"/>
      <c r="P325" s="8"/>
      <c r="Q325" s="8"/>
      <c r="R325" s="8"/>
      <c r="S325" s="8"/>
      <c r="T325" s="8"/>
      <c r="U325" s="8"/>
      <c r="V325" s="8"/>
      <c r="W325" s="8"/>
      <c r="X325" s="8"/>
      <c r="Y325" s="8"/>
      <c r="Z325" s="8"/>
    </row>
    <row r="326" spans="1:26" ht="12.75" customHeight="1">
      <c r="A326" s="8"/>
      <c r="B326" s="8"/>
      <c r="C326" s="8"/>
      <c r="D326" s="8"/>
      <c r="E326" s="8"/>
      <c r="F326" s="8"/>
      <c r="G326" s="8"/>
      <c r="H326" s="8"/>
      <c r="I326" s="8"/>
      <c r="J326" s="8"/>
      <c r="K326" s="8"/>
      <c r="L326" s="8"/>
      <c r="M326" s="1024"/>
      <c r="N326" s="982"/>
      <c r="O326" s="982"/>
      <c r="P326" s="8"/>
      <c r="Q326" s="8"/>
      <c r="R326" s="8"/>
      <c r="S326" s="8"/>
      <c r="T326" s="8"/>
      <c r="U326" s="8"/>
      <c r="V326" s="8"/>
      <c r="W326" s="8"/>
      <c r="X326" s="8"/>
      <c r="Y326" s="8"/>
      <c r="Z326" s="8"/>
    </row>
    <row r="327" spans="1:26" ht="12.75" customHeight="1">
      <c r="A327" s="8"/>
      <c r="B327" s="8"/>
      <c r="C327" s="8"/>
      <c r="D327" s="8"/>
      <c r="E327" s="8"/>
      <c r="F327" s="8"/>
      <c r="G327" s="8"/>
      <c r="H327" s="8"/>
      <c r="I327" s="8"/>
      <c r="J327" s="8"/>
      <c r="K327" s="8"/>
      <c r="L327" s="8"/>
      <c r="M327" s="1024"/>
      <c r="N327" s="982"/>
      <c r="O327" s="982"/>
      <c r="P327" s="8"/>
      <c r="Q327" s="8"/>
      <c r="R327" s="8"/>
      <c r="S327" s="8"/>
      <c r="T327" s="8"/>
      <c r="U327" s="8"/>
      <c r="V327" s="8"/>
      <c r="W327" s="8"/>
      <c r="X327" s="8"/>
      <c r="Y327" s="8"/>
      <c r="Z327" s="8"/>
    </row>
    <row r="328" spans="1:26" ht="12.75" customHeight="1">
      <c r="A328" s="8"/>
      <c r="B328" s="8"/>
      <c r="C328" s="8"/>
      <c r="D328" s="8"/>
      <c r="E328" s="8"/>
      <c r="F328" s="8"/>
      <c r="G328" s="8"/>
      <c r="H328" s="8"/>
      <c r="I328" s="8"/>
      <c r="J328" s="8"/>
      <c r="K328" s="8"/>
      <c r="L328" s="8"/>
      <c r="M328" s="1024"/>
      <c r="N328" s="982"/>
      <c r="O328" s="982"/>
      <c r="P328" s="8"/>
      <c r="Q328" s="8"/>
      <c r="R328" s="8"/>
      <c r="S328" s="8"/>
      <c r="T328" s="8"/>
      <c r="U328" s="8"/>
      <c r="V328" s="8"/>
      <c r="W328" s="8"/>
      <c r="X328" s="8"/>
      <c r="Y328" s="8"/>
      <c r="Z328" s="8"/>
    </row>
    <row r="329" spans="1:26" ht="12.75" customHeight="1">
      <c r="A329" s="8"/>
      <c r="B329" s="8"/>
      <c r="C329" s="8"/>
      <c r="D329" s="8"/>
      <c r="E329" s="8"/>
      <c r="F329" s="8"/>
      <c r="G329" s="8"/>
      <c r="H329" s="8"/>
      <c r="I329" s="8"/>
      <c r="J329" s="8"/>
      <c r="K329" s="8"/>
      <c r="L329" s="8"/>
      <c r="M329" s="1024"/>
      <c r="N329" s="982"/>
      <c r="O329" s="982"/>
      <c r="P329" s="8"/>
      <c r="Q329" s="8"/>
      <c r="R329" s="8"/>
      <c r="S329" s="8"/>
      <c r="T329" s="8"/>
      <c r="U329" s="8"/>
      <c r="V329" s="8"/>
      <c r="W329" s="8"/>
      <c r="X329" s="8"/>
      <c r="Y329" s="8"/>
      <c r="Z329" s="8"/>
    </row>
    <row r="330" spans="1:26" ht="12.75" customHeight="1">
      <c r="A330" s="8"/>
      <c r="B330" s="8"/>
      <c r="C330" s="8"/>
      <c r="D330" s="8"/>
      <c r="E330" s="8"/>
      <c r="F330" s="8"/>
      <c r="G330" s="8"/>
      <c r="H330" s="8"/>
      <c r="I330" s="8"/>
      <c r="J330" s="8"/>
      <c r="K330" s="8"/>
      <c r="L330" s="8"/>
      <c r="M330" s="1024"/>
      <c r="N330" s="982"/>
      <c r="O330" s="982"/>
      <c r="P330" s="8"/>
      <c r="Q330" s="8"/>
      <c r="R330" s="8"/>
      <c r="S330" s="8"/>
      <c r="T330" s="8"/>
      <c r="U330" s="8"/>
      <c r="V330" s="8"/>
      <c r="W330" s="8"/>
      <c r="X330" s="8"/>
      <c r="Y330" s="8"/>
      <c r="Z330" s="8"/>
    </row>
    <row r="331" spans="1:26" ht="12.75" customHeight="1">
      <c r="A331" s="8"/>
      <c r="B331" s="8"/>
      <c r="C331" s="8"/>
      <c r="D331" s="8"/>
      <c r="E331" s="8"/>
      <c r="F331" s="8"/>
      <c r="G331" s="8"/>
      <c r="H331" s="8"/>
      <c r="I331" s="8"/>
      <c r="J331" s="8"/>
      <c r="K331" s="8"/>
      <c r="L331" s="8"/>
      <c r="M331" s="1024"/>
      <c r="N331" s="982"/>
      <c r="O331" s="982"/>
      <c r="P331" s="8"/>
      <c r="Q331" s="8"/>
      <c r="R331" s="8"/>
      <c r="S331" s="8"/>
      <c r="T331" s="8"/>
      <c r="U331" s="8"/>
      <c r="V331" s="8"/>
      <c r="W331" s="8"/>
      <c r="X331" s="8"/>
      <c r="Y331" s="8"/>
      <c r="Z331" s="8"/>
    </row>
    <row r="332" spans="1:26" ht="12.75" customHeight="1">
      <c r="A332" s="8"/>
      <c r="B332" s="8"/>
      <c r="C332" s="8"/>
      <c r="D332" s="8"/>
      <c r="E332" s="8"/>
      <c r="F332" s="8"/>
      <c r="G332" s="8"/>
      <c r="H332" s="8"/>
      <c r="I332" s="8"/>
      <c r="J332" s="8"/>
      <c r="K332" s="8"/>
      <c r="L332" s="8"/>
      <c r="M332" s="1024"/>
      <c r="N332" s="982"/>
      <c r="O332" s="982"/>
      <c r="P332" s="8"/>
      <c r="Q332" s="8"/>
      <c r="R332" s="8"/>
      <c r="S332" s="8"/>
      <c r="T332" s="8"/>
      <c r="U332" s="8"/>
      <c r="V332" s="8"/>
      <c r="W332" s="8"/>
      <c r="X332" s="8"/>
      <c r="Y332" s="8"/>
      <c r="Z332" s="8"/>
    </row>
    <row r="333" spans="1:26" ht="12.75" customHeight="1">
      <c r="A333" s="8"/>
      <c r="B333" s="8"/>
      <c r="C333" s="8"/>
      <c r="D333" s="8"/>
      <c r="E333" s="8"/>
      <c r="F333" s="8"/>
      <c r="G333" s="8"/>
      <c r="H333" s="8"/>
      <c r="I333" s="8"/>
      <c r="J333" s="8"/>
      <c r="K333" s="8"/>
      <c r="L333" s="8"/>
      <c r="M333" s="1024"/>
      <c r="N333" s="982"/>
      <c r="O333" s="982"/>
      <c r="P333" s="8"/>
      <c r="Q333" s="8"/>
      <c r="R333" s="8"/>
      <c r="S333" s="8"/>
      <c r="T333" s="8"/>
      <c r="U333" s="8"/>
      <c r="V333" s="8"/>
      <c r="W333" s="8"/>
      <c r="X333" s="8"/>
      <c r="Y333" s="8"/>
      <c r="Z333" s="8"/>
    </row>
    <row r="334" spans="1:26" ht="12.75" customHeight="1">
      <c r="A334" s="8"/>
      <c r="B334" s="8"/>
      <c r="C334" s="8"/>
      <c r="D334" s="8"/>
      <c r="E334" s="8"/>
      <c r="F334" s="8"/>
      <c r="G334" s="8"/>
      <c r="H334" s="8"/>
      <c r="I334" s="8"/>
      <c r="J334" s="8"/>
      <c r="K334" s="8"/>
      <c r="L334" s="8"/>
      <c r="M334" s="1024"/>
      <c r="N334" s="982"/>
      <c r="O334" s="982"/>
      <c r="P334" s="8"/>
      <c r="Q334" s="8"/>
      <c r="R334" s="8"/>
      <c r="S334" s="8"/>
      <c r="T334" s="8"/>
      <c r="U334" s="8"/>
      <c r="V334" s="8"/>
      <c r="W334" s="8"/>
      <c r="X334" s="8"/>
      <c r="Y334" s="8"/>
      <c r="Z334" s="8"/>
    </row>
    <row r="335" spans="1:26" ht="12.75" customHeight="1">
      <c r="A335" s="8"/>
      <c r="B335" s="8"/>
      <c r="C335" s="8"/>
      <c r="D335" s="8"/>
      <c r="E335" s="8"/>
      <c r="F335" s="8"/>
      <c r="G335" s="8"/>
      <c r="H335" s="8"/>
      <c r="I335" s="8"/>
      <c r="J335" s="8"/>
      <c r="K335" s="8"/>
      <c r="L335" s="8"/>
      <c r="M335" s="1024"/>
      <c r="N335" s="982"/>
      <c r="O335" s="982"/>
      <c r="P335" s="8"/>
      <c r="Q335" s="8"/>
      <c r="R335" s="8"/>
      <c r="S335" s="8"/>
      <c r="T335" s="8"/>
      <c r="U335" s="8"/>
      <c r="V335" s="8"/>
      <c r="W335" s="8"/>
      <c r="X335" s="8"/>
      <c r="Y335" s="8"/>
      <c r="Z335" s="8"/>
    </row>
    <row r="336" spans="1:26" ht="12.75" customHeight="1">
      <c r="A336" s="8"/>
      <c r="B336" s="8"/>
      <c r="C336" s="8"/>
      <c r="D336" s="8"/>
      <c r="E336" s="8"/>
      <c r="F336" s="8"/>
      <c r="G336" s="8"/>
      <c r="H336" s="8"/>
      <c r="I336" s="8"/>
      <c r="J336" s="8"/>
      <c r="K336" s="8"/>
      <c r="L336" s="8"/>
      <c r="M336" s="1024"/>
      <c r="N336" s="982"/>
      <c r="O336" s="982"/>
      <c r="P336" s="8"/>
      <c r="Q336" s="8"/>
      <c r="R336" s="8"/>
      <c r="S336" s="8"/>
      <c r="T336" s="8"/>
      <c r="U336" s="8"/>
      <c r="V336" s="8"/>
      <c r="W336" s="8"/>
      <c r="X336" s="8"/>
      <c r="Y336" s="8"/>
      <c r="Z336" s="8"/>
    </row>
    <row r="337" spans="1:26" ht="12.75" customHeight="1">
      <c r="A337" s="8"/>
      <c r="B337" s="8"/>
      <c r="C337" s="8"/>
      <c r="D337" s="8"/>
      <c r="E337" s="8"/>
      <c r="F337" s="8"/>
      <c r="G337" s="8"/>
      <c r="H337" s="8"/>
      <c r="I337" s="8"/>
      <c r="J337" s="8"/>
      <c r="K337" s="8"/>
      <c r="L337" s="8"/>
      <c r="M337" s="1024"/>
      <c r="N337" s="982"/>
      <c r="O337" s="982"/>
      <c r="P337" s="8"/>
      <c r="Q337" s="8"/>
      <c r="R337" s="8"/>
      <c r="S337" s="8"/>
      <c r="T337" s="8"/>
      <c r="U337" s="8"/>
      <c r="V337" s="8"/>
      <c r="W337" s="8"/>
      <c r="X337" s="8"/>
      <c r="Y337" s="8"/>
      <c r="Z337" s="8"/>
    </row>
    <row r="338" spans="1:26" ht="12.75" customHeight="1">
      <c r="A338" s="8"/>
      <c r="B338" s="8"/>
      <c r="C338" s="8"/>
      <c r="D338" s="8"/>
      <c r="E338" s="8"/>
      <c r="F338" s="8"/>
      <c r="G338" s="8"/>
      <c r="H338" s="8"/>
      <c r="I338" s="8"/>
      <c r="J338" s="8"/>
      <c r="K338" s="8"/>
      <c r="L338" s="8"/>
      <c r="M338" s="1024"/>
      <c r="N338" s="982"/>
      <c r="O338" s="982"/>
      <c r="P338" s="8"/>
      <c r="Q338" s="8"/>
      <c r="R338" s="8"/>
      <c r="S338" s="8"/>
      <c r="T338" s="8"/>
      <c r="U338" s="8"/>
      <c r="V338" s="8"/>
      <c r="W338" s="8"/>
      <c r="X338" s="8"/>
      <c r="Y338" s="8"/>
      <c r="Z338" s="8"/>
    </row>
    <row r="339" spans="1:26" ht="12.75" customHeight="1">
      <c r="A339" s="8"/>
      <c r="B339" s="8"/>
      <c r="C339" s="8"/>
      <c r="D339" s="8"/>
      <c r="E339" s="8"/>
      <c r="F339" s="8"/>
      <c r="G339" s="8"/>
      <c r="H339" s="8"/>
      <c r="I339" s="8"/>
      <c r="J339" s="8"/>
      <c r="K339" s="8"/>
      <c r="L339" s="8"/>
      <c r="M339" s="1024"/>
      <c r="N339" s="982"/>
      <c r="O339" s="982"/>
      <c r="P339" s="8"/>
      <c r="Q339" s="8"/>
      <c r="R339" s="8"/>
      <c r="S339" s="8"/>
      <c r="T339" s="8"/>
      <c r="U339" s="8"/>
      <c r="V339" s="8"/>
      <c r="W339" s="8"/>
      <c r="X339" s="8"/>
      <c r="Y339" s="8"/>
      <c r="Z339" s="8"/>
    </row>
    <row r="340" spans="1:26" ht="12.75" customHeight="1">
      <c r="A340" s="8"/>
      <c r="B340" s="8"/>
      <c r="C340" s="8"/>
      <c r="D340" s="8"/>
      <c r="E340" s="8"/>
      <c r="F340" s="8"/>
      <c r="G340" s="8"/>
      <c r="H340" s="8"/>
      <c r="I340" s="8"/>
      <c r="J340" s="8"/>
      <c r="K340" s="8"/>
      <c r="L340" s="8"/>
      <c r="M340" s="1024"/>
      <c r="N340" s="982"/>
      <c r="O340" s="982"/>
      <c r="P340" s="8"/>
      <c r="Q340" s="8"/>
      <c r="R340" s="8"/>
      <c r="S340" s="8"/>
      <c r="T340" s="8"/>
      <c r="U340" s="8"/>
      <c r="V340" s="8"/>
      <c r="W340" s="8"/>
      <c r="X340" s="8"/>
      <c r="Y340" s="8"/>
      <c r="Z340" s="8"/>
    </row>
    <row r="341" spans="1:26" ht="12.75" customHeight="1">
      <c r="A341" s="8"/>
      <c r="B341" s="8"/>
      <c r="C341" s="8"/>
      <c r="D341" s="8"/>
      <c r="E341" s="8"/>
      <c r="F341" s="8"/>
      <c r="G341" s="8"/>
      <c r="H341" s="8"/>
      <c r="I341" s="8"/>
      <c r="J341" s="8"/>
      <c r="K341" s="8"/>
      <c r="L341" s="8"/>
      <c r="M341" s="1024"/>
      <c r="N341" s="982"/>
      <c r="O341" s="982"/>
      <c r="P341" s="8"/>
      <c r="Q341" s="8"/>
      <c r="R341" s="8"/>
      <c r="S341" s="8"/>
      <c r="T341" s="8"/>
      <c r="U341" s="8"/>
      <c r="V341" s="8"/>
      <c r="W341" s="8"/>
      <c r="X341" s="8"/>
      <c r="Y341" s="8"/>
      <c r="Z341" s="8"/>
    </row>
    <row r="342" spans="1:26" ht="12.75" customHeight="1">
      <c r="A342" s="8"/>
      <c r="B342" s="8"/>
      <c r="C342" s="8"/>
      <c r="D342" s="8"/>
      <c r="E342" s="8"/>
      <c r="F342" s="8"/>
      <c r="G342" s="8"/>
      <c r="H342" s="8"/>
      <c r="I342" s="8"/>
      <c r="J342" s="8"/>
      <c r="K342" s="8"/>
      <c r="L342" s="8"/>
      <c r="M342" s="1024"/>
      <c r="N342" s="982"/>
      <c r="O342" s="982"/>
      <c r="P342" s="8"/>
      <c r="Q342" s="8"/>
      <c r="R342" s="8"/>
      <c r="S342" s="8"/>
      <c r="T342" s="8"/>
      <c r="U342" s="8"/>
      <c r="V342" s="8"/>
      <c r="W342" s="8"/>
      <c r="X342" s="8"/>
      <c r="Y342" s="8"/>
      <c r="Z342" s="8"/>
    </row>
    <row r="343" spans="1:26" ht="12.75" customHeight="1">
      <c r="A343" s="8"/>
      <c r="B343" s="8"/>
      <c r="C343" s="8"/>
      <c r="D343" s="8"/>
      <c r="E343" s="8"/>
      <c r="F343" s="8"/>
      <c r="G343" s="8"/>
      <c r="H343" s="8"/>
      <c r="I343" s="8"/>
      <c r="J343" s="8"/>
      <c r="K343" s="8"/>
      <c r="L343" s="8"/>
      <c r="M343" s="1024"/>
      <c r="N343" s="982"/>
      <c r="O343" s="982"/>
      <c r="P343" s="8"/>
      <c r="Q343" s="8"/>
      <c r="R343" s="8"/>
      <c r="S343" s="8"/>
      <c r="T343" s="8"/>
      <c r="U343" s="8"/>
      <c r="V343" s="8"/>
      <c r="W343" s="8"/>
      <c r="X343" s="8"/>
      <c r="Y343" s="8"/>
      <c r="Z343" s="8"/>
    </row>
    <row r="344" spans="1:26" ht="12.75" customHeight="1">
      <c r="A344" s="8"/>
      <c r="B344" s="8"/>
      <c r="C344" s="8"/>
      <c r="D344" s="8"/>
      <c r="E344" s="8"/>
      <c r="F344" s="8"/>
      <c r="G344" s="8"/>
      <c r="H344" s="8"/>
      <c r="I344" s="8"/>
      <c r="J344" s="8"/>
      <c r="K344" s="8"/>
      <c r="L344" s="8"/>
      <c r="M344" s="1024"/>
      <c r="N344" s="982"/>
      <c r="O344" s="982"/>
      <c r="P344" s="8"/>
      <c r="Q344" s="8"/>
      <c r="R344" s="8"/>
      <c r="S344" s="8"/>
      <c r="T344" s="8"/>
      <c r="U344" s="8"/>
      <c r="V344" s="8"/>
      <c r="W344" s="8"/>
      <c r="X344" s="8"/>
      <c r="Y344" s="8"/>
      <c r="Z344" s="8"/>
    </row>
    <row r="345" spans="1:26" ht="12.75" customHeight="1">
      <c r="A345" s="8"/>
      <c r="B345" s="8"/>
      <c r="C345" s="8"/>
      <c r="D345" s="8"/>
      <c r="E345" s="8"/>
      <c r="F345" s="8"/>
      <c r="G345" s="8"/>
      <c r="H345" s="8"/>
      <c r="I345" s="8"/>
      <c r="J345" s="8"/>
      <c r="K345" s="8"/>
      <c r="L345" s="8"/>
      <c r="M345" s="1024"/>
      <c r="N345" s="982"/>
      <c r="O345" s="982"/>
      <c r="P345" s="8"/>
      <c r="Q345" s="8"/>
      <c r="R345" s="8"/>
      <c r="S345" s="8"/>
      <c r="T345" s="8"/>
      <c r="U345" s="8"/>
      <c r="V345" s="8"/>
      <c r="W345" s="8"/>
      <c r="X345" s="8"/>
      <c r="Y345" s="8"/>
      <c r="Z345" s="8"/>
    </row>
    <row r="346" spans="1:26" ht="12.75" customHeight="1">
      <c r="A346" s="8"/>
      <c r="B346" s="8"/>
      <c r="C346" s="8"/>
      <c r="D346" s="8"/>
      <c r="E346" s="8"/>
      <c r="F346" s="8"/>
      <c r="G346" s="8"/>
      <c r="H346" s="8"/>
      <c r="I346" s="8"/>
      <c r="J346" s="8"/>
      <c r="K346" s="8"/>
      <c r="L346" s="8"/>
      <c r="M346" s="1024"/>
      <c r="N346" s="982"/>
      <c r="O346" s="982"/>
      <c r="P346" s="8"/>
      <c r="Q346" s="8"/>
      <c r="R346" s="8"/>
      <c r="S346" s="8"/>
      <c r="T346" s="8"/>
      <c r="U346" s="8"/>
      <c r="V346" s="8"/>
      <c r="W346" s="8"/>
      <c r="X346" s="8"/>
      <c r="Y346" s="8"/>
      <c r="Z346" s="8"/>
    </row>
    <row r="347" spans="1:26" ht="12.75" customHeight="1">
      <c r="A347" s="8"/>
      <c r="B347" s="8"/>
      <c r="C347" s="8"/>
      <c r="D347" s="8"/>
      <c r="E347" s="8"/>
      <c r="F347" s="8"/>
      <c r="G347" s="8"/>
      <c r="H347" s="8"/>
      <c r="I347" s="8"/>
      <c r="J347" s="8"/>
      <c r="K347" s="8"/>
      <c r="L347" s="8"/>
      <c r="M347" s="1024"/>
      <c r="N347" s="982"/>
      <c r="O347" s="982"/>
      <c r="P347" s="8"/>
      <c r="Q347" s="8"/>
      <c r="R347" s="8"/>
      <c r="S347" s="8"/>
      <c r="T347" s="8"/>
      <c r="U347" s="8"/>
      <c r="V347" s="8"/>
      <c r="W347" s="8"/>
      <c r="X347" s="8"/>
      <c r="Y347" s="8"/>
      <c r="Z347" s="8"/>
    </row>
    <row r="348" spans="1:26" ht="12.75" customHeight="1">
      <c r="A348" s="8"/>
      <c r="B348" s="8"/>
      <c r="C348" s="8"/>
      <c r="D348" s="8"/>
      <c r="E348" s="8"/>
      <c r="F348" s="8"/>
      <c r="G348" s="8"/>
      <c r="H348" s="8"/>
      <c r="I348" s="8"/>
      <c r="J348" s="8"/>
      <c r="K348" s="8"/>
      <c r="L348" s="8"/>
      <c r="M348" s="1024"/>
      <c r="N348" s="982"/>
      <c r="O348" s="982"/>
      <c r="P348" s="8"/>
      <c r="Q348" s="8"/>
      <c r="R348" s="8"/>
      <c r="S348" s="8"/>
      <c r="T348" s="8"/>
      <c r="U348" s="8"/>
      <c r="V348" s="8"/>
      <c r="W348" s="8"/>
      <c r="X348" s="8"/>
      <c r="Y348" s="8"/>
      <c r="Z348" s="8"/>
    </row>
    <row r="349" spans="1:26" ht="12.75" customHeight="1">
      <c r="A349" s="8"/>
      <c r="B349" s="8"/>
      <c r="C349" s="8"/>
      <c r="D349" s="8"/>
      <c r="E349" s="8"/>
      <c r="F349" s="8"/>
      <c r="G349" s="8"/>
      <c r="H349" s="8"/>
      <c r="I349" s="8"/>
      <c r="J349" s="8"/>
      <c r="K349" s="8"/>
      <c r="L349" s="8"/>
      <c r="M349" s="1024"/>
      <c r="N349" s="982"/>
      <c r="O349" s="982"/>
      <c r="P349" s="8"/>
      <c r="Q349" s="8"/>
      <c r="R349" s="8"/>
      <c r="S349" s="8"/>
      <c r="T349" s="8"/>
      <c r="U349" s="8"/>
      <c r="V349" s="8"/>
      <c r="W349" s="8"/>
      <c r="X349" s="8"/>
      <c r="Y349" s="8"/>
      <c r="Z349" s="8"/>
    </row>
    <row r="350" spans="1:26" ht="12.75" customHeight="1">
      <c r="A350" s="8"/>
      <c r="B350" s="8"/>
      <c r="C350" s="8"/>
      <c r="D350" s="8"/>
      <c r="E350" s="8"/>
      <c r="F350" s="8"/>
      <c r="G350" s="8"/>
      <c r="H350" s="8"/>
      <c r="I350" s="8"/>
      <c r="J350" s="8"/>
      <c r="K350" s="8"/>
      <c r="L350" s="8"/>
      <c r="M350" s="1024"/>
      <c r="N350" s="982"/>
      <c r="O350" s="982"/>
      <c r="P350" s="8"/>
      <c r="Q350" s="8"/>
      <c r="R350" s="8"/>
      <c r="S350" s="8"/>
      <c r="T350" s="8"/>
      <c r="U350" s="8"/>
      <c r="V350" s="8"/>
      <c r="W350" s="8"/>
      <c r="X350" s="8"/>
      <c r="Y350" s="8"/>
      <c r="Z350" s="8"/>
    </row>
    <row r="351" spans="1:26" ht="12.75" customHeight="1">
      <c r="A351" s="8"/>
      <c r="B351" s="8"/>
      <c r="C351" s="8"/>
      <c r="D351" s="8"/>
      <c r="E351" s="8"/>
      <c r="F351" s="8"/>
      <c r="G351" s="8"/>
      <c r="H351" s="8"/>
      <c r="I351" s="8"/>
      <c r="J351" s="8"/>
      <c r="K351" s="8"/>
      <c r="L351" s="8"/>
      <c r="M351" s="1024"/>
      <c r="N351" s="982"/>
      <c r="O351" s="982"/>
      <c r="P351" s="8"/>
      <c r="Q351" s="8"/>
      <c r="R351" s="8"/>
      <c r="S351" s="8"/>
      <c r="T351" s="8"/>
      <c r="U351" s="8"/>
      <c r="V351" s="8"/>
      <c r="W351" s="8"/>
      <c r="X351" s="8"/>
      <c r="Y351" s="8"/>
      <c r="Z351" s="8"/>
    </row>
    <row r="352" spans="1:26" ht="12.75" customHeight="1">
      <c r="A352" s="8"/>
      <c r="B352" s="8"/>
      <c r="C352" s="8"/>
      <c r="D352" s="8"/>
      <c r="E352" s="8"/>
      <c r="F352" s="8"/>
      <c r="G352" s="8"/>
      <c r="H352" s="8"/>
      <c r="I352" s="8"/>
      <c r="J352" s="8"/>
      <c r="K352" s="8"/>
      <c r="L352" s="8"/>
      <c r="M352" s="1024"/>
      <c r="N352" s="982"/>
      <c r="O352" s="982"/>
      <c r="P352" s="8"/>
      <c r="Q352" s="8"/>
      <c r="R352" s="8"/>
      <c r="S352" s="8"/>
      <c r="T352" s="8"/>
      <c r="U352" s="8"/>
      <c r="V352" s="8"/>
      <c r="W352" s="8"/>
      <c r="X352" s="8"/>
      <c r="Y352" s="8"/>
      <c r="Z352" s="8"/>
    </row>
    <row r="353" spans="1:26" ht="12.75" customHeight="1">
      <c r="A353" s="8"/>
      <c r="B353" s="8"/>
      <c r="C353" s="8"/>
      <c r="D353" s="8"/>
      <c r="E353" s="8"/>
      <c r="F353" s="8"/>
      <c r="G353" s="8"/>
      <c r="H353" s="8"/>
      <c r="I353" s="8"/>
      <c r="J353" s="8"/>
      <c r="K353" s="8"/>
      <c r="L353" s="8"/>
      <c r="M353" s="1024"/>
      <c r="N353" s="982"/>
      <c r="O353" s="982"/>
      <c r="P353" s="8"/>
      <c r="Q353" s="8"/>
      <c r="R353" s="8"/>
      <c r="S353" s="8"/>
      <c r="T353" s="8"/>
      <c r="U353" s="8"/>
      <c r="V353" s="8"/>
      <c r="W353" s="8"/>
      <c r="X353" s="8"/>
      <c r="Y353" s="8"/>
      <c r="Z353" s="8"/>
    </row>
    <row r="354" spans="1:26" ht="12.75" customHeight="1">
      <c r="A354" s="8"/>
      <c r="B354" s="8"/>
      <c r="C354" s="8"/>
      <c r="D354" s="8"/>
      <c r="E354" s="8"/>
      <c r="F354" s="8"/>
      <c r="G354" s="8"/>
      <c r="H354" s="8"/>
      <c r="I354" s="8"/>
      <c r="J354" s="8"/>
      <c r="K354" s="8"/>
      <c r="L354" s="8"/>
      <c r="M354" s="1024"/>
      <c r="N354" s="982"/>
      <c r="O354" s="982"/>
      <c r="P354" s="8"/>
      <c r="Q354" s="8"/>
      <c r="R354" s="8"/>
      <c r="S354" s="8"/>
      <c r="T354" s="8"/>
      <c r="U354" s="8"/>
      <c r="V354" s="8"/>
      <c r="W354" s="8"/>
      <c r="X354" s="8"/>
      <c r="Y354" s="8"/>
      <c r="Z354" s="8"/>
    </row>
    <row r="355" spans="1:26" ht="12.75" customHeight="1">
      <c r="A355" s="8"/>
      <c r="B355" s="8"/>
      <c r="C355" s="8"/>
      <c r="D355" s="8"/>
      <c r="E355" s="8"/>
      <c r="F355" s="8"/>
      <c r="G355" s="8"/>
      <c r="H355" s="8"/>
      <c r="I355" s="8"/>
      <c r="J355" s="8"/>
      <c r="K355" s="8"/>
      <c r="L355" s="8"/>
      <c r="M355" s="1024"/>
      <c r="N355" s="982"/>
      <c r="O355" s="982"/>
      <c r="P355" s="8"/>
      <c r="Q355" s="8"/>
      <c r="R355" s="8"/>
      <c r="S355" s="8"/>
      <c r="T355" s="8"/>
      <c r="U355" s="8"/>
      <c r="V355" s="8"/>
      <c r="W355" s="8"/>
      <c r="X355" s="8"/>
      <c r="Y355" s="8"/>
      <c r="Z355" s="8"/>
    </row>
    <row r="356" spans="1:26" ht="12.75" customHeight="1">
      <c r="A356" s="8"/>
      <c r="B356" s="8"/>
      <c r="C356" s="8"/>
      <c r="D356" s="8"/>
      <c r="E356" s="8"/>
      <c r="F356" s="8"/>
      <c r="G356" s="8"/>
      <c r="H356" s="8"/>
      <c r="I356" s="8"/>
      <c r="J356" s="8"/>
      <c r="K356" s="8"/>
      <c r="L356" s="8"/>
      <c r="M356" s="1024"/>
      <c r="N356" s="982"/>
      <c r="O356" s="982"/>
      <c r="P356" s="8"/>
      <c r="Q356" s="8"/>
      <c r="R356" s="8"/>
      <c r="S356" s="8"/>
      <c r="T356" s="8"/>
      <c r="U356" s="8"/>
      <c r="V356" s="8"/>
      <c r="W356" s="8"/>
      <c r="X356" s="8"/>
      <c r="Y356" s="8"/>
      <c r="Z356" s="8"/>
    </row>
    <row r="357" spans="1:26" ht="12.75" customHeight="1">
      <c r="A357" s="8"/>
      <c r="B357" s="8"/>
      <c r="C357" s="8"/>
      <c r="D357" s="8"/>
      <c r="E357" s="8"/>
      <c r="F357" s="8"/>
      <c r="G357" s="8"/>
      <c r="H357" s="8"/>
      <c r="I357" s="8"/>
      <c r="J357" s="8"/>
      <c r="K357" s="8"/>
      <c r="L357" s="8"/>
      <c r="M357" s="1024"/>
      <c r="N357" s="982"/>
      <c r="O357" s="982"/>
      <c r="P357" s="8"/>
      <c r="Q357" s="8"/>
      <c r="R357" s="8"/>
      <c r="S357" s="8"/>
      <c r="T357" s="8"/>
      <c r="U357" s="8"/>
      <c r="V357" s="8"/>
      <c r="W357" s="8"/>
      <c r="X357" s="8"/>
      <c r="Y357" s="8"/>
      <c r="Z357" s="8"/>
    </row>
    <row r="358" spans="1:26" ht="12.75" customHeight="1">
      <c r="A358" s="8"/>
      <c r="B358" s="8"/>
      <c r="C358" s="8"/>
      <c r="D358" s="8"/>
      <c r="E358" s="8"/>
      <c r="F358" s="8"/>
      <c r="G358" s="8"/>
      <c r="H358" s="8"/>
      <c r="I358" s="8"/>
      <c r="J358" s="8"/>
      <c r="K358" s="8"/>
      <c r="L358" s="8"/>
      <c r="M358" s="1024"/>
      <c r="N358" s="982"/>
      <c r="O358" s="982"/>
      <c r="P358" s="8"/>
      <c r="Q358" s="8"/>
      <c r="R358" s="8"/>
      <c r="S358" s="8"/>
      <c r="T358" s="8"/>
      <c r="U358" s="8"/>
      <c r="V358" s="8"/>
      <c r="W358" s="8"/>
      <c r="X358" s="8"/>
      <c r="Y358" s="8"/>
      <c r="Z358" s="8"/>
    </row>
    <row r="359" spans="1:26" ht="12.75" customHeight="1">
      <c r="A359" s="8"/>
      <c r="B359" s="8"/>
      <c r="C359" s="8"/>
      <c r="D359" s="8"/>
      <c r="E359" s="8"/>
      <c r="F359" s="8"/>
      <c r="G359" s="8"/>
      <c r="H359" s="8"/>
      <c r="I359" s="8"/>
      <c r="J359" s="8"/>
      <c r="K359" s="8"/>
      <c r="L359" s="8"/>
      <c r="M359" s="1024"/>
      <c r="N359" s="982"/>
      <c r="O359" s="982"/>
      <c r="P359" s="8"/>
      <c r="Q359" s="8"/>
      <c r="R359" s="8"/>
      <c r="S359" s="8"/>
      <c r="T359" s="8"/>
      <c r="U359" s="8"/>
      <c r="V359" s="8"/>
      <c r="W359" s="8"/>
      <c r="X359" s="8"/>
      <c r="Y359" s="8"/>
      <c r="Z359" s="8"/>
    </row>
    <row r="360" spans="1:26" ht="12.75" customHeight="1">
      <c r="A360" s="8"/>
      <c r="B360" s="8"/>
      <c r="C360" s="8"/>
      <c r="D360" s="8"/>
      <c r="E360" s="8"/>
      <c r="F360" s="8"/>
      <c r="G360" s="8"/>
      <c r="H360" s="8"/>
      <c r="I360" s="8"/>
      <c r="J360" s="8"/>
      <c r="K360" s="8"/>
      <c r="L360" s="8"/>
      <c r="M360" s="1024"/>
      <c r="N360" s="982"/>
      <c r="O360" s="982"/>
      <c r="P360" s="8"/>
      <c r="Q360" s="8"/>
      <c r="R360" s="8"/>
      <c r="S360" s="8"/>
      <c r="T360" s="8"/>
      <c r="U360" s="8"/>
      <c r="V360" s="8"/>
      <c r="W360" s="8"/>
      <c r="X360" s="8"/>
      <c r="Y360" s="8"/>
      <c r="Z360" s="8"/>
    </row>
    <row r="361" spans="1:26" ht="12.75" customHeight="1">
      <c r="A361" s="8"/>
      <c r="B361" s="8"/>
      <c r="C361" s="8"/>
      <c r="D361" s="8"/>
      <c r="E361" s="8"/>
      <c r="F361" s="8"/>
      <c r="G361" s="8"/>
      <c r="H361" s="8"/>
      <c r="I361" s="8"/>
      <c r="J361" s="8"/>
      <c r="K361" s="8"/>
      <c r="L361" s="8"/>
      <c r="M361" s="1024"/>
      <c r="N361" s="982"/>
      <c r="O361" s="982"/>
      <c r="P361" s="8"/>
      <c r="Q361" s="8"/>
      <c r="R361" s="8"/>
      <c r="S361" s="8"/>
      <c r="T361" s="8"/>
      <c r="U361" s="8"/>
      <c r="V361" s="8"/>
      <c r="W361" s="8"/>
      <c r="X361" s="8"/>
      <c r="Y361" s="8"/>
      <c r="Z361" s="8"/>
    </row>
    <row r="362" spans="1:26" ht="12.75" customHeight="1">
      <c r="A362" s="8"/>
      <c r="B362" s="8"/>
      <c r="C362" s="8"/>
      <c r="D362" s="8"/>
      <c r="E362" s="8"/>
      <c r="F362" s="8"/>
      <c r="G362" s="8"/>
      <c r="H362" s="8"/>
      <c r="I362" s="8"/>
      <c r="J362" s="8"/>
      <c r="K362" s="8"/>
      <c r="L362" s="8"/>
      <c r="M362" s="1024"/>
      <c r="N362" s="982"/>
      <c r="O362" s="982"/>
      <c r="P362" s="8"/>
      <c r="Q362" s="8"/>
      <c r="R362" s="8"/>
      <c r="S362" s="8"/>
      <c r="T362" s="8"/>
      <c r="U362" s="8"/>
      <c r="V362" s="8"/>
      <c r="W362" s="8"/>
      <c r="X362" s="8"/>
      <c r="Y362" s="8"/>
      <c r="Z362" s="8"/>
    </row>
    <row r="363" spans="1:26" ht="12.75" customHeight="1">
      <c r="A363" s="8"/>
      <c r="B363" s="8"/>
      <c r="C363" s="8"/>
      <c r="D363" s="8"/>
      <c r="E363" s="8"/>
      <c r="F363" s="8"/>
      <c r="G363" s="8"/>
      <c r="H363" s="8"/>
      <c r="I363" s="8"/>
      <c r="J363" s="8"/>
      <c r="K363" s="8"/>
      <c r="L363" s="8"/>
      <c r="M363" s="1024"/>
      <c r="N363" s="982"/>
      <c r="O363" s="982"/>
      <c r="P363" s="8"/>
      <c r="Q363" s="8"/>
      <c r="R363" s="8"/>
      <c r="S363" s="8"/>
      <c r="T363" s="8"/>
      <c r="U363" s="8"/>
      <c r="V363" s="8"/>
      <c r="W363" s="8"/>
      <c r="X363" s="8"/>
      <c r="Y363" s="8"/>
      <c r="Z363" s="8"/>
    </row>
    <row r="364" spans="1:26" ht="12.75" customHeight="1">
      <c r="A364" s="8"/>
      <c r="B364" s="8"/>
      <c r="C364" s="8"/>
      <c r="D364" s="8"/>
      <c r="E364" s="8"/>
      <c r="F364" s="8"/>
      <c r="G364" s="8"/>
      <c r="H364" s="8"/>
      <c r="I364" s="8"/>
      <c r="J364" s="8"/>
      <c r="K364" s="8"/>
      <c r="L364" s="8"/>
      <c r="M364" s="1024"/>
      <c r="N364" s="982"/>
      <c r="O364" s="982"/>
      <c r="P364" s="8"/>
      <c r="Q364" s="8"/>
      <c r="R364" s="8"/>
      <c r="S364" s="8"/>
      <c r="T364" s="8"/>
      <c r="U364" s="8"/>
      <c r="V364" s="8"/>
      <c r="W364" s="8"/>
      <c r="X364" s="8"/>
      <c r="Y364" s="8"/>
      <c r="Z364" s="8"/>
    </row>
    <row r="365" spans="1:26" ht="12.75" customHeight="1">
      <c r="A365" s="8"/>
      <c r="B365" s="8"/>
      <c r="C365" s="8"/>
      <c r="D365" s="8"/>
      <c r="E365" s="8"/>
      <c r="F365" s="8"/>
      <c r="G365" s="8"/>
      <c r="H365" s="8"/>
      <c r="I365" s="8"/>
      <c r="J365" s="8"/>
      <c r="K365" s="8"/>
      <c r="L365" s="8"/>
      <c r="M365" s="1024"/>
      <c r="N365" s="982"/>
      <c r="O365" s="982"/>
      <c r="P365" s="8"/>
      <c r="Q365" s="8"/>
      <c r="R365" s="8"/>
      <c r="S365" s="8"/>
      <c r="T365" s="8"/>
      <c r="U365" s="8"/>
      <c r="V365" s="8"/>
      <c r="W365" s="8"/>
      <c r="X365" s="8"/>
      <c r="Y365" s="8"/>
      <c r="Z365" s="8"/>
    </row>
    <row r="366" spans="1:26" ht="12.75" customHeight="1">
      <c r="A366" s="8"/>
      <c r="B366" s="8"/>
      <c r="C366" s="8"/>
      <c r="D366" s="8"/>
      <c r="E366" s="8"/>
      <c r="F366" s="8"/>
      <c r="G366" s="8"/>
      <c r="H366" s="8"/>
      <c r="I366" s="8"/>
      <c r="J366" s="8"/>
      <c r="K366" s="8"/>
      <c r="L366" s="8"/>
      <c r="M366" s="1024"/>
      <c r="N366" s="982"/>
      <c r="O366" s="982"/>
      <c r="P366" s="8"/>
      <c r="Q366" s="8"/>
      <c r="R366" s="8"/>
      <c r="S366" s="8"/>
      <c r="T366" s="8"/>
      <c r="U366" s="8"/>
      <c r="V366" s="8"/>
      <c r="W366" s="8"/>
      <c r="X366" s="8"/>
      <c r="Y366" s="8"/>
      <c r="Z366" s="8"/>
    </row>
    <row r="367" spans="1:26" ht="12.75" customHeight="1">
      <c r="A367" s="8"/>
      <c r="B367" s="8"/>
      <c r="C367" s="8"/>
      <c r="D367" s="8"/>
      <c r="E367" s="8"/>
      <c r="F367" s="8"/>
      <c r="G367" s="8"/>
      <c r="H367" s="8"/>
      <c r="I367" s="8"/>
      <c r="J367" s="8"/>
      <c r="K367" s="8"/>
      <c r="L367" s="8"/>
      <c r="M367" s="1024"/>
      <c r="N367" s="982"/>
      <c r="O367" s="982"/>
      <c r="P367" s="8"/>
      <c r="Q367" s="8"/>
      <c r="R367" s="8"/>
      <c r="S367" s="8"/>
      <c r="T367" s="8"/>
      <c r="U367" s="8"/>
      <c r="V367" s="8"/>
      <c r="W367" s="8"/>
      <c r="X367" s="8"/>
      <c r="Y367" s="8"/>
      <c r="Z367" s="8"/>
    </row>
    <row r="368" spans="1:26" ht="12.75" customHeight="1">
      <c r="A368" s="8"/>
      <c r="B368" s="8"/>
      <c r="C368" s="8"/>
      <c r="D368" s="8"/>
      <c r="E368" s="8"/>
      <c r="F368" s="8"/>
      <c r="G368" s="8"/>
      <c r="H368" s="8"/>
      <c r="I368" s="8"/>
      <c r="J368" s="8"/>
      <c r="K368" s="8"/>
      <c r="L368" s="8"/>
      <c r="M368" s="1024"/>
      <c r="N368" s="982"/>
      <c r="O368" s="982"/>
      <c r="P368" s="8"/>
      <c r="Q368" s="8"/>
      <c r="R368" s="8"/>
      <c r="S368" s="8"/>
      <c r="T368" s="8"/>
      <c r="U368" s="8"/>
      <c r="V368" s="8"/>
      <c r="W368" s="8"/>
      <c r="X368" s="8"/>
      <c r="Y368" s="8"/>
      <c r="Z368" s="8"/>
    </row>
    <row r="369" spans="1:26" ht="12.75" customHeight="1">
      <c r="A369" s="8"/>
      <c r="B369" s="8"/>
      <c r="C369" s="8"/>
      <c r="D369" s="8"/>
      <c r="E369" s="8"/>
      <c r="F369" s="8"/>
      <c r="G369" s="8"/>
      <c r="H369" s="8"/>
      <c r="I369" s="8"/>
      <c r="J369" s="8"/>
      <c r="K369" s="8"/>
      <c r="L369" s="8"/>
      <c r="M369" s="1024"/>
      <c r="N369" s="982"/>
      <c r="O369" s="982"/>
      <c r="P369" s="8"/>
      <c r="Q369" s="8"/>
      <c r="R369" s="8"/>
      <c r="S369" s="8"/>
      <c r="T369" s="8"/>
      <c r="U369" s="8"/>
      <c r="V369" s="8"/>
      <c r="W369" s="8"/>
      <c r="X369" s="8"/>
      <c r="Y369" s="8"/>
      <c r="Z369" s="8"/>
    </row>
    <row r="370" spans="1:26" ht="12.75" customHeight="1">
      <c r="A370" s="8"/>
      <c r="B370" s="8"/>
      <c r="C370" s="8"/>
      <c r="D370" s="8"/>
      <c r="E370" s="8"/>
      <c r="F370" s="8"/>
      <c r="G370" s="8"/>
      <c r="H370" s="8"/>
      <c r="I370" s="8"/>
      <c r="J370" s="8"/>
      <c r="K370" s="8"/>
      <c r="L370" s="8"/>
      <c r="M370" s="1024"/>
      <c r="N370" s="982"/>
      <c r="O370" s="982"/>
      <c r="P370" s="8"/>
      <c r="Q370" s="8"/>
      <c r="R370" s="8"/>
      <c r="S370" s="8"/>
      <c r="T370" s="8"/>
      <c r="U370" s="8"/>
      <c r="V370" s="8"/>
      <c r="W370" s="8"/>
      <c r="X370" s="8"/>
      <c r="Y370" s="8"/>
      <c r="Z370" s="8"/>
    </row>
    <row r="371" spans="1:26" ht="12.75" customHeight="1">
      <c r="A371" s="8"/>
      <c r="B371" s="8"/>
      <c r="C371" s="8"/>
      <c r="D371" s="8"/>
      <c r="E371" s="8"/>
      <c r="F371" s="8"/>
      <c r="G371" s="8"/>
      <c r="H371" s="8"/>
      <c r="I371" s="8"/>
      <c r="J371" s="8"/>
      <c r="K371" s="8"/>
      <c r="L371" s="8"/>
      <c r="M371" s="1024"/>
      <c r="N371" s="982"/>
      <c r="O371" s="982"/>
      <c r="P371" s="8"/>
      <c r="Q371" s="8"/>
      <c r="R371" s="8"/>
      <c r="S371" s="8"/>
      <c r="T371" s="8"/>
      <c r="U371" s="8"/>
      <c r="V371" s="8"/>
      <c r="W371" s="8"/>
      <c r="X371" s="8"/>
      <c r="Y371" s="8"/>
      <c r="Z371" s="8"/>
    </row>
    <row r="372" spans="1:26" ht="12.75" customHeight="1">
      <c r="A372" s="8"/>
      <c r="B372" s="8"/>
      <c r="C372" s="8"/>
      <c r="D372" s="8"/>
      <c r="E372" s="8"/>
      <c r="F372" s="8"/>
      <c r="G372" s="8"/>
      <c r="H372" s="8"/>
      <c r="I372" s="8"/>
      <c r="J372" s="8"/>
      <c r="K372" s="8"/>
      <c r="L372" s="8"/>
      <c r="M372" s="1024"/>
      <c r="N372" s="982"/>
      <c r="O372" s="982"/>
      <c r="P372" s="8"/>
      <c r="Q372" s="8"/>
      <c r="R372" s="8"/>
      <c r="S372" s="8"/>
      <c r="T372" s="8"/>
      <c r="U372" s="8"/>
      <c r="V372" s="8"/>
      <c r="W372" s="8"/>
      <c r="X372" s="8"/>
      <c r="Y372" s="8"/>
      <c r="Z372" s="8"/>
    </row>
    <row r="373" spans="1:26" ht="12.75" customHeight="1">
      <c r="A373" s="8"/>
      <c r="B373" s="8"/>
      <c r="C373" s="8"/>
      <c r="D373" s="8"/>
      <c r="E373" s="8"/>
      <c r="F373" s="8"/>
      <c r="G373" s="8"/>
      <c r="H373" s="8"/>
      <c r="I373" s="8"/>
      <c r="J373" s="8"/>
      <c r="K373" s="8"/>
      <c r="L373" s="8"/>
      <c r="M373" s="1024"/>
      <c r="N373" s="982"/>
      <c r="O373" s="982"/>
      <c r="P373" s="8"/>
      <c r="Q373" s="8"/>
      <c r="R373" s="8"/>
      <c r="S373" s="8"/>
      <c r="T373" s="8"/>
      <c r="U373" s="8"/>
      <c r="V373" s="8"/>
      <c r="W373" s="8"/>
      <c r="X373" s="8"/>
      <c r="Y373" s="8"/>
      <c r="Z373" s="8"/>
    </row>
    <row r="374" spans="1:26" ht="12.75" customHeight="1">
      <c r="A374" s="8"/>
      <c r="B374" s="8"/>
      <c r="C374" s="8"/>
      <c r="D374" s="8"/>
      <c r="E374" s="8"/>
      <c r="F374" s="8"/>
      <c r="G374" s="8"/>
      <c r="H374" s="8"/>
      <c r="I374" s="8"/>
      <c r="J374" s="8"/>
      <c r="K374" s="8"/>
      <c r="L374" s="8"/>
      <c r="M374" s="1024"/>
      <c r="N374" s="982"/>
      <c r="O374" s="982"/>
      <c r="P374" s="8"/>
      <c r="Q374" s="8"/>
      <c r="R374" s="8"/>
      <c r="S374" s="8"/>
      <c r="T374" s="8"/>
      <c r="U374" s="8"/>
      <c r="V374" s="8"/>
      <c r="W374" s="8"/>
      <c r="X374" s="8"/>
      <c r="Y374" s="8"/>
      <c r="Z374" s="8"/>
    </row>
    <row r="375" spans="1:26" ht="12.75" customHeight="1">
      <c r="A375" s="8"/>
      <c r="B375" s="8"/>
      <c r="C375" s="8"/>
      <c r="D375" s="8"/>
      <c r="E375" s="8"/>
      <c r="F375" s="8"/>
      <c r="G375" s="8"/>
      <c r="H375" s="8"/>
      <c r="I375" s="8"/>
      <c r="J375" s="8"/>
      <c r="K375" s="8"/>
      <c r="L375" s="8"/>
      <c r="M375" s="1024"/>
      <c r="N375" s="982"/>
      <c r="O375" s="982"/>
      <c r="P375" s="8"/>
      <c r="Q375" s="8"/>
      <c r="R375" s="8"/>
      <c r="S375" s="8"/>
      <c r="T375" s="8"/>
      <c r="U375" s="8"/>
      <c r="V375" s="8"/>
      <c r="W375" s="8"/>
      <c r="X375" s="8"/>
      <c r="Y375" s="8"/>
      <c r="Z375" s="8"/>
    </row>
    <row r="376" spans="1:26" ht="12.75" customHeight="1">
      <c r="A376" s="8"/>
      <c r="B376" s="8"/>
      <c r="C376" s="8"/>
      <c r="D376" s="8"/>
      <c r="E376" s="8"/>
      <c r="F376" s="8"/>
      <c r="G376" s="8"/>
      <c r="H376" s="8"/>
      <c r="I376" s="8"/>
      <c r="J376" s="8"/>
      <c r="K376" s="8"/>
      <c r="L376" s="8"/>
      <c r="M376" s="1024"/>
      <c r="N376" s="982"/>
      <c r="O376" s="982"/>
      <c r="P376" s="8"/>
      <c r="Q376" s="8"/>
      <c r="R376" s="8"/>
      <c r="S376" s="8"/>
      <c r="T376" s="8"/>
      <c r="U376" s="8"/>
      <c r="V376" s="8"/>
      <c r="W376" s="8"/>
      <c r="X376" s="8"/>
      <c r="Y376" s="8"/>
      <c r="Z376" s="8"/>
    </row>
    <row r="377" spans="1:26" ht="12.75" customHeight="1">
      <c r="A377" s="8"/>
      <c r="B377" s="8"/>
      <c r="C377" s="8"/>
      <c r="D377" s="8"/>
      <c r="E377" s="8"/>
      <c r="F377" s="8"/>
      <c r="G377" s="8"/>
      <c r="H377" s="8"/>
      <c r="I377" s="8"/>
      <c r="J377" s="8"/>
      <c r="K377" s="8"/>
      <c r="L377" s="8"/>
      <c r="M377" s="1024"/>
      <c r="N377" s="982"/>
      <c r="O377" s="982"/>
      <c r="P377" s="8"/>
      <c r="Q377" s="8"/>
      <c r="R377" s="8"/>
      <c r="S377" s="8"/>
      <c r="T377" s="8"/>
      <c r="U377" s="8"/>
      <c r="V377" s="8"/>
      <c r="W377" s="8"/>
      <c r="X377" s="8"/>
      <c r="Y377" s="8"/>
      <c r="Z377" s="8"/>
    </row>
    <row r="378" spans="1:26" ht="12.75" customHeight="1">
      <c r="A378" s="8"/>
      <c r="B378" s="8"/>
      <c r="C378" s="8"/>
      <c r="D378" s="8"/>
      <c r="E378" s="8"/>
      <c r="F378" s="8"/>
      <c r="G378" s="8"/>
      <c r="H378" s="8"/>
      <c r="I378" s="8"/>
      <c r="J378" s="8"/>
      <c r="K378" s="8"/>
      <c r="L378" s="8"/>
      <c r="M378" s="1024"/>
      <c r="N378" s="982"/>
      <c r="O378" s="982"/>
      <c r="P378" s="8"/>
      <c r="Q378" s="8"/>
      <c r="R378" s="8"/>
      <c r="S378" s="8"/>
      <c r="T378" s="8"/>
      <c r="U378" s="8"/>
      <c r="V378" s="8"/>
      <c r="W378" s="8"/>
      <c r="X378" s="8"/>
      <c r="Y378" s="8"/>
      <c r="Z378" s="8"/>
    </row>
    <row r="379" spans="1:26" ht="12.75" customHeight="1">
      <c r="A379" s="8"/>
      <c r="B379" s="8"/>
      <c r="C379" s="8"/>
      <c r="D379" s="8"/>
      <c r="E379" s="8"/>
      <c r="F379" s="8"/>
      <c r="G379" s="8"/>
      <c r="H379" s="8"/>
      <c r="I379" s="8"/>
      <c r="J379" s="8"/>
      <c r="K379" s="8"/>
      <c r="L379" s="8"/>
      <c r="M379" s="1024"/>
      <c r="N379" s="982"/>
      <c r="O379" s="982"/>
      <c r="P379" s="8"/>
      <c r="Q379" s="8"/>
      <c r="R379" s="8"/>
      <c r="S379" s="8"/>
      <c r="T379" s="8"/>
      <c r="U379" s="8"/>
      <c r="V379" s="8"/>
      <c r="W379" s="8"/>
      <c r="X379" s="8"/>
      <c r="Y379" s="8"/>
      <c r="Z379" s="8"/>
    </row>
    <row r="380" spans="1:26" ht="12.75" customHeight="1">
      <c r="A380" s="8"/>
      <c r="B380" s="8"/>
      <c r="C380" s="8"/>
      <c r="D380" s="8"/>
      <c r="E380" s="8"/>
      <c r="F380" s="8"/>
      <c r="G380" s="8"/>
      <c r="H380" s="8"/>
      <c r="I380" s="8"/>
      <c r="J380" s="8"/>
      <c r="K380" s="8"/>
      <c r="L380" s="8"/>
      <c r="M380" s="1024"/>
      <c r="N380" s="982"/>
      <c r="O380" s="982"/>
      <c r="P380" s="8"/>
      <c r="Q380" s="8"/>
      <c r="R380" s="8"/>
      <c r="S380" s="8"/>
      <c r="T380" s="8"/>
      <c r="U380" s="8"/>
      <c r="V380" s="8"/>
      <c r="W380" s="8"/>
      <c r="X380" s="8"/>
      <c r="Y380" s="8"/>
      <c r="Z380" s="8"/>
    </row>
    <row r="381" spans="1:26" ht="12.75" customHeight="1">
      <c r="A381" s="8"/>
      <c r="B381" s="8"/>
      <c r="C381" s="8"/>
      <c r="D381" s="8"/>
      <c r="E381" s="8"/>
      <c r="F381" s="8"/>
      <c r="G381" s="8"/>
      <c r="H381" s="8"/>
      <c r="I381" s="8"/>
      <c r="J381" s="8"/>
      <c r="K381" s="8"/>
      <c r="L381" s="8"/>
      <c r="M381" s="1024"/>
      <c r="N381" s="982"/>
      <c r="O381" s="982"/>
      <c r="P381" s="8"/>
      <c r="Q381" s="8"/>
      <c r="R381" s="8"/>
      <c r="S381" s="8"/>
      <c r="T381" s="8"/>
      <c r="U381" s="8"/>
      <c r="V381" s="8"/>
      <c r="W381" s="8"/>
      <c r="X381" s="8"/>
      <c r="Y381" s="8"/>
      <c r="Z381" s="8"/>
    </row>
    <row r="382" spans="1:26" ht="12.75" customHeight="1">
      <c r="A382" s="8"/>
      <c r="B382" s="8"/>
      <c r="C382" s="8"/>
      <c r="D382" s="8"/>
      <c r="E382" s="8"/>
      <c r="F382" s="8"/>
      <c r="G382" s="8"/>
      <c r="H382" s="8"/>
      <c r="I382" s="8"/>
      <c r="J382" s="8"/>
      <c r="K382" s="8"/>
      <c r="L382" s="8"/>
      <c r="M382" s="1024"/>
      <c r="N382" s="982"/>
      <c r="O382" s="982"/>
      <c r="P382" s="8"/>
      <c r="Q382" s="8"/>
      <c r="R382" s="8"/>
      <c r="S382" s="8"/>
      <c r="T382" s="8"/>
      <c r="U382" s="8"/>
      <c r="V382" s="8"/>
      <c r="W382" s="8"/>
      <c r="X382" s="8"/>
      <c r="Y382" s="8"/>
      <c r="Z382" s="8"/>
    </row>
    <row r="383" spans="1:26" ht="12.75" customHeight="1">
      <c r="A383" s="8"/>
      <c r="B383" s="8"/>
      <c r="C383" s="8"/>
      <c r="D383" s="8"/>
      <c r="E383" s="8"/>
      <c r="F383" s="8"/>
      <c r="G383" s="8"/>
      <c r="H383" s="8"/>
      <c r="I383" s="8"/>
      <c r="J383" s="8"/>
      <c r="K383" s="8"/>
      <c r="L383" s="8"/>
      <c r="M383" s="1024"/>
      <c r="N383" s="982"/>
      <c r="O383" s="982"/>
      <c r="P383" s="8"/>
      <c r="Q383" s="8"/>
      <c r="R383" s="8"/>
      <c r="S383" s="8"/>
      <c r="T383" s="8"/>
      <c r="U383" s="8"/>
      <c r="V383" s="8"/>
      <c r="W383" s="8"/>
      <c r="X383" s="8"/>
      <c r="Y383" s="8"/>
      <c r="Z383" s="8"/>
    </row>
    <row r="384" spans="1:26" ht="12.75" customHeight="1">
      <c r="A384" s="8"/>
      <c r="B384" s="8"/>
      <c r="C384" s="8"/>
      <c r="D384" s="8"/>
      <c r="E384" s="8"/>
      <c r="F384" s="8"/>
      <c r="G384" s="8"/>
      <c r="H384" s="8"/>
      <c r="I384" s="8"/>
      <c r="J384" s="8"/>
      <c r="K384" s="8"/>
      <c r="L384" s="8"/>
      <c r="M384" s="1024"/>
      <c r="N384" s="982"/>
      <c r="O384" s="982"/>
      <c r="P384" s="8"/>
      <c r="Q384" s="8"/>
      <c r="R384" s="8"/>
      <c r="S384" s="8"/>
      <c r="T384" s="8"/>
      <c r="U384" s="8"/>
      <c r="V384" s="8"/>
      <c r="W384" s="8"/>
      <c r="X384" s="8"/>
      <c r="Y384" s="8"/>
      <c r="Z384" s="8"/>
    </row>
    <row r="385" spans="1:26" ht="12.75" customHeight="1">
      <c r="A385" s="8"/>
      <c r="B385" s="8"/>
      <c r="C385" s="8"/>
      <c r="D385" s="8"/>
      <c r="E385" s="8"/>
      <c r="F385" s="8"/>
      <c r="G385" s="8"/>
      <c r="H385" s="8"/>
      <c r="I385" s="8"/>
      <c r="J385" s="8"/>
      <c r="K385" s="8"/>
      <c r="L385" s="8"/>
      <c r="M385" s="1024"/>
      <c r="N385" s="982"/>
      <c r="O385" s="982"/>
      <c r="P385" s="8"/>
      <c r="Q385" s="8"/>
      <c r="R385" s="8"/>
      <c r="S385" s="8"/>
      <c r="T385" s="8"/>
      <c r="U385" s="8"/>
      <c r="V385" s="8"/>
      <c r="W385" s="8"/>
      <c r="X385" s="8"/>
      <c r="Y385" s="8"/>
      <c r="Z385" s="8"/>
    </row>
    <row r="386" spans="1:26" ht="12.75" customHeight="1">
      <c r="A386" s="8"/>
      <c r="B386" s="8"/>
      <c r="C386" s="8"/>
      <c r="D386" s="8"/>
      <c r="E386" s="8"/>
      <c r="F386" s="8"/>
      <c r="G386" s="8"/>
      <c r="H386" s="8"/>
      <c r="I386" s="8"/>
      <c r="J386" s="8"/>
      <c r="K386" s="8"/>
      <c r="L386" s="8"/>
      <c r="M386" s="1024"/>
      <c r="N386" s="982"/>
      <c r="O386" s="982"/>
      <c r="P386" s="8"/>
      <c r="Q386" s="8"/>
      <c r="R386" s="8"/>
      <c r="S386" s="8"/>
      <c r="T386" s="8"/>
      <c r="U386" s="8"/>
      <c r="V386" s="8"/>
      <c r="W386" s="8"/>
      <c r="X386" s="8"/>
      <c r="Y386" s="8"/>
      <c r="Z386" s="8"/>
    </row>
    <row r="387" spans="1:26" ht="12.75" customHeight="1">
      <c r="A387" s="8"/>
      <c r="B387" s="8"/>
      <c r="C387" s="8"/>
      <c r="D387" s="8"/>
      <c r="E387" s="8"/>
      <c r="F387" s="8"/>
      <c r="G387" s="8"/>
      <c r="H387" s="8"/>
      <c r="I387" s="8"/>
      <c r="J387" s="8"/>
      <c r="K387" s="8"/>
      <c r="L387" s="8"/>
      <c r="M387" s="1024"/>
      <c r="N387" s="982"/>
      <c r="O387" s="982"/>
      <c r="P387" s="8"/>
      <c r="Q387" s="8"/>
      <c r="R387" s="8"/>
      <c r="S387" s="8"/>
      <c r="T387" s="8"/>
      <c r="U387" s="8"/>
      <c r="V387" s="8"/>
      <c r="W387" s="8"/>
      <c r="X387" s="8"/>
      <c r="Y387" s="8"/>
      <c r="Z387" s="8"/>
    </row>
    <row r="388" spans="1:26" ht="12.75" customHeight="1">
      <c r="A388" s="8"/>
      <c r="B388" s="8"/>
      <c r="C388" s="8"/>
      <c r="D388" s="8"/>
      <c r="E388" s="8"/>
      <c r="F388" s="8"/>
      <c r="G388" s="8"/>
      <c r="H388" s="8"/>
      <c r="I388" s="8"/>
      <c r="J388" s="8"/>
      <c r="K388" s="8"/>
      <c r="L388" s="8"/>
      <c r="M388" s="1024"/>
      <c r="N388" s="982"/>
      <c r="O388" s="982"/>
      <c r="P388" s="8"/>
      <c r="Q388" s="8"/>
      <c r="R388" s="8"/>
      <c r="S388" s="8"/>
      <c r="T388" s="8"/>
      <c r="U388" s="8"/>
      <c r="V388" s="8"/>
      <c r="W388" s="8"/>
      <c r="X388" s="8"/>
      <c r="Y388" s="8"/>
      <c r="Z388" s="8"/>
    </row>
    <row r="389" spans="1:26" ht="12.75" customHeight="1">
      <c r="A389" s="8"/>
      <c r="B389" s="8"/>
      <c r="C389" s="8"/>
      <c r="D389" s="8"/>
      <c r="E389" s="8"/>
      <c r="F389" s="8"/>
      <c r="G389" s="8"/>
      <c r="H389" s="8"/>
      <c r="I389" s="8"/>
      <c r="J389" s="8"/>
      <c r="K389" s="8"/>
      <c r="L389" s="8"/>
      <c r="M389" s="1024"/>
      <c r="N389" s="982"/>
      <c r="O389" s="982"/>
      <c r="P389" s="8"/>
      <c r="Q389" s="8"/>
      <c r="R389" s="8"/>
      <c r="S389" s="8"/>
      <c r="T389" s="8"/>
      <c r="U389" s="8"/>
      <c r="V389" s="8"/>
      <c r="W389" s="8"/>
      <c r="X389" s="8"/>
      <c r="Y389" s="8"/>
      <c r="Z389" s="8"/>
    </row>
    <row r="390" spans="1:26" ht="12.75" customHeight="1">
      <c r="A390" s="8"/>
      <c r="B390" s="8"/>
      <c r="C390" s="8"/>
      <c r="D390" s="8"/>
      <c r="E390" s="8"/>
      <c r="F390" s="8"/>
      <c r="G390" s="8"/>
      <c r="H390" s="8"/>
      <c r="I390" s="8"/>
      <c r="J390" s="8"/>
      <c r="K390" s="8"/>
      <c r="L390" s="8"/>
      <c r="M390" s="1024"/>
      <c r="N390" s="982"/>
      <c r="O390" s="982"/>
      <c r="P390" s="8"/>
      <c r="Q390" s="8"/>
      <c r="R390" s="8"/>
      <c r="S390" s="8"/>
      <c r="T390" s="8"/>
      <c r="U390" s="8"/>
      <c r="V390" s="8"/>
      <c r="W390" s="8"/>
      <c r="X390" s="8"/>
      <c r="Y390" s="8"/>
      <c r="Z390" s="8"/>
    </row>
    <row r="391" spans="1:26" ht="12.75" customHeight="1">
      <c r="A391" s="8"/>
      <c r="B391" s="8"/>
      <c r="C391" s="8"/>
      <c r="D391" s="8"/>
      <c r="E391" s="8"/>
      <c r="F391" s="8"/>
      <c r="G391" s="8"/>
      <c r="H391" s="8"/>
      <c r="I391" s="8"/>
      <c r="J391" s="8"/>
      <c r="K391" s="8"/>
      <c r="L391" s="8"/>
      <c r="M391" s="1024"/>
      <c r="N391" s="982"/>
      <c r="O391" s="982"/>
      <c r="P391" s="8"/>
      <c r="Q391" s="8"/>
      <c r="R391" s="8"/>
      <c r="S391" s="8"/>
      <c r="T391" s="8"/>
      <c r="U391" s="8"/>
      <c r="V391" s="8"/>
      <c r="W391" s="8"/>
      <c r="X391" s="8"/>
      <c r="Y391" s="8"/>
      <c r="Z391" s="8"/>
    </row>
    <row r="392" spans="1:26" ht="12.75" customHeight="1">
      <c r="A392" s="8"/>
      <c r="B392" s="8"/>
      <c r="C392" s="8"/>
      <c r="D392" s="8"/>
      <c r="E392" s="8"/>
      <c r="F392" s="8"/>
      <c r="G392" s="8"/>
      <c r="H392" s="8"/>
      <c r="I392" s="8"/>
      <c r="J392" s="8"/>
      <c r="K392" s="8"/>
      <c r="L392" s="8"/>
      <c r="M392" s="1024"/>
      <c r="N392" s="982"/>
      <c r="O392" s="982"/>
      <c r="P392" s="8"/>
      <c r="Q392" s="8"/>
      <c r="R392" s="8"/>
      <c r="S392" s="8"/>
      <c r="T392" s="8"/>
      <c r="U392" s="8"/>
      <c r="V392" s="8"/>
      <c r="W392" s="8"/>
      <c r="X392" s="8"/>
      <c r="Y392" s="8"/>
      <c r="Z392" s="8"/>
    </row>
    <row r="393" spans="1:26" ht="12.75" customHeight="1">
      <c r="A393" s="8"/>
      <c r="B393" s="8"/>
      <c r="C393" s="8"/>
      <c r="D393" s="8"/>
      <c r="E393" s="8"/>
      <c r="F393" s="8"/>
      <c r="G393" s="8"/>
      <c r="H393" s="8"/>
      <c r="I393" s="8"/>
      <c r="J393" s="8"/>
      <c r="K393" s="8"/>
      <c r="L393" s="8"/>
      <c r="M393" s="1024"/>
      <c r="N393" s="982"/>
      <c r="O393" s="982"/>
      <c r="P393" s="8"/>
      <c r="Q393" s="8"/>
      <c r="R393" s="8"/>
      <c r="S393" s="8"/>
      <c r="T393" s="8"/>
      <c r="U393" s="8"/>
      <c r="V393" s="8"/>
      <c r="W393" s="8"/>
      <c r="X393" s="8"/>
      <c r="Y393" s="8"/>
      <c r="Z393" s="8"/>
    </row>
    <row r="394" spans="1:26" ht="12.75" customHeight="1">
      <c r="A394" s="8"/>
      <c r="B394" s="8"/>
      <c r="C394" s="8"/>
      <c r="D394" s="8"/>
      <c r="E394" s="8"/>
      <c r="F394" s="8"/>
      <c r="G394" s="8"/>
      <c r="H394" s="8"/>
      <c r="I394" s="8"/>
      <c r="J394" s="8"/>
      <c r="K394" s="8"/>
      <c r="L394" s="8"/>
      <c r="M394" s="1024"/>
      <c r="N394" s="982"/>
      <c r="O394" s="982"/>
      <c r="P394" s="8"/>
      <c r="Q394" s="8"/>
      <c r="R394" s="8"/>
      <c r="S394" s="8"/>
      <c r="T394" s="8"/>
      <c r="U394" s="8"/>
      <c r="V394" s="8"/>
      <c r="W394" s="8"/>
      <c r="X394" s="8"/>
      <c r="Y394" s="8"/>
      <c r="Z394" s="8"/>
    </row>
    <row r="395" spans="1:26" ht="12.75" customHeight="1">
      <c r="A395" s="8"/>
      <c r="B395" s="8"/>
      <c r="C395" s="8"/>
      <c r="D395" s="8"/>
      <c r="E395" s="8"/>
      <c r="F395" s="8"/>
      <c r="G395" s="8"/>
      <c r="H395" s="8"/>
      <c r="I395" s="8"/>
      <c r="J395" s="8"/>
      <c r="K395" s="8"/>
      <c r="L395" s="8"/>
      <c r="M395" s="1024"/>
      <c r="N395" s="982"/>
      <c r="O395" s="982"/>
      <c r="P395" s="8"/>
      <c r="Q395" s="8"/>
      <c r="R395" s="8"/>
      <c r="S395" s="8"/>
      <c r="T395" s="8"/>
      <c r="U395" s="8"/>
      <c r="V395" s="8"/>
      <c r="W395" s="8"/>
      <c r="X395" s="8"/>
      <c r="Y395" s="8"/>
      <c r="Z395" s="8"/>
    </row>
    <row r="396" spans="1:26" ht="12.75" customHeight="1">
      <c r="A396" s="8"/>
      <c r="B396" s="8"/>
      <c r="C396" s="8"/>
      <c r="D396" s="8"/>
      <c r="E396" s="8"/>
      <c r="F396" s="8"/>
      <c r="G396" s="8"/>
      <c r="H396" s="8"/>
      <c r="I396" s="8"/>
      <c r="J396" s="8"/>
      <c r="K396" s="8"/>
      <c r="L396" s="8"/>
      <c r="M396" s="1024"/>
      <c r="N396" s="982"/>
      <c r="O396" s="982"/>
      <c r="P396" s="8"/>
      <c r="Q396" s="8"/>
      <c r="R396" s="8"/>
      <c r="S396" s="8"/>
      <c r="T396" s="8"/>
      <c r="U396" s="8"/>
      <c r="V396" s="8"/>
      <c r="W396" s="8"/>
      <c r="X396" s="8"/>
      <c r="Y396" s="8"/>
      <c r="Z396" s="8"/>
    </row>
    <row r="397" spans="1:26" ht="12.75" customHeight="1">
      <c r="A397" s="8"/>
      <c r="B397" s="8"/>
      <c r="C397" s="8"/>
      <c r="D397" s="8"/>
      <c r="E397" s="8"/>
      <c r="F397" s="8"/>
      <c r="G397" s="8"/>
      <c r="H397" s="8"/>
      <c r="I397" s="8"/>
      <c r="J397" s="8"/>
      <c r="K397" s="8"/>
      <c r="L397" s="8"/>
      <c r="M397" s="1024"/>
      <c r="N397" s="982"/>
      <c r="O397" s="982"/>
      <c r="P397" s="8"/>
      <c r="Q397" s="8"/>
      <c r="R397" s="8"/>
      <c r="S397" s="8"/>
      <c r="T397" s="8"/>
      <c r="U397" s="8"/>
      <c r="V397" s="8"/>
      <c r="W397" s="8"/>
      <c r="X397" s="8"/>
      <c r="Y397" s="8"/>
      <c r="Z397" s="8"/>
    </row>
    <row r="398" spans="1:26" ht="12.75" customHeight="1">
      <c r="A398" s="8"/>
      <c r="B398" s="8"/>
      <c r="C398" s="8"/>
      <c r="D398" s="8"/>
      <c r="E398" s="8"/>
      <c r="F398" s="8"/>
      <c r="G398" s="8"/>
      <c r="H398" s="8"/>
      <c r="I398" s="8"/>
      <c r="J398" s="8"/>
      <c r="K398" s="8"/>
      <c r="L398" s="8"/>
      <c r="M398" s="1024"/>
      <c r="N398" s="982"/>
      <c r="O398" s="982"/>
      <c r="P398" s="8"/>
      <c r="Q398" s="8"/>
      <c r="R398" s="8"/>
      <c r="S398" s="8"/>
      <c r="T398" s="8"/>
      <c r="U398" s="8"/>
      <c r="V398" s="8"/>
      <c r="W398" s="8"/>
      <c r="X398" s="8"/>
      <c r="Y398" s="8"/>
      <c r="Z398" s="8"/>
    </row>
    <row r="399" spans="1:26" ht="12.75" customHeight="1">
      <c r="A399" s="8"/>
      <c r="B399" s="8"/>
      <c r="C399" s="8"/>
      <c r="D399" s="8"/>
      <c r="E399" s="8"/>
      <c r="F399" s="8"/>
      <c r="G399" s="8"/>
      <c r="H399" s="8"/>
      <c r="I399" s="8"/>
      <c r="J399" s="8"/>
      <c r="K399" s="8"/>
      <c r="L399" s="8"/>
      <c r="M399" s="1024"/>
      <c r="N399" s="982"/>
      <c r="O399" s="982"/>
      <c r="P399" s="8"/>
      <c r="Q399" s="8"/>
      <c r="R399" s="8"/>
      <c r="S399" s="8"/>
      <c r="T399" s="8"/>
      <c r="U399" s="8"/>
      <c r="V399" s="8"/>
      <c r="W399" s="8"/>
      <c r="X399" s="8"/>
      <c r="Y399" s="8"/>
      <c r="Z399" s="8"/>
    </row>
    <row r="400" spans="1:26" ht="12.75" customHeight="1">
      <c r="A400" s="8"/>
      <c r="B400" s="8"/>
      <c r="C400" s="8"/>
      <c r="D400" s="8"/>
      <c r="E400" s="8"/>
      <c r="F400" s="8"/>
      <c r="G400" s="8"/>
      <c r="H400" s="8"/>
      <c r="I400" s="8"/>
      <c r="J400" s="8"/>
      <c r="K400" s="8"/>
      <c r="L400" s="8"/>
      <c r="M400" s="1024"/>
      <c r="N400" s="982"/>
      <c r="O400" s="982"/>
      <c r="P400" s="8"/>
      <c r="Q400" s="8"/>
      <c r="R400" s="8"/>
      <c r="S400" s="8"/>
      <c r="T400" s="8"/>
      <c r="U400" s="8"/>
      <c r="V400" s="8"/>
      <c r="W400" s="8"/>
      <c r="X400" s="8"/>
      <c r="Y400" s="8"/>
      <c r="Z400" s="8"/>
    </row>
    <row r="401" spans="1:26" ht="12.75" customHeight="1">
      <c r="A401" s="8"/>
      <c r="B401" s="8"/>
      <c r="C401" s="8"/>
      <c r="D401" s="8"/>
      <c r="E401" s="8"/>
      <c r="F401" s="8"/>
      <c r="G401" s="8"/>
      <c r="H401" s="8"/>
      <c r="I401" s="8"/>
      <c r="J401" s="8"/>
      <c r="K401" s="8"/>
      <c r="L401" s="8"/>
      <c r="M401" s="1024"/>
      <c r="N401" s="982"/>
      <c r="O401" s="982"/>
      <c r="P401" s="8"/>
      <c r="Q401" s="8"/>
      <c r="R401" s="8"/>
      <c r="S401" s="8"/>
      <c r="T401" s="8"/>
      <c r="U401" s="8"/>
      <c r="V401" s="8"/>
      <c r="W401" s="8"/>
      <c r="X401" s="8"/>
      <c r="Y401" s="8"/>
      <c r="Z401" s="8"/>
    </row>
    <row r="402" spans="1:26" ht="12.75" customHeight="1">
      <c r="A402" s="8"/>
      <c r="B402" s="8"/>
      <c r="C402" s="8"/>
      <c r="D402" s="8"/>
      <c r="E402" s="8"/>
      <c r="F402" s="8"/>
      <c r="G402" s="8"/>
      <c r="H402" s="8"/>
      <c r="I402" s="8"/>
      <c r="J402" s="8"/>
      <c r="K402" s="8"/>
      <c r="L402" s="8"/>
      <c r="M402" s="1024"/>
      <c r="N402" s="982"/>
      <c r="O402" s="982"/>
      <c r="P402" s="8"/>
      <c r="Q402" s="8"/>
      <c r="R402" s="8"/>
      <c r="S402" s="8"/>
      <c r="T402" s="8"/>
      <c r="U402" s="8"/>
      <c r="V402" s="8"/>
      <c r="W402" s="8"/>
      <c r="X402" s="8"/>
      <c r="Y402" s="8"/>
      <c r="Z402" s="8"/>
    </row>
    <row r="403" spans="1:26" ht="12.75" customHeight="1">
      <c r="A403" s="8"/>
      <c r="B403" s="8"/>
      <c r="C403" s="8"/>
      <c r="D403" s="8"/>
      <c r="E403" s="8"/>
      <c r="F403" s="8"/>
      <c r="G403" s="8"/>
      <c r="H403" s="8"/>
      <c r="I403" s="8"/>
      <c r="J403" s="8"/>
      <c r="K403" s="8"/>
      <c r="L403" s="8"/>
      <c r="M403" s="1024"/>
      <c r="N403" s="982"/>
      <c r="O403" s="982"/>
      <c r="P403" s="8"/>
      <c r="Q403" s="8"/>
      <c r="R403" s="8"/>
      <c r="S403" s="8"/>
      <c r="T403" s="8"/>
      <c r="U403" s="8"/>
      <c r="V403" s="8"/>
      <c r="W403" s="8"/>
      <c r="X403" s="8"/>
      <c r="Y403" s="8"/>
      <c r="Z403" s="8"/>
    </row>
    <row r="404" spans="1:26" ht="12.75" customHeight="1">
      <c r="A404" s="8"/>
      <c r="B404" s="8"/>
      <c r="C404" s="8"/>
      <c r="D404" s="8"/>
      <c r="E404" s="8"/>
      <c r="F404" s="8"/>
      <c r="G404" s="8"/>
      <c r="H404" s="8"/>
      <c r="I404" s="8"/>
      <c r="J404" s="8"/>
      <c r="K404" s="8"/>
      <c r="L404" s="8"/>
      <c r="M404" s="1024"/>
      <c r="N404" s="982"/>
      <c r="O404" s="982"/>
      <c r="P404" s="8"/>
      <c r="Q404" s="8"/>
      <c r="R404" s="8"/>
      <c r="S404" s="8"/>
      <c r="T404" s="8"/>
      <c r="U404" s="8"/>
      <c r="V404" s="8"/>
      <c r="W404" s="8"/>
      <c r="X404" s="8"/>
      <c r="Y404" s="8"/>
      <c r="Z404" s="8"/>
    </row>
    <row r="405" spans="1:26" ht="12.75" customHeight="1">
      <c r="A405" s="8"/>
      <c r="B405" s="8"/>
      <c r="C405" s="8"/>
      <c r="D405" s="8"/>
      <c r="E405" s="8"/>
      <c r="F405" s="8"/>
      <c r="G405" s="8"/>
      <c r="H405" s="8"/>
      <c r="I405" s="8"/>
      <c r="J405" s="8"/>
      <c r="K405" s="8"/>
      <c r="L405" s="8"/>
      <c r="M405" s="1024"/>
      <c r="N405" s="982"/>
      <c r="O405" s="982"/>
      <c r="P405" s="8"/>
      <c r="Q405" s="8"/>
      <c r="R405" s="8"/>
      <c r="S405" s="8"/>
      <c r="T405" s="8"/>
      <c r="U405" s="8"/>
      <c r="V405" s="8"/>
      <c r="W405" s="8"/>
      <c r="X405" s="8"/>
      <c r="Y405" s="8"/>
      <c r="Z405" s="8"/>
    </row>
    <row r="406" spans="1:26" ht="12.75" customHeight="1">
      <c r="A406" s="8"/>
      <c r="B406" s="8"/>
      <c r="C406" s="8"/>
      <c r="D406" s="8"/>
      <c r="E406" s="8"/>
      <c r="F406" s="8"/>
      <c r="G406" s="8"/>
      <c r="H406" s="8"/>
      <c r="I406" s="8"/>
      <c r="J406" s="8"/>
      <c r="K406" s="8"/>
      <c r="L406" s="8"/>
      <c r="M406" s="1024"/>
      <c r="N406" s="982"/>
      <c r="O406" s="982"/>
      <c r="P406" s="8"/>
      <c r="Q406" s="8"/>
      <c r="R406" s="8"/>
      <c r="S406" s="8"/>
      <c r="T406" s="8"/>
      <c r="U406" s="8"/>
      <c r="V406" s="8"/>
      <c r="W406" s="8"/>
      <c r="X406" s="8"/>
      <c r="Y406" s="8"/>
      <c r="Z406" s="8"/>
    </row>
    <row r="407" spans="1:26" ht="12.75" customHeight="1">
      <c r="A407" s="8"/>
      <c r="B407" s="8"/>
      <c r="C407" s="8"/>
      <c r="D407" s="8"/>
      <c r="E407" s="8"/>
      <c r="F407" s="8"/>
      <c r="G407" s="8"/>
      <c r="H407" s="8"/>
      <c r="I407" s="8"/>
      <c r="J407" s="8"/>
      <c r="K407" s="8"/>
      <c r="L407" s="8"/>
      <c r="M407" s="1024"/>
      <c r="N407" s="982"/>
      <c r="O407" s="982"/>
      <c r="P407" s="8"/>
      <c r="Q407" s="8"/>
      <c r="R407" s="8"/>
      <c r="S407" s="8"/>
      <c r="T407" s="8"/>
      <c r="U407" s="8"/>
      <c r="V407" s="8"/>
      <c r="W407" s="8"/>
      <c r="X407" s="8"/>
      <c r="Y407" s="8"/>
      <c r="Z407" s="8"/>
    </row>
    <row r="408" spans="1:26" ht="12.75" customHeight="1">
      <c r="A408" s="8"/>
      <c r="B408" s="8"/>
      <c r="C408" s="8"/>
      <c r="D408" s="8"/>
      <c r="E408" s="8"/>
      <c r="F408" s="8"/>
      <c r="G408" s="8"/>
      <c r="H408" s="8"/>
      <c r="I408" s="8"/>
      <c r="J408" s="8"/>
      <c r="K408" s="8"/>
      <c r="L408" s="8"/>
      <c r="M408" s="1024"/>
      <c r="N408" s="982"/>
      <c r="O408" s="982"/>
      <c r="P408" s="8"/>
      <c r="Q408" s="8"/>
      <c r="R408" s="8"/>
      <c r="S408" s="8"/>
      <c r="T408" s="8"/>
      <c r="U408" s="8"/>
      <c r="V408" s="8"/>
      <c r="W408" s="8"/>
      <c r="X408" s="8"/>
      <c r="Y408" s="8"/>
      <c r="Z408" s="8"/>
    </row>
    <row r="409" spans="1:26" ht="12.75" customHeight="1">
      <c r="A409" s="8"/>
      <c r="B409" s="8"/>
      <c r="C409" s="8"/>
      <c r="D409" s="8"/>
      <c r="E409" s="8"/>
      <c r="F409" s="8"/>
      <c r="G409" s="8"/>
      <c r="H409" s="8"/>
      <c r="I409" s="8"/>
      <c r="J409" s="8"/>
      <c r="K409" s="8"/>
      <c r="L409" s="8"/>
      <c r="M409" s="1024"/>
      <c r="N409" s="982"/>
      <c r="O409" s="982"/>
      <c r="P409" s="8"/>
      <c r="Q409" s="8"/>
      <c r="R409" s="8"/>
      <c r="S409" s="8"/>
      <c r="T409" s="8"/>
      <c r="U409" s="8"/>
      <c r="V409" s="8"/>
      <c r="W409" s="8"/>
      <c r="X409" s="8"/>
      <c r="Y409" s="8"/>
      <c r="Z409" s="8"/>
    </row>
    <row r="410" spans="1:26" ht="12.75" customHeight="1">
      <c r="A410" s="8"/>
      <c r="B410" s="8"/>
      <c r="C410" s="8"/>
      <c r="D410" s="8"/>
      <c r="E410" s="8"/>
      <c r="F410" s="8"/>
      <c r="G410" s="8"/>
      <c r="H410" s="8"/>
      <c r="I410" s="8"/>
      <c r="J410" s="8"/>
      <c r="K410" s="8"/>
      <c r="L410" s="8"/>
      <c r="M410" s="1024"/>
      <c r="N410" s="982"/>
      <c r="O410" s="982"/>
      <c r="P410" s="8"/>
      <c r="Q410" s="8"/>
      <c r="R410" s="8"/>
      <c r="S410" s="8"/>
      <c r="T410" s="8"/>
      <c r="U410" s="8"/>
      <c r="V410" s="8"/>
      <c r="W410" s="8"/>
      <c r="X410" s="8"/>
      <c r="Y410" s="8"/>
      <c r="Z410" s="8"/>
    </row>
    <row r="411" spans="1:26" ht="12.75" customHeight="1">
      <c r="A411" s="8"/>
      <c r="B411" s="8"/>
      <c r="C411" s="8"/>
      <c r="D411" s="8"/>
      <c r="E411" s="8"/>
      <c r="F411" s="8"/>
      <c r="G411" s="8"/>
      <c r="H411" s="8"/>
      <c r="I411" s="8"/>
      <c r="J411" s="8"/>
      <c r="K411" s="8"/>
      <c r="L411" s="8"/>
      <c r="M411" s="1024"/>
      <c r="N411" s="982"/>
      <c r="O411" s="982"/>
      <c r="P411" s="8"/>
      <c r="Q411" s="8"/>
      <c r="R411" s="8"/>
      <c r="S411" s="8"/>
      <c r="T411" s="8"/>
      <c r="U411" s="8"/>
      <c r="V411" s="8"/>
      <c r="W411" s="8"/>
      <c r="X411" s="8"/>
      <c r="Y411" s="8"/>
      <c r="Z411" s="8"/>
    </row>
    <row r="412" spans="1:26" ht="12.75" customHeight="1">
      <c r="A412" s="8"/>
      <c r="B412" s="8"/>
      <c r="C412" s="8"/>
      <c r="D412" s="8"/>
      <c r="E412" s="8"/>
      <c r="F412" s="8"/>
      <c r="G412" s="8"/>
      <c r="H412" s="8"/>
      <c r="I412" s="8"/>
      <c r="J412" s="8"/>
      <c r="K412" s="8"/>
      <c r="L412" s="8"/>
      <c r="M412" s="1024"/>
      <c r="N412" s="982"/>
      <c r="O412" s="982"/>
      <c r="P412" s="8"/>
      <c r="Q412" s="8"/>
      <c r="R412" s="8"/>
      <c r="S412" s="8"/>
      <c r="T412" s="8"/>
      <c r="U412" s="8"/>
      <c r="V412" s="8"/>
      <c r="W412" s="8"/>
      <c r="X412" s="8"/>
      <c r="Y412" s="8"/>
      <c r="Z412" s="8"/>
    </row>
    <row r="413" spans="1:26" ht="12.75" customHeight="1">
      <c r="A413" s="8"/>
      <c r="B413" s="8"/>
      <c r="C413" s="8"/>
      <c r="D413" s="8"/>
      <c r="E413" s="8"/>
      <c r="F413" s="8"/>
      <c r="G413" s="8"/>
      <c r="H413" s="8"/>
      <c r="I413" s="8"/>
      <c r="J413" s="8"/>
      <c r="K413" s="8"/>
      <c r="L413" s="8"/>
      <c r="M413" s="1024"/>
      <c r="N413" s="982"/>
      <c r="O413" s="982"/>
      <c r="P413" s="8"/>
      <c r="Q413" s="8"/>
      <c r="R413" s="8"/>
      <c r="S413" s="8"/>
      <c r="T413" s="8"/>
      <c r="U413" s="8"/>
      <c r="V413" s="8"/>
      <c r="W413" s="8"/>
      <c r="X413" s="8"/>
      <c r="Y413" s="8"/>
      <c r="Z413" s="8"/>
    </row>
    <row r="414" spans="1:26" ht="12.75" customHeight="1">
      <c r="A414" s="8"/>
      <c r="B414" s="8"/>
      <c r="C414" s="8"/>
      <c r="D414" s="8"/>
      <c r="E414" s="8"/>
      <c r="F414" s="8"/>
      <c r="G414" s="8"/>
      <c r="H414" s="8"/>
      <c r="I414" s="8"/>
      <c r="J414" s="8"/>
      <c r="K414" s="8"/>
      <c r="L414" s="8"/>
      <c r="M414" s="1024"/>
      <c r="N414" s="982"/>
      <c r="O414" s="982"/>
      <c r="P414" s="8"/>
      <c r="Q414" s="8"/>
      <c r="R414" s="8"/>
      <c r="S414" s="8"/>
      <c r="T414" s="8"/>
      <c r="U414" s="8"/>
      <c r="V414" s="8"/>
      <c r="W414" s="8"/>
      <c r="X414" s="8"/>
      <c r="Y414" s="8"/>
      <c r="Z414" s="8"/>
    </row>
    <row r="415" spans="1:26" ht="12.75" customHeight="1">
      <c r="A415" s="8"/>
      <c r="B415" s="8"/>
      <c r="C415" s="8"/>
      <c r="D415" s="8"/>
      <c r="E415" s="8"/>
      <c r="F415" s="8"/>
      <c r="G415" s="8"/>
      <c r="H415" s="8"/>
      <c r="I415" s="8"/>
      <c r="J415" s="8"/>
      <c r="K415" s="8"/>
      <c r="L415" s="8"/>
      <c r="M415" s="1024"/>
      <c r="N415" s="982"/>
      <c r="O415" s="982"/>
      <c r="P415" s="8"/>
      <c r="Q415" s="8"/>
      <c r="R415" s="8"/>
      <c r="S415" s="8"/>
      <c r="T415" s="8"/>
      <c r="U415" s="8"/>
      <c r="V415" s="8"/>
      <c r="W415" s="8"/>
      <c r="X415" s="8"/>
      <c r="Y415" s="8"/>
      <c r="Z415" s="8"/>
    </row>
    <row r="416" spans="1:26" ht="12.75" customHeight="1">
      <c r="A416" s="8"/>
      <c r="B416" s="8"/>
      <c r="C416" s="8"/>
      <c r="D416" s="8"/>
      <c r="E416" s="8"/>
      <c r="F416" s="8"/>
      <c r="G416" s="8"/>
      <c r="H416" s="8"/>
      <c r="I416" s="8"/>
      <c r="J416" s="8"/>
      <c r="K416" s="8"/>
      <c r="L416" s="8"/>
      <c r="M416" s="1024"/>
      <c r="N416" s="982"/>
      <c r="O416" s="982"/>
      <c r="P416" s="8"/>
      <c r="Q416" s="8"/>
      <c r="R416" s="8"/>
      <c r="S416" s="8"/>
      <c r="T416" s="8"/>
      <c r="U416" s="8"/>
      <c r="V416" s="8"/>
      <c r="W416" s="8"/>
      <c r="X416" s="8"/>
      <c r="Y416" s="8"/>
      <c r="Z416" s="8"/>
    </row>
    <row r="417" spans="1:26" ht="12.75" customHeight="1">
      <c r="A417" s="8"/>
      <c r="B417" s="8"/>
      <c r="C417" s="8"/>
      <c r="D417" s="8"/>
      <c r="E417" s="8"/>
      <c r="F417" s="8"/>
      <c r="G417" s="8"/>
      <c r="H417" s="8"/>
      <c r="I417" s="8"/>
      <c r="J417" s="8"/>
      <c r="K417" s="8"/>
      <c r="L417" s="8"/>
      <c r="M417" s="1024"/>
      <c r="N417" s="982"/>
      <c r="O417" s="982"/>
      <c r="P417" s="8"/>
      <c r="Q417" s="8"/>
      <c r="R417" s="8"/>
      <c r="S417" s="8"/>
      <c r="T417" s="8"/>
      <c r="U417" s="8"/>
      <c r="V417" s="8"/>
      <c r="W417" s="8"/>
      <c r="X417" s="8"/>
      <c r="Y417" s="8"/>
      <c r="Z417" s="8"/>
    </row>
    <row r="418" spans="1:26" ht="12.75" customHeight="1">
      <c r="A418" s="8"/>
      <c r="B418" s="8"/>
      <c r="C418" s="8"/>
      <c r="D418" s="8"/>
      <c r="E418" s="8"/>
      <c r="F418" s="8"/>
      <c r="G418" s="8"/>
      <c r="H418" s="8"/>
      <c r="I418" s="8"/>
      <c r="J418" s="8"/>
      <c r="K418" s="8"/>
      <c r="L418" s="8"/>
      <c r="M418" s="1024"/>
      <c r="N418" s="982"/>
      <c r="O418" s="982"/>
      <c r="P418" s="8"/>
      <c r="Q418" s="8"/>
      <c r="R418" s="8"/>
      <c r="S418" s="8"/>
      <c r="T418" s="8"/>
      <c r="U418" s="8"/>
      <c r="V418" s="8"/>
      <c r="W418" s="8"/>
      <c r="X418" s="8"/>
      <c r="Y418" s="8"/>
      <c r="Z418" s="8"/>
    </row>
    <row r="419" spans="1:26" ht="12.75" customHeight="1">
      <c r="A419" s="8"/>
      <c r="B419" s="8"/>
      <c r="C419" s="8"/>
      <c r="D419" s="8"/>
      <c r="E419" s="8"/>
      <c r="F419" s="8"/>
      <c r="G419" s="8"/>
      <c r="H419" s="8"/>
      <c r="I419" s="8"/>
      <c r="J419" s="8"/>
      <c r="K419" s="8"/>
      <c r="L419" s="8"/>
      <c r="M419" s="1024"/>
      <c r="N419" s="982"/>
      <c r="O419" s="982"/>
      <c r="P419" s="8"/>
      <c r="Q419" s="8"/>
      <c r="R419" s="8"/>
      <c r="S419" s="8"/>
      <c r="T419" s="8"/>
      <c r="U419" s="8"/>
      <c r="V419" s="8"/>
      <c r="W419" s="8"/>
      <c r="X419" s="8"/>
      <c r="Y419" s="8"/>
      <c r="Z419" s="8"/>
    </row>
    <row r="420" spans="1:26" ht="12.75" customHeight="1">
      <c r="A420" s="8"/>
      <c r="B420" s="8"/>
      <c r="C420" s="8"/>
      <c r="D420" s="8"/>
      <c r="E420" s="8"/>
      <c r="F420" s="8"/>
      <c r="G420" s="8"/>
      <c r="H420" s="8"/>
      <c r="I420" s="8"/>
      <c r="J420" s="8"/>
      <c r="K420" s="8"/>
      <c r="L420" s="8"/>
      <c r="M420" s="1024"/>
      <c r="N420" s="982"/>
      <c r="O420" s="982"/>
      <c r="P420" s="8"/>
      <c r="Q420" s="8"/>
      <c r="R420" s="8"/>
      <c r="S420" s="8"/>
      <c r="T420" s="8"/>
      <c r="U420" s="8"/>
      <c r="V420" s="8"/>
      <c r="W420" s="8"/>
      <c r="X420" s="8"/>
      <c r="Y420" s="8"/>
      <c r="Z420" s="8"/>
    </row>
    <row r="421" spans="1:26" ht="12.75" customHeight="1">
      <c r="A421" s="8"/>
      <c r="B421" s="8"/>
      <c r="C421" s="8"/>
      <c r="D421" s="8"/>
      <c r="E421" s="8"/>
      <c r="F421" s="8"/>
      <c r="G421" s="8"/>
      <c r="H421" s="8"/>
      <c r="I421" s="8"/>
      <c r="J421" s="8"/>
      <c r="K421" s="8"/>
      <c r="L421" s="8"/>
      <c r="M421" s="1024"/>
      <c r="N421" s="982"/>
      <c r="O421" s="982"/>
      <c r="P421" s="8"/>
      <c r="Q421" s="8"/>
      <c r="R421" s="8"/>
      <c r="S421" s="8"/>
      <c r="T421" s="8"/>
      <c r="U421" s="8"/>
      <c r="V421" s="8"/>
      <c r="W421" s="8"/>
      <c r="X421" s="8"/>
      <c r="Y421" s="8"/>
      <c r="Z421" s="8"/>
    </row>
    <row r="422" spans="1:26" ht="12.75" customHeight="1">
      <c r="A422" s="8"/>
      <c r="B422" s="8"/>
      <c r="C422" s="8"/>
      <c r="D422" s="8"/>
      <c r="E422" s="8"/>
      <c r="F422" s="8"/>
      <c r="G422" s="8"/>
      <c r="H422" s="8"/>
      <c r="I422" s="8"/>
      <c r="J422" s="8"/>
      <c r="K422" s="8"/>
      <c r="L422" s="8"/>
      <c r="M422" s="1024"/>
      <c r="N422" s="982"/>
      <c r="O422" s="982"/>
      <c r="P422" s="8"/>
      <c r="Q422" s="8"/>
      <c r="R422" s="8"/>
      <c r="S422" s="8"/>
      <c r="T422" s="8"/>
      <c r="U422" s="8"/>
      <c r="V422" s="8"/>
      <c r="W422" s="8"/>
      <c r="X422" s="8"/>
      <c r="Y422" s="8"/>
      <c r="Z422" s="8"/>
    </row>
    <row r="423" spans="1:26" ht="12.75" customHeight="1">
      <c r="A423" s="8"/>
      <c r="B423" s="8"/>
      <c r="C423" s="8"/>
      <c r="D423" s="8"/>
      <c r="E423" s="8"/>
      <c r="F423" s="8"/>
      <c r="G423" s="8"/>
      <c r="H423" s="8"/>
      <c r="I423" s="8"/>
      <c r="J423" s="8"/>
      <c r="K423" s="8"/>
      <c r="L423" s="8"/>
      <c r="M423" s="1024"/>
      <c r="N423" s="982"/>
      <c r="O423" s="982"/>
      <c r="P423" s="8"/>
      <c r="Q423" s="8"/>
      <c r="R423" s="8"/>
      <c r="S423" s="8"/>
      <c r="T423" s="8"/>
      <c r="U423" s="8"/>
      <c r="V423" s="8"/>
      <c r="W423" s="8"/>
      <c r="X423" s="8"/>
      <c r="Y423" s="8"/>
      <c r="Z423" s="8"/>
    </row>
    <row r="424" spans="1:26" ht="12.75" customHeight="1">
      <c r="A424" s="8"/>
      <c r="B424" s="8"/>
      <c r="C424" s="8"/>
      <c r="D424" s="8"/>
      <c r="E424" s="8"/>
      <c r="F424" s="8"/>
      <c r="G424" s="8"/>
      <c r="H424" s="8"/>
      <c r="I424" s="8"/>
      <c r="J424" s="8"/>
      <c r="K424" s="8"/>
      <c r="L424" s="8"/>
      <c r="M424" s="1024"/>
      <c r="N424" s="982"/>
      <c r="O424" s="982"/>
      <c r="P424" s="8"/>
      <c r="Q424" s="8"/>
      <c r="R424" s="8"/>
      <c r="S424" s="8"/>
      <c r="T424" s="8"/>
      <c r="U424" s="8"/>
      <c r="V424" s="8"/>
      <c r="W424" s="8"/>
      <c r="X424" s="8"/>
      <c r="Y424" s="8"/>
      <c r="Z424" s="8"/>
    </row>
    <row r="425" spans="1:26" ht="12.75" customHeight="1">
      <c r="A425" s="8"/>
      <c r="B425" s="8"/>
      <c r="C425" s="8"/>
      <c r="D425" s="8"/>
      <c r="E425" s="8"/>
      <c r="F425" s="8"/>
      <c r="G425" s="8"/>
      <c r="H425" s="8"/>
      <c r="I425" s="8"/>
      <c r="J425" s="8"/>
      <c r="K425" s="8"/>
      <c r="L425" s="8"/>
      <c r="M425" s="1024"/>
      <c r="N425" s="982"/>
      <c r="O425" s="982"/>
      <c r="P425" s="8"/>
      <c r="Q425" s="8"/>
      <c r="R425" s="8"/>
      <c r="S425" s="8"/>
      <c r="T425" s="8"/>
      <c r="U425" s="8"/>
      <c r="V425" s="8"/>
      <c r="W425" s="8"/>
      <c r="X425" s="8"/>
      <c r="Y425" s="8"/>
      <c r="Z425" s="8"/>
    </row>
    <row r="426" spans="1:26" ht="12.75" customHeight="1">
      <c r="A426" s="8"/>
      <c r="B426" s="8"/>
      <c r="C426" s="8"/>
      <c r="D426" s="8"/>
      <c r="E426" s="8"/>
      <c r="F426" s="8"/>
      <c r="G426" s="8"/>
      <c r="H426" s="8"/>
      <c r="I426" s="8"/>
      <c r="J426" s="8"/>
      <c r="K426" s="8"/>
      <c r="L426" s="8"/>
      <c r="M426" s="1024"/>
      <c r="N426" s="982"/>
      <c r="O426" s="982"/>
      <c r="P426" s="8"/>
      <c r="Q426" s="8"/>
      <c r="R426" s="8"/>
      <c r="S426" s="8"/>
      <c r="T426" s="8"/>
      <c r="U426" s="8"/>
      <c r="V426" s="8"/>
      <c r="W426" s="8"/>
      <c r="X426" s="8"/>
      <c r="Y426" s="8"/>
      <c r="Z426" s="8"/>
    </row>
    <row r="427" spans="1:26" ht="12.75" customHeight="1">
      <c r="A427" s="8"/>
      <c r="B427" s="8"/>
      <c r="C427" s="8"/>
      <c r="D427" s="8"/>
      <c r="E427" s="8"/>
      <c r="F427" s="8"/>
      <c r="G427" s="8"/>
      <c r="H427" s="8"/>
      <c r="I427" s="8"/>
      <c r="J427" s="8"/>
      <c r="K427" s="8"/>
      <c r="L427" s="8"/>
      <c r="M427" s="1024"/>
      <c r="N427" s="982"/>
      <c r="O427" s="982"/>
      <c r="P427" s="8"/>
      <c r="Q427" s="8"/>
      <c r="R427" s="8"/>
      <c r="S427" s="8"/>
      <c r="T427" s="8"/>
      <c r="U427" s="8"/>
      <c r="V427" s="8"/>
      <c r="W427" s="8"/>
      <c r="X427" s="8"/>
      <c r="Y427" s="8"/>
      <c r="Z427" s="8"/>
    </row>
    <row r="428" spans="1:26" ht="12.75" customHeight="1">
      <c r="A428" s="8"/>
      <c r="B428" s="8"/>
      <c r="C428" s="8"/>
      <c r="D428" s="8"/>
      <c r="E428" s="8"/>
      <c r="F428" s="8"/>
      <c r="G428" s="8"/>
      <c r="H428" s="8"/>
      <c r="I428" s="8"/>
      <c r="J428" s="8"/>
      <c r="K428" s="8"/>
      <c r="L428" s="8"/>
      <c r="M428" s="1024"/>
      <c r="N428" s="982"/>
      <c r="O428" s="982"/>
      <c r="P428" s="8"/>
      <c r="Q428" s="8"/>
      <c r="R428" s="8"/>
      <c r="S428" s="8"/>
      <c r="T428" s="8"/>
      <c r="U428" s="8"/>
      <c r="V428" s="8"/>
      <c r="W428" s="8"/>
      <c r="X428" s="8"/>
      <c r="Y428" s="8"/>
      <c r="Z428" s="8"/>
    </row>
    <row r="429" spans="1:26" ht="12.75" customHeight="1">
      <c r="A429" s="8"/>
      <c r="B429" s="8"/>
      <c r="C429" s="8"/>
      <c r="D429" s="8"/>
      <c r="E429" s="8"/>
      <c r="F429" s="8"/>
      <c r="G429" s="8"/>
      <c r="H429" s="8"/>
      <c r="I429" s="8"/>
      <c r="J429" s="8"/>
      <c r="K429" s="8"/>
      <c r="L429" s="8"/>
      <c r="M429" s="1024"/>
      <c r="N429" s="982"/>
      <c r="O429" s="982"/>
      <c r="P429" s="8"/>
      <c r="Q429" s="8"/>
      <c r="R429" s="8"/>
      <c r="S429" s="8"/>
      <c r="T429" s="8"/>
      <c r="U429" s="8"/>
      <c r="V429" s="8"/>
      <c r="W429" s="8"/>
      <c r="X429" s="8"/>
      <c r="Y429" s="8"/>
      <c r="Z429" s="8"/>
    </row>
    <row r="430" spans="1:26" ht="12.75" customHeight="1">
      <c r="A430" s="8"/>
      <c r="B430" s="8"/>
      <c r="C430" s="8"/>
      <c r="D430" s="8"/>
      <c r="E430" s="8"/>
      <c r="F430" s="8"/>
      <c r="G430" s="8"/>
      <c r="H430" s="8"/>
      <c r="I430" s="8"/>
      <c r="J430" s="8"/>
      <c r="K430" s="8"/>
      <c r="L430" s="8"/>
      <c r="M430" s="1024"/>
      <c r="N430" s="982"/>
      <c r="O430" s="982"/>
      <c r="P430" s="8"/>
      <c r="Q430" s="8"/>
      <c r="R430" s="8"/>
      <c r="S430" s="8"/>
      <c r="T430" s="8"/>
      <c r="U430" s="8"/>
      <c r="V430" s="8"/>
      <c r="W430" s="8"/>
      <c r="X430" s="8"/>
      <c r="Y430" s="8"/>
      <c r="Z430" s="8"/>
    </row>
    <row r="431" spans="1:26" ht="12.75" customHeight="1">
      <c r="A431" s="8"/>
      <c r="B431" s="8"/>
      <c r="C431" s="8"/>
      <c r="D431" s="8"/>
      <c r="E431" s="8"/>
      <c r="F431" s="8"/>
      <c r="G431" s="8"/>
      <c r="H431" s="8"/>
      <c r="I431" s="8"/>
      <c r="J431" s="8"/>
      <c r="K431" s="8"/>
      <c r="L431" s="8"/>
      <c r="M431" s="1024"/>
      <c r="N431" s="982"/>
      <c r="O431" s="982"/>
      <c r="P431" s="8"/>
      <c r="Q431" s="8"/>
      <c r="R431" s="8"/>
      <c r="S431" s="8"/>
      <c r="T431" s="8"/>
      <c r="U431" s="8"/>
      <c r="V431" s="8"/>
      <c r="W431" s="8"/>
      <c r="X431" s="8"/>
      <c r="Y431" s="8"/>
      <c r="Z431" s="8"/>
    </row>
    <row r="432" spans="1:26" ht="12.75" customHeight="1">
      <c r="A432" s="8"/>
      <c r="B432" s="8"/>
      <c r="C432" s="8"/>
      <c r="D432" s="8"/>
      <c r="E432" s="8"/>
      <c r="F432" s="8"/>
      <c r="G432" s="8"/>
      <c r="H432" s="8"/>
      <c r="I432" s="8"/>
      <c r="J432" s="8"/>
      <c r="K432" s="8"/>
      <c r="L432" s="8"/>
      <c r="M432" s="1024"/>
      <c r="N432" s="982"/>
      <c r="O432" s="982"/>
      <c r="P432" s="8"/>
      <c r="Q432" s="8"/>
      <c r="R432" s="8"/>
      <c r="S432" s="8"/>
      <c r="T432" s="8"/>
      <c r="U432" s="8"/>
      <c r="V432" s="8"/>
      <c r="W432" s="8"/>
      <c r="X432" s="8"/>
      <c r="Y432" s="8"/>
      <c r="Z432" s="8"/>
    </row>
    <row r="433" spans="1:26" ht="12.75" customHeight="1">
      <c r="A433" s="8"/>
      <c r="B433" s="8"/>
      <c r="C433" s="8"/>
      <c r="D433" s="8"/>
      <c r="E433" s="8"/>
      <c r="F433" s="8"/>
      <c r="G433" s="8"/>
      <c r="H433" s="8"/>
      <c r="I433" s="8"/>
      <c r="J433" s="8"/>
      <c r="K433" s="8"/>
      <c r="L433" s="8"/>
      <c r="M433" s="1024"/>
      <c r="N433" s="982"/>
      <c r="O433" s="982"/>
      <c r="P433" s="8"/>
      <c r="Q433" s="8"/>
      <c r="R433" s="8"/>
      <c r="S433" s="8"/>
      <c r="T433" s="8"/>
      <c r="U433" s="8"/>
      <c r="V433" s="8"/>
      <c r="W433" s="8"/>
      <c r="X433" s="8"/>
      <c r="Y433" s="8"/>
      <c r="Z433" s="8"/>
    </row>
    <row r="434" spans="1:26" ht="12.75" customHeight="1">
      <c r="A434" s="8"/>
      <c r="B434" s="8"/>
      <c r="C434" s="8"/>
      <c r="D434" s="8"/>
      <c r="E434" s="8"/>
      <c r="F434" s="8"/>
      <c r="G434" s="8"/>
      <c r="H434" s="8"/>
      <c r="I434" s="8"/>
      <c r="J434" s="8"/>
      <c r="K434" s="8"/>
      <c r="L434" s="8"/>
      <c r="M434" s="1024"/>
      <c r="N434" s="982"/>
      <c r="O434" s="982"/>
      <c r="P434" s="8"/>
      <c r="Q434" s="8"/>
      <c r="R434" s="8"/>
      <c r="S434" s="8"/>
      <c r="T434" s="8"/>
      <c r="U434" s="8"/>
      <c r="V434" s="8"/>
      <c r="W434" s="8"/>
      <c r="X434" s="8"/>
      <c r="Y434" s="8"/>
      <c r="Z434" s="8"/>
    </row>
    <row r="435" spans="1:26" ht="12.75" customHeight="1">
      <c r="A435" s="8"/>
      <c r="B435" s="8"/>
      <c r="C435" s="8"/>
      <c r="D435" s="8"/>
      <c r="E435" s="8"/>
      <c r="F435" s="8"/>
      <c r="G435" s="8"/>
      <c r="H435" s="8"/>
      <c r="I435" s="8"/>
      <c r="J435" s="8"/>
      <c r="K435" s="8"/>
      <c r="L435" s="8"/>
      <c r="M435" s="1024"/>
      <c r="N435" s="982"/>
      <c r="O435" s="982"/>
      <c r="P435" s="8"/>
      <c r="Q435" s="8"/>
      <c r="R435" s="8"/>
      <c r="S435" s="8"/>
      <c r="T435" s="8"/>
      <c r="U435" s="8"/>
      <c r="V435" s="8"/>
      <c r="W435" s="8"/>
      <c r="X435" s="8"/>
      <c r="Y435" s="8"/>
      <c r="Z435" s="8"/>
    </row>
    <row r="436" spans="1:26" ht="12.75" customHeight="1">
      <c r="A436" s="8"/>
      <c r="B436" s="8"/>
      <c r="C436" s="8"/>
      <c r="D436" s="8"/>
      <c r="E436" s="8"/>
      <c r="F436" s="8"/>
      <c r="G436" s="8"/>
      <c r="H436" s="8"/>
      <c r="I436" s="8"/>
      <c r="J436" s="8"/>
      <c r="K436" s="8"/>
      <c r="L436" s="8"/>
      <c r="M436" s="1024"/>
      <c r="N436" s="982"/>
      <c r="O436" s="982"/>
      <c r="P436" s="8"/>
      <c r="Q436" s="8"/>
      <c r="R436" s="8"/>
      <c r="S436" s="8"/>
      <c r="T436" s="8"/>
      <c r="U436" s="8"/>
      <c r="V436" s="8"/>
      <c r="W436" s="8"/>
      <c r="X436" s="8"/>
      <c r="Y436" s="8"/>
      <c r="Z436" s="8"/>
    </row>
    <row r="437" spans="1:26" ht="12.75" customHeight="1">
      <c r="A437" s="8"/>
      <c r="B437" s="8"/>
      <c r="C437" s="8"/>
      <c r="D437" s="8"/>
      <c r="E437" s="8"/>
      <c r="F437" s="8"/>
      <c r="G437" s="8"/>
      <c r="H437" s="8"/>
      <c r="I437" s="8"/>
      <c r="J437" s="8"/>
      <c r="K437" s="8"/>
      <c r="L437" s="8"/>
      <c r="M437" s="1024"/>
      <c r="N437" s="982"/>
      <c r="O437" s="982"/>
      <c r="P437" s="8"/>
      <c r="Q437" s="8"/>
      <c r="R437" s="8"/>
      <c r="S437" s="8"/>
      <c r="T437" s="8"/>
      <c r="U437" s="8"/>
      <c r="V437" s="8"/>
      <c r="W437" s="8"/>
      <c r="X437" s="8"/>
      <c r="Y437" s="8"/>
      <c r="Z437" s="8"/>
    </row>
    <row r="438" spans="1:26" ht="12.75" customHeight="1">
      <c r="A438" s="8"/>
      <c r="B438" s="8"/>
      <c r="C438" s="8"/>
      <c r="D438" s="8"/>
      <c r="E438" s="8"/>
      <c r="F438" s="8"/>
      <c r="G438" s="8"/>
      <c r="H438" s="8"/>
      <c r="I438" s="8"/>
      <c r="J438" s="8"/>
      <c r="K438" s="8"/>
      <c r="L438" s="8"/>
      <c r="M438" s="1024"/>
      <c r="N438" s="982"/>
      <c r="O438" s="982"/>
      <c r="P438" s="8"/>
      <c r="Q438" s="8"/>
      <c r="R438" s="8"/>
      <c r="S438" s="8"/>
      <c r="T438" s="8"/>
      <c r="U438" s="8"/>
      <c r="V438" s="8"/>
      <c r="W438" s="8"/>
      <c r="X438" s="8"/>
      <c r="Y438" s="8"/>
      <c r="Z438" s="8"/>
    </row>
    <row r="439" spans="1:26" ht="12.75" customHeight="1">
      <c r="A439" s="8"/>
      <c r="B439" s="8"/>
      <c r="C439" s="8"/>
      <c r="D439" s="8"/>
      <c r="E439" s="8"/>
      <c r="F439" s="8"/>
      <c r="G439" s="8"/>
      <c r="H439" s="8"/>
      <c r="I439" s="8"/>
      <c r="J439" s="8"/>
      <c r="K439" s="8"/>
      <c r="L439" s="8"/>
      <c r="M439" s="1024"/>
      <c r="N439" s="982"/>
      <c r="O439" s="982"/>
      <c r="P439" s="8"/>
      <c r="Q439" s="8"/>
      <c r="R439" s="8"/>
      <c r="S439" s="8"/>
      <c r="T439" s="8"/>
      <c r="U439" s="8"/>
      <c r="V439" s="8"/>
      <c r="W439" s="8"/>
      <c r="X439" s="8"/>
      <c r="Y439" s="8"/>
      <c r="Z439" s="8"/>
    </row>
    <row r="440" spans="1:26" ht="12.75" customHeight="1">
      <c r="A440" s="8"/>
      <c r="B440" s="8"/>
      <c r="C440" s="8"/>
      <c r="D440" s="8"/>
      <c r="E440" s="8"/>
      <c r="F440" s="8"/>
      <c r="G440" s="8"/>
      <c r="H440" s="8"/>
      <c r="I440" s="8"/>
      <c r="J440" s="8"/>
      <c r="K440" s="8"/>
      <c r="L440" s="8"/>
      <c r="M440" s="1024"/>
      <c r="N440" s="982"/>
      <c r="O440" s="982"/>
      <c r="P440" s="8"/>
      <c r="Q440" s="8"/>
      <c r="R440" s="8"/>
      <c r="S440" s="8"/>
      <c r="T440" s="8"/>
      <c r="U440" s="8"/>
      <c r="V440" s="8"/>
      <c r="W440" s="8"/>
      <c r="X440" s="8"/>
      <c r="Y440" s="8"/>
      <c r="Z440" s="8"/>
    </row>
    <row r="441" spans="1:26" ht="12.75" customHeight="1">
      <c r="A441" s="8"/>
      <c r="B441" s="8"/>
      <c r="C441" s="8"/>
      <c r="D441" s="8"/>
      <c r="E441" s="8"/>
      <c r="F441" s="8"/>
      <c r="G441" s="8"/>
      <c r="H441" s="8"/>
      <c r="I441" s="8"/>
      <c r="J441" s="8"/>
      <c r="K441" s="8"/>
      <c r="L441" s="8"/>
      <c r="M441" s="1024"/>
      <c r="N441" s="982"/>
      <c r="O441" s="982"/>
      <c r="P441" s="8"/>
      <c r="Q441" s="8"/>
      <c r="R441" s="8"/>
      <c r="S441" s="8"/>
      <c r="T441" s="8"/>
      <c r="U441" s="8"/>
      <c r="V441" s="8"/>
      <c r="W441" s="8"/>
      <c r="X441" s="8"/>
      <c r="Y441" s="8"/>
      <c r="Z441" s="8"/>
    </row>
    <row r="442" spans="1:26" ht="12.75" customHeight="1">
      <c r="A442" s="8"/>
      <c r="B442" s="8"/>
      <c r="C442" s="8"/>
      <c r="D442" s="8"/>
      <c r="E442" s="8"/>
      <c r="F442" s="8"/>
      <c r="G442" s="8"/>
      <c r="H442" s="8"/>
      <c r="I442" s="8"/>
      <c r="J442" s="8"/>
      <c r="K442" s="8"/>
      <c r="L442" s="8"/>
      <c r="M442" s="1024"/>
      <c r="N442" s="982"/>
      <c r="O442" s="982"/>
      <c r="P442" s="8"/>
      <c r="Q442" s="8"/>
      <c r="R442" s="8"/>
      <c r="S442" s="8"/>
      <c r="T442" s="8"/>
      <c r="U442" s="8"/>
      <c r="V442" s="8"/>
      <c r="W442" s="8"/>
      <c r="X442" s="8"/>
      <c r="Y442" s="8"/>
      <c r="Z442" s="8"/>
    </row>
    <row r="443" spans="1:26" ht="12.75" customHeight="1">
      <c r="A443" s="8"/>
      <c r="B443" s="8"/>
      <c r="C443" s="8"/>
      <c r="D443" s="8"/>
      <c r="E443" s="8"/>
      <c r="F443" s="8"/>
      <c r="G443" s="8"/>
      <c r="H443" s="8"/>
      <c r="I443" s="8"/>
      <c r="J443" s="8"/>
      <c r="K443" s="8"/>
      <c r="L443" s="8"/>
      <c r="M443" s="1024"/>
      <c r="N443" s="982"/>
      <c r="O443" s="982"/>
      <c r="P443" s="8"/>
      <c r="Q443" s="8"/>
      <c r="R443" s="8"/>
      <c r="S443" s="8"/>
      <c r="T443" s="8"/>
      <c r="U443" s="8"/>
      <c r="V443" s="8"/>
      <c r="W443" s="8"/>
      <c r="X443" s="8"/>
      <c r="Y443" s="8"/>
      <c r="Z443" s="8"/>
    </row>
    <row r="444" spans="1:26" ht="12.75" customHeight="1">
      <c r="A444" s="8"/>
      <c r="B444" s="8"/>
      <c r="C444" s="8"/>
      <c r="D444" s="8"/>
      <c r="E444" s="8"/>
      <c r="F444" s="8"/>
      <c r="G444" s="8"/>
      <c r="H444" s="8"/>
      <c r="I444" s="8"/>
      <c r="J444" s="8"/>
      <c r="K444" s="8"/>
      <c r="L444" s="8"/>
      <c r="M444" s="1024"/>
      <c r="N444" s="982"/>
      <c r="O444" s="982"/>
      <c r="P444" s="8"/>
      <c r="Q444" s="8"/>
      <c r="R444" s="8"/>
      <c r="S444" s="8"/>
      <c r="T444" s="8"/>
      <c r="U444" s="8"/>
      <c r="V444" s="8"/>
      <c r="W444" s="8"/>
      <c r="X444" s="8"/>
      <c r="Y444" s="8"/>
      <c r="Z444" s="8"/>
    </row>
    <row r="445" spans="1:26" ht="12.75" customHeight="1">
      <c r="A445" s="8"/>
      <c r="B445" s="8"/>
      <c r="C445" s="8"/>
      <c r="D445" s="8"/>
      <c r="E445" s="8"/>
      <c r="F445" s="8"/>
      <c r="G445" s="8"/>
      <c r="H445" s="8"/>
      <c r="I445" s="8"/>
      <c r="J445" s="8"/>
      <c r="K445" s="8"/>
      <c r="L445" s="8"/>
      <c r="M445" s="1024"/>
      <c r="N445" s="982"/>
      <c r="O445" s="982"/>
      <c r="P445" s="8"/>
      <c r="Q445" s="8"/>
      <c r="R445" s="8"/>
      <c r="S445" s="8"/>
      <c r="T445" s="8"/>
      <c r="U445" s="8"/>
      <c r="V445" s="8"/>
      <c r="W445" s="8"/>
      <c r="X445" s="8"/>
      <c r="Y445" s="8"/>
      <c r="Z445" s="8"/>
    </row>
    <row r="446" spans="1:26" ht="12.75" customHeight="1">
      <c r="A446" s="8"/>
      <c r="B446" s="8"/>
      <c r="C446" s="8"/>
      <c r="D446" s="8"/>
      <c r="E446" s="8"/>
      <c r="F446" s="8"/>
      <c r="G446" s="8"/>
      <c r="H446" s="8"/>
      <c r="I446" s="8"/>
      <c r="J446" s="8"/>
      <c r="K446" s="8"/>
      <c r="L446" s="8"/>
      <c r="M446" s="1024"/>
      <c r="N446" s="982"/>
      <c r="O446" s="982"/>
      <c r="P446" s="8"/>
      <c r="Q446" s="8"/>
      <c r="R446" s="8"/>
      <c r="S446" s="8"/>
      <c r="T446" s="8"/>
      <c r="U446" s="8"/>
      <c r="V446" s="8"/>
      <c r="W446" s="8"/>
      <c r="X446" s="8"/>
      <c r="Y446" s="8"/>
      <c r="Z446" s="8"/>
    </row>
    <row r="447" spans="1:26" ht="12.75" customHeight="1">
      <c r="A447" s="8"/>
      <c r="B447" s="8"/>
      <c r="C447" s="8"/>
      <c r="D447" s="8"/>
      <c r="E447" s="8"/>
      <c r="F447" s="8"/>
      <c r="G447" s="8"/>
      <c r="H447" s="8"/>
      <c r="I447" s="8"/>
      <c r="J447" s="8"/>
      <c r="K447" s="8"/>
      <c r="L447" s="8"/>
      <c r="M447" s="1024"/>
      <c r="N447" s="982"/>
      <c r="O447" s="982"/>
      <c r="P447" s="8"/>
      <c r="Q447" s="8"/>
      <c r="R447" s="8"/>
      <c r="S447" s="8"/>
      <c r="T447" s="8"/>
      <c r="U447" s="8"/>
      <c r="V447" s="8"/>
      <c r="W447" s="8"/>
      <c r="X447" s="8"/>
      <c r="Y447" s="8"/>
      <c r="Z447" s="8"/>
    </row>
    <row r="448" spans="1:26" ht="12.75" customHeight="1">
      <c r="A448" s="8"/>
      <c r="B448" s="8"/>
      <c r="C448" s="8"/>
      <c r="D448" s="8"/>
      <c r="E448" s="8"/>
      <c r="F448" s="8"/>
      <c r="G448" s="8"/>
      <c r="H448" s="8"/>
      <c r="I448" s="8"/>
      <c r="J448" s="8"/>
      <c r="K448" s="8"/>
      <c r="L448" s="8"/>
      <c r="M448" s="1024"/>
      <c r="N448" s="982"/>
      <c r="O448" s="982"/>
      <c r="P448" s="8"/>
      <c r="Q448" s="8"/>
      <c r="R448" s="8"/>
      <c r="S448" s="8"/>
      <c r="T448" s="8"/>
      <c r="U448" s="8"/>
      <c r="V448" s="8"/>
      <c r="W448" s="8"/>
      <c r="X448" s="8"/>
      <c r="Y448" s="8"/>
      <c r="Z448" s="8"/>
    </row>
    <row r="449" spans="1:26" ht="12.75" customHeight="1">
      <c r="A449" s="8"/>
      <c r="B449" s="8"/>
      <c r="C449" s="8"/>
      <c r="D449" s="8"/>
      <c r="E449" s="8"/>
      <c r="F449" s="8"/>
      <c r="G449" s="8"/>
      <c r="H449" s="8"/>
      <c r="I449" s="8"/>
      <c r="J449" s="8"/>
      <c r="K449" s="8"/>
      <c r="L449" s="8"/>
      <c r="M449" s="1024"/>
      <c r="N449" s="982"/>
      <c r="O449" s="982"/>
      <c r="P449" s="8"/>
      <c r="Q449" s="8"/>
      <c r="R449" s="8"/>
      <c r="S449" s="8"/>
      <c r="T449" s="8"/>
      <c r="U449" s="8"/>
      <c r="V449" s="8"/>
      <c r="W449" s="8"/>
      <c r="X449" s="8"/>
      <c r="Y449" s="8"/>
      <c r="Z449" s="8"/>
    </row>
    <row r="450" spans="1:26" ht="12.75" customHeight="1">
      <c r="A450" s="8"/>
      <c r="B450" s="8"/>
      <c r="C450" s="8"/>
      <c r="D450" s="8"/>
      <c r="E450" s="8"/>
      <c r="F450" s="8"/>
      <c r="G450" s="8"/>
      <c r="H450" s="8"/>
      <c r="I450" s="8"/>
      <c r="J450" s="8"/>
      <c r="K450" s="8"/>
      <c r="L450" s="8"/>
      <c r="M450" s="1024"/>
      <c r="N450" s="982"/>
      <c r="O450" s="982"/>
      <c r="P450" s="8"/>
      <c r="Q450" s="8"/>
      <c r="R450" s="8"/>
      <c r="S450" s="8"/>
      <c r="T450" s="8"/>
      <c r="U450" s="8"/>
      <c r="V450" s="8"/>
      <c r="W450" s="8"/>
      <c r="X450" s="8"/>
      <c r="Y450" s="8"/>
      <c r="Z450" s="8"/>
    </row>
    <row r="451" spans="1:26" ht="12.75" customHeight="1">
      <c r="A451" s="8"/>
      <c r="B451" s="8"/>
      <c r="C451" s="8"/>
      <c r="D451" s="8"/>
      <c r="E451" s="8"/>
      <c r="F451" s="8"/>
      <c r="G451" s="8"/>
      <c r="H451" s="8"/>
      <c r="I451" s="8"/>
      <c r="J451" s="8"/>
      <c r="K451" s="8"/>
      <c r="L451" s="8"/>
      <c r="M451" s="1024"/>
      <c r="N451" s="982"/>
      <c r="O451" s="982"/>
      <c r="P451" s="8"/>
      <c r="Q451" s="8"/>
      <c r="R451" s="8"/>
      <c r="S451" s="8"/>
      <c r="T451" s="8"/>
      <c r="U451" s="8"/>
      <c r="V451" s="8"/>
      <c r="W451" s="8"/>
      <c r="X451" s="8"/>
      <c r="Y451" s="8"/>
      <c r="Z451" s="8"/>
    </row>
    <row r="452" spans="1:26" ht="12.75" customHeight="1">
      <c r="A452" s="8"/>
      <c r="B452" s="8"/>
      <c r="C452" s="8"/>
      <c r="D452" s="8"/>
      <c r="E452" s="8"/>
      <c r="F452" s="8"/>
      <c r="G452" s="8"/>
      <c r="H452" s="8"/>
      <c r="I452" s="8"/>
      <c r="J452" s="8"/>
      <c r="K452" s="8"/>
      <c r="L452" s="8"/>
      <c r="M452" s="1024"/>
      <c r="N452" s="982"/>
      <c r="O452" s="982"/>
      <c r="P452" s="8"/>
      <c r="Q452" s="8"/>
      <c r="R452" s="8"/>
      <c r="S452" s="8"/>
      <c r="T452" s="8"/>
      <c r="U452" s="8"/>
      <c r="V452" s="8"/>
      <c r="W452" s="8"/>
      <c r="X452" s="8"/>
      <c r="Y452" s="8"/>
      <c r="Z452" s="8"/>
    </row>
    <row r="453" spans="1:26" ht="12.75" customHeight="1">
      <c r="A453" s="8"/>
      <c r="B453" s="8"/>
      <c r="C453" s="8"/>
      <c r="D453" s="8"/>
      <c r="E453" s="8"/>
      <c r="F453" s="8"/>
      <c r="G453" s="8"/>
      <c r="H453" s="8"/>
      <c r="I453" s="8"/>
      <c r="J453" s="8"/>
      <c r="K453" s="8"/>
      <c r="L453" s="8"/>
      <c r="M453" s="1024"/>
      <c r="N453" s="982"/>
      <c r="O453" s="982"/>
      <c r="P453" s="8"/>
      <c r="Q453" s="8"/>
      <c r="R453" s="8"/>
      <c r="S453" s="8"/>
      <c r="T453" s="8"/>
      <c r="U453" s="8"/>
      <c r="V453" s="8"/>
      <c r="W453" s="8"/>
      <c r="X453" s="8"/>
      <c r="Y453" s="8"/>
      <c r="Z453" s="8"/>
    </row>
    <row r="454" spans="1:26" ht="12.75" customHeight="1">
      <c r="A454" s="8"/>
      <c r="B454" s="8"/>
      <c r="C454" s="8"/>
      <c r="D454" s="8"/>
      <c r="E454" s="8"/>
      <c r="F454" s="8"/>
      <c r="G454" s="8"/>
      <c r="H454" s="8"/>
      <c r="I454" s="8"/>
      <c r="J454" s="8"/>
      <c r="K454" s="8"/>
      <c r="L454" s="8"/>
      <c r="M454" s="1024"/>
      <c r="N454" s="982"/>
      <c r="O454" s="982"/>
      <c r="P454" s="8"/>
      <c r="Q454" s="8"/>
      <c r="R454" s="8"/>
      <c r="S454" s="8"/>
      <c r="T454" s="8"/>
      <c r="U454" s="8"/>
      <c r="V454" s="8"/>
      <c r="W454" s="8"/>
      <c r="X454" s="8"/>
      <c r="Y454" s="8"/>
      <c r="Z454" s="8"/>
    </row>
    <row r="455" spans="1:26" ht="12.75" customHeight="1">
      <c r="A455" s="8"/>
      <c r="B455" s="8"/>
      <c r="C455" s="8"/>
      <c r="D455" s="8"/>
      <c r="E455" s="8"/>
      <c r="F455" s="8"/>
      <c r="G455" s="8"/>
      <c r="H455" s="8"/>
      <c r="I455" s="8"/>
      <c r="J455" s="8"/>
      <c r="K455" s="8"/>
      <c r="L455" s="8"/>
      <c r="M455" s="1024"/>
      <c r="N455" s="982"/>
      <c r="O455" s="982"/>
      <c r="P455" s="8"/>
      <c r="Q455" s="8"/>
      <c r="R455" s="8"/>
      <c r="S455" s="8"/>
      <c r="T455" s="8"/>
      <c r="U455" s="8"/>
      <c r="V455" s="8"/>
      <c r="W455" s="8"/>
      <c r="X455" s="8"/>
      <c r="Y455" s="8"/>
      <c r="Z455" s="8"/>
    </row>
    <row r="456" spans="1:26" ht="12.75" customHeight="1">
      <c r="A456" s="8"/>
      <c r="B456" s="8"/>
      <c r="C456" s="8"/>
      <c r="D456" s="8"/>
      <c r="E456" s="8"/>
      <c r="F456" s="8"/>
      <c r="G456" s="8"/>
      <c r="H456" s="8"/>
      <c r="I456" s="8"/>
      <c r="J456" s="8"/>
      <c r="K456" s="8"/>
      <c r="L456" s="8"/>
      <c r="M456" s="1024"/>
      <c r="N456" s="982"/>
      <c r="O456" s="982"/>
      <c r="P456" s="8"/>
      <c r="Q456" s="8"/>
      <c r="R456" s="8"/>
      <c r="S456" s="8"/>
      <c r="T456" s="8"/>
      <c r="U456" s="8"/>
      <c r="V456" s="8"/>
      <c r="W456" s="8"/>
      <c r="X456" s="8"/>
      <c r="Y456" s="8"/>
      <c r="Z456" s="8"/>
    </row>
    <row r="457" spans="1:26" ht="12.75" customHeight="1">
      <c r="A457" s="8"/>
      <c r="B457" s="8"/>
      <c r="C457" s="8"/>
      <c r="D457" s="8"/>
      <c r="E457" s="8"/>
      <c r="F457" s="8"/>
      <c r="G457" s="8"/>
      <c r="H457" s="8"/>
      <c r="I457" s="8"/>
      <c r="J457" s="8"/>
      <c r="K457" s="8"/>
      <c r="L457" s="8"/>
      <c r="M457" s="1024"/>
      <c r="N457" s="982"/>
      <c r="O457" s="982"/>
      <c r="P457" s="8"/>
      <c r="Q457" s="8"/>
      <c r="R457" s="8"/>
      <c r="S457" s="8"/>
      <c r="T457" s="8"/>
      <c r="U457" s="8"/>
      <c r="V457" s="8"/>
      <c r="W457" s="8"/>
      <c r="X457" s="8"/>
      <c r="Y457" s="8"/>
      <c r="Z457" s="8"/>
    </row>
    <row r="458" spans="1:26" ht="12.75" customHeight="1">
      <c r="A458" s="8"/>
      <c r="B458" s="8"/>
      <c r="C458" s="8"/>
      <c r="D458" s="8"/>
      <c r="E458" s="8"/>
      <c r="F458" s="8"/>
      <c r="G458" s="8"/>
      <c r="H458" s="8"/>
      <c r="I458" s="8"/>
      <c r="J458" s="8"/>
      <c r="K458" s="8"/>
      <c r="L458" s="8"/>
      <c r="M458" s="1024"/>
      <c r="N458" s="982"/>
      <c r="O458" s="982"/>
      <c r="P458" s="8"/>
      <c r="Q458" s="8"/>
      <c r="R458" s="8"/>
      <c r="S458" s="8"/>
      <c r="T458" s="8"/>
      <c r="U458" s="8"/>
      <c r="V458" s="8"/>
      <c r="W458" s="8"/>
      <c r="X458" s="8"/>
      <c r="Y458" s="8"/>
      <c r="Z458" s="8"/>
    </row>
    <row r="459" spans="1:26" ht="12.75" customHeight="1">
      <c r="A459" s="8"/>
      <c r="B459" s="8"/>
      <c r="C459" s="8"/>
      <c r="D459" s="8"/>
      <c r="E459" s="8"/>
      <c r="F459" s="8"/>
      <c r="G459" s="8"/>
      <c r="H459" s="8"/>
      <c r="I459" s="8"/>
      <c r="J459" s="8"/>
      <c r="K459" s="8"/>
      <c r="L459" s="8"/>
      <c r="M459" s="1024"/>
      <c r="N459" s="982"/>
      <c r="O459" s="982"/>
      <c r="P459" s="8"/>
      <c r="Q459" s="8"/>
      <c r="R459" s="8"/>
      <c r="S459" s="8"/>
      <c r="T459" s="8"/>
      <c r="U459" s="8"/>
      <c r="V459" s="8"/>
      <c r="W459" s="8"/>
      <c r="X459" s="8"/>
      <c r="Y459" s="8"/>
      <c r="Z459" s="8"/>
    </row>
    <row r="460" spans="1:26" ht="12.75" customHeight="1">
      <c r="A460" s="8"/>
      <c r="B460" s="8"/>
      <c r="C460" s="8"/>
      <c r="D460" s="8"/>
      <c r="E460" s="8"/>
      <c r="F460" s="8"/>
      <c r="G460" s="8"/>
      <c r="H460" s="8"/>
      <c r="I460" s="8"/>
      <c r="J460" s="8"/>
      <c r="K460" s="8"/>
      <c r="L460" s="8"/>
      <c r="M460" s="1024"/>
      <c r="N460" s="982"/>
      <c r="O460" s="982"/>
      <c r="P460" s="8"/>
      <c r="Q460" s="8"/>
      <c r="R460" s="8"/>
      <c r="S460" s="8"/>
      <c r="T460" s="8"/>
      <c r="U460" s="8"/>
      <c r="V460" s="8"/>
      <c r="W460" s="8"/>
      <c r="X460" s="8"/>
      <c r="Y460" s="8"/>
      <c r="Z460" s="8"/>
    </row>
    <row r="461" spans="1:26" ht="12.75" customHeight="1">
      <c r="A461" s="8"/>
      <c r="B461" s="8"/>
      <c r="C461" s="8"/>
      <c r="D461" s="8"/>
      <c r="E461" s="8"/>
      <c r="F461" s="8"/>
      <c r="G461" s="8"/>
      <c r="H461" s="8"/>
      <c r="I461" s="8"/>
      <c r="J461" s="8"/>
      <c r="K461" s="8"/>
      <c r="L461" s="8"/>
      <c r="M461" s="1024"/>
      <c r="N461" s="982"/>
      <c r="O461" s="982"/>
      <c r="P461" s="8"/>
      <c r="Q461" s="8"/>
      <c r="R461" s="8"/>
      <c r="S461" s="8"/>
      <c r="T461" s="8"/>
      <c r="U461" s="8"/>
      <c r="V461" s="8"/>
      <c r="W461" s="8"/>
      <c r="X461" s="8"/>
      <c r="Y461" s="8"/>
      <c r="Z461" s="8"/>
    </row>
    <row r="462" spans="1:26" ht="12.75" customHeight="1">
      <c r="A462" s="8"/>
      <c r="B462" s="8"/>
      <c r="C462" s="8"/>
      <c r="D462" s="8"/>
      <c r="E462" s="8"/>
      <c r="F462" s="8"/>
      <c r="G462" s="8"/>
      <c r="H462" s="8"/>
      <c r="I462" s="8"/>
      <c r="J462" s="8"/>
      <c r="K462" s="8"/>
      <c r="L462" s="8"/>
      <c r="M462" s="1024"/>
      <c r="N462" s="982"/>
      <c r="O462" s="982"/>
      <c r="P462" s="8"/>
      <c r="Q462" s="8"/>
      <c r="R462" s="8"/>
      <c r="S462" s="8"/>
      <c r="T462" s="8"/>
      <c r="U462" s="8"/>
      <c r="V462" s="8"/>
      <c r="W462" s="8"/>
      <c r="X462" s="8"/>
      <c r="Y462" s="8"/>
      <c r="Z462" s="8"/>
    </row>
    <row r="463" spans="1:26" ht="12.75" customHeight="1">
      <c r="A463" s="8"/>
      <c r="B463" s="8"/>
      <c r="C463" s="8"/>
      <c r="D463" s="8"/>
      <c r="E463" s="8"/>
      <c r="F463" s="8"/>
      <c r="G463" s="8"/>
      <c r="H463" s="8"/>
      <c r="I463" s="8"/>
      <c r="J463" s="8"/>
      <c r="K463" s="8"/>
      <c r="L463" s="8"/>
      <c r="M463" s="1024"/>
      <c r="N463" s="982"/>
      <c r="O463" s="982"/>
      <c r="P463" s="8"/>
      <c r="Q463" s="8"/>
      <c r="R463" s="8"/>
      <c r="S463" s="8"/>
      <c r="T463" s="8"/>
      <c r="U463" s="8"/>
      <c r="V463" s="8"/>
      <c r="W463" s="8"/>
      <c r="X463" s="8"/>
      <c r="Y463" s="8"/>
      <c r="Z463" s="8"/>
    </row>
    <row r="464" spans="1:26" ht="12.75" customHeight="1">
      <c r="A464" s="8"/>
      <c r="B464" s="8"/>
      <c r="C464" s="8"/>
      <c r="D464" s="8"/>
      <c r="E464" s="8"/>
      <c r="F464" s="8"/>
      <c r="G464" s="8"/>
      <c r="H464" s="8"/>
      <c r="I464" s="8"/>
      <c r="J464" s="8"/>
      <c r="K464" s="8"/>
      <c r="L464" s="8"/>
      <c r="M464" s="1024"/>
      <c r="N464" s="982"/>
      <c r="O464" s="982"/>
      <c r="P464" s="8"/>
      <c r="Q464" s="8"/>
      <c r="R464" s="8"/>
      <c r="S464" s="8"/>
      <c r="T464" s="8"/>
      <c r="U464" s="8"/>
      <c r="V464" s="8"/>
      <c r="W464" s="8"/>
      <c r="X464" s="8"/>
      <c r="Y464" s="8"/>
      <c r="Z464" s="8"/>
    </row>
    <row r="465" spans="1:26" ht="12.75" customHeight="1">
      <c r="A465" s="8"/>
      <c r="B465" s="8"/>
      <c r="C465" s="8"/>
      <c r="D465" s="8"/>
      <c r="E465" s="8"/>
      <c r="F465" s="8"/>
      <c r="G465" s="8"/>
      <c r="H465" s="8"/>
      <c r="I465" s="8"/>
      <c r="J465" s="8"/>
      <c r="K465" s="8"/>
      <c r="L465" s="8"/>
      <c r="M465" s="1024"/>
      <c r="N465" s="982"/>
      <c r="O465" s="982"/>
      <c r="P465" s="8"/>
      <c r="Q465" s="8"/>
      <c r="R465" s="8"/>
      <c r="S465" s="8"/>
      <c r="T465" s="8"/>
      <c r="U465" s="8"/>
      <c r="V465" s="8"/>
      <c r="W465" s="8"/>
      <c r="X465" s="8"/>
      <c r="Y465" s="8"/>
      <c r="Z465" s="8"/>
    </row>
    <row r="466" spans="1:26" ht="15.75" customHeight="1"/>
    <row r="467" spans="1:26" ht="15.75" customHeight="1"/>
    <row r="468" spans="1:26" ht="15.75" customHeight="1"/>
    <row r="469" spans="1:26" ht="15.75" customHeight="1"/>
    <row r="470" spans="1:26" ht="15.75" customHeight="1"/>
    <row r="471" spans="1:26" ht="15.75" customHeight="1"/>
    <row r="472" spans="1:26" ht="15.75" customHeight="1"/>
    <row r="473" spans="1:26" ht="15.75" customHeight="1"/>
    <row r="474" spans="1:26" ht="15.75" customHeight="1"/>
    <row r="475" spans="1:26" ht="15.75" customHeight="1"/>
    <row r="476" spans="1:26" ht="15.75" customHeight="1"/>
    <row r="477" spans="1:26" ht="15.75" customHeight="1"/>
    <row r="478" spans="1:26" ht="15.75" customHeight="1"/>
    <row r="479" spans="1:26" ht="15.75" customHeight="1"/>
    <row r="480" spans="1:26"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P265"/>
  <mergeCells count="3">
    <mergeCell ref="A1:P1"/>
    <mergeCell ref="D3:H3"/>
    <mergeCell ref="J3:M3"/>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2" width="10.85546875" customWidth="1"/>
    <col min="3" max="3" width="42.42578125" customWidth="1"/>
    <col min="4" max="4" width="10.140625" customWidth="1"/>
    <col min="5" max="5" width="9.140625" customWidth="1"/>
    <col min="6" max="6" width="10.85546875" customWidth="1"/>
    <col min="7" max="8" width="9.140625" customWidth="1"/>
    <col min="9" max="9" width="48.28515625" customWidth="1"/>
    <col min="10" max="10" width="44.42578125" customWidth="1"/>
    <col min="11" max="11" width="12.140625" customWidth="1"/>
    <col min="12" max="26" width="8.7109375" customWidth="1"/>
  </cols>
  <sheetData>
    <row r="1" spans="1:26" ht="13.5" customHeight="1">
      <c r="A1" s="1193" t="s">
        <v>5789</v>
      </c>
      <c r="B1" s="1160"/>
      <c r="C1" s="1160"/>
      <c r="D1" s="1160"/>
      <c r="E1" s="1160"/>
      <c r="F1" s="1160"/>
      <c r="G1" s="1160"/>
      <c r="H1" s="1160"/>
      <c r="I1" s="1160"/>
      <c r="J1" s="1160"/>
      <c r="K1" s="1158"/>
      <c r="L1" s="73"/>
      <c r="M1" s="73"/>
      <c r="N1" s="73"/>
      <c r="O1" s="73"/>
      <c r="P1" s="73"/>
      <c r="Q1" s="73"/>
      <c r="R1" s="73"/>
      <c r="S1" s="73"/>
      <c r="T1" s="73"/>
      <c r="U1" s="73"/>
      <c r="V1" s="73"/>
      <c r="W1" s="73"/>
      <c r="X1" s="73"/>
      <c r="Y1" s="73"/>
      <c r="Z1" s="73"/>
    </row>
    <row r="2" spans="1:26" ht="13.5" customHeight="1">
      <c r="A2" s="1011" t="str">
        <f>HYPERLINK("#Index!F3", "Index Pg")</f>
        <v>Index Pg</v>
      </c>
      <c r="B2" s="58"/>
      <c r="C2" s="60" t="str">
        <f>HYPERLINK("#'Budget Summary II'!A3:B5", "Budget Summary II")</f>
        <v>Budget Summary II</v>
      </c>
      <c r="D2" s="977"/>
      <c r="E2" s="977"/>
      <c r="F2" s="977"/>
      <c r="G2" s="977"/>
      <c r="H2" s="977"/>
      <c r="I2" s="977"/>
      <c r="J2" s="977"/>
      <c r="K2" s="978"/>
      <c r="L2" s="73"/>
      <c r="M2" s="73"/>
      <c r="N2" s="73"/>
      <c r="O2" s="73"/>
      <c r="P2" s="73"/>
      <c r="Q2" s="73"/>
      <c r="R2" s="73"/>
      <c r="S2" s="73"/>
      <c r="T2" s="73"/>
      <c r="U2" s="73"/>
      <c r="V2" s="73"/>
      <c r="W2" s="73"/>
      <c r="X2" s="73"/>
      <c r="Y2" s="73"/>
      <c r="Z2" s="73"/>
    </row>
    <row r="3" spans="1:26" ht="13.5" customHeight="1">
      <c r="A3" s="979" t="s">
        <v>150</v>
      </c>
      <c r="B3" s="979" t="s">
        <v>151</v>
      </c>
      <c r="C3" s="979" t="s">
        <v>12</v>
      </c>
      <c r="D3" s="63" t="s">
        <v>431</v>
      </c>
      <c r="E3" s="1174" t="s">
        <v>5791</v>
      </c>
      <c r="F3" s="1160"/>
      <c r="G3" s="1160"/>
      <c r="H3" s="1158"/>
      <c r="I3" s="63" t="s">
        <v>433</v>
      </c>
      <c r="J3" s="63" t="s">
        <v>435</v>
      </c>
      <c r="K3" s="106" t="s">
        <v>434</v>
      </c>
      <c r="L3" s="1012"/>
      <c r="M3" s="1012"/>
      <c r="N3" s="1012"/>
      <c r="O3" s="1012"/>
      <c r="P3" s="1012"/>
      <c r="Q3" s="1012"/>
      <c r="R3" s="1012"/>
      <c r="S3" s="1012"/>
      <c r="T3" s="1012"/>
      <c r="U3" s="1012"/>
      <c r="V3" s="1012"/>
      <c r="W3" s="1012"/>
      <c r="X3" s="1012"/>
      <c r="Y3" s="1012"/>
      <c r="Z3" s="1012"/>
    </row>
    <row r="4" spans="1:26" ht="12.75" customHeight="1">
      <c r="A4" s="981"/>
      <c r="B4" s="981"/>
      <c r="C4" s="981"/>
      <c r="D4" s="63"/>
      <c r="E4" s="63" t="s">
        <v>442</v>
      </c>
      <c r="F4" s="106" t="s">
        <v>443</v>
      </c>
      <c r="G4" s="63" t="s">
        <v>444</v>
      </c>
      <c r="H4" s="106" t="s">
        <v>445</v>
      </c>
      <c r="I4" s="63"/>
      <c r="J4" s="63"/>
      <c r="K4" s="106"/>
      <c r="L4" s="1012"/>
      <c r="M4" s="1012"/>
      <c r="N4" s="1012"/>
      <c r="O4" s="1012"/>
      <c r="P4" s="1012"/>
      <c r="Q4" s="1012"/>
      <c r="R4" s="1012"/>
      <c r="S4" s="1012"/>
      <c r="T4" s="1012"/>
      <c r="U4" s="1012"/>
      <c r="V4" s="1012"/>
      <c r="W4" s="1012"/>
      <c r="X4" s="1012"/>
      <c r="Y4" s="1012"/>
      <c r="Z4" s="1012"/>
    </row>
    <row r="5" spans="1:26" ht="12.75" customHeight="1">
      <c r="A5" s="1013"/>
      <c r="B5" s="1013"/>
      <c r="C5" s="1013" t="s">
        <v>5794</v>
      </c>
      <c r="D5" s="1014"/>
      <c r="E5" s="1015"/>
      <c r="F5" s="1016"/>
      <c r="G5" s="1015"/>
      <c r="H5" s="1017">
        <f>H6+H148+H255+H364+H436+H490+H510+H561</f>
        <v>1026.1193570005398</v>
      </c>
      <c r="I5" s="1015"/>
      <c r="J5" s="1015"/>
      <c r="K5" s="1017">
        <f>K6+K148+K255+K364+K436+K490+K510+K561</f>
        <v>0</v>
      </c>
      <c r="L5" s="1012"/>
      <c r="M5" s="1012"/>
      <c r="N5" s="1012"/>
      <c r="O5" s="1012"/>
      <c r="P5" s="1012"/>
      <c r="Q5" s="1012"/>
      <c r="R5" s="1012"/>
      <c r="S5" s="1012"/>
      <c r="T5" s="1012"/>
      <c r="U5" s="1012"/>
      <c r="V5" s="1012"/>
      <c r="W5" s="1012"/>
      <c r="X5" s="1012"/>
      <c r="Y5" s="1012"/>
      <c r="Z5" s="1012"/>
    </row>
    <row r="6" spans="1:26" ht="12.75" customHeight="1">
      <c r="A6" s="1013"/>
      <c r="B6" s="1013"/>
      <c r="C6" s="1013" t="s">
        <v>5795</v>
      </c>
      <c r="D6" s="1014"/>
      <c r="E6" s="1013"/>
      <c r="F6" s="1013"/>
      <c r="G6" s="1013"/>
      <c r="H6" s="1018">
        <f>H7+H112+H135</f>
        <v>274.33475700053998</v>
      </c>
      <c r="I6" s="1013"/>
      <c r="J6" s="1013"/>
      <c r="K6" s="1018">
        <f>K7+K112+K135</f>
        <v>0</v>
      </c>
      <c r="L6" s="1012"/>
      <c r="M6" s="1012"/>
      <c r="N6" s="1012"/>
      <c r="O6" s="1012"/>
      <c r="P6" s="1012"/>
      <c r="Q6" s="1012"/>
      <c r="R6" s="1012"/>
      <c r="S6" s="1012"/>
      <c r="T6" s="1012"/>
      <c r="U6" s="1012"/>
      <c r="V6" s="1012"/>
      <c r="W6" s="1012"/>
      <c r="X6" s="1012"/>
      <c r="Y6" s="1012"/>
      <c r="Z6" s="1012"/>
    </row>
    <row r="7" spans="1:26" ht="12.75" customHeight="1">
      <c r="A7" s="1013"/>
      <c r="B7" s="1013"/>
      <c r="C7" s="1013" t="s">
        <v>5796</v>
      </c>
      <c r="D7" s="1014"/>
      <c r="E7" s="1013"/>
      <c r="F7" s="1013"/>
      <c r="G7" s="1013"/>
      <c r="H7" s="1018">
        <f>H105+H100+H97+H55+H35+H14+H8+H23</f>
        <v>148.21915700053998</v>
      </c>
      <c r="I7" s="1013"/>
      <c r="J7" s="1013"/>
      <c r="K7" s="1018">
        <f>K105+K100+K97+K55+K35+K14+K8+K23</f>
        <v>0</v>
      </c>
      <c r="L7" s="73"/>
      <c r="M7" s="73"/>
      <c r="N7" s="73"/>
      <c r="O7" s="73"/>
      <c r="P7" s="73"/>
      <c r="Q7" s="73"/>
      <c r="R7" s="73"/>
      <c r="S7" s="73"/>
      <c r="T7" s="73"/>
      <c r="U7" s="73"/>
      <c r="V7" s="73"/>
      <c r="W7" s="73"/>
      <c r="X7" s="73"/>
      <c r="Y7" s="73"/>
      <c r="Z7" s="73"/>
    </row>
    <row r="8" spans="1:26" ht="12.75" customHeight="1">
      <c r="A8" s="64">
        <f>'1.SD Facility Based Annex'!A6</f>
        <v>1</v>
      </c>
      <c r="B8" s="64"/>
      <c r="C8" s="64" t="str">
        <f>'1.SD Facility Based Annex'!C6</f>
        <v>Service Delivery - Facility Based</v>
      </c>
      <c r="D8" s="64"/>
      <c r="E8" s="64"/>
      <c r="F8" s="64"/>
      <c r="G8" s="64"/>
      <c r="H8" s="65">
        <f t="shared" ref="H8:H9" si="0">H9</f>
        <v>5.0999999999999996</v>
      </c>
      <c r="I8" s="64"/>
      <c r="J8" s="64"/>
      <c r="K8" s="65">
        <f t="shared" ref="K8:K9" si="1">K9</f>
        <v>0</v>
      </c>
      <c r="L8" s="73"/>
      <c r="M8" s="73"/>
      <c r="N8" s="73"/>
      <c r="O8" s="73"/>
      <c r="P8" s="73"/>
      <c r="Q8" s="73"/>
      <c r="R8" s="73"/>
      <c r="S8" s="73"/>
      <c r="T8" s="73"/>
      <c r="U8" s="73"/>
      <c r="V8" s="73"/>
      <c r="W8" s="73"/>
      <c r="X8" s="73"/>
      <c r="Y8" s="73"/>
      <c r="Z8" s="73"/>
    </row>
    <row r="9" spans="1:26" ht="12.75" customHeight="1">
      <c r="A9" s="67">
        <f>'1.SD Facility Based Annex'!A7</f>
        <v>1.1000000000000001</v>
      </c>
      <c r="B9" s="67"/>
      <c r="C9" s="115" t="str">
        <f>'1.SD Facility Based Annex'!C7</f>
        <v>Service Delivery</v>
      </c>
      <c r="D9" s="67"/>
      <c r="E9" s="115"/>
      <c r="F9" s="115"/>
      <c r="G9" s="115"/>
      <c r="H9" s="203">
        <f t="shared" si="0"/>
        <v>5.0999999999999996</v>
      </c>
      <c r="I9" s="67"/>
      <c r="J9" s="67"/>
      <c r="K9" s="203">
        <f t="shared" si="1"/>
        <v>0</v>
      </c>
      <c r="L9" s="73"/>
      <c r="M9" s="73"/>
      <c r="N9" s="73"/>
      <c r="O9" s="73"/>
      <c r="P9" s="73"/>
      <c r="Q9" s="73"/>
      <c r="R9" s="73"/>
      <c r="S9" s="73"/>
      <c r="T9" s="73"/>
      <c r="U9" s="73"/>
      <c r="V9" s="73"/>
      <c r="W9" s="73"/>
      <c r="X9" s="73"/>
      <c r="Y9" s="73"/>
      <c r="Z9" s="73"/>
    </row>
    <row r="10" spans="1:26" ht="12.75" customHeight="1">
      <c r="A10" s="78" t="str">
        <f>'1.SD Facility Based Annex'!A8</f>
        <v>1.1.1</v>
      </c>
      <c r="B10" s="78"/>
      <c r="C10" s="78" t="str">
        <f>'1.SD Facility Based Annex'!C8</f>
        <v>SUMAN Activities</v>
      </c>
      <c r="D10" s="78"/>
      <c r="E10" s="78"/>
      <c r="F10" s="78"/>
      <c r="G10" s="78"/>
      <c r="H10" s="265">
        <f>SUM(H11:H13)</f>
        <v>5.0999999999999996</v>
      </c>
      <c r="I10" s="78"/>
      <c r="J10" s="78"/>
      <c r="K10" s="265">
        <f>SUM(K11:K13)</f>
        <v>0</v>
      </c>
      <c r="L10" s="73"/>
      <c r="M10" s="73"/>
      <c r="N10" s="73"/>
      <c r="O10" s="73"/>
      <c r="P10" s="73"/>
      <c r="Q10" s="73"/>
      <c r="R10" s="73"/>
      <c r="S10" s="73"/>
      <c r="T10" s="73"/>
      <c r="U10" s="73"/>
      <c r="V10" s="73"/>
      <c r="W10" s="73"/>
      <c r="X10" s="73"/>
      <c r="Y10" s="73"/>
      <c r="Z10" s="73"/>
    </row>
    <row r="11" spans="1:26" ht="12.75" customHeight="1">
      <c r="A11" s="70" t="str">
        <f>'1.SD Facility Based Annex'!A9</f>
        <v>1.1.1.1</v>
      </c>
      <c r="B11" s="70" t="str">
        <f>'1.SD Facility Based Annex'!B9</f>
        <v>A.1.5.4</v>
      </c>
      <c r="C11" s="4" t="str">
        <f>'1.SD Facility Based Annex'!C9</f>
        <v>PMSMA activities at State/ District level</v>
      </c>
      <c r="D11" s="70" t="str">
        <f>'1.SD Facility Based Annex'!K9</f>
        <v>per facility</v>
      </c>
      <c r="E11" s="4">
        <f>'1.SD Facility Based Annex'!L9</f>
        <v>2000</v>
      </c>
      <c r="F11" s="71">
        <f>'1.SD Facility Based Annex'!M9</f>
        <v>0.02</v>
      </c>
      <c r="G11" s="4">
        <f>'1.SD Facility Based Annex'!N9</f>
        <v>5</v>
      </c>
      <c r="H11" s="125">
        <f>'1.SD Facility Based Annex'!O9</f>
        <v>0.1</v>
      </c>
      <c r="I11" s="70" t="str">
        <f>'1.SD Facility Based Annex'!P9</f>
        <v>Sensitization of Stakeholders meetings, IEC at block level, etc at five main delivery points.</v>
      </c>
      <c r="J11" s="70"/>
      <c r="K11" s="125"/>
      <c r="L11" s="73"/>
      <c r="M11" s="73"/>
      <c r="N11" s="73"/>
      <c r="O11" s="73"/>
      <c r="P11" s="73"/>
      <c r="Q11" s="73"/>
      <c r="R11" s="73"/>
      <c r="S11" s="73"/>
      <c r="T11" s="73"/>
      <c r="U11" s="73"/>
      <c r="V11" s="73"/>
      <c r="W11" s="73"/>
      <c r="X11" s="73"/>
      <c r="Y11" s="73"/>
      <c r="Z11" s="73"/>
    </row>
    <row r="12" spans="1:26" ht="12.75" customHeight="1">
      <c r="A12" s="70" t="str">
        <f>'1.SD Facility Based Annex'!A13</f>
        <v>1.1.1.5</v>
      </c>
      <c r="B12" s="70"/>
      <c r="C12" s="70" t="str">
        <f>'1.SD Facility Based Annex'!C13</f>
        <v>LaQshya Related Activities</v>
      </c>
      <c r="D12" s="70" t="str">
        <f>'1.SD Facility Based Annex'!K13</f>
        <v>per facility</v>
      </c>
      <c r="E12" s="193">
        <f>'1.SD Facility Based Annex'!L13</f>
        <v>100000</v>
      </c>
      <c r="F12" s="71">
        <f>'1.SD Facility Based Annex'!M13</f>
        <v>1</v>
      </c>
      <c r="G12" s="193">
        <f>'1.SD Facility Based Annex'!N13</f>
        <v>5</v>
      </c>
      <c r="H12" s="71">
        <f>'1.SD Facility Based Annex'!O13</f>
        <v>5</v>
      </c>
      <c r="I12" s="70" t="str">
        <f>'1.SD Facility Based Annex'!P13</f>
        <v>Continued activity: 
For updation of skill station @1L per delivery points for 5 delivery points</v>
      </c>
      <c r="J12" s="70"/>
      <c r="K12" s="125"/>
      <c r="L12" s="73"/>
      <c r="M12" s="73"/>
      <c r="N12" s="73"/>
      <c r="O12" s="73"/>
      <c r="P12" s="73"/>
      <c r="Q12" s="73"/>
      <c r="R12" s="73"/>
      <c r="S12" s="73"/>
      <c r="T12" s="73"/>
      <c r="U12" s="73"/>
      <c r="V12" s="73"/>
      <c r="W12" s="73"/>
      <c r="X12" s="73"/>
      <c r="Y12" s="73"/>
      <c r="Z12" s="73"/>
    </row>
    <row r="13" spans="1:26" ht="12.75" customHeight="1">
      <c r="A13" s="70" t="str">
        <f>'1.SD Facility Based Annex'!A14</f>
        <v>1.1.1.6</v>
      </c>
      <c r="B13" s="70"/>
      <c r="C13" s="70" t="str">
        <f>'1.SD Facility Based Annex'!C14</f>
        <v>Any other (please specify)</v>
      </c>
      <c r="D13" s="70">
        <f>'1.SD Facility Based Annex'!K14</f>
        <v>0</v>
      </c>
      <c r="E13" s="193">
        <f>'1.SD Facility Based Annex'!L14</f>
        <v>0</v>
      </c>
      <c r="F13" s="71">
        <f>'1.SD Facility Based Annex'!M14</f>
        <v>0</v>
      </c>
      <c r="G13" s="193">
        <f>'1.SD Facility Based Annex'!N14</f>
        <v>0</v>
      </c>
      <c r="H13" s="71">
        <f>'1.SD Facility Based Annex'!O14</f>
        <v>0</v>
      </c>
      <c r="I13" s="70">
        <f>'1.SD Facility Based Annex'!P14</f>
        <v>0</v>
      </c>
      <c r="J13" s="70"/>
      <c r="K13" s="125"/>
      <c r="L13" s="73"/>
      <c r="M13" s="73"/>
      <c r="N13" s="73"/>
      <c r="O13" s="73"/>
      <c r="P13" s="73"/>
      <c r="Q13" s="73"/>
      <c r="R13" s="73"/>
      <c r="S13" s="73"/>
      <c r="T13" s="73"/>
      <c r="U13" s="73"/>
      <c r="V13" s="73"/>
      <c r="W13" s="73"/>
      <c r="X13" s="73"/>
      <c r="Y13" s="73"/>
      <c r="Z13" s="73"/>
    </row>
    <row r="14" spans="1:26" ht="12.75" customHeight="1">
      <c r="A14" s="64">
        <f>'2.SD Community Based Annex'!A6</f>
        <v>2</v>
      </c>
      <c r="B14" s="64"/>
      <c r="C14" s="64" t="str">
        <f>'2.SD Community Based Annex'!C6</f>
        <v>Service Delivery - Community Based</v>
      </c>
      <c r="D14" s="64"/>
      <c r="E14" s="64"/>
      <c r="F14" s="201"/>
      <c r="G14" s="64"/>
      <c r="H14" s="65">
        <f t="shared" ref="H14:H15" si="2">H15</f>
        <v>12.300500000000001</v>
      </c>
      <c r="I14" s="64"/>
      <c r="J14" s="64"/>
      <c r="K14" s="65">
        <f t="shared" ref="K14:K15" si="3">K15</f>
        <v>0</v>
      </c>
      <c r="L14" s="73"/>
      <c r="M14" s="73"/>
      <c r="N14" s="73"/>
      <c r="O14" s="73"/>
      <c r="P14" s="73"/>
      <c r="Q14" s="73"/>
      <c r="R14" s="73"/>
      <c r="S14" s="73"/>
      <c r="T14" s="73"/>
      <c r="U14" s="73"/>
      <c r="V14" s="73"/>
      <c r="W14" s="73"/>
      <c r="X14" s="73"/>
      <c r="Y14" s="73"/>
      <c r="Z14" s="73"/>
    </row>
    <row r="15" spans="1:26" ht="12.75" customHeight="1">
      <c r="A15" s="67">
        <f>'2.SD Community Based Annex'!A30</f>
        <v>2.2999999999999998</v>
      </c>
      <c r="B15" s="67"/>
      <c r="C15" s="67" t="str">
        <f>'2.SD Community Based Annex'!C30</f>
        <v xml:space="preserve">Outreach activities </v>
      </c>
      <c r="D15" s="67"/>
      <c r="E15" s="115"/>
      <c r="F15" s="203"/>
      <c r="G15" s="115"/>
      <c r="H15" s="203">
        <f t="shared" si="2"/>
        <v>12.300500000000001</v>
      </c>
      <c r="I15" s="67"/>
      <c r="J15" s="67"/>
      <c r="K15" s="203">
        <f t="shared" si="3"/>
        <v>0</v>
      </c>
      <c r="L15" s="73"/>
      <c r="M15" s="73"/>
      <c r="N15" s="73"/>
      <c r="O15" s="73"/>
      <c r="P15" s="73"/>
      <c r="Q15" s="73"/>
      <c r="R15" s="73"/>
      <c r="S15" s="73"/>
      <c r="T15" s="73"/>
      <c r="U15" s="73"/>
      <c r="V15" s="73"/>
      <c r="W15" s="73"/>
      <c r="X15" s="73"/>
      <c r="Y15" s="73"/>
      <c r="Z15" s="73"/>
    </row>
    <row r="16" spans="1:26" ht="12.75" customHeight="1">
      <c r="A16" s="78" t="str">
        <f>'2.SD Community Based Annex'!A31</f>
        <v>2.3.1</v>
      </c>
      <c r="B16" s="78"/>
      <c r="C16" s="78" t="str">
        <f>'2.SD Community Based Annex'!C31</f>
        <v>Outreach activities for RMNCH+A services</v>
      </c>
      <c r="D16" s="78"/>
      <c r="E16" s="78"/>
      <c r="F16" s="650"/>
      <c r="G16" s="78"/>
      <c r="H16" s="79">
        <f>H17+SUM(H20:H22)</f>
        <v>12.300500000000001</v>
      </c>
      <c r="I16" s="78"/>
      <c r="J16" s="78"/>
      <c r="K16" s="79">
        <f>K17+SUM(K20:K22)</f>
        <v>0</v>
      </c>
      <c r="L16" s="73"/>
      <c r="M16" s="73"/>
      <c r="N16" s="73"/>
      <c r="O16" s="73"/>
      <c r="P16" s="73"/>
      <c r="Q16" s="73"/>
      <c r="R16" s="73"/>
      <c r="S16" s="73"/>
      <c r="T16" s="73"/>
      <c r="U16" s="73"/>
      <c r="V16" s="73"/>
      <c r="W16" s="73"/>
      <c r="X16" s="73"/>
      <c r="Y16" s="73"/>
      <c r="Z16" s="73"/>
    </row>
    <row r="17" spans="1:26" ht="12.75" customHeight="1">
      <c r="A17" s="268" t="str">
        <f>'2.SD Community Based Annex'!A32</f>
        <v>2.3.1.1</v>
      </c>
      <c r="B17" s="268" t="str">
        <f>'2.SD Community Based Annex'!B32</f>
        <v>A.1.2</v>
      </c>
      <c r="C17" s="268" t="str">
        <f>'2.SD Community Based Annex'!C32</f>
        <v>Integrated outreach RCH services (state should focus on facility based services and outreach camps to be restricted only to areas without functional health facilities)</v>
      </c>
      <c r="D17" s="290"/>
      <c r="E17" s="268"/>
      <c r="F17" s="311"/>
      <c r="G17" s="268"/>
      <c r="H17" s="311">
        <f>SUM(H18:H19)</f>
        <v>11.800500000000001</v>
      </c>
      <c r="I17" s="290"/>
      <c r="J17" s="290"/>
      <c r="K17" s="311">
        <f>SUM(K18:K19)</f>
        <v>0</v>
      </c>
      <c r="L17" s="89"/>
      <c r="M17" s="89"/>
      <c r="N17" s="89"/>
      <c r="O17" s="89"/>
      <c r="P17" s="89"/>
      <c r="Q17" s="89"/>
      <c r="R17" s="89"/>
      <c r="S17" s="89"/>
      <c r="T17" s="89"/>
      <c r="U17" s="89"/>
      <c r="V17" s="89"/>
      <c r="W17" s="89"/>
      <c r="X17" s="89"/>
      <c r="Y17" s="89"/>
      <c r="Z17" s="89"/>
    </row>
    <row r="18" spans="1:26" ht="12.75" customHeight="1">
      <c r="A18" s="70" t="str">
        <f>'2.SD Community Based Annex'!A33</f>
        <v>2.3.1.1.1</v>
      </c>
      <c r="B18" s="695" t="str">
        <f>'2.SD Community Based Annex'!B33</f>
        <v>A.1.2.1</v>
      </c>
      <c r="C18" s="4" t="str">
        <f>'2.SD Community Based Annex'!C33</f>
        <v>Outreach camps</v>
      </c>
      <c r="D18" s="70" t="str">
        <f>'2.SD Community Based Annex'!K33</f>
        <v>per camp</v>
      </c>
      <c r="E18" s="4">
        <f>'2.SD Community Based Annex'!L33</f>
        <v>500</v>
      </c>
      <c r="F18" s="125">
        <f>'2.SD Community Based Annex'!M33</f>
        <v>5.0000000000000001E-3</v>
      </c>
      <c r="G18" s="4">
        <f>'2.SD Community Based Annex'!N33</f>
        <v>360</v>
      </c>
      <c r="H18" s="125">
        <f>'2.SD Community Based Annex'!O33</f>
        <v>1.8</v>
      </c>
      <c r="I18" s="70" t="str">
        <f>'2.SD Community Based Annex'!P33</f>
        <v>Proposed for 360 camps @Rs. 500/-. i.e 500X360=180,000)</v>
      </c>
      <c r="J18" s="70"/>
      <c r="K18" s="125"/>
      <c r="L18" s="73"/>
      <c r="M18" s="73"/>
      <c r="N18" s="73"/>
      <c r="O18" s="73"/>
      <c r="P18" s="73"/>
      <c r="Q18" s="73"/>
      <c r="R18" s="73"/>
      <c r="S18" s="73"/>
      <c r="T18" s="73"/>
      <c r="U18" s="73"/>
      <c r="V18" s="73"/>
      <c r="W18" s="73"/>
      <c r="X18" s="73"/>
      <c r="Y18" s="73"/>
      <c r="Z18" s="73"/>
    </row>
    <row r="19" spans="1:26" ht="12.75" customHeight="1">
      <c r="A19" s="70" t="str">
        <f>'2.SD Community Based Annex'!A34</f>
        <v>2.3.1.1.2</v>
      </c>
      <c r="B19" s="70" t="str">
        <f>'2.SD Community Based Annex'!B34</f>
        <v>A.1.2.2</v>
      </c>
      <c r="C19" s="4" t="str">
        <f>'2.SD Community Based Annex'!C34</f>
        <v>Monthly Village Health and Nutrition Days</v>
      </c>
      <c r="D19" s="70" t="str">
        <f>'2.SD Community Based Annex'!K34</f>
        <v>per VHND per month</v>
      </c>
      <c r="E19" s="4">
        <f>'2.SD Community Based Annex'!L34</f>
        <v>150</v>
      </c>
      <c r="F19" s="125">
        <f>'2.SD Community Based Annex'!M34</f>
        <v>1.5E-3</v>
      </c>
      <c r="G19" s="4">
        <f>'2.SD Community Based Annex'!N34</f>
        <v>6667</v>
      </c>
      <c r="H19" s="125">
        <f>'2.SD Community Based Annex'!O34</f>
        <v>10.000500000000001</v>
      </c>
      <c r="I19" s="70" t="str">
        <f>'2.SD Community Based Annex'!P34</f>
        <v>Continued activity</v>
      </c>
      <c r="J19" s="70"/>
      <c r="K19" s="125"/>
      <c r="L19" s="73"/>
      <c r="M19" s="73"/>
      <c r="N19" s="73"/>
      <c r="O19" s="73"/>
      <c r="P19" s="73"/>
      <c r="Q19" s="73"/>
      <c r="R19" s="73"/>
      <c r="S19" s="73"/>
      <c r="T19" s="73"/>
      <c r="U19" s="73"/>
      <c r="V19" s="73"/>
      <c r="W19" s="73"/>
      <c r="X19" s="73"/>
      <c r="Y19" s="73"/>
      <c r="Z19" s="73"/>
    </row>
    <row r="20" spans="1:26" ht="12.75" customHeight="1">
      <c r="A20" s="70" t="str">
        <f>'2.SD Community Based Annex'!A35</f>
        <v>2.3.1.2</v>
      </c>
      <c r="B20" s="70" t="str">
        <f>'2.SD Community Based Annex'!B35</f>
        <v>A.1.5.1</v>
      </c>
      <c r="C20" s="4" t="str">
        <f>'2.SD Community Based Annex'!C35</f>
        <v>Line listing and follow-up of severely anaemic women</v>
      </c>
      <c r="D20" s="70" t="str">
        <f>'2.SD Community Based Annex'!K35</f>
        <v>per case</v>
      </c>
      <c r="E20" s="4">
        <f>'2.SD Community Based Annex'!L35</f>
        <v>100</v>
      </c>
      <c r="F20" s="125">
        <f>'2.SD Community Based Annex'!M35</f>
        <v>1E-3</v>
      </c>
      <c r="G20" s="4">
        <f>'2.SD Community Based Annex'!N35</f>
        <v>500</v>
      </c>
      <c r="H20" s="125">
        <f>'2.SD Community Based Annex'!O35</f>
        <v>0.5</v>
      </c>
      <c r="I20" s="70" t="str">
        <f>'2.SD Community Based Annex'!P35</f>
        <v>Proposed for 500 PW cases with severe Anaemia@Rs. 100/- per case</v>
      </c>
      <c r="J20" s="70"/>
      <c r="K20" s="125"/>
      <c r="L20" s="73"/>
      <c r="M20" s="73"/>
      <c r="N20" s="73"/>
      <c r="O20" s="73"/>
      <c r="P20" s="73"/>
      <c r="Q20" s="73"/>
      <c r="R20" s="73"/>
      <c r="S20" s="73"/>
      <c r="T20" s="73"/>
      <c r="U20" s="73"/>
      <c r="V20" s="73"/>
      <c r="W20" s="73"/>
      <c r="X20" s="73"/>
      <c r="Y20" s="73"/>
      <c r="Z20" s="73"/>
    </row>
    <row r="21" spans="1:26" ht="12.75" customHeight="1">
      <c r="A21" s="70" t="str">
        <f>'2.SD Community Based Annex'!A36</f>
        <v>2.3.1.3</v>
      </c>
      <c r="B21" s="70" t="str">
        <f>'2.SD Community Based Annex'!B36</f>
        <v>A.1.5.2</v>
      </c>
      <c r="C21" s="4" t="str">
        <f>'2.SD Community Based Annex'!C36</f>
        <v>Line listing of the women with blood disorders</v>
      </c>
      <c r="D21" s="70">
        <f>'2.SD Community Based Annex'!K36</f>
        <v>0</v>
      </c>
      <c r="E21" s="4">
        <f>'2.SD Community Based Annex'!L36</f>
        <v>0</v>
      </c>
      <c r="F21" s="125">
        <f>'2.SD Community Based Annex'!M36</f>
        <v>0</v>
      </c>
      <c r="G21" s="4">
        <f>'2.SD Community Based Annex'!N36</f>
        <v>0</v>
      </c>
      <c r="H21" s="125">
        <f>'2.SD Community Based Annex'!O36</f>
        <v>0</v>
      </c>
      <c r="I21" s="70">
        <f>'2.SD Community Based Annex'!P36</f>
        <v>0</v>
      </c>
      <c r="J21" s="70"/>
      <c r="K21" s="125"/>
      <c r="L21" s="73"/>
      <c r="M21" s="73"/>
      <c r="N21" s="73"/>
      <c r="O21" s="73"/>
      <c r="P21" s="73"/>
      <c r="Q21" s="73"/>
      <c r="R21" s="73"/>
      <c r="S21" s="73"/>
      <c r="T21" s="73"/>
      <c r="U21" s="73"/>
      <c r="V21" s="73"/>
      <c r="W21" s="73"/>
      <c r="X21" s="73"/>
      <c r="Y21" s="73"/>
      <c r="Z21" s="73"/>
    </row>
    <row r="22" spans="1:26" ht="12.75" customHeight="1">
      <c r="A22" s="70" t="str">
        <f>'2.SD Community Based Annex'!A37</f>
        <v>2.3.1.4</v>
      </c>
      <c r="B22" s="70" t="str">
        <f>'2.SD Community Based Annex'!B37</f>
        <v>A.1.5.3</v>
      </c>
      <c r="C22" s="4" t="str">
        <f>'2.SD Community Based Annex'!C37</f>
        <v>Follow up mechanism for the severely anaemic women and the women with blood disorders</v>
      </c>
      <c r="D22" s="70">
        <f>'2.SD Community Based Annex'!K37</f>
        <v>0</v>
      </c>
      <c r="E22" s="4">
        <f>'2.SD Community Based Annex'!L37</f>
        <v>0</v>
      </c>
      <c r="F22" s="125">
        <f>'2.SD Community Based Annex'!M37</f>
        <v>0</v>
      </c>
      <c r="G22" s="4">
        <f>'2.SD Community Based Annex'!N37</f>
        <v>0</v>
      </c>
      <c r="H22" s="125">
        <f>'2.SD Community Based Annex'!O37</f>
        <v>0</v>
      </c>
      <c r="I22" s="70">
        <f>'2.SD Community Based Annex'!P37</f>
        <v>0</v>
      </c>
      <c r="J22" s="70"/>
      <c r="K22" s="125"/>
      <c r="L22" s="73"/>
      <c r="M22" s="73"/>
      <c r="N22" s="73"/>
      <c r="O22" s="73"/>
      <c r="P22" s="73"/>
      <c r="Q22" s="73"/>
      <c r="R22" s="73"/>
      <c r="S22" s="73"/>
      <c r="T22" s="73"/>
      <c r="U22" s="73"/>
      <c r="V22" s="73"/>
      <c r="W22" s="73"/>
      <c r="X22" s="73"/>
      <c r="Y22" s="73"/>
      <c r="Z22" s="73"/>
    </row>
    <row r="23" spans="1:26" ht="12.75" customHeight="1">
      <c r="A23" s="64">
        <f>'5.Infrastructure Annex'!A6</f>
        <v>5</v>
      </c>
      <c r="B23" s="64"/>
      <c r="C23" s="64" t="str">
        <f>'5.Infrastructure Annex'!C6</f>
        <v>Infrastructure</v>
      </c>
      <c r="D23" s="64"/>
      <c r="E23" s="108"/>
      <c r="F23" s="757"/>
      <c r="G23" s="108"/>
      <c r="H23" s="65">
        <f>H24+H32</f>
        <v>0</v>
      </c>
      <c r="I23" s="64"/>
      <c r="J23" s="64"/>
      <c r="K23" s="65">
        <f>K24+K32</f>
        <v>0</v>
      </c>
      <c r="L23" s="73"/>
      <c r="M23" s="73"/>
      <c r="N23" s="73"/>
      <c r="O23" s="73"/>
      <c r="P23" s="73"/>
      <c r="Q23" s="73"/>
      <c r="R23" s="73"/>
      <c r="S23" s="73"/>
      <c r="T23" s="73"/>
      <c r="U23" s="73"/>
      <c r="V23" s="73"/>
      <c r="W23" s="73"/>
      <c r="X23" s="73"/>
      <c r="Y23" s="73"/>
      <c r="Z23" s="73"/>
    </row>
    <row r="24" spans="1:26" ht="12.75" customHeight="1">
      <c r="A24" s="67">
        <f>'5.Infrastructure Annex'!A7</f>
        <v>5.0999999999999996</v>
      </c>
      <c r="B24" s="67"/>
      <c r="C24" s="67" t="str">
        <f>'5.Infrastructure Annex'!C7</f>
        <v>Upgradation of existing facilities as per IPHS norms including staff quarters</v>
      </c>
      <c r="D24" s="67"/>
      <c r="E24" s="111"/>
      <c r="F24" s="759"/>
      <c r="G24" s="111"/>
      <c r="H24" s="203">
        <f>H25</f>
        <v>0</v>
      </c>
      <c r="I24" s="110"/>
      <c r="J24" s="110"/>
      <c r="K24" s="203">
        <f>K25</f>
        <v>0</v>
      </c>
      <c r="L24" s="73"/>
      <c r="M24" s="73"/>
      <c r="N24" s="73"/>
      <c r="O24" s="73"/>
      <c r="P24" s="73"/>
      <c r="Q24" s="73"/>
      <c r="R24" s="73"/>
      <c r="S24" s="73"/>
      <c r="T24" s="73"/>
      <c r="U24" s="73"/>
      <c r="V24" s="73"/>
      <c r="W24" s="73"/>
      <c r="X24" s="73"/>
      <c r="Y24" s="73"/>
      <c r="Z24" s="73"/>
    </row>
    <row r="25" spans="1:26" ht="12.75" customHeight="1">
      <c r="A25" s="117" t="str">
        <f>'5.Infrastructure Annex'!A8</f>
        <v>5.1.1</v>
      </c>
      <c r="B25" s="117"/>
      <c r="C25" s="117" t="str">
        <f>'5.Infrastructure Annex'!C8</f>
        <v xml:space="preserve">Upgradation of CHCs, PHCs, Dist. Hospitals and other Institutions </v>
      </c>
      <c r="D25" s="204"/>
      <c r="E25" s="119"/>
      <c r="F25" s="651"/>
      <c r="G25" s="119"/>
      <c r="H25" s="265">
        <f>H26+H28+H30</f>
        <v>0</v>
      </c>
      <c r="I25" s="204"/>
      <c r="J25" s="204"/>
      <c r="K25" s="265">
        <f>K26+K28+K30</f>
        <v>0</v>
      </c>
      <c r="L25" s="73"/>
      <c r="M25" s="73"/>
      <c r="N25" s="73"/>
      <c r="O25" s="73"/>
      <c r="P25" s="73"/>
      <c r="Q25" s="73"/>
      <c r="R25" s="73"/>
      <c r="S25" s="73"/>
      <c r="T25" s="73"/>
      <c r="U25" s="73"/>
      <c r="V25" s="73"/>
      <c r="W25" s="73"/>
      <c r="X25" s="73"/>
      <c r="Y25" s="73"/>
      <c r="Z25" s="73"/>
    </row>
    <row r="26" spans="1:26" ht="12.75" customHeight="1">
      <c r="A26" s="268" t="str">
        <f>'5.Infrastructure Annex'!A9</f>
        <v>5.1.1.1</v>
      </c>
      <c r="B26" s="268"/>
      <c r="C26" s="268" t="str">
        <f>'5.Infrastructure Annex'!C9</f>
        <v>Additional Building/ Major Upgradation of existing Structure</v>
      </c>
      <c r="D26" s="274"/>
      <c r="E26" s="270"/>
      <c r="F26" s="1019"/>
      <c r="G26" s="270"/>
      <c r="H26" s="310">
        <f>H27</f>
        <v>0</v>
      </c>
      <c r="I26" s="274"/>
      <c r="J26" s="274"/>
      <c r="K26" s="310">
        <f>K27</f>
        <v>0</v>
      </c>
      <c r="L26" s="73"/>
      <c r="M26" s="73"/>
      <c r="N26" s="73"/>
      <c r="O26" s="73"/>
      <c r="P26" s="73"/>
      <c r="Q26" s="73"/>
      <c r="R26" s="73"/>
      <c r="S26" s="73"/>
      <c r="T26" s="73"/>
      <c r="U26" s="73"/>
      <c r="V26" s="73"/>
      <c r="W26" s="73"/>
      <c r="X26" s="73"/>
      <c r="Y26" s="73"/>
      <c r="Z26" s="73"/>
    </row>
    <row r="27" spans="1:26" ht="12.75" customHeight="1">
      <c r="A27" s="4" t="str">
        <f>'5.Infrastructure Annex'!A15</f>
        <v>5.1.1.1.6</v>
      </c>
      <c r="B27" s="4" t="str">
        <f>'5.Infrastructure Annex'!B15</f>
        <v>B4.1.5.2</v>
      </c>
      <c r="C27" s="4" t="str">
        <f>'5.Infrastructure Annex'!C15</f>
        <v>MCH Wings</v>
      </c>
      <c r="D27" s="70">
        <f>'5.Infrastructure Annex'!K15</f>
        <v>0</v>
      </c>
      <c r="E27" s="4">
        <f>'5.Infrastructure Annex'!L15</f>
        <v>0</v>
      </c>
      <c r="F27" s="125">
        <f>'5.Infrastructure Annex'!M15</f>
        <v>0</v>
      </c>
      <c r="G27" s="4">
        <f>'5.Infrastructure Annex'!N15</f>
        <v>0</v>
      </c>
      <c r="H27" s="125">
        <f>'5.Infrastructure Annex'!O15</f>
        <v>0</v>
      </c>
      <c r="I27" s="70">
        <f>'5.Infrastructure Annex'!P15</f>
        <v>0</v>
      </c>
      <c r="J27" s="70"/>
      <c r="K27" s="125"/>
      <c r="L27" s="73"/>
      <c r="M27" s="73"/>
      <c r="N27" s="73"/>
      <c r="O27" s="73"/>
      <c r="P27" s="73"/>
      <c r="Q27" s="73"/>
      <c r="R27" s="73"/>
      <c r="S27" s="73"/>
      <c r="T27" s="73"/>
      <c r="U27" s="73"/>
      <c r="V27" s="73"/>
      <c r="W27" s="73"/>
      <c r="X27" s="73"/>
      <c r="Y27" s="73"/>
      <c r="Z27" s="73"/>
    </row>
    <row r="28" spans="1:26" ht="12.75" customHeight="1">
      <c r="A28" s="268" t="str">
        <f>'5.Infrastructure Annex'!A20</f>
        <v>5.1.1.2</v>
      </c>
      <c r="B28" s="269"/>
      <c r="C28" s="268" t="str">
        <f>'5.Infrastructure Annex'!C20</f>
        <v>Upgradation/ Renovation</v>
      </c>
      <c r="D28" s="274"/>
      <c r="E28" s="269"/>
      <c r="F28" s="311"/>
      <c r="G28" s="268"/>
      <c r="H28" s="311">
        <f>H29</f>
        <v>0</v>
      </c>
      <c r="I28" s="274"/>
      <c r="J28" s="274"/>
      <c r="K28" s="311">
        <f>K29</f>
        <v>0</v>
      </c>
      <c r="L28" s="73"/>
      <c r="M28" s="73"/>
      <c r="N28" s="73"/>
      <c r="O28" s="73"/>
      <c r="P28" s="73"/>
      <c r="Q28" s="73"/>
      <c r="R28" s="73"/>
      <c r="S28" s="73"/>
      <c r="T28" s="73"/>
      <c r="U28" s="73"/>
      <c r="V28" s="73"/>
      <c r="W28" s="73"/>
      <c r="X28" s="73"/>
      <c r="Y28" s="73"/>
      <c r="Z28" s="73"/>
    </row>
    <row r="29" spans="1:26" ht="12.75" customHeight="1">
      <c r="A29" s="4" t="str">
        <f>'5.Infrastructure Annex'!A32</f>
        <v>5.1.1.2.12</v>
      </c>
      <c r="B29" s="4"/>
      <c r="C29" s="4" t="str">
        <f>'5.Infrastructure Annex'!C32</f>
        <v>Upgradation/ Renovation of Obstetric ICUs/ HDUs (as per operational guidelines of ICUs and HDUs, 2017)</v>
      </c>
      <c r="D29" s="70">
        <f>'5.Infrastructure Annex'!K32</f>
        <v>0</v>
      </c>
      <c r="E29" s="4">
        <f>'5.Infrastructure Annex'!L32</f>
        <v>0</v>
      </c>
      <c r="F29" s="125">
        <f>'5.Infrastructure Annex'!M32</f>
        <v>0</v>
      </c>
      <c r="G29" s="4">
        <f>'5.Infrastructure Annex'!N32</f>
        <v>0</v>
      </c>
      <c r="H29" s="125">
        <f>'5.Infrastructure Annex'!O32</f>
        <v>0</v>
      </c>
      <c r="I29" s="70">
        <f>'5.Infrastructure Annex'!P32</f>
        <v>0</v>
      </c>
      <c r="J29" s="70"/>
      <c r="K29" s="125"/>
      <c r="L29" s="73"/>
      <c r="M29" s="73"/>
      <c r="N29" s="73"/>
      <c r="O29" s="73"/>
      <c r="P29" s="73"/>
      <c r="Q29" s="73"/>
      <c r="R29" s="73"/>
      <c r="S29" s="73"/>
      <c r="T29" s="73"/>
      <c r="U29" s="73"/>
      <c r="V29" s="73"/>
      <c r="W29" s="73"/>
      <c r="X29" s="73"/>
      <c r="Y29" s="73"/>
      <c r="Z29" s="73"/>
    </row>
    <row r="30" spans="1:26" ht="12.75" customHeight="1">
      <c r="A30" s="268" t="str">
        <f>'5.Infrastructure Annex'!A35</f>
        <v>5.1.1.3</v>
      </c>
      <c r="B30" s="268"/>
      <c r="C30" s="268" t="str">
        <f>'5.Infrastructure Annex'!C35</f>
        <v>Spill over of Ongoing Upgradation Works approved in previous years</v>
      </c>
      <c r="D30" s="274"/>
      <c r="E30" s="269"/>
      <c r="F30" s="310"/>
      <c r="G30" s="269"/>
      <c r="H30" s="311">
        <f>H31</f>
        <v>0</v>
      </c>
      <c r="I30" s="274"/>
      <c r="J30" s="274"/>
      <c r="K30" s="311">
        <f>K31</f>
        <v>0</v>
      </c>
      <c r="L30" s="73"/>
      <c r="M30" s="73"/>
      <c r="N30" s="73"/>
      <c r="O30" s="73"/>
      <c r="P30" s="73"/>
      <c r="Q30" s="73"/>
      <c r="R30" s="73"/>
      <c r="S30" s="73"/>
      <c r="T30" s="73"/>
      <c r="U30" s="73"/>
      <c r="V30" s="73"/>
      <c r="W30" s="73"/>
      <c r="X30" s="73"/>
      <c r="Y30" s="73"/>
      <c r="Z30" s="73"/>
    </row>
    <row r="31" spans="1:26" ht="12.75" customHeight="1">
      <c r="A31" s="4" t="str">
        <f>+'5.Infrastructure Annex'!A41</f>
        <v>5.1.1.3.6</v>
      </c>
      <c r="B31" s="4" t="str">
        <f>+'5.Infrastructure Annex'!B41</f>
        <v>B4.1.5.3</v>
      </c>
      <c r="C31" s="4" t="str">
        <f>+'5.Infrastructure Annex'!C41</f>
        <v>MCH Wings</v>
      </c>
      <c r="D31" s="70">
        <f>+'5.Infrastructure Annex'!K41</f>
        <v>0</v>
      </c>
      <c r="E31" s="4">
        <f>+'5.Infrastructure Annex'!L41</f>
        <v>0</v>
      </c>
      <c r="F31" s="125">
        <f>+'5.Infrastructure Annex'!M41</f>
        <v>0</v>
      </c>
      <c r="G31" s="4">
        <f>+'5.Infrastructure Annex'!N41</f>
        <v>0</v>
      </c>
      <c r="H31" s="125">
        <f>+'5.Infrastructure Annex'!O41</f>
        <v>0</v>
      </c>
      <c r="I31" s="70">
        <f>+'5.Infrastructure Annex'!P41</f>
        <v>0</v>
      </c>
      <c r="J31" s="70"/>
      <c r="K31" s="125"/>
      <c r="L31" s="73"/>
      <c r="M31" s="73"/>
      <c r="N31" s="73"/>
      <c r="O31" s="73"/>
      <c r="P31" s="73"/>
      <c r="Q31" s="73"/>
      <c r="R31" s="73"/>
      <c r="S31" s="73"/>
      <c r="T31" s="73"/>
      <c r="U31" s="73"/>
      <c r="V31" s="73"/>
      <c r="W31" s="73"/>
      <c r="X31" s="73"/>
      <c r="Y31" s="73"/>
      <c r="Z31" s="73"/>
    </row>
    <row r="32" spans="1:26" ht="12.75" customHeight="1">
      <c r="A32" s="67">
        <f>'5.Infrastructure Annex'!A54</f>
        <v>5.2</v>
      </c>
      <c r="B32" s="67"/>
      <c r="C32" s="67" t="str">
        <f>'5.Infrastructure Annex'!C54</f>
        <v xml:space="preserve">New Constructions </v>
      </c>
      <c r="D32" s="110"/>
      <c r="E32" s="111"/>
      <c r="F32" s="759"/>
      <c r="G32" s="111"/>
      <c r="H32" s="68">
        <f t="shared" ref="H32:H33" si="4">H33</f>
        <v>0</v>
      </c>
      <c r="I32" s="110"/>
      <c r="J32" s="110"/>
      <c r="K32" s="68">
        <f t="shared" ref="K32:K33" si="5">K33</f>
        <v>0</v>
      </c>
      <c r="L32" s="73"/>
      <c r="M32" s="73"/>
      <c r="N32" s="73"/>
      <c r="O32" s="73"/>
      <c r="P32" s="73"/>
      <c r="Q32" s="73"/>
      <c r="R32" s="73"/>
      <c r="S32" s="73"/>
      <c r="T32" s="73"/>
      <c r="U32" s="73"/>
      <c r="V32" s="73"/>
      <c r="W32" s="73"/>
      <c r="X32" s="73"/>
      <c r="Y32" s="73"/>
      <c r="Z32" s="73"/>
    </row>
    <row r="33" spans="1:26" ht="12.75" customHeight="1">
      <c r="A33" s="117" t="str">
        <f>'5.Infrastructure Annex'!A55</f>
        <v>5.2.1</v>
      </c>
      <c r="B33" s="117"/>
      <c r="C33" s="117" t="str">
        <f>'5.Infrastructure Annex'!C55</f>
        <v>New construction (to be initiated this year) as per the IPHS norms including staff quarters</v>
      </c>
      <c r="D33" s="204"/>
      <c r="E33" s="119"/>
      <c r="F33" s="651"/>
      <c r="G33" s="119"/>
      <c r="H33" s="79">
        <f t="shared" si="4"/>
        <v>0</v>
      </c>
      <c r="I33" s="204"/>
      <c r="J33" s="204"/>
      <c r="K33" s="79">
        <f t="shared" si="5"/>
        <v>0</v>
      </c>
      <c r="L33" s="73"/>
      <c r="M33" s="73"/>
      <c r="N33" s="73"/>
      <c r="O33" s="73"/>
      <c r="P33" s="73"/>
      <c r="Q33" s="73"/>
      <c r="R33" s="73"/>
      <c r="S33" s="73"/>
      <c r="T33" s="73"/>
      <c r="U33" s="73"/>
      <c r="V33" s="73"/>
      <c r="W33" s="73"/>
      <c r="X33" s="73"/>
      <c r="Y33" s="73"/>
      <c r="Z33" s="73"/>
    </row>
    <row r="34" spans="1:26" ht="12.75" customHeight="1">
      <c r="A34" s="4" t="str">
        <f>+'5.Infrastructure Annex'!A61</f>
        <v>5.2.1.6</v>
      </c>
      <c r="B34" s="4" t="str">
        <f>+'5.Infrastructure Annex'!B61</f>
        <v>B4.1.5.1</v>
      </c>
      <c r="C34" s="4" t="str">
        <f>+'5.Infrastructure Annex'!C61</f>
        <v>MCH Wings</v>
      </c>
      <c r="D34" s="70">
        <f>+'5.Infrastructure Annex'!K61</f>
        <v>0</v>
      </c>
      <c r="E34" s="4">
        <f>+'5.Infrastructure Annex'!L61</f>
        <v>0</v>
      </c>
      <c r="F34" s="125">
        <f>+'5.Infrastructure Annex'!M61</f>
        <v>0</v>
      </c>
      <c r="G34" s="4">
        <f>+'5.Infrastructure Annex'!N61</f>
        <v>0</v>
      </c>
      <c r="H34" s="125">
        <f>+'5.Infrastructure Annex'!O61</f>
        <v>0</v>
      </c>
      <c r="I34" s="70">
        <f>+'5.Infrastructure Annex'!P61</f>
        <v>0</v>
      </c>
      <c r="J34" s="70"/>
      <c r="K34" s="125"/>
      <c r="L34" s="73"/>
      <c r="M34" s="73"/>
      <c r="N34" s="73"/>
      <c r="O34" s="73"/>
      <c r="P34" s="73"/>
      <c r="Q34" s="73"/>
      <c r="R34" s="73"/>
      <c r="S34" s="73"/>
      <c r="T34" s="73"/>
      <c r="U34" s="73"/>
      <c r="V34" s="73"/>
      <c r="W34" s="73"/>
      <c r="X34" s="73"/>
      <c r="Y34" s="73"/>
      <c r="Z34" s="73"/>
    </row>
    <row r="35" spans="1:26" ht="12.75" customHeight="1">
      <c r="A35" s="64">
        <f>'6.Procurement Annex'!A6</f>
        <v>6</v>
      </c>
      <c r="B35" s="64"/>
      <c r="C35" s="64" t="str">
        <f>'6.Procurement Annex'!C6</f>
        <v>Procurement</v>
      </c>
      <c r="D35" s="64"/>
      <c r="E35" s="64"/>
      <c r="F35" s="201"/>
      <c r="G35" s="64"/>
      <c r="H35" s="65">
        <f>H36+H46</f>
        <v>28</v>
      </c>
      <c r="I35" s="64"/>
      <c r="J35" s="64"/>
      <c r="K35" s="65">
        <f>K36+K46</f>
        <v>0</v>
      </c>
      <c r="L35" s="73"/>
      <c r="M35" s="73"/>
      <c r="N35" s="73"/>
      <c r="O35" s="73"/>
      <c r="P35" s="73"/>
      <c r="Q35" s="73"/>
      <c r="R35" s="73"/>
      <c r="S35" s="73"/>
      <c r="T35" s="73"/>
      <c r="U35" s="73"/>
      <c r="V35" s="73"/>
      <c r="W35" s="73"/>
      <c r="X35" s="73"/>
      <c r="Y35" s="73"/>
      <c r="Z35" s="73"/>
    </row>
    <row r="36" spans="1:26" ht="12.75" customHeight="1">
      <c r="A36" s="67">
        <f>'6.Procurement Annex'!A7</f>
        <v>6.1</v>
      </c>
      <c r="B36" s="67"/>
      <c r="C36" s="67" t="str">
        <f>'6.Procurement Annex'!C7</f>
        <v>Procurement of Equipment</v>
      </c>
      <c r="D36" s="67"/>
      <c r="E36" s="67"/>
      <c r="F36" s="202"/>
      <c r="G36" s="67"/>
      <c r="H36" s="68">
        <f>H37</f>
        <v>25</v>
      </c>
      <c r="I36" s="67"/>
      <c r="J36" s="67"/>
      <c r="K36" s="68">
        <f>K37</f>
        <v>0</v>
      </c>
      <c r="L36" s="73"/>
      <c r="M36" s="73"/>
      <c r="N36" s="73"/>
      <c r="O36" s="73"/>
      <c r="P36" s="73"/>
      <c r="Q36" s="73"/>
      <c r="R36" s="73"/>
      <c r="S36" s="73"/>
      <c r="T36" s="73"/>
      <c r="U36" s="73"/>
      <c r="V36" s="73"/>
      <c r="W36" s="73"/>
      <c r="X36" s="73"/>
      <c r="Y36" s="73"/>
      <c r="Z36" s="73"/>
    </row>
    <row r="37" spans="1:26" ht="12.75" customHeight="1">
      <c r="A37" s="78" t="str">
        <f>'6.Procurement Annex'!A8</f>
        <v>6.1.1</v>
      </c>
      <c r="B37" s="78"/>
      <c r="C37" s="78" t="str">
        <f>'6.Procurement Annex'!C8</f>
        <v>Procurement of Bio-medical Equipment</v>
      </c>
      <c r="D37" s="78"/>
      <c r="E37" s="117"/>
      <c r="F37" s="265"/>
      <c r="G37" s="117"/>
      <c r="H37" s="265">
        <f>H38+H43</f>
        <v>25</v>
      </c>
      <c r="I37" s="78"/>
      <c r="J37" s="78"/>
      <c r="K37" s="265">
        <f>K38+K43</f>
        <v>0</v>
      </c>
      <c r="L37" s="73"/>
      <c r="M37" s="73"/>
      <c r="N37" s="73"/>
      <c r="O37" s="73"/>
      <c r="P37" s="73"/>
      <c r="Q37" s="73"/>
      <c r="R37" s="73"/>
      <c r="S37" s="73"/>
      <c r="T37" s="73"/>
      <c r="U37" s="73"/>
      <c r="V37" s="73"/>
      <c r="W37" s="73"/>
      <c r="X37" s="73"/>
      <c r="Y37" s="73"/>
      <c r="Z37" s="73"/>
    </row>
    <row r="38" spans="1:26" ht="12.75" customHeight="1">
      <c r="A38" s="290" t="str">
        <f>'6.Procurement Annex'!A9</f>
        <v>6.1.1.1</v>
      </c>
      <c r="B38" s="290"/>
      <c r="C38" s="290" t="str">
        <f>'6.Procurement Annex'!C9</f>
        <v>Procurement of bio-medical equipment:  MH</v>
      </c>
      <c r="D38" s="290"/>
      <c r="E38" s="268"/>
      <c r="F38" s="311"/>
      <c r="G38" s="268"/>
      <c r="H38" s="311">
        <f>SUM(H39:H42)</f>
        <v>25</v>
      </c>
      <c r="I38" s="290"/>
      <c r="J38" s="290"/>
      <c r="K38" s="311">
        <f>SUM(K39:K42)</f>
        <v>0</v>
      </c>
      <c r="L38" s="73"/>
      <c r="M38" s="73"/>
      <c r="N38" s="73"/>
      <c r="O38" s="73"/>
      <c r="P38" s="73"/>
      <c r="Q38" s="73"/>
      <c r="R38" s="73"/>
      <c r="S38" s="73"/>
      <c r="T38" s="73"/>
      <c r="U38" s="73"/>
      <c r="V38" s="73"/>
      <c r="W38" s="73"/>
      <c r="X38" s="73"/>
      <c r="Y38" s="73"/>
      <c r="Z38" s="73"/>
    </row>
    <row r="39" spans="1:26" ht="12.75" customHeight="1">
      <c r="A39" s="70" t="str">
        <f>'6.Procurement Annex'!A10</f>
        <v>6.1.1.1.1</v>
      </c>
      <c r="B39" s="70" t="str">
        <f>'6.Procurement Annex'!B10</f>
        <v>B16.1.1.2</v>
      </c>
      <c r="C39" s="4" t="str">
        <f>'6.Procurement Annex'!C10</f>
        <v>MVA /EVA for Safe Abortion services</v>
      </c>
      <c r="D39" s="70">
        <f>'6.Procurement Annex'!K10</f>
        <v>0</v>
      </c>
      <c r="E39" s="4">
        <f>'6.Procurement Annex'!L10</f>
        <v>0</v>
      </c>
      <c r="F39" s="125">
        <f>'6.Procurement Annex'!M10</f>
        <v>0</v>
      </c>
      <c r="G39" s="4">
        <f>'6.Procurement Annex'!N10</f>
        <v>0</v>
      </c>
      <c r="H39" s="125">
        <f>'6.Procurement Annex'!O10</f>
        <v>0</v>
      </c>
      <c r="I39" s="70">
        <f>'6.Procurement Annex'!P10</f>
        <v>0</v>
      </c>
      <c r="J39" s="70"/>
      <c r="K39" s="125"/>
      <c r="L39" s="73"/>
      <c r="M39" s="73"/>
      <c r="N39" s="73"/>
      <c r="O39" s="73"/>
      <c r="P39" s="73"/>
      <c r="Q39" s="73"/>
      <c r="R39" s="73"/>
      <c r="S39" s="73"/>
      <c r="T39" s="73"/>
      <c r="U39" s="73"/>
      <c r="V39" s="73"/>
      <c r="W39" s="73"/>
      <c r="X39" s="73"/>
      <c r="Y39" s="73"/>
      <c r="Z39" s="73"/>
    </row>
    <row r="40" spans="1:26" ht="12.75" customHeight="1">
      <c r="A40" s="70" t="str">
        <f>'6.Procurement Annex'!A11</f>
        <v>6.1.1.1.2</v>
      </c>
      <c r="B40" s="70"/>
      <c r="C40" s="70" t="str">
        <f>'6.Procurement Annex'!C11</f>
        <v>Procurement under LaQshya</v>
      </c>
      <c r="D40" s="70" t="s">
        <v>5802</v>
      </c>
      <c r="E40" s="193">
        <v>500000</v>
      </c>
      <c r="F40" s="71">
        <f>E40/100000</f>
        <v>5</v>
      </c>
      <c r="G40" s="193">
        <v>5</v>
      </c>
      <c r="H40" s="630">
        <f>F40*G40</f>
        <v>25</v>
      </c>
      <c r="I40" s="1021" t="s">
        <v>1865</v>
      </c>
      <c r="J40" s="70"/>
      <c r="K40" s="125"/>
      <c r="L40" s="73"/>
      <c r="M40" s="73"/>
      <c r="N40" s="73"/>
      <c r="O40" s="73"/>
      <c r="P40" s="73"/>
      <c r="Q40" s="73"/>
      <c r="R40" s="73"/>
      <c r="S40" s="73"/>
      <c r="T40" s="73"/>
      <c r="U40" s="73"/>
      <c r="V40" s="73"/>
      <c r="W40" s="73"/>
      <c r="X40" s="73"/>
      <c r="Y40" s="73"/>
      <c r="Z40" s="73"/>
    </row>
    <row r="41" spans="1:26" ht="12.75" customHeight="1">
      <c r="A41" s="70" t="str">
        <f>'6.Procurement Annex'!A12</f>
        <v>6.1.1.1.3</v>
      </c>
      <c r="B41" s="70"/>
      <c r="C41" s="70" t="str">
        <f>'6.Procurement Annex'!C12</f>
        <v>Equipment for  Obstetric ICUs/ HDUs (as per operational guidelines of ICUs and HDUs, 2017)</v>
      </c>
      <c r="D41" s="70">
        <f>'6.Procurement Annex'!K12</f>
        <v>0</v>
      </c>
      <c r="E41" s="193">
        <f>'6.Procurement Annex'!L12</f>
        <v>0</v>
      </c>
      <c r="F41" s="71">
        <f>'6.Procurement Annex'!M12</f>
        <v>0</v>
      </c>
      <c r="G41" s="193">
        <f>'6.Procurement Annex'!N12</f>
        <v>0</v>
      </c>
      <c r="H41" s="71">
        <f>'6.Procurement Annex'!O12</f>
        <v>0</v>
      </c>
      <c r="I41" s="70">
        <f>'6.Procurement Annex'!P12</f>
        <v>0</v>
      </c>
      <c r="J41" s="70"/>
      <c r="K41" s="125"/>
      <c r="L41" s="73"/>
      <c r="M41" s="73"/>
      <c r="N41" s="73"/>
      <c r="O41" s="73"/>
      <c r="P41" s="73"/>
      <c r="Q41" s="73"/>
      <c r="R41" s="73"/>
      <c r="S41" s="73"/>
      <c r="T41" s="73"/>
      <c r="U41" s="73"/>
      <c r="V41" s="73"/>
      <c r="W41" s="73"/>
      <c r="X41" s="73"/>
      <c r="Y41" s="73"/>
      <c r="Z41" s="73"/>
    </row>
    <row r="42" spans="1:26" ht="12.75" customHeight="1">
      <c r="A42" s="70" t="str">
        <f>'6.Procurement Annex'!A13</f>
        <v>6.1.1.1.4</v>
      </c>
      <c r="B42" s="70" t="str">
        <f>'6.Procurement Annex'!B13</f>
        <v>B16.1.1.3</v>
      </c>
      <c r="C42" s="70" t="str">
        <f>'6.Procurement Annex'!C13</f>
        <v>Any other equipment (please specify)</v>
      </c>
      <c r="D42" s="70">
        <f>'6.Procurement Annex'!K13</f>
        <v>0</v>
      </c>
      <c r="E42" s="193">
        <f>'6.Procurement Annex'!L13</f>
        <v>0</v>
      </c>
      <c r="F42" s="71">
        <f>'6.Procurement Annex'!M13</f>
        <v>0</v>
      </c>
      <c r="G42" s="193">
        <f>'6.Procurement Annex'!N13</f>
        <v>0</v>
      </c>
      <c r="H42" s="71">
        <f>'6.Procurement Annex'!O13</f>
        <v>0</v>
      </c>
      <c r="I42" s="70" t="str">
        <f>'6.Procurement Annex'!P13</f>
        <v>IUI equipment and consumable towards setting up of IUI unit at 2 DHs @ Rs. 42 lakhs which was apporoved in RoP 2019-20 hence kept committed.</v>
      </c>
      <c r="J42" s="70"/>
      <c r="K42" s="125"/>
      <c r="L42" s="73"/>
      <c r="M42" s="73"/>
      <c r="N42" s="73"/>
      <c r="O42" s="73"/>
      <c r="P42" s="73"/>
      <c r="Q42" s="73"/>
      <c r="R42" s="73"/>
      <c r="S42" s="73"/>
      <c r="T42" s="73"/>
      <c r="U42" s="73"/>
      <c r="V42" s="73"/>
      <c r="W42" s="73"/>
      <c r="X42" s="73"/>
      <c r="Y42" s="73"/>
      <c r="Z42" s="73"/>
    </row>
    <row r="43" spans="1:26" ht="12.75" customHeight="1">
      <c r="A43" s="268" t="str">
        <f>'6.Procurement Annex'!A36</f>
        <v>6.1.1.7</v>
      </c>
      <c r="B43" s="269"/>
      <c r="C43" s="268" t="str">
        <f>'6.Procurement Annex'!C36</f>
        <v xml:space="preserve">Procurement of bio-medical equipment: Training </v>
      </c>
      <c r="D43" s="290"/>
      <c r="E43" s="268"/>
      <c r="F43" s="311"/>
      <c r="G43" s="268"/>
      <c r="H43" s="311">
        <f>H44+H45</f>
        <v>0</v>
      </c>
      <c r="I43" s="290"/>
      <c r="J43" s="290"/>
      <c r="K43" s="311">
        <f>K44+K45</f>
        <v>0</v>
      </c>
      <c r="L43" s="73"/>
      <c r="M43" s="73"/>
      <c r="N43" s="73"/>
      <c r="O43" s="73"/>
      <c r="P43" s="73"/>
      <c r="Q43" s="73"/>
      <c r="R43" s="73"/>
      <c r="S43" s="73"/>
      <c r="T43" s="73"/>
      <c r="U43" s="73"/>
      <c r="V43" s="73"/>
      <c r="W43" s="73"/>
      <c r="X43" s="73"/>
      <c r="Y43" s="73"/>
      <c r="Z43" s="73"/>
    </row>
    <row r="44" spans="1:26" ht="12.75" customHeight="1">
      <c r="A44" s="70" t="str">
        <f>'6.Procurement Annex'!A39</f>
        <v>6.1.1.7.3</v>
      </c>
      <c r="B44" s="70" t="str">
        <f>'6.Procurement Annex'!B39</f>
        <v>B16.1.7/ A.9.1.2.2</v>
      </c>
      <c r="C44" s="70" t="str">
        <f>'6.Procurement Annex'!C39</f>
        <v>Models and Equipment for DAKSHATA training</v>
      </c>
      <c r="D44" s="70">
        <f>'6.Procurement Annex'!K39</f>
        <v>0</v>
      </c>
      <c r="E44" s="193">
        <f>'6.Procurement Annex'!L39</f>
        <v>0</v>
      </c>
      <c r="F44" s="71">
        <f>'6.Procurement Annex'!M39</f>
        <v>0</v>
      </c>
      <c r="G44" s="193">
        <f>'6.Procurement Annex'!N39</f>
        <v>0</v>
      </c>
      <c r="H44" s="71">
        <f>'6.Procurement Annex'!O39</f>
        <v>0</v>
      </c>
      <c r="I44" s="70">
        <f>'6.Procurement Annex'!P39</f>
        <v>0</v>
      </c>
      <c r="J44" s="70"/>
      <c r="K44" s="125"/>
      <c r="L44" s="73"/>
      <c r="M44" s="73"/>
      <c r="N44" s="73"/>
      <c r="O44" s="73"/>
      <c r="P44" s="73"/>
      <c r="Q44" s="73"/>
      <c r="R44" s="73"/>
      <c r="S44" s="73"/>
      <c r="T44" s="73"/>
      <c r="U44" s="73"/>
      <c r="V44" s="73"/>
      <c r="W44" s="73"/>
      <c r="X44" s="73"/>
      <c r="Y44" s="73"/>
      <c r="Z44" s="73"/>
    </row>
    <row r="45" spans="1:26" ht="12.75" customHeight="1">
      <c r="A45" s="70" t="str">
        <f>'6.Procurement Annex'!A40</f>
        <v>6.1.1.7.4</v>
      </c>
      <c r="B45" s="70" t="str">
        <f>'6.Procurement Annex'!B40</f>
        <v>B16.1.7/ A.9.10.1</v>
      </c>
      <c r="C45" s="70" t="str">
        <f>'6.Procurement Annex'!C40</f>
        <v>Equipment for nursing schools/institutions</v>
      </c>
      <c r="D45" s="70">
        <f>'6.Procurement Annex'!K40</f>
        <v>0</v>
      </c>
      <c r="E45" s="193">
        <f>'6.Procurement Annex'!L40</f>
        <v>0</v>
      </c>
      <c r="F45" s="71">
        <f>'6.Procurement Annex'!M40</f>
        <v>0</v>
      </c>
      <c r="G45" s="193">
        <f>'6.Procurement Annex'!N40</f>
        <v>0</v>
      </c>
      <c r="H45" s="71">
        <f>'6.Procurement Annex'!O40</f>
        <v>0</v>
      </c>
      <c r="I45" s="70">
        <f>'6.Procurement Annex'!P40</f>
        <v>0</v>
      </c>
      <c r="J45" s="70"/>
      <c r="K45" s="125"/>
      <c r="L45" s="73"/>
      <c r="M45" s="73"/>
      <c r="N45" s="73"/>
      <c r="O45" s="73"/>
      <c r="P45" s="73"/>
      <c r="Q45" s="73"/>
      <c r="R45" s="73"/>
      <c r="S45" s="73"/>
      <c r="T45" s="73"/>
      <c r="U45" s="73"/>
      <c r="V45" s="73"/>
      <c r="W45" s="73"/>
      <c r="X45" s="73"/>
      <c r="Y45" s="73"/>
      <c r="Z45" s="73"/>
    </row>
    <row r="46" spans="1:26" ht="12.75" customHeight="1">
      <c r="A46" s="67">
        <f>'6.Procurement Annex'!A141</f>
        <v>6.2</v>
      </c>
      <c r="B46" s="67"/>
      <c r="C46" s="67" t="str">
        <f>'6.Procurement Annex'!C141</f>
        <v xml:space="preserve">Procurement of Drugs and supplies </v>
      </c>
      <c r="D46" s="67"/>
      <c r="E46" s="67"/>
      <c r="F46" s="202"/>
      <c r="G46" s="67"/>
      <c r="H46" s="68">
        <f>H47</f>
        <v>3</v>
      </c>
      <c r="I46" s="67"/>
      <c r="J46" s="67"/>
      <c r="K46" s="68">
        <f>K47</f>
        <v>0</v>
      </c>
      <c r="L46" s="73"/>
      <c r="M46" s="73"/>
      <c r="N46" s="73"/>
      <c r="O46" s="73"/>
      <c r="P46" s="73"/>
      <c r="Q46" s="73"/>
      <c r="R46" s="73"/>
      <c r="S46" s="73"/>
      <c r="T46" s="73"/>
      <c r="U46" s="73"/>
      <c r="V46" s="73"/>
      <c r="W46" s="73"/>
      <c r="X46" s="73"/>
      <c r="Y46" s="73"/>
      <c r="Z46" s="73"/>
    </row>
    <row r="47" spans="1:26" ht="12.75" customHeight="1">
      <c r="A47" s="78" t="str">
        <f>'6.Procurement Annex'!A142</f>
        <v>6.2.1</v>
      </c>
      <c r="B47" s="78"/>
      <c r="C47" s="78" t="str">
        <f>'6.Procurement Annex'!C142</f>
        <v>Drugs &amp; supplies for MH</v>
      </c>
      <c r="D47" s="78"/>
      <c r="E47" s="117"/>
      <c r="F47" s="265"/>
      <c r="G47" s="117"/>
      <c r="H47" s="265">
        <f>SUM(H48:H54)</f>
        <v>3</v>
      </c>
      <c r="I47" s="78"/>
      <c r="J47" s="78"/>
      <c r="K47" s="265">
        <f>SUM(K48:K54)</f>
        <v>0</v>
      </c>
      <c r="L47" s="73"/>
      <c r="M47" s="73"/>
      <c r="N47" s="73"/>
      <c r="O47" s="73"/>
      <c r="P47" s="73"/>
      <c r="Q47" s="73"/>
      <c r="R47" s="73"/>
      <c r="S47" s="73"/>
      <c r="T47" s="73"/>
      <c r="U47" s="73"/>
      <c r="V47" s="73"/>
      <c r="W47" s="73"/>
      <c r="X47" s="73"/>
      <c r="Y47" s="73"/>
      <c r="Z47" s="73"/>
    </row>
    <row r="48" spans="1:26" ht="12.75" customHeight="1">
      <c r="A48" s="70" t="str">
        <f>'6.Procurement Annex'!A143</f>
        <v>6.2.1.1</v>
      </c>
      <c r="B48" s="70" t="str">
        <f>'6.Procurement Annex'!B143</f>
        <v>B.16.2.1.1</v>
      </c>
      <c r="C48" s="4" t="str">
        <f>'6.Procurement Annex'!C143</f>
        <v xml:space="preserve">RTI /STI drugs and consumables </v>
      </c>
      <c r="D48" s="70">
        <f>'6.Procurement Annex'!K143</f>
        <v>0</v>
      </c>
      <c r="E48" s="4">
        <f>'6.Procurement Annex'!L143</f>
        <v>0</v>
      </c>
      <c r="F48" s="125">
        <f>'6.Procurement Annex'!M143</f>
        <v>0</v>
      </c>
      <c r="G48" s="4">
        <f>'6.Procurement Annex'!N143</f>
        <v>0</v>
      </c>
      <c r="H48" s="125">
        <f>'6.Procurement Annex'!O143</f>
        <v>0</v>
      </c>
      <c r="I48" s="70">
        <f>'6.Procurement Annex'!P143</f>
        <v>0</v>
      </c>
      <c r="J48" s="70"/>
      <c r="K48" s="125"/>
      <c r="L48" s="73"/>
      <c r="M48" s="73"/>
      <c r="N48" s="73"/>
      <c r="O48" s="73"/>
      <c r="P48" s="73"/>
      <c r="Q48" s="73"/>
      <c r="R48" s="73"/>
      <c r="S48" s="73"/>
      <c r="T48" s="73"/>
      <c r="U48" s="73"/>
      <c r="V48" s="73"/>
      <c r="W48" s="73"/>
      <c r="X48" s="73"/>
      <c r="Y48" s="73"/>
      <c r="Z48" s="73"/>
    </row>
    <row r="49" spans="1:26" ht="12.75" customHeight="1">
      <c r="A49" s="70" t="str">
        <f>'6.Procurement Annex'!A144</f>
        <v>6.2.1.2</v>
      </c>
      <c r="B49" s="70" t="str">
        <f>'6.Procurement Annex'!B144</f>
        <v>B.16.2.1.2</v>
      </c>
      <c r="C49" s="4" t="str">
        <f>'6.Procurement Annex'!C144</f>
        <v>Drugs for Safe Abortion (MMA)</v>
      </c>
      <c r="D49" s="70">
        <f>'6.Procurement Annex'!K144</f>
        <v>0</v>
      </c>
      <c r="E49" s="4">
        <f>'6.Procurement Annex'!L144</f>
        <v>0</v>
      </c>
      <c r="F49" s="125">
        <f>'6.Procurement Annex'!M144</f>
        <v>0</v>
      </c>
      <c r="G49" s="4">
        <f>'6.Procurement Annex'!N144</f>
        <v>0</v>
      </c>
      <c r="H49" s="125">
        <f>'6.Procurement Annex'!O144</f>
        <v>0</v>
      </c>
      <c r="I49" s="70">
        <f>'6.Procurement Annex'!P144</f>
        <v>0</v>
      </c>
      <c r="J49" s="70"/>
      <c r="K49" s="125"/>
      <c r="L49" s="73"/>
      <c r="M49" s="73"/>
      <c r="N49" s="73"/>
      <c r="O49" s="73"/>
      <c r="P49" s="73"/>
      <c r="Q49" s="73"/>
      <c r="R49" s="73"/>
      <c r="S49" s="73"/>
      <c r="T49" s="73"/>
      <c r="U49" s="73"/>
      <c r="V49" s="73"/>
      <c r="W49" s="73"/>
      <c r="X49" s="73"/>
      <c r="Y49" s="73"/>
      <c r="Z49" s="73"/>
    </row>
    <row r="50" spans="1:26" ht="12.75" customHeight="1">
      <c r="A50" s="70" t="str">
        <f>'6.Procurement Annex'!A145</f>
        <v>6.2.1.3</v>
      </c>
      <c r="B50" s="70" t="str">
        <f>'6.Procurement Annex'!B145</f>
        <v>B.16.2.1.4</v>
      </c>
      <c r="C50" s="4" t="str">
        <f>'6.Procurement Annex'!C145</f>
        <v>RPR Kits</v>
      </c>
      <c r="D50" s="70">
        <f>'6.Procurement Annex'!K145</f>
        <v>0</v>
      </c>
      <c r="E50" s="4">
        <f>'6.Procurement Annex'!L145</f>
        <v>300000</v>
      </c>
      <c r="F50" s="125">
        <f>'6.Procurement Annex'!M145</f>
        <v>3</v>
      </c>
      <c r="G50" s="4">
        <f>'6.Procurement Annex'!N145</f>
        <v>1</v>
      </c>
      <c r="H50" s="125">
        <f>'6.Procurement Annex'!O145</f>
        <v>3</v>
      </c>
      <c r="I50" s="70" t="str">
        <f>'6.Procurement Annex'!P145</f>
        <v>Continued activity</v>
      </c>
      <c r="J50" s="70"/>
      <c r="K50" s="125"/>
      <c r="L50" s="73"/>
      <c r="M50" s="73"/>
      <c r="N50" s="73"/>
      <c r="O50" s="73"/>
      <c r="P50" s="73"/>
      <c r="Q50" s="73"/>
      <c r="R50" s="73"/>
      <c r="S50" s="73"/>
      <c r="T50" s="73"/>
      <c r="U50" s="73"/>
      <c r="V50" s="73"/>
      <c r="W50" s="73"/>
      <c r="X50" s="73"/>
      <c r="Y50" s="73"/>
      <c r="Z50" s="73"/>
    </row>
    <row r="51" spans="1:26" ht="12.75" customHeight="1">
      <c r="A51" s="70" t="str">
        <f>'6.Procurement Annex'!A146</f>
        <v>6.2.1.4</v>
      </c>
      <c r="B51" s="70" t="str">
        <f>'6.Procurement Annex'!B146</f>
        <v>B.16.2.1.5</v>
      </c>
      <c r="C51" s="4" t="str">
        <f>'6.Procurement Annex'!C146</f>
        <v>Whole blood finger prick test for HIV</v>
      </c>
      <c r="D51" s="70">
        <f>'6.Procurement Annex'!K146</f>
        <v>0</v>
      </c>
      <c r="E51" s="4">
        <f>'6.Procurement Annex'!L146</f>
        <v>0</v>
      </c>
      <c r="F51" s="125">
        <f>'6.Procurement Annex'!M146</f>
        <v>0</v>
      </c>
      <c r="G51" s="4">
        <f>'6.Procurement Annex'!N146</f>
        <v>0</v>
      </c>
      <c r="H51" s="125">
        <f>'6.Procurement Annex'!O146</f>
        <v>0</v>
      </c>
      <c r="I51" s="70">
        <f>'6.Procurement Annex'!P146</f>
        <v>0</v>
      </c>
      <c r="J51" s="70"/>
      <c r="K51" s="125"/>
      <c r="L51" s="73"/>
      <c r="M51" s="73"/>
      <c r="N51" s="73"/>
      <c r="O51" s="73"/>
      <c r="P51" s="73"/>
      <c r="Q51" s="73"/>
      <c r="R51" s="73"/>
      <c r="S51" s="73"/>
      <c r="T51" s="73"/>
      <c r="U51" s="73"/>
      <c r="V51" s="73"/>
      <c r="W51" s="73"/>
      <c r="X51" s="73"/>
      <c r="Y51" s="73"/>
      <c r="Z51" s="73"/>
    </row>
    <row r="52" spans="1:26" ht="12.75" customHeight="1">
      <c r="A52" s="70" t="str">
        <f>'6.Procurement Annex'!A147</f>
        <v>6.2.1.5</v>
      </c>
      <c r="B52" s="70" t="str">
        <f>'6.Procurement Annex'!B147</f>
        <v>B.16.2.6.4.a</v>
      </c>
      <c r="C52" s="4" t="str">
        <f>'6.Procurement Annex'!C147</f>
        <v xml:space="preserve">IFA tablets for non-pregnant &amp; non-lactating women in Reproductive Age (20-49 years) </v>
      </c>
      <c r="D52" s="70">
        <f>'6.Procurement Annex'!K147</f>
        <v>0</v>
      </c>
      <c r="E52" s="4">
        <f>'6.Procurement Annex'!L147</f>
        <v>0</v>
      </c>
      <c r="F52" s="125">
        <f>'6.Procurement Annex'!M147</f>
        <v>0</v>
      </c>
      <c r="G52" s="4">
        <f>'6.Procurement Annex'!N147</f>
        <v>0</v>
      </c>
      <c r="H52" s="125">
        <f>'6.Procurement Annex'!O147</f>
        <v>0</v>
      </c>
      <c r="I52" s="70">
        <f>'6.Procurement Annex'!P147</f>
        <v>0</v>
      </c>
      <c r="J52" s="70"/>
      <c r="K52" s="125"/>
      <c r="L52" s="73"/>
      <c r="M52" s="73"/>
      <c r="N52" s="73"/>
      <c r="O52" s="73"/>
      <c r="P52" s="73"/>
      <c r="Q52" s="73"/>
      <c r="R52" s="73"/>
      <c r="S52" s="73"/>
      <c r="T52" s="73"/>
      <c r="U52" s="73"/>
      <c r="V52" s="73"/>
      <c r="W52" s="73"/>
      <c r="X52" s="73"/>
      <c r="Y52" s="73"/>
      <c r="Z52" s="73"/>
    </row>
    <row r="53" spans="1:26" ht="12.75" customHeight="1">
      <c r="A53" s="70" t="str">
        <f>'6.Procurement Annex'!A148</f>
        <v>6.2.1.6</v>
      </c>
      <c r="B53" s="70" t="str">
        <f>'6.Procurement Annex'!B148</f>
        <v>B.16.2.6.4.b</v>
      </c>
      <c r="C53" s="4" t="str">
        <f>'6.Procurement Annex'!C148</f>
        <v xml:space="preserve">Albendazole Tablets for non-pregnant &amp; non-lactating women in Reproductive Age (20-49 years) </v>
      </c>
      <c r="D53" s="70">
        <f>'6.Procurement Annex'!K148</f>
        <v>0</v>
      </c>
      <c r="E53" s="4">
        <f>'6.Procurement Annex'!L148</f>
        <v>0</v>
      </c>
      <c r="F53" s="125">
        <f>'6.Procurement Annex'!M148</f>
        <v>0</v>
      </c>
      <c r="G53" s="4">
        <f>'6.Procurement Annex'!N148</f>
        <v>0</v>
      </c>
      <c r="H53" s="125">
        <f>'6.Procurement Annex'!O148</f>
        <v>0</v>
      </c>
      <c r="I53" s="70">
        <f>'6.Procurement Annex'!P148</f>
        <v>0</v>
      </c>
      <c r="J53" s="70"/>
      <c r="K53" s="125"/>
      <c r="L53" s="73"/>
      <c r="M53" s="73"/>
      <c r="N53" s="73"/>
      <c r="O53" s="73"/>
      <c r="P53" s="73"/>
      <c r="Q53" s="73"/>
      <c r="R53" s="73"/>
      <c r="S53" s="73"/>
      <c r="T53" s="73"/>
      <c r="U53" s="73"/>
      <c r="V53" s="73"/>
      <c r="W53" s="73"/>
      <c r="X53" s="73"/>
      <c r="Y53" s="73"/>
      <c r="Z53" s="73"/>
    </row>
    <row r="54" spans="1:26" ht="12.75" customHeight="1">
      <c r="A54" s="70" t="str">
        <f>'6.Procurement Annex'!A155</f>
        <v>6.2.1.8</v>
      </c>
      <c r="B54" s="70"/>
      <c r="C54" s="4" t="str">
        <f>'6.Procurement Annex'!C155</f>
        <v>Any other Drugs &amp; Supplies (Please specify)</v>
      </c>
      <c r="D54" s="70">
        <f>'6.Procurement Annex'!K155</f>
        <v>0</v>
      </c>
      <c r="E54" s="4">
        <f>'6.Procurement Annex'!L155</f>
        <v>0</v>
      </c>
      <c r="F54" s="125">
        <f>'6.Procurement Annex'!M155</f>
        <v>0</v>
      </c>
      <c r="G54" s="4">
        <f>'6.Procurement Annex'!N155</f>
        <v>0</v>
      </c>
      <c r="H54" s="125">
        <f>'6.Procurement Annex'!O155</f>
        <v>0</v>
      </c>
      <c r="I54" s="70">
        <f>'6.Procurement Annex'!P155</f>
        <v>0</v>
      </c>
      <c r="J54" s="70"/>
      <c r="K54" s="125"/>
      <c r="L54" s="73"/>
      <c r="M54" s="73"/>
      <c r="N54" s="73"/>
      <c r="O54" s="73"/>
      <c r="P54" s="73"/>
      <c r="Q54" s="73"/>
      <c r="R54" s="73"/>
      <c r="S54" s="73"/>
      <c r="T54" s="73"/>
      <c r="U54" s="73"/>
      <c r="V54" s="73"/>
      <c r="W54" s="73"/>
      <c r="X54" s="73"/>
      <c r="Y54" s="73"/>
      <c r="Z54" s="73"/>
    </row>
    <row r="55" spans="1:26" ht="12.75" customHeight="1">
      <c r="A55" s="64">
        <f>'9.Training Annex'!A6</f>
        <v>9</v>
      </c>
      <c r="B55" s="64"/>
      <c r="C55" s="64" t="str">
        <f>'9.Training Annex'!C6</f>
        <v>Training</v>
      </c>
      <c r="D55" s="64"/>
      <c r="E55" s="108"/>
      <c r="F55" s="757"/>
      <c r="G55" s="108"/>
      <c r="H55" s="65">
        <f>H56+H64+H68</f>
        <v>79.848657000539987</v>
      </c>
      <c r="I55" s="64"/>
      <c r="J55" s="64"/>
      <c r="K55" s="65">
        <f>K56+K64+K68</f>
        <v>0</v>
      </c>
      <c r="L55" s="73"/>
      <c r="M55" s="73"/>
      <c r="N55" s="73"/>
      <c r="O55" s="73"/>
      <c r="P55" s="73"/>
      <c r="Q55" s="73"/>
      <c r="R55" s="73"/>
      <c r="S55" s="73"/>
      <c r="T55" s="73"/>
      <c r="U55" s="73"/>
      <c r="V55" s="73"/>
      <c r="W55" s="73"/>
      <c r="X55" s="73"/>
      <c r="Y55" s="73"/>
      <c r="Z55" s="73"/>
    </row>
    <row r="56" spans="1:26" ht="12.75" customHeight="1">
      <c r="A56" s="67">
        <v>9.1</v>
      </c>
      <c r="B56" s="67"/>
      <c r="C56" s="115" t="s">
        <v>571</v>
      </c>
      <c r="D56" s="67"/>
      <c r="E56" s="115"/>
      <c r="F56" s="203"/>
      <c r="G56" s="115"/>
      <c r="H56" s="203">
        <f>SUM(H57:H62)</f>
        <v>25.3</v>
      </c>
      <c r="I56" s="67"/>
      <c r="J56" s="67"/>
      <c r="K56" s="203">
        <f>SUM(K57:K62)</f>
        <v>0</v>
      </c>
      <c r="L56" s="73"/>
      <c r="M56" s="73"/>
      <c r="N56" s="73"/>
      <c r="O56" s="73"/>
      <c r="P56" s="73"/>
      <c r="Q56" s="73"/>
      <c r="R56" s="73"/>
      <c r="S56" s="73"/>
      <c r="T56" s="73"/>
      <c r="U56" s="73"/>
      <c r="V56" s="73"/>
      <c r="W56" s="73"/>
      <c r="X56" s="73"/>
      <c r="Y56" s="73"/>
      <c r="Z56" s="73"/>
    </row>
    <row r="57" spans="1:26" ht="12.75" customHeight="1">
      <c r="A57" s="70" t="str">
        <f>'9.Training Annex'!A8</f>
        <v>9.1.1</v>
      </c>
      <c r="B57" s="70" t="str">
        <f>'9.Training Annex'!B8</f>
        <v>A.9.1.2.2</v>
      </c>
      <c r="C57" s="70" t="str">
        <f>'9.Training Annex'!C8</f>
        <v>Setting up of Skill Lab</v>
      </c>
      <c r="D57" s="70">
        <f>'9.Training Annex'!K8</f>
        <v>0</v>
      </c>
      <c r="E57" s="193">
        <f>'9.Training Annex'!L8</f>
        <v>0</v>
      </c>
      <c r="F57" s="71">
        <f>'9.Training Annex'!M8</f>
        <v>0</v>
      </c>
      <c r="G57" s="71">
        <f>'9.Training Annex'!N8</f>
        <v>0</v>
      </c>
      <c r="H57" s="71">
        <f>'9.Training Annex'!O8</f>
        <v>0</v>
      </c>
      <c r="I57" s="70">
        <f>'9.Training Annex'!P8</f>
        <v>0</v>
      </c>
      <c r="J57" s="70"/>
      <c r="K57" s="125"/>
      <c r="L57" s="73"/>
      <c r="M57" s="73"/>
      <c r="N57" s="73"/>
      <c r="O57" s="73"/>
      <c r="P57" s="73"/>
      <c r="Q57" s="73"/>
      <c r="R57" s="73"/>
      <c r="S57" s="73"/>
      <c r="T57" s="73"/>
      <c r="U57" s="73"/>
      <c r="V57" s="73"/>
      <c r="W57" s="73"/>
      <c r="X57" s="73"/>
      <c r="Y57" s="73"/>
      <c r="Z57" s="73"/>
    </row>
    <row r="58" spans="1:26" ht="12.75" customHeight="1">
      <c r="A58" s="70" t="str">
        <f>'9.Training Annex'!A9</f>
        <v>9.1.2</v>
      </c>
      <c r="B58" s="70" t="str">
        <f>'9.Training Annex'!B9</f>
        <v>A.9.3.1.1</v>
      </c>
      <c r="C58" s="4" t="str">
        <f>'9.Training Annex'!C9</f>
        <v>Setting up of SBA Training Centres</v>
      </c>
      <c r="D58" s="70">
        <f>'9.Training Annex'!K9</f>
        <v>0</v>
      </c>
      <c r="E58" s="4">
        <f>'9.Training Annex'!L9</f>
        <v>0</v>
      </c>
      <c r="F58" s="125">
        <f>'9.Training Annex'!M9</f>
        <v>0</v>
      </c>
      <c r="G58" s="125">
        <f>'9.Training Annex'!N9</f>
        <v>0</v>
      </c>
      <c r="H58" s="125">
        <f>'9.Training Annex'!O9</f>
        <v>0</v>
      </c>
      <c r="I58" s="70">
        <f>'9.Training Annex'!P9</f>
        <v>0</v>
      </c>
      <c r="J58" s="70"/>
      <c r="K58" s="125"/>
      <c r="L58" s="73"/>
      <c r="M58" s="73"/>
      <c r="N58" s="73"/>
      <c r="O58" s="73"/>
      <c r="P58" s="73"/>
      <c r="Q58" s="73"/>
      <c r="R58" s="73"/>
      <c r="S58" s="73"/>
      <c r="T58" s="73"/>
      <c r="U58" s="73"/>
      <c r="V58" s="73"/>
      <c r="W58" s="73"/>
      <c r="X58" s="73"/>
      <c r="Y58" s="73"/>
      <c r="Z58" s="73"/>
    </row>
    <row r="59" spans="1:26" ht="12.75" customHeight="1">
      <c r="A59" s="70" t="str">
        <f>'9.Training Annex'!A10</f>
        <v>9.1.3</v>
      </c>
      <c r="B59" s="70" t="str">
        <f>'9.Training Annex'!B10</f>
        <v>A.9.3.2.1</v>
      </c>
      <c r="C59" s="4" t="str">
        <f>'9.Training Annex'!C10</f>
        <v>Setting up of EmOC Training Centres</v>
      </c>
      <c r="D59" s="70">
        <f>'9.Training Annex'!K10</f>
        <v>0</v>
      </c>
      <c r="E59" s="4">
        <f>'9.Training Annex'!L10</f>
        <v>0</v>
      </c>
      <c r="F59" s="125">
        <f>'9.Training Annex'!M10</f>
        <v>0</v>
      </c>
      <c r="G59" s="125">
        <f>'9.Training Annex'!N10</f>
        <v>0</v>
      </c>
      <c r="H59" s="125">
        <f>'9.Training Annex'!O10</f>
        <v>0</v>
      </c>
      <c r="I59" s="70">
        <f>'9.Training Annex'!P10</f>
        <v>0</v>
      </c>
      <c r="J59" s="70"/>
      <c r="K59" s="125"/>
      <c r="L59" s="73"/>
      <c r="M59" s="73"/>
      <c r="N59" s="73"/>
      <c r="O59" s="73"/>
      <c r="P59" s="73"/>
      <c r="Q59" s="73"/>
      <c r="R59" s="73"/>
      <c r="S59" s="73"/>
      <c r="T59" s="73"/>
      <c r="U59" s="73"/>
      <c r="V59" s="73"/>
      <c r="W59" s="73"/>
      <c r="X59" s="73"/>
      <c r="Y59" s="73"/>
      <c r="Z59" s="73"/>
    </row>
    <row r="60" spans="1:26" ht="12.75" customHeight="1">
      <c r="A60" s="70" t="str">
        <f>'9.Training Annex'!A11</f>
        <v>9.1.4</v>
      </c>
      <c r="B60" s="70" t="str">
        <f>'9.Training Annex'!B11</f>
        <v>A.9.3.3.1</v>
      </c>
      <c r="C60" s="4" t="str">
        <f>'9.Training Annex'!C11</f>
        <v>Setting up of Life saving Anaesthesia skills Training Centres</v>
      </c>
      <c r="D60" s="70">
        <f>'9.Training Annex'!K11</f>
        <v>0</v>
      </c>
      <c r="E60" s="4">
        <f>'9.Training Annex'!L11</f>
        <v>0</v>
      </c>
      <c r="F60" s="125">
        <f>'9.Training Annex'!M11</f>
        <v>0</v>
      </c>
      <c r="G60" s="125">
        <f>'9.Training Annex'!N11</f>
        <v>0</v>
      </c>
      <c r="H60" s="125">
        <f>'9.Training Annex'!O11</f>
        <v>0</v>
      </c>
      <c r="I60" s="70">
        <f>'9.Training Annex'!P11</f>
        <v>0</v>
      </c>
      <c r="J60" s="70"/>
      <c r="K60" s="125"/>
      <c r="L60" s="73"/>
      <c r="M60" s="73"/>
      <c r="N60" s="73"/>
      <c r="O60" s="73"/>
      <c r="P60" s="73"/>
      <c r="Q60" s="73"/>
      <c r="R60" s="73"/>
      <c r="S60" s="73"/>
      <c r="T60" s="73"/>
      <c r="U60" s="73"/>
      <c r="V60" s="73"/>
      <c r="W60" s="73"/>
      <c r="X60" s="73"/>
      <c r="Y60" s="73"/>
      <c r="Z60" s="73"/>
    </row>
    <row r="61" spans="1:26" ht="12.75" customHeight="1">
      <c r="A61" s="70" t="str">
        <f>'9.Training Annex'!A12</f>
        <v>9.1.5</v>
      </c>
      <c r="B61" s="70" t="str">
        <f>'9.Training Annex'!B12</f>
        <v>A.9.10.1</v>
      </c>
      <c r="C61" s="4" t="str">
        <f>'9.Training Annex'!C12</f>
        <v>Strengthening of Existing Training Institutions/Nursing School (excluding infrastructure and HR)</v>
      </c>
      <c r="D61" s="70" t="str">
        <f>'9.Training Annex'!K12</f>
        <v>Total Cost</v>
      </c>
      <c r="E61" s="4">
        <f>'9.Training Annex'!L12</f>
        <v>2530000</v>
      </c>
      <c r="F61" s="125">
        <f>'9.Training Annex'!M12</f>
        <v>25.3</v>
      </c>
      <c r="G61" s="125">
        <f>'9.Training Annex'!N12</f>
        <v>1</v>
      </c>
      <c r="H61" s="125">
        <f>'9.Training Annex'!O12</f>
        <v>25.3</v>
      </c>
      <c r="I61" s="70" t="str">
        <f>'9.Training Annex'!P12</f>
        <v>Continued activity:                                                                                              INE - Proposed for 6weeks training for teaching faculties of Istitute of Nursing Education at Warda. Travelling including accomodation ((25000+32250) X 11 = 629750)   
SIHFW- Also proposed towards stregntening of SIHFW towards Interactive Video Panel- 10L, Scissors ladder for external for maintenace - 5L, Chair lift- 3L &amp; Invertor for internet, phones &amp; AV equipments- 1L, Total Rs. 19L)</v>
      </c>
      <c r="J61" s="70"/>
      <c r="K61" s="125"/>
      <c r="L61" s="73"/>
      <c r="M61" s="73"/>
      <c r="N61" s="73"/>
      <c r="O61" s="73"/>
      <c r="P61" s="73"/>
      <c r="Q61" s="73"/>
      <c r="R61" s="73"/>
      <c r="S61" s="73"/>
      <c r="T61" s="73"/>
      <c r="U61" s="73"/>
      <c r="V61" s="73"/>
      <c r="W61" s="73"/>
      <c r="X61" s="73"/>
      <c r="Y61" s="73"/>
      <c r="Z61" s="73"/>
    </row>
    <row r="62" spans="1:26" ht="12.75" customHeight="1">
      <c r="A62" s="78" t="s">
        <v>2362</v>
      </c>
      <c r="B62" s="204" t="s">
        <v>2363</v>
      </c>
      <c r="C62" s="78" t="s">
        <v>2366</v>
      </c>
      <c r="D62" s="78"/>
      <c r="E62" s="118"/>
      <c r="F62" s="79"/>
      <c r="G62" s="543"/>
      <c r="H62" s="79">
        <f>H63</f>
        <v>0</v>
      </c>
      <c r="I62" s="78"/>
      <c r="J62" s="78"/>
      <c r="K62" s="79">
        <f>K63</f>
        <v>0</v>
      </c>
      <c r="L62" s="73"/>
      <c r="M62" s="73"/>
      <c r="N62" s="73"/>
      <c r="O62" s="73"/>
      <c r="P62" s="73"/>
      <c r="Q62" s="73"/>
      <c r="R62" s="73"/>
      <c r="S62" s="73"/>
      <c r="T62" s="73"/>
      <c r="U62" s="73"/>
      <c r="V62" s="73"/>
      <c r="W62" s="73"/>
      <c r="X62" s="73"/>
      <c r="Y62" s="73"/>
      <c r="Z62" s="73"/>
    </row>
    <row r="63" spans="1:26" ht="12.75" customHeight="1">
      <c r="A63" s="70" t="str">
        <f>'9.Training Annex'!A14</f>
        <v>9.1.6.1</v>
      </c>
      <c r="B63" s="70" t="str">
        <f>'9.Training Annex'!B14</f>
        <v>A.9.2.1</v>
      </c>
      <c r="C63" s="70" t="str">
        <f>'9.Training Annex'!C14</f>
        <v>Development/ translation and duplication of training materials (including SAANS training modules)</v>
      </c>
      <c r="D63" s="70">
        <f>'9.Training Annex'!K14</f>
        <v>0</v>
      </c>
      <c r="E63" s="193">
        <f>'9.Training Annex'!L14</f>
        <v>0</v>
      </c>
      <c r="F63" s="71">
        <f>'9.Training Annex'!M14</f>
        <v>0</v>
      </c>
      <c r="G63" s="71">
        <f>'9.Training Annex'!N14</f>
        <v>0</v>
      </c>
      <c r="H63" s="71">
        <f>'9.Training Annex'!O14</f>
        <v>0</v>
      </c>
      <c r="I63" s="70">
        <f>'9.Training Annex'!P14</f>
        <v>0</v>
      </c>
      <c r="J63" s="70"/>
      <c r="K63" s="125"/>
      <c r="L63" s="73"/>
      <c r="M63" s="73"/>
      <c r="N63" s="73"/>
      <c r="O63" s="73"/>
      <c r="P63" s="73"/>
      <c r="Q63" s="73"/>
      <c r="R63" s="73"/>
      <c r="S63" s="73"/>
      <c r="T63" s="73"/>
      <c r="U63" s="73"/>
      <c r="V63" s="73"/>
      <c r="W63" s="73"/>
      <c r="X63" s="73"/>
      <c r="Y63" s="73"/>
      <c r="Z63" s="73"/>
    </row>
    <row r="64" spans="1:26" ht="12.75" customHeight="1">
      <c r="A64" s="67">
        <v>9.1999999999999993</v>
      </c>
      <c r="B64" s="113"/>
      <c r="C64" s="115" t="s">
        <v>580</v>
      </c>
      <c r="D64" s="110"/>
      <c r="E64" s="113"/>
      <c r="F64" s="669"/>
      <c r="G64" s="113"/>
      <c r="H64" s="203">
        <f>SUM(H65:H67)</f>
        <v>43.308675000000001</v>
      </c>
      <c r="I64" s="110"/>
      <c r="J64" s="110"/>
      <c r="K64" s="203">
        <f>SUM(K65:K67)</f>
        <v>0</v>
      </c>
      <c r="L64" s="73"/>
      <c r="M64" s="73"/>
      <c r="N64" s="73"/>
      <c r="O64" s="73"/>
      <c r="P64" s="73"/>
      <c r="Q64" s="73"/>
      <c r="R64" s="73"/>
      <c r="S64" s="73"/>
      <c r="T64" s="73"/>
      <c r="U64" s="73"/>
      <c r="V64" s="73"/>
      <c r="W64" s="73"/>
      <c r="X64" s="73"/>
      <c r="Y64" s="73"/>
      <c r="Z64" s="73"/>
    </row>
    <row r="65" spans="1:26" ht="12.75" customHeight="1">
      <c r="A65" s="70" t="str">
        <f>'9.Training Annex'!A21</f>
        <v>9.2.1</v>
      </c>
      <c r="B65" s="70" t="str">
        <f>'9.Training Annex'!B21</f>
        <v>A.9.1.2.1</v>
      </c>
      <c r="C65" s="70" t="str">
        <f>'9.Training Annex'!C21</f>
        <v xml:space="preserve">HR for Skill Lab </v>
      </c>
      <c r="D65" s="70">
        <f>'9.Training Annex'!K21</f>
        <v>0</v>
      </c>
      <c r="E65" s="193">
        <f>'9.Training Annex'!L21</f>
        <v>0</v>
      </c>
      <c r="F65" s="71">
        <f>'9.Training Annex'!M21</f>
        <v>0</v>
      </c>
      <c r="G65" s="71">
        <f>'9.Training Annex'!N21</f>
        <v>0</v>
      </c>
      <c r="H65" s="71">
        <f>'9.Training Annex'!O21</f>
        <v>0</v>
      </c>
      <c r="I65" s="70">
        <f>'9.Training Annex'!P21</f>
        <v>0</v>
      </c>
      <c r="J65" s="70"/>
      <c r="K65" s="125"/>
      <c r="L65" s="73"/>
      <c r="M65" s="73"/>
      <c r="N65" s="73"/>
      <c r="O65" s="73"/>
      <c r="P65" s="73"/>
      <c r="Q65" s="73"/>
      <c r="R65" s="73"/>
      <c r="S65" s="73"/>
      <c r="T65" s="73"/>
      <c r="U65" s="73"/>
      <c r="V65" s="73"/>
      <c r="W65" s="73"/>
      <c r="X65" s="73"/>
      <c r="Y65" s="73"/>
      <c r="Z65" s="73"/>
    </row>
    <row r="66" spans="1:26" ht="12.75" customHeight="1">
      <c r="A66" s="70" t="str">
        <f>'9.Training Annex'!A22</f>
        <v>9.2.2</v>
      </c>
      <c r="B66" s="70"/>
      <c r="C66" s="70" t="str">
        <f>'9.Training Annex'!C22</f>
        <v>HR for Nursing Schools/ Institutions/ Nursing Directorate/ SIHFW</v>
      </c>
      <c r="D66" s="70" t="str">
        <f>'9.Training Annex'!K22</f>
        <v>Annual</v>
      </c>
      <c r="E66" s="71">
        <f>'9.Training Annex'!L22</f>
        <v>288724.5</v>
      </c>
      <c r="F66" s="71">
        <f>'9.Training Annex'!M22</f>
        <v>2.8872450000000001</v>
      </c>
      <c r="G66" s="1022">
        <f>'9.Training Annex'!N22</f>
        <v>15</v>
      </c>
      <c r="H66" s="71">
        <f>'9.Training Annex'!O22</f>
        <v>43.308675000000001</v>
      </c>
      <c r="I66" s="70" t="str">
        <f>'9.Training Annex'!P22</f>
        <v xml:space="preserve">HR for SIHFW
vacant- 1 Sr. Consultant/Principal- Training @Rs.65000/-pm
VACANT-   1 Jr. Consultant- Training  @ Rs.50000/-
EXISTING- 1 Accountant cum Cashier @Rs.17640/-pm
EXISTING- 1 Computer Assistant @Rs.11550/-pm
EXISTING- 2 Computer Assistant @Rs.15376/-pm
EXISTING- 1 Secretarial Assistant @Rs.12734/-pm. 
EXISTING- 1 Attendant @ Rs.11183/-pm
EXISTING- 1 Attendant @ Rs.9,000/-pm(Proposed change in base salary)
EXISTING- 5 Sweeper @ Rs.9,000/-pm(Proposed change in base salary)
VACANT- 1 Sweeper @ Rs.9,000/-pm(Proposed change in base salary)
*All amounts mentioned include the Annual Increment @5% of Rs 0.73 lakhs </v>
      </c>
      <c r="J66" s="70"/>
      <c r="K66" s="125"/>
      <c r="L66" s="73"/>
      <c r="M66" s="73"/>
      <c r="N66" s="73"/>
      <c r="O66" s="73"/>
      <c r="P66" s="73"/>
      <c r="Q66" s="73"/>
      <c r="R66" s="73"/>
      <c r="S66" s="73"/>
      <c r="T66" s="73"/>
      <c r="U66" s="73"/>
      <c r="V66" s="73"/>
      <c r="W66" s="73"/>
      <c r="X66" s="73"/>
      <c r="Y66" s="73"/>
      <c r="Z66" s="73"/>
    </row>
    <row r="67" spans="1:26" ht="12.75" customHeight="1">
      <c r="A67" s="70" t="str">
        <f>'9.Training Annex'!A23</f>
        <v>9.2.3</v>
      </c>
      <c r="B67" s="70"/>
      <c r="C67" s="70" t="str">
        <f>'9.Training Annex'!C23</f>
        <v>State level Midwifery Educators</v>
      </c>
      <c r="D67" s="70">
        <f>'9.Training Annex'!K23</f>
        <v>0</v>
      </c>
      <c r="E67" s="193">
        <f>'9.Training Annex'!L23</f>
        <v>0</v>
      </c>
      <c r="F67" s="71">
        <f>'9.Training Annex'!M23</f>
        <v>0</v>
      </c>
      <c r="G67" s="71">
        <f>'9.Training Annex'!N23</f>
        <v>0</v>
      </c>
      <c r="H67" s="71">
        <f>'9.Training Annex'!O23</f>
        <v>0</v>
      </c>
      <c r="I67" s="70">
        <f>'9.Training Annex'!P23</f>
        <v>0</v>
      </c>
      <c r="J67" s="70"/>
      <c r="K67" s="125"/>
      <c r="L67" s="73"/>
      <c r="M67" s="73"/>
      <c r="N67" s="73"/>
      <c r="O67" s="73"/>
      <c r="P67" s="73"/>
      <c r="Q67" s="73"/>
      <c r="R67" s="73"/>
      <c r="S67" s="73"/>
      <c r="T67" s="73"/>
      <c r="U67" s="73"/>
      <c r="V67" s="73"/>
      <c r="W67" s="73"/>
      <c r="X67" s="73"/>
      <c r="Y67" s="73"/>
      <c r="Z67" s="73"/>
    </row>
    <row r="68" spans="1:26" ht="12.75" customHeight="1">
      <c r="A68" s="67">
        <v>9.5</v>
      </c>
      <c r="B68" s="67"/>
      <c r="C68" s="115" t="s">
        <v>5809</v>
      </c>
      <c r="D68" s="67"/>
      <c r="E68" s="115"/>
      <c r="F68" s="203"/>
      <c r="G68" s="115"/>
      <c r="H68" s="203">
        <f>H69</f>
        <v>11.239982000539985</v>
      </c>
      <c r="I68" s="67"/>
      <c r="J68" s="67"/>
      <c r="K68" s="203">
        <f>K69</f>
        <v>0</v>
      </c>
      <c r="L68" s="73"/>
      <c r="M68" s="73"/>
      <c r="N68" s="73"/>
      <c r="O68" s="73"/>
      <c r="P68" s="73"/>
      <c r="Q68" s="73"/>
      <c r="R68" s="73"/>
      <c r="S68" s="73"/>
      <c r="T68" s="73"/>
      <c r="U68" s="73"/>
      <c r="V68" s="73"/>
      <c r="W68" s="73"/>
      <c r="X68" s="73"/>
      <c r="Y68" s="73"/>
      <c r="Z68" s="73"/>
    </row>
    <row r="69" spans="1:26" ht="12.75" customHeight="1">
      <c r="A69" s="78" t="s">
        <v>2496</v>
      </c>
      <c r="B69" s="78"/>
      <c r="C69" s="117" t="s">
        <v>2500</v>
      </c>
      <c r="D69" s="78"/>
      <c r="E69" s="117"/>
      <c r="F69" s="265"/>
      <c r="G69" s="117"/>
      <c r="H69" s="265">
        <f>SUM(H70:H96)</f>
        <v>11.239982000539985</v>
      </c>
      <c r="I69" s="78"/>
      <c r="J69" s="78"/>
      <c r="K69" s="265">
        <f>SUM(K70:K96)</f>
        <v>0</v>
      </c>
      <c r="L69" s="73"/>
      <c r="M69" s="73"/>
      <c r="N69" s="73"/>
      <c r="O69" s="73"/>
      <c r="P69" s="73"/>
      <c r="Q69" s="73"/>
      <c r="R69" s="73"/>
      <c r="S69" s="73"/>
      <c r="T69" s="73"/>
      <c r="U69" s="73"/>
      <c r="V69" s="73"/>
      <c r="W69" s="73"/>
      <c r="X69" s="73"/>
      <c r="Y69" s="73"/>
      <c r="Z69" s="73"/>
    </row>
    <row r="70" spans="1:26" ht="12.75" customHeight="1">
      <c r="A70" s="70" t="str">
        <f>'9.Training Annex'!A29</f>
        <v>9.5.1.1</v>
      </c>
      <c r="B70" s="695" t="str">
        <f>'9.Training Annex'!B29</f>
        <v>A.1.4</v>
      </c>
      <c r="C70" s="4" t="str">
        <f>'9.Training Annex'!C29</f>
        <v xml:space="preserve">Maternal Death Review Trainings </v>
      </c>
      <c r="D70" s="70" t="str">
        <f>'9.Training Annex'!K29</f>
        <v>Per batch</v>
      </c>
      <c r="E70" s="4">
        <f>'9.Training Annex'!L29</f>
        <v>30000</v>
      </c>
      <c r="F70" s="125">
        <f>'9.Training Annex'!M29</f>
        <v>0.3</v>
      </c>
      <c r="G70" s="276">
        <f>'9.Training Annex'!N29</f>
        <v>3</v>
      </c>
      <c r="H70" s="125">
        <f>'9.Training Annex'!O29</f>
        <v>0.89999999999999991</v>
      </c>
      <c r="I70" s="70" t="str">
        <f>'9.Training Annex'!P29</f>
        <v>Proposed MDSR training for MOs 35 nos. and Supervisory staff 35 nos each and 1 batch for MDSR Software training for DEOs of 35 participants @ RS 30,000/- per batch</v>
      </c>
      <c r="J70" s="70"/>
      <c r="K70" s="125"/>
      <c r="L70" s="73"/>
      <c r="M70" s="73"/>
      <c r="N70" s="73"/>
      <c r="O70" s="73"/>
      <c r="P70" s="73"/>
      <c r="Q70" s="73"/>
      <c r="R70" s="73"/>
      <c r="S70" s="73"/>
      <c r="T70" s="73"/>
      <c r="U70" s="73"/>
      <c r="V70" s="73"/>
      <c r="W70" s="73"/>
      <c r="X70" s="73"/>
      <c r="Y70" s="73"/>
      <c r="Z70" s="73"/>
    </row>
    <row r="71" spans="1:26" ht="12.75" customHeight="1">
      <c r="A71" s="70" t="str">
        <f>'9.Training Annex'!A30</f>
        <v>9.5.1.2</v>
      </c>
      <c r="B71" s="70" t="str">
        <f>'9.Training Annex'!B30</f>
        <v>A.9.1.2.3</v>
      </c>
      <c r="C71" s="4" t="str">
        <f>'9.Training Annex'!C30</f>
        <v>Onsite mentoring at Delivery Points/ Nursing Institutions/ Nursing Schools</v>
      </c>
      <c r="D71" s="70">
        <f>'9.Training Annex'!K30</f>
        <v>0</v>
      </c>
      <c r="E71" s="4">
        <f>'9.Training Annex'!L30</f>
        <v>0</v>
      </c>
      <c r="F71" s="125">
        <f>'9.Training Annex'!M30</f>
        <v>0</v>
      </c>
      <c r="G71" s="276">
        <f>'9.Training Annex'!N30</f>
        <v>0</v>
      </c>
      <c r="H71" s="125">
        <f>'9.Training Annex'!O30</f>
        <v>0</v>
      </c>
      <c r="I71" s="70">
        <f>'9.Training Annex'!P30</f>
        <v>0</v>
      </c>
      <c r="J71" s="70"/>
      <c r="K71" s="125"/>
      <c r="L71" s="73"/>
      <c r="M71" s="73"/>
      <c r="N71" s="73"/>
      <c r="O71" s="73"/>
      <c r="P71" s="73"/>
      <c r="Q71" s="73"/>
      <c r="R71" s="73"/>
      <c r="S71" s="73"/>
      <c r="T71" s="73"/>
      <c r="U71" s="73"/>
      <c r="V71" s="73"/>
      <c r="W71" s="73"/>
      <c r="X71" s="73"/>
      <c r="Y71" s="73"/>
      <c r="Z71" s="73"/>
    </row>
    <row r="72" spans="1:26" ht="12.75" customHeight="1">
      <c r="A72" s="70" t="str">
        <f>'9.Training Annex'!A31</f>
        <v>9.5.1.3</v>
      </c>
      <c r="B72" s="70"/>
      <c r="C72" s="70" t="str">
        <f>'9.Training Annex'!C31</f>
        <v>TOT for Skill Lab</v>
      </c>
      <c r="D72" s="70">
        <f>'9.Training Annex'!K31</f>
        <v>0</v>
      </c>
      <c r="E72" s="193">
        <f>'9.Training Annex'!L31</f>
        <v>0</v>
      </c>
      <c r="F72" s="71">
        <f>'9.Training Annex'!M31</f>
        <v>0</v>
      </c>
      <c r="G72" s="1022">
        <f>'9.Training Annex'!N31</f>
        <v>0</v>
      </c>
      <c r="H72" s="71">
        <f>'9.Training Annex'!O31</f>
        <v>0</v>
      </c>
      <c r="I72" s="70">
        <f>'9.Training Annex'!P31</f>
        <v>0</v>
      </c>
      <c r="J72" s="70"/>
      <c r="K72" s="125"/>
      <c r="L72" s="73"/>
      <c r="M72" s="73"/>
      <c r="N72" s="73"/>
      <c r="O72" s="73"/>
      <c r="P72" s="73"/>
      <c r="Q72" s="73"/>
      <c r="R72" s="73"/>
      <c r="S72" s="73"/>
      <c r="T72" s="73"/>
      <c r="U72" s="73"/>
      <c r="V72" s="73"/>
      <c r="W72" s="73"/>
      <c r="X72" s="73"/>
      <c r="Y72" s="73"/>
      <c r="Z72" s="73"/>
    </row>
    <row r="73" spans="1:26" ht="12.75" customHeight="1">
      <c r="A73" s="70" t="str">
        <f>'9.Training Annex'!A32</f>
        <v>9.5.1.4</v>
      </c>
      <c r="B73" s="70"/>
      <c r="C73" s="70" t="str">
        <f>'9.Training Annex'!C32</f>
        <v>Trainings at Skill Lab</v>
      </c>
      <c r="D73" s="70">
        <f>'9.Training Annex'!K32</f>
        <v>0</v>
      </c>
      <c r="E73" s="193">
        <f>'9.Training Annex'!L32</f>
        <v>0</v>
      </c>
      <c r="F73" s="71">
        <f>'9.Training Annex'!M32</f>
        <v>0</v>
      </c>
      <c r="G73" s="1022">
        <f>'9.Training Annex'!N32</f>
        <v>0</v>
      </c>
      <c r="H73" s="71">
        <f>'9.Training Annex'!O32</f>
        <v>0</v>
      </c>
      <c r="I73" s="70">
        <f>'9.Training Annex'!P32</f>
        <v>0</v>
      </c>
      <c r="J73" s="70"/>
      <c r="K73" s="125"/>
      <c r="L73" s="73"/>
      <c r="M73" s="73"/>
      <c r="N73" s="73"/>
      <c r="O73" s="73"/>
      <c r="P73" s="73"/>
      <c r="Q73" s="73"/>
      <c r="R73" s="73"/>
      <c r="S73" s="73"/>
      <c r="T73" s="73"/>
      <c r="U73" s="73"/>
      <c r="V73" s="73"/>
      <c r="W73" s="73"/>
      <c r="X73" s="73"/>
      <c r="Y73" s="73"/>
      <c r="Z73" s="73"/>
    </row>
    <row r="74" spans="1:26" ht="12.75" customHeight="1">
      <c r="A74" s="70" t="str">
        <f>'9.Training Annex'!A33</f>
        <v>9.5.1.5</v>
      </c>
      <c r="B74" s="70" t="str">
        <f>'9.Training Annex'!B33</f>
        <v>A.9.3.1.2</v>
      </c>
      <c r="C74" s="70" t="str">
        <f>'9.Training Annex'!C33</f>
        <v>TOT for SBA</v>
      </c>
      <c r="D74" s="70">
        <f>'9.Training Annex'!K33</f>
        <v>0</v>
      </c>
      <c r="E74" s="193">
        <f>'9.Training Annex'!L33</f>
        <v>0</v>
      </c>
      <c r="F74" s="71">
        <f>'9.Training Annex'!M33</f>
        <v>0</v>
      </c>
      <c r="G74" s="1022">
        <f>'9.Training Annex'!N33</f>
        <v>0</v>
      </c>
      <c r="H74" s="71">
        <f>'9.Training Annex'!O33</f>
        <v>0</v>
      </c>
      <c r="I74" s="70">
        <f>'9.Training Annex'!P33</f>
        <v>0</v>
      </c>
      <c r="J74" s="70"/>
      <c r="K74" s="125"/>
      <c r="L74" s="73"/>
      <c r="M74" s="73"/>
      <c r="N74" s="73"/>
      <c r="O74" s="73"/>
      <c r="P74" s="73"/>
      <c r="Q74" s="73"/>
      <c r="R74" s="73"/>
      <c r="S74" s="73"/>
      <c r="T74" s="73"/>
      <c r="U74" s="73"/>
      <c r="V74" s="73"/>
      <c r="W74" s="73"/>
      <c r="X74" s="73"/>
      <c r="Y74" s="73"/>
      <c r="Z74" s="73"/>
    </row>
    <row r="75" spans="1:26" ht="12.75" customHeight="1">
      <c r="A75" s="70" t="str">
        <f>'9.Training Annex'!A34</f>
        <v>9.5.1.6</v>
      </c>
      <c r="B75" s="70" t="str">
        <f>'9.Training Annex'!B34</f>
        <v>A.9.3.1.3</v>
      </c>
      <c r="C75" s="70" t="str">
        <f>'9.Training Annex'!C34</f>
        <v>Training of Staff Nurses/ANMs / LHVs in SBA</v>
      </c>
      <c r="D75" s="70" t="str">
        <f>'9.Training Annex'!K34</f>
        <v>Per batch</v>
      </c>
      <c r="E75" s="193">
        <f>'9.Training Annex'!L34</f>
        <v>50000</v>
      </c>
      <c r="F75" s="71">
        <f>'9.Training Annex'!M34</f>
        <v>0.5</v>
      </c>
      <c r="G75" s="1022">
        <f>'9.Training Annex'!N34</f>
        <v>6</v>
      </c>
      <c r="H75" s="71">
        <f>'9.Training Annex'!O34</f>
        <v>3</v>
      </c>
      <c r="I75" s="70" t="str">
        <f>'9.Training Annex'!P34</f>
        <v>06 batches of staff nurses will be trained in 3 institutions. Number of participants in each batch is 8 @ Rs. 50,000/- per batch.50000 *06 batches = Rs 3 lakhs .</v>
      </c>
      <c r="J75" s="70"/>
      <c r="K75" s="125"/>
      <c r="L75" s="73"/>
      <c r="M75" s="73"/>
      <c r="N75" s="73"/>
      <c r="O75" s="73"/>
      <c r="P75" s="73"/>
      <c r="Q75" s="73"/>
      <c r="R75" s="73"/>
      <c r="S75" s="73"/>
      <c r="T75" s="73"/>
      <c r="U75" s="73"/>
      <c r="V75" s="73"/>
      <c r="W75" s="73"/>
      <c r="X75" s="73"/>
      <c r="Y75" s="73"/>
      <c r="Z75" s="73"/>
    </row>
    <row r="76" spans="1:26" ht="12.75" customHeight="1">
      <c r="A76" s="70" t="str">
        <f>'9.Training Annex'!A35</f>
        <v>9.5.1.7</v>
      </c>
      <c r="B76" s="70" t="str">
        <f>'9.Training Annex'!B35</f>
        <v>A.9.3.2.2</v>
      </c>
      <c r="C76" s="70" t="str">
        <f>'9.Training Annex'!C35</f>
        <v>TOT for EmOC</v>
      </c>
      <c r="D76" s="70">
        <f>'9.Training Annex'!K35</f>
        <v>0</v>
      </c>
      <c r="E76" s="193">
        <f>'9.Training Annex'!L35</f>
        <v>0</v>
      </c>
      <c r="F76" s="71">
        <f>'9.Training Annex'!M35</f>
        <v>0</v>
      </c>
      <c r="G76" s="1022">
        <f>'9.Training Annex'!N35</f>
        <v>0</v>
      </c>
      <c r="H76" s="71">
        <f>'9.Training Annex'!O35</f>
        <v>0</v>
      </c>
      <c r="I76" s="70">
        <f>'9.Training Annex'!P35</f>
        <v>0</v>
      </c>
      <c r="J76" s="70"/>
      <c r="K76" s="125"/>
      <c r="L76" s="73"/>
      <c r="M76" s="73"/>
      <c r="N76" s="73"/>
      <c r="O76" s="73"/>
      <c r="P76" s="73"/>
      <c r="Q76" s="73"/>
      <c r="R76" s="73"/>
      <c r="S76" s="73"/>
      <c r="T76" s="73"/>
      <c r="U76" s="73"/>
      <c r="V76" s="73"/>
      <c r="W76" s="73"/>
      <c r="X76" s="73"/>
      <c r="Y76" s="73"/>
      <c r="Z76" s="73"/>
    </row>
    <row r="77" spans="1:26" ht="12.75" customHeight="1">
      <c r="A77" s="70" t="str">
        <f>'9.Training Annex'!A36</f>
        <v>9.5.1.8</v>
      </c>
      <c r="B77" s="70" t="str">
        <f>'9.Training Annex'!B36</f>
        <v>A.9.3.2.3</v>
      </c>
      <c r="C77" s="70" t="str">
        <f>'9.Training Annex'!C36</f>
        <v>Training of Medical Officers in EmOC</v>
      </c>
      <c r="D77" s="70">
        <f>'9.Training Annex'!K36</f>
        <v>0</v>
      </c>
      <c r="E77" s="193">
        <f>'9.Training Annex'!L36</f>
        <v>0</v>
      </c>
      <c r="F77" s="71">
        <f>'9.Training Annex'!M36</f>
        <v>0</v>
      </c>
      <c r="G77" s="1022">
        <f>'9.Training Annex'!N36</f>
        <v>0</v>
      </c>
      <c r="H77" s="71">
        <f>'9.Training Annex'!O36</f>
        <v>0</v>
      </c>
      <c r="I77" s="70">
        <f>'9.Training Annex'!P36</f>
        <v>0</v>
      </c>
      <c r="J77" s="70"/>
      <c r="K77" s="125"/>
      <c r="L77" s="73"/>
      <c r="M77" s="73"/>
      <c r="N77" s="73"/>
      <c r="O77" s="73"/>
      <c r="P77" s="73"/>
      <c r="Q77" s="73"/>
      <c r="R77" s="73"/>
      <c r="S77" s="73"/>
      <c r="T77" s="73"/>
      <c r="U77" s="73"/>
      <c r="V77" s="73"/>
      <c r="W77" s="73"/>
      <c r="X77" s="73"/>
      <c r="Y77" s="73"/>
      <c r="Z77" s="73"/>
    </row>
    <row r="78" spans="1:26" ht="12.75" customHeight="1">
      <c r="A78" s="70" t="str">
        <f>'9.Training Annex'!A37</f>
        <v>9.5.1.9</v>
      </c>
      <c r="B78" s="70" t="str">
        <f>'9.Training Annex'!B37</f>
        <v>A.9.3.3.2</v>
      </c>
      <c r="C78" s="70" t="str">
        <f>'9.Training Annex'!C37</f>
        <v>TOT for Anaesthesia skills training</v>
      </c>
      <c r="D78" s="70">
        <f>'9.Training Annex'!K37</f>
        <v>0</v>
      </c>
      <c r="E78" s="193">
        <f>'9.Training Annex'!L37</f>
        <v>0</v>
      </c>
      <c r="F78" s="71">
        <f>'9.Training Annex'!M37</f>
        <v>0</v>
      </c>
      <c r="G78" s="1022">
        <f>'9.Training Annex'!N37</f>
        <v>0</v>
      </c>
      <c r="H78" s="71">
        <f>'9.Training Annex'!O37</f>
        <v>0</v>
      </c>
      <c r="I78" s="70">
        <f>'9.Training Annex'!P37</f>
        <v>0</v>
      </c>
      <c r="J78" s="70"/>
      <c r="K78" s="125"/>
      <c r="L78" s="73"/>
      <c r="M78" s="73"/>
      <c r="N78" s="73"/>
      <c r="O78" s="73"/>
      <c r="P78" s="73"/>
      <c r="Q78" s="73"/>
      <c r="R78" s="73"/>
      <c r="S78" s="73"/>
      <c r="T78" s="73"/>
      <c r="U78" s="73"/>
      <c r="V78" s="73"/>
      <c r="W78" s="73"/>
      <c r="X78" s="73"/>
      <c r="Y78" s="73"/>
      <c r="Z78" s="73"/>
    </row>
    <row r="79" spans="1:26" ht="12.75" customHeight="1">
      <c r="A79" s="70" t="str">
        <f>'9.Training Annex'!A38</f>
        <v>9.5.1.10</v>
      </c>
      <c r="B79" s="70" t="str">
        <f>'9.Training Annex'!B38</f>
        <v>A.9.3.3.3</v>
      </c>
      <c r="C79" s="70" t="str">
        <f>'9.Training Annex'!C38</f>
        <v>Training of Medical Officers in life saving Anaesthesia skills</v>
      </c>
      <c r="D79" s="70">
        <f>'9.Training Annex'!K38</f>
        <v>0</v>
      </c>
      <c r="E79" s="193">
        <f>'9.Training Annex'!L38</f>
        <v>0</v>
      </c>
      <c r="F79" s="71">
        <f>'9.Training Annex'!M38</f>
        <v>0</v>
      </c>
      <c r="G79" s="1022">
        <f>'9.Training Annex'!N38</f>
        <v>0</v>
      </c>
      <c r="H79" s="71">
        <f>'9.Training Annex'!O38</f>
        <v>0</v>
      </c>
      <c r="I79" s="70">
        <f>'9.Training Annex'!P38</f>
        <v>0</v>
      </c>
      <c r="J79" s="70"/>
      <c r="K79" s="125"/>
      <c r="L79" s="73"/>
      <c r="M79" s="73"/>
      <c r="N79" s="73"/>
      <c r="O79" s="73"/>
      <c r="P79" s="73"/>
      <c r="Q79" s="73"/>
      <c r="R79" s="73"/>
      <c r="S79" s="73"/>
      <c r="T79" s="73"/>
      <c r="U79" s="73"/>
      <c r="V79" s="73"/>
      <c r="W79" s="73"/>
      <c r="X79" s="73"/>
      <c r="Y79" s="73"/>
      <c r="Z79" s="73"/>
    </row>
    <row r="80" spans="1:26" ht="12.75" customHeight="1">
      <c r="A80" s="70" t="str">
        <f>'9.Training Annex'!A39</f>
        <v>9.5.1.11</v>
      </c>
      <c r="B80" s="70" t="str">
        <f>'9.Training Annex'!B39</f>
        <v>A.9.3.4.1</v>
      </c>
      <c r="C80" s="70" t="str">
        <f>'9.Training Annex'!C39</f>
        <v>TOT on safe abortion services</v>
      </c>
      <c r="D80" s="70" t="str">
        <f>'9.Training Annex'!K39</f>
        <v>Per batch</v>
      </c>
      <c r="E80" s="193">
        <f>'9.Training Annex'!L39</f>
        <v>50000</v>
      </c>
      <c r="F80" s="71">
        <f>'9.Training Annex'!M39</f>
        <v>0.5</v>
      </c>
      <c r="G80" s="1022">
        <f>'9.Training Annex'!N39</f>
        <v>3</v>
      </c>
      <c r="H80" s="71">
        <f>'9.Training Annex'!O39</f>
        <v>1.5</v>
      </c>
      <c r="I80" s="70" t="str">
        <f>'9.Training Annex'!P39</f>
        <v>Proposed for  3 Gynecologists @50000/-each</v>
      </c>
      <c r="J80" s="70"/>
      <c r="K80" s="125"/>
      <c r="L80" s="73"/>
      <c r="M80" s="73"/>
      <c r="N80" s="73"/>
      <c r="O80" s="73"/>
      <c r="P80" s="73"/>
      <c r="Q80" s="73"/>
      <c r="R80" s="73"/>
      <c r="S80" s="73"/>
      <c r="T80" s="73"/>
      <c r="U80" s="73"/>
      <c r="V80" s="73"/>
      <c r="W80" s="73"/>
      <c r="X80" s="73"/>
      <c r="Y80" s="73"/>
      <c r="Z80" s="73"/>
    </row>
    <row r="81" spans="1:26" ht="12.75" customHeight="1">
      <c r="A81" s="70" t="str">
        <f>'9.Training Annex'!A40</f>
        <v>9.5.1.12</v>
      </c>
      <c r="B81" s="70" t="str">
        <f>'9.Training Annex'!B40</f>
        <v>A.9.3.4.2, A.1.1</v>
      </c>
      <c r="C81" s="70" t="str">
        <f>'9.Training Annex'!C40</f>
        <v>Training of Medical Officers in safe abortion</v>
      </c>
      <c r="D81" s="70" t="str">
        <f>'9.Training Annex'!K40</f>
        <v>Per batch</v>
      </c>
      <c r="E81" s="193">
        <f>'9.Training Annex'!L40</f>
        <v>30000</v>
      </c>
      <c r="F81" s="71">
        <f>'9.Training Annex'!M40</f>
        <v>0.29999100026999193</v>
      </c>
      <c r="G81" s="1022">
        <f>'9.Training Annex'!N40</f>
        <v>2</v>
      </c>
      <c r="H81" s="71">
        <f>'9.Training Annex'!O40</f>
        <v>0.59998200053998385</v>
      </c>
      <c r="I81" s="70" t="str">
        <f>'9.Training Annex'!P40</f>
        <v>Since no medical officer in Goa conducts safe abortion, it is Proposed that Gynecologists from all delivery points are trained at both DHs for 2 Batches of  Gynecologist @ Rs. 30,000/- per batch</v>
      </c>
      <c r="J81" s="70"/>
      <c r="K81" s="125"/>
      <c r="L81" s="73"/>
      <c r="M81" s="73"/>
      <c r="N81" s="73"/>
      <c r="O81" s="73"/>
      <c r="P81" s="73"/>
      <c r="Q81" s="73"/>
      <c r="R81" s="73"/>
      <c r="S81" s="73"/>
      <c r="T81" s="73"/>
      <c r="U81" s="73"/>
      <c r="V81" s="73"/>
      <c r="W81" s="73"/>
      <c r="X81" s="73"/>
      <c r="Y81" s="73"/>
      <c r="Z81" s="73"/>
    </row>
    <row r="82" spans="1:26" ht="12.75" customHeight="1">
      <c r="A82" s="70" t="str">
        <f>'9.Training Annex'!A41</f>
        <v>9.5.1.13</v>
      </c>
      <c r="B82" s="70" t="str">
        <f>'9.Training Annex'!B41</f>
        <v>A.9.3.5.1</v>
      </c>
      <c r="C82" s="70" t="str">
        <f>'9.Training Annex'!C41</f>
        <v>TOT for RTI/STI training</v>
      </c>
      <c r="D82" s="70">
        <f>'9.Training Annex'!K41</f>
        <v>0</v>
      </c>
      <c r="E82" s="193">
        <f>'9.Training Annex'!L41</f>
        <v>0</v>
      </c>
      <c r="F82" s="71">
        <f>'9.Training Annex'!M41</f>
        <v>0</v>
      </c>
      <c r="G82" s="1022">
        <f>'9.Training Annex'!N41</f>
        <v>0</v>
      </c>
      <c r="H82" s="71">
        <f>'9.Training Annex'!O41</f>
        <v>0</v>
      </c>
      <c r="I82" s="70">
        <f>'9.Training Annex'!P41</f>
        <v>0</v>
      </c>
      <c r="J82" s="70"/>
      <c r="K82" s="125"/>
      <c r="L82" s="73"/>
      <c r="M82" s="73"/>
      <c r="N82" s="73"/>
      <c r="O82" s="73"/>
      <c r="P82" s="73"/>
      <c r="Q82" s="73"/>
      <c r="R82" s="73"/>
      <c r="S82" s="73"/>
      <c r="T82" s="73"/>
      <c r="U82" s="73"/>
      <c r="V82" s="73"/>
      <c r="W82" s="73"/>
      <c r="X82" s="73"/>
      <c r="Y82" s="73"/>
      <c r="Z82" s="73"/>
    </row>
    <row r="83" spans="1:26" ht="12.75" customHeight="1">
      <c r="A83" s="70" t="str">
        <f>'9.Training Annex'!A42</f>
        <v>9.5.1.14</v>
      </c>
      <c r="B83" s="70" t="str">
        <f>'9.Training Annex'!B42</f>
        <v>A.9.3.5.2</v>
      </c>
      <c r="C83" s="70" t="str">
        <f>'9.Training Annex'!C42</f>
        <v>Training of laboratory technicians in RTI/STI</v>
      </c>
      <c r="D83" s="70">
        <f>'9.Training Annex'!K42</f>
        <v>0</v>
      </c>
      <c r="E83" s="193">
        <f>'9.Training Annex'!L42</f>
        <v>0</v>
      </c>
      <c r="F83" s="71">
        <f>'9.Training Annex'!M42</f>
        <v>0</v>
      </c>
      <c r="G83" s="71">
        <f>'9.Training Annex'!N42</f>
        <v>0</v>
      </c>
      <c r="H83" s="71">
        <f>'9.Training Annex'!O42</f>
        <v>0</v>
      </c>
      <c r="I83" s="70">
        <f>'9.Training Annex'!P42</f>
        <v>0</v>
      </c>
      <c r="J83" s="70"/>
      <c r="K83" s="125"/>
      <c r="L83" s="73"/>
      <c r="M83" s="73"/>
      <c r="N83" s="73"/>
      <c r="O83" s="73"/>
      <c r="P83" s="73"/>
      <c r="Q83" s="73"/>
      <c r="R83" s="73"/>
      <c r="S83" s="73"/>
      <c r="T83" s="73"/>
      <c r="U83" s="73"/>
      <c r="V83" s="73"/>
      <c r="W83" s="73"/>
      <c r="X83" s="73"/>
      <c r="Y83" s="73"/>
      <c r="Z83" s="73"/>
    </row>
    <row r="84" spans="1:26" ht="12.75" customHeight="1">
      <c r="A84" s="70" t="str">
        <f>'9.Training Annex'!A43</f>
        <v>9.5.1.15</v>
      </c>
      <c r="B84" s="70"/>
      <c r="C84" s="70" t="str">
        <f>'9.Training Annex'!C43</f>
        <v>Training of ANM/staff nurses in RTI/STI</v>
      </c>
      <c r="D84" s="70">
        <f>'9.Training Annex'!K43</f>
        <v>0</v>
      </c>
      <c r="E84" s="193">
        <f>'9.Training Annex'!L43</f>
        <v>0</v>
      </c>
      <c r="F84" s="71">
        <f>'9.Training Annex'!M43</f>
        <v>0</v>
      </c>
      <c r="G84" s="71">
        <f>'9.Training Annex'!N43</f>
        <v>0</v>
      </c>
      <c r="H84" s="71">
        <f>'9.Training Annex'!O43</f>
        <v>0</v>
      </c>
      <c r="I84" s="70">
        <f>'9.Training Annex'!P43</f>
        <v>0</v>
      </c>
      <c r="J84" s="70"/>
      <c r="K84" s="125"/>
      <c r="L84" s="73"/>
      <c r="M84" s="73"/>
      <c r="N84" s="73"/>
      <c r="O84" s="73"/>
      <c r="P84" s="73"/>
      <c r="Q84" s="73"/>
      <c r="R84" s="73"/>
      <c r="S84" s="73"/>
      <c r="T84" s="73"/>
      <c r="U84" s="73"/>
      <c r="V84" s="73"/>
      <c r="W84" s="73"/>
      <c r="X84" s="73"/>
      <c r="Y84" s="73"/>
      <c r="Z84" s="73"/>
    </row>
    <row r="85" spans="1:26" ht="12.75" customHeight="1">
      <c r="A85" s="70" t="str">
        <f>'9.Training Annex'!A44</f>
        <v>9.5.1.16</v>
      </c>
      <c r="B85" s="70" t="str">
        <f>'9.Training Annex'!B44</f>
        <v>A.9.3.5.3</v>
      </c>
      <c r="C85" s="70" t="str">
        <f>'9.Training Annex'!C44</f>
        <v>Training of Medical Officers in RTI/STI</v>
      </c>
      <c r="D85" s="70">
        <f>'9.Training Annex'!K44</f>
        <v>0</v>
      </c>
      <c r="E85" s="193">
        <f>'9.Training Annex'!L44</f>
        <v>0</v>
      </c>
      <c r="F85" s="71">
        <f>'9.Training Annex'!M44</f>
        <v>0</v>
      </c>
      <c r="G85" s="71">
        <f>'9.Training Annex'!N44</f>
        <v>0</v>
      </c>
      <c r="H85" s="71">
        <f>'9.Training Annex'!O44</f>
        <v>0</v>
      </c>
      <c r="I85" s="70">
        <f>'9.Training Annex'!P44</f>
        <v>0</v>
      </c>
      <c r="J85" s="70"/>
      <c r="K85" s="125"/>
      <c r="L85" s="73"/>
      <c r="M85" s="73"/>
      <c r="N85" s="73"/>
      <c r="O85" s="73"/>
      <c r="P85" s="73"/>
      <c r="Q85" s="73"/>
      <c r="R85" s="73"/>
      <c r="S85" s="73"/>
      <c r="T85" s="73"/>
      <c r="U85" s="73"/>
      <c r="V85" s="73"/>
      <c r="W85" s="73"/>
      <c r="X85" s="73"/>
      <c r="Y85" s="73"/>
      <c r="Z85" s="73"/>
    </row>
    <row r="86" spans="1:26" ht="12.75" customHeight="1">
      <c r="A86" s="70" t="str">
        <f>'9.Training Annex'!A45</f>
        <v>9.5.1.17</v>
      </c>
      <c r="B86" s="70" t="str">
        <f>'9.Training Annex'!B45</f>
        <v>A.9.3.6.1</v>
      </c>
      <c r="C86" s="70" t="str">
        <f>'9.Training Annex'!C45</f>
        <v>TOT for BEmOC training</v>
      </c>
      <c r="D86" s="70">
        <f>'9.Training Annex'!K45</f>
        <v>0</v>
      </c>
      <c r="E86" s="193">
        <f>'9.Training Annex'!L45</f>
        <v>0</v>
      </c>
      <c r="F86" s="71">
        <f>'9.Training Annex'!M45</f>
        <v>0</v>
      </c>
      <c r="G86" s="71">
        <f>'9.Training Annex'!N45</f>
        <v>0</v>
      </c>
      <c r="H86" s="71">
        <f>'9.Training Annex'!O45</f>
        <v>0</v>
      </c>
      <c r="I86" s="70">
        <f>'9.Training Annex'!P45</f>
        <v>0</v>
      </c>
      <c r="J86" s="70"/>
      <c r="K86" s="125"/>
      <c r="L86" s="73"/>
      <c r="M86" s="73"/>
      <c r="N86" s="73"/>
      <c r="O86" s="73"/>
      <c r="P86" s="73"/>
      <c r="Q86" s="73"/>
      <c r="R86" s="73"/>
      <c r="S86" s="73"/>
      <c r="T86" s="73"/>
      <c r="U86" s="73"/>
      <c r="V86" s="73"/>
      <c r="W86" s="73"/>
      <c r="X86" s="73"/>
      <c r="Y86" s="73"/>
      <c r="Z86" s="73"/>
    </row>
    <row r="87" spans="1:26" ht="12.75" customHeight="1">
      <c r="A87" s="70" t="str">
        <f>'9.Training Annex'!A46</f>
        <v>9.5.1.18</v>
      </c>
      <c r="B87" s="70" t="str">
        <f>'9.Training Annex'!B46</f>
        <v>A.9.3.6.2</v>
      </c>
      <c r="C87" s="70" t="str">
        <f>'9.Training Annex'!C46</f>
        <v>BEmOC training  for MOs/LMOs</v>
      </c>
      <c r="D87" s="70">
        <f>'9.Training Annex'!K46</f>
        <v>0</v>
      </c>
      <c r="E87" s="193">
        <f>'9.Training Annex'!L46</f>
        <v>0</v>
      </c>
      <c r="F87" s="71">
        <f>'9.Training Annex'!M46</f>
        <v>0</v>
      </c>
      <c r="G87" s="71">
        <f>'9.Training Annex'!N46</f>
        <v>0</v>
      </c>
      <c r="H87" s="71">
        <f>'9.Training Annex'!O46</f>
        <v>0</v>
      </c>
      <c r="I87" s="70">
        <f>'9.Training Annex'!P46</f>
        <v>0</v>
      </c>
      <c r="J87" s="70"/>
      <c r="K87" s="125"/>
      <c r="L87" s="73"/>
      <c r="M87" s="73"/>
      <c r="N87" s="73"/>
      <c r="O87" s="73"/>
      <c r="P87" s="73"/>
      <c r="Q87" s="73"/>
      <c r="R87" s="73"/>
      <c r="S87" s="73"/>
      <c r="T87" s="73"/>
      <c r="U87" s="73"/>
      <c r="V87" s="73"/>
      <c r="W87" s="73"/>
      <c r="X87" s="73"/>
      <c r="Y87" s="73"/>
      <c r="Z87" s="73"/>
    </row>
    <row r="88" spans="1:26" ht="12.75" customHeight="1">
      <c r="A88" s="70" t="str">
        <f>'9.Training Annex'!A47</f>
        <v>9.5.1.19</v>
      </c>
      <c r="B88" s="70"/>
      <c r="C88" s="70" t="str">
        <f>'9.Training Annex'!C47</f>
        <v>DAKSHTA training</v>
      </c>
      <c r="D88" s="70" t="str">
        <f>'9.Training Annex'!K47</f>
        <v>Per batch</v>
      </c>
      <c r="E88" s="193">
        <f>'9.Training Annex'!L47</f>
        <v>30000</v>
      </c>
      <c r="F88" s="71">
        <f>'9.Training Annex'!M47</f>
        <v>0.3</v>
      </c>
      <c r="G88" s="71">
        <f>'9.Training Annex'!N47</f>
        <v>2</v>
      </c>
      <c r="H88" s="71">
        <f>'9.Training Annex'!O47</f>
        <v>0.6</v>
      </c>
      <c r="I88" s="70" t="str">
        <f>'9.Training Annex'!P47</f>
        <v xml:space="preserve">3 days Dakshata Training for MOs/ SNs/ANMs of intervention facilities. For 2 batches of 15 participants training at state level for each district </v>
      </c>
      <c r="J88" s="70"/>
      <c r="K88" s="125"/>
      <c r="L88" s="73"/>
      <c r="M88" s="73"/>
      <c r="N88" s="73"/>
      <c r="O88" s="73"/>
      <c r="P88" s="73"/>
      <c r="Q88" s="73"/>
      <c r="R88" s="73"/>
      <c r="S88" s="73"/>
      <c r="T88" s="73"/>
      <c r="U88" s="73"/>
      <c r="V88" s="73"/>
      <c r="W88" s="73"/>
      <c r="X88" s="73"/>
      <c r="Y88" s="73"/>
      <c r="Z88" s="73"/>
    </row>
    <row r="89" spans="1:26" ht="12.75" customHeight="1">
      <c r="A89" s="70" t="str">
        <f>'9.Training Annex'!A48</f>
        <v>9.5.1.20</v>
      </c>
      <c r="B89" s="70"/>
      <c r="C89" s="70" t="str">
        <f>'9.Training Annex'!C48</f>
        <v>TOT for Dakshta</v>
      </c>
      <c r="D89" s="70" t="str">
        <f>'9.Training Annex'!K48</f>
        <v>Per batch</v>
      </c>
      <c r="E89" s="193">
        <f>'9.Training Annex'!L48</f>
        <v>50000</v>
      </c>
      <c r="F89" s="71">
        <f>'9.Training Annex'!M48</f>
        <v>0.5</v>
      </c>
      <c r="G89" s="71">
        <f>'9.Training Annex'!N48</f>
        <v>4</v>
      </c>
      <c r="H89" s="71">
        <f>'9.Training Annex'!O48</f>
        <v>2</v>
      </c>
      <c r="I89" s="70" t="str">
        <f>'9.Training Annex'!P48</f>
        <v>For 4 persons @ Rs.50000 each</v>
      </c>
      <c r="J89" s="70"/>
      <c r="K89" s="125"/>
      <c r="L89" s="73"/>
      <c r="M89" s="73"/>
      <c r="N89" s="73"/>
      <c r="O89" s="73"/>
      <c r="P89" s="73"/>
      <c r="Q89" s="73"/>
      <c r="R89" s="73"/>
      <c r="S89" s="73"/>
      <c r="T89" s="73"/>
      <c r="U89" s="73"/>
      <c r="V89" s="73"/>
      <c r="W89" s="73"/>
      <c r="X89" s="73"/>
      <c r="Y89" s="73"/>
      <c r="Z89" s="73"/>
    </row>
    <row r="90" spans="1:26" ht="12.75" customHeight="1">
      <c r="A90" s="70" t="str">
        <f>'9.Training Annex'!A49</f>
        <v>9.5.1.21</v>
      </c>
      <c r="B90" s="70"/>
      <c r="C90" s="70" t="str">
        <f>'9.Training Annex'!C49</f>
        <v>Onsite Mentoring for DAKSHATA</v>
      </c>
      <c r="D90" s="70" t="str">
        <f>'9.Training Annex'!K49</f>
        <v xml:space="preserve">Per month </v>
      </c>
      <c r="E90" s="193">
        <f>'9.Training Annex'!L49</f>
        <v>80000</v>
      </c>
      <c r="F90" s="71">
        <f>'9.Training Annex'!M49</f>
        <v>0.8</v>
      </c>
      <c r="G90" s="71">
        <f>'9.Training Annex'!N49</f>
        <v>1</v>
      </c>
      <c r="H90" s="71">
        <f>'9.Training Annex'!O49</f>
        <v>0.8</v>
      </c>
      <c r="I90" s="70" t="str">
        <f>'9.Training Annex'!P49</f>
        <v>Rs.0.30  for State mentoring visits ( 1 visit /month)  to the identified facility and Rs.0.50  lakhs for DCT visits ( 2 visits/month ) to the identified facility</v>
      </c>
      <c r="J90" s="70"/>
      <c r="K90" s="125"/>
      <c r="L90" s="73"/>
      <c r="M90" s="73"/>
      <c r="N90" s="73"/>
      <c r="O90" s="73"/>
      <c r="P90" s="73"/>
      <c r="Q90" s="73"/>
      <c r="R90" s="73"/>
      <c r="S90" s="73"/>
      <c r="T90" s="73"/>
      <c r="U90" s="73"/>
      <c r="V90" s="73"/>
      <c r="W90" s="73"/>
      <c r="X90" s="73"/>
      <c r="Y90" s="73"/>
      <c r="Z90" s="73"/>
    </row>
    <row r="91" spans="1:26" ht="12.75" customHeight="1">
      <c r="A91" s="70" t="str">
        <f>'9.Training Annex'!A50</f>
        <v>9.5.1.22</v>
      </c>
      <c r="B91" s="70"/>
      <c r="C91" s="70" t="str">
        <f>'9.Training Annex'!C50</f>
        <v>LaQshya trainings/workshops</v>
      </c>
      <c r="D91" s="70" t="str">
        <f>'9.Training Annex'!K50</f>
        <v>Per batch</v>
      </c>
      <c r="E91" s="193">
        <f>'9.Training Annex'!L50</f>
        <v>30000</v>
      </c>
      <c r="F91" s="71">
        <f>'9.Training Annex'!M50</f>
        <v>0.3</v>
      </c>
      <c r="G91" s="71">
        <f>'9.Training Annex'!N50</f>
        <v>1</v>
      </c>
      <c r="H91" s="71">
        <f>'9.Training Annex'!O50</f>
        <v>0.3</v>
      </c>
      <c r="I91" s="70" t="str">
        <f>'9.Training Annex'!P50</f>
        <v>Proposed for one batch (5each from 5 facilities) of representatives @30000/- each  from Quality Circle of LR &amp; OT</v>
      </c>
      <c r="J91" s="70"/>
      <c r="K91" s="125"/>
      <c r="L91" s="73"/>
      <c r="M91" s="73"/>
      <c r="N91" s="73"/>
      <c r="O91" s="73"/>
      <c r="P91" s="73"/>
      <c r="Q91" s="73"/>
      <c r="R91" s="73"/>
      <c r="S91" s="73"/>
      <c r="T91" s="73"/>
      <c r="U91" s="73"/>
      <c r="V91" s="73"/>
      <c r="W91" s="73"/>
      <c r="X91" s="73"/>
      <c r="Y91" s="73"/>
      <c r="Z91" s="73"/>
    </row>
    <row r="92" spans="1:26" ht="12.75" customHeight="1">
      <c r="A92" s="70" t="str">
        <f>'9.Training Annex'!A51</f>
        <v>9.5.1.23</v>
      </c>
      <c r="B92" s="70"/>
      <c r="C92" s="70" t="str">
        <f>'9.Training Annex'!C51</f>
        <v>Training of MOs/SNs</v>
      </c>
      <c r="D92" s="70">
        <f>'9.Training Annex'!K51</f>
        <v>0</v>
      </c>
      <c r="E92" s="193">
        <f>'9.Training Annex'!L51</f>
        <v>0</v>
      </c>
      <c r="F92" s="71">
        <f>'9.Training Annex'!M51</f>
        <v>0</v>
      </c>
      <c r="G92" s="71">
        <f>'9.Training Annex'!N51</f>
        <v>0</v>
      </c>
      <c r="H92" s="71">
        <f>'9.Training Annex'!O51</f>
        <v>0</v>
      </c>
      <c r="I92" s="70">
        <f>'9.Training Annex'!P51</f>
        <v>0</v>
      </c>
      <c r="J92" s="70"/>
      <c r="K92" s="125"/>
      <c r="L92" s="73"/>
      <c r="M92" s="73"/>
      <c r="N92" s="73"/>
      <c r="O92" s="73"/>
      <c r="P92" s="73"/>
      <c r="Q92" s="73"/>
      <c r="R92" s="73"/>
      <c r="S92" s="73"/>
      <c r="T92" s="73"/>
      <c r="U92" s="73"/>
      <c r="V92" s="73"/>
      <c r="W92" s="73"/>
      <c r="X92" s="73"/>
      <c r="Y92" s="73"/>
      <c r="Z92" s="73"/>
    </row>
    <row r="93" spans="1:26" ht="12.75" customHeight="1">
      <c r="A93" s="70" t="str">
        <f>'9.Training Annex'!A52</f>
        <v>9.5.1.24</v>
      </c>
      <c r="B93" s="70"/>
      <c r="C93" s="70" t="str">
        <f>'9.Training Annex'!C52</f>
        <v>Onsite mentoring at Delivery Points</v>
      </c>
      <c r="D93" s="70">
        <f>'9.Training Annex'!K52</f>
        <v>0</v>
      </c>
      <c r="E93" s="193">
        <f>'9.Training Annex'!L52</f>
        <v>0</v>
      </c>
      <c r="F93" s="71">
        <f>'9.Training Annex'!M52</f>
        <v>0</v>
      </c>
      <c r="G93" s="71">
        <f>'9.Training Annex'!N52</f>
        <v>0</v>
      </c>
      <c r="H93" s="71">
        <f>'9.Training Annex'!O52</f>
        <v>0</v>
      </c>
      <c r="I93" s="70">
        <f>'9.Training Annex'!P52</f>
        <v>0</v>
      </c>
      <c r="J93" s="70"/>
      <c r="K93" s="125"/>
      <c r="L93" s="73"/>
      <c r="M93" s="73"/>
      <c r="N93" s="73"/>
      <c r="O93" s="73"/>
      <c r="P93" s="73"/>
      <c r="Q93" s="73"/>
      <c r="R93" s="73"/>
      <c r="S93" s="73"/>
      <c r="T93" s="73"/>
      <c r="U93" s="73"/>
      <c r="V93" s="73"/>
      <c r="W93" s="73"/>
      <c r="X93" s="73"/>
      <c r="Y93" s="73"/>
      <c r="Z93" s="73"/>
    </row>
    <row r="94" spans="1:26" ht="12.75" customHeight="1">
      <c r="A94" s="70" t="str">
        <f>'9.Training Annex'!A53</f>
        <v>9.5.1.25</v>
      </c>
      <c r="B94" s="70"/>
      <c r="C94" s="70" t="str">
        <f>'9.Training Annex'!C53</f>
        <v>Travel Cost of State Midwifery Educators: State to National Institute</v>
      </c>
      <c r="D94" s="70">
        <f>'9.Training Annex'!K53</f>
        <v>0</v>
      </c>
      <c r="E94" s="193">
        <f>'9.Training Annex'!L53</f>
        <v>0</v>
      </c>
      <c r="F94" s="71">
        <f>'9.Training Annex'!M53</f>
        <v>0</v>
      </c>
      <c r="G94" s="71">
        <f>'9.Training Annex'!N53</f>
        <v>0</v>
      </c>
      <c r="H94" s="71">
        <f>'9.Training Annex'!O53</f>
        <v>0</v>
      </c>
      <c r="I94" s="70">
        <f>'9.Training Annex'!P53</f>
        <v>0</v>
      </c>
      <c r="J94" s="70"/>
      <c r="K94" s="125"/>
      <c r="L94" s="73"/>
      <c r="M94" s="73"/>
      <c r="N94" s="73"/>
      <c r="O94" s="73"/>
      <c r="P94" s="73"/>
      <c r="Q94" s="73"/>
      <c r="R94" s="73"/>
      <c r="S94" s="73"/>
      <c r="T94" s="73"/>
      <c r="U94" s="73"/>
      <c r="V94" s="73"/>
      <c r="W94" s="73"/>
      <c r="X94" s="73"/>
      <c r="Y94" s="73"/>
      <c r="Z94" s="73"/>
    </row>
    <row r="95" spans="1:26" ht="12.75" customHeight="1">
      <c r="A95" s="70" t="str">
        <f>'9.Training Annex'!A54</f>
        <v>9.5.1.26</v>
      </c>
      <c r="B95" s="70"/>
      <c r="C95" s="70" t="str">
        <f>'9.Training Annex'!C54</f>
        <v xml:space="preserve">Training of Nurse Practitioners in Midwifery </v>
      </c>
      <c r="D95" s="70">
        <f>'9.Training Annex'!K54</f>
        <v>0</v>
      </c>
      <c r="E95" s="193">
        <f>'9.Training Annex'!L54</f>
        <v>0</v>
      </c>
      <c r="F95" s="71">
        <f>'9.Training Annex'!M54</f>
        <v>0</v>
      </c>
      <c r="G95" s="71">
        <f>'9.Training Annex'!N54</f>
        <v>0</v>
      </c>
      <c r="H95" s="71">
        <f>'9.Training Annex'!O54</f>
        <v>0</v>
      </c>
      <c r="I95" s="70">
        <f>'9.Training Annex'!P54</f>
        <v>0</v>
      </c>
      <c r="J95" s="70"/>
      <c r="K95" s="125"/>
      <c r="L95" s="73"/>
      <c r="M95" s="73"/>
      <c r="N95" s="73"/>
      <c r="O95" s="73"/>
      <c r="P95" s="73"/>
      <c r="Q95" s="73"/>
      <c r="R95" s="73"/>
      <c r="S95" s="73"/>
      <c r="T95" s="73"/>
      <c r="U95" s="73"/>
      <c r="V95" s="73"/>
      <c r="W95" s="73"/>
      <c r="X95" s="73"/>
      <c r="Y95" s="73"/>
      <c r="Z95" s="73"/>
    </row>
    <row r="96" spans="1:26" ht="12.75" customHeight="1">
      <c r="A96" s="70" t="str">
        <f>'9.Training Annex'!A55</f>
        <v>9.5.1.27</v>
      </c>
      <c r="B96" s="70" t="str">
        <f>'9.Training Annex'!B55</f>
        <v>A.9.3.7</v>
      </c>
      <c r="C96" s="70" t="str">
        <f>'9.Training Annex'!C55</f>
        <v>Other maternal health trainings (please specify)</v>
      </c>
      <c r="D96" s="70" t="str">
        <f>'9.Training Annex'!K55</f>
        <v>Total cost</v>
      </c>
      <c r="E96" s="193">
        <f>'9.Training Annex'!L55</f>
        <v>154000</v>
      </c>
      <c r="F96" s="71">
        <f>'9.Training Annex'!M55</f>
        <v>1.54</v>
      </c>
      <c r="G96" s="71">
        <f>'9.Training Annex'!N55</f>
        <v>1</v>
      </c>
      <c r="H96" s="71">
        <f>'9.Training Annex'!O55</f>
        <v>1.54</v>
      </c>
      <c r="I96" s="70" t="str">
        <f>'9.Training Annex'!P55</f>
        <v xml:space="preserve">Proposed GDM training for 1) 2 batches (30 participants each) @ Rs. 40,000/- each (1 batch for MOs &amp; 1 batch for SNs) 2) Rs. 2000/- per HF for training of FLWs at the facility level for 37 HF </v>
      </c>
      <c r="J96" s="70"/>
      <c r="K96" s="125"/>
      <c r="L96" s="73"/>
      <c r="M96" s="73"/>
      <c r="N96" s="73"/>
      <c r="O96" s="73"/>
      <c r="P96" s="73"/>
      <c r="Q96" s="73"/>
      <c r="R96" s="73"/>
      <c r="S96" s="73"/>
      <c r="T96" s="73"/>
      <c r="U96" s="73"/>
      <c r="V96" s="73"/>
      <c r="W96" s="73"/>
      <c r="X96" s="73"/>
      <c r="Y96" s="73"/>
      <c r="Z96" s="73"/>
    </row>
    <row r="97" spans="1:26" ht="12.75" customHeight="1">
      <c r="A97" s="64">
        <f>'10.Review Research &amp; Surveillen'!A6</f>
        <v>10</v>
      </c>
      <c r="B97" s="64"/>
      <c r="C97" s="64" t="str">
        <f>'10.Review Research &amp; Surveillen'!C6</f>
        <v>Reviews, Research, Surveys and Surveillance</v>
      </c>
      <c r="D97" s="64"/>
      <c r="E97" s="64"/>
      <c r="F97" s="201"/>
      <c r="G97" s="64"/>
      <c r="H97" s="65">
        <f t="shared" ref="H97:H98" si="6">H98</f>
        <v>0.29000000000000004</v>
      </c>
      <c r="I97" s="64"/>
      <c r="J97" s="64"/>
      <c r="K97" s="65">
        <f t="shared" ref="K97:K98" si="7">K98</f>
        <v>0</v>
      </c>
      <c r="L97" s="73"/>
      <c r="M97" s="73"/>
      <c r="N97" s="73"/>
      <c r="O97" s="73"/>
      <c r="P97" s="73"/>
      <c r="Q97" s="73"/>
      <c r="R97" s="73"/>
      <c r="S97" s="73"/>
      <c r="T97" s="73"/>
      <c r="U97" s="73"/>
      <c r="V97" s="73"/>
      <c r="W97" s="73"/>
      <c r="X97" s="73"/>
      <c r="Y97" s="73"/>
      <c r="Z97" s="73"/>
    </row>
    <row r="98" spans="1:26" ht="12.75" customHeight="1">
      <c r="A98" s="67">
        <v>10.1</v>
      </c>
      <c r="B98" s="67"/>
      <c r="C98" s="115" t="s">
        <v>5813</v>
      </c>
      <c r="D98" s="67"/>
      <c r="E98" s="115"/>
      <c r="F98" s="203"/>
      <c r="G98" s="115"/>
      <c r="H98" s="203">
        <f t="shared" si="6"/>
        <v>0.29000000000000004</v>
      </c>
      <c r="I98" s="67"/>
      <c r="J98" s="67"/>
      <c r="K98" s="203">
        <f t="shared" si="7"/>
        <v>0</v>
      </c>
      <c r="L98" s="73"/>
      <c r="M98" s="73"/>
      <c r="N98" s="73"/>
      <c r="O98" s="73"/>
      <c r="P98" s="73"/>
      <c r="Q98" s="73"/>
      <c r="R98" s="73"/>
      <c r="S98" s="73"/>
      <c r="T98" s="73"/>
      <c r="U98" s="73"/>
      <c r="V98" s="73"/>
      <c r="W98" s="73"/>
      <c r="X98" s="73"/>
      <c r="Y98" s="73"/>
      <c r="Z98" s="73"/>
    </row>
    <row r="99" spans="1:26" ht="12.75" customHeight="1">
      <c r="A99" s="130" t="str">
        <f>'10.Review Research &amp; Surveillen'!A8</f>
        <v>10.1.1</v>
      </c>
      <c r="B99" s="130" t="str">
        <f>'10.Review Research &amp; Surveillen'!B8</f>
        <v>A.1.4</v>
      </c>
      <c r="C99" s="125" t="str">
        <f>'10.Review Research &amp; Surveillen'!C8</f>
        <v>Maternal Death Review (both in institutions and community)</v>
      </c>
      <c r="D99" s="215" t="str">
        <f>'10.Review Research &amp; Surveillen'!K8</f>
        <v>Per meeting</v>
      </c>
      <c r="E99" s="276">
        <f>'10.Review Research &amp; Surveillen'!L8</f>
        <v>1450</v>
      </c>
      <c r="F99" s="125">
        <f>'10.Review Research &amp; Surveillen'!M8</f>
        <v>1.4500000000000001E-2</v>
      </c>
      <c r="G99" s="4">
        <f>'10.Review Research &amp; Surveillen'!N8</f>
        <v>20</v>
      </c>
      <c r="H99" s="125">
        <f>'10.Review Research &amp; Surveillen'!O8</f>
        <v>0.29000000000000004</v>
      </c>
      <c r="I99" s="215" t="str">
        <f>'10.Review Research &amp; Surveillen'!P8</f>
        <v>This includes 4  Qtly review meeting @ 2500/-each, &amp; incentive for 20 cases to be audited @Rs. 450/- per case (2persons @150/- per head at community level &amp; 1 at the facility rs. 150/-) . (Total Rs. 19000/-) plus Incentive for reporting of maternal death by ANM in the community @Rs. 1000/- per reporting for 10 cases</v>
      </c>
      <c r="J99" s="130"/>
      <c r="K99" s="125"/>
      <c r="L99" s="73"/>
      <c r="M99" s="73"/>
      <c r="N99" s="73"/>
      <c r="O99" s="73"/>
      <c r="P99" s="73"/>
      <c r="Q99" s="73"/>
      <c r="R99" s="73"/>
      <c r="S99" s="73"/>
      <c r="T99" s="73"/>
      <c r="U99" s="73"/>
      <c r="V99" s="73"/>
      <c r="W99" s="73"/>
      <c r="X99" s="73"/>
      <c r="Y99" s="73"/>
      <c r="Z99" s="73"/>
    </row>
    <row r="100" spans="1:26" ht="12.75" customHeight="1">
      <c r="A100" s="64">
        <f>'11.IEC-BCC Annex'!A6</f>
        <v>11</v>
      </c>
      <c r="B100" s="64"/>
      <c r="C100" s="64" t="str">
        <f>'11.IEC-BCC Annex'!C6</f>
        <v>IEC/BCC</v>
      </c>
      <c r="D100" s="64"/>
      <c r="E100" s="64"/>
      <c r="F100" s="201"/>
      <c r="G100" s="64"/>
      <c r="H100" s="65">
        <f>H101</f>
        <v>14.18</v>
      </c>
      <c r="I100" s="64"/>
      <c r="J100" s="64"/>
      <c r="K100" s="65">
        <f>K101</f>
        <v>0</v>
      </c>
      <c r="L100" s="73"/>
      <c r="M100" s="73"/>
      <c r="N100" s="73"/>
      <c r="O100" s="73"/>
      <c r="P100" s="73"/>
      <c r="Q100" s="73"/>
      <c r="R100" s="73"/>
      <c r="S100" s="73"/>
      <c r="T100" s="73"/>
      <c r="U100" s="73"/>
      <c r="V100" s="73"/>
      <c r="W100" s="73"/>
      <c r="X100" s="73"/>
      <c r="Y100" s="73"/>
      <c r="Z100" s="73"/>
    </row>
    <row r="101" spans="1:26" ht="12.75" customHeight="1">
      <c r="A101" s="67">
        <v>11.1</v>
      </c>
      <c r="B101" s="67"/>
      <c r="C101" s="115" t="s">
        <v>4090</v>
      </c>
      <c r="D101" s="67"/>
      <c r="E101" s="115"/>
      <c r="F101" s="203"/>
      <c r="G101" s="115"/>
      <c r="H101" s="203">
        <f>SUM(H102:H104)</f>
        <v>14.18</v>
      </c>
      <c r="I101" s="67"/>
      <c r="J101" s="67"/>
      <c r="K101" s="203">
        <f>SUM(K102:K104)</f>
        <v>0</v>
      </c>
      <c r="L101" s="73"/>
      <c r="M101" s="73"/>
      <c r="N101" s="73"/>
      <c r="O101" s="73"/>
      <c r="P101" s="73"/>
      <c r="Q101" s="73"/>
      <c r="R101" s="73"/>
      <c r="S101" s="73"/>
      <c r="T101" s="73"/>
      <c r="U101" s="73"/>
      <c r="V101" s="73"/>
      <c r="W101" s="73"/>
      <c r="X101" s="73"/>
      <c r="Y101" s="73"/>
      <c r="Z101" s="73"/>
    </row>
    <row r="102" spans="1:26" ht="12.75" customHeight="1">
      <c r="A102" s="70" t="str">
        <f>'11.IEC-BCC Annex'!A11</f>
        <v>11.4.1</v>
      </c>
      <c r="B102" s="70" t="str">
        <f>'11.IEC-BCC Annex'!B11</f>
        <v>B.10.3.1.1</v>
      </c>
      <c r="C102" s="4" t="str">
        <f>'11.IEC-BCC Annex'!C11</f>
        <v>Media Mix of Mid Media/ Mass Media</v>
      </c>
      <c r="D102" s="70">
        <f>'11.IEC-BCC Annex'!K11</f>
        <v>0</v>
      </c>
      <c r="E102" s="4">
        <f>'11.IEC-BCC Annex'!L11</f>
        <v>1308000</v>
      </c>
      <c r="F102" s="125">
        <f>'11.IEC-BCC Annex'!M11</f>
        <v>13.08</v>
      </c>
      <c r="G102" s="4">
        <f>'11.IEC-BCC Annex'!N11</f>
        <v>1</v>
      </c>
      <c r="H102" s="125">
        <f>'11.IEC-BCC Annex'!O11</f>
        <v>13.08</v>
      </c>
      <c r="I102" s="70" t="str">
        <f>'11.IEC-BCC Annex'!P11</f>
        <v>Electronic Media 8 programmes @ Rs.20,000/-= Rs.1,60,000/- (like Talk shows, interviews, quiz etc, Newspaper advertisment 12 @ Rs.40,000/- = Rs.4,80,000/- (like health tips ,quiz contest etc.; Observance of 37 National Nutrition week programme(PoshanMaah) @ Rs. 2000/- per health unit= Rs.74,000/-,, Cotton bags with message print on it for ANC mothers to carry MCP cards and other IEC material 20,000@Rs.20/-=Rs.4,00,000/-; Scroll messages on 5 channels @Rs. 15000/-=Rs.75,000/-,  25,000 colour coded stickers to stick on MCP cards for identifying High risk preganancies under PMSMA (25,000 X 1= 25,000/-) ; Printing of IEC booklets on Anaemia for ANC women 25,000@Rs.4/-= 1,00,000/-.</v>
      </c>
      <c r="J102" s="70"/>
      <c r="K102" s="125"/>
      <c r="L102" s="73"/>
      <c r="M102" s="73"/>
      <c r="N102" s="73"/>
      <c r="O102" s="73"/>
      <c r="P102" s="73"/>
      <c r="Q102" s="73"/>
      <c r="R102" s="73"/>
      <c r="S102" s="73"/>
      <c r="T102" s="73"/>
      <c r="U102" s="73"/>
      <c r="V102" s="73"/>
      <c r="W102" s="73"/>
      <c r="X102" s="73"/>
      <c r="Y102" s="73"/>
      <c r="Z102" s="73"/>
    </row>
    <row r="103" spans="1:26" ht="12.75" customHeight="1">
      <c r="A103" s="70" t="str">
        <f>'11.IEC-BCC Annex'!A12</f>
        <v>11.4.2</v>
      </c>
      <c r="B103" s="70" t="str">
        <f>'11.IEC-BCC Annex'!B12</f>
        <v>B.10.3.1.2</v>
      </c>
      <c r="C103" s="4" t="str">
        <f>'11.IEC-BCC Annex'!C12</f>
        <v>Inter Personal Communication</v>
      </c>
      <c r="D103" s="70">
        <f>'11.IEC-BCC Annex'!K12</f>
        <v>0</v>
      </c>
      <c r="E103" s="4">
        <f>'11.IEC-BCC Annex'!L12</f>
        <v>90000</v>
      </c>
      <c r="F103" s="125">
        <f>'11.IEC-BCC Annex'!M12</f>
        <v>0.9</v>
      </c>
      <c r="G103" s="4">
        <f>'11.IEC-BCC Annex'!N12</f>
        <v>1</v>
      </c>
      <c r="H103" s="125">
        <f>'11.IEC-BCC Annex'!O12</f>
        <v>0.9</v>
      </c>
      <c r="I103" s="70" t="str">
        <f>'11.IEC-BCC Annex'!P12</f>
        <v>45,000 Leaflets for ANC women @ Rs.1/-; 45,000 leaflets on JSY &amp; JSSK @ Rs.1/-</v>
      </c>
      <c r="J103" s="70"/>
      <c r="K103" s="125"/>
      <c r="L103" s="73"/>
      <c r="M103" s="73"/>
      <c r="N103" s="73"/>
      <c r="O103" s="73"/>
      <c r="P103" s="73"/>
      <c r="Q103" s="73"/>
      <c r="R103" s="73"/>
      <c r="S103" s="73"/>
      <c r="T103" s="73"/>
      <c r="U103" s="73"/>
      <c r="V103" s="73"/>
      <c r="W103" s="73"/>
      <c r="X103" s="73"/>
      <c r="Y103" s="73"/>
      <c r="Z103" s="73"/>
    </row>
    <row r="104" spans="1:26" ht="12.75" customHeight="1">
      <c r="A104" s="70" t="str">
        <f>'11.IEC-BCC Annex'!A13</f>
        <v>11.4.3</v>
      </c>
      <c r="B104" s="70"/>
      <c r="C104" s="4" t="str">
        <f>'11.IEC-BCC Annex'!C13</f>
        <v>Any other IEC/BCC activities (please specify)</v>
      </c>
      <c r="D104" s="70">
        <f>'11.IEC-BCC Annex'!K13</f>
        <v>0</v>
      </c>
      <c r="E104" s="4">
        <f>'11.IEC-BCC Annex'!L13</f>
        <v>10000</v>
      </c>
      <c r="F104" s="125">
        <f>'11.IEC-BCC Annex'!M13</f>
        <v>0.1</v>
      </c>
      <c r="G104" s="4">
        <f>'11.IEC-BCC Annex'!N13</f>
        <v>2</v>
      </c>
      <c r="H104" s="125">
        <f>'11.IEC-BCC Annex'!O13</f>
        <v>0.2</v>
      </c>
      <c r="I104" s="70" t="str">
        <f>'11.IEC-BCC Annex'!P13</f>
        <v>For advocacy on SUMAN @Rs 10000/- each for 2 districts</v>
      </c>
      <c r="J104" s="70"/>
      <c r="K104" s="125"/>
      <c r="L104" s="73"/>
      <c r="M104" s="73"/>
      <c r="N104" s="73"/>
      <c r="O104" s="73"/>
      <c r="P104" s="73"/>
      <c r="Q104" s="73"/>
      <c r="R104" s="73"/>
      <c r="S104" s="73"/>
      <c r="T104" s="73"/>
      <c r="U104" s="73"/>
      <c r="V104" s="73"/>
      <c r="W104" s="73"/>
      <c r="X104" s="73"/>
      <c r="Y104" s="73"/>
      <c r="Z104" s="73"/>
    </row>
    <row r="105" spans="1:26" ht="12.75" customHeight="1">
      <c r="A105" s="64">
        <f>'12.Printing Annex'!A6</f>
        <v>12</v>
      </c>
      <c r="B105" s="64"/>
      <c r="C105" s="64" t="str">
        <f>'12.Printing Annex'!C6</f>
        <v>Printing</v>
      </c>
      <c r="D105" s="64"/>
      <c r="E105" s="64"/>
      <c r="F105" s="201"/>
      <c r="G105" s="64"/>
      <c r="H105" s="65">
        <f>H106</f>
        <v>8.5</v>
      </c>
      <c r="I105" s="64"/>
      <c r="J105" s="64"/>
      <c r="K105" s="65">
        <f>K106</f>
        <v>0</v>
      </c>
      <c r="L105" s="73"/>
      <c r="M105" s="73"/>
      <c r="N105" s="73"/>
      <c r="O105" s="73"/>
      <c r="P105" s="73"/>
      <c r="Q105" s="73"/>
      <c r="R105" s="73"/>
      <c r="S105" s="73"/>
      <c r="T105" s="73"/>
      <c r="U105" s="73"/>
      <c r="V105" s="73"/>
      <c r="W105" s="73"/>
      <c r="X105" s="73"/>
      <c r="Y105" s="73"/>
      <c r="Z105" s="73"/>
    </row>
    <row r="106" spans="1:26" ht="12.75" customHeight="1">
      <c r="A106" s="67">
        <v>12.1</v>
      </c>
      <c r="B106" s="67"/>
      <c r="C106" s="115" t="s">
        <v>4190</v>
      </c>
      <c r="D106" s="67"/>
      <c r="E106" s="115"/>
      <c r="F106" s="203"/>
      <c r="G106" s="115"/>
      <c r="H106" s="203">
        <f>SUM(H107:H111)</f>
        <v>8.5</v>
      </c>
      <c r="I106" s="67"/>
      <c r="J106" s="67"/>
      <c r="K106" s="203">
        <f>SUM(K107:K111)</f>
        <v>0</v>
      </c>
      <c r="L106" s="73"/>
      <c r="M106" s="73"/>
      <c r="N106" s="73"/>
      <c r="O106" s="73"/>
      <c r="P106" s="73"/>
      <c r="Q106" s="73"/>
      <c r="R106" s="73"/>
      <c r="S106" s="73"/>
      <c r="T106" s="73"/>
      <c r="U106" s="73"/>
      <c r="V106" s="73"/>
      <c r="W106" s="73"/>
      <c r="X106" s="73"/>
      <c r="Y106" s="73"/>
      <c r="Z106" s="73"/>
    </row>
    <row r="107" spans="1:26" ht="12.75" customHeight="1">
      <c r="A107" s="70" t="str">
        <f>'12.Printing Annex'!A8</f>
        <v>12.1.1</v>
      </c>
      <c r="B107" s="70" t="str">
        <f>'12.Printing Annex'!B8</f>
        <v>A.1.4</v>
      </c>
      <c r="C107" s="70" t="str">
        <f>'12.Printing Annex'!C8</f>
        <v>Printing of MDR formats</v>
      </c>
      <c r="D107" s="70" t="str">
        <f>'12.Printing Annex'!K8</f>
        <v xml:space="preserve">Per unit </v>
      </c>
      <c r="E107" s="4">
        <f>'12.Printing Annex'!L8</f>
        <v>50000</v>
      </c>
      <c r="F107" s="125">
        <f>'12.Printing Annex'!M8</f>
        <v>0.5</v>
      </c>
      <c r="G107" s="276">
        <f>'12.Printing Annex'!N8</f>
        <v>1</v>
      </c>
      <c r="H107" s="125">
        <f>'12.Printing Annex'!O8</f>
        <v>0.5</v>
      </c>
      <c r="I107" s="70" t="str">
        <f>'12.Printing Annex'!P8</f>
        <v xml:space="preserve">Continued activity:
For printing of MDR formats for facility and verbal audit
</v>
      </c>
      <c r="J107" s="70"/>
      <c r="K107" s="125"/>
      <c r="L107" s="73"/>
      <c r="M107" s="73"/>
      <c r="N107" s="73"/>
      <c r="O107" s="73"/>
      <c r="P107" s="73"/>
      <c r="Q107" s="73"/>
      <c r="R107" s="73"/>
      <c r="S107" s="73"/>
      <c r="T107" s="73"/>
      <c r="U107" s="73"/>
      <c r="V107" s="73"/>
      <c r="W107" s="73"/>
      <c r="X107" s="73"/>
      <c r="Y107" s="73"/>
      <c r="Z107" s="73"/>
    </row>
    <row r="108" spans="1:26" ht="12.75" customHeight="1">
      <c r="A108" s="70" t="str">
        <f>'12.Printing Annex'!A9</f>
        <v>12.1.2</v>
      </c>
      <c r="B108" s="70" t="str">
        <f>'12.Printing Annex'!B9</f>
        <v>B.10.7.1</v>
      </c>
      <c r="C108" s="70" t="str">
        <f>'12.Printing Annex'!C9</f>
        <v>Printing of MCP cards,  safe motherhood booklets  etc.</v>
      </c>
      <c r="D108" s="185"/>
      <c r="E108" s="4">
        <v>500000</v>
      </c>
      <c r="F108" s="125">
        <f>'12.Printing Annex'!M9</f>
        <v>5</v>
      </c>
      <c r="G108" s="276">
        <v>1</v>
      </c>
      <c r="H108" s="125">
        <f>'12.Printing Annex'!O9</f>
        <v>5</v>
      </c>
      <c r="I108" s="70" t="str">
        <f>'12.Printing Annex'!P9</f>
        <v xml:space="preserve">Printing of 25,000 MCP Cards &amp; 25,000 Safe motherhood booklets &amp; anaemia in pregnancy booklets
</v>
      </c>
      <c r="J108" s="70"/>
      <c r="K108" s="125"/>
      <c r="L108" s="73"/>
      <c r="M108" s="73"/>
      <c r="N108" s="73"/>
      <c r="O108" s="73"/>
      <c r="P108" s="73"/>
      <c r="Q108" s="73"/>
      <c r="R108" s="73"/>
      <c r="S108" s="73"/>
      <c r="T108" s="73"/>
      <c r="U108" s="73"/>
      <c r="V108" s="73"/>
      <c r="W108" s="73"/>
      <c r="X108" s="73"/>
      <c r="Y108" s="73"/>
      <c r="Z108" s="73"/>
    </row>
    <row r="109" spans="1:26" ht="12.75" customHeight="1">
      <c r="A109" s="70" t="str">
        <f>'12.Printing Annex'!A10</f>
        <v>12.1.3</v>
      </c>
      <c r="B109" s="70"/>
      <c r="C109" s="70" t="str">
        <f>'12.Printing Annex'!C10</f>
        <v xml:space="preserve">Printing of labour room registers and case sheets/ LaQshya related printing </v>
      </c>
      <c r="D109" s="70" t="str">
        <f>'12.Printing Annex'!K10</f>
        <v xml:space="preserve">Per unit </v>
      </c>
      <c r="E109" s="4">
        <f>'12.Printing Annex'!L10</f>
        <v>300000</v>
      </c>
      <c r="F109" s="125">
        <f>'12.Printing Annex'!M10</f>
        <v>3</v>
      </c>
      <c r="G109" s="276">
        <f>'12.Printing Annex'!N10</f>
        <v>1</v>
      </c>
      <c r="H109" s="125">
        <f>'12.Printing Annex'!O10</f>
        <v>3</v>
      </c>
      <c r="I109" s="70" t="str">
        <f>'12.Printing Annex'!P10</f>
        <v>Labour room registers and case sheets for all delivery points</v>
      </c>
      <c r="J109" s="70"/>
      <c r="K109" s="125"/>
      <c r="L109" s="73"/>
      <c r="M109" s="73"/>
      <c r="N109" s="73"/>
      <c r="O109" s="73"/>
      <c r="P109" s="73"/>
      <c r="Q109" s="73"/>
      <c r="R109" s="73"/>
      <c r="S109" s="73"/>
      <c r="T109" s="73"/>
      <c r="U109" s="73"/>
      <c r="V109" s="73"/>
      <c r="W109" s="73"/>
      <c r="X109" s="73"/>
      <c r="Y109" s="73"/>
      <c r="Z109" s="73"/>
    </row>
    <row r="110" spans="1:26" ht="12.75" customHeight="1">
      <c r="A110" s="70" t="str">
        <f>'12.Printing Annex'!A11</f>
        <v>12.1.4</v>
      </c>
      <c r="B110" s="70"/>
      <c r="C110" s="70" t="str">
        <f>'12.Printing Annex'!C11</f>
        <v>Printing cost for MAA programme</v>
      </c>
      <c r="D110" s="70">
        <f>'12.Printing Annex'!K11</f>
        <v>0</v>
      </c>
      <c r="E110" s="4">
        <f>'12.Printing Annex'!L11</f>
        <v>0</v>
      </c>
      <c r="F110" s="125">
        <f>'12.Printing Annex'!M11</f>
        <v>0</v>
      </c>
      <c r="G110" s="276">
        <f>'12.Printing Annex'!N11</f>
        <v>0</v>
      </c>
      <c r="H110" s="125">
        <f>'12.Printing Annex'!O11</f>
        <v>0</v>
      </c>
      <c r="I110" s="70">
        <f>'12.Printing Annex'!P11</f>
        <v>0</v>
      </c>
      <c r="J110" s="70"/>
      <c r="K110" s="125"/>
      <c r="L110" s="73"/>
      <c r="M110" s="73"/>
      <c r="N110" s="73"/>
      <c r="O110" s="73"/>
      <c r="P110" s="73"/>
      <c r="Q110" s="73"/>
      <c r="R110" s="73"/>
      <c r="S110" s="73"/>
      <c r="T110" s="73"/>
      <c r="U110" s="73"/>
      <c r="V110" s="73"/>
      <c r="W110" s="73"/>
      <c r="X110" s="73"/>
      <c r="Y110" s="73"/>
      <c r="Z110" s="73"/>
    </row>
    <row r="111" spans="1:26" ht="12.75" customHeight="1">
      <c r="A111" s="70" t="str">
        <f>'12.Printing Annex'!A12</f>
        <v>12.1.5</v>
      </c>
      <c r="B111" s="70"/>
      <c r="C111" s="70" t="str">
        <f>'12.Printing Annex'!C12</f>
        <v>Any other (please specify)</v>
      </c>
      <c r="D111" s="70">
        <f>'12.Printing Annex'!K12</f>
        <v>0</v>
      </c>
      <c r="E111" s="4">
        <f>'12.Printing Annex'!L12</f>
        <v>0</v>
      </c>
      <c r="F111" s="125">
        <f>'12.Printing Annex'!M12</f>
        <v>0</v>
      </c>
      <c r="G111" s="276">
        <f>'12.Printing Annex'!N12</f>
        <v>0</v>
      </c>
      <c r="H111" s="125">
        <f>'12.Printing Annex'!O12</f>
        <v>0</v>
      </c>
      <c r="I111" s="70">
        <f>'12.Printing Annex'!P12</f>
        <v>0</v>
      </c>
      <c r="J111" s="70"/>
      <c r="K111" s="125"/>
      <c r="L111" s="73"/>
      <c r="M111" s="73"/>
      <c r="N111" s="73"/>
      <c r="O111" s="73"/>
      <c r="P111" s="73"/>
      <c r="Q111" s="73"/>
      <c r="R111" s="73"/>
      <c r="S111" s="73"/>
      <c r="T111" s="73"/>
      <c r="U111" s="73"/>
      <c r="V111" s="73"/>
      <c r="W111" s="73"/>
      <c r="X111" s="73"/>
      <c r="Y111" s="73"/>
      <c r="Z111" s="73"/>
    </row>
    <row r="112" spans="1:26" ht="13.5" customHeight="1">
      <c r="A112" s="1013"/>
      <c r="B112" s="1013"/>
      <c r="C112" s="1013" t="s">
        <v>5814</v>
      </c>
      <c r="D112" s="1014"/>
      <c r="E112" s="1013"/>
      <c r="F112" s="1018"/>
      <c r="G112" s="1013"/>
      <c r="H112" s="1018">
        <f>H132+H118+H113</f>
        <v>122.3156</v>
      </c>
      <c r="I112" s="1013"/>
      <c r="J112" s="1013"/>
      <c r="K112" s="1018">
        <f>K132+K118+K113</f>
        <v>0</v>
      </c>
      <c r="L112" s="73"/>
      <c r="M112" s="73"/>
      <c r="N112" s="73"/>
      <c r="O112" s="73"/>
      <c r="P112" s="73"/>
      <c r="Q112" s="73"/>
      <c r="R112" s="73"/>
      <c r="S112" s="73"/>
      <c r="T112" s="73"/>
      <c r="U112" s="73"/>
      <c r="V112" s="73"/>
      <c r="W112" s="73"/>
      <c r="X112" s="73"/>
      <c r="Y112" s="73"/>
      <c r="Z112" s="73"/>
    </row>
    <row r="113" spans="1:26" ht="12.75" customHeight="1">
      <c r="A113" s="64">
        <f>'1.SD Facility Based Annex'!A6</f>
        <v>1</v>
      </c>
      <c r="B113" s="64"/>
      <c r="C113" s="64" t="str">
        <f>'1.SD Facility Based Annex'!C6</f>
        <v>Service Delivery - Facility Based</v>
      </c>
      <c r="D113" s="64"/>
      <c r="E113" s="64"/>
      <c r="F113" s="201"/>
      <c r="G113" s="64"/>
      <c r="H113" s="65">
        <f t="shared" ref="H113:H114" si="8">H114</f>
        <v>37.799999999999997</v>
      </c>
      <c r="I113" s="64"/>
      <c r="J113" s="64"/>
      <c r="K113" s="65">
        <f t="shared" ref="K113:K114" si="9">K114</f>
        <v>0</v>
      </c>
      <c r="L113" s="73"/>
      <c r="M113" s="73"/>
      <c r="N113" s="73"/>
      <c r="O113" s="73"/>
      <c r="P113" s="73"/>
      <c r="Q113" s="73"/>
      <c r="R113" s="73"/>
      <c r="S113" s="73"/>
      <c r="T113" s="73"/>
      <c r="U113" s="73"/>
      <c r="V113" s="73"/>
      <c r="W113" s="73"/>
      <c r="X113" s="73"/>
      <c r="Y113" s="73"/>
      <c r="Z113" s="73"/>
    </row>
    <row r="114" spans="1:26" ht="12.75" customHeight="1">
      <c r="A114" s="67">
        <f>'1.SD Facility Based Annex'!A7</f>
        <v>1.1000000000000001</v>
      </c>
      <c r="B114" s="67"/>
      <c r="C114" s="67" t="str">
        <f>'1.SD Facility Based Annex'!C7</f>
        <v>Service Delivery</v>
      </c>
      <c r="D114" s="110"/>
      <c r="E114" s="113"/>
      <c r="F114" s="669"/>
      <c r="G114" s="115"/>
      <c r="H114" s="203">
        <f t="shared" si="8"/>
        <v>37.799999999999997</v>
      </c>
      <c r="I114" s="110"/>
      <c r="J114" s="110"/>
      <c r="K114" s="203">
        <f t="shared" si="9"/>
        <v>0</v>
      </c>
      <c r="L114" s="73"/>
      <c r="M114" s="73"/>
      <c r="N114" s="73"/>
      <c r="O114" s="73"/>
      <c r="P114" s="73"/>
      <c r="Q114" s="73"/>
      <c r="R114" s="73"/>
      <c r="S114" s="73"/>
      <c r="T114" s="73"/>
      <c r="U114" s="73"/>
      <c r="V114" s="73"/>
      <c r="W114" s="73"/>
      <c r="X114" s="73"/>
      <c r="Y114" s="73"/>
      <c r="Z114" s="73"/>
    </row>
    <row r="115" spans="1:26" ht="12.75" customHeight="1">
      <c r="A115" s="78" t="str">
        <f>'1.SD Facility Based Annex'!A8</f>
        <v>1.1.1</v>
      </c>
      <c r="B115" s="78"/>
      <c r="C115" s="78" t="str">
        <f>'1.SD Facility Based Annex'!C8</f>
        <v>SUMAN Activities</v>
      </c>
      <c r="D115" s="78"/>
      <c r="E115" s="78"/>
      <c r="F115" s="652"/>
      <c r="G115" s="117"/>
      <c r="H115" s="265">
        <f>SUM(H116:H117)</f>
        <v>37.799999999999997</v>
      </c>
      <c r="I115" s="78"/>
      <c r="J115" s="78"/>
      <c r="K115" s="265">
        <f>SUM(K116:K117)</f>
        <v>0</v>
      </c>
      <c r="L115" s="73"/>
      <c r="M115" s="73"/>
      <c r="N115" s="73"/>
      <c r="O115" s="73"/>
      <c r="P115" s="73"/>
      <c r="Q115" s="73"/>
      <c r="R115" s="73"/>
      <c r="S115" s="73"/>
      <c r="T115" s="73"/>
      <c r="U115" s="73"/>
      <c r="V115" s="73"/>
      <c r="W115" s="73"/>
      <c r="X115" s="73"/>
      <c r="Y115" s="73"/>
      <c r="Z115" s="73"/>
    </row>
    <row r="116" spans="1:26" ht="12.75" customHeight="1">
      <c r="A116" s="4" t="str">
        <f>'1.SD Facility Based Annex'!A10</f>
        <v>1.1.1.2</v>
      </c>
      <c r="B116" s="4" t="str">
        <f>'1.SD Facility Based Annex'!B10</f>
        <v>A.1.6.3</v>
      </c>
      <c r="C116" s="4" t="str">
        <f>'1.SD Facility Based Annex'!C10</f>
        <v>Diet services for JSSK Beneficiaries (3 days for Normal Delivery and 7 days for Caesarean)</v>
      </c>
      <c r="D116" s="70" t="str">
        <f>'1.SD Facility Based Annex'!K10</f>
        <v>per patient</v>
      </c>
      <c r="E116" s="4">
        <f>'1.SD Facility Based Annex'!L10</f>
        <v>300</v>
      </c>
      <c r="F116" s="125">
        <f>'1.SD Facility Based Annex'!M10</f>
        <v>3.0000000000000001E-3</v>
      </c>
      <c r="G116" s="4">
        <f>'1.SD Facility Based Annex'!N10</f>
        <v>12000</v>
      </c>
      <c r="H116" s="125">
        <f>'1.SD Facility Based Annex'!O10</f>
        <v>36</v>
      </c>
      <c r="I116" s="70" t="str">
        <f>'1.SD Facility Based Annex'!P10</f>
        <v>Of total est AN 23000 &amp;  deliveries  20,000 per year for the state assuming 60% deliveries in Public health system (12000) &amp;40% Pvt. (8000). Of Govt, del. 70% ND (8400) &amp; 30% C-Sec (3600). proposed for 12000 deliveries @100/- for 3 days = 36 L</v>
      </c>
      <c r="J116" s="70"/>
      <c r="K116" s="125"/>
      <c r="L116" s="73"/>
      <c r="M116" s="73"/>
      <c r="N116" s="73"/>
      <c r="O116" s="73"/>
      <c r="P116" s="73"/>
      <c r="Q116" s="73"/>
      <c r="R116" s="73"/>
      <c r="S116" s="73"/>
      <c r="T116" s="73"/>
      <c r="U116" s="73"/>
      <c r="V116" s="73"/>
      <c r="W116" s="73"/>
      <c r="X116" s="73"/>
      <c r="Y116" s="73"/>
      <c r="Z116" s="73"/>
    </row>
    <row r="117" spans="1:26" ht="12.75" customHeight="1">
      <c r="A117" s="4" t="str">
        <f>'1.SD Facility Based Annex'!A11</f>
        <v>1.1.1.3</v>
      </c>
      <c r="B117" s="4" t="str">
        <f>'1.SD Facility Based Annex'!B11</f>
        <v>A.1.6.2</v>
      </c>
      <c r="C117" s="4" t="str">
        <f>'1.SD Facility Based Annex'!C11</f>
        <v>Blood Transfusion for JSSK Beneficiaries</v>
      </c>
      <c r="D117" s="70" t="str">
        <f>'1.SD Facility Based Annex'!K11</f>
        <v>per case</v>
      </c>
      <c r="E117" s="4">
        <f>'1.SD Facility Based Annex'!L11</f>
        <v>300</v>
      </c>
      <c r="F117" s="125">
        <f>'1.SD Facility Based Annex'!M11</f>
        <v>3.0000000000000001E-3</v>
      </c>
      <c r="G117" s="4">
        <f>'1.SD Facility Based Annex'!N11</f>
        <v>600</v>
      </c>
      <c r="H117" s="125">
        <f>'1.SD Facility Based Annex'!O11</f>
        <v>1.8</v>
      </c>
      <c r="I117" s="70" t="str">
        <f>'1.SD Facility Based Annex'!P11</f>
        <v>Proposed @ Rs. 300/- for 600 cases(5% High Risk of 12000 Govt delivery cases)</v>
      </c>
      <c r="J117" s="70"/>
      <c r="K117" s="125"/>
      <c r="L117" s="73"/>
      <c r="M117" s="73"/>
      <c r="N117" s="73"/>
      <c r="O117" s="73"/>
      <c r="P117" s="73"/>
      <c r="Q117" s="73"/>
      <c r="R117" s="73"/>
      <c r="S117" s="73"/>
      <c r="T117" s="73"/>
      <c r="U117" s="73"/>
      <c r="V117" s="73"/>
      <c r="W117" s="73"/>
      <c r="X117" s="73"/>
      <c r="Y117" s="73"/>
      <c r="Z117" s="73"/>
    </row>
    <row r="118" spans="1:26" ht="12.75" customHeight="1">
      <c r="A118" s="64">
        <f>'6.Procurement Annex'!A6</f>
        <v>6</v>
      </c>
      <c r="B118" s="64"/>
      <c r="C118" s="64" t="str">
        <f>'6.Procurement Annex'!C6</f>
        <v>Procurement</v>
      </c>
      <c r="D118" s="64"/>
      <c r="E118" s="64"/>
      <c r="F118" s="201"/>
      <c r="G118" s="64"/>
      <c r="H118" s="65">
        <f>H119+H129</f>
        <v>69.015600000000006</v>
      </c>
      <c r="I118" s="64"/>
      <c r="J118" s="64"/>
      <c r="K118" s="65">
        <f>K119+K129</f>
        <v>0</v>
      </c>
      <c r="L118" s="73"/>
      <c r="M118" s="73"/>
      <c r="N118" s="73"/>
      <c r="O118" s="73"/>
      <c r="P118" s="73"/>
      <c r="Q118" s="73"/>
      <c r="R118" s="73"/>
      <c r="S118" s="73"/>
      <c r="T118" s="73"/>
      <c r="U118" s="73"/>
      <c r="V118" s="73"/>
      <c r="W118" s="73"/>
      <c r="X118" s="73"/>
      <c r="Y118" s="73"/>
      <c r="Z118" s="73"/>
    </row>
    <row r="119" spans="1:26" ht="12.75" customHeight="1">
      <c r="A119" s="67">
        <f>'6.Procurement Annex'!A141</f>
        <v>6.2</v>
      </c>
      <c r="B119" s="67"/>
      <c r="C119" s="67" t="str">
        <f>'6.Procurement Annex'!C141</f>
        <v xml:space="preserve">Procurement of Drugs and supplies </v>
      </c>
      <c r="D119" s="67"/>
      <c r="E119" s="67"/>
      <c r="F119" s="202"/>
      <c r="G119" s="67"/>
      <c r="H119" s="68">
        <f>H120+H127</f>
        <v>50.805599999999998</v>
      </c>
      <c r="I119" s="67"/>
      <c r="J119" s="67"/>
      <c r="K119" s="68">
        <f>K120+K127</f>
        <v>0</v>
      </c>
      <c r="L119" s="73"/>
      <c r="M119" s="73"/>
      <c r="N119" s="73"/>
      <c r="O119" s="73"/>
      <c r="P119" s="73"/>
      <c r="Q119" s="73"/>
      <c r="R119" s="73"/>
      <c r="S119" s="73"/>
      <c r="T119" s="73"/>
      <c r="U119" s="73"/>
      <c r="V119" s="73"/>
      <c r="W119" s="73"/>
      <c r="X119" s="73"/>
      <c r="Y119" s="73"/>
      <c r="Z119" s="73"/>
    </row>
    <row r="120" spans="1:26" ht="12.75" customHeight="1">
      <c r="A120" s="78" t="str">
        <f>'6.Procurement Annex'!A142</f>
        <v>6.2.1</v>
      </c>
      <c r="B120" s="78"/>
      <c r="C120" s="78" t="str">
        <f>'6.Procurement Annex'!C142</f>
        <v>Drugs &amp; supplies for MH</v>
      </c>
      <c r="D120" s="78"/>
      <c r="E120" s="78"/>
      <c r="F120" s="265"/>
      <c r="G120" s="117"/>
      <c r="H120" s="265">
        <f>H121</f>
        <v>44.325600000000001</v>
      </c>
      <c r="I120" s="78"/>
      <c r="J120" s="78"/>
      <c r="K120" s="265">
        <f>K121</f>
        <v>0</v>
      </c>
      <c r="L120" s="73"/>
      <c r="M120" s="73"/>
      <c r="N120" s="73"/>
      <c r="O120" s="73"/>
      <c r="P120" s="73"/>
      <c r="Q120" s="73"/>
      <c r="R120" s="73"/>
      <c r="S120" s="73"/>
      <c r="T120" s="73"/>
      <c r="U120" s="73"/>
      <c r="V120" s="73"/>
      <c r="W120" s="73"/>
      <c r="X120" s="73"/>
      <c r="Y120" s="73"/>
      <c r="Z120" s="73"/>
    </row>
    <row r="121" spans="1:26" ht="12.75" customHeight="1">
      <c r="A121" s="268" t="str">
        <f>'6.Procurement Annex'!A149</f>
        <v>6.2.1.7</v>
      </c>
      <c r="B121" s="268"/>
      <c r="C121" s="268" t="str">
        <f>'6.Procurement Annex'!C149</f>
        <v>JSSK drugs and consumables</v>
      </c>
      <c r="D121" s="290"/>
      <c r="E121" s="268"/>
      <c r="F121" s="311"/>
      <c r="G121" s="268"/>
      <c r="H121" s="311">
        <f>SUM(H122:H126)</f>
        <v>44.325600000000001</v>
      </c>
      <c r="I121" s="290"/>
      <c r="J121" s="290"/>
      <c r="K121" s="311">
        <f>SUM(K122:K126)</f>
        <v>0</v>
      </c>
      <c r="L121" s="73"/>
      <c r="M121" s="73"/>
      <c r="N121" s="73"/>
      <c r="O121" s="73"/>
      <c r="P121" s="73"/>
      <c r="Q121" s="73"/>
      <c r="R121" s="73"/>
      <c r="S121" s="73"/>
      <c r="T121" s="73"/>
      <c r="U121" s="73"/>
      <c r="V121" s="73"/>
      <c r="W121" s="73"/>
      <c r="X121" s="73"/>
      <c r="Y121" s="73"/>
      <c r="Z121" s="73"/>
    </row>
    <row r="122" spans="1:26" ht="12.75" customHeight="1">
      <c r="A122" s="4" t="str">
        <f>'6.Procurement Annex'!A150</f>
        <v>6.2.1.7.1</v>
      </c>
      <c r="B122" s="4" t="str">
        <f>'6.Procurement Annex'!B150</f>
        <v>B.16.2.6.5.a</v>
      </c>
      <c r="C122" s="4" t="str">
        <f>'6.Procurement Annex'!C150</f>
        <v>IFA tablets for Pregnant &amp; Lactating Mothers</v>
      </c>
      <c r="D122" s="70">
        <f>'6.Procurement Annex'!K150</f>
        <v>0</v>
      </c>
      <c r="E122" s="4">
        <f>'6.Procurement Annex'!L150</f>
        <v>0</v>
      </c>
      <c r="F122" s="125">
        <f>'6.Procurement Annex'!L150</f>
        <v>0</v>
      </c>
      <c r="G122" s="4">
        <f>'6.Procurement Annex'!N150</f>
        <v>0</v>
      </c>
      <c r="H122" s="125">
        <f>'6.Procurement Annex'!O150</f>
        <v>0</v>
      </c>
      <c r="I122" s="70">
        <f>'6.Procurement Annex'!P150</f>
        <v>0</v>
      </c>
      <c r="J122" s="70"/>
      <c r="K122" s="125"/>
      <c r="L122" s="73"/>
      <c r="M122" s="73"/>
      <c r="N122" s="73"/>
      <c r="O122" s="73"/>
      <c r="P122" s="73"/>
      <c r="Q122" s="73"/>
      <c r="R122" s="73"/>
      <c r="S122" s="73"/>
      <c r="T122" s="73"/>
      <c r="U122" s="73"/>
      <c r="V122" s="73"/>
      <c r="W122" s="73"/>
      <c r="X122" s="73"/>
      <c r="Y122" s="73"/>
      <c r="Z122" s="73"/>
    </row>
    <row r="123" spans="1:26" ht="12.75" customHeight="1">
      <c r="A123" s="4" t="str">
        <f>'6.Procurement Annex'!A151</f>
        <v>6.2.1.7.2</v>
      </c>
      <c r="B123" s="4" t="str">
        <f>'6.Procurement Annex'!B151</f>
        <v>B.16.2.6.5.b</v>
      </c>
      <c r="C123" s="4" t="str">
        <f>'6.Procurement Annex'!C151</f>
        <v>Folic Acid Tablets (400 mcg) for Pregnant &amp; Lactating Mothers</v>
      </c>
      <c r="D123" s="70">
        <f>'6.Procurement Annex'!K151</f>
        <v>0</v>
      </c>
      <c r="E123" s="4">
        <f>'6.Procurement Annex'!L151</f>
        <v>0</v>
      </c>
      <c r="F123" s="125">
        <f>'6.Procurement Annex'!L151</f>
        <v>0</v>
      </c>
      <c r="G123" s="4">
        <f>'6.Procurement Annex'!N151</f>
        <v>0</v>
      </c>
      <c r="H123" s="125">
        <f>'6.Procurement Annex'!O151</f>
        <v>0</v>
      </c>
      <c r="I123" s="70">
        <f>'6.Procurement Annex'!P151</f>
        <v>0</v>
      </c>
      <c r="J123" s="70"/>
      <c r="K123" s="125"/>
      <c r="L123" s="73"/>
      <c r="M123" s="73"/>
      <c r="N123" s="73"/>
      <c r="O123" s="73"/>
      <c r="P123" s="73"/>
      <c r="Q123" s="73"/>
      <c r="R123" s="73"/>
      <c r="S123" s="73"/>
      <c r="T123" s="73"/>
      <c r="U123" s="73"/>
      <c r="V123" s="73"/>
      <c r="W123" s="73"/>
      <c r="X123" s="73"/>
      <c r="Y123" s="73"/>
      <c r="Z123" s="73"/>
    </row>
    <row r="124" spans="1:26" ht="12.75" customHeight="1">
      <c r="A124" s="4" t="str">
        <f>'6.Procurement Annex'!A152</f>
        <v>6.2.1.7.3</v>
      </c>
      <c r="B124" s="4"/>
      <c r="C124" s="4" t="str">
        <f>'6.Procurement Annex'!C152</f>
        <v>Calcium tablets</v>
      </c>
      <c r="D124" s="70">
        <f>'6.Procurement Annex'!K152</f>
        <v>0</v>
      </c>
      <c r="E124" s="4">
        <f>'6.Procurement Annex'!L152</f>
        <v>0</v>
      </c>
      <c r="F124" s="125">
        <f>'6.Procurement Annex'!L152</f>
        <v>0</v>
      </c>
      <c r="G124" s="4">
        <f>'6.Procurement Annex'!N152</f>
        <v>0</v>
      </c>
      <c r="H124" s="125">
        <f>'6.Procurement Annex'!O152</f>
        <v>0</v>
      </c>
      <c r="I124" s="70">
        <f>'6.Procurement Annex'!P152</f>
        <v>0</v>
      </c>
      <c r="J124" s="70"/>
      <c r="K124" s="125"/>
      <c r="L124" s="73"/>
      <c r="M124" s="73"/>
      <c r="N124" s="73"/>
      <c r="O124" s="73"/>
      <c r="P124" s="73"/>
      <c r="Q124" s="73"/>
      <c r="R124" s="73"/>
      <c r="S124" s="73"/>
      <c r="T124" s="73"/>
      <c r="U124" s="73"/>
      <c r="V124" s="73"/>
      <c r="W124" s="73"/>
      <c r="X124" s="73"/>
      <c r="Y124" s="73"/>
      <c r="Z124" s="73"/>
    </row>
    <row r="125" spans="1:26" ht="12.75" customHeight="1">
      <c r="A125" s="4" t="str">
        <f>'6.Procurement Annex'!A153</f>
        <v>6.2.1.7.4</v>
      </c>
      <c r="B125" s="4"/>
      <c r="C125" s="4" t="str">
        <f>'6.Procurement Annex'!C153</f>
        <v>Albendazole tablets</v>
      </c>
      <c r="D125" s="70">
        <f>'6.Procurement Annex'!K153</f>
        <v>0</v>
      </c>
      <c r="E125" s="4">
        <f>'6.Procurement Annex'!L153</f>
        <v>0</v>
      </c>
      <c r="F125" s="125">
        <f>'6.Procurement Annex'!L153</f>
        <v>0</v>
      </c>
      <c r="G125" s="4">
        <f>'6.Procurement Annex'!N153</f>
        <v>0</v>
      </c>
      <c r="H125" s="125">
        <f>'6.Procurement Annex'!O153</f>
        <v>0</v>
      </c>
      <c r="I125" s="70">
        <f>'6.Procurement Annex'!P153</f>
        <v>0</v>
      </c>
      <c r="J125" s="70"/>
      <c r="K125" s="125"/>
      <c r="L125" s="73"/>
      <c r="M125" s="73"/>
      <c r="N125" s="73"/>
      <c r="O125" s="73"/>
      <c r="P125" s="73"/>
      <c r="Q125" s="73"/>
      <c r="R125" s="73"/>
      <c r="S125" s="73"/>
      <c r="T125" s="73"/>
      <c r="U125" s="73"/>
      <c r="V125" s="73"/>
      <c r="W125" s="73"/>
      <c r="X125" s="73"/>
      <c r="Y125" s="73"/>
      <c r="Z125" s="73"/>
    </row>
    <row r="126" spans="1:26" ht="12.75" customHeight="1">
      <c r="A126" s="4" t="str">
        <f>'6.Procurement Annex'!A154</f>
        <v>6.2.1.7.5</v>
      </c>
      <c r="B126" s="4" t="str">
        <f>'6.Procurement Annex'!B154</f>
        <v>B.16.2.1.3.1</v>
      </c>
      <c r="C126" s="4" t="str">
        <f>'6.Procurement Annex'!C154</f>
        <v>Other JSSK drugs &amp; consumables</v>
      </c>
      <c r="D126" s="70" t="str">
        <f>'6.Procurement Annex'!K154</f>
        <v>per case</v>
      </c>
      <c r="E126" s="4">
        <f>'6.Procurement Annex'!L154</f>
        <v>369.38</v>
      </c>
      <c r="F126" s="125">
        <f>'6.Procurement Annex'!L154</f>
        <v>369.38</v>
      </c>
      <c r="G126" s="4">
        <f>'6.Procurement Annex'!N154</f>
        <v>12000</v>
      </c>
      <c r="H126" s="125">
        <f>'6.Procurement Annex'!O154</f>
        <v>44.325600000000001</v>
      </c>
      <c r="I126" s="70" t="str">
        <f>'6.Procurement Annex'!P154</f>
        <v>Continued activity</v>
      </c>
      <c r="J126" s="70"/>
      <c r="K126" s="125"/>
      <c r="L126" s="73"/>
      <c r="M126" s="73"/>
      <c r="N126" s="73"/>
      <c r="O126" s="73"/>
      <c r="P126" s="73"/>
      <c r="Q126" s="73"/>
      <c r="R126" s="73"/>
      <c r="S126" s="73"/>
      <c r="T126" s="73"/>
      <c r="U126" s="73"/>
      <c r="V126" s="73"/>
      <c r="W126" s="73"/>
      <c r="X126" s="73"/>
      <c r="Y126" s="73"/>
      <c r="Z126" s="73"/>
    </row>
    <row r="127" spans="1:26" ht="12.75" customHeight="1">
      <c r="A127" s="78" t="str">
        <f>'6.Procurement Annex'!A156</f>
        <v>6.2.2</v>
      </c>
      <c r="B127" s="78"/>
      <c r="C127" s="78" t="str">
        <f>'6.Procurement Annex'!C156</f>
        <v>Drugs &amp; supplies for CH</v>
      </c>
      <c r="D127" s="78"/>
      <c r="E127" s="78"/>
      <c r="F127" s="265"/>
      <c r="G127" s="543"/>
      <c r="H127" s="79">
        <f>H128</f>
        <v>6.48</v>
      </c>
      <c r="I127" s="78"/>
      <c r="J127" s="78"/>
      <c r="K127" s="79">
        <f>K128</f>
        <v>0</v>
      </c>
      <c r="L127" s="73"/>
      <c r="M127" s="73"/>
      <c r="N127" s="73"/>
      <c r="O127" s="73"/>
      <c r="P127" s="73"/>
      <c r="Q127" s="73"/>
      <c r="R127" s="73"/>
      <c r="S127" s="73"/>
      <c r="T127" s="73"/>
      <c r="U127" s="73"/>
      <c r="V127" s="73"/>
      <c r="W127" s="73"/>
      <c r="X127" s="73"/>
      <c r="Y127" s="73"/>
      <c r="Z127" s="73"/>
    </row>
    <row r="128" spans="1:26" ht="12.75" customHeight="1">
      <c r="A128" s="4" t="str">
        <f>'6.Procurement Annex'!A157</f>
        <v>6.2.2.1</v>
      </c>
      <c r="B128" s="4" t="str">
        <f>'6.Procurement Annex'!B157</f>
        <v>B.16.2.2.1</v>
      </c>
      <c r="C128" s="4" t="str">
        <f>'6.Procurement Annex'!C157</f>
        <v>JSSK drugs and consumables</v>
      </c>
      <c r="D128" s="70" t="str">
        <f>'6.Procurement Annex'!K157</f>
        <v>per case</v>
      </c>
      <c r="E128" s="4">
        <f>'6.Procurement Annex'!L157</f>
        <v>1000</v>
      </c>
      <c r="F128" s="125">
        <f>'6.Procurement Annex'!L157</f>
        <v>1000</v>
      </c>
      <c r="G128" s="4">
        <f>'6.Procurement Annex'!N157</f>
        <v>648</v>
      </c>
      <c r="H128" s="125">
        <f>'6.Procurement Annex'!O157</f>
        <v>6.48</v>
      </c>
      <c r="I128" s="70" t="str">
        <f>'6.Procurement Annex'!P157</f>
        <v>Continued activity</v>
      </c>
      <c r="J128" s="70"/>
      <c r="K128" s="125"/>
      <c r="L128" s="73"/>
      <c r="M128" s="73"/>
      <c r="N128" s="73"/>
      <c r="O128" s="73"/>
      <c r="P128" s="73"/>
      <c r="Q128" s="73"/>
      <c r="R128" s="73"/>
      <c r="S128" s="73"/>
      <c r="T128" s="73"/>
      <c r="U128" s="73"/>
      <c r="V128" s="73"/>
      <c r="W128" s="73"/>
      <c r="X128" s="73"/>
      <c r="Y128" s="73"/>
      <c r="Z128" s="73"/>
    </row>
    <row r="129" spans="1:26" ht="12.75" customHeight="1">
      <c r="A129" s="67">
        <f>'6.Procurement Annex'!A265</f>
        <v>6.4</v>
      </c>
      <c r="B129" s="67"/>
      <c r="C129" s="67" t="str">
        <f>'6.Procurement Annex'!C265</f>
        <v>National Free Diagnostic services</v>
      </c>
      <c r="D129" s="67"/>
      <c r="E129" s="67"/>
      <c r="F129" s="202"/>
      <c r="G129" s="238"/>
      <c r="H129" s="68">
        <f>SUM(H130:H131)</f>
        <v>18.21</v>
      </c>
      <c r="I129" s="67"/>
      <c r="J129" s="67"/>
      <c r="K129" s="68">
        <f>SUM(K130:K131)</f>
        <v>0</v>
      </c>
      <c r="L129" s="73"/>
      <c r="M129" s="73"/>
      <c r="N129" s="73"/>
      <c r="O129" s="73"/>
      <c r="P129" s="73"/>
      <c r="Q129" s="73"/>
      <c r="R129" s="73"/>
      <c r="S129" s="73"/>
      <c r="T129" s="73"/>
      <c r="U129" s="73"/>
      <c r="V129" s="73"/>
      <c r="W129" s="73"/>
      <c r="X129" s="73"/>
      <c r="Y129" s="73"/>
      <c r="Z129" s="73"/>
    </row>
    <row r="130" spans="1:26" ht="12.75" customHeight="1">
      <c r="A130" s="4" t="str">
        <f>'6.Procurement Annex'!A268</f>
        <v>6.4.3</v>
      </c>
      <c r="B130" s="4" t="str">
        <f>'6.Procurement Annex'!B268</f>
        <v>A.1.6.1</v>
      </c>
      <c r="C130" s="4" t="str">
        <f>'6.Procurement Annex'!C268</f>
        <v>Free Diagnostics for Pregnant women under JSSK</v>
      </c>
      <c r="D130" s="70" t="str">
        <f>'6.Procurement Annex'!K268</f>
        <v>per case</v>
      </c>
      <c r="E130" s="4">
        <f>'6.Procurement Annex'!L268</f>
        <v>1000</v>
      </c>
      <c r="F130" s="125">
        <f>'6.Procurement Annex'!L268</f>
        <v>1000</v>
      </c>
      <c r="G130" s="4">
        <f>'6.Procurement Annex'!N268</f>
        <v>1200</v>
      </c>
      <c r="H130" s="125">
        <f>'6.Procurement Annex'!O268</f>
        <v>12</v>
      </c>
      <c r="I130" s="70" t="str">
        <f>'6.Procurement Annex'!P268</f>
        <v>Proposed @rs. 1000/- for 1200 cases(10% High Risk of 12000 Govt delivery cases) for procurement of Diagnostics test kits, reagents, Consumables such as vaccutainers, etc. by Peripheral units when the procurement is delayed by the State Agency under State funds.</v>
      </c>
      <c r="J130" s="70"/>
      <c r="K130" s="125"/>
      <c r="L130" s="73"/>
      <c r="M130" s="73"/>
      <c r="N130" s="73"/>
      <c r="O130" s="73"/>
      <c r="P130" s="73"/>
      <c r="Q130" s="73"/>
      <c r="R130" s="73"/>
      <c r="S130" s="73"/>
      <c r="T130" s="73"/>
      <c r="U130" s="73"/>
      <c r="V130" s="73"/>
      <c r="W130" s="73"/>
      <c r="X130" s="73"/>
      <c r="Y130" s="73"/>
      <c r="Z130" s="73"/>
    </row>
    <row r="131" spans="1:26" ht="12.75" customHeight="1">
      <c r="A131" s="4" t="str">
        <f>'6.Procurement Annex'!A269</f>
        <v>6.4.4</v>
      </c>
      <c r="B131" s="4" t="str">
        <f>'6.Procurement Annex'!B269</f>
        <v>A.2.9.1</v>
      </c>
      <c r="C131" s="4" t="str">
        <f>'6.Procurement Annex'!C269</f>
        <v>Free Diagnostics for Sick infants under JSSK</v>
      </c>
      <c r="D131" s="70" t="str">
        <f>'6.Procurement Annex'!K269</f>
        <v>per case</v>
      </c>
      <c r="E131" s="4">
        <f>'6.Procurement Annex'!L269</f>
        <v>200</v>
      </c>
      <c r="F131" s="125">
        <f>'6.Procurement Annex'!L269</f>
        <v>200</v>
      </c>
      <c r="G131" s="4">
        <f>'6.Procurement Annex'!N269</f>
        <v>3105</v>
      </c>
      <c r="H131" s="125">
        <f>'6.Procurement Annex'!O269</f>
        <v>6.21</v>
      </c>
      <c r="I131" s="70" t="str">
        <f>'6.Procurement Annex'!P269</f>
        <v>Proposed for 23000Anti Natals minus (10% of ANCs i.e 2300 ) i.e. 20700 cases X 15% = 3105 cases @ Rs. 200 = 6.21 Lakh for procurement of Diagnostics test kits, reagents, Consumables such as vaccutainers, etc. by Peripheral units when the procurement is delayed by the State Agency under State funds.</v>
      </c>
      <c r="J131" s="70"/>
      <c r="K131" s="125"/>
      <c r="L131" s="73"/>
      <c r="M131" s="73"/>
      <c r="N131" s="73"/>
      <c r="O131" s="73"/>
      <c r="P131" s="73"/>
      <c r="Q131" s="73"/>
      <c r="R131" s="73"/>
      <c r="S131" s="73"/>
      <c r="T131" s="73"/>
      <c r="U131" s="73"/>
      <c r="V131" s="73"/>
      <c r="W131" s="73"/>
      <c r="X131" s="73"/>
      <c r="Y131" s="73"/>
      <c r="Z131" s="73"/>
    </row>
    <row r="132" spans="1:26" ht="12.75" customHeight="1">
      <c r="A132" s="64">
        <f>'7.Referral Transport Annex'!A6</f>
        <v>7</v>
      </c>
      <c r="B132" s="64"/>
      <c r="C132" s="64" t="str">
        <f>'7.Referral Transport Annex'!C6</f>
        <v>Referral Transport</v>
      </c>
      <c r="D132" s="64"/>
      <c r="E132" s="64"/>
      <c r="F132" s="201"/>
      <c r="G132" s="64"/>
      <c r="H132" s="65">
        <f>H133+H134</f>
        <v>15.5</v>
      </c>
      <c r="I132" s="64"/>
      <c r="J132" s="64"/>
      <c r="K132" s="65">
        <f>K133+K134</f>
        <v>0</v>
      </c>
      <c r="L132" s="73"/>
      <c r="M132" s="73"/>
      <c r="N132" s="73"/>
      <c r="O132" s="73"/>
      <c r="P132" s="73"/>
      <c r="Q132" s="73"/>
      <c r="R132" s="73"/>
      <c r="S132" s="73"/>
      <c r="T132" s="73"/>
      <c r="U132" s="73"/>
      <c r="V132" s="73"/>
      <c r="W132" s="73"/>
      <c r="X132" s="73"/>
      <c r="Y132" s="73"/>
      <c r="Z132" s="73"/>
    </row>
    <row r="133" spans="1:26" ht="12.75" customHeight="1">
      <c r="A133" s="67">
        <f>'7.Referral Transport Annex'!A7</f>
        <v>7.1</v>
      </c>
      <c r="B133" s="67"/>
      <c r="C133" s="115" t="str">
        <f>'7.Referral Transport Annex'!C7</f>
        <v>Free Referral Transport - JSSK for Pregnant Women</v>
      </c>
      <c r="D133" s="67" t="str">
        <f>'7.Referral Transport Annex'!K7</f>
        <v>Per trip</v>
      </c>
      <c r="E133" s="115">
        <f>'7.Referral Transport Annex'!L7</f>
        <v>250</v>
      </c>
      <c r="F133" s="203">
        <f>'7.Referral Transport Annex'!L7</f>
        <v>250</v>
      </c>
      <c r="G133" s="115">
        <f>'7.Referral Transport Annex'!N7</f>
        <v>5000</v>
      </c>
      <c r="H133" s="203">
        <f>'7.Referral Transport Annex'!O7</f>
        <v>12.5</v>
      </c>
      <c r="I133" s="67" t="str">
        <f>'7.Referral Transport Annex'!P7</f>
        <v>Proposed for referral transport for 5000 PW @250/- per trip</v>
      </c>
      <c r="J133" s="67"/>
      <c r="K133" s="203"/>
      <c r="L133" s="73"/>
      <c r="M133" s="73"/>
      <c r="N133" s="73"/>
      <c r="O133" s="73"/>
      <c r="P133" s="73"/>
      <c r="Q133" s="73"/>
      <c r="R133" s="73"/>
      <c r="S133" s="73"/>
      <c r="T133" s="73"/>
      <c r="U133" s="73"/>
      <c r="V133" s="73"/>
      <c r="W133" s="73"/>
      <c r="X133" s="73"/>
      <c r="Y133" s="73"/>
      <c r="Z133" s="73"/>
    </row>
    <row r="134" spans="1:26" ht="12.75" customHeight="1">
      <c r="A134" s="67">
        <f>'7.Referral Transport Annex'!A8</f>
        <v>7.2</v>
      </c>
      <c r="B134" s="67"/>
      <c r="C134" s="115" t="str">
        <f>'7.Referral Transport Annex'!C8</f>
        <v>Free Referral Transport - JSSK for Sick Infants</v>
      </c>
      <c r="D134" s="67" t="str">
        <f>'7.Referral Transport Annex'!K8</f>
        <v>Per trip</v>
      </c>
      <c r="E134" s="115">
        <f>'7.Referral Transport Annex'!L8</f>
        <v>500</v>
      </c>
      <c r="F134" s="203">
        <f>'7.Referral Transport Annex'!L8</f>
        <v>500</v>
      </c>
      <c r="G134" s="115">
        <f>'7.Referral Transport Annex'!N8</f>
        <v>600</v>
      </c>
      <c r="H134" s="203">
        <f>'7.Referral Transport Annex'!O8</f>
        <v>3</v>
      </c>
      <c r="I134" s="67" t="str">
        <f>'7.Referral Transport Annex'!P8</f>
        <v>Proposed for referral transport for 600 Sick Infants @500/- per trip</v>
      </c>
      <c r="J134" s="67"/>
      <c r="K134" s="203"/>
      <c r="L134" s="73"/>
      <c r="M134" s="73"/>
      <c r="N134" s="73"/>
      <c r="O134" s="73"/>
      <c r="P134" s="73"/>
      <c r="Q134" s="73"/>
      <c r="R134" s="73"/>
      <c r="S134" s="73"/>
      <c r="T134" s="73"/>
      <c r="U134" s="73"/>
      <c r="V134" s="73"/>
      <c r="W134" s="73"/>
      <c r="X134" s="73"/>
      <c r="Y134" s="73"/>
      <c r="Z134" s="73"/>
    </row>
    <row r="135" spans="1:26" ht="12.75" customHeight="1">
      <c r="A135" s="1013"/>
      <c r="B135" s="1025"/>
      <c r="C135" s="1013" t="s">
        <v>5815</v>
      </c>
      <c r="D135" s="1026"/>
      <c r="E135" s="1025"/>
      <c r="F135" s="1027"/>
      <c r="G135" s="1025"/>
      <c r="H135" s="1018">
        <f>H136+H144</f>
        <v>3.8</v>
      </c>
      <c r="I135" s="1026"/>
      <c r="J135" s="1026"/>
      <c r="K135" s="1018">
        <f>K136+K144</f>
        <v>0</v>
      </c>
      <c r="L135" s="73"/>
      <c r="M135" s="73"/>
      <c r="N135" s="73"/>
      <c r="O135" s="73"/>
      <c r="P135" s="73"/>
      <c r="Q135" s="73"/>
      <c r="R135" s="73"/>
      <c r="S135" s="73"/>
      <c r="T135" s="73"/>
      <c r="U135" s="73"/>
      <c r="V135" s="73"/>
      <c r="W135" s="73"/>
      <c r="X135" s="73"/>
      <c r="Y135" s="73"/>
      <c r="Z135" s="73"/>
    </row>
    <row r="136" spans="1:26" ht="12.75" customHeight="1">
      <c r="A136" s="64">
        <f>'1.SD Facility Based Annex'!A6</f>
        <v>1</v>
      </c>
      <c r="B136" s="64"/>
      <c r="C136" s="64" t="str">
        <f>'1.SD Facility Based Annex'!C6</f>
        <v>Service Delivery - Facility Based</v>
      </c>
      <c r="D136" s="64"/>
      <c r="E136" s="64"/>
      <c r="F136" s="201"/>
      <c r="G136" s="64"/>
      <c r="H136" s="65">
        <f t="shared" ref="H136:H137" si="10">H137</f>
        <v>3.8</v>
      </c>
      <c r="I136" s="64"/>
      <c r="J136" s="64"/>
      <c r="K136" s="65">
        <f t="shared" ref="K136:K137" si="11">K137</f>
        <v>0</v>
      </c>
      <c r="L136" s="73"/>
      <c r="M136" s="73"/>
      <c r="N136" s="73"/>
      <c r="O136" s="73"/>
      <c r="P136" s="73"/>
      <c r="Q136" s="73"/>
      <c r="R136" s="73"/>
      <c r="S136" s="73"/>
      <c r="T136" s="73"/>
      <c r="U136" s="73"/>
      <c r="V136" s="73"/>
      <c r="W136" s="73"/>
      <c r="X136" s="73"/>
      <c r="Y136" s="73"/>
      <c r="Z136" s="73"/>
    </row>
    <row r="137" spans="1:26" ht="12.75" customHeight="1">
      <c r="A137" s="67">
        <v>1.2</v>
      </c>
      <c r="B137" s="67"/>
      <c r="C137" s="67" t="s">
        <v>173</v>
      </c>
      <c r="D137" s="110"/>
      <c r="E137" s="113"/>
      <c r="F137" s="669"/>
      <c r="G137" s="115"/>
      <c r="H137" s="203">
        <f t="shared" si="10"/>
        <v>3.8</v>
      </c>
      <c r="I137" s="110"/>
      <c r="J137" s="110"/>
      <c r="K137" s="203">
        <f t="shared" si="11"/>
        <v>0</v>
      </c>
      <c r="L137" s="73"/>
      <c r="M137" s="73"/>
      <c r="N137" s="73"/>
      <c r="O137" s="73"/>
      <c r="P137" s="73"/>
      <c r="Q137" s="73"/>
      <c r="R137" s="73"/>
      <c r="S137" s="73"/>
      <c r="T137" s="73"/>
      <c r="U137" s="73"/>
      <c r="V137" s="73"/>
      <c r="W137" s="73"/>
      <c r="X137" s="73"/>
      <c r="Y137" s="73"/>
      <c r="Z137" s="73"/>
    </row>
    <row r="138" spans="1:26" ht="12.75" customHeight="1">
      <c r="A138" s="78" t="s">
        <v>990</v>
      </c>
      <c r="B138" s="78"/>
      <c r="C138" s="117" t="s">
        <v>991</v>
      </c>
      <c r="D138" s="78"/>
      <c r="E138" s="78"/>
      <c r="F138" s="652"/>
      <c r="G138" s="117"/>
      <c r="H138" s="265">
        <f>SUM(H139:H140)</f>
        <v>3.8</v>
      </c>
      <c r="I138" s="78"/>
      <c r="J138" s="78"/>
      <c r="K138" s="265">
        <f>SUM(K139:K140)</f>
        <v>0</v>
      </c>
      <c r="L138" s="73"/>
      <c r="M138" s="73"/>
      <c r="N138" s="73"/>
      <c r="O138" s="73"/>
      <c r="P138" s="73"/>
      <c r="Q138" s="73"/>
      <c r="R138" s="73"/>
      <c r="S138" s="73"/>
      <c r="T138" s="73"/>
      <c r="U138" s="73"/>
      <c r="V138" s="73"/>
      <c r="W138" s="73"/>
      <c r="X138" s="73"/>
      <c r="Y138" s="73"/>
      <c r="Z138" s="73"/>
    </row>
    <row r="139" spans="1:26" ht="12.75" customHeight="1">
      <c r="A139" s="4" t="str">
        <f>'1.SD Facility Based Annex'!A60</f>
        <v>1.2.1.1</v>
      </c>
      <c r="B139" s="4" t="str">
        <f>'1.SD Facility Based Annex'!B60</f>
        <v>A.1.3.1</v>
      </c>
      <c r="C139" s="4" t="str">
        <f>'1.SD Facility Based Annex'!C60</f>
        <v>Home deliveries</v>
      </c>
      <c r="D139" s="70">
        <f>'1.SD Facility Based Annex'!K60</f>
        <v>0</v>
      </c>
      <c r="E139" s="4">
        <f>'1.SD Facility Based Annex'!L60</f>
        <v>0</v>
      </c>
      <c r="F139" s="125">
        <f>'1.SD Facility Based Annex'!M60</f>
        <v>0</v>
      </c>
      <c r="G139" s="4">
        <f>'1.SD Facility Based Annex'!N60</f>
        <v>0</v>
      </c>
      <c r="H139" s="125">
        <f>'1.SD Facility Based Annex'!O60</f>
        <v>0</v>
      </c>
      <c r="I139" s="70">
        <f>'1.SD Facility Based Annex'!P60</f>
        <v>0</v>
      </c>
      <c r="J139" s="70"/>
      <c r="K139" s="125"/>
      <c r="L139" s="73"/>
      <c r="M139" s="73"/>
      <c r="N139" s="73"/>
      <c r="O139" s="73"/>
      <c r="P139" s="73"/>
      <c r="Q139" s="73"/>
      <c r="R139" s="73"/>
      <c r="S139" s="73"/>
      <c r="T139" s="73"/>
      <c r="U139" s="73"/>
      <c r="V139" s="73"/>
      <c r="W139" s="73"/>
      <c r="X139" s="73"/>
      <c r="Y139" s="73"/>
      <c r="Z139" s="73"/>
    </row>
    <row r="140" spans="1:26" ht="12.75" customHeight="1">
      <c r="A140" s="268" t="str">
        <f>'1.SD Facility Based Annex'!A61</f>
        <v>1.2.1.2</v>
      </c>
      <c r="B140" s="268" t="str">
        <f>'1.SD Facility Based Annex'!B61</f>
        <v>A.1.3.2</v>
      </c>
      <c r="C140" s="268" t="str">
        <f>'1.SD Facility Based Annex'!C61</f>
        <v xml:space="preserve">Institutional deliveries </v>
      </c>
      <c r="D140" s="290"/>
      <c r="E140" s="268"/>
      <c r="F140" s="311"/>
      <c r="G140" s="268">
        <f t="shared" ref="G140:H140" si="12">SUM(G141:G143)</f>
        <v>550</v>
      </c>
      <c r="H140" s="311">
        <f t="shared" si="12"/>
        <v>3.8</v>
      </c>
      <c r="I140" s="290"/>
      <c r="J140" s="290"/>
      <c r="K140" s="311">
        <f>SUM(K141:K143)</f>
        <v>0</v>
      </c>
      <c r="L140" s="73"/>
      <c r="M140" s="73"/>
      <c r="N140" s="73"/>
      <c r="O140" s="73"/>
      <c r="P140" s="73"/>
      <c r="Q140" s="73"/>
      <c r="R140" s="73"/>
      <c r="S140" s="73"/>
      <c r="T140" s="73"/>
      <c r="U140" s="73"/>
      <c r="V140" s="73"/>
      <c r="W140" s="73"/>
      <c r="X140" s="73"/>
      <c r="Y140" s="73"/>
      <c r="Z140" s="73"/>
    </row>
    <row r="141" spans="1:26" ht="12.75" customHeight="1">
      <c r="A141" s="4" t="str">
        <f>'1.SD Facility Based Annex'!A62</f>
        <v>1.2.1.2.1</v>
      </c>
      <c r="B141" s="4" t="str">
        <f>'1.SD Facility Based Annex'!B62</f>
        <v>A.1.3.2.a</v>
      </c>
      <c r="C141" s="4" t="str">
        <f>'1.SD Facility Based Annex'!C62</f>
        <v>Rural</v>
      </c>
      <c r="D141" s="70" t="str">
        <f>'1.SD Facility Based Annex'!K62</f>
        <v>per beneficiary</v>
      </c>
      <c r="E141" s="4">
        <f>'1.SD Facility Based Annex'!L62</f>
        <v>700</v>
      </c>
      <c r="F141" s="125">
        <f>'1.SD Facility Based Annex'!M62</f>
        <v>7.0000000000000001E-3</v>
      </c>
      <c r="G141" s="4">
        <f>'1.SD Facility Based Annex'!N62</f>
        <v>500</v>
      </c>
      <c r="H141" s="125">
        <f>'1.SD Facility Based Annex'!O62</f>
        <v>3.5</v>
      </c>
      <c r="I141" s="130" t="str">
        <f>'1.SD Facility Based Annex'!P62</f>
        <v>Continued activity</v>
      </c>
      <c r="J141" s="70"/>
      <c r="K141" s="125"/>
      <c r="L141" s="73"/>
      <c r="M141" s="73"/>
      <c r="N141" s="73"/>
      <c r="O141" s="73"/>
      <c r="P141" s="73"/>
      <c r="Q141" s="73"/>
      <c r="R141" s="73"/>
      <c r="S141" s="73"/>
      <c r="T141" s="73"/>
      <c r="U141" s="73"/>
      <c r="V141" s="73"/>
      <c r="W141" s="73"/>
      <c r="X141" s="73"/>
      <c r="Y141" s="73"/>
      <c r="Z141" s="73"/>
    </row>
    <row r="142" spans="1:26" ht="12.75" customHeight="1">
      <c r="A142" s="4" t="str">
        <f>'1.SD Facility Based Annex'!A63</f>
        <v>1.2.1.2.2</v>
      </c>
      <c r="B142" s="4" t="str">
        <f>'1.SD Facility Based Annex'!B63</f>
        <v>A.1.3.2.b</v>
      </c>
      <c r="C142" s="4" t="str">
        <f>'1.SD Facility Based Annex'!C63</f>
        <v>Urban</v>
      </c>
      <c r="D142" s="70" t="str">
        <f>'1.SD Facility Based Annex'!K63</f>
        <v>per beneficiary</v>
      </c>
      <c r="E142" s="4">
        <f>'1.SD Facility Based Annex'!L63</f>
        <v>600</v>
      </c>
      <c r="F142" s="125">
        <f>'1.SD Facility Based Annex'!M63</f>
        <v>6.0000000000000001E-3</v>
      </c>
      <c r="G142" s="4">
        <f>'1.SD Facility Based Annex'!N63</f>
        <v>50</v>
      </c>
      <c r="H142" s="125">
        <f>'1.SD Facility Based Annex'!O63</f>
        <v>0.3</v>
      </c>
      <c r="I142" s="130" t="str">
        <f>'1.SD Facility Based Annex'!P63</f>
        <v>Continued activity</v>
      </c>
      <c r="J142" s="70"/>
      <c r="K142" s="125"/>
      <c r="L142" s="73"/>
      <c r="M142" s="73"/>
      <c r="N142" s="73"/>
      <c r="O142" s="73"/>
      <c r="P142" s="73"/>
      <c r="Q142" s="73"/>
      <c r="R142" s="73"/>
      <c r="S142" s="73"/>
      <c r="T142" s="73"/>
      <c r="U142" s="73"/>
      <c r="V142" s="73"/>
      <c r="W142" s="73"/>
      <c r="X142" s="73"/>
      <c r="Y142" s="73"/>
      <c r="Z142" s="73"/>
    </row>
    <row r="143" spans="1:26" ht="12.75" customHeight="1">
      <c r="A143" s="4" t="str">
        <f>'1.SD Facility Based Annex'!A64</f>
        <v>1.2.1.2.3</v>
      </c>
      <c r="B143" s="4" t="str">
        <f>'1.SD Facility Based Annex'!B64</f>
        <v>A.1.3.2.c</v>
      </c>
      <c r="C143" s="4" t="str">
        <f>'1.SD Facility Based Annex'!C64</f>
        <v>C-sections</v>
      </c>
      <c r="D143" s="70">
        <f>'1.SD Facility Based Annex'!K64</f>
        <v>0</v>
      </c>
      <c r="E143" s="4">
        <f>'1.SD Facility Based Annex'!L64</f>
        <v>0</v>
      </c>
      <c r="F143" s="125">
        <f>'1.SD Facility Based Annex'!M64</f>
        <v>0</v>
      </c>
      <c r="G143" s="4">
        <f>'1.SD Facility Based Annex'!N64</f>
        <v>0</v>
      </c>
      <c r="H143" s="125">
        <f>'1.SD Facility Based Annex'!O64</f>
        <v>0</v>
      </c>
      <c r="I143" s="130">
        <f>'1.SD Facility Based Annex'!P64</f>
        <v>0</v>
      </c>
      <c r="J143" s="70"/>
      <c r="K143" s="125"/>
      <c r="L143" s="73"/>
      <c r="M143" s="73"/>
      <c r="N143" s="73"/>
      <c r="O143" s="73"/>
      <c r="P143" s="73"/>
      <c r="Q143" s="73"/>
      <c r="R143" s="73"/>
      <c r="S143" s="73"/>
      <c r="T143" s="73"/>
      <c r="U143" s="73"/>
      <c r="V143" s="73"/>
      <c r="W143" s="73"/>
      <c r="X143" s="73"/>
      <c r="Y143" s="73"/>
      <c r="Z143" s="73"/>
    </row>
    <row r="144" spans="1:26" ht="12.75" customHeight="1">
      <c r="A144" s="64">
        <v>16</v>
      </c>
      <c r="B144" s="107"/>
      <c r="C144" s="64" t="s">
        <v>947</v>
      </c>
      <c r="D144" s="64"/>
      <c r="E144" s="64"/>
      <c r="F144" s="201"/>
      <c r="G144" s="64"/>
      <c r="H144" s="65">
        <f t="shared" ref="H144:H146" si="13">H145</f>
        <v>0</v>
      </c>
      <c r="I144" s="64"/>
      <c r="J144" s="64"/>
      <c r="K144" s="65">
        <f t="shared" ref="K144:K146" si="14">K145</f>
        <v>0</v>
      </c>
      <c r="L144" s="73"/>
      <c r="M144" s="73"/>
      <c r="N144" s="73"/>
      <c r="O144" s="73"/>
      <c r="P144" s="73"/>
      <c r="Q144" s="73"/>
      <c r="R144" s="73"/>
      <c r="S144" s="73"/>
      <c r="T144" s="73"/>
      <c r="U144" s="73"/>
      <c r="V144" s="73"/>
      <c r="W144" s="73"/>
      <c r="X144" s="73"/>
      <c r="Y144" s="73"/>
      <c r="Z144" s="73"/>
    </row>
    <row r="145" spans="1:26" ht="12.75" customHeight="1">
      <c r="A145" s="67" t="str">
        <f>'16.1.PM sub Annex - activities '!A122</f>
        <v>16.1.4</v>
      </c>
      <c r="B145" s="67">
        <f>'16.1.PM sub Annex - activities '!B122</f>
        <v>16.399999999999999</v>
      </c>
      <c r="C145" s="67">
        <f>'16.1.PM sub Annex - activities '!E122</f>
        <v>0</v>
      </c>
      <c r="D145" s="67"/>
      <c r="E145" s="67"/>
      <c r="F145" s="202"/>
      <c r="G145" s="67"/>
      <c r="H145" s="68">
        <f t="shared" si="13"/>
        <v>0</v>
      </c>
      <c r="I145" s="67"/>
      <c r="J145" s="67"/>
      <c r="K145" s="68">
        <f t="shared" si="14"/>
        <v>0</v>
      </c>
      <c r="L145" s="73"/>
      <c r="M145" s="73"/>
      <c r="N145" s="73"/>
      <c r="O145" s="73"/>
      <c r="P145" s="73"/>
      <c r="Q145" s="73"/>
      <c r="R145" s="73"/>
      <c r="S145" s="73"/>
      <c r="T145" s="73"/>
      <c r="U145" s="73"/>
      <c r="V145" s="73"/>
      <c r="W145" s="73"/>
      <c r="X145" s="73"/>
      <c r="Y145" s="73"/>
      <c r="Z145" s="73"/>
    </row>
    <row r="146" spans="1:26" ht="12.75" customHeight="1">
      <c r="A146" s="117" t="str">
        <f>'16.1.PM sub Annex - activities '!A123</f>
        <v>16.1.4.1</v>
      </c>
      <c r="B146" s="117" t="str">
        <f>'16.1.PM sub Annex - activities '!B123</f>
        <v>16.4.1</v>
      </c>
      <c r="C146" s="117">
        <f>'16.1.PM sub Annex - activities '!E123</f>
        <v>0</v>
      </c>
      <c r="D146" s="78"/>
      <c r="E146" s="117"/>
      <c r="F146" s="265"/>
      <c r="G146" s="117"/>
      <c r="H146" s="265">
        <f t="shared" si="13"/>
        <v>0</v>
      </c>
      <c r="I146" s="78"/>
      <c r="J146" s="78"/>
      <c r="K146" s="265">
        <f t="shared" si="14"/>
        <v>0</v>
      </c>
      <c r="L146" s="73"/>
      <c r="M146" s="73"/>
      <c r="N146" s="73"/>
      <c r="O146" s="73"/>
      <c r="P146" s="73"/>
      <c r="Q146" s="73"/>
      <c r="R146" s="73"/>
      <c r="S146" s="73"/>
      <c r="T146" s="73"/>
      <c r="U146" s="73"/>
      <c r="V146" s="73"/>
      <c r="W146" s="73"/>
      <c r="X146" s="73"/>
      <c r="Y146" s="73"/>
      <c r="Z146" s="73"/>
    </row>
    <row r="147" spans="1:26" ht="12.75" customHeight="1">
      <c r="A147" s="4" t="str">
        <f>'16.1.PM sub Annex - activities '!A126</f>
        <v>16.1.4.1.1</v>
      </c>
      <c r="B147" s="4" t="str">
        <f>'16.1.PM sub Annex - activities '!B126</f>
        <v>16.4.1.1</v>
      </c>
      <c r="C147" s="4" t="str">
        <f>'16.1.PM sub Annex - activities '!E126</f>
        <v>RCH</v>
      </c>
      <c r="D147" s="70">
        <f>'16.1.PM sub Annex - activities '!L126</f>
        <v>0</v>
      </c>
      <c r="E147" s="70">
        <f>'16.1.PM sub Annex - activities '!M126</f>
        <v>0</v>
      </c>
      <c r="F147" s="130">
        <f>'16.1.PM sub Annex - activities '!N126</f>
        <v>0</v>
      </c>
      <c r="G147" s="70">
        <f>'16.1.PM sub Annex - activities '!O126</f>
        <v>0</v>
      </c>
      <c r="H147" s="130">
        <f>'16.1.PM sub Annex - activities '!P126</f>
        <v>0</v>
      </c>
      <c r="I147" s="70">
        <f>'16.1.PM sub Annex - activities '!Q126</f>
        <v>0</v>
      </c>
      <c r="J147" s="70"/>
      <c r="K147" s="125"/>
      <c r="L147" s="73"/>
      <c r="M147" s="73"/>
      <c r="N147" s="73"/>
      <c r="O147" s="73"/>
      <c r="P147" s="73"/>
      <c r="Q147" s="73"/>
      <c r="R147" s="73"/>
      <c r="S147" s="73"/>
      <c r="T147" s="73"/>
      <c r="U147" s="73"/>
      <c r="V147" s="73"/>
      <c r="W147" s="73"/>
      <c r="X147" s="73"/>
      <c r="Y147" s="73"/>
      <c r="Z147" s="73"/>
    </row>
    <row r="148" spans="1:26" ht="13.5" customHeight="1">
      <c r="A148" s="1013"/>
      <c r="B148" s="1013"/>
      <c r="C148" s="1013" t="s">
        <v>5819</v>
      </c>
      <c r="D148" s="1014"/>
      <c r="E148" s="1013"/>
      <c r="F148" s="1018"/>
      <c r="G148" s="1013"/>
      <c r="H148" s="1018">
        <f>H240+H234+H231+H203+H179+H164+H160+H149</f>
        <v>197.57300000000001</v>
      </c>
      <c r="I148" s="1013"/>
      <c r="J148" s="1013"/>
      <c r="K148" s="1018">
        <f>K240+K234+K231+K203+K179+K164+K160+K149</f>
        <v>0</v>
      </c>
      <c r="L148" s="73"/>
      <c r="M148" s="73"/>
      <c r="N148" s="73"/>
      <c r="O148" s="73"/>
      <c r="P148" s="73"/>
      <c r="Q148" s="73"/>
      <c r="R148" s="73"/>
      <c r="S148" s="73"/>
      <c r="T148" s="73"/>
      <c r="U148" s="73"/>
      <c r="V148" s="73"/>
      <c r="W148" s="73"/>
      <c r="X148" s="73"/>
      <c r="Y148" s="73"/>
      <c r="Z148" s="73"/>
    </row>
    <row r="149" spans="1:26" ht="12.75" customHeight="1">
      <c r="A149" s="64">
        <f>'1.SD Facility Based Annex'!A6</f>
        <v>1</v>
      </c>
      <c r="B149" s="64"/>
      <c r="C149" s="64" t="str">
        <f>'1.SD Facility Based Annex'!C6</f>
        <v>Service Delivery - Facility Based</v>
      </c>
      <c r="D149" s="64"/>
      <c r="E149" s="64"/>
      <c r="F149" s="201"/>
      <c r="G149" s="64"/>
      <c r="H149" s="65">
        <f t="shared" ref="H149:H150" si="15">H150</f>
        <v>9.59</v>
      </c>
      <c r="I149" s="64"/>
      <c r="J149" s="64"/>
      <c r="K149" s="65">
        <f t="shared" ref="K149:K150" si="16">K150</f>
        <v>0</v>
      </c>
      <c r="L149" s="73"/>
      <c r="M149" s="73"/>
      <c r="N149" s="73"/>
      <c r="O149" s="73"/>
      <c r="P149" s="73"/>
      <c r="Q149" s="73"/>
      <c r="R149" s="73"/>
      <c r="S149" s="73"/>
      <c r="T149" s="73"/>
      <c r="U149" s="73"/>
      <c r="V149" s="73"/>
      <c r="W149" s="73"/>
      <c r="X149" s="73"/>
      <c r="Y149" s="73"/>
      <c r="Z149" s="73"/>
    </row>
    <row r="150" spans="1:26" ht="12.75" customHeight="1">
      <c r="A150" s="67">
        <f>'1.SD Facility Based Annex'!A81</f>
        <v>1.3</v>
      </c>
      <c r="B150" s="67"/>
      <c r="C150" s="67" t="str">
        <f>'1.SD Facility Based Annex'!C81</f>
        <v>Operating Expenses</v>
      </c>
      <c r="D150" s="110"/>
      <c r="E150" s="110"/>
      <c r="F150" s="112"/>
      <c r="G150" s="110"/>
      <c r="H150" s="68">
        <f t="shared" si="15"/>
        <v>9.59</v>
      </c>
      <c r="I150" s="110"/>
      <c r="J150" s="110"/>
      <c r="K150" s="68">
        <f t="shared" si="16"/>
        <v>0</v>
      </c>
      <c r="L150" s="73"/>
      <c r="M150" s="73"/>
      <c r="N150" s="73"/>
      <c r="O150" s="73"/>
      <c r="P150" s="73"/>
      <c r="Q150" s="73"/>
      <c r="R150" s="73"/>
      <c r="S150" s="73"/>
      <c r="T150" s="73"/>
      <c r="U150" s="73"/>
      <c r="V150" s="73"/>
      <c r="W150" s="73"/>
      <c r="X150" s="73"/>
      <c r="Y150" s="73"/>
      <c r="Z150" s="73"/>
    </row>
    <row r="151" spans="1:26" ht="12.75" customHeight="1">
      <c r="A151" s="117" t="str">
        <f>'1.SD Facility Based Annex'!A82</f>
        <v>1.3.1</v>
      </c>
      <c r="B151" s="117"/>
      <c r="C151" s="117" t="str">
        <f>'1.SD Facility Based Annex'!C82</f>
        <v>Operating expenses for Facilities (e.g. operating cost rent, electricity, stationary, internet, office expense etc.)</v>
      </c>
      <c r="D151" s="78"/>
      <c r="E151" s="117"/>
      <c r="F151" s="265"/>
      <c r="G151" s="117"/>
      <c r="H151" s="265">
        <f>SUM(H152:H159)</f>
        <v>9.59</v>
      </c>
      <c r="I151" s="78"/>
      <c r="J151" s="78"/>
      <c r="K151" s="265">
        <f>SUM(K152:K159)</f>
        <v>0</v>
      </c>
      <c r="L151" s="73"/>
      <c r="M151" s="73"/>
      <c r="N151" s="73"/>
      <c r="O151" s="73"/>
      <c r="P151" s="73"/>
      <c r="Q151" s="73"/>
      <c r="R151" s="73"/>
      <c r="S151" s="73"/>
      <c r="T151" s="73"/>
      <c r="U151" s="73"/>
      <c r="V151" s="73"/>
      <c r="W151" s="73"/>
      <c r="X151" s="73"/>
      <c r="Y151" s="73"/>
      <c r="Z151" s="73"/>
    </row>
    <row r="152" spans="1:26" ht="12.75" customHeight="1">
      <c r="A152" s="4" t="str">
        <f>+'1.SD Facility Based Annex'!A83</f>
        <v>1.3.1.1</v>
      </c>
      <c r="B152" s="4" t="str">
        <f>+'1.SD Facility Based Annex'!B83</f>
        <v>A.2.2.1</v>
      </c>
      <c r="C152" s="4" t="str">
        <f>+'1.SD Facility Based Annex'!C83</f>
        <v>SNCU</v>
      </c>
      <c r="D152" s="70" t="str">
        <f>+'1.SD Facility Based Annex'!K83</f>
        <v>per SNCU</v>
      </c>
      <c r="E152" s="4">
        <f>+'1.SD Facility Based Annex'!L83</f>
        <v>300000</v>
      </c>
      <c r="F152" s="125">
        <f>+'1.SD Facility Based Annex'!M83</f>
        <v>3</v>
      </c>
      <c r="G152" s="4">
        <f>+'1.SD Facility Based Annex'!N83</f>
        <v>3</v>
      </c>
      <c r="H152" s="125">
        <f>+'1.SD Facility Based Annex'!O83</f>
        <v>9</v>
      </c>
      <c r="I152" s="70" t="str">
        <f>+'1.SD Facility Based Annex'!P83</f>
        <v>Rs. 3L per SNCU for 3 SNCUs which includes operational cost like printing &amp; stationery, AMC of Equipments &amp; consumables, etc.</v>
      </c>
      <c r="J152" s="70"/>
      <c r="K152" s="125"/>
      <c r="L152" s="73"/>
      <c r="M152" s="73"/>
      <c r="N152" s="73"/>
      <c r="O152" s="73"/>
      <c r="P152" s="73"/>
      <c r="Q152" s="73"/>
      <c r="R152" s="73"/>
      <c r="S152" s="73"/>
      <c r="T152" s="73"/>
      <c r="U152" s="73"/>
      <c r="V152" s="73"/>
      <c r="W152" s="73"/>
      <c r="X152" s="73"/>
      <c r="Y152" s="73"/>
      <c r="Z152" s="73"/>
    </row>
    <row r="153" spans="1:26" ht="12.75" customHeight="1">
      <c r="A153" s="4" t="str">
        <f>+'1.SD Facility Based Annex'!A84</f>
        <v>1.3.1.2</v>
      </c>
      <c r="B153" s="4" t="str">
        <f>+'1.SD Facility Based Annex'!B84</f>
        <v>A.2.2.2</v>
      </c>
      <c r="C153" s="4" t="str">
        <f>+'1.SD Facility Based Annex'!C84</f>
        <v>NBSU</v>
      </c>
      <c r="D153" s="70" t="str">
        <f>+'1.SD Facility Based Annex'!K84</f>
        <v>per NBSU</v>
      </c>
      <c r="E153" s="4">
        <f>+'1.SD Facility Based Annex'!L84</f>
        <v>50000</v>
      </c>
      <c r="F153" s="125">
        <f>+'1.SD Facility Based Annex'!M84</f>
        <v>0.5</v>
      </c>
      <c r="G153" s="4">
        <f>+'1.SD Facility Based Annex'!N84</f>
        <v>1</v>
      </c>
      <c r="H153" s="125">
        <f>+'1.SD Facility Based Annex'!O84</f>
        <v>0.5</v>
      </c>
      <c r="I153" s="70" t="str">
        <f>+'1.SD Facility Based Annex'!P84</f>
        <v>It is proposed for operational cost of 1 NBSU unit SDH Ponda @50K per unit.</v>
      </c>
      <c r="J153" s="70"/>
      <c r="K153" s="125"/>
      <c r="L153" s="73"/>
      <c r="M153" s="73"/>
      <c r="N153" s="73"/>
      <c r="O153" s="73"/>
      <c r="P153" s="73"/>
      <c r="Q153" s="73"/>
      <c r="R153" s="73"/>
      <c r="S153" s="73"/>
      <c r="T153" s="73"/>
      <c r="U153" s="73"/>
      <c r="V153" s="73"/>
      <c r="W153" s="73"/>
      <c r="X153" s="73"/>
      <c r="Y153" s="73"/>
      <c r="Z153" s="73"/>
    </row>
    <row r="154" spans="1:26" ht="12.75" customHeight="1">
      <c r="A154" s="4" t="str">
        <f>+'1.SD Facility Based Annex'!A85</f>
        <v>1.3.1.3</v>
      </c>
      <c r="B154" s="4" t="str">
        <f>+'1.SD Facility Based Annex'!B85</f>
        <v>A.2.2.3</v>
      </c>
      <c r="C154" s="4" t="str">
        <f>+'1.SD Facility Based Annex'!C85</f>
        <v>NBCC</v>
      </c>
      <c r="D154" s="70" t="str">
        <f>+'1.SD Facility Based Annex'!K85</f>
        <v>per NBCC</v>
      </c>
      <c r="E154" s="4">
        <f>+'1.SD Facility Based Annex'!L85</f>
        <v>1000</v>
      </c>
      <c r="F154" s="125">
        <f>+'1.SD Facility Based Annex'!M85</f>
        <v>0.01</v>
      </c>
      <c r="G154" s="4">
        <f>+'1.SD Facility Based Annex'!N85</f>
        <v>9</v>
      </c>
      <c r="H154" s="125">
        <f>+'1.SD Facility Based Annex'!O85</f>
        <v>0.09</v>
      </c>
      <c r="I154" s="70" t="str">
        <f>+'1.SD Facility Based Annex'!P85</f>
        <v>Continued activity:
Operational cost of NBCC's @1,000/- per unit</v>
      </c>
      <c r="J154" s="70"/>
      <c r="K154" s="125"/>
      <c r="L154" s="73"/>
      <c r="M154" s="73"/>
      <c r="N154" s="73"/>
      <c r="O154" s="73"/>
      <c r="P154" s="73"/>
      <c r="Q154" s="73"/>
      <c r="R154" s="73"/>
      <c r="S154" s="73"/>
      <c r="T154" s="73"/>
      <c r="U154" s="73"/>
      <c r="V154" s="73"/>
      <c r="W154" s="73"/>
      <c r="X154" s="73"/>
      <c r="Y154" s="73"/>
      <c r="Z154" s="73"/>
    </row>
    <row r="155" spans="1:26" ht="12.75" customHeight="1">
      <c r="A155" s="4" t="str">
        <f>+'1.SD Facility Based Annex'!A86</f>
        <v>1.3.1.4</v>
      </c>
      <c r="B155" s="4" t="str">
        <f>+'1.SD Facility Based Annex'!B86</f>
        <v>A.2.5</v>
      </c>
      <c r="C155" s="4" t="str">
        <f>+'1.SD Facility Based Annex'!C86</f>
        <v>NRCs</v>
      </c>
      <c r="D155" s="70">
        <f>+'1.SD Facility Based Annex'!K86</f>
        <v>0</v>
      </c>
      <c r="E155" s="4">
        <f>+'1.SD Facility Based Annex'!L86</f>
        <v>0</v>
      </c>
      <c r="F155" s="125">
        <f>+'1.SD Facility Based Annex'!M86</f>
        <v>0</v>
      </c>
      <c r="G155" s="4">
        <f>+'1.SD Facility Based Annex'!N86</f>
        <v>0</v>
      </c>
      <c r="H155" s="125">
        <f>+'1.SD Facility Based Annex'!O86</f>
        <v>0</v>
      </c>
      <c r="I155" s="130">
        <f>+'1.SD Facility Based Annex'!P86</f>
        <v>0</v>
      </c>
      <c r="J155" s="70"/>
      <c r="K155" s="125"/>
      <c r="L155" s="73"/>
      <c r="M155" s="73"/>
      <c r="N155" s="73"/>
      <c r="O155" s="73"/>
      <c r="P155" s="73"/>
      <c r="Q155" s="73"/>
      <c r="R155" s="73"/>
      <c r="S155" s="73"/>
      <c r="T155" s="73"/>
      <c r="U155" s="73"/>
      <c r="V155" s="73"/>
      <c r="W155" s="73"/>
      <c r="X155" s="73"/>
      <c r="Y155" s="73"/>
      <c r="Z155" s="73"/>
    </row>
    <row r="156" spans="1:26" ht="12.75" customHeight="1">
      <c r="A156" s="4" t="str">
        <f>+'1.SD Facility Based Annex'!A87</f>
        <v>1.3.1.5</v>
      </c>
      <c r="B156" s="4"/>
      <c r="C156" s="4" t="str">
        <f>+'1.SD Facility Based Annex'!C87</f>
        <v>Family participatory care (KMC)</v>
      </c>
      <c r="D156" s="70">
        <f>+'1.SD Facility Based Annex'!K87</f>
        <v>0</v>
      </c>
      <c r="E156" s="4">
        <f>+'1.SD Facility Based Annex'!L87</f>
        <v>0</v>
      </c>
      <c r="F156" s="125">
        <f>+'1.SD Facility Based Annex'!M87</f>
        <v>0</v>
      </c>
      <c r="G156" s="4">
        <f>+'1.SD Facility Based Annex'!N87</f>
        <v>0</v>
      </c>
      <c r="H156" s="125">
        <f>+'1.SD Facility Based Annex'!O87</f>
        <v>0</v>
      </c>
      <c r="I156" s="70" t="e">
        <f>+#REF!</f>
        <v>#REF!</v>
      </c>
      <c r="J156" s="70"/>
      <c r="K156" s="125"/>
      <c r="L156" s="73"/>
      <c r="M156" s="73"/>
      <c r="N156" s="73"/>
      <c r="O156" s="73"/>
      <c r="P156" s="73"/>
      <c r="Q156" s="73"/>
      <c r="R156" s="73"/>
      <c r="S156" s="73"/>
      <c r="T156" s="73"/>
      <c r="U156" s="73"/>
      <c r="V156" s="73"/>
      <c r="W156" s="73"/>
      <c r="X156" s="73"/>
      <c r="Y156" s="73"/>
      <c r="Z156" s="73"/>
    </row>
    <row r="157" spans="1:26" ht="12.75" customHeight="1">
      <c r="A157" s="4" t="str">
        <f>+'1.SD Facility Based Annex'!A95</f>
        <v>1.3.1.13</v>
      </c>
      <c r="B157" s="4"/>
      <c r="C157" s="4" t="str">
        <f>'1.SD Facility Based Annex'!C95</f>
        <v>Mother new-born Care Unit</v>
      </c>
      <c r="D157" s="70">
        <f>+'1.SD Facility Based Annex'!K95</f>
        <v>0</v>
      </c>
      <c r="E157" s="4">
        <f>+'1.SD Facility Based Annex'!L95</f>
        <v>0</v>
      </c>
      <c r="F157" s="125">
        <f>+'1.SD Facility Based Annex'!M95</f>
        <v>0</v>
      </c>
      <c r="G157" s="4">
        <f>+'1.SD Facility Based Annex'!N95</f>
        <v>0</v>
      </c>
      <c r="H157" s="125">
        <f>+'1.SD Facility Based Annex'!O95</f>
        <v>0</v>
      </c>
      <c r="I157" s="70">
        <f>+'1.SD Facility Based Annex'!P95</f>
        <v>0</v>
      </c>
      <c r="J157" s="70"/>
      <c r="K157" s="125"/>
      <c r="L157" s="73"/>
      <c r="M157" s="73"/>
      <c r="N157" s="73"/>
      <c r="O157" s="73"/>
      <c r="P157" s="73"/>
      <c r="Q157" s="73"/>
      <c r="R157" s="73"/>
      <c r="S157" s="73"/>
      <c r="T157" s="73"/>
      <c r="U157" s="73"/>
      <c r="V157" s="73"/>
      <c r="W157" s="73"/>
      <c r="X157" s="73"/>
      <c r="Y157" s="73"/>
      <c r="Z157" s="73"/>
    </row>
    <row r="158" spans="1:26" ht="12.75" customHeight="1">
      <c r="A158" s="4" t="str">
        <f>+'1.SD Facility Based Annex'!A96</f>
        <v>1.3.1.14</v>
      </c>
      <c r="B158" s="4"/>
      <c r="C158" s="4" t="str">
        <f>'1.SD Facility Based Annex'!C96</f>
        <v>State new-born resource centre</v>
      </c>
      <c r="D158" s="70">
        <f>+'1.SD Facility Based Annex'!K96</f>
        <v>0</v>
      </c>
      <c r="E158" s="4">
        <f>+'1.SD Facility Based Annex'!L96</f>
        <v>0</v>
      </c>
      <c r="F158" s="125">
        <f>+'1.SD Facility Based Annex'!M96</f>
        <v>0</v>
      </c>
      <c r="G158" s="4">
        <f>+'1.SD Facility Based Annex'!N96</f>
        <v>0</v>
      </c>
      <c r="H158" s="125">
        <f>+'1.SD Facility Based Annex'!O96</f>
        <v>0</v>
      </c>
      <c r="I158" s="70">
        <f>+'1.SD Facility Based Annex'!P96</f>
        <v>0</v>
      </c>
      <c r="J158" s="70"/>
      <c r="K158" s="125"/>
      <c r="L158" s="73"/>
      <c r="M158" s="73"/>
      <c r="N158" s="73"/>
      <c r="O158" s="73"/>
      <c r="P158" s="73"/>
      <c r="Q158" s="73"/>
      <c r="R158" s="73"/>
      <c r="S158" s="73"/>
      <c r="T158" s="73"/>
      <c r="U158" s="73"/>
      <c r="V158" s="73"/>
      <c r="W158" s="73"/>
      <c r="X158" s="73"/>
      <c r="Y158" s="73"/>
      <c r="Z158" s="73"/>
    </row>
    <row r="159" spans="1:26" ht="12.75" customHeight="1">
      <c r="A159" s="4" t="str">
        <f>+'1.SD Facility Based Annex'!A97</f>
        <v>1.3.1.15</v>
      </c>
      <c r="B159" s="4"/>
      <c r="C159" s="4" t="str">
        <f>'1.SD Facility Based Annex'!C97</f>
        <v>Paediatric HDU /Emergency</v>
      </c>
      <c r="D159" s="70">
        <f>+'1.SD Facility Based Annex'!K97</f>
        <v>0</v>
      </c>
      <c r="E159" s="4">
        <f>+'1.SD Facility Based Annex'!L97</f>
        <v>0</v>
      </c>
      <c r="F159" s="125">
        <f>+'1.SD Facility Based Annex'!M97</f>
        <v>0</v>
      </c>
      <c r="G159" s="4">
        <f>+'1.SD Facility Based Annex'!N97</f>
        <v>0</v>
      </c>
      <c r="H159" s="125">
        <f>+'1.SD Facility Based Annex'!O97</f>
        <v>0</v>
      </c>
      <c r="I159" s="70">
        <f>+'1.SD Facility Based Annex'!P97</f>
        <v>0</v>
      </c>
      <c r="J159" s="70"/>
      <c r="K159" s="125"/>
      <c r="L159" s="73"/>
      <c r="M159" s="73"/>
      <c r="N159" s="73"/>
      <c r="O159" s="73"/>
      <c r="P159" s="73"/>
      <c r="Q159" s="73"/>
      <c r="R159" s="73"/>
      <c r="S159" s="73"/>
      <c r="T159" s="73"/>
      <c r="U159" s="73"/>
      <c r="V159" s="73"/>
      <c r="W159" s="73"/>
      <c r="X159" s="73"/>
      <c r="Y159" s="73"/>
      <c r="Z159" s="73"/>
    </row>
    <row r="160" spans="1:26" ht="12.75" customHeight="1">
      <c r="A160" s="64">
        <v>2</v>
      </c>
      <c r="B160" s="64"/>
      <c r="C160" s="64" t="str">
        <f>'2.SD Community Based Annex'!C6</f>
        <v>Service Delivery - Community Based</v>
      </c>
      <c r="D160" s="64"/>
      <c r="E160" s="64"/>
      <c r="F160" s="201"/>
      <c r="G160" s="64"/>
      <c r="H160" s="65">
        <f t="shared" ref="H160:H162" si="17">H161</f>
        <v>0</v>
      </c>
      <c r="I160" s="64"/>
      <c r="J160" s="64"/>
      <c r="K160" s="65">
        <f t="shared" ref="K160:K162" si="18">K161</f>
        <v>0</v>
      </c>
      <c r="L160" s="73"/>
      <c r="M160" s="73"/>
      <c r="N160" s="73"/>
      <c r="O160" s="73"/>
      <c r="P160" s="73"/>
      <c r="Q160" s="73"/>
      <c r="R160" s="73"/>
      <c r="S160" s="73"/>
      <c r="T160" s="73"/>
      <c r="U160" s="73"/>
      <c r="V160" s="73"/>
      <c r="W160" s="73"/>
      <c r="X160" s="73"/>
      <c r="Y160" s="73"/>
      <c r="Z160" s="73"/>
    </row>
    <row r="161" spans="1:26" ht="12.75" customHeight="1">
      <c r="A161" s="67">
        <f>'2.SD Community Based Annex'!A30</f>
        <v>2.2999999999999998</v>
      </c>
      <c r="B161" s="67"/>
      <c r="C161" s="67" t="str">
        <f>'2.SD Community Based Annex'!C30</f>
        <v xml:space="preserve">Outreach activities </v>
      </c>
      <c r="D161" s="67"/>
      <c r="E161" s="115"/>
      <c r="F161" s="203"/>
      <c r="G161" s="115"/>
      <c r="H161" s="203">
        <f t="shared" si="17"/>
        <v>0</v>
      </c>
      <c r="I161" s="67"/>
      <c r="J161" s="67"/>
      <c r="K161" s="203">
        <f t="shared" si="18"/>
        <v>0</v>
      </c>
      <c r="L161" s="73"/>
      <c r="M161" s="73"/>
      <c r="N161" s="73"/>
      <c r="O161" s="73"/>
      <c r="P161" s="73"/>
      <c r="Q161" s="73"/>
      <c r="R161" s="73"/>
      <c r="S161" s="73"/>
      <c r="T161" s="73"/>
      <c r="U161" s="73"/>
      <c r="V161" s="73"/>
      <c r="W161" s="73"/>
      <c r="X161" s="73"/>
      <c r="Y161" s="73"/>
      <c r="Z161" s="73"/>
    </row>
    <row r="162" spans="1:26" ht="12.75" customHeight="1">
      <c r="A162" s="78" t="str">
        <f>'2.SD Community Based Annex'!A54</f>
        <v>2.3.3</v>
      </c>
      <c r="B162" s="78"/>
      <c r="C162" s="78" t="str">
        <f>'2.SD Community Based Annex'!C54</f>
        <v>Outreach activities at School level</v>
      </c>
      <c r="D162" s="204"/>
      <c r="E162" s="116"/>
      <c r="F162" s="652"/>
      <c r="G162" s="117"/>
      <c r="H162" s="265">
        <f t="shared" si="17"/>
        <v>0</v>
      </c>
      <c r="I162" s="204"/>
      <c r="J162" s="78"/>
      <c r="K162" s="265">
        <f t="shared" si="18"/>
        <v>0</v>
      </c>
      <c r="L162" s="73"/>
      <c r="M162" s="73"/>
      <c r="N162" s="73"/>
      <c r="O162" s="73"/>
      <c r="P162" s="73"/>
      <c r="Q162" s="73"/>
      <c r="R162" s="73"/>
      <c r="S162" s="73"/>
      <c r="T162" s="73"/>
      <c r="U162" s="73"/>
      <c r="V162" s="73"/>
      <c r="W162" s="73"/>
      <c r="X162" s="73"/>
      <c r="Y162" s="73"/>
      <c r="Z162" s="73"/>
    </row>
    <row r="163" spans="1:26" ht="12.75" customHeight="1">
      <c r="A163" s="4" t="str">
        <f>+'2.SD Community Based Annex'!A55</f>
        <v>2.3.3.1</v>
      </c>
      <c r="B163" s="4" t="str">
        <f>+'2.SD Community Based Annex'!B55</f>
        <v>A.2.10.1</v>
      </c>
      <c r="C163" s="4" t="str">
        <f>+'2.SD Community Based Annex'!C55</f>
        <v>One time Screening to Identify the carriers of Sickle cell trait, β Thalassemia, Haemoglobin variants at school especially class 8 students and in newborns</v>
      </c>
      <c r="D163" s="70">
        <f>+'2.SD Community Based Annex'!K55</f>
        <v>0</v>
      </c>
      <c r="E163" s="4">
        <f>+'2.SD Community Based Annex'!L55</f>
        <v>0</v>
      </c>
      <c r="F163" s="125">
        <f>+'2.SD Community Based Annex'!M55</f>
        <v>0</v>
      </c>
      <c r="G163" s="4">
        <f>+'2.SD Community Based Annex'!N55</f>
        <v>0</v>
      </c>
      <c r="H163" s="125">
        <f>+'2.SD Community Based Annex'!O55</f>
        <v>0</v>
      </c>
      <c r="I163" s="70">
        <f>+'2.SD Community Based Annex'!P55</f>
        <v>0</v>
      </c>
      <c r="J163" s="70"/>
      <c r="K163" s="125"/>
      <c r="L163" s="73"/>
      <c r="M163" s="73"/>
      <c r="N163" s="73"/>
      <c r="O163" s="73"/>
      <c r="P163" s="73"/>
      <c r="Q163" s="73"/>
      <c r="R163" s="73"/>
      <c r="S163" s="73"/>
      <c r="T163" s="73"/>
      <c r="U163" s="73"/>
      <c r="V163" s="73"/>
      <c r="W163" s="73"/>
      <c r="X163" s="73"/>
      <c r="Y163" s="73"/>
      <c r="Z163" s="73"/>
    </row>
    <row r="164" spans="1:26" ht="12.75" customHeight="1">
      <c r="A164" s="64">
        <f>'5.Infrastructure Annex'!A6</f>
        <v>5</v>
      </c>
      <c r="B164" s="64"/>
      <c r="C164" s="64" t="str">
        <f>'5.Infrastructure Annex'!C6</f>
        <v>Infrastructure</v>
      </c>
      <c r="D164" s="64"/>
      <c r="E164" s="108"/>
      <c r="F164" s="757"/>
      <c r="G164" s="108"/>
      <c r="H164" s="65">
        <f>H171+H165+H177</f>
        <v>0</v>
      </c>
      <c r="I164" s="64"/>
      <c r="J164" s="64"/>
      <c r="K164" s="65">
        <f>K171+K165+K177</f>
        <v>0</v>
      </c>
      <c r="L164" s="73"/>
      <c r="M164" s="73"/>
      <c r="N164" s="73"/>
      <c r="O164" s="73"/>
      <c r="P164" s="73"/>
      <c r="Q164" s="73"/>
      <c r="R164" s="73"/>
      <c r="S164" s="73"/>
      <c r="T164" s="73"/>
      <c r="U164" s="73"/>
      <c r="V164" s="73"/>
      <c r="W164" s="73"/>
      <c r="X164" s="73"/>
      <c r="Y164" s="73"/>
      <c r="Z164" s="73"/>
    </row>
    <row r="165" spans="1:26" ht="12.75" customHeight="1">
      <c r="A165" s="67">
        <f>'5.Infrastructure Annex'!A7</f>
        <v>5.0999999999999996</v>
      </c>
      <c r="B165" s="113"/>
      <c r="C165" s="67" t="str">
        <f>'5.Infrastructure Annex'!C7</f>
        <v>Upgradation of existing facilities as per IPHS norms including staff quarters</v>
      </c>
      <c r="D165" s="110"/>
      <c r="E165" s="113"/>
      <c r="F165" s="669"/>
      <c r="G165" s="115"/>
      <c r="H165" s="203">
        <f>H166</f>
        <v>0</v>
      </c>
      <c r="I165" s="110"/>
      <c r="J165" s="67"/>
      <c r="K165" s="203">
        <f>K166</f>
        <v>0</v>
      </c>
      <c r="L165" s="73"/>
      <c r="M165" s="73"/>
      <c r="N165" s="73"/>
      <c r="O165" s="73"/>
      <c r="P165" s="73"/>
      <c r="Q165" s="73"/>
      <c r="R165" s="73"/>
      <c r="S165" s="73"/>
      <c r="T165" s="73"/>
      <c r="U165" s="73"/>
      <c r="V165" s="73"/>
      <c r="W165" s="73"/>
      <c r="X165" s="73"/>
      <c r="Y165" s="73"/>
      <c r="Z165" s="73"/>
    </row>
    <row r="166" spans="1:26" ht="12.75" customHeight="1">
      <c r="A166" s="117" t="str">
        <f>'5.Infrastructure Annex'!A8</f>
        <v>5.1.1</v>
      </c>
      <c r="B166" s="116"/>
      <c r="C166" s="117" t="str">
        <f>'5.Infrastructure Annex'!C8</f>
        <v xml:space="preserve">Upgradation of CHCs, PHCs, Dist. Hospitals and other Institutions </v>
      </c>
      <c r="D166" s="204"/>
      <c r="E166" s="116"/>
      <c r="F166" s="652"/>
      <c r="G166" s="117"/>
      <c r="H166" s="265">
        <f>H167+H169</f>
        <v>0</v>
      </c>
      <c r="I166" s="204"/>
      <c r="J166" s="78"/>
      <c r="K166" s="265">
        <f>K167+K169</f>
        <v>0</v>
      </c>
      <c r="L166" s="73"/>
      <c r="M166" s="73"/>
      <c r="N166" s="73"/>
      <c r="O166" s="73"/>
      <c r="P166" s="73"/>
      <c r="Q166" s="73"/>
      <c r="R166" s="73"/>
      <c r="S166" s="73"/>
      <c r="T166" s="73"/>
      <c r="U166" s="73"/>
      <c r="V166" s="73"/>
      <c r="W166" s="73"/>
      <c r="X166" s="73"/>
      <c r="Y166" s="73"/>
      <c r="Z166" s="73"/>
    </row>
    <row r="167" spans="1:26" ht="12.75" customHeight="1">
      <c r="A167" s="268" t="str">
        <f>'5.Infrastructure Annex'!A9</f>
        <v>5.1.1.1</v>
      </c>
      <c r="B167" s="269"/>
      <c r="C167" s="268" t="str">
        <f>'5.Infrastructure Annex'!C9</f>
        <v>Additional Building/ Major Upgradation of existing Structure</v>
      </c>
      <c r="D167" s="274"/>
      <c r="E167" s="269"/>
      <c r="F167" s="310"/>
      <c r="G167" s="268"/>
      <c r="H167" s="311">
        <f>H168</f>
        <v>0</v>
      </c>
      <c r="I167" s="274"/>
      <c r="J167" s="290"/>
      <c r="K167" s="311">
        <f>K168</f>
        <v>0</v>
      </c>
      <c r="L167" s="73"/>
      <c r="M167" s="73"/>
      <c r="N167" s="73"/>
      <c r="O167" s="73"/>
      <c r="P167" s="73"/>
      <c r="Q167" s="73"/>
      <c r="R167" s="73"/>
      <c r="S167" s="73"/>
      <c r="T167" s="73"/>
      <c r="U167" s="73"/>
      <c r="V167" s="73"/>
      <c r="W167" s="73"/>
      <c r="X167" s="73"/>
      <c r="Y167" s="73"/>
      <c r="Z167" s="73"/>
    </row>
    <row r="168" spans="1:26" ht="12.75" customHeight="1">
      <c r="A168" s="70" t="str">
        <f>'5.Infrastructure Annex'!A16</f>
        <v>5.1.1.1.7</v>
      </c>
      <c r="B168" s="70" t="str">
        <f>'5.Infrastructure Annex'!B16</f>
        <v>B.5.6.3</v>
      </c>
      <c r="C168" s="70" t="str">
        <f>'5.Infrastructure Annex'!C16</f>
        <v>Facility based new-born care centres (SNCU/NBSU/NBCC/KMC unit)</v>
      </c>
      <c r="D168" s="70">
        <f>'5.Infrastructure Annex'!K16</f>
        <v>0</v>
      </c>
      <c r="E168" s="193">
        <f>'5.Infrastructure Annex'!L16</f>
        <v>0</v>
      </c>
      <c r="F168" s="71">
        <f>'5.Infrastructure Annex'!M16</f>
        <v>0</v>
      </c>
      <c r="G168" s="193">
        <f>'5.Infrastructure Annex'!N16</f>
        <v>0</v>
      </c>
      <c r="H168" s="71">
        <f>'5.Infrastructure Annex'!O16</f>
        <v>0</v>
      </c>
      <c r="I168" s="70">
        <f>'5.Infrastructure Annex'!P16</f>
        <v>0</v>
      </c>
      <c r="J168" s="70"/>
      <c r="K168" s="125"/>
      <c r="L168" s="73"/>
      <c r="M168" s="73"/>
      <c r="N168" s="73"/>
      <c r="O168" s="73"/>
      <c r="P168" s="73"/>
      <c r="Q168" s="73"/>
      <c r="R168" s="73"/>
      <c r="S168" s="73"/>
      <c r="T168" s="73"/>
      <c r="U168" s="73"/>
      <c r="V168" s="73"/>
      <c r="W168" s="73"/>
      <c r="X168" s="73"/>
      <c r="Y168" s="73"/>
      <c r="Z168" s="73"/>
    </row>
    <row r="169" spans="1:26" ht="12.75" customHeight="1">
      <c r="A169" s="268" t="str">
        <f>'5.Infrastructure Annex'!A35</f>
        <v>5.1.1.3</v>
      </c>
      <c r="B169" s="269"/>
      <c r="C169" s="268" t="str">
        <f>'5.Infrastructure Annex'!C35</f>
        <v>Spill over of Ongoing Upgradation Works approved in previous years</v>
      </c>
      <c r="D169" s="274"/>
      <c r="E169" s="269"/>
      <c r="F169" s="310"/>
      <c r="G169" s="268"/>
      <c r="H169" s="311">
        <f>H170</f>
        <v>0</v>
      </c>
      <c r="I169" s="274"/>
      <c r="J169" s="290"/>
      <c r="K169" s="311">
        <f>K170</f>
        <v>0</v>
      </c>
      <c r="L169" s="73"/>
      <c r="M169" s="73"/>
      <c r="N169" s="73"/>
      <c r="O169" s="73"/>
      <c r="P169" s="73"/>
      <c r="Q169" s="73"/>
      <c r="R169" s="73"/>
      <c r="S169" s="73"/>
      <c r="T169" s="73"/>
      <c r="U169" s="73"/>
      <c r="V169" s="73"/>
      <c r="W169" s="73"/>
      <c r="X169" s="73"/>
      <c r="Y169" s="73"/>
      <c r="Z169" s="73"/>
    </row>
    <row r="170" spans="1:26" ht="12.75" customHeight="1">
      <c r="A170" s="70" t="str">
        <f>'5.Infrastructure Annex'!A42</f>
        <v>5.1.1.3.7</v>
      </c>
      <c r="B170" s="70"/>
      <c r="C170" s="70" t="str">
        <f>'5.Infrastructure Annex'!C42</f>
        <v>Facility based new-born care centres (SNCU/NBSU/NBCC/KMC unit)/MNCU &amp; State resource centre/CLMC units/Paediatric HDUs</v>
      </c>
      <c r="D170" s="70">
        <f>'5.Infrastructure Annex'!K42</f>
        <v>0</v>
      </c>
      <c r="E170" s="193">
        <f>'5.Infrastructure Annex'!L42</f>
        <v>0</v>
      </c>
      <c r="F170" s="71">
        <f>'5.Infrastructure Annex'!M42</f>
        <v>0</v>
      </c>
      <c r="G170" s="193">
        <f>'5.Infrastructure Annex'!N42</f>
        <v>0</v>
      </c>
      <c r="H170" s="71">
        <f>'5.Infrastructure Annex'!O42</f>
        <v>0</v>
      </c>
      <c r="I170" s="70">
        <f>'5.Infrastructure Annex'!P42</f>
        <v>0</v>
      </c>
      <c r="J170" s="70"/>
      <c r="K170" s="125"/>
      <c r="L170" s="73"/>
      <c r="M170" s="73"/>
      <c r="N170" s="73"/>
      <c r="O170" s="73"/>
      <c r="P170" s="73"/>
      <c r="Q170" s="73"/>
      <c r="R170" s="73"/>
      <c r="S170" s="73"/>
      <c r="T170" s="73"/>
      <c r="U170" s="73"/>
      <c r="V170" s="73"/>
      <c r="W170" s="73"/>
      <c r="X170" s="73"/>
      <c r="Y170" s="73"/>
      <c r="Z170" s="73"/>
    </row>
    <row r="171" spans="1:26" ht="12.75" customHeight="1">
      <c r="A171" s="67">
        <f>'5.Infrastructure Annex'!A54</f>
        <v>5.2</v>
      </c>
      <c r="B171" s="67"/>
      <c r="C171" s="67" t="str">
        <f>'5.Infrastructure Annex'!C54</f>
        <v xml:space="preserve">New Constructions </v>
      </c>
      <c r="D171" s="110"/>
      <c r="E171" s="111"/>
      <c r="F171" s="759"/>
      <c r="G171" s="111"/>
      <c r="H171" s="68">
        <f>H172+H175</f>
        <v>0</v>
      </c>
      <c r="I171" s="110"/>
      <c r="J171" s="110"/>
      <c r="K171" s="68">
        <f>K172+K175</f>
        <v>0</v>
      </c>
      <c r="L171" s="73"/>
      <c r="M171" s="73"/>
      <c r="N171" s="73"/>
      <c r="O171" s="73"/>
      <c r="P171" s="73"/>
      <c r="Q171" s="73"/>
      <c r="R171" s="73"/>
      <c r="S171" s="73"/>
      <c r="T171" s="73"/>
      <c r="U171" s="73"/>
      <c r="V171" s="73"/>
      <c r="W171" s="73"/>
      <c r="X171" s="73"/>
      <c r="Y171" s="73"/>
      <c r="Z171" s="73"/>
    </row>
    <row r="172" spans="1:26" ht="12.75" customHeight="1">
      <c r="A172" s="117" t="str">
        <f>'5.Infrastructure Annex'!A55</f>
        <v>5.2.1</v>
      </c>
      <c r="B172" s="117"/>
      <c r="C172" s="117" t="str">
        <f>'5.Infrastructure Annex'!C55</f>
        <v>New construction (to be initiated this year) as per the IPHS norms including staff quarters</v>
      </c>
      <c r="D172" s="204"/>
      <c r="E172" s="119"/>
      <c r="F172" s="651"/>
      <c r="G172" s="119"/>
      <c r="H172" s="79">
        <f>H174+H173</f>
        <v>0</v>
      </c>
      <c r="I172" s="204"/>
      <c r="J172" s="204"/>
      <c r="K172" s="79">
        <f>K174+K173</f>
        <v>0</v>
      </c>
      <c r="L172" s="73"/>
      <c r="M172" s="73"/>
      <c r="N172" s="73"/>
      <c r="O172" s="73"/>
      <c r="P172" s="73"/>
      <c r="Q172" s="73"/>
      <c r="R172" s="73"/>
      <c r="S172" s="73"/>
      <c r="T172" s="73"/>
      <c r="U172" s="73"/>
      <c r="V172" s="73"/>
      <c r="W172" s="73"/>
      <c r="X172" s="73"/>
      <c r="Y172" s="73"/>
      <c r="Z172" s="73"/>
    </row>
    <row r="173" spans="1:26" ht="12.75" customHeight="1">
      <c r="A173" s="4" t="str">
        <f>'5.Infrastructure Annex'!A62</f>
        <v>5.2.1.7</v>
      </c>
      <c r="B173" s="4" t="str">
        <f>'5.Infrastructure Annex'!B62</f>
        <v>B.5.6.1</v>
      </c>
      <c r="C173" s="4" t="str">
        <f>'5.Infrastructure Annex'!C62</f>
        <v>Facility based new-born care centres (SNCU/NBSU/NBCC/KMC unit)</v>
      </c>
      <c r="D173" s="70">
        <f>'5.Infrastructure Annex'!K62</f>
        <v>0</v>
      </c>
      <c r="E173" s="4">
        <f>'5.Infrastructure Annex'!L62</f>
        <v>0</v>
      </c>
      <c r="F173" s="125">
        <f>'5.Infrastructure Annex'!M62</f>
        <v>0</v>
      </c>
      <c r="G173" s="4">
        <f>'5.Infrastructure Annex'!N62</f>
        <v>0</v>
      </c>
      <c r="H173" s="125">
        <f>'5.Infrastructure Annex'!O62</f>
        <v>0</v>
      </c>
      <c r="I173" s="70">
        <f>'5.Infrastructure Annex'!P62</f>
        <v>0</v>
      </c>
      <c r="J173" s="70"/>
      <c r="K173" s="125"/>
      <c r="L173" s="73"/>
      <c r="M173" s="73"/>
      <c r="N173" s="73"/>
      <c r="O173" s="73"/>
      <c r="P173" s="73"/>
      <c r="Q173" s="73"/>
      <c r="R173" s="73"/>
      <c r="S173" s="73"/>
      <c r="T173" s="73"/>
      <c r="U173" s="73"/>
      <c r="V173" s="73"/>
      <c r="W173" s="73"/>
      <c r="X173" s="73"/>
      <c r="Y173" s="73"/>
      <c r="Z173" s="73"/>
    </row>
    <row r="174" spans="1:26" ht="12.75" customHeight="1">
      <c r="A174" s="4" t="str">
        <f>+'5.Infrastructure Annex'!A65</f>
        <v>5.2.1.10</v>
      </c>
      <c r="B174" s="4" t="str">
        <f>+'5.Infrastructure Annex'!B65</f>
        <v>A.2.5</v>
      </c>
      <c r="C174" s="4" t="str">
        <f>+'5.Infrastructure Annex'!C65</f>
        <v>Establishment of NRCs</v>
      </c>
      <c r="D174" s="70">
        <f>+'5.Infrastructure Annex'!K65</f>
        <v>0</v>
      </c>
      <c r="E174" s="4">
        <f>+'5.Infrastructure Annex'!L65</f>
        <v>0</v>
      </c>
      <c r="F174" s="125">
        <f>+'5.Infrastructure Annex'!M65</f>
        <v>0</v>
      </c>
      <c r="G174" s="4">
        <f>+'5.Infrastructure Annex'!N65</f>
        <v>0</v>
      </c>
      <c r="H174" s="125">
        <f>+'5.Infrastructure Annex'!O65</f>
        <v>0</v>
      </c>
      <c r="I174" s="70">
        <f>+'5.Infrastructure Annex'!P65</f>
        <v>0</v>
      </c>
      <c r="J174" s="70"/>
      <c r="K174" s="125"/>
      <c r="L174" s="73"/>
      <c r="M174" s="73"/>
      <c r="N174" s="73"/>
      <c r="O174" s="73"/>
      <c r="P174" s="73"/>
      <c r="Q174" s="73"/>
      <c r="R174" s="73"/>
      <c r="S174" s="73"/>
      <c r="T174" s="73"/>
      <c r="U174" s="73"/>
      <c r="V174" s="73"/>
      <c r="W174" s="73"/>
      <c r="X174" s="73"/>
      <c r="Y174" s="73"/>
      <c r="Z174" s="73"/>
    </row>
    <row r="175" spans="1:26" ht="12.75" customHeight="1">
      <c r="A175" s="117" t="str">
        <f>'5.Infrastructure Annex'!A70</f>
        <v>5.2.2</v>
      </c>
      <c r="B175" s="652"/>
      <c r="C175" s="265" t="str">
        <f>'5.Infrastructure Annex'!C70</f>
        <v>Carry forward of new construction initiated last year, or the year before</v>
      </c>
      <c r="D175" s="204"/>
      <c r="E175" s="116"/>
      <c r="F175" s="652"/>
      <c r="G175" s="117"/>
      <c r="H175" s="265">
        <f>H176</f>
        <v>0</v>
      </c>
      <c r="I175" s="204"/>
      <c r="J175" s="78"/>
      <c r="K175" s="265">
        <f>K176</f>
        <v>0</v>
      </c>
      <c r="L175" s="73"/>
      <c r="M175" s="73"/>
      <c r="N175" s="73"/>
      <c r="O175" s="73"/>
      <c r="P175" s="73"/>
      <c r="Q175" s="73"/>
      <c r="R175" s="73"/>
      <c r="S175" s="73"/>
      <c r="T175" s="73"/>
      <c r="U175" s="73"/>
      <c r="V175" s="73"/>
      <c r="W175" s="73"/>
      <c r="X175" s="73"/>
      <c r="Y175" s="73"/>
      <c r="Z175" s="73"/>
    </row>
    <row r="176" spans="1:26" ht="12.75" customHeight="1">
      <c r="A176" s="4" t="str">
        <f>'5.Infrastructure Annex'!A76</f>
        <v>5.2.2.6</v>
      </c>
      <c r="B176" s="4" t="str">
        <f>'5.Infrastructure Annex'!B76</f>
        <v>B.5.6.2</v>
      </c>
      <c r="C176" s="4" t="str">
        <f>'5.Infrastructure Annex'!C76</f>
        <v>Facility based new-born care centres (SNCU/NBSU/NBCC/KMC unit/ Mother New-born Care Unit/ State Resource Centre/Paediatric HDU</v>
      </c>
      <c r="D176" s="70">
        <f>'5.Infrastructure Annex'!K76</f>
        <v>0</v>
      </c>
      <c r="E176" s="4">
        <f>'5.Infrastructure Annex'!L76</f>
        <v>0</v>
      </c>
      <c r="F176" s="125">
        <f>'5.Infrastructure Annex'!M76</f>
        <v>0</v>
      </c>
      <c r="G176" s="4">
        <f>'5.Infrastructure Annex'!N76</f>
        <v>0</v>
      </c>
      <c r="H176" s="125">
        <f>'5.Infrastructure Annex'!O76</f>
        <v>0</v>
      </c>
      <c r="I176" s="70">
        <f>'5.Infrastructure Annex'!P76</f>
        <v>0</v>
      </c>
      <c r="J176" s="70"/>
      <c r="K176" s="125"/>
      <c r="L176" s="73"/>
      <c r="M176" s="73"/>
      <c r="N176" s="73"/>
      <c r="O176" s="73"/>
      <c r="P176" s="73"/>
      <c r="Q176" s="73"/>
      <c r="R176" s="73"/>
      <c r="S176" s="73"/>
      <c r="T176" s="73"/>
      <c r="U176" s="73"/>
      <c r="V176" s="73"/>
      <c r="W176" s="73"/>
      <c r="X176" s="73"/>
      <c r="Y176" s="73"/>
      <c r="Z176" s="73"/>
    </row>
    <row r="177" spans="1:26" ht="12.75" customHeight="1">
      <c r="A177" s="67">
        <f>'5.Infrastructure Annex'!A81</f>
        <v>5.3</v>
      </c>
      <c r="B177" s="113"/>
      <c r="C177" s="67" t="str">
        <f>'5.Infrastructure Annex'!C81</f>
        <v>Other construction/ Civil works except IPHS Infrastructure</v>
      </c>
      <c r="D177" s="110"/>
      <c r="E177" s="113"/>
      <c r="F177" s="669"/>
      <c r="G177" s="115">
        <f t="shared" ref="G177:H177" si="19">G178</f>
        <v>0</v>
      </c>
      <c r="H177" s="203">
        <f t="shared" si="19"/>
        <v>0</v>
      </c>
      <c r="I177" s="110"/>
      <c r="J177" s="67"/>
      <c r="K177" s="203">
        <f>K178</f>
        <v>0</v>
      </c>
      <c r="L177" s="73"/>
      <c r="M177" s="73"/>
      <c r="N177" s="73"/>
      <c r="O177" s="73"/>
      <c r="P177" s="73"/>
      <c r="Q177" s="73"/>
      <c r="R177" s="73"/>
      <c r="S177" s="73"/>
      <c r="T177" s="73"/>
      <c r="U177" s="73"/>
      <c r="V177" s="73"/>
      <c r="W177" s="73"/>
      <c r="X177" s="73"/>
      <c r="Y177" s="73"/>
      <c r="Z177" s="73"/>
    </row>
    <row r="178" spans="1:26" ht="12.75" customHeight="1">
      <c r="A178" s="4" t="str">
        <f>'5.Infrastructure Annex'!A88</f>
        <v>5.3.7</v>
      </c>
      <c r="B178" s="4"/>
      <c r="C178" s="4" t="str">
        <f>'5.Infrastructure Annex'!C88</f>
        <v>Infrastructure for paediatric OPD and ward</v>
      </c>
      <c r="D178" s="70">
        <f>'5.Infrastructure Annex'!K88</f>
        <v>0</v>
      </c>
      <c r="E178" s="4">
        <f>'5.Infrastructure Annex'!L88</f>
        <v>0</v>
      </c>
      <c r="F178" s="125">
        <f>'5.Infrastructure Annex'!M88</f>
        <v>0</v>
      </c>
      <c r="G178" s="4">
        <f>'5.Infrastructure Annex'!N88</f>
        <v>0</v>
      </c>
      <c r="H178" s="125">
        <f>'5.Infrastructure Annex'!O88</f>
        <v>0</v>
      </c>
      <c r="I178" s="70">
        <f>'5.Infrastructure Annex'!P88</f>
        <v>0</v>
      </c>
      <c r="J178" s="70"/>
      <c r="K178" s="125"/>
      <c r="L178" s="73"/>
      <c r="M178" s="73"/>
      <c r="N178" s="73"/>
      <c r="O178" s="73"/>
      <c r="P178" s="73"/>
      <c r="Q178" s="73"/>
      <c r="R178" s="73"/>
      <c r="S178" s="73"/>
      <c r="T178" s="73"/>
      <c r="U178" s="73"/>
      <c r="V178" s="73"/>
      <c r="W178" s="73"/>
      <c r="X178" s="73"/>
      <c r="Y178" s="73"/>
      <c r="Z178" s="73"/>
    </row>
    <row r="179" spans="1:26" ht="12.75" customHeight="1">
      <c r="A179" s="64">
        <f>'6.Procurement Annex'!A6</f>
        <v>6</v>
      </c>
      <c r="B179" s="64"/>
      <c r="C179" s="64" t="str">
        <f>'6.Procurement Annex'!C6</f>
        <v>Procurement</v>
      </c>
      <c r="D179" s="64"/>
      <c r="E179" s="64"/>
      <c r="F179" s="201"/>
      <c r="G179" s="64"/>
      <c r="H179" s="65">
        <f>H180+H190</f>
        <v>132.22620000000001</v>
      </c>
      <c r="I179" s="64"/>
      <c r="J179" s="64"/>
      <c r="K179" s="65">
        <f>K180+K190</f>
        <v>0</v>
      </c>
      <c r="L179" s="73"/>
      <c r="M179" s="73"/>
      <c r="N179" s="73"/>
      <c r="O179" s="73"/>
      <c r="P179" s="73"/>
      <c r="Q179" s="73"/>
      <c r="R179" s="73"/>
      <c r="S179" s="73"/>
      <c r="T179" s="73"/>
      <c r="U179" s="73"/>
      <c r="V179" s="73"/>
      <c r="W179" s="73"/>
      <c r="X179" s="73"/>
      <c r="Y179" s="73"/>
      <c r="Z179" s="73"/>
    </row>
    <row r="180" spans="1:26" ht="12.75" customHeight="1">
      <c r="A180" s="67">
        <f>'6.Procurement Annex'!A7</f>
        <v>6.1</v>
      </c>
      <c r="B180" s="67"/>
      <c r="C180" s="67" t="str">
        <f>'6.Procurement Annex'!C7</f>
        <v>Procurement of Equipment</v>
      </c>
      <c r="D180" s="67"/>
      <c r="E180" s="67"/>
      <c r="F180" s="202"/>
      <c r="G180" s="238"/>
      <c r="H180" s="68">
        <f>H181+H187</f>
        <v>69.040000000000006</v>
      </c>
      <c r="I180" s="67"/>
      <c r="J180" s="67"/>
      <c r="K180" s="68">
        <f>K181+K187</f>
        <v>0</v>
      </c>
      <c r="L180" s="73"/>
      <c r="M180" s="73"/>
      <c r="N180" s="73"/>
      <c r="O180" s="73"/>
      <c r="P180" s="73"/>
      <c r="Q180" s="73"/>
      <c r="R180" s="73"/>
      <c r="S180" s="73"/>
      <c r="T180" s="73"/>
      <c r="U180" s="73"/>
      <c r="V180" s="73"/>
      <c r="W180" s="73"/>
      <c r="X180" s="73"/>
      <c r="Y180" s="73"/>
      <c r="Z180" s="73"/>
    </row>
    <row r="181" spans="1:26" ht="12.75" customHeight="1">
      <c r="A181" s="78" t="str">
        <f>'6.Procurement Annex'!A8</f>
        <v>6.1.1</v>
      </c>
      <c r="B181" s="78"/>
      <c r="C181" s="78" t="str">
        <f>'6.Procurement Annex'!C8</f>
        <v>Procurement of Bio-medical Equipment</v>
      </c>
      <c r="D181" s="78"/>
      <c r="E181" s="117"/>
      <c r="F181" s="265"/>
      <c r="G181" s="117"/>
      <c r="H181" s="265">
        <f>H182</f>
        <v>69.040000000000006</v>
      </c>
      <c r="I181" s="78"/>
      <c r="J181" s="78"/>
      <c r="K181" s="265">
        <f>K182</f>
        <v>0</v>
      </c>
      <c r="L181" s="73"/>
      <c r="M181" s="73"/>
      <c r="N181" s="73"/>
      <c r="O181" s="73"/>
      <c r="P181" s="73"/>
      <c r="Q181" s="73"/>
      <c r="R181" s="73"/>
      <c r="S181" s="73"/>
      <c r="T181" s="73"/>
      <c r="U181" s="73"/>
      <c r="V181" s="73"/>
      <c r="W181" s="73"/>
      <c r="X181" s="73"/>
      <c r="Y181" s="73"/>
      <c r="Z181" s="73"/>
    </row>
    <row r="182" spans="1:26" ht="12.75" customHeight="1">
      <c r="A182" s="268" t="str">
        <f>'6.Procurement Annex'!A14</f>
        <v>6.1.1.2</v>
      </c>
      <c r="B182" s="268"/>
      <c r="C182" s="268" t="str">
        <f>'6.Procurement Annex'!C14</f>
        <v>Procurement of bio-medical equipment:  CH</v>
      </c>
      <c r="D182" s="290"/>
      <c r="E182" s="268"/>
      <c r="F182" s="311"/>
      <c r="G182" s="268"/>
      <c r="H182" s="311">
        <f>SUM(H183:H186)</f>
        <v>69.040000000000006</v>
      </c>
      <c r="I182" s="290"/>
      <c r="J182" s="290"/>
      <c r="K182" s="311">
        <f>SUM(K183:K186)</f>
        <v>0</v>
      </c>
      <c r="L182" s="73"/>
      <c r="M182" s="73"/>
      <c r="N182" s="73"/>
      <c r="O182" s="73"/>
      <c r="P182" s="73"/>
      <c r="Q182" s="73"/>
      <c r="R182" s="73"/>
      <c r="S182" s="73"/>
      <c r="T182" s="73"/>
      <c r="U182" s="73"/>
      <c r="V182" s="73"/>
      <c r="W182" s="73"/>
      <c r="X182" s="73"/>
      <c r="Y182" s="73"/>
      <c r="Z182" s="73"/>
    </row>
    <row r="183" spans="1:26" ht="12.75" customHeight="1">
      <c r="A183" s="4" t="str">
        <f>'6.Procurement Annex'!A15</f>
        <v>6.1.1.2.1</v>
      </c>
      <c r="B183" s="4" t="str">
        <f>'6.Procurement Annex'!B15</f>
        <v>B16.1.2.1</v>
      </c>
      <c r="C183" s="4" t="str">
        <f>'6.Procurement Annex'!C15</f>
        <v>Equipment for Paediatric HDU, Emergency, OPD and Ward</v>
      </c>
      <c r="D183" s="70" t="str">
        <f>'6.Procurement Annex'!K15</f>
        <v>Total cost</v>
      </c>
      <c r="E183" s="4">
        <f>'6.Procurement Annex'!L15</f>
        <v>400000</v>
      </c>
      <c r="F183" s="125">
        <f>'6.Procurement Annex'!M15</f>
        <v>4</v>
      </c>
      <c r="G183" s="4">
        <f>'6.Procurement Annex'!N15</f>
        <v>1</v>
      </c>
      <c r="H183" s="125">
        <f>'6.Procurement Annex'!O15</f>
        <v>4</v>
      </c>
      <c r="I183" s="70" t="str">
        <f>'6.Procurement Annex'!P15</f>
        <v xml:space="preserve">Equipment for pediatric ward Hospicio for early screening of Newborn jaundice.
1. Newborn Early Screening for Jaundice
a) Equipment- Transcutaneous bilirubinometer
b) Justification: About 50% of newborns are detected to have jaundice in the newborn period and differentiating pathological from physiological jaundice necessitates blood examination. Early use of a bilirubinometer will obviate the need for blood examination in a significant number of newborns, thereby preventing prolonged hospitalization of mother and baby.
c) Approximate Cost: Rs 4 Lakhs
</v>
      </c>
      <c r="J183" s="70"/>
      <c r="K183" s="125"/>
      <c r="L183" s="73"/>
      <c r="M183" s="73"/>
      <c r="N183" s="73"/>
      <c r="O183" s="73"/>
      <c r="P183" s="73"/>
      <c r="Q183" s="73"/>
      <c r="R183" s="73"/>
      <c r="S183" s="73"/>
      <c r="T183" s="73"/>
      <c r="U183" s="73"/>
      <c r="V183" s="73"/>
      <c r="W183" s="73"/>
      <c r="X183" s="73"/>
      <c r="Y183" s="73"/>
      <c r="Z183" s="73"/>
    </row>
    <row r="184" spans="1:26" ht="12.75" customHeight="1">
      <c r="A184" s="4" t="str">
        <f>'6.Procurement Annex'!A16</f>
        <v>6.1.1.2.2</v>
      </c>
      <c r="B184" s="4" t="str">
        <f>'6.Procurement Annex'!B16</f>
        <v>B16.1.2.2</v>
      </c>
      <c r="C184" s="4" t="str">
        <f>'6.Procurement Annex'!C16</f>
        <v>Digital hemoglobinometer (One digital hemoglobinometer per RBSK Team and One at each Sub-centre/ testing strip)</v>
      </c>
      <c r="D184" s="193" t="str">
        <f>'6.Procurement Annex'!K16</f>
        <v>Total cost</v>
      </c>
      <c r="E184" s="193">
        <f>'6.Procurement Annex'!L16</f>
        <v>580000</v>
      </c>
      <c r="F184" s="71">
        <f>'6.Procurement Annex'!M16</f>
        <v>5.8</v>
      </c>
      <c r="G184" s="193">
        <f>'6.Procurement Annex'!N16</f>
        <v>1</v>
      </c>
      <c r="H184" s="71">
        <f>'6.Procurement Annex'!O16</f>
        <v>5.8</v>
      </c>
      <c r="I184" s="70" t="str">
        <f>'6.Procurement Annex'!P16</f>
        <v>7 invasive digital hemoglobinometers are procured for the year 2019-20, procurement of the remanining 8 invasive digital hemoglobinometers @ 10000 per unit &amp; 25000 testing strips @ 20 per unit. Total cost Rs. 5.8 lakhs.</v>
      </c>
      <c r="J184" s="70"/>
      <c r="K184" s="125"/>
      <c r="L184" s="73"/>
      <c r="M184" s="73"/>
      <c r="N184" s="73"/>
      <c r="O184" s="73"/>
      <c r="P184" s="73"/>
      <c r="Q184" s="73"/>
      <c r="R184" s="73"/>
      <c r="S184" s="73"/>
      <c r="T184" s="73"/>
      <c r="U184" s="73"/>
      <c r="V184" s="73"/>
      <c r="W184" s="73"/>
      <c r="X184" s="73"/>
      <c r="Y184" s="73"/>
      <c r="Z184" s="73"/>
    </row>
    <row r="185" spans="1:26" ht="12.75" customHeight="1">
      <c r="A185" s="4" t="str">
        <f>'6.Procurement Annex'!A17</f>
        <v>6.1.1.2.3</v>
      </c>
      <c r="B185" s="4">
        <f>'6.Procurement Annex'!B17</f>
        <v>0</v>
      </c>
      <c r="C185" s="4" t="str">
        <f>'6.Procurement Annex'!C17</f>
        <v>Handheld Pulse Oximeter and nebulizer under SAANS</v>
      </c>
      <c r="D185" s="193">
        <f>'6.Procurement Annex'!K17</f>
        <v>0</v>
      </c>
      <c r="E185" s="193">
        <f>'6.Procurement Annex'!L17</f>
        <v>0</v>
      </c>
      <c r="F185" s="71">
        <f>'6.Procurement Annex'!M17</f>
        <v>0</v>
      </c>
      <c r="G185" s="193">
        <f>'6.Procurement Annex'!N17</f>
        <v>0</v>
      </c>
      <c r="H185" s="71">
        <f>'6.Procurement Annex'!O17</f>
        <v>0</v>
      </c>
      <c r="I185" s="70">
        <f>'6.Procurement Annex'!P17</f>
        <v>0</v>
      </c>
      <c r="J185" s="70"/>
      <c r="K185" s="125"/>
      <c r="L185" s="73"/>
      <c r="M185" s="73"/>
      <c r="N185" s="73"/>
      <c r="O185" s="73"/>
      <c r="P185" s="73"/>
      <c r="Q185" s="73"/>
      <c r="R185" s="73"/>
      <c r="S185" s="73"/>
      <c r="T185" s="73"/>
      <c r="U185" s="73"/>
      <c r="V185" s="73"/>
      <c r="W185" s="73"/>
      <c r="X185" s="73"/>
      <c r="Y185" s="73"/>
      <c r="Z185" s="73"/>
    </row>
    <row r="186" spans="1:26" ht="12.75" customHeight="1">
      <c r="A186" s="4" t="str">
        <f>'6.Procurement Annex'!A18</f>
        <v>6.1.1.2.4</v>
      </c>
      <c r="B186" s="4" t="str">
        <f>'6.Procurement Annex'!B18</f>
        <v>B16.1.2.2</v>
      </c>
      <c r="C186" s="4" t="str">
        <f>'6.Procurement Annex'!C18</f>
        <v>Any other equipment (for SRC/MNCU/SNCU/ NBSU/NBCC/NRC/ etc</v>
      </c>
      <c r="D186" s="70" t="str">
        <f>'6.Procurement Annex'!K18</f>
        <v>Total cost</v>
      </c>
      <c r="E186" s="4">
        <f>'6.Procurement Annex'!L18</f>
        <v>5924000</v>
      </c>
      <c r="F186" s="125">
        <f>'6.Procurement Annex'!M18</f>
        <v>59.24</v>
      </c>
      <c r="G186" s="4">
        <f>'6.Procurement Annex'!N18</f>
        <v>1</v>
      </c>
      <c r="H186" s="125">
        <f>'6.Procurement Annex'!O18</f>
        <v>59.24</v>
      </c>
      <c r="I186" s="70" t="str">
        <f>'6.Procurement Annex'!P18</f>
        <v>Equipments for GMC SNCU proposal recived from paediatirc department for 55.19 lakhs. SNCU equipments for Asilo Hospital Rs. 3.6 lakhs. Digital weighing machines for 9 NBCCs @ Rs. 5000/-. = Rs. 45000/-. Detailed annexure attached.</v>
      </c>
      <c r="J186" s="70"/>
      <c r="K186" s="125"/>
      <c r="L186" s="73"/>
      <c r="M186" s="73"/>
      <c r="N186" s="73"/>
      <c r="O186" s="73"/>
      <c r="P186" s="73"/>
      <c r="Q186" s="73"/>
      <c r="R186" s="73"/>
      <c r="S186" s="73"/>
      <c r="T186" s="73"/>
      <c r="U186" s="73"/>
      <c r="V186" s="73"/>
      <c r="W186" s="73"/>
      <c r="X186" s="73"/>
      <c r="Y186" s="73"/>
      <c r="Z186" s="73"/>
    </row>
    <row r="187" spans="1:26" ht="12.75" customHeight="1">
      <c r="A187" s="78" t="str">
        <f>'6.Procurement Annex'!A105</f>
        <v>6.1.2</v>
      </c>
      <c r="B187" s="78"/>
      <c r="C187" s="78" t="str">
        <f>'6.Procurement Annex'!C105</f>
        <v xml:space="preserve">Procurement of Other Equipment </v>
      </c>
      <c r="D187" s="78"/>
      <c r="E187" s="117"/>
      <c r="F187" s="265"/>
      <c r="G187" s="117"/>
      <c r="H187" s="265">
        <f t="shared" ref="H187:H188" si="20">H188</f>
        <v>0</v>
      </c>
      <c r="I187" s="78"/>
      <c r="J187" s="78"/>
      <c r="K187" s="265">
        <f t="shared" ref="K187:K188" si="21">K188</f>
        <v>0</v>
      </c>
      <c r="L187" s="73"/>
      <c r="M187" s="73"/>
      <c r="N187" s="73"/>
      <c r="O187" s="73"/>
      <c r="P187" s="73"/>
      <c r="Q187" s="73"/>
      <c r="R187" s="73"/>
      <c r="S187" s="73"/>
      <c r="T187" s="73"/>
      <c r="U187" s="73"/>
      <c r="V187" s="73"/>
      <c r="W187" s="73"/>
      <c r="X187" s="73"/>
      <c r="Y187" s="73"/>
      <c r="Z187" s="73"/>
    </row>
    <row r="188" spans="1:26" ht="12.75" customHeight="1">
      <c r="A188" s="268" t="str">
        <f>'6.Procurement Annex'!A106</f>
        <v>6.1.2.1</v>
      </c>
      <c r="B188" s="268"/>
      <c r="C188" s="268" t="str">
        <f>'6.Procurement Annex'!C106</f>
        <v>Procurement of other equipment: RMNCH+A</v>
      </c>
      <c r="D188" s="290"/>
      <c r="E188" s="268"/>
      <c r="F188" s="311"/>
      <c r="G188" s="268"/>
      <c r="H188" s="311">
        <f t="shared" si="20"/>
        <v>0</v>
      </c>
      <c r="I188" s="290"/>
      <c r="J188" s="290"/>
      <c r="K188" s="311">
        <f t="shared" si="21"/>
        <v>0</v>
      </c>
      <c r="L188" s="73"/>
      <c r="M188" s="73"/>
      <c r="N188" s="73"/>
      <c r="O188" s="73"/>
      <c r="P188" s="73"/>
      <c r="Q188" s="73"/>
      <c r="R188" s="73"/>
      <c r="S188" s="73"/>
      <c r="T188" s="73"/>
      <c r="U188" s="73"/>
      <c r="V188" s="73"/>
      <c r="W188" s="73"/>
      <c r="X188" s="73"/>
      <c r="Y188" s="73"/>
      <c r="Z188" s="73"/>
    </row>
    <row r="189" spans="1:26" ht="12.75" customHeight="1">
      <c r="A189" s="4" t="str">
        <f>'6.Procurement Annex'!A107</f>
        <v>6.1.2.1.1</v>
      </c>
      <c r="B189" s="4"/>
      <c r="C189" s="4" t="str">
        <f>'6.Procurement Annex'!C107</f>
        <v>Furniture for paediatric OPD and ward</v>
      </c>
      <c r="D189" s="70">
        <f>'6.Procurement Annex'!K107</f>
        <v>0</v>
      </c>
      <c r="E189" s="4">
        <f>'6.Procurement Annex'!L107</f>
        <v>0</v>
      </c>
      <c r="F189" s="125">
        <f>'6.Procurement Annex'!M107</f>
        <v>0</v>
      </c>
      <c r="G189" s="4">
        <f>'6.Procurement Annex'!N107</f>
        <v>0</v>
      </c>
      <c r="H189" s="125">
        <f>'6.Procurement Annex'!O107</f>
        <v>0</v>
      </c>
      <c r="I189" s="70">
        <f>'6.Procurement Annex'!P107</f>
        <v>0</v>
      </c>
      <c r="J189" s="70"/>
      <c r="K189" s="125"/>
      <c r="L189" s="73"/>
      <c r="M189" s="73"/>
      <c r="N189" s="73"/>
      <c r="O189" s="73"/>
      <c r="P189" s="73"/>
      <c r="Q189" s="73"/>
      <c r="R189" s="73"/>
      <c r="S189" s="73"/>
      <c r="T189" s="73"/>
      <c r="U189" s="73"/>
      <c r="V189" s="73"/>
      <c r="W189" s="73"/>
      <c r="X189" s="73"/>
      <c r="Y189" s="73"/>
      <c r="Z189" s="73"/>
    </row>
    <row r="190" spans="1:26" ht="12.75" customHeight="1">
      <c r="A190" s="67">
        <f>+'6.Procurement Annex'!A141</f>
        <v>6.2</v>
      </c>
      <c r="B190" s="67"/>
      <c r="C190" s="67" t="str">
        <f>+'6.Procurement Annex'!C141</f>
        <v xml:space="preserve">Procurement of Drugs and supplies </v>
      </c>
      <c r="D190" s="67"/>
      <c r="E190" s="67"/>
      <c r="F190" s="202"/>
      <c r="G190" s="67"/>
      <c r="H190" s="68">
        <f>H191</f>
        <v>63.186199999999999</v>
      </c>
      <c r="I190" s="67"/>
      <c r="J190" s="67"/>
      <c r="K190" s="68">
        <f>K191</f>
        <v>0</v>
      </c>
      <c r="L190" s="73"/>
      <c r="M190" s="73"/>
      <c r="N190" s="73"/>
      <c r="O190" s="73"/>
      <c r="P190" s="73"/>
      <c r="Q190" s="73"/>
      <c r="R190" s="73"/>
      <c r="S190" s="73"/>
      <c r="T190" s="73"/>
      <c r="U190" s="73"/>
      <c r="V190" s="73"/>
      <c r="W190" s="73"/>
      <c r="X190" s="73"/>
      <c r="Y190" s="73"/>
      <c r="Z190" s="73"/>
    </row>
    <row r="191" spans="1:26" ht="12.75" customHeight="1">
      <c r="A191" s="78" t="str">
        <f>+'6.Procurement Annex'!A156</f>
        <v>6.2.2</v>
      </c>
      <c r="B191" s="78"/>
      <c r="C191" s="78" t="str">
        <f>+'6.Procurement Annex'!C156</f>
        <v>Drugs &amp; supplies for CH</v>
      </c>
      <c r="D191" s="78"/>
      <c r="E191" s="117"/>
      <c r="F191" s="265"/>
      <c r="G191" s="117"/>
      <c r="H191" s="265">
        <f>SUM(H192:H198)+H202</f>
        <v>63.186199999999999</v>
      </c>
      <c r="I191" s="78"/>
      <c r="J191" s="78"/>
      <c r="K191" s="265">
        <f>SUM(K192:K198)+K202</f>
        <v>0</v>
      </c>
      <c r="L191" s="73"/>
      <c r="M191" s="73"/>
      <c r="N191" s="73"/>
      <c r="O191" s="73"/>
      <c r="P191" s="73"/>
      <c r="Q191" s="73"/>
      <c r="R191" s="73"/>
      <c r="S191" s="73"/>
      <c r="T191" s="73"/>
      <c r="U191" s="73"/>
      <c r="V191" s="73"/>
      <c r="W191" s="73"/>
      <c r="X191" s="73"/>
      <c r="Y191" s="73"/>
      <c r="Z191" s="73"/>
    </row>
    <row r="192" spans="1:26" ht="12.75" customHeight="1">
      <c r="A192" s="4" t="str">
        <f>+'6.Procurement Annex'!A158</f>
        <v>6.2.2.2</v>
      </c>
      <c r="B192" s="4" t="str">
        <f>+'6.Procurement Annex'!B158</f>
        <v>B.16.2.6</v>
      </c>
      <c r="C192" s="4" t="str">
        <f>+'6.Procurement Annex'!C158</f>
        <v>Drugs &amp; Supplies for NIPI and National Deworming Day</v>
      </c>
      <c r="D192" s="70">
        <f>+'6.Procurement Annex'!K158</f>
        <v>0</v>
      </c>
      <c r="E192" s="4">
        <f>+'6.Procurement Annex'!L158</f>
        <v>0</v>
      </c>
      <c r="F192" s="125">
        <f>+'6.Procurement Annex'!M158</f>
        <v>0</v>
      </c>
      <c r="G192" s="4">
        <f>+'6.Procurement Annex'!N158</f>
        <v>0</v>
      </c>
      <c r="H192" s="125">
        <f>+'6.Procurement Annex'!O158</f>
        <v>0</v>
      </c>
      <c r="I192" s="70">
        <f>+'6.Procurement Annex'!P158</f>
        <v>0</v>
      </c>
      <c r="J192" s="70"/>
      <c r="K192" s="125"/>
      <c r="L192" s="73"/>
      <c r="M192" s="73"/>
      <c r="N192" s="73"/>
      <c r="O192" s="73"/>
      <c r="P192" s="73"/>
      <c r="Q192" s="73"/>
      <c r="R192" s="73"/>
      <c r="S192" s="73"/>
      <c r="T192" s="73"/>
      <c r="U192" s="73"/>
      <c r="V192" s="73"/>
      <c r="W192" s="73"/>
      <c r="X192" s="73"/>
      <c r="Y192" s="73"/>
      <c r="Z192" s="73"/>
    </row>
    <row r="193" spans="1:26" ht="12.75" customHeight="1">
      <c r="A193" s="4" t="str">
        <f>+'6.Procurement Annex'!A159</f>
        <v>6.2.2.3</v>
      </c>
      <c r="B193" s="4" t="str">
        <f>+'6.Procurement Annex'!B159</f>
        <v>B.16.2.6.1.a</v>
      </c>
      <c r="C193" s="4" t="str">
        <f>+'6.Procurement Annex'!C159</f>
        <v>IFA syrups (with auto dispenser) for children (6-60months)</v>
      </c>
      <c r="D193" s="70" t="str">
        <f>+'6.Procurement Annex'!K159</f>
        <v>Per unit</v>
      </c>
      <c r="E193" s="4">
        <f>+'6.Procurement Annex'!L159</f>
        <v>12.5</v>
      </c>
      <c r="F193" s="125">
        <f>+'6.Procurement Annex'!M159</f>
        <v>1.25E-4</v>
      </c>
      <c r="G193" s="1063">
        <f>+'6.Procurement Annex'!N159</f>
        <v>209000</v>
      </c>
      <c r="H193" s="125">
        <f>+'6.Procurement Annex'!O159</f>
        <v>26.125</v>
      </c>
      <c r="I193" s="70" t="str">
        <f>+'6.Procurement Annex'!P159</f>
        <v>Specification is Biweekly 1ml of IFA syrup containing 20 mg of elemental iron and 100 mcg of folic acid
 Unit requirement is 100ml/child/year (2 bottles /year)
 Unit cost of 1 bottle is Rs. 12.50/-
 Number of beneficiaries is 95000
 Requirement as per No. of Beneficiaries = 95000 x 2 bottle = 190000
 Buffer Stock (10% for IFA) = 190000 x 10 / 100 = 19000
 Annual Requirement = 190000+19000=209000
 Total Cost = 209000 x 12.5=2612500</v>
      </c>
      <c r="J193" s="70"/>
      <c r="K193" s="125"/>
      <c r="L193" s="73"/>
      <c r="M193" s="73"/>
      <c r="N193" s="73"/>
      <c r="O193" s="73"/>
      <c r="P193" s="73"/>
      <c r="Q193" s="73"/>
      <c r="R193" s="73"/>
      <c r="S193" s="73"/>
      <c r="T193" s="73"/>
      <c r="U193" s="73"/>
      <c r="V193" s="73"/>
      <c r="W193" s="73"/>
      <c r="X193" s="73"/>
      <c r="Y193" s="73"/>
      <c r="Z193" s="73"/>
    </row>
    <row r="194" spans="1:26" ht="12.75" customHeight="1">
      <c r="A194" s="4" t="str">
        <f>+'6.Procurement Annex'!A160</f>
        <v>6.2.2.4</v>
      </c>
      <c r="B194" s="4" t="str">
        <f>+'6.Procurement Annex'!B160</f>
        <v>B.16.2.6.1.b</v>
      </c>
      <c r="C194" s="4" t="str">
        <f>+'6.Procurement Annex'!C160</f>
        <v>Albendazole Tablets for children (6-60months)</v>
      </c>
      <c r="D194" s="70">
        <f>+'6.Procurement Annex'!K160</f>
        <v>0</v>
      </c>
      <c r="E194" s="125">
        <f>+'6.Procurement Annex'!L160</f>
        <v>1.2</v>
      </c>
      <c r="F194" s="125">
        <f>+'6.Procurement Annex'!M160</f>
        <v>1.2E-5</v>
      </c>
      <c r="G194" s="4">
        <f>+'6.Procurement Annex'!N160</f>
        <v>209000</v>
      </c>
      <c r="H194" s="125">
        <f>+'6.Procurement Annex'!O160</f>
        <v>2.508</v>
      </c>
      <c r="I194" s="130" t="str">
        <f>+'6.Procurement Annex'!P160</f>
        <v>Specification is Biannually half tablet of 400 mg Albendazole for 1-2 years and 1 tablet of 400 mg Albendazole for 2-5years
 Unit requirement is half tablet of 400 mg Albendazole for 1-2 years and 1 tablet of 400 mg Albendazole for 2-5years (2 tablets /year)
 Unit cost of 1 tablet is Rs. 1.20/-
 Number of beneficiaries is 95000
 Requirement as per No. of Beneficiaries = 95000 x 2 tablets = 190000
 Buffer Stock (10% for ABZ) = 190000 x 10 / 100 = 19000
 Annual Requirement = 190000+19000=209000
 Total Cost = 209000 x 1.20 = 250800</v>
      </c>
      <c r="J194" s="70"/>
      <c r="K194" s="125"/>
      <c r="L194" s="73"/>
      <c r="M194" s="73"/>
      <c r="N194" s="73"/>
      <c r="O194" s="73"/>
      <c r="P194" s="73"/>
      <c r="Q194" s="73"/>
      <c r="R194" s="73"/>
      <c r="S194" s="73"/>
      <c r="T194" s="73"/>
      <c r="U194" s="73"/>
      <c r="V194" s="73"/>
      <c r="W194" s="73"/>
      <c r="X194" s="73"/>
      <c r="Y194" s="73"/>
      <c r="Z194" s="73"/>
    </row>
    <row r="195" spans="1:26" ht="12.75" customHeight="1">
      <c r="A195" s="4" t="str">
        <f>+'6.Procurement Annex'!A161</f>
        <v>6.2.2.5</v>
      </c>
      <c r="B195" s="4" t="str">
        <f>+'6.Procurement Annex'!B161</f>
        <v>B.16.2.6.2.a</v>
      </c>
      <c r="C195" s="4" t="str">
        <f>+'6.Procurement Annex'!C161</f>
        <v>IFA tablets  (IFA WIFS Junior tablets- pink sugar coated) for children (5-10 yrs.)</v>
      </c>
      <c r="D195" s="70" t="str">
        <f>+'6.Procurement Annex'!K161</f>
        <v>Per unit</v>
      </c>
      <c r="E195" s="4">
        <f>+'6.Procurement Annex'!L161</f>
        <v>0.5</v>
      </c>
      <c r="F195" s="125">
        <f>+'6.Procurement Annex'!M161</f>
        <v>5.0000000000000004E-6</v>
      </c>
      <c r="G195" s="1064">
        <f>+'6.Procurement Annex'!N161</f>
        <v>5319600</v>
      </c>
      <c r="H195" s="125">
        <f>+'6.Procurement Annex'!O161</f>
        <v>26.598000000000003</v>
      </c>
      <c r="I195" s="70" t="str">
        <f>+'6.Procurement Annex'!P161</f>
        <v>Specification is 1 tablet weekly therefore 52 tablets annually
 Unit requirement is 52 tablets/child/year
 Unit cost of 1 tablets=0.50 per tablet
 Number of beneficiaries are 93000
 Requirement as per No. of Beneficiaries = 93000*52=4836000
 Buffer Stock (10% for IFA) = 483600
 Annual Requirement = 4836000+483600=5319600
 Total Cost = 0.50 x 5319600=2659800/-</v>
      </c>
      <c r="J195" s="70"/>
      <c r="K195" s="125"/>
      <c r="L195" s="73"/>
      <c r="M195" s="73"/>
      <c r="N195" s="73"/>
      <c r="O195" s="73"/>
      <c r="P195" s="73"/>
      <c r="Q195" s="73"/>
      <c r="R195" s="73"/>
      <c r="S195" s="73"/>
      <c r="T195" s="73"/>
      <c r="U195" s="73"/>
      <c r="V195" s="73"/>
      <c r="W195" s="73"/>
      <c r="X195" s="73"/>
      <c r="Y195" s="73"/>
      <c r="Z195" s="73"/>
    </row>
    <row r="196" spans="1:26" ht="12.75" customHeight="1">
      <c r="A196" s="4" t="str">
        <f>+'6.Procurement Annex'!A162</f>
        <v>6.2.2.6</v>
      </c>
      <c r="B196" s="4" t="str">
        <f>+'6.Procurement Annex'!B162</f>
        <v>B.16.2.6.2.b</v>
      </c>
      <c r="C196" s="4" t="str">
        <f>+'6.Procurement Annex'!C162</f>
        <v>Albendazole Tablets for children (5-10 yrs.)</v>
      </c>
      <c r="D196" s="70">
        <f>+'6.Procurement Annex'!K162</f>
        <v>0</v>
      </c>
      <c r="E196" s="4">
        <f>+'6.Procurement Annex'!L162</f>
        <v>1.2</v>
      </c>
      <c r="F196" s="125">
        <f>+'6.Procurement Annex'!M162</f>
        <v>1.2E-5</v>
      </c>
      <c r="G196" s="4">
        <f>+'6.Procurement Annex'!N162</f>
        <v>204600</v>
      </c>
      <c r="H196" s="125">
        <f>+'6.Procurement Annex'!O162</f>
        <v>2.4552</v>
      </c>
      <c r="I196" s="130" t="str">
        <f>+'6.Procurement Annex'!P162</f>
        <v>Specification is 1 tablet of 400 mg Albendazole
 Unit requirement is 1 tablet of 400 mg Albendazole (2 tablets/child/year)
 Unit cost of 1 tablet is Rs. 1.20/-
 Number of beneficiaries is 93000
 Requirement as per No. of Beneficiaries = 93000 x 2 tablets = 186000
 Buffer Stock (10% for ABZ) = 186000 x 10 / 100 = 18600
 Annual Requirement = 186000+18600=204600
 Total Cost = 204600 x 1.20 = 245520/-</v>
      </c>
      <c r="J196" s="70"/>
      <c r="K196" s="125"/>
      <c r="L196" s="73"/>
      <c r="M196" s="73"/>
      <c r="N196" s="73"/>
      <c r="O196" s="73"/>
      <c r="P196" s="73"/>
      <c r="Q196" s="73"/>
      <c r="R196" s="73"/>
      <c r="S196" s="73"/>
      <c r="T196" s="73"/>
      <c r="U196" s="73"/>
      <c r="V196" s="73"/>
      <c r="W196" s="73"/>
      <c r="X196" s="73"/>
      <c r="Y196" s="73"/>
      <c r="Z196" s="73"/>
    </row>
    <row r="197" spans="1:26" ht="12.75" customHeight="1">
      <c r="A197" s="4" t="str">
        <f>+'6.Procurement Annex'!A163</f>
        <v>6.2.2.7</v>
      </c>
      <c r="B197" s="4" t="str">
        <f>+'6.Procurement Annex'!B163</f>
        <v>B.16.2.2.2</v>
      </c>
      <c r="C197" s="4" t="str">
        <f>+'6.Procurement Annex'!C163</f>
        <v>Vitamin A syrup</v>
      </c>
      <c r="D197" s="70">
        <f>+'6.Procurement Annex'!K163</f>
        <v>0</v>
      </c>
      <c r="E197" s="4">
        <f>+'6.Procurement Annex'!L163</f>
        <v>0</v>
      </c>
      <c r="F197" s="125">
        <f>+'6.Procurement Annex'!M163</f>
        <v>0</v>
      </c>
      <c r="G197" s="4">
        <f>+'6.Procurement Annex'!N163</f>
        <v>0</v>
      </c>
      <c r="H197" s="125">
        <f>+'6.Procurement Annex'!O163</f>
        <v>0</v>
      </c>
      <c r="I197" s="70">
        <f>+'6.Procurement Annex'!P163</f>
        <v>0</v>
      </c>
      <c r="J197" s="70"/>
      <c r="K197" s="125"/>
      <c r="L197" s="73"/>
      <c r="M197" s="73"/>
      <c r="N197" s="73"/>
      <c r="O197" s="73"/>
      <c r="P197" s="73"/>
      <c r="Q197" s="73"/>
      <c r="R197" s="73"/>
      <c r="S197" s="73"/>
      <c r="T197" s="73"/>
      <c r="U197" s="73"/>
      <c r="V197" s="73"/>
      <c r="W197" s="73"/>
      <c r="X197" s="73"/>
      <c r="Y197" s="73"/>
      <c r="Z197" s="73"/>
    </row>
    <row r="198" spans="1:26" ht="12.75" customHeight="1">
      <c r="A198" s="268" t="str">
        <f>+'6.Procurement Annex'!A164</f>
        <v>6.2.2.8</v>
      </c>
      <c r="B198" s="268" t="str">
        <f>+'6.Procurement Annex'!B165</f>
        <v>B.16.2.2.3</v>
      </c>
      <c r="C198" s="268" t="str">
        <f>+'6.Procurement Annex'!C164</f>
        <v>Drugs for Management of Diarrhoea &amp; ARI &amp; micronutrient malnutrition</v>
      </c>
      <c r="D198" s="290"/>
      <c r="E198" s="268"/>
      <c r="F198" s="311"/>
      <c r="G198" s="268"/>
      <c r="H198" s="311">
        <f>SUM(H199:H201)</f>
        <v>5.5</v>
      </c>
      <c r="I198" s="290"/>
      <c r="J198" s="290"/>
      <c r="K198" s="311">
        <f>SUM(K199:K201)</f>
        <v>0</v>
      </c>
      <c r="L198" s="73"/>
      <c r="M198" s="73"/>
      <c r="N198" s="73"/>
      <c r="O198" s="73"/>
      <c r="P198" s="73"/>
      <c r="Q198" s="73"/>
      <c r="R198" s="73"/>
      <c r="S198" s="73"/>
      <c r="T198" s="73"/>
      <c r="U198" s="73"/>
      <c r="V198" s="73"/>
      <c r="W198" s="73"/>
      <c r="X198" s="73"/>
      <c r="Y198" s="73"/>
      <c r="Z198" s="73"/>
    </row>
    <row r="199" spans="1:26" ht="12.75" customHeight="1">
      <c r="A199" s="4" t="str">
        <f>+'6.Procurement Annex'!A165</f>
        <v>6.2.2.8.1</v>
      </c>
      <c r="B199" s="4" t="str">
        <f>+'6.Procurement Annex'!B166</f>
        <v>B.16.2.2.4</v>
      </c>
      <c r="C199" s="4" t="str">
        <f>+'6.Procurement Annex'!C165</f>
        <v>ORS</v>
      </c>
      <c r="D199" s="70">
        <f>+'6.Procurement Annex'!K165</f>
        <v>0</v>
      </c>
      <c r="E199" s="4">
        <f>+'6.Procurement Annex'!L165</f>
        <v>300000</v>
      </c>
      <c r="F199" s="125">
        <f>+'6.Procurement Annex'!M165</f>
        <v>3</v>
      </c>
      <c r="G199" s="4">
        <f>+'6.Procurement Annex'!N165</f>
        <v>1</v>
      </c>
      <c r="H199" s="125">
        <f>+'6.Procurement Annex'!O165</f>
        <v>3</v>
      </c>
      <c r="I199" s="70" t="str">
        <f>+'6.Procurement Annex'!P165</f>
        <v>Continued activity for IDCF</v>
      </c>
      <c r="J199" s="70"/>
      <c r="K199" s="125"/>
      <c r="L199" s="73"/>
      <c r="M199" s="73"/>
      <c r="N199" s="73"/>
      <c r="O199" s="73"/>
      <c r="P199" s="73"/>
      <c r="Q199" s="73"/>
      <c r="R199" s="73"/>
      <c r="S199" s="73"/>
      <c r="T199" s="73"/>
      <c r="U199" s="73"/>
      <c r="V199" s="73"/>
      <c r="W199" s="73"/>
      <c r="X199" s="73"/>
      <c r="Y199" s="73"/>
      <c r="Z199" s="73"/>
    </row>
    <row r="200" spans="1:26" ht="12.75" customHeight="1">
      <c r="A200" s="4" t="str">
        <f>+'6.Procurement Annex'!A166</f>
        <v>6.2.2.8.2</v>
      </c>
      <c r="B200" s="4"/>
      <c r="C200" s="4" t="str">
        <f>+'6.Procurement Annex'!C166</f>
        <v>Zinc</v>
      </c>
      <c r="D200" s="70">
        <f>+'6.Procurement Annex'!K166</f>
        <v>0</v>
      </c>
      <c r="E200" s="4">
        <f>+'6.Procurement Annex'!L166</f>
        <v>250000</v>
      </c>
      <c r="F200" s="125">
        <f>+'6.Procurement Annex'!M166</f>
        <v>2.5</v>
      </c>
      <c r="G200" s="4">
        <f>+'6.Procurement Annex'!N166</f>
        <v>1</v>
      </c>
      <c r="H200" s="125">
        <f>+'6.Procurement Annex'!O166</f>
        <v>2.5</v>
      </c>
      <c r="I200" s="70" t="str">
        <f>+'6.Procurement Annex'!P166</f>
        <v>Continued activity for IDCF</v>
      </c>
      <c r="J200" s="70"/>
      <c r="K200" s="125"/>
      <c r="L200" s="73"/>
      <c r="M200" s="73"/>
      <c r="N200" s="73"/>
      <c r="O200" s="73"/>
      <c r="P200" s="73"/>
      <c r="Q200" s="73"/>
      <c r="R200" s="73"/>
      <c r="S200" s="73"/>
      <c r="T200" s="73"/>
      <c r="U200" s="73"/>
      <c r="V200" s="73"/>
      <c r="W200" s="73"/>
      <c r="X200" s="73"/>
      <c r="Y200" s="73"/>
      <c r="Z200" s="73"/>
    </row>
    <row r="201" spans="1:26" ht="12.75" customHeight="1">
      <c r="A201" s="4" t="str">
        <f>+'6.Procurement Annex'!A167</f>
        <v>6.2.2.8.3</v>
      </c>
      <c r="B201" s="4"/>
      <c r="C201" s="4" t="str">
        <f>+'6.Procurement Annex'!C167</f>
        <v>Others (please specify)</v>
      </c>
      <c r="D201" s="70">
        <f>+'6.Procurement Annex'!K167</f>
        <v>0</v>
      </c>
      <c r="E201" s="4">
        <f>+'6.Procurement Annex'!L167</f>
        <v>0</v>
      </c>
      <c r="F201" s="125">
        <f>+'6.Procurement Annex'!M167</f>
        <v>0</v>
      </c>
      <c r="G201" s="4">
        <f>+'6.Procurement Annex'!N167</f>
        <v>0</v>
      </c>
      <c r="H201" s="125">
        <f>+'6.Procurement Annex'!O167</f>
        <v>0</v>
      </c>
      <c r="I201" s="70">
        <f>+'6.Procurement Annex'!P167</f>
        <v>0</v>
      </c>
      <c r="J201" s="70"/>
      <c r="K201" s="125"/>
      <c r="L201" s="73"/>
      <c r="M201" s="73"/>
      <c r="N201" s="73"/>
      <c r="O201" s="73"/>
      <c r="P201" s="73"/>
      <c r="Q201" s="73"/>
      <c r="R201" s="73"/>
      <c r="S201" s="73"/>
      <c r="T201" s="73"/>
      <c r="U201" s="73"/>
      <c r="V201" s="73"/>
      <c r="W201" s="73"/>
      <c r="X201" s="73"/>
      <c r="Y201" s="73"/>
      <c r="Z201" s="73"/>
    </row>
    <row r="202" spans="1:26" ht="12.75" customHeight="1">
      <c r="A202" s="30" t="str">
        <f>+'6.Procurement Annex'!A168</f>
        <v>6.2.2.9</v>
      </c>
      <c r="B202" s="30" t="str">
        <f>+'6.Procurement Annex'!B169</f>
        <v>B.16.2.3</v>
      </c>
      <c r="C202" s="30" t="str">
        <f>+'6.Procurement Annex'!C168</f>
        <v>Any other Drugs &amp; Supplies (Please specify)</v>
      </c>
      <c r="D202" s="80">
        <f>+'6.Procurement Annex'!K168</f>
        <v>0</v>
      </c>
      <c r="E202" s="33">
        <f>+'6.Procurement Annex'!L168</f>
        <v>0</v>
      </c>
      <c r="F202" s="33">
        <f>+'6.Procurement Annex'!M168</f>
        <v>0</v>
      </c>
      <c r="G202" s="30">
        <f>+'6.Procurement Annex'!N168</f>
        <v>0</v>
      </c>
      <c r="H202" s="33">
        <f>+'6.Procurement Annex'!O168</f>
        <v>0</v>
      </c>
      <c r="I202" s="80">
        <f>+'6.Procurement Annex'!P168</f>
        <v>0</v>
      </c>
      <c r="J202" s="80"/>
      <c r="K202" s="33"/>
      <c r="L202" s="73"/>
      <c r="M202" s="73"/>
      <c r="N202" s="73"/>
      <c r="O202" s="73"/>
      <c r="P202" s="73"/>
      <c r="Q202" s="73"/>
      <c r="R202" s="73"/>
      <c r="S202" s="73"/>
      <c r="T202" s="73"/>
      <c r="U202" s="73"/>
      <c r="V202" s="73"/>
      <c r="W202" s="73"/>
      <c r="X202" s="73"/>
      <c r="Y202" s="73"/>
      <c r="Z202" s="73"/>
    </row>
    <row r="203" spans="1:26" ht="12.75" customHeight="1">
      <c r="A203" s="64">
        <f>'9.Training Annex'!A6</f>
        <v>9</v>
      </c>
      <c r="B203" s="64"/>
      <c r="C203" s="64" t="str">
        <f>'9.Training Annex'!C6</f>
        <v>Training</v>
      </c>
      <c r="D203" s="64"/>
      <c r="E203" s="64"/>
      <c r="F203" s="201"/>
      <c r="G203" s="64"/>
      <c r="H203" s="65">
        <f t="shared" ref="H203:H204" si="22">H204</f>
        <v>8.4699999999999989</v>
      </c>
      <c r="I203" s="64"/>
      <c r="J203" s="64"/>
      <c r="K203" s="65">
        <f t="shared" ref="K203:K204" si="23">K204</f>
        <v>0</v>
      </c>
      <c r="L203" s="73"/>
      <c r="M203" s="73"/>
      <c r="N203" s="73"/>
      <c r="O203" s="73"/>
      <c r="P203" s="73"/>
      <c r="Q203" s="73"/>
      <c r="R203" s="73"/>
      <c r="S203" s="73"/>
      <c r="T203" s="73"/>
      <c r="U203" s="73"/>
      <c r="V203" s="73"/>
      <c r="W203" s="73"/>
      <c r="X203" s="73"/>
      <c r="Y203" s="73"/>
      <c r="Z203" s="73"/>
    </row>
    <row r="204" spans="1:26" ht="12.75" customHeight="1">
      <c r="A204" s="67">
        <v>9.5</v>
      </c>
      <c r="B204" s="67"/>
      <c r="C204" s="115" t="s">
        <v>5809</v>
      </c>
      <c r="D204" s="67"/>
      <c r="E204" s="115"/>
      <c r="F204" s="203"/>
      <c r="G204" s="115"/>
      <c r="H204" s="203">
        <f t="shared" si="22"/>
        <v>8.4699999999999989</v>
      </c>
      <c r="I204" s="67"/>
      <c r="J204" s="67"/>
      <c r="K204" s="203">
        <f t="shared" si="23"/>
        <v>0</v>
      </c>
      <c r="L204" s="73"/>
      <c r="M204" s="73"/>
      <c r="N204" s="73"/>
      <c r="O204" s="73"/>
      <c r="P204" s="73"/>
      <c r="Q204" s="73"/>
      <c r="R204" s="73"/>
      <c r="S204" s="73"/>
      <c r="T204" s="73"/>
      <c r="U204" s="73"/>
      <c r="V204" s="73"/>
      <c r="W204" s="73"/>
      <c r="X204" s="73"/>
      <c r="Y204" s="73"/>
      <c r="Z204" s="73"/>
    </row>
    <row r="205" spans="1:26" ht="12.75" customHeight="1">
      <c r="A205" s="78" t="s">
        <v>2769</v>
      </c>
      <c r="B205" s="78"/>
      <c r="C205" s="117" t="s">
        <v>2770</v>
      </c>
      <c r="D205" s="204"/>
      <c r="E205" s="116"/>
      <c r="F205" s="652"/>
      <c r="G205" s="117"/>
      <c r="H205" s="265">
        <f>SUM(H206:H230)</f>
        <v>8.4699999999999989</v>
      </c>
      <c r="I205" s="204"/>
      <c r="J205" s="78"/>
      <c r="K205" s="265">
        <f>SUM(K206:K230)</f>
        <v>0</v>
      </c>
      <c r="L205" s="73"/>
      <c r="M205" s="73"/>
      <c r="N205" s="73"/>
      <c r="O205" s="73"/>
      <c r="P205" s="73"/>
      <c r="Q205" s="73"/>
      <c r="R205" s="73"/>
      <c r="S205" s="73"/>
      <c r="T205" s="73"/>
      <c r="U205" s="73"/>
      <c r="V205" s="73"/>
      <c r="W205" s="73"/>
      <c r="X205" s="73"/>
      <c r="Y205" s="73"/>
      <c r="Z205" s="73"/>
    </row>
    <row r="206" spans="1:26" ht="12.75" customHeight="1">
      <c r="A206" s="4" t="str">
        <f>+'9.Training Annex'!A57</f>
        <v>9.5.2.1</v>
      </c>
      <c r="B206" s="174" t="str">
        <f>+'9.Training Annex'!B57</f>
        <v>A.2.1</v>
      </c>
      <c r="C206" s="4" t="str">
        <f>+'9.Training Annex'!C57</f>
        <v>IMNCI (including F-IMNCI; primarily budget for  planning for pre-service IMNCI activities in medical colleges, nursing colleges, and ANMTCs other training)</v>
      </c>
      <c r="D206" s="70" t="str">
        <f>+'9.Training Annex'!K57</f>
        <v>Per batch</v>
      </c>
      <c r="E206" s="4">
        <f>+'9.Training Annex'!L57</f>
        <v>30000</v>
      </c>
      <c r="F206" s="125">
        <f>+'9.Training Annex'!M57</f>
        <v>0.3</v>
      </c>
      <c r="G206" s="276">
        <f>+'9.Training Annex'!N57</f>
        <v>1</v>
      </c>
      <c r="H206" s="125">
        <f>+'9.Training Annex'!O57</f>
        <v>0.3</v>
      </c>
      <c r="I206" s="70" t="str">
        <f>+'9.Training Annex'!P57</f>
        <v>Refresher training for One batch of MOs</v>
      </c>
      <c r="J206" s="70"/>
      <c r="K206" s="125"/>
      <c r="L206" s="73"/>
      <c r="M206" s="73"/>
      <c r="N206" s="73"/>
      <c r="O206" s="73"/>
      <c r="P206" s="73"/>
      <c r="Q206" s="73"/>
      <c r="R206" s="73"/>
      <c r="S206" s="73"/>
      <c r="T206" s="73"/>
      <c r="U206" s="73"/>
      <c r="V206" s="73"/>
      <c r="W206" s="73"/>
      <c r="X206" s="73"/>
      <c r="Y206" s="73"/>
      <c r="Z206" s="73"/>
    </row>
    <row r="207" spans="1:26" ht="12.75" customHeight="1">
      <c r="A207" s="4" t="str">
        <f>+'9.Training Annex'!A58</f>
        <v>9.5.2.2</v>
      </c>
      <c r="B207" s="174" t="str">
        <f>+'9.Training Annex'!B58</f>
        <v>A.2.6</v>
      </c>
      <c r="C207" s="4" t="str">
        <f>+'9.Training Annex'!C58</f>
        <v>Orientation/Planning Meeting/Launch on SAANS initiative at State or District (Pneumonia)/IDCF orientation</v>
      </c>
      <c r="D207" s="70" t="str">
        <f>+'9.Training Annex'!K58</f>
        <v>Per Health Centre</v>
      </c>
      <c r="E207" s="4">
        <f>+'9.Training Annex'!L58</f>
        <v>225000</v>
      </c>
      <c r="F207" s="125">
        <f>+'9.Training Annex'!M58</f>
        <v>2.25</v>
      </c>
      <c r="G207" s="276">
        <f>+'9.Training Annex'!N58</f>
        <v>1</v>
      </c>
      <c r="H207" s="125">
        <f>+'9.Training Annex'!O58</f>
        <v>2.25</v>
      </c>
      <c r="I207" s="70" t="str">
        <f>+'9.Training Annex'!P58</f>
        <v>State level function for World pneumonia Day:Rs 40,000/-. For sensitization activities in 37 Health Centres @ Rs.5000(Rs 3000 for Diarrhoea sensitization and Ras 2000 for pneumonia sensitization )per Health Centre
 37 x 5000 = Rs.185000/-</v>
      </c>
      <c r="J207" s="70"/>
      <c r="K207" s="125"/>
      <c r="L207" s="73"/>
      <c r="M207" s="73"/>
      <c r="N207" s="73"/>
      <c r="O207" s="73"/>
      <c r="P207" s="73"/>
      <c r="Q207" s="73"/>
      <c r="R207" s="73"/>
      <c r="S207" s="73"/>
      <c r="T207" s="73"/>
      <c r="U207" s="73"/>
      <c r="V207" s="73"/>
      <c r="W207" s="73"/>
      <c r="X207" s="73"/>
      <c r="Y207" s="73"/>
      <c r="Z207" s="73"/>
    </row>
    <row r="208" spans="1:26" ht="12.75" customHeight="1">
      <c r="A208" s="4" t="str">
        <f>+'9.Training Annex'!A59</f>
        <v>9.5.2.3</v>
      </c>
      <c r="B208" s="174" t="str">
        <f>+'9.Training Annex'!B59</f>
        <v>A.2.7</v>
      </c>
      <c r="C208" s="4" t="str">
        <f>+'9.Training Annex'!C59</f>
        <v>Orientation activities on vitamin A supplementation and Anaemia Mukta Bharat Programme</v>
      </c>
      <c r="D208" s="70">
        <f>+'9.Training Annex'!K59</f>
        <v>0</v>
      </c>
      <c r="E208" s="4">
        <f>+'9.Training Annex'!L59</f>
        <v>0</v>
      </c>
      <c r="F208" s="125">
        <f>+'9.Training Annex'!M59</f>
        <v>0</v>
      </c>
      <c r="G208" s="125">
        <f>+'9.Training Annex'!N59</f>
        <v>0</v>
      </c>
      <c r="H208" s="125">
        <f>+'9.Training Annex'!O59</f>
        <v>0</v>
      </c>
      <c r="I208" s="70">
        <f>+'9.Training Annex'!P59</f>
        <v>0</v>
      </c>
      <c r="J208" s="70"/>
      <c r="K208" s="125"/>
      <c r="L208" s="73"/>
      <c r="M208" s="73"/>
      <c r="N208" s="73"/>
      <c r="O208" s="73"/>
      <c r="P208" s="73"/>
      <c r="Q208" s="73"/>
      <c r="R208" s="73"/>
      <c r="S208" s="73"/>
      <c r="T208" s="73"/>
      <c r="U208" s="73"/>
      <c r="V208" s="73"/>
      <c r="W208" s="73"/>
      <c r="X208" s="73"/>
      <c r="Y208" s="73"/>
      <c r="Z208" s="73"/>
    </row>
    <row r="209" spans="1:26" ht="12.75" customHeight="1">
      <c r="A209" s="4" t="str">
        <f>+'9.Training Annex'!A60</f>
        <v>9.5.2.4</v>
      </c>
      <c r="B209" s="174" t="str">
        <f>+'9.Training Annex'!B60</f>
        <v>A.2.8</v>
      </c>
      <c r="C209" s="4" t="str">
        <f>+'9.Training Annex'!C60</f>
        <v xml:space="preserve">Child Death Review Trainings </v>
      </c>
      <c r="D209" s="70">
        <f>+'9.Training Annex'!K60</f>
        <v>0</v>
      </c>
      <c r="E209" s="4">
        <f>+'9.Training Annex'!L60</f>
        <v>0</v>
      </c>
      <c r="F209" s="125">
        <f>+'9.Training Annex'!M60</f>
        <v>0</v>
      </c>
      <c r="G209" s="125">
        <f>+'9.Training Annex'!N60</f>
        <v>0</v>
      </c>
      <c r="H209" s="125">
        <f>+'9.Training Annex'!O60</f>
        <v>0</v>
      </c>
      <c r="I209" s="70">
        <f>+'9.Training Annex'!P60</f>
        <v>0</v>
      </c>
      <c r="J209" s="70"/>
      <c r="K209" s="125"/>
      <c r="L209" s="73"/>
      <c r="M209" s="73"/>
      <c r="N209" s="73"/>
      <c r="O209" s="73"/>
      <c r="P209" s="73"/>
      <c r="Q209" s="73"/>
      <c r="R209" s="73"/>
      <c r="S209" s="73"/>
      <c r="T209" s="73"/>
      <c r="U209" s="73"/>
      <c r="V209" s="73"/>
      <c r="W209" s="73"/>
      <c r="X209" s="73"/>
      <c r="Y209" s="73"/>
      <c r="Z209" s="73"/>
    </row>
    <row r="210" spans="1:26" ht="12.75" customHeight="1">
      <c r="A210" s="4" t="str">
        <f>+'9.Training Annex'!A61</f>
        <v>9.5.2.5</v>
      </c>
      <c r="B210" s="4" t="str">
        <f>+'9.Training Annex'!B61</f>
        <v>A.2.11.1</v>
      </c>
      <c r="C210" s="4" t="str">
        <f>+'9.Training Annex'!C61</f>
        <v>Provision for State &amp; District level (Training and Workshops) (Dissemination to be budgeted under IEC; Meetings/ review meetings to be budgeted under PM)</v>
      </c>
      <c r="D210" s="70">
        <f>+'9.Training Annex'!K61</f>
        <v>0</v>
      </c>
      <c r="E210" s="4">
        <f>+'9.Training Annex'!L61</f>
        <v>0</v>
      </c>
      <c r="F210" s="125">
        <f>+'9.Training Annex'!M61</f>
        <v>0</v>
      </c>
      <c r="G210" s="125">
        <f>+'9.Training Annex'!N61</f>
        <v>0</v>
      </c>
      <c r="H210" s="125">
        <f>+'9.Training Annex'!O61</f>
        <v>0</v>
      </c>
      <c r="I210" s="70">
        <f>+'9.Training Annex'!P61</f>
        <v>0</v>
      </c>
      <c r="J210" s="70"/>
      <c r="K210" s="125"/>
      <c r="L210" s="73"/>
      <c r="M210" s="73"/>
      <c r="N210" s="73"/>
      <c r="O210" s="73"/>
      <c r="P210" s="73"/>
      <c r="Q210" s="73"/>
      <c r="R210" s="73"/>
      <c r="S210" s="73"/>
      <c r="T210" s="73"/>
      <c r="U210" s="73"/>
      <c r="V210" s="73"/>
      <c r="W210" s="73"/>
      <c r="X210" s="73"/>
      <c r="Y210" s="73"/>
      <c r="Z210" s="73"/>
    </row>
    <row r="211" spans="1:26" ht="12.75" customHeight="1">
      <c r="A211" s="4" t="str">
        <f>+'9.Training Annex'!A62</f>
        <v>9.5.2.6</v>
      </c>
      <c r="B211" s="4" t="str">
        <f>+'9.Training Annex'!B62</f>
        <v>A.9.5.1.1</v>
      </c>
      <c r="C211" s="4" t="str">
        <f>+'9.Training Annex'!C62</f>
        <v>TOT on IMNCI (pre-service and in-service)</v>
      </c>
      <c r="D211" s="70">
        <f>+'9.Training Annex'!K62</f>
        <v>0</v>
      </c>
      <c r="E211" s="4">
        <f>+'9.Training Annex'!L62</f>
        <v>0</v>
      </c>
      <c r="F211" s="125">
        <f>+'9.Training Annex'!M62</f>
        <v>0</v>
      </c>
      <c r="G211" s="125">
        <f>+'9.Training Annex'!N62</f>
        <v>0</v>
      </c>
      <c r="H211" s="125">
        <f>+'9.Training Annex'!O62</f>
        <v>0</v>
      </c>
      <c r="I211" s="70">
        <f>+'9.Training Annex'!P62</f>
        <v>0</v>
      </c>
      <c r="J211" s="70"/>
      <c r="K211" s="125"/>
      <c r="L211" s="73"/>
      <c r="M211" s="73"/>
      <c r="N211" s="73"/>
      <c r="O211" s="73"/>
      <c r="P211" s="73"/>
      <c r="Q211" s="73"/>
      <c r="R211" s="73"/>
      <c r="S211" s="73"/>
      <c r="T211" s="73"/>
      <c r="U211" s="73"/>
      <c r="V211" s="73"/>
      <c r="W211" s="73"/>
      <c r="X211" s="73"/>
      <c r="Y211" s="73"/>
      <c r="Z211" s="73"/>
    </row>
    <row r="212" spans="1:26" ht="12.75" customHeight="1">
      <c r="A212" s="4" t="str">
        <f>+'9.Training Annex'!A63</f>
        <v>9.5.2.7</v>
      </c>
      <c r="B212" s="4" t="str">
        <f>+'9.Training Annex'!B63</f>
        <v>A.9.5.1.2</v>
      </c>
      <c r="C212" s="4" t="str">
        <f>+'9.Training Annex'!C63</f>
        <v>IMNCI Training for ANMs / LHVs</v>
      </c>
      <c r="D212" s="70">
        <f>+'9.Training Annex'!K63</f>
        <v>0</v>
      </c>
      <c r="E212" s="4">
        <f>+'9.Training Annex'!L63</f>
        <v>0</v>
      </c>
      <c r="F212" s="125">
        <f>+'9.Training Annex'!M63</f>
        <v>0</v>
      </c>
      <c r="G212" s="125">
        <f>+'9.Training Annex'!N63</f>
        <v>0</v>
      </c>
      <c r="H212" s="125">
        <f>+'9.Training Annex'!O63</f>
        <v>0</v>
      </c>
      <c r="I212" s="70">
        <f>+'9.Training Annex'!P63</f>
        <v>0</v>
      </c>
      <c r="J212" s="70"/>
      <c r="K212" s="125"/>
      <c r="L212" s="73"/>
      <c r="M212" s="73"/>
      <c r="N212" s="73"/>
      <c r="O212" s="73"/>
      <c r="P212" s="73"/>
      <c r="Q212" s="73"/>
      <c r="R212" s="73"/>
      <c r="S212" s="73"/>
      <c r="T212" s="73"/>
      <c r="U212" s="73"/>
      <c r="V212" s="73"/>
      <c r="W212" s="73"/>
      <c r="X212" s="73"/>
      <c r="Y212" s="73"/>
      <c r="Z212" s="73"/>
    </row>
    <row r="213" spans="1:26" ht="12.75" customHeight="1">
      <c r="A213" s="4" t="str">
        <f>+'9.Training Annex'!A64</f>
        <v>9.5.2.8</v>
      </c>
      <c r="B213" s="4" t="str">
        <f>+'9.Training Annex'!B64</f>
        <v>A.9.5.2.1</v>
      </c>
      <c r="C213" s="4" t="str">
        <f>+'9.Training Annex'!C64</f>
        <v>TOT on F-IMNCI</v>
      </c>
      <c r="D213" s="70">
        <f>+'9.Training Annex'!K64</f>
        <v>0</v>
      </c>
      <c r="E213" s="4">
        <f>+'9.Training Annex'!L64</f>
        <v>0</v>
      </c>
      <c r="F213" s="125">
        <f>+'9.Training Annex'!M64</f>
        <v>0</v>
      </c>
      <c r="G213" s="125">
        <f>+'9.Training Annex'!N64</f>
        <v>0</v>
      </c>
      <c r="H213" s="125">
        <f>+'9.Training Annex'!O64</f>
        <v>0</v>
      </c>
      <c r="I213" s="70">
        <f>+'9.Training Annex'!P64</f>
        <v>0</v>
      </c>
      <c r="J213" s="70"/>
      <c r="K213" s="125"/>
      <c r="L213" s="73"/>
      <c r="M213" s="73"/>
      <c r="N213" s="73"/>
      <c r="O213" s="73"/>
      <c r="P213" s="73"/>
      <c r="Q213" s="73"/>
      <c r="R213" s="73"/>
      <c r="S213" s="73"/>
      <c r="T213" s="73"/>
      <c r="U213" s="73"/>
      <c r="V213" s="73"/>
      <c r="W213" s="73"/>
      <c r="X213" s="73"/>
      <c r="Y213" s="73"/>
      <c r="Z213" s="73"/>
    </row>
    <row r="214" spans="1:26" ht="12.75" customHeight="1">
      <c r="A214" s="4" t="str">
        <f>+'9.Training Annex'!A65</f>
        <v>9.5.2.9</v>
      </c>
      <c r="B214" s="4" t="str">
        <f>+'9.Training Annex'!B65</f>
        <v>A.9.5.2.2</v>
      </c>
      <c r="C214" s="4" t="str">
        <f>+'9.Training Annex'!C65</f>
        <v>F-IMNCI Training for Medical Officers</v>
      </c>
      <c r="D214" s="70">
        <f>+'9.Training Annex'!K65</f>
        <v>0</v>
      </c>
      <c r="E214" s="4">
        <f>+'9.Training Annex'!L65</f>
        <v>0</v>
      </c>
      <c r="F214" s="125">
        <f>+'9.Training Annex'!M65</f>
        <v>0</v>
      </c>
      <c r="G214" s="125">
        <f>+'9.Training Annex'!N65</f>
        <v>0</v>
      </c>
      <c r="H214" s="125">
        <f>+'9.Training Annex'!O65</f>
        <v>0</v>
      </c>
      <c r="I214" s="70">
        <f>+'9.Training Annex'!P65</f>
        <v>0</v>
      </c>
      <c r="J214" s="70"/>
      <c r="K214" s="125"/>
      <c r="L214" s="73"/>
      <c r="M214" s="73"/>
      <c r="N214" s="73"/>
      <c r="O214" s="73"/>
      <c r="P214" s="73"/>
      <c r="Q214" s="73"/>
      <c r="R214" s="73"/>
      <c r="S214" s="73"/>
      <c r="T214" s="73"/>
      <c r="U214" s="73"/>
      <c r="V214" s="73"/>
      <c r="W214" s="73"/>
      <c r="X214" s="73"/>
      <c r="Y214" s="73"/>
      <c r="Z214" s="73"/>
    </row>
    <row r="215" spans="1:26" ht="12.75" customHeight="1">
      <c r="A215" s="4" t="str">
        <f>+'9.Training Annex'!A66</f>
        <v>9.5.2.10</v>
      </c>
      <c r="B215" s="4" t="str">
        <f>+'9.Training Annex'!B66</f>
        <v>A.9.5.2.3</v>
      </c>
      <c r="C215" s="4" t="str">
        <f>+'9.Training Annex'!C66</f>
        <v>F-IMNCI Training for Staff Nurses</v>
      </c>
      <c r="D215" s="70">
        <f>+'9.Training Annex'!K66</f>
        <v>0</v>
      </c>
      <c r="E215" s="4">
        <f>+'9.Training Annex'!L66</f>
        <v>0</v>
      </c>
      <c r="F215" s="125">
        <f>+'9.Training Annex'!M66</f>
        <v>0</v>
      </c>
      <c r="G215" s="125">
        <f>+'9.Training Annex'!N66</f>
        <v>0</v>
      </c>
      <c r="H215" s="125">
        <f>+'9.Training Annex'!O66</f>
        <v>0</v>
      </c>
      <c r="I215" s="70">
        <f>+'9.Training Annex'!P66</f>
        <v>0</v>
      </c>
      <c r="J215" s="70"/>
      <c r="K215" s="125"/>
      <c r="L215" s="73"/>
      <c r="M215" s="73"/>
      <c r="N215" s="73"/>
      <c r="O215" s="73"/>
      <c r="P215" s="73"/>
      <c r="Q215" s="73"/>
      <c r="R215" s="73"/>
      <c r="S215" s="73"/>
      <c r="T215" s="73"/>
      <c r="U215" s="73"/>
      <c r="V215" s="73"/>
      <c r="W215" s="73"/>
      <c r="X215" s="73"/>
      <c r="Y215" s="73"/>
      <c r="Z215" s="73"/>
    </row>
    <row r="216" spans="1:26" ht="12.75" customHeight="1">
      <c r="A216" s="4" t="str">
        <f>+'9.Training Annex'!A67</f>
        <v>9.5.2.11</v>
      </c>
      <c r="B216" s="4" t="str">
        <f>+'9.Training Annex'!B67</f>
        <v>A.9.5.4.1</v>
      </c>
      <c r="C216" s="4" t="str">
        <f>+'9.Training Annex'!C67</f>
        <v>Training on facility based management of Severe Acute Malnutrition (including refreshers)</v>
      </c>
      <c r="D216" s="70">
        <f>+'9.Training Annex'!K67</f>
        <v>0</v>
      </c>
      <c r="E216" s="4">
        <f>+'9.Training Annex'!L67</f>
        <v>0</v>
      </c>
      <c r="F216" s="125">
        <f>+'9.Training Annex'!M67</f>
        <v>0</v>
      </c>
      <c r="G216" s="125">
        <f>+'9.Training Annex'!N67</f>
        <v>0</v>
      </c>
      <c r="H216" s="125">
        <f>+'9.Training Annex'!O67</f>
        <v>0</v>
      </c>
      <c r="I216" s="70">
        <f>+'9.Training Annex'!P67</f>
        <v>0</v>
      </c>
      <c r="J216" s="70"/>
      <c r="K216" s="125"/>
      <c r="L216" s="73"/>
      <c r="M216" s="73"/>
      <c r="N216" s="73"/>
      <c r="O216" s="73"/>
      <c r="P216" s="73"/>
      <c r="Q216" s="73"/>
      <c r="R216" s="73"/>
      <c r="S216" s="73"/>
      <c r="T216" s="73"/>
      <c r="U216" s="73"/>
      <c r="V216" s="73"/>
      <c r="W216" s="73"/>
      <c r="X216" s="73"/>
      <c r="Y216" s="73"/>
      <c r="Z216" s="73"/>
    </row>
    <row r="217" spans="1:26" ht="12.75" customHeight="1">
      <c r="A217" s="4" t="str">
        <f>+'9.Training Annex'!A68</f>
        <v>9.5.2.12</v>
      </c>
      <c r="B217" s="4" t="str">
        <f>+'9.Training Annex'!B68</f>
        <v>A.9.5.5.1.1</v>
      </c>
      <c r="C217" s="4" t="str">
        <f>+'9.Training Annex'!C68</f>
        <v>TOT for NSSK</v>
      </c>
      <c r="D217" s="70" t="str">
        <f>+'9.Training Annex'!K68</f>
        <v>Per batch</v>
      </c>
      <c r="E217" s="4">
        <f>+'9.Training Annex'!L68</f>
        <v>30000</v>
      </c>
      <c r="F217" s="125">
        <f>+'9.Training Annex'!M68</f>
        <v>0.3</v>
      </c>
      <c r="G217" s="276">
        <f>+'9.Training Annex'!N68</f>
        <v>1</v>
      </c>
      <c r="H217" s="125">
        <f>+'9.Training Annex'!O68</f>
        <v>0.3</v>
      </c>
      <c r="I217" s="70" t="str">
        <f>+'9.Training Annex'!P68</f>
        <v>1 day training of 2 paediatricians from both DHs and SDH Ponda</v>
      </c>
      <c r="J217" s="70"/>
      <c r="K217" s="125"/>
      <c r="L217" s="73"/>
      <c r="M217" s="73"/>
      <c r="N217" s="73"/>
      <c r="O217" s="73"/>
      <c r="P217" s="73"/>
      <c r="Q217" s="73"/>
      <c r="R217" s="73"/>
      <c r="S217" s="73"/>
      <c r="T217" s="73"/>
      <c r="U217" s="73"/>
      <c r="V217" s="73"/>
      <c r="W217" s="73"/>
      <c r="X217" s="73"/>
      <c r="Y217" s="73"/>
      <c r="Z217" s="73"/>
    </row>
    <row r="218" spans="1:26" ht="12.75" customHeight="1">
      <c r="A218" s="4" t="str">
        <f>+'9.Training Annex'!A69</f>
        <v>9.5.2.13</v>
      </c>
      <c r="B218" s="4" t="str">
        <f>+'9.Training Annex'!B69</f>
        <v>A.9.5.5.1.2</v>
      </c>
      <c r="C218" s="4" t="str">
        <f>+'9.Training Annex'!C69</f>
        <v>NSSK Training for Medical Officers</v>
      </c>
      <c r="D218" s="70" t="str">
        <f>+'9.Training Annex'!K69</f>
        <v>Per batch</v>
      </c>
      <c r="E218" s="4">
        <f>+'9.Training Annex'!L69</f>
        <v>50000</v>
      </c>
      <c r="F218" s="125">
        <f>+'9.Training Annex'!M69</f>
        <v>0.5</v>
      </c>
      <c r="G218" s="276">
        <f>+'9.Training Annex'!N69</f>
        <v>1</v>
      </c>
      <c r="H218" s="125">
        <f>+'9.Training Annex'!O69</f>
        <v>0.5</v>
      </c>
      <c r="I218" s="70" t="str">
        <f>+'9.Training Annex'!P69</f>
        <v>2 days training for MOs through GMC @ 50000*1= 50000</v>
      </c>
      <c r="J218" s="70"/>
      <c r="K218" s="125"/>
      <c r="L218" s="73"/>
      <c r="M218" s="73"/>
      <c r="N218" s="73"/>
      <c r="O218" s="73"/>
      <c r="P218" s="73"/>
      <c r="Q218" s="73"/>
      <c r="R218" s="73"/>
      <c r="S218" s="73"/>
      <c r="T218" s="73"/>
      <c r="U218" s="73"/>
      <c r="V218" s="73"/>
      <c r="W218" s="73"/>
      <c r="X218" s="73"/>
      <c r="Y218" s="73"/>
      <c r="Z218" s="73"/>
    </row>
    <row r="219" spans="1:26" ht="12.75" customHeight="1">
      <c r="A219" s="4" t="str">
        <f>+'9.Training Annex'!A70</f>
        <v>9.5.2.14</v>
      </c>
      <c r="B219" s="4" t="str">
        <f>+'9.Training Annex'!B70</f>
        <v>A.9.5.5.1.3</v>
      </c>
      <c r="C219" s="4" t="str">
        <f>+'9.Training Annex'!C70</f>
        <v>NSSK Training for SNs</v>
      </c>
      <c r="D219" s="70">
        <f>+'9.Training Annex'!K70</f>
        <v>0</v>
      </c>
      <c r="E219" s="4">
        <f>+'9.Training Annex'!L70</f>
        <v>0</v>
      </c>
      <c r="F219" s="125">
        <f>+'9.Training Annex'!M70</f>
        <v>0</v>
      </c>
      <c r="G219" s="125">
        <f>+'9.Training Annex'!N70</f>
        <v>0</v>
      </c>
      <c r="H219" s="125">
        <f>+'9.Training Annex'!O70</f>
        <v>0</v>
      </c>
      <c r="I219" s="70">
        <f>+'9.Training Annex'!P70</f>
        <v>0</v>
      </c>
      <c r="J219" s="70"/>
      <c r="K219" s="125"/>
      <c r="L219" s="73"/>
      <c r="M219" s="73"/>
      <c r="N219" s="73"/>
      <c r="O219" s="73"/>
      <c r="P219" s="73"/>
      <c r="Q219" s="73"/>
      <c r="R219" s="73"/>
      <c r="S219" s="73"/>
      <c r="T219" s="73"/>
      <c r="U219" s="73"/>
      <c r="V219" s="73"/>
      <c r="W219" s="73"/>
      <c r="X219" s="73"/>
      <c r="Y219" s="73"/>
      <c r="Z219" s="73"/>
    </row>
    <row r="220" spans="1:26" ht="12.75" customHeight="1">
      <c r="A220" s="4" t="str">
        <f>+'9.Training Annex'!A71</f>
        <v>9.5.2.15</v>
      </c>
      <c r="B220" s="4" t="str">
        <f>+'9.Training Annex'!B71</f>
        <v>A.9.5.5.1.4</v>
      </c>
      <c r="C220" s="4" t="str">
        <f>+'9.Training Annex'!C71</f>
        <v>NSSK Training for ANMs</v>
      </c>
      <c r="D220" s="70">
        <f>+'9.Training Annex'!K71</f>
        <v>0</v>
      </c>
      <c r="E220" s="4">
        <f>+'9.Training Annex'!L71</f>
        <v>0</v>
      </c>
      <c r="F220" s="125">
        <f>+'9.Training Annex'!M71</f>
        <v>0</v>
      </c>
      <c r="G220" s="125">
        <f>+'9.Training Annex'!N71</f>
        <v>0</v>
      </c>
      <c r="H220" s="125">
        <f>+'9.Training Annex'!O71</f>
        <v>0</v>
      </c>
      <c r="I220" s="70">
        <f>+'9.Training Annex'!P71</f>
        <v>0</v>
      </c>
      <c r="J220" s="70"/>
      <c r="K220" s="125"/>
      <c r="L220" s="73"/>
      <c r="M220" s="73"/>
      <c r="N220" s="73"/>
      <c r="O220" s="73"/>
      <c r="P220" s="73"/>
      <c r="Q220" s="73"/>
      <c r="R220" s="73"/>
      <c r="S220" s="73"/>
      <c r="T220" s="73"/>
      <c r="U220" s="73"/>
      <c r="V220" s="73"/>
      <c r="W220" s="73"/>
      <c r="X220" s="73"/>
      <c r="Y220" s="73"/>
      <c r="Z220" s="73"/>
    </row>
    <row r="221" spans="1:26" ht="12.75" customHeight="1">
      <c r="A221" s="4" t="str">
        <f>+'9.Training Annex'!A72</f>
        <v>9.5.2.16</v>
      </c>
      <c r="B221" s="4" t="str">
        <f>+'9.Training Annex'!B72</f>
        <v>A.9.5.5.2.a</v>
      </c>
      <c r="C221" s="4" t="str">
        <f>+'9.Training Annex'!C72</f>
        <v xml:space="preserve">4 days Training for facility based new-born care </v>
      </c>
      <c r="D221" s="70">
        <f>+'9.Training Annex'!K72</f>
        <v>0</v>
      </c>
      <c r="E221" s="4">
        <f>+'9.Training Annex'!L72</f>
        <v>0</v>
      </c>
      <c r="F221" s="125">
        <f>+'9.Training Annex'!M72</f>
        <v>0</v>
      </c>
      <c r="G221" s="125">
        <f>+'9.Training Annex'!N72</f>
        <v>0</v>
      </c>
      <c r="H221" s="125">
        <f>+'9.Training Annex'!O72</f>
        <v>0</v>
      </c>
      <c r="I221" s="70">
        <f>+'9.Training Annex'!P72</f>
        <v>0</v>
      </c>
      <c r="J221" s="70"/>
      <c r="K221" s="125"/>
      <c r="L221" s="73"/>
      <c r="M221" s="73"/>
      <c r="N221" s="73"/>
      <c r="O221" s="73"/>
      <c r="P221" s="73"/>
      <c r="Q221" s="73"/>
      <c r="R221" s="73"/>
      <c r="S221" s="73"/>
      <c r="T221" s="73"/>
      <c r="U221" s="73"/>
      <c r="V221" s="73"/>
      <c r="W221" s="73"/>
      <c r="X221" s="73"/>
      <c r="Y221" s="73"/>
      <c r="Z221" s="73"/>
    </row>
    <row r="222" spans="1:26" ht="12.75" customHeight="1">
      <c r="A222" s="4" t="str">
        <f>+'9.Training Annex'!A73</f>
        <v>9.5.2.17</v>
      </c>
      <c r="B222" s="4" t="str">
        <f>+'9.Training Annex'!B73</f>
        <v>A.9.5.5.2.b</v>
      </c>
      <c r="C222" s="4" t="str">
        <f>+'9.Training Annex'!C73</f>
        <v>2 weeks observership for facility based new-born care</v>
      </c>
      <c r="D222" s="70">
        <f>+'9.Training Annex'!K73</f>
        <v>0</v>
      </c>
      <c r="E222" s="4">
        <f>+'9.Training Annex'!L73</f>
        <v>0</v>
      </c>
      <c r="F222" s="125">
        <f>+'9.Training Annex'!M73</f>
        <v>0</v>
      </c>
      <c r="G222" s="125">
        <f>+'9.Training Annex'!N73</f>
        <v>0</v>
      </c>
      <c r="H222" s="125">
        <f>+'9.Training Annex'!O73</f>
        <v>0</v>
      </c>
      <c r="I222" s="70">
        <f>+'9.Training Annex'!P73</f>
        <v>0</v>
      </c>
      <c r="J222" s="70"/>
      <c r="K222" s="125"/>
      <c r="L222" s="73"/>
      <c r="M222" s="73"/>
      <c r="N222" s="73"/>
      <c r="O222" s="73"/>
      <c r="P222" s="73"/>
      <c r="Q222" s="73"/>
      <c r="R222" s="73"/>
      <c r="S222" s="73"/>
      <c r="T222" s="73"/>
      <c r="U222" s="73"/>
      <c r="V222" s="73"/>
      <c r="W222" s="73"/>
      <c r="X222" s="73"/>
      <c r="Y222" s="73"/>
      <c r="Z222" s="73"/>
    </row>
    <row r="223" spans="1:26" ht="12.75" customHeight="1">
      <c r="A223" s="4" t="str">
        <f>+'9.Training Annex'!A74</f>
        <v>9.5.2.18</v>
      </c>
      <c r="B223" s="4" t="str">
        <f>+'9.Training Annex'!B74</f>
        <v>A.9.5.5.2.c</v>
      </c>
      <c r="C223" s="4" t="str">
        <f>+'9.Training Annex'!C74</f>
        <v>4 days Trainings on IYCF for MOs, SNs, ANMs of all DPs and SCs (ToT, 4 days IYCF Trainings &amp; 1 day Sensitisation on MAA Program)</v>
      </c>
      <c r="D223" s="70" t="str">
        <f>+'9.Training Annex'!K74</f>
        <v>Per batch</v>
      </c>
      <c r="E223" s="4">
        <f>+'9.Training Annex'!L74</f>
        <v>30000</v>
      </c>
      <c r="F223" s="125">
        <f>+'9.Training Annex'!M74</f>
        <v>0.3</v>
      </c>
      <c r="G223" s="276">
        <f>+'9.Training Annex'!N74</f>
        <v>1</v>
      </c>
      <c r="H223" s="125">
        <f>+'9.Training Annex'!O74</f>
        <v>0.3</v>
      </c>
      <c r="I223" s="70" t="str">
        <f>+'9.Training Annex'!P74</f>
        <v>State level MAA refreshers training of 1 batch @30000/- for 37 participants(ANMs, Staff Nurses)</v>
      </c>
      <c r="J223" s="70"/>
      <c r="K223" s="125"/>
      <c r="L223" s="73"/>
      <c r="M223" s="73"/>
      <c r="N223" s="73"/>
      <c r="O223" s="73"/>
      <c r="P223" s="73"/>
      <c r="Q223" s="73"/>
      <c r="R223" s="73"/>
      <c r="S223" s="73"/>
      <c r="T223" s="73"/>
      <c r="U223" s="73"/>
      <c r="V223" s="73"/>
      <c r="W223" s="73"/>
      <c r="X223" s="73"/>
      <c r="Y223" s="73"/>
      <c r="Z223" s="73"/>
    </row>
    <row r="224" spans="1:26" ht="12.75" customHeight="1">
      <c r="A224" s="4" t="str">
        <f>+'9.Training Annex'!A75</f>
        <v>9.5.2.19</v>
      </c>
      <c r="B224" s="4" t="str">
        <f>+'9.Training Annex'!B75</f>
        <v>A.9.5.5.2.d</v>
      </c>
      <c r="C224" s="4" t="str">
        <f>+'9.Training Annex'!C75</f>
        <v>Orientation on National Deworming Day</v>
      </c>
      <c r="D224" s="70" t="str">
        <f>+'9.Training Annex'!K75</f>
        <v>Per centre per round</v>
      </c>
      <c r="E224" s="276">
        <f>+'9.Training Annex'!L75</f>
        <v>3000</v>
      </c>
      <c r="F224" s="125">
        <f>+'9.Training Annex'!M75</f>
        <v>0.03</v>
      </c>
      <c r="G224" s="276">
        <f>+'9.Training Annex'!N75</f>
        <v>74</v>
      </c>
      <c r="H224" s="125">
        <f>+'9.Training Annex'!O75</f>
        <v>2.2199999999999998</v>
      </c>
      <c r="I224" s="130" t="str">
        <f>+'9.Training Annex'!P75</f>
        <v>Proposed for 37 Health Centres @ Rs.3000 per Health Centre for 2 NDD rounds
 37 x 3000 x 2 = 222000</v>
      </c>
      <c r="J224" s="70"/>
      <c r="K224" s="125"/>
      <c r="L224" s="73"/>
      <c r="M224" s="73"/>
      <c r="N224" s="73"/>
      <c r="O224" s="73"/>
      <c r="P224" s="73"/>
      <c r="Q224" s="73"/>
      <c r="R224" s="73"/>
      <c r="S224" s="73"/>
      <c r="T224" s="73"/>
      <c r="U224" s="73"/>
      <c r="V224" s="73"/>
      <c r="W224" s="73"/>
      <c r="X224" s="73"/>
      <c r="Y224" s="73"/>
      <c r="Z224" s="73"/>
    </row>
    <row r="225" spans="1:26" ht="12.75" customHeight="1">
      <c r="A225" s="4" t="str">
        <f>+'9.Training Annex'!A76</f>
        <v>9.5.2.20</v>
      </c>
      <c r="B225" s="4"/>
      <c r="C225" s="4" t="str">
        <f>+'9.Training Annex'!C76</f>
        <v>TOT (MO, SN) for Family participatory care (KMC)</v>
      </c>
      <c r="D225" s="70">
        <f>+'9.Training Annex'!K76</f>
        <v>0</v>
      </c>
      <c r="E225" s="4">
        <f>+'9.Training Annex'!L76</f>
        <v>0</v>
      </c>
      <c r="F225" s="125">
        <f>+'9.Training Annex'!M76</f>
        <v>0</v>
      </c>
      <c r="G225" s="125">
        <f>+'9.Training Annex'!N76</f>
        <v>0</v>
      </c>
      <c r="H225" s="125">
        <f>+'9.Training Annex'!O76</f>
        <v>0</v>
      </c>
      <c r="I225" s="70">
        <f>+'9.Training Annex'!P76</f>
        <v>0</v>
      </c>
      <c r="J225" s="70"/>
      <c r="K225" s="125"/>
      <c r="L225" s="73"/>
      <c r="M225" s="73"/>
      <c r="N225" s="73"/>
      <c r="O225" s="73"/>
      <c r="P225" s="73"/>
      <c r="Q225" s="73"/>
      <c r="R225" s="73"/>
      <c r="S225" s="73"/>
      <c r="T225" s="73"/>
      <c r="U225" s="73"/>
      <c r="V225" s="73"/>
      <c r="W225" s="73"/>
      <c r="X225" s="73"/>
      <c r="Y225" s="73"/>
      <c r="Z225" s="73"/>
    </row>
    <row r="226" spans="1:26" ht="12.75" customHeight="1">
      <c r="A226" s="4" t="str">
        <f>+'9.Training Annex'!A77</f>
        <v>9.5.2.21</v>
      </c>
      <c r="B226" s="4"/>
      <c r="C226" s="4" t="str">
        <f>+'9.Training Annex'!C77</f>
        <v>Trainings for Family participatory care (KMC)</v>
      </c>
      <c r="D226" s="70">
        <f>+'9.Training Annex'!K77</f>
        <v>0</v>
      </c>
      <c r="E226" s="4">
        <f>+'9.Training Annex'!L77</f>
        <v>0</v>
      </c>
      <c r="F226" s="125">
        <f>+'9.Training Annex'!M77</f>
        <v>0</v>
      </c>
      <c r="G226" s="125">
        <f>+'9.Training Annex'!N77</f>
        <v>0</v>
      </c>
      <c r="H226" s="125">
        <f>+'9.Training Annex'!O77</f>
        <v>0</v>
      </c>
      <c r="I226" s="70">
        <f>+'9.Training Annex'!P77</f>
        <v>0</v>
      </c>
      <c r="J226" s="70"/>
      <c r="K226" s="125"/>
      <c r="L226" s="73"/>
      <c r="M226" s="73"/>
      <c r="N226" s="73"/>
      <c r="O226" s="73"/>
      <c r="P226" s="73"/>
      <c r="Q226" s="73"/>
      <c r="R226" s="73"/>
      <c r="S226" s="73"/>
      <c r="T226" s="73"/>
      <c r="U226" s="73"/>
      <c r="V226" s="73"/>
      <c r="W226" s="73"/>
      <c r="X226" s="73"/>
      <c r="Y226" s="73"/>
      <c r="Z226" s="73"/>
    </row>
    <row r="227" spans="1:26" ht="12.75" customHeight="1">
      <c r="A227" s="4" t="str">
        <f>+'9.Training Annex'!A78</f>
        <v>9.5.2.22</v>
      </c>
      <c r="B227" s="4"/>
      <c r="C227" s="4" t="str">
        <f>+'9.Training Annex'!C78</f>
        <v>New Born Stabilization training Package for Medical Officers and Staff nurses</v>
      </c>
      <c r="D227" s="70">
        <f>+'9.Training Annex'!K78</f>
        <v>0</v>
      </c>
      <c r="E227" s="4">
        <f>+'9.Training Annex'!L78</f>
        <v>0</v>
      </c>
      <c r="F227" s="125">
        <f>+'9.Training Annex'!M78</f>
        <v>0</v>
      </c>
      <c r="G227" s="125">
        <f>+'9.Training Annex'!N78</f>
        <v>0</v>
      </c>
      <c r="H227" s="125">
        <f>+'9.Training Annex'!O78</f>
        <v>0</v>
      </c>
      <c r="I227" s="70">
        <f>+'9.Training Annex'!P78</f>
        <v>0</v>
      </c>
      <c r="J227" s="70"/>
      <c r="K227" s="125"/>
      <c r="L227" s="73"/>
      <c r="M227" s="73"/>
      <c r="N227" s="73"/>
      <c r="O227" s="73"/>
      <c r="P227" s="73"/>
      <c r="Q227" s="73"/>
      <c r="R227" s="73"/>
      <c r="S227" s="73"/>
      <c r="T227" s="73"/>
      <c r="U227" s="73"/>
      <c r="V227" s="73"/>
      <c r="W227" s="73"/>
      <c r="X227" s="73"/>
      <c r="Y227" s="73"/>
      <c r="Z227" s="73"/>
    </row>
    <row r="228" spans="1:26" ht="12.75" customHeight="1">
      <c r="A228" s="4" t="str">
        <f>+'9.Training Annex'!A79</f>
        <v>9.5.2.23</v>
      </c>
      <c r="B228" s="4"/>
      <c r="C228" s="4" t="str">
        <f>+'9.Training Annex'!C79</f>
        <v>One day Orientation of frontline workers (ASHA/ANM) and allied department workers (Teachers/AWW) on Anaemia Mukt Bharat strategy. As per RCH training norms</v>
      </c>
      <c r="D228" s="70" t="str">
        <f>+'9.Training Annex'!K79</f>
        <v>Per batch</v>
      </c>
      <c r="E228" s="4">
        <f>+'9.Training Annex'!L79</f>
        <v>30000</v>
      </c>
      <c r="F228" s="125">
        <f>+'9.Training Annex'!M79</f>
        <v>0.3</v>
      </c>
      <c r="G228" s="276">
        <f>+'9.Training Annex'!N79</f>
        <v>3</v>
      </c>
      <c r="H228" s="125">
        <f>+'9.Training Annex'!O79</f>
        <v>0.89999999999999991</v>
      </c>
      <c r="I228" s="70" t="str">
        <f>+'9.Training Annex'!P79</f>
        <v>3 batches State level AMB training @ 30000 per batch each for Staff Nurse, ANM &amp; RBSK Mos</v>
      </c>
      <c r="J228" s="70"/>
      <c r="K228" s="125"/>
      <c r="L228" s="73"/>
      <c r="M228" s="73"/>
      <c r="N228" s="73"/>
      <c r="O228" s="73"/>
      <c r="P228" s="73"/>
      <c r="Q228" s="73"/>
      <c r="R228" s="73"/>
      <c r="S228" s="73"/>
      <c r="T228" s="73"/>
      <c r="U228" s="73"/>
      <c r="V228" s="73"/>
      <c r="W228" s="73"/>
      <c r="X228" s="73"/>
      <c r="Y228" s="73"/>
      <c r="Z228" s="73"/>
    </row>
    <row r="229" spans="1:26" ht="12.75" customHeight="1">
      <c r="A229" s="4" t="str">
        <f>+'9.Training Annex'!A80</f>
        <v>9.5.2.24</v>
      </c>
      <c r="B229" s="4"/>
      <c r="C229" s="4" t="str">
        <f>+'9.Training Annex'!C80</f>
        <v>State/District ToT of SAANS, Skill Stations under SAANS</v>
      </c>
      <c r="D229" s="70" t="str">
        <f>+'9.Training Annex'!K80</f>
        <v>per batch</v>
      </c>
      <c r="E229" s="4">
        <f>+'9.Training Annex'!L80</f>
        <v>170000</v>
      </c>
      <c r="F229" s="125">
        <f>+'9.Training Annex'!M80</f>
        <v>1.7</v>
      </c>
      <c r="G229" s="125">
        <f>+'9.Training Annex'!N80</f>
        <v>1</v>
      </c>
      <c r="H229" s="125">
        <f>+'9.Training Annex'!O80</f>
        <v>1.7</v>
      </c>
      <c r="I229" s="70" t="str">
        <f>+'9.Training Annex'!P80</f>
        <v>State level AMB tarining @ 30000 one batch.3 batches for pnemonia training: MOs,AWWs/ANMs @ Rs. 90000/-. Printing of modules for pneumonia 100 @ Rs. 500/- = Rs. 50,000/- . Total = 1.70 lakhs</v>
      </c>
      <c r="J229" s="70"/>
      <c r="K229" s="125"/>
      <c r="L229" s="73"/>
      <c r="M229" s="73"/>
      <c r="N229" s="73"/>
      <c r="O229" s="73"/>
      <c r="P229" s="73"/>
      <c r="Q229" s="73"/>
      <c r="R229" s="73"/>
      <c r="S229" s="73"/>
      <c r="T229" s="73"/>
      <c r="U229" s="73"/>
      <c r="V229" s="73"/>
      <c r="W229" s="73"/>
      <c r="X229" s="73"/>
      <c r="Y229" s="73"/>
      <c r="Z229" s="73"/>
    </row>
    <row r="230" spans="1:26" ht="12.75" customHeight="1">
      <c r="A230" s="4" t="str">
        <f>+'9.Training Annex'!A81</f>
        <v>9.5.2.25</v>
      </c>
      <c r="B230" s="4"/>
      <c r="C230" s="4" t="str">
        <f>+'9.Training Annex'!C81</f>
        <v>Other Child Health trainings (please specify)</v>
      </c>
      <c r="D230" s="70">
        <f>+'9.Training Annex'!K81</f>
        <v>0</v>
      </c>
      <c r="E230" s="4">
        <f>+'9.Training Annex'!L81</f>
        <v>0</v>
      </c>
      <c r="F230" s="125">
        <f>+'9.Training Annex'!M81</f>
        <v>0</v>
      </c>
      <c r="G230" s="276">
        <f>+'9.Training Annex'!N81</f>
        <v>0</v>
      </c>
      <c r="H230" s="125">
        <f>+'9.Training Annex'!O81</f>
        <v>0</v>
      </c>
      <c r="I230" s="70">
        <f>+'9.Training Annex'!P81</f>
        <v>0</v>
      </c>
      <c r="J230" s="70"/>
      <c r="K230" s="125"/>
      <c r="L230" s="73"/>
      <c r="M230" s="73"/>
      <c r="N230" s="73"/>
      <c r="O230" s="73"/>
      <c r="P230" s="73"/>
      <c r="Q230" s="73"/>
      <c r="R230" s="73"/>
      <c r="S230" s="73"/>
      <c r="T230" s="73"/>
      <c r="U230" s="73"/>
      <c r="V230" s="73"/>
      <c r="W230" s="73"/>
      <c r="X230" s="73"/>
      <c r="Y230" s="73"/>
      <c r="Z230" s="73"/>
    </row>
    <row r="231" spans="1:26" ht="12.75" customHeight="1">
      <c r="A231" s="64">
        <v>10</v>
      </c>
      <c r="B231" s="64"/>
      <c r="C231" s="64" t="s">
        <v>5821</v>
      </c>
      <c r="D231" s="64"/>
      <c r="E231" s="108"/>
      <c r="F231" s="757"/>
      <c r="G231" s="108"/>
      <c r="H231" s="65">
        <f t="shared" ref="H231:H232" si="24">H232</f>
        <v>1.125</v>
      </c>
      <c r="I231" s="64"/>
      <c r="J231" s="64"/>
      <c r="K231" s="65">
        <f t="shared" ref="K231:K232" si="25">K232</f>
        <v>0</v>
      </c>
      <c r="L231" s="73"/>
      <c r="M231" s="73"/>
      <c r="N231" s="73"/>
      <c r="O231" s="73"/>
      <c r="P231" s="73"/>
      <c r="Q231" s="73"/>
      <c r="R231" s="73"/>
      <c r="S231" s="73"/>
      <c r="T231" s="73"/>
      <c r="U231" s="73"/>
      <c r="V231" s="73"/>
      <c r="W231" s="73"/>
      <c r="X231" s="73"/>
      <c r="Y231" s="73"/>
      <c r="Z231" s="73"/>
    </row>
    <row r="232" spans="1:26" ht="12.75" customHeight="1">
      <c r="A232" s="67">
        <v>10.1</v>
      </c>
      <c r="B232" s="67"/>
      <c r="C232" s="115" t="s">
        <v>5813</v>
      </c>
      <c r="D232" s="273"/>
      <c r="E232" s="1067"/>
      <c r="F232" s="203"/>
      <c r="G232" s="1067"/>
      <c r="H232" s="203">
        <f t="shared" si="24"/>
        <v>1.125</v>
      </c>
      <c r="I232" s="273"/>
      <c r="J232" s="273"/>
      <c r="K232" s="203">
        <f t="shared" si="25"/>
        <v>0</v>
      </c>
      <c r="L232" s="73"/>
      <c r="M232" s="73"/>
      <c r="N232" s="73"/>
      <c r="O232" s="73"/>
      <c r="P232" s="73"/>
      <c r="Q232" s="73"/>
      <c r="R232" s="73"/>
      <c r="S232" s="73"/>
      <c r="T232" s="73"/>
      <c r="U232" s="73"/>
      <c r="V232" s="73"/>
      <c r="W232" s="73"/>
      <c r="X232" s="73"/>
      <c r="Y232" s="73"/>
      <c r="Z232" s="73"/>
    </row>
    <row r="233" spans="1:26" ht="12.75" customHeight="1">
      <c r="A233" s="125" t="str">
        <f>+'10.Review Research &amp; Surveillen'!A9</f>
        <v>10.1.2</v>
      </c>
      <c r="B233" s="125" t="str">
        <f>+'10.Review Research &amp; Surveillen'!B9</f>
        <v>A.2.8</v>
      </c>
      <c r="C233" s="125" t="str">
        <f>+'10.Review Research &amp; Surveillen'!C9</f>
        <v>Child Death Review</v>
      </c>
      <c r="D233" s="215" t="str">
        <f>+'10.Review Research &amp; Surveillen'!K9</f>
        <v>Per meeting</v>
      </c>
      <c r="E233" s="276">
        <f>+'10.Review Research &amp; Surveillen'!L9</f>
        <v>450</v>
      </c>
      <c r="F233" s="125">
        <f>+'10.Review Research &amp; Surveillen'!M9</f>
        <v>4.4999999999999997E-3</v>
      </c>
      <c r="G233" s="276">
        <f>+'10.Review Research &amp; Surveillen'!N9</f>
        <v>250</v>
      </c>
      <c r="H233" s="125">
        <f>+'10.Review Research &amp; Surveillen'!O9</f>
        <v>1.125</v>
      </c>
      <c r="I233" s="215" t="str">
        <f>+'10.Review Research &amp; Surveillen'!P9</f>
        <v>Infant death review at State &amp; District level and Infant death audit at community level</v>
      </c>
      <c r="J233" s="215"/>
      <c r="K233" s="125"/>
      <c r="L233" s="73"/>
      <c r="M233" s="73"/>
      <c r="N233" s="73"/>
      <c r="O233" s="73"/>
      <c r="P233" s="73"/>
      <c r="Q233" s="73"/>
      <c r="R233" s="73"/>
      <c r="S233" s="73"/>
      <c r="T233" s="73"/>
      <c r="U233" s="73"/>
      <c r="V233" s="73"/>
      <c r="W233" s="73"/>
      <c r="X233" s="73"/>
      <c r="Y233" s="73"/>
      <c r="Z233" s="73"/>
    </row>
    <row r="234" spans="1:26" ht="12.75" customHeight="1">
      <c r="A234" s="64">
        <v>11</v>
      </c>
      <c r="B234" s="64"/>
      <c r="C234" s="64" t="s">
        <v>27</v>
      </c>
      <c r="D234" s="64"/>
      <c r="E234" s="64"/>
      <c r="F234" s="201"/>
      <c r="G234" s="64"/>
      <c r="H234" s="65">
        <f>H235</f>
        <v>22.249999999999996</v>
      </c>
      <c r="I234" s="64"/>
      <c r="J234" s="64"/>
      <c r="K234" s="65">
        <f>K235</f>
        <v>0</v>
      </c>
      <c r="L234" s="73"/>
      <c r="M234" s="73"/>
      <c r="N234" s="73"/>
      <c r="O234" s="73"/>
      <c r="P234" s="73"/>
      <c r="Q234" s="73"/>
      <c r="R234" s="73"/>
      <c r="S234" s="73"/>
      <c r="T234" s="73"/>
      <c r="U234" s="73"/>
      <c r="V234" s="73"/>
      <c r="W234" s="73"/>
      <c r="X234" s="73"/>
      <c r="Y234" s="73"/>
      <c r="Z234" s="73"/>
    </row>
    <row r="235" spans="1:26" ht="12.75" customHeight="1">
      <c r="A235" s="67">
        <f>'11.IEC-BCC Annex'!A14</f>
        <v>11.5</v>
      </c>
      <c r="B235" s="67"/>
      <c r="C235" s="67" t="str">
        <f>'11.IEC-BCC Annex'!C14</f>
        <v>IEC/BCC activities under CH</v>
      </c>
      <c r="D235" s="67"/>
      <c r="E235" s="67"/>
      <c r="F235" s="202"/>
      <c r="G235" s="238">
        <f>'11.IEC-BCC Annex'!N14</f>
        <v>0</v>
      </c>
      <c r="H235" s="68">
        <f>'11.IEC-BCC Annex'!O14</f>
        <v>22.249999999999996</v>
      </c>
      <c r="I235" s="67">
        <f>'11.IEC-BCC Annex'!P14</f>
        <v>0</v>
      </c>
      <c r="J235" s="67"/>
      <c r="K235" s="68">
        <f>'11.IEC-BCC Annex'!R14</f>
        <v>0</v>
      </c>
      <c r="L235" s="73"/>
      <c r="M235" s="73"/>
      <c r="N235" s="73"/>
      <c r="O235" s="73"/>
      <c r="P235" s="73"/>
      <c r="Q235" s="73"/>
      <c r="R235" s="73"/>
      <c r="S235" s="73"/>
      <c r="T235" s="73"/>
      <c r="U235" s="73"/>
      <c r="V235" s="73"/>
      <c r="W235" s="73"/>
      <c r="X235" s="73"/>
      <c r="Y235" s="73"/>
      <c r="Z235" s="73"/>
    </row>
    <row r="236" spans="1:26" ht="12.75" customHeight="1">
      <c r="A236" s="4" t="str">
        <f>'11.IEC-BCC Annex'!A15</f>
        <v>11.5.1</v>
      </c>
      <c r="B236" s="4" t="str">
        <f>'11.IEC-BCC Annex'!B15</f>
        <v>B.10.3.2.1</v>
      </c>
      <c r="C236" s="4" t="str">
        <f>'11.IEC-BCC Annex'!C15</f>
        <v>Media Mix of Mid Media/ Mass Media</v>
      </c>
      <c r="D236" s="70">
        <f>'11.IEC-BCC Annex'!K15</f>
        <v>0</v>
      </c>
      <c r="E236" s="4">
        <f>'11.IEC-BCC Annex'!L15</f>
        <v>1420000</v>
      </c>
      <c r="F236" s="125">
        <f>'11.IEC-BCC Annex'!M15</f>
        <v>14.2</v>
      </c>
      <c r="G236" s="4">
        <f>'11.IEC-BCC Annex'!N15</f>
        <v>1</v>
      </c>
      <c r="H236" s="125">
        <f>'11.IEC-BCC Annex'!O15</f>
        <v>14.2</v>
      </c>
      <c r="I236" s="70" t="str">
        <f>'11.IEC-BCC Annex'!P15</f>
        <v>Electronic Media 8 programmes @ Rs.20,000/- =Rs.1,60,000/-(like talk shows, interviews, quiz etc), Newspaper advertisment 12 @ Rs.40,000/- = Rs.4,80,000/-(like Health tips, quiz,advertisements etc.) , Scroll messages on 5 channels @Rs. 15,000/-=Rs.75,000/- ,  Observance of  Breast feeding week/MAA programme at periperal level at 38 health units @ Rs. 4500/- per health unit &amp; 1 state/District level Progrmme for MAA @ Rs.100000/- (1,71,000+1,00000/-=2,71,000/-);  1270 Flexboards on MAA for AWC @ Rs.130/-=Rs.1,65,100/-; State, District &amp; Peripheral level IEC activities on IDCF @ Rs. 2,25,000/- and Orientation &amp; Sensitisation activities on IDCF @ Rs. 52500/- (35 units @ Rs. 1500); 20,000 Booklets on nutrition for PNC @ 15/-=Rs.3,00,000/-</v>
      </c>
      <c r="J236" s="70"/>
      <c r="K236" s="125"/>
      <c r="L236" s="73"/>
      <c r="M236" s="73"/>
      <c r="N236" s="73"/>
      <c r="O236" s="73"/>
      <c r="P236" s="73"/>
      <c r="Q236" s="73"/>
      <c r="R236" s="73"/>
      <c r="S236" s="73"/>
      <c r="T236" s="73"/>
      <c r="U236" s="73"/>
      <c r="V236" s="73"/>
      <c r="W236" s="73"/>
      <c r="X236" s="73"/>
      <c r="Y236" s="73"/>
      <c r="Z236" s="73"/>
    </row>
    <row r="237" spans="1:26" ht="12.75" customHeight="1">
      <c r="A237" s="4" t="str">
        <f>'11.IEC-BCC Annex'!A16</f>
        <v>11.5.2</v>
      </c>
      <c r="B237" s="4" t="str">
        <f>'11.IEC-BCC Annex'!B16</f>
        <v>B.10.3.2.2</v>
      </c>
      <c r="C237" s="4" t="str">
        <f>'11.IEC-BCC Annex'!C16</f>
        <v>Inter Personal Communication</v>
      </c>
      <c r="D237" s="70">
        <f>'11.IEC-BCC Annex'!K16</f>
        <v>0</v>
      </c>
      <c r="E237" s="4">
        <f>'11.IEC-BCC Annex'!L16</f>
        <v>340000</v>
      </c>
      <c r="F237" s="125">
        <f>'11.IEC-BCC Annex'!M16</f>
        <v>3.4</v>
      </c>
      <c r="G237" s="4">
        <f>'11.IEC-BCC Annex'!N16</f>
        <v>1</v>
      </c>
      <c r="H237" s="125">
        <f>'11.IEC-BCC Annex'!O16</f>
        <v>3.4</v>
      </c>
      <c r="I237" s="70" t="str">
        <f>'11.IEC-BCC Annex'!P16</f>
        <v xml:space="preserve"> 2 types of Leaflets for MAA programme(Breastfeeding &amp; Complementary feeding) 45,000 @ Rs.1/-=Rs.45,000/-; leaflets on RBSK programme for Community 45,000 @ Rs.1/- Rs.45,000/-;500 flipcharts on nutrition @Rs.500=Rs.2,50,000/-</v>
      </c>
      <c r="J237" s="70"/>
      <c r="K237" s="125"/>
      <c r="L237" s="73"/>
      <c r="M237" s="73"/>
      <c r="N237" s="73"/>
      <c r="O237" s="73"/>
      <c r="P237" s="73"/>
      <c r="Q237" s="73"/>
      <c r="R237" s="73"/>
      <c r="S237" s="73"/>
      <c r="T237" s="73"/>
      <c r="U237" s="73"/>
      <c r="V237" s="73"/>
      <c r="W237" s="73"/>
      <c r="X237" s="73"/>
      <c r="Y237" s="73"/>
      <c r="Z237" s="73"/>
    </row>
    <row r="238" spans="1:26" ht="12.75" customHeight="1">
      <c r="A238" s="4" t="str">
        <f>'11.IEC-BCC Annex'!A17</f>
        <v>11.5.3</v>
      </c>
      <c r="B238" s="4"/>
      <c r="C238" s="4" t="str">
        <f>'11.IEC-BCC Annex'!C17</f>
        <v>IEC for family participatory care</v>
      </c>
      <c r="D238" s="70">
        <f>'11.IEC-BCC Annex'!K17</f>
        <v>0</v>
      </c>
      <c r="E238" s="4">
        <f>'11.IEC-BCC Annex'!L17</f>
        <v>165000</v>
      </c>
      <c r="F238" s="125">
        <f>'11.IEC-BCC Annex'!M17</f>
        <v>1.65</v>
      </c>
      <c r="G238" s="4">
        <f>'11.IEC-BCC Annex'!N17</f>
        <v>1</v>
      </c>
      <c r="H238" s="125">
        <f>'11.IEC-BCC Annex'!O17</f>
        <v>1.65</v>
      </c>
      <c r="I238" s="70" t="str">
        <f>'11.IEC-BCC Annex'!P17</f>
        <v>5 LED TV to display movies, poster in the waiting area of NBCC at PHC=Rs.27,000/- X 5= Rs.1,35,000/-; 5 Translide LED boards @ Rs.4000/-=Rs.20,000/-; 4 Types of Foamsheet boards at 5 NBCC 20 X 500/-=Rs.10,000/-; 3000 leaflets @ Rs.2/-=Rs.6,000/-</v>
      </c>
      <c r="J238" s="70"/>
      <c r="K238" s="125"/>
      <c r="L238" s="73"/>
      <c r="M238" s="73"/>
      <c r="N238" s="73"/>
      <c r="O238" s="73"/>
      <c r="P238" s="73"/>
      <c r="Q238" s="73"/>
      <c r="R238" s="73"/>
      <c r="S238" s="73"/>
      <c r="T238" s="73"/>
      <c r="U238" s="73"/>
      <c r="V238" s="73"/>
      <c r="W238" s="73"/>
      <c r="X238" s="73"/>
      <c r="Y238" s="73"/>
      <c r="Z238" s="73"/>
    </row>
    <row r="239" spans="1:26" ht="12.75" customHeight="1">
      <c r="A239" s="4" t="str">
        <f>'11.IEC-BCC Annex'!A18</f>
        <v>11.5.4</v>
      </c>
      <c r="B239" s="4"/>
      <c r="C239" s="4" t="str">
        <f>'11.IEC-BCC Annex'!C18</f>
        <v>Any other IEC/BCC activities (please specify) including SAANS campaign IEC at state/district level</v>
      </c>
      <c r="D239" s="70">
        <f>'11.IEC-BCC Annex'!K18</f>
        <v>0</v>
      </c>
      <c r="E239" s="4">
        <f>'11.IEC-BCC Annex'!L18</f>
        <v>300000</v>
      </c>
      <c r="F239" s="125">
        <f>'11.IEC-BCC Annex'!M18</f>
        <v>3</v>
      </c>
      <c r="G239" s="4">
        <f>'11.IEC-BCC Annex'!N18</f>
        <v>1</v>
      </c>
      <c r="H239" s="125">
        <f>'11.IEC-BCC Annex'!O18</f>
        <v>3</v>
      </c>
      <c r="I239" s="70" t="str">
        <f>'11.IEC-BCC Annex'!P18</f>
        <v>Maintanance of LED boards @ Rs.10,000/-X 20 Qty=Rs.2,00,000/- ; IEC/BCC activities on World Pneumonia Day @ Rs. 1 lakhs (PHC level activities, printing of posters, leaflets, pamplets and other IEC activities)</v>
      </c>
      <c r="J239" s="70"/>
      <c r="K239" s="125"/>
      <c r="L239" s="73"/>
      <c r="M239" s="73"/>
      <c r="N239" s="73"/>
      <c r="O239" s="73"/>
      <c r="P239" s="73"/>
      <c r="Q239" s="73"/>
      <c r="R239" s="73"/>
      <c r="S239" s="73"/>
      <c r="T239" s="73"/>
      <c r="U239" s="73"/>
      <c r="V239" s="73"/>
      <c r="W239" s="73"/>
      <c r="X239" s="73"/>
      <c r="Y239" s="73"/>
      <c r="Z239" s="73"/>
    </row>
    <row r="240" spans="1:26" ht="12.75" customHeight="1">
      <c r="A240" s="64">
        <v>12</v>
      </c>
      <c r="B240" s="64"/>
      <c r="C240" s="64" t="s">
        <v>28</v>
      </c>
      <c r="D240" s="64"/>
      <c r="E240" s="64"/>
      <c r="F240" s="201"/>
      <c r="G240" s="64"/>
      <c r="H240" s="65">
        <f>H241</f>
        <v>23.911799999999999</v>
      </c>
      <c r="I240" s="64"/>
      <c r="J240" s="64"/>
      <c r="K240" s="65">
        <f>K241</f>
        <v>0</v>
      </c>
      <c r="L240" s="73"/>
      <c r="M240" s="73"/>
      <c r="N240" s="73"/>
      <c r="O240" s="73"/>
      <c r="P240" s="73"/>
      <c r="Q240" s="73"/>
      <c r="R240" s="73"/>
      <c r="S240" s="73"/>
      <c r="T240" s="73"/>
      <c r="U240" s="73"/>
      <c r="V240" s="73"/>
      <c r="W240" s="73"/>
      <c r="X240" s="73"/>
      <c r="Y240" s="73"/>
      <c r="Z240" s="73"/>
    </row>
    <row r="241" spans="1:26" ht="12.75" customHeight="1">
      <c r="A241" s="67">
        <v>12.2</v>
      </c>
      <c r="B241" s="67"/>
      <c r="C241" s="115" t="s">
        <v>4218</v>
      </c>
      <c r="D241" s="67"/>
      <c r="E241" s="115"/>
      <c r="F241" s="203"/>
      <c r="G241" s="115"/>
      <c r="H241" s="203">
        <f>SUM(H242:H254)</f>
        <v>23.911799999999999</v>
      </c>
      <c r="I241" s="67"/>
      <c r="J241" s="67"/>
      <c r="K241" s="203">
        <f>SUM(K242:K254)</f>
        <v>0</v>
      </c>
      <c r="L241" s="73"/>
      <c r="M241" s="73"/>
      <c r="N241" s="73"/>
      <c r="O241" s="73"/>
      <c r="P241" s="73"/>
      <c r="Q241" s="73"/>
      <c r="R241" s="73"/>
      <c r="S241" s="73"/>
      <c r="T241" s="73"/>
      <c r="U241" s="73"/>
      <c r="V241" s="73"/>
      <c r="W241" s="73"/>
      <c r="X241" s="73"/>
      <c r="Y241" s="73"/>
      <c r="Z241" s="73"/>
    </row>
    <row r="242" spans="1:26" ht="12.75" customHeight="1">
      <c r="A242" s="4" t="str">
        <f>+'12.Printing Annex'!A14</f>
        <v>12.2.1</v>
      </c>
      <c r="B242" s="4" t="str">
        <f>+'12.Printing Annex'!B14</f>
        <v>A.2.1</v>
      </c>
      <c r="C242" s="4" t="str">
        <f>+'12.Printing Annex'!C14</f>
        <v>Printing for IMNCI, FIMNCI, FBNC, NBSU training packages and the translation</v>
      </c>
      <c r="D242" s="70">
        <f>+'12.Printing Annex'!K14</f>
        <v>0</v>
      </c>
      <c r="E242" s="4">
        <f>+'12.Printing Annex'!L14</f>
        <v>0</v>
      </c>
      <c r="F242" s="125">
        <f>+'12.Printing Annex'!M14</f>
        <v>0</v>
      </c>
      <c r="G242" s="4">
        <f>+'12.Printing Annex'!N14</f>
        <v>0</v>
      </c>
      <c r="H242" s="125">
        <f>+'12.Printing Annex'!O14</f>
        <v>0</v>
      </c>
      <c r="I242" s="70">
        <f>+'12.Printing Annex'!P14</f>
        <v>0</v>
      </c>
      <c r="J242" s="70"/>
      <c r="K242" s="125"/>
      <c r="L242" s="73"/>
      <c r="M242" s="73"/>
      <c r="N242" s="73"/>
      <c r="O242" s="73"/>
      <c r="P242" s="73"/>
      <c r="Q242" s="73"/>
      <c r="R242" s="73"/>
      <c r="S242" s="73"/>
      <c r="T242" s="73"/>
      <c r="U242" s="73"/>
      <c r="V242" s="73"/>
      <c r="W242" s="73"/>
      <c r="X242" s="73"/>
      <c r="Y242" s="73"/>
      <c r="Z242" s="73"/>
    </row>
    <row r="243" spans="1:26" ht="12.75" customHeight="1">
      <c r="A243" s="4" t="str">
        <f>+'12.Printing Annex'!A15</f>
        <v>12.2.2</v>
      </c>
      <c r="B243" s="4" t="str">
        <f>+'12.Printing Annex'!B15</f>
        <v>A.2.6</v>
      </c>
      <c r="C243" s="4" t="str">
        <f>+'12.Printing Annex'!C15</f>
        <v>Printing for National Childhood Pneumonia Management Guidelines under SAANS</v>
      </c>
      <c r="D243" s="70" t="str">
        <f>+'12.Printing Annex'!K15</f>
        <v>per copy</v>
      </c>
      <c r="E243" s="4">
        <f>+'12.Printing Annex'!L15</f>
        <v>133</v>
      </c>
      <c r="F243" s="125">
        <f>+'12.Printing Annex'!M15</f>
        <v>1.33E-3</v>
      </c>
      <c r="G243" s="4">
        <f>+'12.Printing Annex'!N15</f>
        <v>150</v>
      </c>
      <c r="H243" s="125">
        <f>+'12.Printing Annex'!O15</f>
        <v>0.19950000000000001</v>
      </c>
      <c r="I243" s="70" t="str">
        <f>+'12.Printing Annex'!P15</f>
        <v>Printing of ARI guidelines 150 copies</v>
      </c>
      <c r="J243" s="70"/>
      <c r="K243" s="125"/>
      <c r="L243" s="73"/>
      <c r="M243" s="73"/>
      <c r="N243" s="73"/>
      <c r="O243" s="73"/>
      <c r="P243" s="73"/>
      <c r="Q243" s="73"/>
      <c r="R243" s="73"/>
      <c r="S243" s="73"/>
      <c r="T243" s="73"/>
      <c r="U243" s="73"/>
      <c r="V243" s="73"/>
      <c r="W243" s="73"/>
      <c r="X243" s="73"/>
      <c r="Y243" s="73"/>
      <c r="Z243" s="73"/>
    </row>
    <row r="244" spans="1:26" ht="12.75" customHeight="1">
      <c r="A244" s="4" t="str">
        <f>+'12.Printing Annex'!A16</f>
        <v>12.2.3</v>
      </c>
      <c r="B244" s="4" t="str">
        <f>+'12.Printing Annex'!B16</f>
        <v>A.2.7</v>
      </c>
      <c r="C244" s="4" t="str">
        <f>+'12.Printing Annex'!C16</f>
        <v>Printing for Micronutrient Supplementation Programme including IEC materials, reporting formats, guidelines / training materials etc. (For AMB and Vitamin A supplementation programmes)</v>
      </c>
      <c r="D244" s="70" t="str">
        <f>+'12.Printing Annex'!K16</f>
        <v>Per format</v>
      </c>
      <c r="E244" s="4">
        <f>+'12.Printing Annex'!L16</f>
        <v>1.5</v>
      </c>
      <c r="F244" s="125">
        <f>+'12.Printing Annex'!M16</f>
        <v>1.5E-5</v>
      </c>
      <c r="G244" s="4">
        <f>+'12.Printing Annex'!N16</f>
        <v>200000</v>
      </c>
      <c r="H244" s="125">
        <f>+'12.Printing Annex'!O16</f>
        <v>3</v>
      </c>
      <c r="I244" s="70" t="str">
        <f>+'12.Printing Annex'!P16</f>
        <v>Printing of AMB formats @1.5 for 200000 qty for the age group of 0-59 months &amp; 5-9 age</v>
      </c>
      <c r="J244" s="70"/>
      <c r="K244" s="125"/>
      <c r="L244" s="73"/>
      <c r="M244" s="73"/>
      <c r="N244" s="73"/>
      <c r="O244" s="73"/>
      <c r="P244" s="73"/>
      <c r="Q244" s="73"/>
      <c r="R244" s="73"/>
      <c r="S244" s="73"/>
      <c r="T244" s="73"/>
      <c r="U244" s="73"/>
      <c r="V244" s="73"/>
      <c r="W244" s="73"/>
      <c r="X244" s="73"/>
      <c r="Y244" s="73"/>
      <c r="Z244" s="73"/>
    </row>
    <row r="245" spans="1:26" ht="12.75" customHeight="1">
      <c r="A245" s="4" t="str">
        <f>+'12.Printing Annex'!A17</f>
        <v>12.2.4</v>
      </c>
      <c r="B245" s="174" t="str">
        <f>+'12.Printing Annex'!B17</f>
        <v>A.2.8</v>
      </c>
      <c r="C245" s="4" t="str">
        <f>+'12.Printing Annex'!C17</f>
        <v>Printing of Child Death Review formats</v>
      </c>
      <c r="D245" s="70" t="str">
        <f>+'12.Printing Annex'!K17</f>
        <v>Per form</v>
      </c>
      <c r="E245" s="4">
        <f>+'12.Printing Annex'!L17</f>
        <v>20</v>
      </c>
      <c r="F245" s="125">
        <f>+'12.Printing Annex'!M17</f>
        <v>2.0000000000000001E-4</v>
      </c>
      <c r="G245" s="4">
        <f>+'12.Printing Annex'!N17</f>
        <v>1250</v>
      </c>
      <c r="H245" s="125">
        <f>+'12.Printing Annex'!O17</f>
        <v>0.25</v>
      </c>
      <c r="I245" s="70" t="str">
        <f>+'12.Printing Annex'!P17</f>
        <v>Proposed for 1250 IDA forms of 10 pages each @Rs. 20/- per form for both Facility as well as Verbal Autopsy of all under 5 deaths and still births Formats</v>
      </c>
      <c r="J245" s="70"/>
      <c r="K245" s="125"/>
      <c r="L245" s="73"/>
      <c r="M245" s="73"/>
      <c r="N245" s="73"/>
      <c r="O245" s="73"/>
      <c r="P245" s="73"/>
      <c r="Q245" s="73"/>
      <c r="R245" s="73"/>
      <c r="S245" s="73"/>
      <c r="T245" s="73"/>
      <c r="U245" s="73"/>
      <c r="V245" s="73"/>
      <c r="W245" s="73"/>
      <c r="X245" s="73"/>
      <c r="Y245" s="73"/>
      <c r="Z245" s="73"/>
    </row>
    <row r="246" spans="1:26" ht="12.75" customHeight="1">
      <c r="A246" s="4" t="str">
        <f>+'12.Printing Annex'!A18</f>
        <v>12.2.5</v>
      </c>
      <c r="B246" s="4" t="str">
        <f>+'12.Printing Annex'!B18</f>
        <v>B.10.7.4.1</v>
      </c>
      <c r="C246" s="4" t="str">
        <f>+'12.Printing Annex'!C18</f>
        <v>Printing of compliance cards and reporting formats for National Iron Plus Initiative-for 6-59 months  age group and for 5-10 years age group</v>
      </c>
      <c r="D246" s="70" t="str">
        <f>+'12.Printing Annex'!K18</f>
        <v>Per card</v>
      </c>
      <c r="E246" s="4">
        <f>+'12.Printing Annex'!L18</f>
        <v>5</v>
      </c>
      <c r="F246" s="125">
        <f>+'12.Printing Annex'!M18</f>
        <v>5.0000000000000002E-5</v>
      </c>
      <c r="G246" s="4">
        <f>+'12.Printing Annex'!N18</f>
        <v>200000</v>
      </c>
      <c r="H246" s="125">
        <f>+'12.Printing Annex'!O18</f>
        <v>10</v>
      </c>
      <c r="I246" s="70" t="str">
        <f>+'12.Printing Annex'!P18</f>
        <v>For printing of compliance cards @ 5.00 per unit for 200000 cards for the state of Goa</v>
      </c>
      <c r="J246" s="70"/>
      <c r="K246" s="125"/>
      <c r="L246" s="73"/>
      <c r="M246" s="73"/>
      <c r="N246" s="73"/>
      <c r="O246" s="73"/>
      <c r="P246" s="73"/>
      <c r="Q246" s="73"/>
      <c r="R246" s="73"/>
      <c r="S246" s="73"/>
      <c r="T246" s="73"/>
      <c r="U246" s="73"/>
      <c r="V246" s="73"/>
      <c r="W246" s="73"/>
      <c r="X246" s="73"/>
      <c r="Y246" s="73"/>
      <c r="Z246" s="73"/>
    </row>
    <row r="247" spans="1:26" ht="12.75" customHeight="1">
      <c r="A247" s="4" t="str">
        <f>+'12.Printing Annex'!A19</f>
        <v>12.2.6</v>
      </c>
      <c r="B247" s="4" t="str">
        <f>+'12.Printing Annex'!B19</f>
        <v>B.10.7.4.7</v>
      </c>
      <c r="C247" s="4" t="str">
        <f>+'12.Printing Annex'!C19</f>
        <v>Printing of IEC materials and reporting formats etc.  for National Deworming Day</v>
      </c>
      <c r="D247" s="70">
        <f>+'12.Printing Annex'!K19</f>
        <v>0</v>
      </c>
      <c r="E247" s="4">
        <f>+'12.Printing Annex'!L19</f>
        <v>1.2</v>
      </c>
      <c r="F247" s="125">
        <f>+'12.Printing Annex'!M19</f>
        <v>1.2E-5</v>
      </c>
      <c r="G247" s="4">
        <f>+'12.Printing Annex'!N19</f>
        <v>171400</v>
      </c>
      <c r="H247" s="125">
        <f>+'12.Printing Annex'!O19</f>
        <v>2.0568</v>
      </c>
      <c r="I247" s="70" t="str">
        <f>+'12.Printing Annex'!P19</f>
        <v>For 2 rounds of NDD</v>
      </c>
      <c r="J247" s="70"/>
      <c r="K247" s="125"/>
      <c r="L247" s="73"/>
      <c r="M247" s="73"/>
      <c r="N247" s="73"/>
      <c r="O247" s="73"/>
      <c r="P247" s="73"/>
      <c r="Q247" s="73"/>
      <c r="R247" s="73"/>
      <c r="S247" s="73"/>
      <c r="T247" s="73"/>
      <c r="U247" s="73"/>
      <c r="V247" s="73"/>
      <c r="W247" s="73"/>
      <c r="X247" s="73"/>
      <c r="Y247" s="73"/>
      <c r="Z247" s="73"/>
    </row>
    <row r="248" spans="1:26" ht="12.75" customHeight="1">
      <c r="A248" s="4" t="str">
        <f>+'12.Printing Annex'!A20</f>
        <v>12.2.7</v>
      </c>
      <c r="B248" s="4" t="str">
        <f>+'12.Printing Annex'!B20</f>
        <v>B.10.7.4.8</v>
      </c>
      <c r="C248" s="4" t="str">
        <f>+'12.Printing Annex'!C20</f>
        <v>Printing of IEC Materials and monitoring formats for IDCF</v>
      </c>
      <c r="D248" s="70">
        <f>+'12.Printing Annex'!K20</f>
        <v>0</v>
      </c>
      <c r="E248" s="4">
        <f>+'12.Printing Annex'!L20</f>
        <v>140550</v>
      </c>
      <c r="F248" s="125">
        <f>+'12.Printing Annex'!M20</f>
        <v>1.4055</v>
      </c>
      <c r="G248" s="4">
        <f>+'12.Printing Annex'!N20</f>
        <v>1</v>
      </c>
      <c r="H248" s="125">
        <f>+'12.Printing Annex'!O20</f>
        <v>1.4055</v>
      </c>
      <c r="I248" s="70" t="str">
        <f>+'12.Printing Annex'!P20</f>
        <v>Approved for printing of IEC materials, monitoring formats and pronting of training material for IDCF</v>
      </c>
      <c r="J248" s="70"/>
      <c r="K248" s="125"/>
      <c r="L248" s="73"/>
      <c r="M248" s="73"/>
      <c r="N248" s="73"/>
      <c r="O248" s="73"/>
      <c r="P248" s="73"/>
      <c r="Q248" s="73"/>
      <c r="R248" s="73"/>
      <c r="S248" s="73"/>
      <c r="T248" s="73"/>
      <c r="U248" s="73"/>
      <c r="V248" s="73"/>
      <c r="W248" s="73"/>
      <c r="X248" s="73"/>
      <c r="Y248" s="73"/>
      <c r="Z248" s="73"/>
    </row>
    <row r="249" spans="1:26" ht="38.25" customHeight="1">
      <c r="A249" s="4" t="str">
        <f>+'12.Printing Annex'!A21</f>
        <v>12.2.8</v>
      </c>
      <c r="B249" s="4" t="str">
        <f>+'12.Printing Annex'!B21</f>
        <v>B.10.7.4.9</v>
      </c>
      <c r="C249" s="4" t="str">
        <f>+'12.Printing Annex'!C21</f>
        <v>Printing cost of IEC materials, monitoring forms etc. for intensification of school health activities</v>
      </c>
      <c r="D249" s="70" t="str">
        <f>+'12.Printing Annex'!K21</f>
        <v>Per Guide</v>
      </c>
      <c r="E249" s="4">
        <f>+'12.Printing Annex'!L21</f>
        <v>500</v>
      </c>
      <c r="F249" s="125">
        <f>+'12.Printing Annex'!M21</f>
        <v>5.0000000000000001E-3</v>
      </c>
      <c r="G249" s="4">
        <f>+'12.Printing Annex'!N21</f>
        <v>1100</v>
      </c>
      <c r="H249" s="125">
        <f>+'12.Printing Annex'!O21</f>
        <v>5.5</v>
      </c>
      <c r="I249" s="70" t="str">
        <f>+'12.Printing Annex'!P21</f>
        <v>Proposed for Printing of Operational Guidelines on School Health Programme under Ayushman Bharat @ Rs. 500 per Guide Book for 1100 Nodal Teachers = Rs. 550000/-</v>
      </c>
      <c r="J249" s="70"/>
      <c r="K249" s="125"/>
      <c r="L249" s="73"/>
      <c r="M249" s="73"/>
      <c r="N249" s="73"/>
      <c r="O249" s="73"/>
      <c r="P249" s="73"/>
      <c r="Q249" s="73"/>
      <c r="R249" s="73"/>
      <c r="S249" s="73"/>
      <c r="T249" s="73"/>
      <c r="U249" s="73"/>
      <c r="V249" s="73"/>
      <c r="W249" s="73"/>
      <c r="X249" s="73"/>
      <c r="Y249" s="73"/>
      <c r="Z249" s="73"/>
    </row>
    <row r="250" spans="1:26" ht="12.75" customHeight="1">
      <c r="A250" s="4" t="str">
        <f>+'12.Printing Annex'!A22</f>
        <v>12.2.9</v>
      </c>
      <c r="B250" s="4"/>
      <c r="C250" s="4" t="str">
        <f>+'12.Printing Annex'!C22</f>
        <v>Printing &amp; translation cost for Family participatory care (KMC)</v>
      </c>
      <c r="D250" s="70">
        <f>+'12.Printing Annex'!K22</f>
        <v>0</v>
      </c>
      <c r="E250" s="4">
        <f>+'12.Printing Annex'!L22</f>
        <v>0</v>
      </c>
      <c r="F250" s="125">
        <f>+'12.Printing Annex'!M22</f>
        <v>0</v>
      </c>
      <c r="G250" s="4">
        <f>+'12.Printing Annex'!N22</f>
        <v>0</v>
      </c>
      <c r="H250" s="125">
        <f>+'12.Printing Annex'!O22</f>
        <v>0</v>
      </c>
      <c r="I250" s="70">
        <f>+'12.Printing Annex'!P22</f>
        <v>0</v>
      </c>
      <c r="J250" s="70"/>
      <c r="K250" s="125"/>
      <c r="L250" s="73"/>
      <c r="M250" s="73"/>
      <c r="N250" s="73"/>
      <c r="O250" s="73"/>
      <c r="P250" s="73"/>
      <c r="Q250" s="73"/>
      <c r="R250" s="73"/>
      <c r="S250" s="73"/>
      <c r="T250" s="73"/>
      <c r="U250" s="73"/>
      <c r="V250" s="73"/>
      <c r="W250" s="73"/>
      <c r="X250" s="73"/>
      <c r="Y250" s="73"/>
      <c r="Z250" s="73"/>
    </row>
    <row r="251" spans="1:26" ht="12.75" customHeight="1">
      <c r="A251" s="4" t="str">
        <f>+'12.Printing Annex'!A23</f>
        <v>12.2.10</v>
      </c>
      <c r="B251" s="4"/>
      <c r="C251" s="4" t="str">
        <f>+'12.Printing Annex'!C23</f>
        <v>Printing (SNCU data management)</v>
      </c>
      <c r="D251" s="70" t="str">
        <f>+'12.Printing Annex'!K23</f>
        <v>Per SNCU</v>
      </c>
      <c r="E251" s="4">
        <f>+'12.Printing Annex'!L23</f>
        <v>50000</v>
      </c>
      <c r="F251" s="125">
        <f>+'12.Printing Annex'!M23</f>
        <v>0.5</v>
      </c>
      <c r="G251" s="4">
        <f>+'12.Printing Annex'!N23</f>
        <v>3</v>
      </c>
      <c r="H251" s="125">
        <f>+'12.Printing Annex'!O23</f>
        <v>1.5</v>
      </c>
      <c r="I251" s="70" t="str">
        <f>+'12.Printing Annex'!P23</f>
        <v>Continued activity</v>
      </c>
      <c r="J251" s="70"/>
      <c r="K251" s="125"/>
      <c r="L251" s="73"/>
      <c r="M251" s="73"/>
      <c r="N251" s="73"/>
      <c r="O251" s="73"/>
      <c r="P251" s="73"/>
      <c r="Q251" s="73"/>
      <c r="R251" s="73"/>
      <c r="S251" s="73"/>
      <c r="T251" s="73"/>
      <c r="U251" s="73"/>
      <c r="V251" s="73"/>
      <c r="W251" s="73"/>
      <c r="X251" s="73"/>
      <c r="Y251" s="73"/>
      <c r="Z251" s="73"/>
    </row>
    <row r="252" spans="1:26" ht="12.75" customHeight="1">
      <c r="A252" s="4" t="str">
        <f>+'12.Printing Annex'!A24</f>
        <v>12.2.11</v>
      </c>
      <c r="B252" s="4"/>
      <c r="C252" s="4" t="str">
        <f>+'12.Printing Annex'!C24</f>
        <v>Printing of HBNC referral cards and other formats</v>
      </c>
      <c r="D252" s="70">
        <f>+'12.Printing Annex'!K24</f>
        <v>0</v>
      </c>
      <c r="E252" s="4">
        <f>+'12.Printing Annex'!L24</f>
        <v>0</v>
      </c>
      <c r="F252" s="125">
        <f>+'12.Printing Annex'!M24</f>
        <v>0</v>
      </c>
      <c r="G252" s="4">
        <f>+'12.Printing Annex'!N24</f>
        <v>0</v>
      </c>
      <c r="H252" s="125">
        <f>+'12.Printing Annex'!O24</f>
        <v>0</v>
      </c>
      <c r="I252" s="70">
        <f>+'12.Printing Annex'!P24</f>
        <v>0</v>
      </c>
      <c r="J252" s="70"/>
      <c r="K252" s="125"/>
      <c r="L252" s="73"/>
      <c r="M252" s="73"/>
      <c r="N252" s="73"/>
      <c r="O252" s="73"/>
      <c r="P252" s="73"/>
      <c r="Q252" s="73"/>
      <c r="R252" s="73"/>
      <c r="S252" s="73"/>
      <c r="T252" s="73"/>
      <c r="U252" s="73"/>
      <c r="V252" s="73"/>
      <c r="W252" s="73"/>
      <c r="X252" s="73"/>
      <c r="Y252" s="73"/>
      <c r="Z252" s="73"/>
    </row>
    <row r="253" spans="1:26" ht="12.75" customHeight="1">
      <c r="A253" s="4" t="str">
        <f>+'12.Printing Annex'!A25</f>
        <v>12.2.12</v>
      </c>
      <c r="B253" s="4"/>
      <c r="C253" s="4" t="str">
        <f>+'12.Printing Annex'!C25</f>
        <v>Printing cost for HBYC</v>
      </c>
      <c r="D253" s="70">
        <f>+'12.Printing Annex'!K25</f>
        <v>0</v>
      </c>
      <c r="E253" s="4">
        <f>+'12.Printing Annex'!L25</f>
        <v>0</v>
      </c>
      <c r="F253" s="125">
        <f>+'12.Printing Annex'!M25</f>
        <v>0</v>
      </c>
      <c r="G253" s="4">
        <f>+'12.Printing Annex'!N25</f>
        <v>0</v>
      </c>
      <c r="H253" s="125">
        <f>+'12.Printing Annex'!O25</f>
        <v>0</v>
      </c>
      <c r="I253" s="70">
        <f>+'12.Printing Annex'!P25</f>
        <v>0</v>
      </c>
      <c r="J253" s="70"/>
      <c r="K253" s="125"/>
      <c r="L253" s="73"/>
      <c r="M253" s="73"/>
      <c r="N253" s="73"/>
      <c r="O253" s="73"/>
      <c r="P253" s="73"/>
      <c r="Q253" s="73"/>
      <c r="R253" s="73"/>
      <c r="S253" s="73"/>
      <c r="T253" s="73"/>
      <c r="U253" s="73"/>
      <c r="V253" s="73"/>
      <c r="W253" s="73"/>
      <c r="X253" s="73"/>
      <c r="Y253" s="73"/>
      <c r="Z253" s="73"/>
    </row>
    <row r="254" spans="1:26" ht="12.75" customHeight="1">
      <c r="A254" s="4" t="str">
        <f>+'12.Printing Annex'!A26</f>
        <v>12.2.13</v>
      </c>
      <c r="B254" s="4"/>
      <c r="C254" s="4" t="str">
        <f>+'12.Printing Annex'!C26</f>
        <v>Any other (please specify)</v>
      </c>
      <c r="D254" s="70">
        <f>+'12.Printing Annex'!K26</f>
        <v>0</v>
      </c>
      <c r="E254" s="4">
        <f>+'12.Printing Annex'!L26</f>
        <v>0</v>
      </c>
      <c r="F254" s="125">
        <f>+'12.Printing Annex'!M26</f>
        <v>0</v>
      </c>
      <c r="G254" s="4">
        <f>+'12.Printing Annex'!N26</f>
        <v>0</v>
      </c>
      <c r="H254" s="125">
        <f>+'12.Printing Annex'!O26</f>
        <v>0</v>
      </c>
      <c r="I254" s="70">
        <f>+'12.Printing Annex'!P26</f>
        <v>0</v>
      </c>
      <c r="J254" s="70"/>
      <c r="K254" s="125"/>
      <c r="L254" s="73"/>
      <c r="M254" s="73"/>
      <c r="N254" s="73"/>
      <c r="O254" s="73"/>
      <c r="P254" s="73"/>
      <c r="Q254" s="73"/>
      <c r="R254" s="73"/>
      <c r="S254" s="73"/>
      <c r="T254" s="73"/>
      <c r="U254" s="73"/>
      <c r="V254" s="73"/>
      <c r="W254" s="73"/>
      <c r="X254" s="73"/>
      <c r="Y254" s="73"/>
      <c r="Z254" s="73"/>
    </row>
    <row r="255" spans="1:26" ht="13.5" customHeight="1">
      <c r="A255" s="1013"/>
      <c r="B255" s="1013"/>
      <c r="C255" s="1013" t="s">
        <v>5828</v>
      </c>
      <c r="D255" s="1014"/>
      <c r="E255" s="1013"/>
      <c r="F255" s="1018"/>
      <c r="G255" s="1013"/>
      <c r="H255" s="1018">
        <f>H360+H357+H350+H342+H301+H309+H284+H281+H278+H256+H303</f>
        <v>66.769689999999997</v>
      </c>
      <c r="I255" s="1013"/>
      <c r="J255" s="1013"/>
      <c r="K255" s="1018">
        <f>K360+K357+K350+K342+K301+K309+K284+K281+K278+K256+K303</f>
        <v>0</v>
      </c>
      <c r="L255" s="73"/>
      <c r="M255" s="73"/>
      <c r="N255" s="73"/>
      <c r="O255" s="73"/>
      <c r="P255" s="73"/>
      <c r="Q255" s="73"/>
      <c r="R255" s="73"/>
      <c r="S255" s="73"/>
      <c r="T255" s="73"/>
      <c r="U255" s="73"/>
      <c r="V255" s="73"/>
      <c r="W255" s="73"/>
      <c r="X255" s="73"/>
      <c r="Y255" s="73"/>
      <c r="Z255" s="73"/>
    </row>
    <row r="256" spans="1:26" ht="12.75" customHeight="1">
      <c r="A256" s="64">
        <f>'1.SD Facility Based Annex'!A6</f>
        <v>1</v>
      </c>
      <c r="B256" s="64"/>
      <c r="C256" s="64" t="str">
        <f>'1.SD Facility Based Annex'!C6</f>
        <v>Service Delivery - Facility Based</v>
      </c>
      <c r="D256" s="64"/>
      <c r="E256" s="687"/>
      <c r="F256" s="65"/>
      <c r="G256" s="687"/>
      <c r="H256" s="65">
        <f>H257+H266</f>
        <v>18.174999999999997</v>
      </c>
      <c r="I256" s="64"/>
      <c r="J256" s="64"/>
      <c r="K256" s="65">
        <f>K257+K266</f>
        <v>0</v>
      </c>
      <c r="L256" s="73"/>
      <c r="M256" s="73"/>
      <c r="N256" s="73"/>
      <c r="O256" s="73"/>
      <c r="P256" s="73"/>
      <c r="Q256" s="73"/>
      <c r="R256" s="73"/>
      <c r="S256" s="73"/>
      <c r="T256" s="73"/>
      <c r="U256" s="73"/>
      <c r="V256" s="73"/>
      <c r="W256" s="73"/>
      <c r="X256" s="73"/>
      <c r="Y256" s="73"/>
      <c r="Z256" s="73"/>
    </row>
    <row r="257" spans="1:26" ht="12.75" customHeight="1">
      <c r="A257" s="67">
        <f>'1.SD Facility Based Annex'!A7</f>
        <v>1.1000000000000001</v>
      </c>
      <c r="B257" s="67"/>
      <c r="C257" s="67" t="s">
        <v>163</v>
      </c>
      <c r="D257" s="67"/>
      <c r="E257" s="238"/>
      <c r="F257" s="68"/>
      <c r="G257" s="238"/>
      <c r="H257" s="68">
        <f>H258</f>
        <v>0</v>
      </c>
      <c r="I257" s="67"/>
      <c r="J257" s="67"/>
      <c r="K257" s="68">
        <f>K258</f>
        <v>0</v>
      </c>
      <c r="L257" s="73"/>
      <c r="M257" s="73"/>
      <c r="N257" s="73"/>
      <c r="O257" s="73"/>
      <c r="P257" s="73"/>
      <c r="Q257" s="73"/>
      <c r="R257" s="73"/>
      <c r="S257" s="73"/>
      <c r="T257" s="73"/>
      <c r="U257" s="73"/>
      <c r="V257" s="73"/>
      <c r="W257" s="73"/>
      <c r="X257" s="73"/>
      <c r="Y257" s="73"/>
      <c r="Z257" s="73"/>
    </row>
    <row r="258" spans="1:26" ht="12.75" customHeight="1">
      <c r="A258" s="78" t="str">
        <f>'1.SD Facility Based Annex'!A20</f>
        <v>1.1.3</v>
      </c>
      <c r="B258" s="78"/>
      <c r="C258" s="117" t="str">
        <f>'1.SD Facility Based Annex'!C20</f>
        <v>Strengthening FP Services</v>
      </c>
      <c r="D258" s="78"/>
      <c r="E258" s="543"/>
      <c r="F258" s="79"/>
      <c r="G258" s="543"/>
      <c r="H258" s="79">
        <f>H259+H262+H265</f>
        <v>0</v>
      </c>
      <c r="I258" s="78"/>
      <c r="J258" s="78"/>
      <c r="K258" s="79">
        <f>K259+K262+K265</f>
        <v>0</v>
      </c>
      <c r="L258" s="73"/>
      <c r="M258" s="73"/>
      <c r="N258" s="73"/>
      <c r="O258" s="73"/>
      <c r="P258" s="73"/>
      <c r="Q258" s="73"/>
      <c r="R258" s="73"/>
      <c r="S258" s="73"/>
      <c r="T258" s="73"/>
      <c r="U258" s="73"/>
      <c r="V258" s="73"/>
      <c r="W258" s="73"/>
      <c r="X258" s="73"/>
      <c r="Y258" s="73"/>
      <c r="Z258" s="73"/>
    </row>
    <row r="259" spans="1:26" ht="12.75" customHeight="1">
      <c r="A259" s="290" t="str">
        <f>'1.SD Facility Based Annex'!A21</f>
        <v>1.1.3.1</v>
      </c>
      <c r="B259" s="290" t="str">
        <f>'1.SD Facility Based Annex'!B21</f>
        <v>A.3.1</v>
      </c>
      <c r="C259" s="268" t="str">
        <f>'1.SD Facility Based Annex'!C21</f>
        <v>Terminal/Limiting Methods</v>
      </c>
      <c r="D259" s="290"/>
      <c r="E259" s="1072"/>
      <c r="F259" s="272"/>
      <c r="G259" s="1072"/>
      <c r="H259" s="272">
        <f>SUM(H260:H261)</f>
        <v>0</v>
      </c>
      <c r="I259" s="290"/>
      <c r="J259" s="290"/>
      <c r="K259" s="272">
        <f>SUM(K260:K261)</f>
        <v>0</v>
      </c>
      <c r="L259" s="73"/>
      <c r="M259" s="73"/>
      <c r="N259" s="73"/>
      <c r="O259" s="73"/>
      <c r="P259" s="73"/>
      <c r="Q259" s="73"/>
      <c r="R259" s="73"/>
      <c r="S259" s="73"/>
      <c r="T259" s="73"/>
      <c r="U259" s="73"/>
      <c r="V259" s="73"/>
      <c r="W259" s="73"/>
      <c r="X259" s="73"/>
      <c r="Y259" s="73"/>
      <c r="Z259" s="73"/>
    </row>
    <row r="260" spans="1:26" ht="12.75" customHeight="1">
      <c r="A260" s="70" t="str">
        <f>'1.SD Facility Based Annex'!A22</f>
        <v>1.1.3.1.1</v>
      </c>
      <c r="B260" s="70" t="str">
        <f>'1.SD Facility Based Annex'!B22</f>
        <v>A.3.1.1</v>
      </c>
      <c r="C260" s="4" t="str">
        <f>'1.SD Facility Based Annex'!C22</f>
        <v>Female sterilization fixed day services</v>
      </c>
      <c r="D260" s="70">
        <f>'1.SD Facility Based Annex'!K22</f>
        <v>0</v>
      </c>
      <c r="E260" s="193">
        <f>'1.SD Facility Based Annex'!L22</f>
        <v>0</v>
      </c>
      <c r="F260" s="71">
        <f>'1.SD Facility Based Annex'!M22</f>
        <v>0</v>
      </c>
      <c r="G260" s="193">
        <f>'1.SD Facility Based Annex'!N22</f>
        <v>0</v>
      </c>
      <c r="H260" s="71">
        <f>'1.SD Facility Based Annex'!O22</f>
        <v>0</v>
      </c>
      <c r="I260" s="70">
        <f>'1.SD Facility Based Annex'!P22</f>
        <v>0</v>
      </c>
      <c r="J260" s="70"/>
      <c r="K260" s="125"/>
      <c r="L260" s="73"/>
      <c r="M260" s="73"/>
      <c r="N260" s="73"/>
      <c r="O260" s="73"/>
      <c r="P260" s="73"/>
      <c r="Q260" s="73"/>
      <c r="R260" s="73"/>
      <c r="S260" s="73"/>
      <c r="T260" s="73"/>
      <c r="U260" s="73"/>
      <c r="V260" s="73"/>
      <c r="W260" s="73"/>
      <c r="X260" s="73"/>
      <c r="Y260" s="73"/>
      <c r="Z260" s="73"/>
    </row>
    <row r="261" spans="1:26" ht="12.75" customHeight="1">
      <c r="A261" s="70" t="str">
        <f>'1.SD Facility Based Annex'!A23</f>
        <v>1.1.3.1.2</v>
      </c>
      <c r="B261" s="70" t="str">
        <f>'1.SD Facility Based Annex'!B23</f>
        <v>A.3.1.2</v>
      </c>
      <c r="C261" s="4" t="str">
        <f>'1.SD Facility Based Annex'!C23</f>
        <v>Male Sterilization fixed day services</v>
      </c>
      <c r="D261" s="70">
        <f>'1.SD Facility Based Annex'!K23</f>
        <v>0</v>
      </c>
      <c r="E261" s="193">
        <f>'1.SD Facility Based Annex'!L23</f>
        <v>0</v>
      </c>
      <c r="F261" s="71">
        <f>'1.SD Facility Based Annex'!M23</f>
        <v>0</v>
      </c>
      <c r="G261" s="193">
        <f>'1.SD Facility Based Annex'!N23</f>
        <v>0</v>
      </c>
      <c r="H261" s="71">
        <f>'1.SD Facility Based Annex'!O23</f>
        <v>0</v>
      </c>
      <c r="I261" s="70">
        <f>'1.SD Facility Based Annex'!P23</f>
        <v>0</v>
      </c>
      <c r="J261" s="70"/>
      <c r="K261" s="125"/>
      <c r="L261" s="73"/>
      <c r="M261" s="73"/>
      <c r="N261" s="73"/>
      <c r="O261" s="73"/>
      <c r="P261" s="73"/>
      <c r="Q261" s="73"/>
      <c r="R261" s="73"/>
      <c r="S261" s="73"/>
      <c r="T261" s="73"/>
      <c r="U261" s="73"/>
      <c r="V261" s="73"/>
      <c r="W261" s="73"/>
      <c r="X261" s="73"/>
      <c r="Y261" s="73"/>
      <c r="Z261" s="73"/>
    </row>
    <row r="262" spans="1:26" ht="12.75" customHeight="1">
      <c r="A262" s="290" t="str">
        <f>'1.SD Facility Based Annex'!A24</f>
        <v>1.1.3.2</v>
      </c>
      <c r="B262" s="290" t="str">
        <f>'1.SD Facility Based Annex'!B24</f>
        <v>A.3.2</v>
      </c>
      <c r="C262" s="268" t="str">
        <f>'1.SD Facility Based Annex'!C24</f>
        <v>Spacing Methods</v>
      </c>
      <c r="D262" s="290"/>
      <c r="E262" s="1072"/>
      <c r="F262" s="272"/>
      <c r="G262" s="1072"/>
      <c r="H262" s="272">
        <f>SUM(H263:H264)</f>
        <v>0</v>
      </c>
      <c r="I262" s="290"/>
      <c r="J262" s="290"/>
      <c r="K262" s="272">
        <f>SUM(K263:K264)</f>
        <v>0</v>
      </c>
      <c r="L262" s="73"/>
      <c r="M262" s="73"/>
      <c r="N262" s="73"/>
      <c r="O262" s="73"/>
      <c r="P262" s="73"/>
      <c r="Q262" s="73"/>
      <c r="R262" s="73"/>
      <c r="S262" s="73"/>
      <c r="T262" s="73"/>
      <c r="U262" s="73"/>
      <c r="V262" s="73"/>
      <c r="W262" s="73"/>
      <c r="X262" s="73"/>
      <c r="Y262" s="73"/>
      <c r="Z262" s="73"/>
    </row>
    <row r="263" spans="1:26" ht="12.75" customHeight="1">
      <c r="A263" s="70" t="str">
        <f>'1.SD Facility Based Annex'!A25</f>
        <v>1.1.3.2.1</v>
      </c>
      <c r="B263" s="70" t="str">
        <f>'1.SD Facility Based Annex'!B25</f>
        <v>A.3.2.1</v>
      </c>
      <c r="C263" s="4" t="str">
        <f>'1.SD Facility Based Annex'!C25</f>
        <v>IUCD fixed day services</v>
      </c>
      <c r="D263" s="70">
        <f>'1.SD Facility Based Annex'!K25</f>
        <v>0</v>
      </c>
      <c r="E263" s="193">
        <f>'1.SD Facility Based Annex'!L25</f>
        <v>0</v>
      </c>
      <c r="F263" s="71">
        <f>'1.SD Facility Based Annex'!M25</f>
        <v>0</v>
      </c>
      <c r="G263" s="193">
        <f>'1.SD Facility Based Annex'!N25</f>
        <v>0</v>
      </c>
      <c r="H263" s="71">
        <f>'1.SD Facility Based Annex'!O25</f>
        <v>0</v>
      </c>
      <c r="I263" s="70">
        <f>'1.SD Facility Based Annex'!P25</f>
        <v>0</v>
      </c>
      <c r="J263" s="70"/>
      <c r="K263" s="125"/>
      <c r="L263" s="73"/>
      <c r="M263" s="73"/>
      <c r="N263" s="73"/>
      <c r="O263" s="73"/>
      <c r="P263" s="73"/>
      <c r="Q263" s="73"/>
      <c r="R263" s="73"/>
      <c r="S263" s="73"/>
      <c r="T263" s="73"/>
      <c r="U263" s="73"/>
      <c r="V263" s="73"/>
      <c r="W263" s="73"/>
      <c r="X263" s="73"/>
      <c r="Y263" s="73"/>
      <c r="Z263" s="73"/>
    </row>
    <row r="264" spans="1:26" ht="12.75" customHeight="1">
      <c r="A264" s="70" t="str">
        <f>'1.SD Facility Based Annex'!A26</f>
        <v>1.1.3.2.1</v>
      </c>
      <c r="B264" s="70" t="str">
        <f>'1.SD Facility Based Annex'!B26</f>
        <v>A.3.7.5</v>
      </c>
      <c r="C264" s="4" t="str">
        <f>'1.SD Facility Based Annex'!C26</f>
        <v>Other activities (demand generation, strengthening service delivery etc.)</v>
      </c>
      <c r="D264" s="70">
        <f>'1.SD Facility Based Annex'!K26</f>
        <v>0</v>
      </c>
      <c r="E264" s="193">
        <f>'1.SD Facility Based Annex'!L26</f>
        <v>0</v>
      </c>
      <c r="F264" s="71">
        <f>'1.SD Facility Based Annex'!M26</f>
        <v>0</v>
      </c>
      <c r="G264" s="193">
        <f>'1.SD Facility Based Annex'!N26</f>
        <v>0</v>
      </c>
      <c r="H264" s="71">
        <f>'1.SD Facility Based Annex'!O26</f>
        <v>0</v>
      </c>
      <c r="I264" s="70">
        <f>'1.SD Facility Based Annex'!P26</f>
        <v>0</v>
      </c>
      <c r="J264" s="70"/>
      <c r="K264" s="125"/>
      <c r="L264" s="73"/>
      <c r="M264" s="73"/>
      <c r="N264" s="73"/>
      <c r="O264" s="73"/>
      <c r="P264" s="73"/>
      <c r="Q264" s="73"/>
      <c r="R264" s="73"/>
      <c r="S264" s="73"/>
      <c r="T264" s="73"/>
      <c r="U264" s="73"/>
      <c r="V264" s="73"/>
      <c r="W264" s="73"/>
      <c r="X264" s="73"/>
      <c r="Y264" s="73"/>
      <c r="Z264" s="73"/>
    </row>
    <row r="265" spans="1:26" ht="12.75" customHeight="1">
      <c r="A265" s="80" t="str">
        <f>'1.SD Facility Based Annex'!A27</f>
        <v>1.1.3.3</v>
      </c>
      <c r="B265" s="80"/>
      <c r="C265" s="30" t="str">
        <f>'1.SD Facility Based Annex'!C27</f>
        <v>Any other (please specify)</v>
      </c>
      <c r="D265" s="80">
        <f>'1.SD Facility Based Annex'!K27</f>
        <v>0</v>
      </c>
      <c r="E265" s="688">
        <f>'1.SD Facility Based Annex'!L27</f>
        <v>0</v>
      </c>
      <c r="F265" s="81">
        <f>'1.SD Facility Based Annex'!M27</f>
        <v>0</v>
      </c>
      <c r="G265" s="688">
        <f>'1.SD Facility Based Annex'!N27</f>
        <v>0</v>
      </c>
      <c r="H265" s="81">
        <f>'1.SD Facility Based Annex'!O27</f>
        <v>0</v>
      </c>
      <c r="I265" s="80">
        <f>'1.SD Facility Based Annex'!P27</f>
        <v>0</v>
      </c>
      <c r="J265" s="80"/>
      <c r="K265" s="33"/>
      <c r="L265" s="73"/>
      <c r="M265" s="73"/>
      <c r="N265" s="73"/>
      <c r="O265" s="73"/>
      <c r="P265" s="73"/>
      <c r="Q265" s="73"/>
      <c r="R265" s="73"/>
      <c r="S265" s="73"/>
      <c r="T265" s="73"/>
      <c r="U265" s="73"/>
      <c r="V265" s="73"/>
      <c r="W265" s="73"/>
      <c r="X265" s="73"/>
      <c r="Y265" s="73"/>
      <c r="Z265" s="73"/>
    </row>
    <row r="266" spans="1:26" ht="12.75" customHeight="1">
      <c r="A266" s="67">
        <f>'1.SD Facility Based Annex'!A58</f>
        <v>1.2</v>
      </c>
      <c r="B266" s="67"/>
      <c r="C266" s="67" t="str">
        <f>'1.SD Facility Based Annex'!C58</f>
        <v>Beneficiary Compensation/ Allowances</v>
      </c>
      <c r="D266" s="67"/>
      <c r="E266" s="238"/>
      <c r="F266" s="68"/>
      <c r="G266" s="238"/>
      <c r="H266" s="68">
        <f>H267</f>
        <v>18.174999999999997</v>
      </c>
      <c r="I266" s="67"/>
      <c r="J266" s="67"/>
      <c r="K266" s="68">
        <f>K267</f>
        <v>0</v>
      </c>
      <c r="L266" s="73"/>
      <c r="M266" s="73"/>
      <c r="N266" s="73"/>
      <c r="O266" s="73"/>
      <c r="P266" s="73"/>
      <c r="Q266" s="73"/>
      <c r="R266" s="73"/>
      <c r="S266" s="73"/>
      <c r="T266" s="73"/>
      <c r="U266" s="73"/>
      <c r="V266" s="73"/>
      <c r="W266" s="73"/>
      <c r="X266" s="73"/>
      <c r="Y266" s="73"/>
      <c r="Z266" s="73"/>
    </row>
    <row r="267" spans="1:26" ht="12.75" customHeight="1">
      <c r="A267" s="78" t="str">
        <f>'1.SD Facility Based Annex'!A65</f>
        <v>1.2.2</v>
      </c>
      <c r="B267" s="78"/>
      <c r="C267" s="117" t="str">
        <f>'1.SD Facility Based Annex'!C65</f>
        <v>Beneficiary Compensation under FP Services</v>
      </c>
      <c r="D267" s="78"/>
      <c r="E267" s="543"/>
      <c r="F267" s="79"/>
      <c r="G267" s="543"/>
      <c r="H267" s="79">
        <f>H268+H271+H276+H277</f>
        <v>18.174999999999997</v>
      </c>
      <c r="I267" s="78"/>
      <c r="J267" s="78"/>
      <c r="K267" s="79">
        <f>K268+K271+K276+K277</f>
        <v>0</v>
      </c>
      <c r="L267" s="73"/>
      <c r="M267" s="73"/>
      <c r="N267" s="73"/>
      <c r="O267" s="73"/>
      <c r="P267" s="73"/>
      <c r="Q267" s="73"/>
      <c r="R267" s="73"/>
      <c r="S267" s="73"/>
      <c r="T267" s="73"/>
      <c r="U267" s="73"/>
      <c r="V267" s="73"/>
      <c r="W267" s="73"/>
      <c r="X267" s="73"/>
      <c r="Y267" s="73"/>
      <c r="Z267" s="73"/>
    </row>
    <row r="268" spans="1:26" ht="12.75" customHeight="1">
      <c r="A268" s="290" t="str">
        <f>'1.SD Facility Based Annex'!A66</f>
        <v>1.2.2.1</v>
      </c>
      <c r="B268" s="290" t="str">
        <f>'1.SD Facility Based Annex'!B66</f>
        <v>A.3.1</v>
      </c>
      <c r="C268" s="268" t="str">
        <f>'1.SD Facility Based Annex'!C66</f>
        <v>Terminal/Limiting Methods</v>
      </c>
      <c r="D268" s="290"/>
      <c r="E268" s="1072"/>
      <c r="F268" s="272"/>
      <c r="G268" s="1072"/>
      <c r="H268" s="272">
        <f>SUM(H269:H270)</f>
        <v>13.225</v>
      </c>
      <c r="I268" s="290"/>
      <c r="J268" s="290"/>
      <c r="K268" s="272">
        <f>SUM(K269:K270)</f>
        <v>0</v>
      </c>
      <c r="L268" s="73"/>
      <c r="M268" s="73"/>
      <c r="N268" s="73"/>
      <c r="O268" s="73"/>
      <c r="P268" s="73"/>
      <c r="Q268" s="73"/>
      <c r="R268" s="73"/>
      <c r="S268" s="73"/>
      <c r="T268" s="73"/>
      <c r="U268" s="73"/>
      <c r="V268" s="73"/>
      <c r="W268" s="73"/>
      <c r="X268" s="73"/>
      <c r="Y268" s="73"/>
      <c r="Z268" s="73"/>
    </row>
    <row r="269" spans="1:26" ht="12.75" customHeight="1">
      <c r="A269" s="70" t="str">
        <f>'1.SD Facility Based Annex'!A67</f>
        <v>1.2.2.1.1</v>
      </c>
      <c r="B269" s="70" t="str">
        <f>'1.SD Facility Based Annex'!B67</f>
        <v>A.3.1.3</v>
      </c>
      <c r="C269" s="4" t="str">
        <f>'1.SD Facility Based Annex'!C67</f>
        <v>Compensation for female sterilization
(Provide breakup for cases covered in public facility, private facility. 
Enhanced Compensation Scheme (if applicable) additionally provide number of PPS done. 
Female sterilization done in MPV districts may also be budgeted in this head and the break up to be reflected)</v>
      </c>
      <c r="D269" s="70" t="str">
        <f>'1.SD Facility Based Annex'!K67</f>
        <v>per sterilization</v>
      </c>
      <c r="E269" s="193">
        <f>'1.SD Facility Based Annex'!L67</f>
        <v>650</v>
      </c>
      <c r="F269" s="71">
        <f>'1.SD Facility Based Annex'!L67</f>
        <v>650</v>
      </c>
      <c r="G269" s="193">
        <f>'1.SD Facility Based Annex'!N67</f>
        <v>2000</v>
      </c>
      <c r="H269" s="71">
        <f>'1.SD Facility Based Annex'!O67</f>
        <v>13</v>
      </c>
      <c r="I269" s="70" t="str">
        <f>'1.SD Facility Based Annex'!P67</f>
        <v>Proposed for 2000 cases @ Rs. 650 per case</v>
      </c>
      <c r="J269" s="70"/>
      <c r="K269" s="125"/>
      <c r="L269" s="73"/>
      <c r="M269" s="73"/>
      <c r="N269" s="73"/>
      <c r="O269" s="73"/>
      <c r="P269" s="73"/>
      <c r="Q269" s="73"/>
      <c r="R269" s="73"/>
      <c r="S269" s="73"/>
      <c r="T269" s="73"/>
      <c r="U269" s="73"/>
      <c r="V269" s="73"/>
      <c r="W269" s="73"/>
      <c r="X269" s="73"/>
      <c r="Y269" s="73"/>
      <c r="Z269" s="73"/>
    </row>
    <row r="270" spans="1:26" ht="12.75" customHeight="1">
      <c r="A270" s="70" t="str">
        <f>'1.SD Facility Based Annex'!A68</f>
        <v>1.2.2.1.2</v>
      </c>
      <c r="B270" s="70" t="str">
        <f>'1.SD Facility Based Annex'!B68</f>
        <v>A.3.1.4</v>
      </c>
      <c r="C270" s="4" t="str">
        <f>'1.SD Facility Based Annex'!C68</f>
        <v>Compensation for male sterilization/NSV 
(Provide breakup for cases covered in public facility, private facility. 
Male sterilization done in MPV districts may also be budgeted in this head and the break up to be reflected)</v>
      </c>
      <c r="D270" s="70" t="str">
        <f>'1.SD Facility Based Annex'!K68</f>
        <v>per sterilization</v>
      </c>
      <c r="E270" s="193">
        <f>'1.SD Facility Based Annex'!L68</f>
        <v>1500</v>
      </c>
      <c r="F270" s="71">
        <f>'1.SD Facility Based Annex'!L68</f>
        <v>1500</v>
      </c>
      <c r="G270" s="193">
        <f>'1.SD Facility Based Annex'!N68</f>
        <v>15</v>
      </c>
      <c r="H270" s="71">
        <f>'1.SD Facility Based Annex'!O68</f>
        <v>0.22499999999999998</v>
      </c>
      <c r="I270" s="70" t="str">
        <f>'1.SD Facility Based Annex'!P68</f>
        <v>Proposed for 15 cases @ Rs. 1500 per camp</v>
      </c>
      <c r="J270" s="70"/>
      <c r="K270" s="125"/>
      <c r="L270" s="73"/>
      <c r="M270" s="73"/>
      <c r="N270" s="73"/>
      <c r="O270" s="73"/>
      <c r="P270" s="73"/>
      <c r="Q270" s="73"/>
      <c r="R270" s="73"/>
      <c r="S270" s="73"/>
      <c r="T270" s="73"/>
      <c r="U270" s="73"/>
      <c r="V270" s="73"/>
      <c r="W270" s="73"/>
      <c r="X270" s="73"/>
      <c r="Y270" s="73"/>
      <c r="Z270" s="73"/>
    </row>
    <row r="271" spans="1:26" ht="12.75" customHeight="1">
      <c r="A271" s="290" t="str">
        <f>'1.SD Facility Based Annex'!A69</f>
        <v>1.2.2.2</v>
      </c>
      <c r="B271" s="290" t="str">
        <f>'1.SD Facility Based Annex'!B69</f>
        <v>A.3.2</v>
      </c>
      <c r="C271" s="268" t="str">
        <f>'1.SD Facility Based Annex'!C69</f>
        <v>Spacing Methods</v>
      </c>
      <c r="D271" s="290"/>
      <c r="E271" s="1072"/>
      <c r="F271" s="272"/>
      <c r="G271" s="1072"/>
      <c r="H271" s="272">
        <f>SUM(H272:H275)</f>
        <v>0.44999999999999996</v>
      </c>
      <c r="I271" s="290"/>
      <c r="J271" s="290"/>
      <c r="K271" s="272">
        <f>SUM(K272:K275)</f>
        <v>0</v>
      </c>
      <c r="L271" s="73"/>
      <c r="M271" s="73"/>
      <c r="N271" s="73"/>
      <c r="O271" s="73"/>
      <c r="P271" s="73"/>
      <c r="Q271" s="73"/>
      <c r="R271" s="73"/>
      <c r="S271" s="73"/>
      <c r="T271" s="73"/>
      <c r="U271" s="73"/>
      <c r="V271" s="73"/>
      <c r="W271" s="73"/>
      <c r="X271" s="73"/>
      <c r="Y271" s="73"/>
      <c r="Z271" s="73"/>
    </row>
    <row r="272" spans="1:26" ht="12.75" customHeight="1">
      <c r="A272" s="70" t="str">
        <f>'1.SD Facility Based Annex'!A70</f>
        <v>1.2.2.2.1</v>
      </c>
      <c r="B272" s="70" t="str">
        <f>'1.SD Facility Based Annex'!B70</f>
        <v>A.3.2.2</v>
      </c>
      <c r="C272" s="4" t="str">
        <f>'1.SD Facility Based Annex'!C70</f>
        <v>Compensation for IUCD insertion at health facilities (including fixed day services at SHC and PHC)
[Provide breakup: Private Sector]</v>
      </c>
      <c r="D272" s="70">
        <f>'1.SD Facility Based Annex'!K70</f>
        <v>0</v>
      </c>
      <c r="E272" s="193">
        <f>'1.SD Facility Based Annex'!L70</f>
        <v>0</v>
      </c>
      <c r="F272" s="71">
        <f>'1.SD Facility Based Annex'!L70</f>
        <v>0</v>
      </c>
      <c r="G272" s="193">
        <f>'1.SD Facility Based Annex'!N70</f>
        <v>0</v>
      </c>
      <c r="H272" s="71">
        <f>'1.SD Facility Based Annex'!O70</f>
        <v>0</v>
      </c>
      <c r="I272" s="70">
        <f>'1.SD Facility Based Annex'!P70</f>
        <v>0</v>
      </c>
      <c r="J272" s="70"/>
      <c r="K272" s="125"/>
      <c r="L272" s="73"/>
      <c r="M272" s="73"/>
      <c r="N272" s="73"/>
      <c r="O272" s="73"/>
      <c r="P272" s="73"/>
      <c r="Q272" s="73"/>
      <c r="R272" s="73"/>
      <c r="S272" s="73"/>
      <c r="T272" s="73"/>
      <c r="U272" s="73"/>
      <c r="V272" s="73"/>
      <c r="W272" s="73"/>
      <c r="X272" s="73"/>
      <c r="Y272" s="73"/>
      <c r="Z272" s="73"/>
    </row>
    <row r="273" spans="1:26" ht="12.75" customHeight="1">
      <c r="A273" s="70" t="str">
        <f>'1.SD Facility Based Annex'!A71</f>
        <v>1.2.2.2.2</v>
      </c>
      <c r="B273" s="70" t="str">
        <f>'1.SD Facility Based Annex'!B71</f>
        <v>A.3.2.3</v>
      </c>
      <c r="C273" s="4" t="str">
        <f>'1.SD Facility Based Annex'!C71</f>
        <v>PPIUCD services: Compensation to beneficiary for PPIUCD insertion</v>
      </c>
      <c r="D273" s="70" t="str">
        <f>'1.SD Facility Based Annex'!K71</f>
        <v>per beneficiary</v>
      </c>
      <c r="E273" s="193">
        <f>'1.SD Facility Based Annex'!L71</f>
        <v>300</v>
      </c>
      <c r="F273" s="71">
        <f>'1.SD Facility Based Annex'!L71</f>
        <v>300</v>
      </c>
      <c r="G273" s="193">
        <f>'1.SD Facility Based Annex'!N71</f>
        <v>100</v>
      </c>
      <c r="H273" s="71">
        <f>'1.SD Facility Based Annex'!O71</f>
        <v>0.3</v>
      </c>
      <c r="I273" s="70" t="str">
        <f>'1.SD Facility Based Annex'!P71</f>
        <v>Proposed for 100 cases Rs. 300/- per case for beneficiary</v>
      </c>
      <c r="J273" s="70"/>
      <c r="K273" s="125"/>
      <c r="L273" s="73"/>
      <c r="M273" s="73"/>
      <c r="N273" s="73"/>
      <c r="O273" s="73"/>
      <c r="P273" s="73"/>
      <c r="Q273" s="73"/>
      <c r="R273" s="73"/>
      <c r="S273" s="73"/>
      <c r="T273" s="73"/>
      <c r="U273" s="73"/>
      <c r="V273" s="73"/>
      <c r="W273" s="73"/>
      <c r="X273" s="73"/>
      <c r="Y273" s="73"/>
      <c r="Z273" s="73"/>
    </row>
    <row r="274" spans="1:26" ht="12.75" customHeight="1">
      <c r="A274" s="70" t="str">
        <f>'1.SD Facility Based Annex'!A72</f>
        <v>1.2.2.2.3</v>
      </c>
      <c r="B274" s="70" t="str">
        <f>'1.SD Facility Based Annex'!B72</f>
        <v>A.3.2.4</v>
      </c>
      <c r="C274" s="4" t="str">
        <f>'1.SD Facility Based Annex'!C72</f>
        <v>PAIUCD Services: Compensation to beneficiary per PAIUCD insertion</v>
      </c>
      <c r="D274" s="70" t="str">
        <f>'1.SD Facility Based Annex'!K72</f>
        <v>per beneficiary</v>
      </c>
      <c r="E274" s="193">
        <f>'1.SD Facility Based Annex'!L72</f>
        <v>300</v>
      </c>
      <c r="F274" s="71">
        <f>'1.SD Facility Based Annex'!L72</f>
        <v>300</v>
      </c>
      <c r="G274" s="193">
        <f>'1.SD Facility Based Annex'!N72</f>
        <v>50</v>
      </c>
      <c r="H274" s="71">
        <f>'1.SD Facility Based Annex'!O72</f>
        <v>0.15</v>
      </c>
      <c r="I274" s="70" t="str">
        <f>'1.SD Facility Based Annex'!P72</f>
        <v>Proposed for 50 cases  Rs. 300/- per case for beneficiary</v>
      </c>
      <c r="J274" s="70"/>
      <c r="K274" s="125"/>
      <c r="L274" s="73"/>
      <c r="M274" s="73"/>
      <c r="N274" s="73"/>
      <c r="O274" s="73"/>
      <c r="P274" s="73"/>
      <c r="Q274" s="73"/>
      <c r="R274" s="73"/>
      <c r="S274" s="73"/>
      <c r="T274" s="73"/>
      <c r="U274" s="73"/>
      <c r="V274" s="73"/>
      <c r="W274" s="73"/>
      <c r="X274" s="73"/>
      <c r="Y274" s="73"/>
      <c r="Z274" s="73"/>
    </row>
    <row r="275" spans="1:26" ht="12.75" customHeight="1">
      <c r="A275" s="70" t="str">
        <f>'1.SD Facility Based Annex'!A73</f>
        <v>1.2.2.2.4</v>
      </c>
      <c r="B275" s="70" t="str">
        <f>'1.SD Facility Based Annex'!B73</f>
        <v>A.3.7.3</v>
      </c>
      <c r="C275" s="4" t="str">
        <f>'1.SD Facility Based Annex'!C73</f>
        <v>Injectable contraceptive incentive for beneficiaries</v>
      </c>
      <c r="D275" s="70">
        <f>'1.SD Facility Based Annex'!K73</f>
        <v>0</v>
      </c>
      <c r="E275" s="193">
        <f>'1.SD Facility Based Annex'!L73</f>
        <v>0</v>
      </c>
      <c r="F275" s="71">
        <f>'1.SD Facility Based Annex'!L73</f>
        <v>0</v>
      </c>
      <c r="G275" s="193">
        <f>'1.SD Facility Based Annex'!N73</f>
        <v>0</v>
      </c>
      <c r="H275" s="71">
        <f>'1.SD Facility Based Annex'!O73</f>
        <v>0</v>
      </c>
      <c r="I275" s="70">
        <f>'1.SD Facility Based Annex'!P73</f>
        <v>0</v>
      </c>
      <c r="J275" s="70"/>
      <c r="K275" s="125"/>
      <c r="L275" s="73"/>
      <c r="M275" s="73"/>
      <c r="N275" s="73"/>
      <c r="O275" s="73"/>
      <c r="P275" s="73"/>
      <c r="Q275" s="73"/>
      <c r="R275" s="73"/>
      <c r="S275" s="73"/>
      <c r="T275" s="73"/>
      <c r="U275" s="73"/>
      <c r="V275" s="73"/>
      <c r="W275" s="73"/>
      <c r="X275" s="73"/>
      <c r="Y275" s="73"/>
      <c r="Z275" s="73"/>
    </row>
    <row r="276" spans="1:26" ht="12.75" customHeight="1">
      <c r="A276" s="30" t="str">
        <f>'1.SD Facility Based Annex'!A74</f>
        <v>1.2.2.3</v>
      </c>
      <c r="B276" s="30" t="str">
        <f>'1.SD Facility Based Annex'!B74</f>
        <v>A.3.6</v>
      </c>
      <c r="C276" s="30" t="str">
        <f>'1.SD Facility Based Annex'!C74</f>
        <v>Family Planning Indemnity Scheme</v>
      </c>
      <c r="D276" s="80" t="str">
        <f>'1.SD Facility Based Annex'!K74</f>
        <v>per beneficiary</v>
      </c>
      <c r="E276" s="688">
        <f>'1.SD Facility Based Annex'!L74</f>
        <v>30000</v>
      </c>
      <c r="F276" s="81">
        <f>'1.SD Facility Based Annex'!L74</f>
        <v>30000</v>
      </c>
      <c r="G276" s="688">
        <f>'1.SD Facility Based Annex'!N74</f>
        <v>15</v>
      </c>
      <c r="H276" s="81">
        <f>'1.SD Facility Based Annex'!O74</f>
        <v>4.5</v>
      </c>
      <c r="I276" s="80" t="str">
        <f>'1.SD Facility Based Annex'!P74</f>
        <v>Proposed for 15 cases @30000 per case of failed ligation</v>
      </c>
      <c r="J276" s="80"/>
      <c r="K276" s="33"/>
      <c r="L276" s="73"/>
      <c r="M276" s="73"/>
      <c r="N276" s="73"/>
      <c r="O276" s="73"/>
      <c r="P276" s="73"/>
      <c r="Q276" s="73"/>
      <c r="R276" s="73"/>
      <c r="S276" s="73"/>
      <c r="T276" s="73"/>
      <c r="U276" s="73"/>
      <c r="V276" s="73"/>
      <c r="W276" s="73"/>
      <c r="X276" s="73"/>
      <c r="Y276" s="73"/>
      <c r="Z276" s="73"/>
    </row>
    <row r="277" spans="1:26" ht="12.75" customHeight="1">
      <c r="A277" s="30" t="str">
        <f>'1.SD Facility Based Annex'!A75</f>
        <v>1.2.2.4</v>
      </c>
      <c r="B277" s="30"/>
      <c r="C277" s="30" t="str">
        <f>'1.SD Facility Based Annex'!C75</f>
        <v xml:space="preserve">Any other </v>
      </c>
      <c r="D277" s="80">
        <f>'1.SD Facility Based Annex'!K75</f>
        <v>0</v>
      </c>
      <c r="E277" s="688">
        <f>'1.SD Facility Based Annex'!L75</f>
        <v>0</v>
      </c>
      <c r="F277" s="81">
        <f>'1.SD Facility Based Annex'!L75</f>
        <v>0</v>
      </c>
      <c r="G277" s="688">
        <f>'1.SD Facility Based Annex'!N75</f>
        <v>0</v>
      </c>
      <c r="H277" s="81">
        <f>'1.SD Facility Based Annex'!O75</f>
        <v>0</v>
      </c>
      <c r="I277" s="80">
        <f>'1.SD Facility Based Annex'!P75</f>
        <v>0</v>
      </c>
      <c r="J277" s="80"/>
      <c r="K277" s="33"/>
      <c r="L277" s="73"/>
      <c r="M277" s="73"/>
      <c r="N277" s="73"/>
      <c r="O277" s="73"/>
      <c r="P277" s="73"/>
      <c r="Q277" s="73"/>
      <c r="R277" s="73"/>
      <c r="S277" s="73"/>
      <c r="T277" s="73"/>
      <c r="U277" s="73"/>
      <c r="V277" s="73"/>
      <c r="W277" s="73"/>
      <c r="X277" s="73"/>
      <c r="Y277" s="73"/>
      <c r="Z277" s="73"/>
    </row>
    <row r="278" spans="1:26" ht="12.75" customHeight="1">
      <c r="A278" s="64">
        <v>2</v>
      </c>
      <c r="B278" s="64"/>
      <c r="C278" s="64" t="str">
        <f>'2.SD Community Based Annex'!C6</f>
        <v>Service Delivery - Community Based</v>
      </c>
      <c r="D278" s="64"/>
      <c r="E278" s="687"/>
      <c r="F278" s="65"/>
      <c r="G278" s="687"/>
      <c r="H278" s="65">
        <f t="shared" ref="H278:H279" si="26">H279</f>
        <v>0</v>
      </c>
      <c r="I278" s="64"/>
      <c r="J278" s="64"/>
      <c r="K278" s="65">
        <f t="shared" ref="K278:K279" si="27">K279</f>
        <v>0</v>
      </c>
      <c r="L278" s="73"/>
      <c r="M278" s="73"/>
      <c r="N278" s="73"/>
      <c r="O278" s="73"/>
      <c r="P278" s="73"/>
      <c r="Q278" s="73"/>
      <c r="R278" s="73"/>
      <c r="S278" s="73"/>
      <c r="T278" s="73"/>
      <c r="U278" s="73"/>
      <c r="V278" s="73"/>
      <c r="W278" s="73"/>
      <c r="X278" s="73"/>
      <c r="Y278" s="73"/>
      <c r="Z278" s="73"/>
    </row>
    <row r="279" spans="1:26" ht="12.75" customHeight="1">
      <c r="A279" s="67">
        <f>'2.SD Community Based Annex'!A18</f>
        <v>2.2000000000000002</v>
      </c>
      <c r="B279" s="67"/>
      <c r="C279" s="67" t="str">
        <f>'2.SD Community Based Annex'!C18</f>
        <v>Recurring/ Operational cost</v>
      </c>
      <c r="D279" s="67"/>
      <c r="E279" s="238"/>
      <c r="F279" s="68"/>
      <c r="G279" s="238"/>
      <c r="H279" s="68">
        <f t="shared" si="26"/>
        <v>0</v>
      </c>
      <c r="I279" s="67"/>
      <c r="J279" s="67"/>
      <c r="K279" s="68">
        <f t="shared" si="27"/>
        <v>0</v>
      </c>
      <c r="L279" s="73"/>
      <c r="M279" s="73"/>
      <c r="N279" s="73"/>
      <c r="O279" s="73"/>
      <c r="P279" s="73"/>
      <c r="Q279" s="73"/>
      <c r="R279" s="73"/>
      <c r="S279" s="73"/>
      <c r="T279" s="73"/>
      <c r="U279" s="73"/>
      <c r="V279" s="73"/>
      <c r="W279" s="73"/>
      <c r="X279" s="73"/>
      <c r="Y279" s="73"/>
      <c r="Z279" s="73"/>
    </row>
    <row r="280" spans="1:26" ht="12.75" customHeight="1">
      <c r="A280" s="70" t="str">
        <f>'2.SD Community Based Annex'!A19</f>
        <v>2.2.1</v>
      </c>
      <c r="B280" s="70" t="str">
        <f>'2.SD Community Based Annex'!B19</f>
        <v>A.3.3</v>
      </c>
      <c r="C280" s="4" t="str">
        <f>'2.SD Community Based Annex'!C19</f>
        <v>POL for Family Planning/ Others (including additional mobility support to surgeon's team if req)</v>
      </c>
      <c r="D280" s="70">
        <f>'2.SD Community Based Annex'!K19</f>
        <v>0</v>
      </c>
      <c r="E280" s="193">
        <f>'2.SD Community Based Annex'!L19</f>
        <v>0</v>
      </c>
      <c r="F280" s="71">
        <f>'2.SD Community Based Annex'!M19</f>
        <v>0</v>
      </c>
      <c r="G280" s="193">
        <f>'2.SD Community Based Annex'!N19</f>
        <v>0</v>
      </c>
      <c r="H280" s="71">
        <f>'2.SD Community Based Annex'!O19</f>
        <v>0</v>
      </c>
      <c r="I280" s="70">
        <f>'2.SD Community Based Annex'!P19</f>
        <v>0</v>
      </c>
      <c r="J280" s="70"/>
      <c r="K280" s="125"/>
      <c r="L280" s="73"/>
      <c r="M280" s="73"/>
      <c r="N280" s="73"/>
      <c r="O280" s="73"/>
      <c r="P280" s="73"/>
      <c r="Q280" s="73"/>
      <c r="R280" s="73"/>
      <c r="S280" s="73"/>
      <c r="T280" s="73"/>
      <c r="U280" s="73"/>
      <c r="V280" s="73"/>
      <c r="W280" s="73"/>
      <c r="X280" s="73"/>
      <c r="Y280" s="73"/>
      <c r="Z280" s="73"/>
    </row>
    <row r="281" spans="1:26" ht="12.75" customHeight="1">
      <c r="A281" s="64">
        <f>'3.Community Intervention Annex'!A6</f>
        <v>3</v>
      </c>
      <c r="B281" s="64"/>
      <c r="C281" s="64" t="str">
        <f>'3.Community Intervention Annex'!C6</f>
        <v>Community Interventions</v>
      </c>
      <c r="D281" s="64"/>
      <c r="E281" s="687"/>
      <c r="F281" s="65"/>
      <c r="G281" s="687"/>
      <c r="H281" s="65">
        <f t="shared" ref="H281:H282" si="28">H282</f>
        <v>0</v>
      </c>
      <c r="I281" s="64"/>
      <c r="J281" s="64"/>
      <c r="K281" s="65">
        <f t="shared" ref="K281:K282" si="29">K282</f>
        <v>0</v>
      </c>
      <c r="L281" s="73"/>
      <c r="M281" s="73"/>
      <c r="N281" s="73"/>
      <c r="O281" s="73"/>
      <c r="P281" s="73"/>
      <c r="Q281" s="73"/>
      <c r="R281" s="73"/>
      <c r="S281" s="73"/>
      <c r="T281" s="73"/>
      <c r="U281" s="73"/>
      <c r="V281" s="73"/>
      <c r="W281" s="73"/>
      <c r="X281" s="73"/>
      <c r="Y281" s="73"/>
      <c r="Z281" s="73"/>
    </row>
    <row r="282" spans="1:26" ht="12.75" customHeight="1">
      <c r="A282" s="67">
        <f>'3.Community Intervention Annex'!A74</f>
        <v>3.2</v>
      </c>
      <c r="B282" s="67"/>
      <c r="C282" s="67" t="str">
        <f>'3.Community Intervention Annex'!C74</f>
        <v>Other Community Interventions</v>
      </c>
      <c r="D282" s="67"/>
      <c r="E282" s="238"/>
      <c r="F282" s="68"/>
      <c r="G282" s="238"/>
      <c r="H282" s="68">
        <f t="shared" si="28"/>
        <v>0</v>
      </c>
      <c r="I282" s="67"/>
      <c r="J282" s="67"/>
      <c r="K282" s="68">
        <f t="shared" si="29"/>
        <v>0</v>
      </c>
      <c r="L282" s="73"/>
      <c r="M282" s="73"/>
      <c r="N282" s="73"/>
      <c r="O282" s="73"/>
      <c r="P282" s="73"/>
      <c r="Q282" s="73"/>
      <c r="R282" s="73"/>
      <c r="S282" s="73"/>
      <c r="T282" s="73"/>
      <c r="U282" s="73"/>
      <c r="V282" s="73"/>
      <c r="W282" s="73"/>
      <c r="X282" s="73"/>
      <c r="Y282" s="73"/>
      <c r="Z282" s="73"/>
    </row>
    <row r="283" spans="1:26" ht="12.75" customHeight="1">
      <c r="A283" s="70" t="str">
        <f>'3.Community Intervention Annex'!A75</f>
        <v>3.2.1</v>
      </c>
      <c r="B283" s="70" t="str">
        <f>'3.Community Intervention Annex'!B75</f>
        <v>A.3.7.5</v>
      </c>
      <c r="C283" s="4" t="str">
        <f>'3.Community Intervention Annex'!C75</f>
        <v>Other activities under Mission Parivar Vikas : Demand Generation (Saarthi, Saas Bahu Sammellan, Creating enabling environment)</v>
      </c>
      <c r="D283" s="70">
        <f>'3.Community Intervention Annex'!K75</f>
        <v>0</v>
      </c>
      <c r="E283" s="193">
        <f>'3.Community Intervention Annex'!L75</f>
        <v>0</v>
      </c>
      <c r="F283" s="71">
        <f>'3.Community Intervention Annex'!M75</f>
        <v>0</v>
      </c>
      <c r="G283" s="193">
        <f>'3.Community Intervention Annex'!N75</f>
        <v>0</v>
      </c>
      <c r="H283" s="71">
        <f>'3.Community Intervention Annex'!O75</f>
        <v>0</v>
      </c>
      <c r="I283" s="70">
        <f>'3.Community Intervention Annex'!P75</f>
        <v>0</v>
      </c>
      <c r="J283" s="70"/>
      <c r="K283" s="125"/>
      <c r="L283" s="73"/>
      <c r="M283" s="73"/>
      <c r="N283" s="73"/>
      <c r="O283" s="73"/>
      <c r="P283" s="73"/>
      <c r="Q283" s="73"/>
      <c r="R283" s="73"/>
      <c r="S283" s="73"/>
      <c r="T283" s="73"/>
      <c r="U283" s="73"/>
      <c r="V283" s="73"/>
      <c r="W283" s="73"/>
      <c r="X283" s="73"/>
      <c r="Y283" s="73"/>
      <c r="Z283" s="73"/>
    </row>
    <row r="284" spans="1:26" ht="12.75" customHeight="1">
      <c r="A284" s="64">
        <f>'6.Procurement Annex'!A6</f>
        <v>6</v>
      </c>
      <c r="B284" s="64"/>
      <c r="C284" s="64" t="str">
        <f>'6.Procurement Annex'!C6</f>
        <v>Procurement</v>
      </c>
      <c r="D284" s="64"/>
      <c r="E284" s="687"/>
      <c r="F284" s="65"/>
      <c r="G284" s="687"/>
      <c r="H284" s="65">
        <f>H285+H297</f>
        <v>20</v>
      </c>
      <c r="I284" s="64"/>
      <c r="J284" s="64"/>
      <c r="K284" s="65">
        <f>K285+K297</f>
        <v>0</v>
      </c>
      <c r="L284" s="73"/>
      <c r="M284" s="73"/>
      <c r="N284" s="73"/>
      <c r="O284" s="73"/>
      <c r="P284" s="73"/>
      <c r="Q284" s="73"/>
      <c r="R284" s="73"/>
      <c r="S284" s="73"/>
      <c r="T284" s="73"/>
      <c r="U284" s="73"/>
      <c r="V284" s="73"/>
      <c r="W284" s="73"/>
      <c r="X284" s="73"/>
      <c r="Y284" s="73"/>
      <c r="Z284" s="73"/>
    </row>
    <row r="285" spans="1:26" ht="12.75" customHeight="1">
      <c r="A285" s="67">
        <f>'6.Procurement Annex'!A7</f>
        <v>6.1</v>
      </c>
      <c r="B285" s="67"/>
      <c r="C285" s="67" t="str">
        <f>'6.Procurement Annex'!C7</f>
        <v>Procurement of Equipment</v>
      </c>
      <c r="D285" s="67"/>
      <c r="E285" s="238"/>
      <c r="F285" s="68"/>
      <c r="G285" s="238"/>
      <c r="H285" s="68">
        <f>H286+H294</f>
        <v>20</v>
      </c>
      <c r="I285" s="67"/>
      <c r="J285" s="67"/>
      <c r="K285" s="68">
        <f>K286+K294</f>
        <v>0</v>
      </c>
      <c r="L285" s="73"/>
      <c r="M285" s="73"/>
      <c r="N285" s="73"/>
      <c r="O285" s="73"/>
      <c r="P285" s="73"/>
      <c r="Q285" s="73"/>
      <c r="R285" s="73"/>
      <c r="S285" s="73"/>
      <c r="T285" s="73"/>
      <c r="U285" s="73"/>
      <c r="V285" s="73"/>
      <c r="W285" s="73"/>
      <c r="X285" s="73"/>
      <c r="Y285" s="73"/>
      <c r="Z285" s="73"/>
    </row>
    <row r="286" spans="1:26" ht="12.75" customHeight="1">
      <c r="A286" s="78" t="str">
        <f>'6.Procurement Annex'!A8</f>
        <v>6.1.1</v>
      </c>
      <c r="B286" s="78"/>
      <c r="C286" s="78" t="str">
        <f>'6.Procurement Annex'!C8</f>
        <v>Procurement of Bio-medical Equipment</v>
      </c>
      <c r="D286" s="78"/>
      <c r="E286" s="543"/>
      <c r="F286" s="79"/>
      <c r="G286" s="543"/>
      <c r="H286" s="79">
        <f>H287</f>
        <v>20</v>
      </c>
      <c r="I286" s="78"/>
      <c r="J286" s="78"/>
      <c r="K286" s="79">
        <f>K287</f>
        <v>0</v>
      </c>
      <c r="L286" s="73"/>
      <c r="M286" s="73"/>
      <c r="N286" s="73"/>
      <c r="O286" s="73"/>
      <c r="P286" s="73"/>
      <c r="Q286" s="73"/>
      <c r="R286" s="73"/>
      <c r="S286" s="73"/>
      <c r="T286" s="73"/>
      <c r="U286" s="73"/>
      <c r="V286" s="73"/>
      <c r="W286" s="73"/>
      <c r="X286" s="73"/>
      <c r="Y286" s="73"/>
      <c r="Z286" s="73"/>
    </row>
    <row r="287" spans="1:26" ht="12.75" customHeight="1">
      <c r="A287" s="290" t="str">
        <f>'6.Procurement Annex'!A19</f>
        <v>6.1.1.3</v>
      </c>
      <c r="B287" s="290"/>
      <c r="C287" s="290" t="str">
        <f>'6.Procurement Annex'!C19</f>
        <v>Procurement of bio-medical equipment:  FP</v>
      </c>
      <c r="D287" s="290"/>
      <c r="E287" s="1072"/>
      <c r="F287" s="272"/>
      <c r="G287" s="1072"/>
      <c r="H287" s="272">
        <f>SUM(H288:H293)</f>
        <v>20</v>
      </c>
      <c r="I287" s="290"/>
      <c r="J287" s="290"/>
      <c r="K287" s="272">
        <f>SUM(K288:K293)</f>
        <v>0</v>
      </c>
      <c r="L287" s="73"/>
      <c r="M287" s="73"/>
      <c r="N287" s="73"/>
      <c r="O287" s="73"/>
      <c r="P287" s="73"/>
      <c r="Q287" s="73"/>
      <c r="R287" s="73"/>
      <c r="S287" s="73"/>
      <c r="T287" s="73"/>
      <c r="U287" s="73"/>
      <c r="V287" s="73"/>
      <c r="W287" s="73"/>
      <c r="X287" s="73"/>
      <c r="Y287" s="73"/>
      <c r="Z287" s="73"/>
    </row>
    <row r="288" spans="1:26" ht="12.75" customHeight="1">
      <c r="A288" s="70" t="str">
        <f>'6.Procurement Annex'!A20</f>
        <v>6.1.1.3.1</v>
      </c>
      <c r="B288" s="70" t="str">
        <f>'6.Procurement Annex'!B20</f>
        <v>B16.1.3.1</v>
      </c>
      <c r="C288" s="4" t="str">
        <f>'6.Procurement Annex'!C20</f>
        <v>NSV kits</v>
      </c>
      <c r="D288" s="70">
        <f>'6.Procurement Annex'!K20</f>
        <v>0</v>
      </c>
      <c r="E288" s="193">
        <f>'6.Procurement Annex'!L20</f>
        <v>0</v>
      </c>
      <c r="F288" s="71">
        <f>'6.Procurement Annex'!M20</f>
        <v>0</v>
      </c>
      <c r="G288" s="193">
        <f>'6.Procurement Annex'!N20</f>
        <v>0</v>
      </c>
      <c r="H288" s="71">
        <f>'6.Procurement Annex'!O20</f>
        <v>0</v>
      </c>
      <c r="I288" s="70">
        <f>'6.Procurement Annex'!P20</f>
        <v>0</v>
      </c>
      <c r="J288" s="70"/>
      <c r="K288" s="125"/>
      <c r="L288" s="73"/>
      <c r="M288" s="73"/>
      <c r="N288" s="73"/>
      <c r="O288" s="73"/>
      <c r="P288" s="73"/>
      <c r="Q288" s="73"/>
      <c r="R288" s="73"/>
      <c r="S288" s="73"/>
      <c r="T288" s="73"/>
      <c r="U288" s="73"/>
      <c r="V288" s="73"/>
      <c r="W288" s="73"/>
      <c r="X288" s="73"/>
      <c r="Y288" s="73"/>
      <c r="Z288" s="73"/>
    </row>
    <row r="289" spans="1:26" ht="12.75" customHeight="1">
      <c r="A289" s="70" t="str">
        <f>'6.Procurement Annex'!A21</f>
        <v>6.1.1.3.2</v>
      </c>
      <c r="B289" s="70" t="str">
        <f>'6.Procurement Annex'!B21</f>
        <v>B16.1.3.2</v>
      </c>
      <c r="C289" s="4" t="str">
        <f>'6.Procurement Annex'!C21</f>
        <v>IUCD kits</v>
      </c>
      <c r="D289" s="70">
        <f>'6.Procurement Annex'!K21</f>
        <v>0</v>
      </c>
      <c r="E289" s="193">
        <f>'6.Procurement Annex'!L21</f>
        <v>0</v>
      </c>
      <c r="F289" s="71">
        <f>'6.Procurement Annex'!M21</f>
        <v>0</v>
      </c>
      <c r="G289" s="193">
        <f>'6.Procurement Annex'!N21</f>
        <v>0</v>
      </c>
      <c r="H289" s="71">
        <f>'6.Procurement Annex'!O21</f>
        <v>0</v>
      </c>
      <c r="I289" s="70">
        <f>'6.Procurement Annex'!P21</f>
        <v>0</v>
      </c>
      <c r="J289" s="70"/>
      <c r="K289" s="125"/>
      <c r="L289" s="73"/>
      <c r="M289" s="73"/>
      <c r="N289" s="73"/>
      <c r="O289" s="73"/>
      <c r="P289" s="73"/>
      <c r="Q289" s="73"/>
      <c r="R289" s="73"/>
      <c r="S289" s="73"/>
      <c r="T289" s="73"/>
      <c r="U289" s="73"/>
      <c r="V289" s="73"/>
      <c r="W289" s="73"/>
      <c r="X289" s="73"/>
      <c r="Y289" s="73"/>
      <c r="Z289" s="73"/>
    </row>
    <row r="290" spans="1:26" ht="12.75" customHeight="1">
      <c r="A290" s="70" t="str">
        <f>'6.Procurement Annex'!A22</f>
        <v>6.1.1.3.3</v>
      </c>
      <c r="B290" s="70" t="str">
        <f>'6.Procurement Annex'!B22</f>
        <v>B16.1.3.3</v>
      </c>
      <c r="C290" s="4" t="str">
        <f>'6.Procurement Annex'!C22</f>
        <v>minilap kits</v>
      </c>
      <c r="D290" s="70">
        <f>'6.Procurement Annex'!K22</f>
        <v>0</v>
      </c>
      <c r="E290" s="193">
        <f>'6.Procurement Annex'!L22</f>
        <v>0</v>
      </c>
      <c r="F290" s="71">
        <f>'6.Procurement Annex'!M22</f>
        <v>0</v>
      </c>
      <c r="G290" s="193">
        <f>'6.Procurement Annex'!N22</f>
        <v>0</v>
      </c>
      <c r="H290" s="71">
        <f>'6.Procurement Annex'!O22</f>
        <v>0</v>
      </c>
      <c r="I290" s="70">
        <f>'6.Procurement Annex'!P22</f>
        <v>0</v>
      </c>
      <c r="J290" s="70"/>
      <c r="K290" s="125"/>
      <c r="L290" s="73"/>
      <c r="M290" s="73"/>
      <c r="N290" s="73"/>
      <c r="O290" s="73"/>
      <c r="P290" s="73"/>
      <c r="Q290" s="73"/>
      <c r="R290" s="73"/>
      <c r="S290" s="73"/>
      <c r="T290" s="73"/>
      <c r="U290" s="73"/>
      <c r="V290" s="73"/>
      <c r="W290" s="73"/>
      <c r="X290" s="73"/>
      <c r="Y290" s="73"/>
      <c r="Z290" s="73"/>
    </row>
    <row r="291" spans="1:26" ht="12.75" customHeight="1">
      <c r="A291" s="70" t="str">
        <f>'6.Procurement Annex'!A23</f>
        <v>6.1.1.3.4</v>
      </c>
      <c r="B291" s="70" t="str">
        <f>'6.Procurement Annex'!B23</f>
        <v>B16.1.3.4</v>
      </c>
      <c r="C291" s="4" t="str">
        <f>'6.Procurement Annex'!C23</f>
        <v>laparoscopes</v>
      </c>
      <c r="D291" s="70" t="str">
        <f>'6.Procurement Annex'!K23</f>
        <v>per Laparoscope</v>
      </c>
      <c r="E291" s="193">
        <f>'6.Procurement Annex'!L23</f>
        <v>1000000</v>
      </c>
      <c r="F291" s="71">
        <f>'6.Procurement Annex'!M23</f>
        <v>10</v>
      </c>
      <c r="G291" s="193">
        <f>'6.Procurement Annex'!N23</f>
        <v>2</v>
      </c>
      <c r="H291" s="71">
        <f>'6.Procurement Annex'!O23</f>
        <v>20</v>
      </c>
      <c r="I291" s="70" t="str">
        <f>'6.Procurement Annex'!P23</f>
        <v>Proposed for 2 doublepunctureLaproscopes for training purposes for 2DHs @10lakhs per laproscope</v>
      </c>
      <c r="J291" s="70"/>
      <c r="K291" s="125"/>
      <c r="L291" s="73"/>
      <c r="M291" s="73"/>
      <c r="N291" s="73"/>
      <c r="O291" s="73"/>
      <c r="P291" s="73"/>
      <c r="Q291" s="73"/>
      <c r="R291" s="73"/>
      <c r="S291" s="73"/>
      <c r="T291" s="73"/>
      <c r="U291" s="73"/>
      <c r="V291" s="73"/>
      <c r="W291" s="73"/>
      <c r="X291" s="73"/>
      <c r="Y291" s="73"/>
      <c r="Z291" s="73"/>
    </row>
    <row r="292" spans="1:26" ht="12.75" customHeight="1">
      <c r="A292" s="70" t="str">
        <f>'6.Procurement Annex'!A24</f>
        <v>6.1.1.3.5</v>
      </c>
      <c r="B292" s="70" t="str">
        <f>'6.Procurement Annex'!B24</f>
        <v>B16.1.3.5</v>
      </c>
      <c r="C292" s="4" t="str">
        <f>'6.Procurement Annex'!C24</f>
        <v>PPIUCD forceps</v>
      </c>
      <c r="D292" s="70">
        <f>'6.Procurement Annex'!K24</f>
        <v>0</v>
      </c>
      <c r="E292" s="193">
        <f>'6.Procurement Annex'!L24</f>
        <v>0</v>
      </c>
      <c r="F292" s="71">
        <f>'6.Procurement Annex'!M24</f>
        <v>0</v>
      </c>
      <c r="G292" s="193">
        <f>'6.Procurement Annex'!N24</f>
        <v>0</v>
      </c>
      <c r="H292" s="71">
        <f>'6.Procurement Annex'!O24</f>
        <v>0</v>
      </c>
      <c r="I292" s="70">
        <f>'6.Procurement Annex'!P24</f>
        <v>0</v>
      </c>
      <c r="J292" s="70"/>
      <c r="K292" s="125"/>
      <c r="L292" s="73"/>
      <c r="M292" s="73"/>
      <c r="N292" s="73"/>
      <c r="O292" s="73"/>
      <c r="P292" s="73"/>
      <c r="Q292" s="73"/>
      <c r="R292" s="73"/>
      <c r="S292" s="73"/>
      <c r="T292" s="73"/>
      <c r="U292" s="73"/>
      <c r="V292" s="73"/>
      <c r="W292" s="73"/>
      <c r="X292" s="73"/>
      <c r="Y292" s="73"/>
      <c r="Z292" s="73"/>
    </row>
    <row r="293" spans="1:26" ht="12.75" customHeight="1">
      <c r="A293" s="70" t="str">
        <f>'6.Procurement Annex'!A25</f>
        <v>6.1.1.3.6</v>
      </c>
      <c r="B293" s="70" t="str">
        <f>'6.Procurement Annex'!B25</f>
        <v>B16.1.3.6</v>
      </c>
      <c r="C293" s="70" t="str">
        <f>'6.Procurement Annex'!C25</f>
        <v>Any other equipment (please specify)</v>
      </c>
      <c r="D293" s="70">
        <f>'6.Procurement Annex'!K25</f>
        <v>0</v>
      </c>
      <c r="E293" s="193">
        <f>'6.Procurement Annex'!L25</f>
        <v>0</v>
      </c>
      <c r="F293" s="71">
        <f>'6.Procurement Annex'!M25</f>
        <v>0</v>
      </c>
      <c r="G293" s="193">
        <f>'6.Procurement Annex'!N25</f>
        <v>0</v>
      </c>
      <c r="H293" s="71">
        <f>'6.Procurement Annex'!O25</f>
        <v>0</v>
      </c>
      <c r="I293" s="70">
        <f>'6.Procurement Annex'!P25</f>
        <v>0</v>
      </c>
      <c r="J293" s="70"/>
      <c r="K293" s="125"/>
      <c r="L293" s="73"/>
      <c r="M293" s="73"/>
      <c r="N293" s="73"/>
      <c r="O293" s="73"/>
      <c r="P293" s="73"/>
      <c r="Q293" s="73"/>
      <c r="R293" s="73"/>
      <c r="S293" s="73"/>
      <c r="T293" s="73"/>
      <c r="U293" s="73"/>
      <c r="V293" s="73"/>
      <c r="W293" s="73"/>
      <c r="X293" s="73"/>
      <c r="Y293" s="73"/>
      <c r="Z293" s="73"/>
    </row>
    <row r="294" spans="1:26" ht="12.75" customHeight="1">
      <c r="A294" s="78" t="str">
        <f>'6.Procurement Annex'!A131</f>
        <v>6.1.3</v>
      </c>
      <c r="B294" s="78"/>
      <c r="C294" s="78" t="str">
        <f>'6.Procurement Annex'!C131</f>
        <v>Equipment maintenance</v>
      </c>
      <c r="D294" s="78"/>
      <c r="E294" s="543"/>
      <c r="F294" s="79"/>
      <c r="G294" s="543"/>
      <c r="H294" s="79">
        <f t="shared" ref="H294:H295" si="30">H295</f>
        <v>0</v>
      </c>
      <c r="I294" s="78"/>
      <c r="J294" s="78"/>
      <c r="K294" s="79">
        <f t="shared" ref="K294:K295" si="31">K295</f>
        <v>0</v>
      </c>
      <c r="L294" s="73"/>
      <c r="M294" s="73"/>
      <c r="N294" s="73"/>
      <c r="O294" s="73"/>
      <c r="P294" s="73"/>
      <c r="Q294" s="73"/>
      <c r="R294" s="73"/>
      <c r="S294" s="73"/>
      <c r="T294" s="73"/>
      <c r="U294" s="73"/>
      <c r="V294" s="73"/>
      <c r="W294" s="73"/>
      <c r="X294" s="73"/>
      <c r="Y294" s="73"/>
      <c r="Z294" s="73"/>
    </row>
    <row r="295" spans="1:26" ht="12.75" customHeight="1">
      <c r="A295" s="290" t="str">
        <f>'6.Procurement Annex'!A132</f>
        <v>6.1.3.1</v>
      </c>
      <c r="B295" s="290"/>
      <c r="C295" s="290" t="str">
        <f>'6.Procurement Annex'!C132</f>
        <v>Maintenance of bio-medical equipment</v>
      </c>
      <c r="D295" s="290"/>
      <c r="E295" s="1072"/>
      <c r="F295" s="272"/>
      <c r="G295" s="1072"/>
      <c r="H295" s="272">
        <f t="shared" si="30"/>
        <v>0</v>
      </c>
      <c r="I295" s="290"/>
      <c r="J295" s="290"/>
      <c r="K295" s="272">
        <f t="shared" si="31"/>
        <v>0</v>
      </c>
      <c r="L295" s="73"/>
      <c r="M295" s="73"/>
      <c r="N295" s="73"/>
      <c r="O295" s="73"/>
      <c r="P295" s="73"/>
      <c r="Q295" s="73"/>
      <c r="R295" s="73"/>
      <c r="S295" s="73"/>
      <c r="T295" s="73"/>
      <c r="U295" s="73"/>
      <c r="V295" s="73"/>
      <c r="W295" s="73"/>
      <c r="X295" s="73"/>
      <c r="Y295" s="73"/>
      <c r="Z295" s="73"/>
    </row>
    <row r="296" spans="1:26" ht="12.75" customHeight="1">
      <c r="A296" s="70" t="str">
        <f>'6.Procurement Annex'!A133</f>
        <v>6.1.3.1.1</v>
      </c>
      <c r="B296" s="695" t="str">
        <f>'6.Procurement Annex'!B133</f>
        <v>A.3.4</v>
      </c>
      <c r="C296" s="4" t="str">
        <f>'6.Procurement Annex'!C133</f>
        <v>Repairs of Laparoscopes</v>
      </c>
      <c r="D296" s="70">
        <f>'6.Procurement Annex'!K133</f>
        <v>0</v>
      </c>
      <c r="E296" s="193">
        <f>'6.Procurement Annex'!L133</f>
        <v>0</v>
      </c>
      <c r="F296" s="71">
        <f>'6.Procurement Annex'!L133</f>
        <v>0</v>
      </c>
      <c r="G296" s="193">
        <f>'6.Procurement Annex'!N133</f>
        <v>0</v>
      </c>
      <c r="H296" s="71">
        <f>'6.Procurement Annex'!O133</f>
        <v>0</v>
      </c>
      <c r="I296" s="70">
        <f>'6.Procurement Annex'!P133</f>
        <v>0</v>
      </c>
      <c r="J296" s="70"/>
      <c r="K296" s="125"/>
      <c r="L296" s="73"/>
      <c r="M296" s="73"/>
      <c r="N296" s="73"/>
      <c r="O296" s="73"/>
      <c r="P296" s="73"/>
      <c r="Q296" s="73"/>
      <c r="R296" s="73"/>
      <c r="S296" s="73"/>
      <c r="T296" s="73"/>
      <c r="U296" s="73"/>
      <c r="V296" s="73"/>
      <c r="W296" s="73"/>
      <c r="X296" s="73"/>
      <c r="Y296" s="73"/>
      <c r="Z296" s="73"/>
    </row>
    <row r="297" spans="1:26" ht="12.75" customHeight="1">
      <c r="A297" s="67">
        <f>'6.Procurement Annex'!A141</f>
        <v>6.2</v>
      </c>
      <c r="B297" s="67"/>
      <c r="C297" s="67" t="str">
        <f>'6.Procurement Annex'!C141</f>
        <v xml:space="preserve">Procurement of Drugs and supplies </v>
      </c>
      <c r="D297" s="67"/>
      <c r="E297" s="238"/>
      <c r="F297" s="68"/>
      <c r="G297" s="238"/>
      <c r="H297" s="68">
        <f>H298</f>
        <v>0</v>
      </c>
      <c r="I297" s="67"/>
      <c r="J297" s="67"/>
      <c r="K297" s="68">
        <f>K298</f>
        <v>0</v>
      </c>
      <c r="L297" s="73"/>
      <c r="M297" s="73"/>
      <c r="N297" s="73"/>
      <c r="O297" s="73"/>
      <c r="P297" s="73"/>
      <c r="Q297" s="73"/>
      <c r="R297" s="73"/>
      <c r="S297" s="73"/>
      <c r="T297" s="73"/>
      <c r="U297" s="73"/>
      <c r="V297" s="73"/>
      <c r="W297" s="73"/>
      <c r="X297" s="73"/>
      <c r="Y297" s="73"/>
      <c r="Z297" s="73"/>
    </row>
    <row r="298" spans="1:26" ht="12.75" customHeight="1">
      <c r="A298" s="78" t="str">
        <f>'6.Procurement Annex'!A169</f>
        <v>6.2.3</v>
      </c>
      <c r="B298" s="78"/>
      <c r="C298" s="78" t="str">
        <f>'6.Procurement Annex'!C169</f>
        <v>Drugs &amp; supplies for FP</v>
      </c>
      <c r="D298" s="78"/>
      <c r="E298" s="543"/>
      <c r="F298" s="79"/>
      <c r="G298" s="543"/>
      <c r="H298" s="79">
        <f>SUM(H299:H300)</f>
        <v>0</v>
      </c>
      <c r="I298" s="78"/>
      <c r="J298" s="78"/>
      <c r="K298" s="79">
        <f>SUM(K299:K300)</f>
        <v>0</v>
      </c>
      <c r="L298" s="73"/>
      <c r="M298" s="73"/>
      <c r="N298" s="73"/>
      <c r="O298" s="73"/>
      <c r="P298" s="73"/>
      <c r="Q298" s="73"/>
      <c r="R298" s="73"/>
      <c r="S298" s="73"/>
      <c r="T298" s="73"/>
      <c r="U298" s="73"/>
      <c r="V298" s="73"/>
      <c r="W298" s="73"/>
      <c r="X298" s="73"/>
      <c r="Y298" s="73"/>
      <c r="Z298" s="73"/>
    </row>
    <row r="299" spans="1:26" ht="12.75" customHeight="1">
      <c r="A299" s="70" t="str">
        <f>'6.Procurement Annex'!A170</f>
        <v>6.2.3.1</v>
      </c>
      <c r="B299" s="695" t="str">
        <f>'6.Procurement Annex'!B170</f>
        <v>A.3.7.2</v>
      </c>
      <c r="C299" s="4" t="str">
        <f>'6.Procurement Annex'!C170</f>
        <v>Nayi Pehl Kit</v>
      </c>
      <c r="D299" s="70">
        <f>'6.Procurement Annex'!K170</f>
        <v>0</v>
      </c>
      <c r="E299" s="193">
        <f>'6.Procurement Annex'!L170</f>
        <v>0</v>
      </c>
      <c r="F299" s="71">
        <f>'6.Procurement Annex'!L170</f>
        <v>0</v>
      </c>
      <c r="G299" s="193">
        <f>'6.Procurement Annex'!N170</f>
        <v>0</v>
      </c>
      <c r="H299" s="71">
        <f>'6.Procurement Annex'!O170</f>
        <v>0</v>
      </c>
      <c r="I299" s="70">
        <f>'6.Procurement Annex'!P170</f>
        <v>0</v>
      </c>
      <c r="J299" s="70"/>
      <c r="K299" s="125"/>
      <c r="L299" s="73"/>
      <c r="M299" s="73"/>
      <c r="N299" s="73"/>
      <c r="O299" s="73"/>
      <c r="P299" s="73"/>
      <c r="Q299" s="73"/>
      <c r="R299" s="73"/>
      <c r="S299" s="73"/>
      <c r="T299" s="73"/>
      <c r="U299" s="73"/>
      <c r="V299" s="73"/>
      <c r="W299" s="73"/>
      <c r="X299" s="73"/>
      <c r="Y299" s="73"/>
      <c r="Z299" s="73"/>
    </row>
    <row r="300" spans="1:26" ht="12.75" customHeight="1">
      <c r="A300" s="70" t="str">
        <f>'6.Procurement Annex'!A171</f>
        <v>6.2.3.2</v>
      </c>
      <c r="B300" s="70" t="str">
        <f>'6.Procurement Annex'!B171</f>
        <v>B.16.2.3.1</v>
      </c>
      <c r="C300" s="4" t="str">
        <f>'6.Procurement Annex'!C171</f>
        <v>Any other Drugs &amp; Supplies (Please specify)</v>
      </c>
      <c r="D300" s="70">
        <f>'6.Procurement Annex'!K171</f>
        <v>0</v>
      </c>
      <c r="E300" s="193">
        <f>'6.Procurement Annex'!L171</f>
        <v>0</v>
      </c>
      <c r="F300" s="71">
        <f>'6.Procurement Annex'!L171</f>
        <v>0</v>
      </c>
      <c r="G300" s="193">
        <f>'6.Procurement Annex'!N171</f>
        <v>0</v>
      </c>
      <c r="H300" s="71">
        <f>'6.Procurement Annex'!O171</f>
        <v>0</v>
      </c>
      <c r="I300" s="70">
        <f>'6.Procurement Annex'!P171</f>
        <v>0</v>
      </c>
      <c r="J300" s="70"/>
      <c r="K300" s="125"/>
      <c r="L300" s="73"/>
      <c r="M300" s="73"/>
      <c r="N300" s="73"/>
      <c r="O300" s="73"/>
      <c r="P300" s="73"/>
      <c r="Q300" s="73"/>
      <c r="R300" s="73"/>
      <c r="S300" s="73"/>
      <c r="T300" s="73"/>
      <c r="U300" s="73"/>
      <c r="V300" s="73"/>
      <c r="W300" s="73"/>
      <c r="X300" s="73"/>
      <c r="Y300" s="73"/>
      <c r="Z300" s="73"/>
    </row>
    <row r="301" spans="1:26" ht="12.75" customHeight="1">
      <c r="A301" s="64">
        <f>'7.Referral Transport Annex'!A6</f>
        <v>7</v>
      </c>
      <c r="B301" s="107"/>
      <c r="C301" s="64" t="str">
        <f>'7.Referral Transport Annex'!C6</f>
        <v>Referral Transport</v>
      </c>
      <c r="D301" s="64"/>
      <c r="E301" s="687"/>
      <c r="F301" s="65"/>
      <c r="G301" s="687"/>
      <c r="H301" s="65">
        <f>H302</f>
        <v>0</v>
      </c>
      <c r="I301" s="64"/>
      <c r="J301" s="64"/>
      <c r="K301" s="65">
        <f>K302</f>
        <v>0</v>
      </c>
      <c r="L301" s="73"/>
      <c r="M301" s="73"/>
      <c r="N301" s="73"/>
      <c r="O301" s="73"/>
      <c r="P301" s="73"/>
      <c r="Q301" s="73"/>
      <c r="R301" s="73"/>
      <c r="S301" s="73"/>
      <c r="T301" s="73"/>
      <c r="U301" s="73"/>
      <c r="V301" s="73"/>
      <c r="W301" s="73"/>
      <c r="X301" s="73"/>
      <c r="Y301" s="73"/>
      <c r="Z301" s="73"/>
    </row>
    <row r="302" spans="1:26" ht="12.75" customHeight="1">
      <c r="A302" s="67">
        <f>'7.Referral Transport Annex'!A9</f>
        <v>7.3</v>
      </c>
      <c r="B302" s="67" t="str">
        <f>'7.Referral Transport Annex'!B9</f>
        <v>B12.2.9.1</v>
      </c>
      <c r="C302" s="67" t="str">
        <f>'7.Referral Transport Annex'!C9</f>
        <v>Drop back scheme for sterilization clients</v>
      </c>
      <c r="D302" s="67">
        <f>'7.Referral Transport Annex'!K9</f>
        <v>0</v>
      </c>
      <c r="E302" s="238">
        <f>'7.Referral Transport Annex'!L9</f>
        <v>0</v>
      </c>
      <c r="F302" s="68">
        <f>'7.Referral Transport Annex'!M9</f>
        <v>0</v>
      </c>
      <c r="G302" s="238">
        <f>'7.Referral Transport Annex'!N9</f>
        <v>0</v>
      </c>
      <c r="H302" s="68">
        <f>'7.Referral Transport Annex'!O9</f>
        <v>0</v>
      </c>
      <c r="I302" s="67">
        <f>'7.Referral Transport Annex'!P9</f>
        <v>0</v>
      </c>
      <c r="J302" s="67"/>
      <c r="K302" s="68"/>
      <c r="L302" s="73"/>
      <c r="M302" s="73"/>
      <c r="N302" s="73"/>
      <c r="O302" s="73"/>
      <c r="P302" s="73"/>
      <c r="Q302" s="73"/>
      <c r="R302" s="73"/>
      <c r="S302" s="73"/>
      <c r="T302" s="73"/>
      <c r="U302" s="73"/>
      <c r="V302" s="73"/>
      <c r="W302" s="73"/>
      <c r="X302" s="73"/>
      <c r="Y302" s="73"/>
      <c r="Z302" s="73"/>
    </row>
    <row r="303" spans="1:26" ht="12.75" customHeight="1">
      <c r="A303" s="64">
        <f>'8.Human Resources (SD) Annex'!A6</f>
        <v>8</v>
      </c>
      <c r="B303" s="64"/>
      <c r="C303" s="64" t="str">
        <f>'8.Human Resources (SD) Annex'!C6</f>
        <v>Human Resources</v>
      </c>
      <c r="D303" s="64"/>
      <c r="E303" s="64"/>
      <c r="F303" s="64"/>
      <c r="G303" s="64"/>
      <c r="H303" s="65">
        <f>H304</f>
        <v>0.32500000000000001</v>
      </c>
      <c r="I303" s="64"/>
      <c r="J303" s="64"/>
      <c r="K303" s="65">
        <f>K304</f>
        <v>0</v>
      </c>
      <c r="L303" s="73"/>
      <c r="M303" s="73"/>
      <c r="N303" s="73"/>
      <c r="O303" s="73"/>
      <c r="P303" s="73"/>
      <c r="Q303" s="73"/>
      <c r="R303" s="73"/>
      <c r="S303" s="73"/>
      <c r="T303" s="73"/>
      <c r="U303" s="73"/>
      <c r="V303" s="73"/>
      <c r="W303" s="73"/>
      <c r="X303" s="73"/>
      <c r="Y303" s="73"/>
      <c r="Z303" s="73"/>
    </row>
    <row r="304" spans="1:26" ht="12.75" customHeight="1">
      <c r="A304" s="67">
        <f>'8.Human Resources (SD) Annex'!A160</f>
        <v>8.4</v>
      </c>
      <c r="B304" s="67"/>
      <c r="C304" s="67" t="str">
        <f>'8.Human Resources (SD) Annex'!C160</f>
        <v>Incentives and Allowances</v>
      </c>
      <c r="D304" s="67"/>
      <c r="E304" s="67"/>
      <c r="F304" s="67"/>
      <c r="G304" s="67"/>
      <c r="H304" s="68">
        <f>SUM(H305:H308)</f>
        <v>0.32500000000000001</v>
      </c>
      <c r="I304" s="67"/>
      <c r="J304" s="67"/>
      <c r="K304" s="68">
        <f>SUM(K305:K308)</f>
        <v>0</v>
      </c>
      <c r="L304" s="73"/>
      <c r="M304" s="73"/>
      <c r="N304" s="73"/>
      <c r="O304" s="73"/>
      <c r="P304" s="73"/>
      <c r="Q304" s="73"/>
      <c r="R304" s="73"/>
      <c r="S304" s="73"/>
      <c r="T304" s="73"/>
      <c r="U304" s="73"/>
      <c r="V304" s="73"/>
      <c r="W304" s="73"/>
      <c r="X304" s="73"/>
      <c r="Y304" s="73"/>
      <c r="Z304" s="73"/>
    </row>
    <row r="305" spans="1:26" ht="12.75" customHeight="1">
      <c r="A305" s="4" t="str">
        <f>'8.Human Resources (SD) Annex'!A165</f>
        <v>8.4.5</v>
      </c>
      <c r="B305" s="4" t="str">
        <f>'8.Human Resources (SD) Annex'!B165</f>
        <v>A.3.5.3</v>
      </c>
      <c r="C305" s="4" t="str">
        <f>'8.Human Resources (SD) Annex'!C165</f>
        <v>Performance reward if any</v>
      </c>
      <c r="D305" s="70">
        <f>'8.Human Resources (SD) Annex'!K165</f>
        <v>0</v>
      </c>
      <c r="E305" s="1022">
        <f>'8.Human Resources (SD) Annex'!L165</f>
        <v>0</v>
      </c>
      <c r="F305" s="71">
        <f>'8.Human Resources (SD) Annex'!M165</f>
        <v>0</v>
      </c>
      <c r="G305" s="193">
        <f>'8.Human Resources (SD) Annex'!N165</f>
        <v>0</v>
      </c>
      <c r="H305" s="71">
        <f>'8.Human Resources (SD) Annex'!O165</f>
        <v>0</v>
      </c>
      <c r="I305" s="70">
        <f>'8.Human Resources (SD) Annex'!P165</f>
        <v>0</v>
      </c>
      <c r="J305" s="70"/>
      <c r="K305" s="125"/>
      <c r="L305" s="73"/>
      <c r="M305" s="73"/>
      <c r="N305" s="73"/>
      <c r="O305" s="73"/>
      <c r="P305" s="73"/>
      <c r="Q305" s="73"/>
      <c r="R305" s="73"/>
      <c r="S305" s="73"/>
      <c r="T305" s="73"/>
      <c r="U305" s="73"/>
      <c r="V305" s="73"/>
      <c r="W305" s="73"/>
      <c r="X305" s="73"/>
      <c r="Y305" s="73"/>
      <c r="Z305" s="73"/>
    </row>
    <row r="306" spans="1:26" ht="12.75" customHeight="1">
      <c r="A306" s="4" t="str">
        <f>'8.Human Resources (SD) Annex'!A166</f>
        <v>8.4.6</v>
      </c>
      <c r="B306" s="4" t="str">
        <f>'8.Human Resources (SD) Annex'!B166</f>
        <v>A.3.2.2</v>
      </c>
      <c r="C306" s="4" t="str">
        <f>'8.Human Resources (SD) Annex'!C166</f>
        <v>Incentive to provider for IUCD insertion at health facilities (including fixed day services at SHC and PHC) [Provide breakup: Public Sector]</v>
      </c>
      <c r="D306" s="70" t="str">
        <f>'8.Human Resources (SD) Annex'!K166</f>
        <v>per insertion</v>
      </c>
      <c r="E306" s="1022">
        <f>'8.Human Resources (SD) Annex'!L166</f>
        <v>20</v>
      </c>
      <c r="F306" s="71">
        <f>'8.Human Resources (SD) Annex'!M166</f>
        <v>2.0000000000000001E-4</v>
      </c>
      <c r="G306" s="193">
        <f>'8.Human Resources (SD) Annex'!N166</f>
        <v>500</v>
      </c>
      <c r="H306" s="71">
        <f>'8.Human Resources (SD) Annex'!O166</f>
        <v>0.1</v>
      </c>
      <c r="I306" s="70" t="str">
        <f>'8.Human Resources (SD) Annex'!P166</f>
        <v>Continued activity:                                                           Incentives to providers for 500 insertions @ Rs.20.</v>
      </c>
      <c r="J306" s="80"/>
      <c r="K306" s="125"/>
      <c r="L306" s="73"/>
      <c r="M306" s="73"/>
      <c r="N306" s="73"/>
      <c r="O306" s="73"/>
      <c r="P306" s="73"/>
      <c r="Q306" s="73"/>
      <c r="R306" s="73"/>
      <c r="S306" s="73"/>
      <c r="T306" s="73"/>
      <c r="U306" s="73"/>
      <c r="V306" s="73"/>
      <c r="W306" s="73"/>
      <c r="X306" s="73"/>
      <c r="Y306" s="73"/>
      <c r="Z306" s="73"/>
    </row>
    <row r="307" spans="1:26" ht="12.75" customHeight="1">
      <c r="A307" s="4" t="str">
        <f>'8.Human Resources (SD) Annex'!A167</f>
        <v>8.4.7</v>
      </c>
      <c r="B307" s="4" t="str">
        <f>'8.Human Resources (SD) Annex'!B167</f>
        <v>A.3.2.3</v>
      </c>
      <c r="C307" s="4" t="str">
        <f>'8.Human Resources (SD) Annex'!C167</f>
        <v>Incentive to provider for PPIUCD services</v>
      </c>
      <c r="D307" s="70" t="str">
        <f>'8.Human Resources (SD) Annex'!K167</f>
        <v>per insertion</v>
      </c>
      <c r="E307" s="1022">
        <f>'8.Human Resources (SD) Annex'!L167</f>
        <v>150</v>
      </c>
      <c r="F307" s="71">
        <f>'8.Human Resources (SD) Annex'!M167</f>
        <v>1.5E-3</v>
      </c>
      <c r="G307" s="193">
        <f>'8.Human Resources (SD) Annex'!N167</f>
        <v>100</v>
      </c>
      <c r="H307" s="71">
        <f>'8.Human Resources (SD) Annex'!O167</f>
        <v>0.15</v>
      </c>
      <c r="I307" s="70" t="str">
        <f>'8.Human Resources (SD) Annex'!P167</f>
        <v>Continued activity:                                                                                                                      Incentives to providers for 100 insertions @ Rs.150.</v>
      </c>
      <c r="J307" s="80"/>
      <c r="K307" s="125"/>
      <c r="L307" s="73"/>
      <c r="M307" s="73"/>
      <c r="N307" s="73"/>
      <c r="O307" s="73"/>
      <c r="P307" s="73"/>
      <c r="Q307" s="73"/>
      <c r="R307" s="73"/>
      <c r="S307" s="73"/>
      <c r="T307" s="73"/>
      <c r="U307" s="73"/>
      <c r="V307" s="73"/>
      <c r="W307" s="73"/>
      <c r="X307" s="73"/>
      <c r="Y307" s="73"/>
      <c r="Z307" s="73"/>
    </row>
    <row r="308" spans="1:26" ht="12.75" customHeight="1">
      <c r="A308" s="4" t="str">
        <f>'8.Human Resources (SD) Annex'!A168</f>
        <v>8.4.8</v>
      </c>
      <c r="B308" s="4" t="str">
        <f>'8.Human Resources (SD) Annex'!B168</f>
        <v>A.3.2.4</v>
      </c>
      <c r="C308" s="4" t="str">
        <f>'8.Human Resources (SD) Annex'!C168</f>
        <v>Incentive to provider for PAIUCD Services</v>
      </c>
      <c r="D308" s="70" t="str">
        <f>'8.Human Resources (SD) Annex'!K168</f>
        <v>per insertion</v>
      </c>
      <c r="E308" s="1022">
        <f>'8.Human Resources (SD) Annex'!L168</f>
        <v>150</v>
      </c>
      <c r="F308" s="71">
        <f>'8.Human Resources (SD) Annex'!M168</f>
        <v>1.5E-3</v>
      </c>
      <c r="G308" s="193">
        <f>'8.Human Resources (SD) Annex'!N168</f>
        <v>50</v>
      </c>
      <c r="H308" s="71">
        <f>'8.Human Resources (SD) Annex'!O168</f>
        <v>7.4999999999999997E-2</v>
      </c>
      <c r="I308" s="70" t="str">
        <f>'8.Human Resources (SD) Annex'!P168</f>
        <v>Continued activity:                                                      Incentives to providers for 50 insertions @ Rs.150.</v>
      </c>
      <c r="J308" s="80"/>
      <c r="K308" s="125"/>
      <c r="L308" s="73"/>
      <c r="M308" s="73"/>
      <c r="N308" s="73"/>
      <c r="O308" s="73"/>
      <c r="P308" s="73"/>
      <c r="Q308" s="73"/>
      <c r="R308" s="73"/>
      <c r="S308" s="73"/>
      <c r="T308" s="73"/>
      <c r="U308" s="73"/>
      <c r="V308" s="73"/>
      <c r="W308" s="73"/>
      <c r="X308" s="73"/>
      <c r="Y308" s="73"/>
      <c r="Z308" s="73"/>
    </row>
    <row r="309" spans="1:26" ht="12.75" customHeight="1">
      <c r="A309" s="64">
        <f>'9.Training Annex'!A6</f>
        <v>9</v>
      </c>
      <c r="B309" s="64"/>
      <c r="C309" s="64" t="str">
        <f>'9.Training Annex'!C6</f>
        <v>Training</v>
      </c>
      <c r="D309" s="64"/>
      <c r="E309" s="687"/>
      <c r="F309" s="65"/>
      <c r="G309" s="687"/>
      <c r="H309" s="65">
        <f>H310+H313</f>
        <v>6.76</v>
      </c>
      <c r="I309" s="64"/>
      <c r="J309" s="64"/>
      <c r="K309" s="65">
        <f>K310+K313</f>
        <v>0</v>
      </c>
      <c r="L309" s="73"/>
      <c r="M309" s="73"/>
      <c r="N309" s="73"/>
      <c r="O309" s="73"/>
      <c r="P309" s="73"/>
      <c r="Q309" s="73"/>
      <c r="R309" s="73"/>
      <c r="S309" s="73"/>
      <c r="T309" s="73"/>
      <c r="U309" s="73"/>
      <c r="V309" s="73"/>
      <c r="W309" s="73"/>
      <c r="X309" s="73"/>
      <c r="Y309" s="73"/>
      <c r="Z309" s="73"/>
    </row>
    <row r="310" spans="1:26" ht="12.75" customHeight="1">
      <c r="A310" s="67">
        <v>9.1</v>
      </c>
      <c r="B310" s="67"/>
      <c r="C310" s="115" t="s">
        <v>571</v>
      </c>
      <c r="D310" s="67"/>
      <c r="E310" s="238"/>
      <c r="F310" s="68"/>
      <c r="G310" s="238"/>
      <c r="H310" s="68">
        <f t="shared" ref="H310:H311" si="32">H311</f>
        <v>0</v>
      </c>
      <c r="I310" s="67"/>
      <c r="J310" s="67"/>
      <c r="K310" s="68">
        <f t="shared" ref="K310:K311" si="33">K311</f>
        <v>0</v>
      </c>
      <c r="L310" s="73"/>
      <c r="M310" s="73"/>
      <c r="N310" s="73"/>
      <c r="O310" s="73"/>
      <c r="P310" s="73"/>
      <c r="Q310" s="73"/>
      <c r="R310" s="73"/>
      <c r="S310" s="73"/>
      <c r="T310" s="73"/>
      <c r="U310" s="73"/>
      <c r="V310" s="73"/>
      <c r="W310" s="73"/>
      <c r="X310" s="73"/>
      <c r="Y310" s="73"/>
      <c r="Z310" s="73"/>
    </row>
    <row r="311" spans="1:26" ht="12.75" customHeight="1">
      <c r="A311" s="78" t="s">
        <v>2362</v>
      </c>
      <c r="B311" s="78"/>
      <c r="C311" s="78" t="s">
        <v>2366</v>
      </c>
      <c r="D311" s="78"/>
      <c r="E311" s="543"/>
      <c r="F311" s="79"/>
      <c r="G311" s="543"/>
      <c r="H311" s="79">
        <f t="shared" si="32"/>
        <v>0</v>
      </c>
      <c r="I311" s="78"/>
      <c r="J311" s="78"/>
      <c r="K311" s="79">
        <f t="shared" si="33"/>
        <v>0</v>
      </c>
      <c r="L311" s="73"/>
      <c r="M311" s="73"/>
      <c r="N311" s="73"/>
      <c r="O311" s="73"/>
      <c r="P311" s="73"/>
      <c r="Q311" s="73"/>
      <c r="R311" s="73"/>
      <c r="S311" s="73"/>
      <c r="T311" s="73"/>
      <c r="U311" s="73"/>
      <c r="V311" s="73"/>
      <c r="W311" s="73"/>
      <c r="X311" s="73"/>
      <c r="Y311" s="73"/>
      <c r="Z311" s="73"/>
    </row>
    <row r="312" spans="1:26" ht="12.75" customHeight="1">
      <c r="A312" s="70" t="str">
        <f>'9.Training Annex'!A15</f>
        <v>9.1.6.2</v>
      </c>
      <c r="B312" s="70" t="str">
        <f>'9.Training Annex'!B15</f>
        <v>A.9.6.8</v>
      </c>
      <c r="C312" s="4" t="str">
        <f>'9.Training Annex'!C15</f>
        <v>Training / Orientation technical manuals</v>
      </c>
      <c r="D312" s="70">
        <f>'9.Training Annex'!K15</f>
        <v>0</v>
      </c>
      <c r="E312" s="193">
        <f>'9.Training Annex'!L15</f>
        <v>0</v>
      </c>
      <c r="F312" s="71">
        <f>'9.Training Annex'!L15</f>
        <v>0</v>
      </c>
      <c r="G312" s="71">
        <f>'9.Training Annex'!N15</f>
        <v>0</v>
      </c>
      <c r="H312" s="71">
        <f>'9.Training Annex'!O15</f>
        <v>0</v>
      </c>
      <c r="I312" s="70">
        <f>'9.Training Annex'!P15</f>
        <v>0</v>
      </c>
      <c r="J312" s="70"/>
      <c r="K312" s="125"/>
      <c r="L312" s="73"/>
      <c r="M312" s="73"/>
      <c r="N312" s="73"/>
      <c r="O312" s="73"/>
      <c r="P312" s="73"/>
      <c r="Q312" s="73"/>
      <c r="R312" s="73"/>
      <c r="S312" s="73"/>
      <c r="T312" s="73"/>
      <c r="U312" s="73"/>
      <c r="V312" s="73"/>
      <c r="W312" s="73"/>
      <c r="X312" s="73"/>
      <c r="Y312" s="73"/>
      <c r="Z312" s="73"/>
    </row>
    <row r="313" spans="1:26" ht="12.75" customHeight="1">
      <c r="A313" s="67">
        <v>9.5</v>
      </c>
      <c r="B313" s="67"/>
      <c r="C313" s="115" t="s">
        <v>5809</v>
      </c>
      <c r="D313" s="67"/>
      <c r="E313" s="238"/>
      <c r="F313" s="68"/>
      <c r="G313" s="238"/>
      <c r="H313" s="68">
        <f>H314</f>
        <v>6.76</v>
      </c>
      <c r="I313" s="67"/>
      <c r="J313" s="67"/>
      <c r="K313" s="68">
        <f>K314</f>
        <v>0</v>
      </c>
      <c r="L313" s="73"/>
      <c r="M313" s="73"/>
      <c r="N313" s="73"/>
      <c r="O313" s="73"/>
      <c r="P313" s="73"/>
      <c r="Q313" s="73"/>
      <c r="R313" s="73"/>
      <c r="S313" s="73"/>
      <c r="T313" s="73"/>
      <c r="U313" s="73"/>
      <c r="V313" s="73"/>
      <c r="W313" s="73"/>
      <c r="X313" s="73"/>
      <c r="Y313" s="73"/>
      <c r="Z313" s="73"/>
    </row>
    <row r="314" spans="1:26" ht="12.75" customHeight="1">
      <c r="A314" s="78" t="str">
        <f>'9.Training Annex'!A82</f>
        <v>9.5.3</v>
      </c>
      <c r="B314" s="78"/>
      <c r="C314" s="117" t="str">
        <f>'9.Training Annex'!C82</f>
        <v>Family Planning Trainings</v>
      </c>
      <c r="D314" s="78"/>
      <c r="E314" s="543"/>
      <c r="F314" s="79"/>
      <c r="G314" s="543"/>
      <c r="H314" s="79">
        <f>SUM(H315:H341)</f>
        <v>6.76</v>
      </c>
      <c r="I314" s="78"/>
      <c r="J314" s="78"/>
      <c r="K314" s="79">
        <f>SUM(K315:K341)</f>
        <v>0</v>
      </c>
      <c r="L314" s="73"/>
      <c r="M314" s="73"/>
      <c r="N314" s="73"/>
      <c r="O314" s="73"/>
      <c r="P314" s="73"/>
      <c r="Q314" s="73"/>
      <c r="R314" s="73"/>
      <c r="S314" s="73"/>
      <c r="T314" s="73"/>
      <c r="U314" s="73"/>
      <c r="V314" s="73"/>
      <c r="W314" s="73"/>
      <c r="X314" s="73"/>
      <c r="Y314" s="73"/>
      <c r="Z314" s="73"/>
    </row>
    <row r="315" spans="1:26" ht="12.75" customHeight="1">
      <c r="A315" s="70" t="str">
        <f>'9.Training Annex'!A83</f>
        <v>9.5.3.1</v>
      </c>
      <c r="B315" s="70" t="str">
        <f>'9.Training Annex'!B83</f>
        <v>A.3.2.6</v>
      </c>
      <c r="C315" s="70" t="str">
        <f>'9.Training Annex'!C83</f>
        <v xml:space="preserve">Orientation/review  of ANM/AWW (as applicable) for New schemes, FP-LMIS, new contraceptives, Post partum and post abortion Family Planning, Scheme for home delivery of contraceptives (HDC), Ensuring spacing at birth (ESB {wherever applicable}), Pregnancy Testing Kits (PTK) </v>
      </c>
      <c r="D315" s="70" t="str">
        <f>'9.Training Annex'!K83</f>
        <v>Per unit</v>
      </c>
      <c r="E315" s="193">
        <f>'9.Training Annex'!L83</f>
        <v>2000</v>
      </c>
      <c r="F315" s="71">
        <f>'9.Training Annex'!M83</f>
        <v>0.02</v>
      </c>
      <c r="G315" s="71">
        <f>'9.Training Annex'!N83</f>
        <v>38</v>
      </c>
      <c r="H315" s="71">
        <f>'9.Training Annex'!O83</f>
        <v>0.76</v>
      </c>
      <c r="I315" s="70" t="str">
        <f>'9.Training Annex'!P83</f>
        <v>Proposed for half day sensitization at the periphery by trained officials on New Contraceptive, Post partum and post abortion Family Planning. To strenghthen better coverage &amp; reporting @ Rs. 2000/unit x 38 units</v>
      </c>
      <c r="J315" s="70"/>
      <c r="K315" s="125"/>
      <c r="L315" s="73"/>
      <c r="M315" s="73"/>
      <c r="N315" s="73"/>
      <c r="O315" s="73"/>
      <c r="P315" s="73"/>
      <c r="Q315" s="73"/>
      <c r="R315" s="73"/>
      <c r="S315" s="73"/>
      <c r="T315" s="73"/>
      <c r="U315" s="73"/>
      <c r="V315" s="73"/>
      <c r="W315" s="73"/>
      <c r="X315" s="73"/>
      <c r="Y315" s="73"/>
      <c r="Z315" s="73"/>
    </row>
    <row r="316" spans="1:26" ht="12.75" customHeight="1">
      <c r="A316" s="70" t="str">
        <f>'9.Training Annex'!A84</f>
        <v>9.5.3.2</v>
      </c>
      <c r="B316" s="70" t="str">
        <f>'9.Training Annex'!B84</f>
        <v>A.3.2.7</v>
      </c>
      <c r="C316" s="70" t="str">
        <f>'9.Training Annex'!C84</f>
        <v>Dissemination of FP manuals and guidelines (workshops only)</v>
      </c>
      <c r="D316" s="70">
        <f>'9.Training Annex'!K84</f>
        <v>0</v>
      </c>
      <c r="E316" s="193">
        <f>'9.Training Annex'!L84</f>
        <v>0</v>
      </c>
      <c r="F316" s="71">
        <f>'9.Training Annex'!M84</f>
        <v>0</v>
      </c>
      <c r="G316" s="71">
        <f>'9.Training Annex'!N84</f>
        <v>0</v>
      </c>
      <c r="H316" s="71">
        <f>'9.Training Annex'!O84</f>
        <v>0</v>
      </c>
      <c r="I316" s="70">
        <f>'9.Training Annex'!P84</f>
        <v>0</v>
      </c>
      <c r="J316" s="70"/>
      <c r="K316" s="125"/>
      <c r="L316" s="73"/>
      <c r="M316" s="73"/>
      <c r="N316" s="73"/>
      <c r="O316" s="73"/>
      <c r="P316" s="73"/>
      <c r="Q316" s="73"/>
      <c r="R316" s="73"/>
      <c r="S316" s="73"/>
      <c r="T316" s="73"/>
      <c r="U316" s="73"/>
      <c r="V316" s="73"/>
      <c r="W316" s="73"/>
      <c r="X316" s="73"/>
      <c r="Y316" s="73"/>
      <c r="Z316" s="73"/>
    </row>
    <row r="317" spans="1:26" ht="12.75" customHeight="1">
      <c r="A317" s="70" t="str">
        <f>'9.Training Annex'!A85</f>
        <v>9.5.3.3</v>
      </c>
      <c r="B317" s="70" t="str">
        <f>'9.Training Annex'!B85</f>
        <v>A.9.6.1.1</v>
      </c>
      <c r="C317" s="70" t="str">
        <f>'9.Training Annex'!C85</f>
        <v>TOT on laparoscopic sterilization</v>
      </c>
      <c r="D317" s="70">
        <f>'9.Training Annex'!K85</f>
        <v>0</v>
      </c>
      <c r="E317" s="193">
        <f>'9.Training Annex'!L85</f>
        <v>0</v>
      </c>
      <c r="F317" s="71">
        <f>'9.Training Annex'!M85</f>
        <v>0</v>
      </c>
      <c r="G317" s="71">
        <f>'9.Training Annex'!N85</f>
        <v>0</v>
      </c>
      <c r="H317" s="71">
        <f>'9.Training Annex'!O85</f>
        <v>0</v>
      </c>
      <c r="I317" s="70">
        <f>'9.Training Annex'!P85</f>
        <v>0</v>
      </c>
      <c r="J317" s="70"/>
      <c r="K317" s="125"/>
      <c r="L317" s="73"/>
      <c r="M317" s="73"/>
      <c r="N317" s="73"/>
      <c r="O317" s="73"/>
      <c r="P317" s="73"/>
      <c r="Q317" s="73"/>
      <c r="R317" s="73"/>
      <c r="S317" s="73"/>
      <c r="T317" s="73"/>
      <c r="U317" s="73"/>
      <c r="V317" s="73"/>
      <c r="W317" s="73"/>
      <c r="X317" s="73"/>
      <c r="Y317" s="73"/>
      <c r="Z317" s="73"/>
    </row>
    <row r="318" spans="1:26" ht="12.75" customHeight="1">
      <c r="A318" s="70" t="str">
        <f>'9.Training Annex'!A86</f>
        <v>9.5.3.4</v>
      </c>
      <c r="B318" s="70" t="str">
        <f>'9.Training Annex'!B86</f>
        <v>A.9.6.1.2</v>
      </c>
      <c r="C318" s="70" t="str">
        <f>'9.Training Annex'!C86</f>
        <v>Laparoscopic sterilization training for doctors (teams of doctor, SN and OT assistant)</v>
      </c>
      <c r="D318" s="70" t="str">
        <f>'9.Training Annex'!K86</f>
        <v>Per batch</v>
      </c>
      <c r="E318" s="193">
        <f>'9.Training Annex'!L86</f>
        <v>50000</v>
      </c>
      <c r="F318" s="71">
        <f>'9.Training Annex'!M86</f>
        <v>0.5</v>
      </c>
      <c r="G318" s="71">
        <f>'9.Training Annex'!N86</f>
        <v>1</v>
      </c>
      <c r="H318" s="71">
        <f>'9.Training Annex'!O86</f>
        <v>0.5</v>
      </c>
      <c r="I318" s="70" t="str">
        <f>'9.Training Annex'!P86</f>
        <v>Proposed for 1 Batch of 2 Gynecologist for 12 days @ Rs. 25,000/- per batch</v>
      </c>
      <c r="J318" s="70"/>
      <c r="K318" s="125"/>
      <c r="L318" s="73"/>
      <c r="M318" s="73"/>
      <c r="N318" s="73"/>
      <c r="O318" s="73"/>
      <c r="P318" s="73"/>
      <c r="Q318" s="73"/>
      <c r="R318" s="73"/>
      <c r="S318" s="73"/>
      <c r="T318" s="73"/>
      <c r="U318" s="73"/>
      <c r="V318" s="73"/>
      <c r="W318" s="73"/>
      <c r="X318" s="73"/>
      <c r="Y318" s="73"/>
      <c r="Z318" s="73"/>
    </row>
    <row r="319" spans="1:26" ht="12.75" customHeight="1">
      <c r="A319" s="70" t="str">
        <f>'9.Training Annex'!A87</f>
        <v>9.5.3.5</v>
      </c>
      <c r="B319" s="70" t="str">
        <f>'9.Training Annex'!B87</f>
        <v>A.9.6.1.3</v>
      </c>
      <c r="C319" s="70" t="str">
        <f>'9.Training Annex'!C87</f>
        <v>Refresher training on laparoscopic sterilization</v>
      </c>
      <c r="D319" s="70">
        <f>'9.Training Annex'!K87</f>
        <v>0</v>
      </c>
      <c r="E319" s="193">
        <f>'9.Training Annex'!L87</f>
        <v>0</v>
      </c>
      <c r="F319" s="71">
        <f>'9.Training Annex'!M87</f>
        <v>0</v>
      </c>
      <c r="G319" s="71">
        <f>'9.Training Annex'!N87</f>
        <v>0</v>
      </c>
      <c r="H319" s="71">
        <f>'9.Training Annex'!O87</f>
        <v>0</v>
      </c>
      <c r="I319" s="70">
        <f>'9.Training Annex'!P87</f>
        <v>0</v>
      </c>
      <c r="J319" s="70"/>
      <c r="K319" s="125"/>
      <c r="L319" s="73"/>
      <c r="M319" s="73"/>
      <c r="N319" s="73"/>
      <c r="O319" s="73"/>
      <c r="P319" s="73"/>
      <c r="Q319" s="73"/>
      <c r="R319" s="73"/>
      <c r="S319" s="73"/>
      <c r="T319" s="73"/>
      <c r="U319" s="73"/>
      <c r="V319" s="73"/>
      <c r="W319" s="73"/>
      <c r="X319" s="73"/>
      <c r="Y319" s="73"/>
      <c r="Z319" s="73"/>
    </row>
    <row r="320" spans="1:26" ht="12.75" customHeight="1">
      <c r="A320" s="70" t="str">
        <f>'9.Training Annex'!A88</f>
        <v>9.5.3.6</v>
      </c>
      <c r="B320" s="70" t="str">
        <f>'9.Training Annex'!B88</f>
        <v>A.9.6.2.1</v>
      </c>
      <c r="C320" s="70" t="str">
        <f>'9.Training Annex'!C88</f>
        <v>TOT on Minilap</v>
      </c>
      <c r="D320" s="70">
        <f>'9.Training Annex'!K88</f>
        <v>0</v>
      </c>
      <c r="E320" s="193">
        <f>'9.Training Annex'!L88</f>
        <v>0</v>
      </c>
      <c r="F320" s="71">
        <f>'9.Training Annex'!M88</f>
        <v>0</v>
      </c>
      <c r="G320" s="71">
        <f>'9.Training Annex'!N88</f>
        <v>0</v>
      </c>
      <c r="H320" s="71">
        <f>'9.Training Annex'!O88</f>
        <v>0</v>
      </c>
      <c r="I320" s="70">
        <f>'9.Training Annex'!P88</f>
        <v>0</v>
      </c>
      <c r="J320" s="70"/>
      <c r="K320" s="125"/>
      <c r="L320" s="73"/>
      <c r="M320" s="73"/>
      <c r="N320" s="73"/>
      <c r="O320" s="73"/>
      <c r="P320" s="73"/>
      <c r="Q320" s="73"/>
      <c r="R320" s="73"/>
      <c r="S320" s="73"/>
      <c r="T320" s="73"/>
      <c r="U320" s="73"/>
      <c r="V320" s="73"/>
      <c r="W320" s="73"/>
      <c r="X320" s="73"/>
      <c r="Y320" s="73"/>
      <c r="Z320" s="73"/>
    </row>
    <row r="321" spans="1:26" ht="12.75" customHeight="1">
      <c r="A321" s="70" t="str">
        <f>'9.Training Annex'!A89</f>
        <v>9.5.3.7</v>
      </c>
      <c r="B321" s="70" t="str">
        <f>'9.Training Annex'!B89</f>
        <v>A.9.6.2.2</v>
      </c>
      <c r="C321" s="70" t="str">
        <f>'9.Training Annex'!C89</f>
        <v>Minilap training for medical officers</v>
      </c>
      <c r="D321" s="70">
        <f>'9.Training Annex'!K89</f>
        <v>0</v>
      </c>
      <c r="E321" s="193">
        <f>'9.Training Annex'!L89</f>
        <v>0</v>
      </c>
      <c r="F321" s="71">
        <f>'9.Training Annex'!M89</f>
        <v>0</v>
      </c>
      <c r="G321" s="71">
        <f>'9.Training Annex'!N89</f>
        <v>0</v>
      </c>
      <c r="H321" s="71">
        <f>'9.Training Annex'!O89</f>
        <v>0</v>
      </c>
      <c r="I321" s="70">
        <f>'9.Training Annex'!P89</f>
        <v>0</v>
      </c>
      <c r="J321" s="70"/>
      <c r="K321" s="125"/>
      <c r="L321" s="73"/>
      <c r="M321" s="73"/>
      <c r="N321" s="73"/>
      <c r="O321" s="73"/>
      <c r="P321" s="73"/>
      <c r="Q321" s="73"/>
      <c r="R321" s="73"/>
      <c r="S321" s="73"/>
      <c r="T321" s="73"/>
      <c r="U321" s="73"/>
      <c r="V321" s="73"/>
      <c r="W321" s="73"/>
      <c r="X321" s="73"/>
      <c r="Y321" s="73"/>
      <c r="Z321" s="73"/>
    </row>
    <row r="322" spans="1:26" ht="12.75" customHeight="1">
      <c r="A322" s="70" t="str">
        <f>'9.Training Annex'!A90</f>
        <v>9.5.3.8</v>
      </c>
      <c r="B322" s="70" t="str">
        <f>'9.Training Annex'!B90</f>
        <v>A.9.6.2.3</v>
      </c>
      <c r="C322" s="70" t="str">
        <f>'9.Training Annex'!C90</f>
        <v>Refresher training on Minilap sterilization</v>
      </c>
      <c r="D322" s="70">
        <f>'9.Training Annex'!K90</f>
        <v>0</v>
      </c>
      <c r="E322" s="193">
        <f>'9.Training Annex'!L90</f>
        <v>0</v>
      </c>
      <c r="F322" s="71">
        <f>'9.Training Annex'!M90</f>
        <v>0</v>
      </c>
      <c r="G322" s="71">
        <f>'9.Training Annex'!N90</f>
        <v>0</v>
      </c>
      <c r="H322" s="71">
        <f>'9.Training Annex'!O90</f>
        <v>0</v>
      </c>
      <c r="I322" s="70">
        <f>'9.Training Annex'!P90</f>
        <v>0</v>
      </c>
      <c r="J322" s="70"/>
      <c r="K322" s="125"/>
      <c r="L322" s="73"/>
      <c r="M322" s="73"/>
      <c r="N322" s="73"/>
      <c r="O322" s="73"/>
      <c r="P322" s="73"/>
      <c r="Q322" s="73"/>
      <c r="R322" s="73"/>
      <c r="S322" s="73"/>
      <c r="T322" s="73"/>
      <c r="U322" s="73"/>
      <c r="V322" s="73"/>
      <c r="W322" s="73"/>
      <c r="X322" s="73"/>
      <c r="Y322" s="73"/>
      <c r="Z322" s="73"/>
    </row>
    <row r="323" spans="1:26" ht="12.75" customHeight="1">
      <c r="A323" s="70" t="str">
        <f>'9.Training Annex'!A91</f>
        <v>9.5.3.9</v>
      </c>
      <c r="B323" s="70" t="str">
        <f>'9.Training Annex'!B91</f>
        <v>A.9.6.3.1</v>
      </c>
      <c r="C323" s="70" t="str">
        <f>'9.Training Annex'!C91</f>
        <v>TOT on NSV</v>
      </c>
      <c r="D323" s="70">
        <f>'9.Training Annex'!K91</f>
        <v>0</v>
      </c>
      <c r="E323" s="193">
        <f>'9.Training Annex'!L91</f>
        <v>0</v>
      </c>
      <c r="F323" s="71">
        <f>'9.Training Annex'!M91</f>
        <v>0</v>
      </c>
      <c r="G323" s="71">
        <f>'9.Training Annex'!N91</f>
        <v>0</v>
      </c>
      <c r="H323" s="71">
        <f>'9.Training Annex'!O91</f>
        <v>0</v>
      </c>
      <c r="I323" s="70">
        <f>'9.Training Annex'!P91</f>
        <v>0</v>
      </c>
      <c r="J323" s="70"/>
      <c r="K323" s="125"/>
      <c r="L323" s="73"/>
      <c r="M323" s="73"/>
      <c r="N323" s="73"/>
      <c r="O323" s="73"/>
      <c r="P323" s="73"/>
      <c r="Q323" s="73"/>
      <c r="R323" s="73"/>
      <c r="S323" s="73"/>
      <c r="T323" s="73"/>
      <c r="U323" s="73"/>
      <c r="V323" s="73"/>
      <c r="W323" s="73"/>
      <c r="X323" s="73"/>
      <c r="Y323" s="73"/>
      <c r="Z323" s="73"/>
    </row>
    <row r="324" spans="1:26" ht="12.75" customHeight="1">
      <c r="A324" s="70" t="str">
        <f>'9.Training Annex'!A92</f>
        <v>9.5.3.10</v>
      </c>
      <c r="B324" s="70" t="str">
        <f>'9.Training Annex'!B92</f>
        <v>A.9.6.3.3</v>
      </c>
      <c r="C324" s="70" t="str">
        <f>'9.Training Annex'!C92</f>
        <v>Refresher training on NSV sterilization</v>
      </c>
      <c r="D324" s="70">
        <f>'9.Training Annex'!K92</f>
        <v>0</v>
      </c>
      <c r="E324" s="193">
        <f>'9.Training Annex'!L92</f>
        <v>0</v>
      </c>
      <c r="F324" s="71">
        <f>'9.Training Annex'!M92</f>
        <v>0</v>
      </c>
      <c r="G324" s="71">
        <f>'9.Training Annex'!N92</f>
        <v>0</v>
      </c>
      <c r="H324" s="71">
        <f>'9.Training Annex'!O92</f>
        <v>0</v>
      </c>
      <c r="I324" s="70">
        <f>'9.Training Annex'!P92</f>
        <v>0</v>
      </c>
      <c r="J324" s="70"/>
      <c r="K324" s="125"/>
      <c r="L324" s="73"/>
      <c r="M324" s="73"/>
      <c r="N324" s="73"/>
      <c r="O324" s="73"/>
      <c r="P324" s="73"/>
      <c r="Q324" s="73"/>
      <c r="R324" s="73"/>
      <c r="S324" s="73"/>
      <c r="T324" s="73"/>
      <c r="U324" s="73"/>
      <c r="V324" s="73"/>
      <c r="W324" s="73"/>
      <c r="X324" s="73"/>
      <c r="Y324" s="73"/>
      <c r="Z324" s="73"/>
    </row>
    <row r="325" spans="1:26" ht="12.75" customHeight="1">
      <c r="A325" s="70" t="str">
        <f>'9.Training Annex'!A93</f>
        <v>9.5.3.11</v>
      </c>
      <c r="B325" s="70" t="str">
        <f>'9.Training Annex'!B93</f>
        <v>A.9.6.4.1</v>
      </c>
      <c r="C325" s="70" t="str">
        <f>'9.Training Annex'!C93</f>
        <v>TOT (IUCD insertion training)</v>
      </c>
      <c r="D325" s="70">
        <f>'9.Training Annex'!K93</f>
        <v>0</v>
      </c>
      <c r="E325" s="193">
        <f>'9.Training Annex'!L93</f>
        <v>0</v>
      </c>
      <c r="F325" s="71">
        <f>'9.Training Annex'!M93</f>
        <v>0</v>
      </c>
      <c r="G325" s="71">
        <f>'9.Training Annex'!N93</f>
        <v>0</v>
      </c>
      <c r="H325" s="71">
        <f>'9.Training Annex'!O93</f>
        <v>0</v>
      </c>
      <c r="I325" s="70">
        <f>'9.Training Annex'!P93</f>
        <v>0</v>
      </c>
      <c r="J325" s="70"/>
      <c r="K325" s="125"/>
      <c r="L325" s="73"/>
      <c r="M325" s="73"/>
      <c r="N325" s="73"/>
      <c r="O325" s="73"/>
      <c r="P325" s="73"/>
      <c r="Q325" s="73"/>
      <c r="R325" s="73"/>
      <c r="S325" s="73"/>
      <c r="T325" s="73"/>
      <c r="U325" s="73"/>
      <c r="V325" s="73"/>
      <c r="W325" s="73"/>
      <c r="X325" s="73"/>
      <c r="Y325" s="73"/>
      <c r="Z325" s="73"/>
    </row>
    <row r="326" spans="1:26" ht="12.75" customHeight="1">
      <c r="A326" s="70" t="str">
        <f>'9.Training Annex'!A94</f>
        <v>9.5.3.12</v>
      </c>
      <c r="B326" s="70" t="str">
        <f>'9.Training Annex'!B94</f>
        <v>A.9.6.4.2</v>
      </c>
      <c r="C326" s="70" t="str">
        <f>'9.Training Annex'!C94</f>
        <v>Training of Medical officers  (IUCD insertion training)</v>
      </c>
      <c r="D326" s="70" t="str">
        <f>'9.Training Annex'!K94</f>
        <v>per batch</v>
      </c>
      <c r="E326" s="193">
        <f>'9.Training Annex'!L94</f>
        <v>30000</v>
      </c>
      <c r="F326" s="71">
        <f>'9.Training Annex'!M94</f>
        <v>0.3</v>
      </c>
      <c r="G326" s="71">
        <f>'9.Training Annex'!N94</f>
        <v>1</v>
      </c>
      <c r="H326" s="71">
        <f>'9.Training Annex'!O94</f>
        <v>0.3</v>
      </c>
      <c r="I326" s="70" t="str">
        <f>'9.Training Annex'!P94</f>
        <v>Proposed for 1 batches of IUCD training of MOs @ Rs 30,000/- per batch</v>
      </c>
      <c r="J326" s="70"/>
      <c r="K326" s="125"/>
      <c r="L326" s="73"/>
      <c r="M326" s="73"/>
      <c r="N326" s="73"/>
      <c r="O326" s="73"/>
      <c r="P326" s="73"/>
      <c r="Q326" s="73"/>
      <c r="R326" s="73"/>
      <c r="S326" s="73"/>
      <c r="T326" s="73"/>
      <c r="U326" s="73"/>
      <c r="V326" s="73"/>
      <c r="W326" s="73"/>
      <c r="X326" s="73"/>
      <c r="Y326" s="73"/>
      <c r="Z326" s="73"/>
    </row>
    <row r="327" spans="1:26" ht="12.75" customHeight="1">
      <c r="A327" s="70" t="str">
        <f>'9.Training Annex'!A95</f>
        <v>9.5.3.13</v>
      </c>
      <c r="B327" s="70" t="str">
        <f>'9.Training Annex'!B95</f>
        <v>A.9.6.4.3</v>
      </c>
      <c r="C327" s="70" t="str">
        <f>'9.Training Annex'!C95</f>
        <v>Training of AYUSH doctors  (IUCD insertion training)</v>
      </c>
      <c r="D327" s="70">
        <f>'9.Training Annex'!K95</f>
        <v>0</v>
      </c>
      <c r="E327" s="193">
        <f>'9.Training Annex'!L95</f>
        <v>0</v>
      </c>
      <c r="F327" s="71">
        <f>'9.Training Annex'!M95</f>
        <v>0</v>
      </c>
      <c r="G327" s="71">
        <f>'9.Training Annex'!N95</f>
        <v>0</v>
      </c>
      <c r="H327" s="71">
        <f>'9.Training Annex'!O95</f>
        <v>0</v>
      </c>
      <c r="I327" s="70">
        <f>'9.Training Annex'!P95</f>
        <v>0</v>
      </c>
      <c r="J327" s="70"/>
      <c r="K327" s="125"/>
      <c r="L327" s="73"/>
      <c r="M327" s="73"/>
      <c r="N327" s="73"/>
      <c r="O327" s="73"/>
      <c r="P327" s="73"/>
      <c r="Q327" s="73"/>
      <c r="R327" s="73"/>
      <c r="S327" s="73"/>
      <c r="T327" s="73"/>
      <c r="U327" s="73"/>
      <c r="V327" s="73"/>
      <c r="W327" s="73"/>
      <c r="X327" s="73"/>
      <c r="Y327" s="73"/>
      <c r="Z327" s="73"/>
    </row>
    <row r="328" spans="1:26" ht="12.75" customHeight="1">
      <c r="A328" s="70" t="str">
        <f>'9.Training Annex'!A96</f>
        <v>9.5.3.14</v>
      </c>
      <c r="B328" s="70" t="str">
        <f>'9.Training Annex'!B96</f>
        <v>A.9.6.4.4</v>
      </c>
      <c r="C328" s="70" t="str">
        <f>'9.Training Annex'!C96</f>
        <v>Training of Nurses (Staff Nurse/LHV/ANM)  (IUCD insertion training)</v>
      </c>
      <c r="D328" s="70">
        <f>'9.Training Annex'!K96</f>
        <v>0</v>
      </c>
      <c r="E328" s="193">
        <f>'9.Training Annex'!L96</f>
        <v>0</v>
      </c>
      <c r="F328" s="71">
        <f>'9.Training Annex'!M96</f>
        <v>0</v>
      </c>
      <c r="G328" s="71">
        <f>'9.Training Annex'!N96</f>
        <v>0</v>
      </c>
      <c r="H328" s="71">
        <f>'9.Training Annex'!O96</f>
        <v>0</v>
      </c>
      <c r="I328" s="70">
        <f>'9.Training Annex'!P96</f>
        <v>0</v>
      </c>
      <c r="J328" s="70"/>
      <c r="K328" s="125"/>
      <c r="L328" s="73"/>
      <c r="M328" s="73"/>
      <c r="N328" s="73"/>
      <c r="O328" s="73"/>
      <c r="P328" s="73"/>
      <c r="Q328" s="73"/>
      <c r="R328" s="73"/>
      <c r="S328" s="73"/>
      <c r="T328" s="73"/>
      <c r="U328" s="73"/>
      <c r="V328" s="73"/>
      <c r="W328" s="73"/>
      <c r="X328" s="73"/>
      <c r="Y328" s="73"/>
      <c r="Z328" s="73"/>
    </row>
    <row r="329" spans="1:26" ht="12.75" customHeight="1">
      <c r="A329" s="70" t="str">
        <f>'9.Training Annex'!A97</f>
        <v>9.5.3.15</v>
      </c>
      <c r="B329" s="70" t="str">
        <f>'9.Training Annex'!B97</f>
        <v>A.9.6.5.1</v>
      </c>
      <c r="C329" s="70" t="str">
        <f>'9.Training Annex'!C97</f>
        <v>TOT (PPIUCD insertion training)</v>
      </c>
      <c r="D329" s="70">
        <f>'9.Training Annex'!K97</f>
        <v>0</v>
      </c>
      <c r="E329" s="193">
        <f>'9.Training Annex'!L97</f>
        <v>0</v>
      </c>
      <c r="F329" s="71">
        <f>'9.Training Annex'!M97</f>
        <v>0</v>
      </c>
      <c r="G329" s="71">
        <f>'9.Training Annex'!N97</f>
        <v>0</v>
      </c>
      <c r="H329" s="71">
        <f>'9.Training Annex'!O97</f>
        <v>0</v>
      </c>
      <c r="I329" s="70">
        <f>'9.Training Annex'!P97</f>
        <v>0</v>
      </c>
      <c r="J329" s="70"/>
      <c r="K329" s="125"/>
      <c r="L329" s="73"/>
      <c r="M329" s="73"/>
      <c r="N329" s="73"/>
      <c r="O329" s="73"/>
      <c r="P329" s="73"/>
      <c r="Q329" s="73"/>
      <c r="R329" s="73"/>
      <c r="S329" s="73"/>
      <c r="T329" s="73"/>
      <c r="U329" s="73"/>
      <c r="V329" s="73"/>
      <c r="W329" s="73"/>
      <c r="X329" s="73"/>
      <c r="Y329" s="73"/>
      <c r="Z329" s="73"/>
    </row>
    <row r="330" spans="1:26" ht="12.75" customHeight="1">
      <c r="A330" s="70" t="str">
        <f>'9.Training Annex'!A98</f>
        <v>9.5.3.16</v>
      </c>
      <c r="B330" s="70" t="str">
        <f>'9.Training Annex'!B98</f>
        <v>A.9.6.5.2</v>
      </c>
      <c r="C330" s="70" t="str">
        <f>'9.Training Annex'!C98</f>
        <v>Training of Medical officers (PPIUCD insertion training)</v>
      </c>
      <c r="D330" s="70" t="str">
        <f>'9.Training Annex'!K98</f>
        <v>per batch</v>
      </c>
      <c r="E330" s="193">
        <f>'9.Training Annex'!L98</f>
        <v>30000</v>
      </c>
      <c r="F330" s="71">
        <f>'9.Training Annex'!M98</f>
        <v>0.3</v>
      </c>
      <c r="G330" s="71">
        <f>'9.Training Annex'!N98</f>
        <v>1</v>
      </c>
      <c r="H330" s="71">
        <f>'9.Training Annex'!O98</f>
        <v>0.3</v>
      </c>
      <c r="I330" s="70" t="str">
        <f>'9.Training Annex'!P98</f>
        <v>Proposed for 1 batch of Mos  @ Rs 30,000/- per batch</v>
      </c>
      <c r="J330" s="70"/>
      <c r="K330" s="125"/>
      <c r="L330" s="73"/>
      <c r="M330" s="73"/>
      <c r="N330" s="73"/>
      <c r="O330" s="73"/>
      <c r="P330" s="73"/>
      <c r="Q330" s="73"/>
      <c r="R330" s="73"/>
      <c r="S330" s="73"/>
      <c r="T330" s="73"/>
      <c r="U330" s="73"/>
      <c r="V330" s="73"/>
      <c r="W330" s="73"/>
      <c r="X330" s="73"/>
      <c r="Y330" s="73"/>
      <c r="Z330" s="73"/>
    </row>
    <row r="331" spans="1:26" ht="12.75" customHeight="1">
      <c r="A331" s="70" t="str">
        <f>'9.Training Annex'!A99</f>
        <v>9.5.3.17</v>
      </c>
      <c r="B331" s="70" t="str">
        <f>'9.Training Annex'!B99</f>
        <v>A.9.6.5.3</v>
      </c>
      <c r="C331" s="70" t="str">
        <f>'9.Training Annex'!C99</f>
        <v>Training of AYUSH doctors (PPIUCD insertion training)</v>
      </c>
      <c r="D331" s="70">
        <f>'9.Training Annex'!K99</f>
        <v>0</v>
      </c>
      <c r="E331" s="193">
        <f>'9.Training Annex'!L99</f>
        <v>0</v>
      </c>
      <c r="F331" s="71">
        <f>'9.Training Annex'!M99</f>
        <v>0</v>
      </c>
      <c r="G331" s="71">
        <f>'9.Training Annex'!N99</f>
        <v>0</v>
      </c>
      <c r="H331" s="71">
        <f>'9.Training Annex'!O99</f>
        <v>0</v>
      </c>
      <c r="I331" s="70">
        <f>'9.Training Annex'!P99</f>
        <v>0</v>
      </c>
      <c r="J331" s="70"/>
      <c r="K331" s="125"/>
      <c r="L331" s="73"/>
      <c r="M331" s="73"/>
      <c r="N331" s="73"/>
      <c r="O331" s="73"/>
      <c r="P331" s="73"/>
      <c r="Q331" s="73"/>
      <c r="R331" s="73"/>
      <c r="S331" s="73"/>
      <c r="T331" s="73"/>
      <c r="U331" s="73"/>
      <c r="V331" s="73"/>
      <c r="W331" s="73"/>
      <c r="X331" s="73"/>
      <c r="Y331" s="73"/>
      <c r="Z331" s="73"/>
    </row>
    <row r="332" spans="1:26" ht="12.75" customHeight="1">
      <c r="A332" s="70" t="str">
        <f>'9.Training Annex'!A100</f>
        <v>9.5.3.18</v>
      </c>
      <c r="B332" s="70" t="str">
        <f>'9.Training Annex'!B100</f>
        <v>A.9.6.5.4</v>
      </c>
      <c r="C332" s="70" t="str">
        <f>'9.Training Annex'!C100</f>
        <v>Training of Nurses (Staff Nurse/LHV/ANM) (PPIUCD insertion training)</v>
      </c>
      <c r="D332" s="70">
        <f>'9.Training Annex'!K100</f>
        <v>0</v>
      </c>
      <c r="E332" s="193">
        <f>'9.Training Annex'!L100</f>
        <v>0</v>
      </c>
      <c r="F332" s="71">
        <f>'9.Training Annex'!M100</f>
        <v>0</v>
      </c>
      <c r="G332" s="71">
        <f>'9.Training Annex'!N100</f>
        <v>0</v>
      </c>
      <c r="H332" s="71">
        <f>'9.Training Annex'!O100</f>
        <v>0</v>
      </c>
      <c r="I332" s="70">
        <f>'9.Training Annex'!P100</f>
        <v>0</v>
      </c>
      <c r="J332" s="70"/>
      <c r="K332" s="125"/>
      <c r="L332" s="73"/>
      <c r="M332" s="73"/>
      <c r="N332" s="73"/>
      <c r="O332" s="73"/>
      <c r="P332" s="73"/>
      <c r="Q332" s="73"/>
      <c r="R332" s="73"/>
      <c r="S332" s="73"/>
      <c r="T332" s="73"/>
      <c r="U332" s="73"/>
      <c r="V332" s="73"/>
      <c r="W332" s="73"/>
      <c r="X332" s="73"/>
      <c r="Y332" s="73"/>
      <c r="Z332" s="73"/>
    </row>
    <row r="333" spans="1:26" ht="12.75" customHeight="1">
      <c r="A333" s="70" t="str">
        <f>'9.Training Annex'!A101</f>
        <v>9.5.3.19</v>
      </c>
      <c r="B333" s="70" t="str">
        <f>'9.Training Annex'!B101</f>
        <v>A.9.6.6.1</v>
      </c>
      <c r="C333" s="70" t="str">
        <f>'9.Training Annex'!C101</f>
        <v xml:space="preserve">Training for Post abortion Family Planning </v>
      </c>
      <c r="D333" s="70">
        <f>'9.Training Annex'!K101</f>
        <v>0</v>
      </c>
      <c r="E333" s="193">
        <f>'9.Training Annex'!L101</f>
        <v>0</v>
      </c>
      <c r="F333" s="71">
        <f>'9.Training Annex'!M101</f>
        <v>0</v>
      </c>
      <c r="G333" s="71">
        <f>'9.Training Annex'!N101</f>
        <v>0</v>
      </c>
      <c r="H333" s="71">
        <f>'9.Training Annex'!O101</f>
        <v>0</v>
      </c>
      <c r="I333" s="70">
        <f>'9.Training Annex'!P101</f>
        <v>0</v>
      </c>
      <c r="J333" s="70"/>
      <c r="K333" s="125"/>
      <c r="L333" s="73"/>
      <c r="M333" s="73"/>
      <c r="N333" s="73"/>
      <c r="O333" s="73"/>
      <c r="P333" s="73"/>
      <c r="Q333" s="73"/>
      <c r="R333" s="73"/>
      <c r="S333" s="73"/>
      <c r="T333" s="73"/>
      <c r="U333" s="73"/>
      <c r="V333" s="73"/>
      <c r="W333" s="73"/>
      <c r="X333" s="73"/>
      <c r="Y333" s="73"/>
      <c r="Z333" s="73"/>
    </row>
    <row r="334" spans="1:26" ht="12.75" customHeight="1">
      <c r="A334" s="70" t="str">
        <f>'9.Training Annex'!A102</f>
        <v>9.5.3.20</v>
      </c>
      <c r="B334" s="70" t="str">
        <f>'9.Training Annex'!B102</f>
        <v>A.9.6.7</v>
      </c>
      <c r="C334" s="70" t="str">
        <f>'9.Training Annex'!C102</f>
        <v>Training of RMNCH+A/ FP Counsellors</v>
      </c>
      <c r="D334" s="70" t="str">
        <f>'9.Training Annex'!K102</f>
        <v>per batch</v>
      </c>
      <c r="E334" s="193">
        <f>'9.Training Annex'!L102</f>
        <v>30000</v>
      </c>
      <c r="F334" s="71">
        <f>'9.Training Annex'!M102</f>
        <v>0.3</v>
      </c>
      <c r="G334" s="71">
        <f>'9.Training Annex'!N102</f>
        <v>1</v>
      </c>
      <c r="H334" s="71">
        <f>'9.Training Annex'!O102</f>
        <v>0.3</v>
      </c>
      <c r="I334" s="70" t="str">
        <f>'9.Training Annex'!P102</f>
        <v>Proposed for 1 batch of 30 participants @ Rs. 30,000/- per batch</v>
      </c>
      <c r="J334" s="70"/>
      <c r="K334" s="125"/>
      <c r="L334" s="73"/>
      <c r="M334" s="73"/>
      <c r="N334" s="73"/>
      <c r="O334" s="73"/>
      <c r="P334" s="73"/>
      <c r="Q334" s="73"/>
      <c r="R334" s="73"/>
      <c r="S334" s="73"/>
      <c r="T334" s="73"/>
      <c r="U334" s="73"/>
      <c r="V334" s="73"/>
      <c r="W334" s="73"/>
      <c r="X334" s="73"/>
      <c r="Y334" s="73"/>
      <c r="Z334" s="73"/>
    </row>
    <row r="335" spans="1:26" ht="12.75" customHeight="1">
      <c r="A335" s="70" t="str">
        <f>'9.Training Annex'!A103</f>
        <v>9.5.3.21</v>
      </c>
      <c r="B335" s="70" t="str">
        <f>'9.Training Annex'!B103</f>
        <v>A.9.6.9.1</v>
      </c>
      <c r="C335" s="70" t="str">
        <f>'9.Training Annex'!C103</f>
        <v>TOT (Injectable Contraceptive Trainings)</v>
      </c>
      <c r="D335" s="70">
        <f>'9.Training Annex'!K103</f>
        <v>0</v>
      </c>
      <c r="E335" s="193">
        <f>'9.Training Annex'!L103</f>
        <v>0</v>
      </c>
      <c r="F335" s="71">
        <f>'9.Training Annex'!M103</f>
        <v>0</v>
      </c>
      <c r="G335" s="71">
        <f>'9.Training Annex'!N103</f>
        <v>0</v>
      </c>
      <c r="H335" s="71">
        <f>'9.Training Annex'!O103</f>
        <v>0</v>
      </c>
      <c r="I335" s="70">
        <f>'9.Training Annex'!P103</f>
        <v>0</v>
      </c>
      <c r="J335" s="70"/>
      <c r="K335" s="125"/>
      <c r="L335" s="73"/>
      <c r="M335" s="73"/>
      <c r="N335" s="73"/>
      <c r="O335" s="73"/>
      <c r="P335" s="73"/>
      <c r="Q335" s="73"/>
      <c r="R335" s="73"/>
      <c r="S335" s="73"/>
      <c r="T335" s="73"/>
      <c r="U335" s="73"/>
      <c r="V335" s="73"/>
      <c r="W335" s="73"/>
      <c r="X335" s="73"/>
      <c r="Y335" s="73"/>
      <c r="Z335" s="73"/>
    </row>
    <row r="336" spans="1:26" ht="12.75" customHeight="1">
      <c r="A336" s="70" t="str">
        <f>'9.Training Annex'!A104</f>
        <v>9.5.3.22</v>
      </c>
      <c r="B336" s="70" t="str">
        <f>'9.Training Annex'!B104</f>
        <v>A.9.6.9.2</v>
      </c>
      <c r="C336" s="70" t="str">
        <f>'9.Training Annex'!C104</f>
        <v>Training of Medical officers (Injectable Contraceptive Trainings)</v>
      </c>
      <c r="D336" s="70">
        <f>'9.Training Annex'!K104</f>
        <v>0</v>
      </c>
      <c r="E336" s="193">
        <f>'9.Training Annex'!L104</f>
        <v>0</v>
      </c>
      <c r="F336" s="71">
        <f>'9.Training Annex'!M104</f>
        <v>0</v>
      </c>
      <c r="G336" s="71">
        <f>'9.Training Annex'!N104</f>
        <v>0</v>
      </c>
      <c r="H336" s="71">
        <f>'9.Training Annex'!O104</f>
        <v>0</v>
      </c>
      <c r="I336" s="70">
        <f>'9.Training Annex'!P104</f>
        <v>0</v>
      </c>
      <c r="J336" s="70"/>
      <c r="K336" s="125"/>
      <c r="L336" s="73"/>
      <c r="M336" s="73"/>
      <c r="N336" s="73"/>
      <c r="O336" s="73"/>
      <c r="P336" s="73"/>
      <c r="Q336" s="73"/>
      <c r="R336" s="73"/>
      <c r="S336" s="73"/>
      <c r="T336" s="73"/>
      <c r="U336" s="73"/>
      <c r="V336" s="73"/>
      <c r="W336" s="73"/>
      <c r="X336" s="73"/>
      <c r="Y336" s="73"/>
      <c r="Z336" s="73"/>
    </row>
    <row r="337" spans="1:26" ht="12.75" customHeight="1">
      <c r="A337" s="70" t="str">
        <f>'9.Training Annex'!A105</f>
        <v>9.5.3.23</v>
      </c>
      <c r="B337" s="70" t="str">
        <f>'9.Training Annex'!B105</f>
        <v>A.9.6.9.3</v>
      </c>
      <c r="C337" s="70" t="str">
        <f>'9.Training Annex'!C105</f>
        <v>Training of AYUSH doctors (Injectable Contraceptive Trainings)</v>
      </c>
      <c r="D337" s="70">
        <f>'9.Training Annex'!K105</f>
        <v>0</v>
      </c>
      <c r="E337" s="193">
        <f>'9.Training Annex'!L105</f>
        <v>0</v>
      </c>
      <c r="F337" s="71">
        <f>'9.Training Annex'!M105</f>
        <v>0</v>
      </c>
      <c r="G337" s="71">
        <f>'9.Training Annex'!N105</f>
        <v>0</v>
      </c>
      <c r="H337" s="71">
        <f>'9.Training Annex'!O105</f>
        <v>0</v>
      </c>
      <c r="I337" s="70">
        <f>'9.Training Annex'!P105</f>
        <v>0</v>
      </c>
      <c r="J337" s="70"/>
      <c r="K337" s="125"/>
      <c r="L337" s="73"/>
      <c r="M337" s="73"/>
      <c r="N337" s="73"/>
      <c r="O337" s="73"/>
      <c r="P337" s="73"/>
      <c r="Q337" s="73"/>
      <c r="R337" s="73"/>
      <c r="S337" s="73"/>
      <c r="T337" s="73"/>
      <c r="U337" s="73"/>
      <c r="V337" s="73"/>
      <c r="W337" s="73"/>
      <c r="X337" s="73"/>
      <c r="Y337" s="73"/>
      <c r="Z337" s="73"/>
    </row>
    <row r="338" spans="1:26" ht="12.75" customHeight="1">
      <c r="A338" s="70" t="str">
        <f>'9.Training Annex'!A106</f>
        <v>9.5.3.24</v>
      </c>
      <c r="B338" s="70" t="str">
        <f>'9.Training Annex'!B106</f>
        <v>A.9.6.9.4</v>
      </c>
      <c r="C338" s="70" t="str">
        <f>'9.Training Annex'!C106</f>
        <v>Training of Nurses (Staff Nurse/LHV/ANM) (Injectable Contraceptive Trainings)</v>
      </c>
      <c r="D338" s="70" t="str">
        <f>'9.Training Annex'!K106</f>
        <v>per batch</v>
      </c>
      <c r="E338" s="193">
        <f>'9.Training Annex'!L106</f>
        <v>30000</v>
      </c>
      <c r="F338" s="71">
        <f>'9.Training Annex'!M106</f>
        <v>0.3</v>
      </c>
      <c r="G338" s="71">
        <f>'9.Training Annex'!N106</f>
        <v>1</v>
      </c>
      <c r="H338" s="71">
        <f>'9.Training Annex'!O106</f>
        <v>0.3</v>
      </c>
      <c r="I338" s="70" t="str">
        <f>'9.Training Annex'!P106</f>
        <v>Proposed for training of SN/ ANM/ LHV @ Rs. 30,000/- per batch</v>
      </c>
      <c r="J338" s="70"/>
      <c r="K338" s="125"/>
      <c r="L338" s="73"/>
      <c r="M338" s="73"/>
      <c r="N338" s="73"/>
      <c r="O338" s="73"/>
      <c r="P338" s="73"/>
      <c r="Q338" s="73"/>
      <c r="R338" s="73"/>
      <c r="S338" s="73"/>
      <c r="T338" s="73"/>
      <c r="U338" s="73"/>
      <c r="V338" s="73"/>
      <c r="W338" s="73"/>
      <c r="X338" s="73"/>
      <c r="Y338" s="73"/>
      <c r="Z338" s="73"/>
    </row>
    <row r="339" spans="1:26" ht="12.75" customHeight="1">
      <c r="A339" s="70" t="str">
        <f>'9.Training Annex'!A107</f>
        <v>9.5.3.25</v>
      </c>
      <c r="B339" s="70" t="str">
        <f>'9.Training Annex'!B107</f>
        <v>A.9.6.10</v>
      </c>
      <c r="C339" s="70" t="str">
        <f>'9.Training Annex'!C107</f>
        <v>Oral Pills Training</v>
      </c>
      <c r="D339" s="70" t="str">
        <f>'9.Training Annex'!K107</f>
        <v>per batch</v>
      </c>
      <c r="E339" s="193">
        <f>'9.Training Annex'!L107</f>
        <v>30000</v>
      </c>
      <c r="F339" s="71">
        <f>'9.Training Annex'!M107</f>
        <v>0.3</v>
      </c>
      <c r="G339" s="71">
        <f>'9.Training Annex'!N107</f>
        <v>1</v>
      </c>
      <c r="H339" s="71">
        <f>'9.Training Annex'!O107</f>
        <v>0.3</v>
      </c>
      <c r="I339" s="70" t="str">
        <f>'9.Training Annex'!P107</f>
        <v>Proposed for training of SN/ ANM/ LHV @ Rs. 30,000/- per batch</v>
      </c>
      <c r="J339" s="70"/>
      <c r="K339" s="125"/>
      <c r="L339" s="73"/>
      <c r="M339" s="73"/>
      <c r="N339" s="73"/>
      <c r="O339" s="73"/>
      <c r="P339" s="73"/>
      <c r="Q339" s="73"/>
      <c r="R339" s="73"/>
      <c r="S339" s="73"/>
      <c r="T339" s="73"/>
      <c r="U339" s="73"/>
      <c r="V339" s="73"/>
      <c r="W339" s="73"/>
      <c r="X339" s="73"/>
      <c r="Y339" s="73"/>
      <c r="Z339" s="73"/>
    </row>
    <row r="340" spans="1:26" ht="12.75" customHeight="1">
      <c r="A340" s="70" t="str">
        <f>'9.Training Annex'!A108</f>
        <v>9.5.3.26</v>
      </c>
      <c r="B340" s="70"/>
      <c r="C340" s="70" t="str">
        <f>'9.Training Annex'!C108</f>
        <v>FP-LMIS training</v>
      </c>
      <c r="D340" s="70">
        <f>'9.Training Annex'!K108</f>
        <v>0</v>
      </c>
      <c r="E340" s="193">
        <f>'9.Training Annex'!L108</f>
        <v>0</v>
      </c>
      <c r="F340" s="71">
        <f>'9.Training Annex'!M108</f>
        <v>0</v>
      </c>
      <c r="G340" s="71">
        <f>'9.Training Annex'!N108</f>
        <v>0</v>
      </c>
      <c r="H340" s="71">
        <f>'9.Training Annex'!O108</f>
        <v>0</v>
      </c>
      <c r="I340" s="70">
        <f>'9.Training Annex'!P108</f>
        <v>0</v>
      </c>
      <c r="J340" s="70"/>
      <c r="K340" s="125"/>
      <c r="L340" s="73"/>
      <c r="M340" s="73"/>
      <c r="N340" s="73"/>
      <c r="O340" s="73"/>
      <c r="P340" s="73"/>
      <c r="Q340" s="73"/>
      <c r="R340" s="73"/>
      <c r="S340" s="73"/>
      <c r="T340" s="73"/>
      <c r="U340" s="73"/>
      <c r="V340" s="73"/>
      <c r="W340" s="73"/>
      <c r="X340" s="73"/>
      <c r="Y340" s="73"/>
      <c r="Z340" s="73"/>
    </row>
    <row r="341" spans="1:26" ht="12.75" customHeight="1">
      <c r="A341" s="70" t="str">
        <f>'9.Training Annex'!A109</f>
        <v>9.5.3.27</v>
      </c>
      <c r="B341" s="70"/>
      <c r="C341" s="70" t="str">
        <f>'9.Training Annex'!C109</f>
        <v>Other Family Planning trainings (please specify)</v>
      </c>
      <c r="D341" s="70" t="str">
        <f>'9.Training Annex'!K109</f>
        <v>per annum</v>
      </c>
      <c r="E341" s="193">
        <f>'9.Training Annex'!L109</f>
        <v>400000</v>
      </c>
      <c r="F341" s="71">
        <f>'9.Training Annex'!M109</f>
        <v>4</v>
      </c>
      <c r="G341" s="71">
        <f>'9.Training Annex'!N109</f>
        <v>1</v>
      </c>
      <c r="H341" s="71">
        <f>'9.Training Annex'!O109</f>
        <v>4</v>
      </c>
      <c r="I341" s="70" t="str">
        <f>'9.Training Annex'!P109</f>
        <v xml:space="preserve">Continued activity:
Proposed by FDA for Food safety training and certification programme for food handlers, safe and nutritious food at home, etc. </v>
      </c>
      <c r="J341" s="70"/>
      <c r="K341" s="125"/>
      <c r="L341" s="73"/>
      <c r="M341" s="73"/>
      <c r="N341" s="73"/>
      <c r="O341" s="73"/>
      <c r="P341" s="73"/>
      <c r="Q341" s="73"/>
      <c r="R341" s="73"/>
      <c r="S341" s="73"/>
      <c r="T341" s="73"/>
      <c r="U341" s="73"/>
      <c r="V341" s="73"/>
      <c r="W341" s="73"/>
      <c r="X341" s="73"/>
      <c r="Y341" s="73"/>
      <c r="Z341" s="73"/>
    </row>
    <row r="342" spans="1:26" ht="12.75" customHeight="1">
      <c r="A342" s="64">
        <v>11</v>
      </c>
      <c r="B342" s="64"/>
      <c r="C342" s="64" t="s">
        <v>27</v>
      </c>
      <c r="D342" s="64"/>
      <c r="E342" s="687"/>
      <c r="F342" s="65"/>
      <c r="G342" s="687"/>
      <c r="H342" s="65">
        <f>H343</f>
        <v>18.509689999999999</v>
      </c>
      <c r="I342" s="64"/>
      <c r="J342" s="64"/>
      <c r="K342" s="65">
        <f>K343</f>
        <v>0</v>
      </c>
      <c r="L342" s="73"/>
      <c r="M342" s="73"/>
      <c r="N342" s="73"/>
      <c r="O342" s="73"/>
      <c r="P342" s="73"/>
      <c r="Q342" s="73"/>
      <c r="R342" s="73"/>
      <c r="S342" s="73"/>
      <c r="T342" s="73"/>
      <c r="U342" s="73"/>
      <c r="V342" s="73"/>
      <c r="W342" s="73"/>
      <c r="X342" s="73"/>
      <c r="Y342" s="73"/>
      <c r="Z342" s="73"/>
    </row>
    <row r="343" spans="1:26" ht="12.75" customHeight="1">
      <c r="A343" s="67">
        <f>'11.IEC-BCC Annex'!A19</f>
        <v>11.6</v>
      </c>
      <c r="B343" s="67"/>
      <c r="C343" s="115" t="str">
        <f>'11.IEC-BCC Annex'!C19</f>
        <v>IEC/BCC activities under FP</v>
      </c>
      <c r="D343" s="67"/>
      <c r="E343" s="238"/>
      <c r="F343" s="68"/>
      <c r="G343" s="238"/>
      <c r="H343" s="68">
        <f>SUM(H344:H349)</f>
        <v>18.509689999999999</v>
      </c>
      <c r="I343" s="67"/>
      <c r="J343" s="67"/>
      <c r="K343" s="68">
        <f>SUM(K344:K349)</f>
        <v>0</v>
      </c>
      <c r="L343" s="73"/>
      <c r="M343" s="73"/>
      <c r="N343" s="73"/>
      <c r="O343" s="73"/>
      <c r="P343" s="73"/>
      <c r="Q343" s="73"/>
      <c r="R343" s="73"/>
      <c r="S343" s="73"/>
      <c r="T343" s="73"/>
      <c r="U343" s="73"/>
      <c r="V343" s="73"/>
      <c r="W343" s="73"/>
      <c r="X343" s="73"/>
      <c r="Y343" s="73"/>
      <c r="Z343" s="73"/>
    </row>
    <row r="344" spans="1:26" ht="12.75" customHeight="1">
      <c r="A344" s="70" t="str">
        <f>'11.IEC-BCC Annex'!A20</f>
        <v>11.6.1</v>
      </c>
      <c r="B344" s="70" t="str">
        <f>'11.IEC-BCC Annex'!B20</f>
        <v>B.10.3.3.1</v>
      </c>
      <c r="C344" s="4" t="str">
        <f>'11.IEC-BCC Annex'!C20</f>
        <v>Media Mix of Mid Media/ Mass Media</v>
      </c>
      <c r="D344" s="70">
        <f>'11.IEC-BCC Annex'!K20</f>
        <v>0</v>
      </c>
      <c r="E344" s="193">
        <f>'11.IEC-BCC Annex'!L20</f>
        <v>940000</v>
      </c>
      <c r="F344" s="71">
        <f>'11.IEC-BCC Annex'!L20</f>
        <v>940000</v>
      </c>
      <c r="G344" s="193">
        <f>'11.IEC-BCC Annex'!N20</f>
        <v>1</v>
      </c>
      <c r="H344" s="71">
        <f>'11.IEC-BCC Annex'!O20</f>
        <v>9.4</v>
      </c>
      <c r="I344" s="70" t="str">
        <f>'11.IEC-BCC Annex'!P20</f>
        <v>Electronic Media 8 programmes @ Rs.20,000/- =Rs.1,60,000/- (like Talk shows, quiz, interviews etc), Newspaper advertisment 12 @ Rs.40,000/- = Rs.5,00,000/-(like health tips, quiz, advertisements etc.) , Advertisement on Bus shelter @ Rs.12,000/- / month for 1 month for 10 bus shelters; Billboard Advertisement on FP @ Rs. 12,20,000/- per month for 3 months=Rs.3,60,000/-</v>
      </c>
      <c r="J344" s="70"/>
      <c r="K344" s="125"/>
      <c r="L344" s="73"/>
      <c r="M344" s="73"/>
      <c r="N344" s="73"/>
      <c r="O344" s="73"/>
      <c r="P344" s="73"/>
      <c r="Q344" s="73"/>
      <c r="R344" s="73"/>
      <c r="S344" s="73"/>
      <c r="T344" s="73"/>
      <c r="U344" s="73"/>
      <c r="V344" s="73"/>
      <c r="W344" s="73"/>
      <c r="X344" s="73"/>
      <c r="Y344" s="73"/>
      <c r="Z344" s="73"/>
    </row>
    <row r="345" spans="1:26" ht="12.75" customHeight="1">
      <c r="A345" s="70" t="str">
        <f>'11.IEC-BCC Annex'!A21</f>
        <v>11.6.2</v>
      </c>
      <c r="B345" s="70" t="str">
        <f>'11.IEC-BCC Annex'!B21</f>
        <v>B.10.3.3.2</v>
      </c>
      <c r="C345" s="4" t="str">
        <f>'11.IEC-BCC Annex'!C21</f>
        <v>Inter Personal Communication</v>
      </c>
      <c r="D345" s="70">
        <f>'11.IEC-BCC Annex'!K21</f>
        <v>0</v>
      </c>
      <c r="E345" s="193">
        <f>'11.IEC-BCC Annex'!L21</f>
        <v>45000</v>
      </c>
      <c r="F345" s="71">
        <f>'11.IEC-BCC Annex'!L21</f>
        <v>45000</v>
      </c>
      <c r="G345" s="193">
        <f>'11.IEC-BCC Annex'!N21</f>
        <v>1</v>
      </c>
      <c r="H345" s="71">
        <f>'11.IEC-BCC Annex'!O21</f>
        <v>0.45</v>
      </c>
      <c r="I345" s="70" t="str">
        <f>'11.IEC-BCC Annex'!P21</f>
        <v>45,000 Leaflets on FP @ Rs.1/-</v>
      </c>
      <c r="J345" s="70"/>
      <c r="K345" s="125"/>
      <c r="L345" s="73"/>
      <c r="M345" s="73"/>
      <c r="N345" s="73"/>
      <c r="O345" s="73"/>
      <c r="P345" s="73"/>
      <c r="Q345" s="73"/>
      <c r="R345" s="73"/>
      <c r="S345" s="73"/>
      <c r="T345" s="73"/>
      <c r="U345" s="73"/>
      <c r="V345" s="73"/>
      <c r="W345" s="73"/>
      <c r="X345" s="73"/>
      <c r="Y345" s="73"/>
      <c r="Z345" s="73"/>
    </row>
    <row r="346" spans="1:26" ht="12.75" customHeight="1">
      <c r="A346" s="70" t="str">
        <f>'11.IEC-BCC Annex'!A22</f>
        <v>11.6.3</v>
      </c>
      <c r="B346" s="70" t="str">
        <f>'11.IEC-BCC Annex'!B22</f>
        <v>A.3.5.4</v>
      </c>
      <c r="C346" s="4" t="str">
        <f>'11.IEC-BCC Annex'!C22</f>
        <v>IEC &amp; promotional activities for World Population Day celebration</v>
      </c>
      <c r="D346" s="70" t="str">
        <f>'11.IEC-BCC Annex'!K22</f>
        <v xml:space="preserve">per annum </v>
      </c>
      <c r="E346" s="193">
        <f>'11.IEC-BCC Annex'!L22</f>
        <v>5405</v>
      </c>
      <c r="F346" s="71">
        <f>'11.IEC-BCC Annex'!L22</f>
        <v>5405</v>
      </c>
      <c r="G346" s="193">
        <f>'11.IEC-BCC Annex'!N22</f>
        <v>37</v>
      </c>
      <c r="H346" s="71">
        <f>'11.IEC-BCC Annex'!O22</f>
        <v>1.9998500000000001</v>
      </c>
      <c r="I346" s="70" t="str">
        <f>'11.IEC-BCC Annex'!P22</f>
        <v>Proposed @ Rs. 4500/- facility for 37 centres plus .34L at state level</v>
      </c>
      <c r="J346" s="70"/>
      <c r="K346" s="125"/>
      <c r="L346" s="73"/>
      <c r="M346" s="73"/>
      <c r="N346" s="73"/>
      <c r="O346" s="73"/>
      <c r="P346" s="73"/>
      <c r="Q346" s="73"/>
      <c r="R346" s="73"/>
      <c r="S346" s="73"/>
      <c r="T346" s="73"/>
      <c r="U346" s="73"/>
      <c r="V346" s="73"/>
      <c r="W346" s="73"/>
      <c r="X346" s="73"/>
      <c r="Y346" s="73"/>
      <c r="Z346" s="73"/>
    </row>
    <row r="347" spans="1:26" ht="12.75" customHeight="1">
      <c r="A347" s="70" t="str">
        <f>'11.IEC-BCC Annex'!A23</f>
        <v>11.6.4</v>
      </c>
      <c r="B347" s="70" t="str">
        <f>'11.IEC-BCC Annex'!B23</f>
        <v>A.3.5.5</v>
      </c>
      <c r="C347" s="4" t="str">
        <f>'11.IEC-BCC Annex'!C23</f>
        <v xml:space="preserve">IEC &amp; promotional activities for Vasectomy Fortnight celebration </v>
      </c>
      <c r="D347" s="70" t="str">
        <f>'11.IEC-BCC Annex'!K23</f>
        <v xml:space="preserve">per annum </v>
      </c>
      <c r="E347" s="193">
        <f>'11.IEC-BCC Annex'!L23</f>
        <v>4368</v>
      </c>
      <c r="F347" s="71">
        <f>'11.IEC-BCC Annex'!L23</f>
        <v>4368</v>
      </c>
      <c r="G347" s="193">
        <f>'11.IEC-BCC Annex'!N23</f>
        <v>38</v>
      </c>
      <c r="H347" s="71">
        <f>'11.IEC-BCC Annex'!O23</f>
        <v>1.65984</v>
      </c>
      <c r="I347" s="70" t="str">
        <f>'11.IEC-BCC Annex'!P23</f>
        <v>Proposed for IEC Activities during Vesactomy Fortnight @3000/- per centre for 27 centres plus Rs. 5000/- for 2DH, 2SDH &amp; 7 phc/uhc&amp; 30000/- for state level activities</v>
      </c>
      <c r="J347" s="70"/>
      <c r="K347" s="125"/>
      <c r="L347" s="73"/>
      <c r="M347" s="73"/>
      <c r="N347" s="73"/>
      <c r="O347" s="73"/>
      <c r="P347" s="73"/>
      <c r="Q347" s="73"/>
      <c r="R347" s="73"/>
      <c r="S347" s="73"/>
      <c r="T347" s="73"/>
      <c r="U347" s="73"/>
      <c r="V347" s="73"/>
      <c r="W347" s="73"/>
      <c r="X347" s="73"/>
      <c r="Y347" s="73"/>
      <c r="Z347" s="73"/>
    </row>
    <row r="348" spans="1:26" ht="12.75" customHeight="1">
      <c r="A348" s="70" t="str">
        <f>'11.IEC-BCC Annex'!A24</f>
        <v>11.6.5</v>
      </c>
      <c r="B348" s="695" t="str">
        <f>'11.IEC-BCC Annex'!B24</f>
        <v>A.3.7.4</v>
      </c>
      <c r="C348" s="4" t="str">
        <f>'11.IEC-BCC Annex'!C24</f>
        <v>IEC activities for Mission Parivar Vikas Campaign (Frequency-at least 4/year)</v>
      </c>
      <c r="D348" s="70">
        <f>'11.IEC-BCC Annex'!K24</f>
        <v>0</v>
      </c>
      <c r="E348" s="193">
        <f>'11.IEC-BCC Annex'!L24</f>
        <v>0</v>
      </c>
      <c r="F348" s="71">
        <f>'11.IEC-BCC Annex'!L24</f>
        <v>0</v>
      </c>
      <c r="G348" s="193">
        <f>'11.IEC-BCC Annex'!N24</f>
        <v>0</v>
      </c>
      <c r="H348" s="71">
        <f>'11.IEC-BCC Annex'!O24</f>
        <v>0</v>
      </c>
      <c r="I348" s="70">
        <f>'11.IEC-BCC Annex'!P24</f>
        <v>0</v>
      </c>
      <c r="J348" s="70"/>
      <c r="K348" s="125"/>
      <c r="L348" s="73"/>
      <c r="M348" s="73"/>
      <c r="N348" s="73"/>
      <c r="O348" s="73"/>
      <c r="P348" s="73"/>
      <c r="Q348" s="73"/>
      <c r="R348" s="73"/>
      <c r="S348" s="73"/>
      <c r="T348" s="73"/>
      <c r="U348" s="73"/>
      <c r="V348" s="73"/>
      <c r="W348" s="73"/>
      <c r="X348" s="73"/>
      <c r="Y348" s="73"/>
      <c r="Z348" s="73"/>
    </row>
    <row r="349" spans="1:26" ht="12.75" customHeight="1">
      <c r="A349" s="70" t="str">
        <f>'11.IEC-BCC Annex'!A25</f>
        <v>11.6.6</v>
      </c>
      <c r="B349" s="70"/>
      <c r="C349" s="4" t="str">
        <f>'11.IEC-BCC Annex'!C25</f>
        <v>Any other IEC/BCC activities (please specify)</v>
      </c>
      <c r="D349" s="70" t="str">
        <f>'11.IEC-BCC Annex'!K25</f>
        <v>per annum</v>
      </c>
      <c r="E349" s="193">
        <f>'11.IEC-BCC Annex'!L25</f>
        <v>500000</v>
      </c>
      <c r="F349" s="71">
        <f>'11.IEC-BCC Annex'!L25</f>
        <v>500000</v>
      </c>
      <c r="G349" s="193">
        <f>'11.IEC-BCC Annex'!N25</f>
        <v>1</v>
      </c>
      <c r="H349" s="71">
        <f>'11.IEC-BCC Annex'!O25</f>
        <v>5</v>
      </c>
      <c r="I349" s="70" t="str">
        <f>'11.IEC-BCC Annex'!P25</f>
        <v>Continued activity:
Proposed for IEC Awareness activities for implimenting food safety and nutrition related initiative of food safety &amp; standard authority.(FSSAI)</v>
      </c>
      <c r="J349" s="70"/>
      <c r="K349" s="125"/>
      <c r="L349" s="73"/>
      <c r="M349" s="73"/>
      <c r="N349" s="73"/>
      <c r="O349" s="73"/>
      <c r="P349" s="73"/>
      <c r="Q349" s="73"/>
      <c r="R349" s="73"/>
      <c r="S349" s="73"/>
      <c r="T349" s="73"/>
      <c r="U349" s="73"/>
      <c r="V349" s="73"/>
      <c r="W349" s="73"/>
      <c r="X349" s="73"/>
      <c r="Y349" s="73"/>
      <c r="Z349" s="73"/>
    </row>
    <row r="350" spans="1:26" ht="12.75" customHeight="1">
      <c r="A350" s="64">
        <v>12</v>
      </c>
      <c r="B350" s="64"/>
      <c r="C350" s="64" t="s">
        <v>28</v>
      </c>
      <c r="D350" s="64"/>
      <c r="E350" s="687"/>
      <c r="F350" s="65"/>
      <c r="G350" s="687"/>
      <c r="H350" s="65">
        <f>H351</f>
        <v>3</v>
      </c>
      <c r="I350" s="64"/>
      <c r="J350" s="64"/>
      <c r="K350" s="65">
        <f>K351</f>
        <v>0</v>
      </c>
      <c r="L350" s="73"/>
      <c r="M350" s="73"/>
      <c r="N350" s="73"/>
      <c r="O350" s="73"/>
      <c r="P350" s="73"/>
      <c r="Q350" s="73"/>
      <c r="R350" s="73"/>
      <c r="S350" s="73"/>
      <c r="T350" s="73"/>
      <c r="U350" s="73"/>
      <c r="V350" s="73"/>
      <c r="W350" s="73"/>
      <c r="X350" s="73"/>
      <c r="Y350" s="73"/>
      <c r="Z350" s="73"/>
    </row>
    <row r="351" spans="1:26" ht="12.75" customHeight="1">
      <c r="A351" s="67">
        <f>'12.Printing Annex'!A27</f>
        <v>12.3</v>
      </c>
      <c r="B351" s="67"/>
      <c r="C351" s="115" t="str">
        <f>'12.Printing Annex'!C27</f>
        <v>Printing activities under FP</v>
      </c>
      <c r="D351" s="67"/>
      <c r="E351" s="238"/>
      <c r="F351" s="68"/>
      <c r="G351" s="238"/>
      <c r="H351" s="68">
        <f>SUM(H352:H356)</f>
        <v>3</v>
      </c>
      <c r="I351" s="67"/>
      <c r="J351" s="67"/>
      <c r="K351" s="68">
        <f>SUM(K352:K356)</f>
        <v>0</v>
      </c>
      <c r="L351" s="73"/>
      <c r="M351" s="73"/>
      <c r="N351" s="73"/>
      <c r="O351" s="73"/>
      <c r="P351" s="73"/>
      <c r="Q351" s="73"/>
      <c r="R351" s="73"/>
      <c r="S351" s="73"/>
      <c r="T351" s="73"/>
      <c r="U351" s="73"/>
      <c r="V351" s="73"/>
      <c r="W351" s="73"/>
      <c r="X351" s="73"/>
      <c r="Y351" s="73"/>
      <c r="Z351" s="73"/>
    </row>
    <row r="352" spans="1:26" ht="12.75" customHeight="1">
      <c r="A352" s="70" t="str">
        <f>'12.Printing Annex'!A28</f>
        <v>12.3.1</v>
      </c>
      <c r="B352" s="70" t="str">
        <f>'12.Printing Annex'!B28</f>
        <v>A.3.2.7</v>
      </c>
      <c r="C352" s="4" t="str">
        <f>'12.Printing Annex'!C28</f>
        <v>Dissemination of FP manuals and guidelines</v>
      </c>
      <c r="D352" s="70">
        <f>'12.Printing Annex'!K28</f>
        <v>0</v>
      </c>
      <c r="E352" s="193">
        <f>'12.Printing Annex'!L28</f>
        <v>0</v>
      </c>
      <c r="F352" s="71">
        <f>'12.Printing Annex'!L28</f>
        <v>0</v>
      </c>
      <c r="G352" s="193">
        <f>'12.Printing Annex'!N28</f>
        <v>0</v>
      </c>
      <c r="H352" s="71">
        <f>'12.Printing Annex'!O28</f>
        <v>0</v>
      </c>
      <c r="I352" s="70">
        <f>'12.Printing Annex'!P28</f>
        <v>0</v>
      </c>
      <c r="J352" s="70"/>
      <c r="K352" s="125"/>
      <c r="L352" s="73"/>
      <c r="M352" s="73"/>
      <c r="N352" s="73"/>
      <c r="O352" s="73"/>
      <c r="P352" s="73"/>
      <c r="Q352" s="73"/>
      <c r="R352" s="73"/>
      <c r="S352" s="73"/>
      <c r="T352" s="73"/>
      <c r="U352" s="73"/>
      <c r="V352" s="73"/>
      <c r="W352" s="73"/>
      <c r="X352" s="73"/>
      <c r="Y352" s="73"/>
      <c r="Z352" s="73"/>
    </row>
    <row r="353" spans="1:26" ht="12.75" customHeight="1">
      <c r="A353" s="70" t="str">
        <f>'12.Printing Annex'!A29</f>
        <v>12.3.2</v>
      </c>
      <c r="B353" s="695" t="str">
        <f>'12.Printing Annex'!B29</f>
        <v>A.3.7.4</v>
      </c>
      <c r="C353" s="4" t="str">
        <f>'12.Printing Annex'!C29</f>
        <v xml:space="preserve">Printing for Mission Parivar Vikas Campaign </v>
      </c>
      <c r="D353" s="70">
        <f>'12.Printing Annex'!K29</f>
        <v>0</v>
      </c>
      <c r="E353" s="193">
        <f>'12.Printing Annex'!L29</f>
        <v>0</v>
      </c>
      <c r="F353" s="71">
        <f>'12.Printing Annex'!L29</f>
        <v>0</v>
      </c>
      <c r="G353" s="193">
        <f>'12.Printing Annex'!N29</f>
        <v>0</v>
      </c>
      <c r="H353" s="71">
        <f>'12.Printing Annex'!O29</f>
        <v>0</v>
      </c>
      <c r="I353" s="70">
        <f>'12.Printing Annex'!P29</f>
        <v>0</v>
      </c>
      <c r="J353" s="70"/>
      <c r="K353" s="125"/>
      <c r="L353" s="73"/>
      <c r="M353" s="73"/>
      <c r="N353" s="73"/>
      <c r="O353" s="73"/>
      <c r="P353" s="73"/>
      <c r="Q353" s="73"/>
      <c r="R353" s="73"/>
      <c r="S353" s="73"/>
      <c r="T353" s="73"/>
      <c r="U353" s="73"/>
      <c r="V353" s="73"/>
      <c r="W353" s="73"/>
      <c r="X353" s="73"/>
      <c r="Y353" s="73"/>
      <c r="Z353" s="73"/>
    </row>
    <row r="354" spans="1:26" ht="12.75" customHeight="1">
      <c r="A354" s="70" t="str">
        <f>'12.Printing Annex'!A30</f>
        <v>12.3.3</v>
      </c>
      <c r="B354" s="70" t="str">
        <f>'12.Printing Annex'!B30</f>
        <v>A.3.5.6.1</v>
      </c>
      <c r="C354" s="4" t="str">
        <f>'12.Printing Annex'!C30</f>
        <v>Printing of FP Manuals, Guidelines, etc.</v>
      </c>
      <c r="D354" s="70" t="str">
        <f>'12.Printing Annex'!K30</f>
        <v>Per unit</v>
      </c>
      <c r="E354" s="193">
        <f>'12.Printing Annex'!L30</f>
        <v>100000</v>
      </c>
      <c r="F354" s="71">
        <f>'12.Printing Annex'!L30</f>
        <v>100000</v>
      </c>
      <c r="G354" s="193">
        <f>'12.Printing Annex'!N30</f>
        <v>1</v>
      </c>
      <c r="H354" s="71">
        <f>'12.Printing Annex'!O30</f>
        <v>1</v>
      </c>
      <c r="I354" s="70" t="str">
        <f>'12.Printing Annex'!P30</f>
        <v>Continued activity</v>
      </c>
      <c r="J354" s="70"/>
      <c r="K354" s="125"/>
      <c r="L354" s="73"/>
      <c r="M354" s="73"/>
      <c r="N354" s="73"/>
      <c r="O354" s="73"/>
      <c r="P354" s="73"/>
      <c r="Q354" s="73"/>
      <c r="R354" s="73"/>
      <c r="S354" s="73"/>
      <c r="T354" s="73"/>
      <c r="U354" s="73"/>
      <c r="V354" s="73"/>
      <c r="W354" s="73"/>
      <c r="X354" s="73"/>
      <c r="Y354" s="73"/>
      <c r="Z354" s="73"/>
    </row>
    <row r="355" spans="1:26" ht="12.75" customHeight="1">
      <c r="A355" s="70" t="str">
        <f>'12.Printing Annex'!A31</f>
        <v>12.3.4</v>
      </c>
      <c r="B355" s="70" t="str">
        <f>'12.Printing Annex'!B31</f>
        <v>B.10.7.3</v>
      </c>
      <c r="C355" s="4" t="str">
        <f>'12.Printing Annex'!C31</f>
        <v>Printing of IUCD cards, MPA Card, FP manuals, guidelines etc.</v>
      </c>
      <c r="D355" s="70">
        <f>'12.Printing Annex'!K31</f>
        <v>0</v>
      </c>
      <c r="E355" s="193">
        <f>'12.Printing Annex'!L31</f>
        <v>200000</v>
      </c>
      <c r="F355" s="71">
        <f>'12.Printing Annex'!L31</f>
        <v>200000</v>
      </c>
      <c r="G355" s="193">
        <f>'12.Printing Annex'!N31</f>
        <v>1</v>
      </c>
      <c r="H355" s="71">
        <f>'12.Printing Annex'!O31</f>
        <v>2</v>
      </c>
      <c r="I355" s="70" t="str">
        <f>'12.Printing Annex'!P31</f>
        <v>Continued activity</v>
      </c>
      <c r="J355" s="70"/>
      <c r="K355" s="125"/>
      <c r="L355" s="73"/>
      <c r="M355" s="73"/>
      <c r="N355" s="73"/>
      <c r="O355" s="73"/>
      <c r="P355" s="73"/>
      <c r="Q355" s="73"/>
      <c r="R355" s="73"/>
      <c r="S355" s="73"/>
      <c r="T355" s="73"/>
      <c r="U355" s="73"/>
      <c r="V355" s="73"/>
      <c r="W355" s="73"/>
      <c r="X355" s="73"/>
      <c r="Y355" s="73"/>
      <c r="Z355" s="73"/>
    </row>
    <row r="356" spans="1:26" ht="12.75" customHeight="1">
      <c r="A356" s="70" t="str">
        <f>'12.Printing Annex'!A32</f>
        <v>12.3.5</v>
      </c>
      <c r="B356" s="70"/>
      <c r="C356" s="4" t="str">
        <f>'12.Printing Annex'!C32</f>
        <v>Any other (please specify)</v>
      </c>
      <c r="D356" s="70">
        <f>'12.Printing Annex'!K32</f>
        <v>0</v>
      </c>
      <c r="E356" s="193">
        <f>'12.Printing Annex'!L32</f>
        <v>0</v>
      </c>
      <c r="F356" s="71">
        <f>'12.Printing Annex'!L32</f>
        <v>0</v>
      </c>
      <c r="G356" s="193">
        <f>'12.Printing Annex'!N32</f>
        <v>0</v>
      </c>
      <c r="H356" s="71">
        <f>'12.Printing Annex'!O32</f>
        <v>0</v>
      </c>
      <c r="I356" s="70">
        <f>'12.Printing Annex'!P32</f>
        <v>0</v>
      </c>
      <c r="J356" s="70"/>
      <c r="K356" s="125"/>
      <c r="L356" s="73"/>
      <c r="M356" s="73"/>
      <c r="N356" s="73"/>
      <c r="O356" s="73"/>
      <c r="P356" s="73"/>
      <c r="Q356" s="73"/>
      <c r="R356" s="73"/>
      <c r="S356" s="73"/>
      <c r="T356" s="73"/>
      <c r="U356" s="73"/>
      <c r="V356" s="73"/>
      <c r="W356" s="73"/>
      <c r="X356" s="73"/>
      <c r="Y356" s="73"/>
      <c r="Z356" s="73"/>
    </row>
    <row r="357" spans="1:26" ht="12.75" customHeight="1">
      <c r="A357" s="64">
        <v>14</v>
      </c>
      <c r="B357" s="107"/>
      <c r="C357" s="64" t="s">
        <v>4618</v>
      </c>
      <c r="D357" s="64"/>
      <c r="E357" s="687"/>
      <c r="F357" s="65"/>
      <c r="G357" s="687"/>
      <c r="H357" s="65">
        <f>H358</f>
        <v>0</v>
      </c>
      <c r="I357" s="64"/>
      <c r="J357" s="64"/>
      <c r="K357" s="65">
        <f t="shared" ref="K357:K358" si="34">K358</f>
        <v>0</v>
      </c>
      <c r="L357" s="73"/>
      <c r="M357" s="73"/>
      <c r="N357" s="73"/>
      <c r="O357" s="73"/>
      <c r="P357" s="73"/>
      <c r="Q357" s="73"/>
      <c r="R357" s="73"/>
      <c r="S357" s="73"/>
      <c r="T357" s="73"/>
      <c r="U357" s="73"/>
      <c r="V357" s="73"/>
      <c r="W357" s="73"/>
      <c r="X357" s="73"/>
      <c r="Y357" s="73"/>
      <c r="Z357" s="73"/>
    </row>
    <row r="358" spans="1:26" ht="12.75" customHeight="1">
      <c r="A358" s="67">
        <v>14.2</v>
      </c>
      <c r="B358" s="113"/>
      <c r="C358" s="115" t="s">
        <v>916</v>
      </c>
      <c r="D358" s="110"/>
      <c r="E358" s="367"/>
      <c r="F358" s="114"/>
      <c r="G358" s="238">
        <f t="shared" ref="G358:H358" si="35">G359</f>
        <v>0</v>
      </c>
      <c r="H358" s="68">
        <f t="shared" si="35"/>
        <v>0</v>
      </c>
      <c r="I358" s="110"/>
      <c r="J358" s="110"/>
      <c r="K358" s="68">
        <f t="shared" si="34"/>
        <v>0</v>
      </c>
      <c r="L358" s="73"/>
      <c r="M358" s="73"/>
      <c r="N358" s="73"/>
      <c r="O358" s="73"/>
      <c r="P358" s="73"/>
      <c r="Q358" s="73"/>
      <c r="R358" s="73"/>
      <c r="S358" s="73"/>
      <c r="T358" s="73"/>
      <c r="U358" s="73"/>
      <c r="V358" s="73"/>
      <c r="W358" s="73"/>
      <c r="X358" s="73"/>
      <c r="Y358" s="73"/>
      <c r="Z358" s="73"/>
    </row>
    <row r="359" spans="1:26" ht="12.75" customHeight="1">
      <c r="A359" s="70" t="str">
        <f>'14.Drug warehouse &amp;Logistic Anx'!A18</f>
        <v>14.2.3</v>
      </c>
      <c r="B359" s="70"/>
      <c r="C359" s="70" t="str">
        <f>'14.Drug warehouse &amp;Logistic Anx'!C18</f>
        <v>Implementation of FP-LMIS</v>
      </c>
      <c r="D359" s="70">
        <f>'14.Drug warehouse &amp;Logistic Anx'!K18</f>
        <v>0</v>
      </c>
      <c r="E359" s="193">
        <f>'14.Drug warehouse &amp;Logistic Anx'!L18</f>
        <v>0</v>
      </c>
      <c r="F359" s="71">
        <f>'14.Drug warehouse &amp;Logistic Anx'!M18</f>
        <v>0</v>
      </c>
      <c r="G359" s="193">
        <f>'14.Drug warehouse &amp;Logistic Anx'!N18</f>
        <v>0</v>
      </c>
      <c r="H359" s="71">
        <f>'14.Drug warehouse &amp;Logistic Anx'!O18</f>
        <v>0</v>
      </c>
      <c r="I359" s="70">
        <f>'14.Drug warehouse &amp;Logistic Anx'!P18</f>
        <v>0</v>
      </c>
      <c r="J359" s="70"/>
      <c r="K359" s="125"/>
      <c r="L359" s="73"/>
      <c r="M359" s="73"/>
      <c r="N359" s="73"/>
      <c r="O359" s="73"/>
      <c r="P359" s="73"/>
      <c r="Q359" s="73"/>
      <c r="R359" s="73"/>
      <c r="S359" s="73"/>
      <c r="T359" s="73"/>
      <c r="U359" s="73"/>
      <c r="V359" s="73"/>
      <c r="W359" s="73"/>
      <c r="X359" s="73"/>
      <c r="Y359" s="73"/>
      <c r="Z359" s="73"/>
    </row>
    <row r="360" spans="1:26" ht="12.75" customHeight="1">
      <c r="A360" s="64">
        <v>15</v>
      </c>
      <c r="B360" s="64"/>
      <c r="C360" s="64" t="s">
        <v>929</v>
      </c>
      <c r="D360" s="64"/>
      <c r="E360" s="687"/>
      <c r="F360" s="65"/>
      <c r="G360" s="687"/>
      <c r="H360" s="65">
        <f>H361</f>
        <v>0</v>
      </c>
      <c r="I360" s="64"/>
      <c r="J360" s="64"/>
      <c r="K360" s="65">
        <f>K361</f>
        <v>0</v>
      </c>
      <c r="L360" s="73"/>
      <c r="M360" s="73"/>
      <c r="N360" s="73"/>
      <c r="O360" s="73"/>
      <c r="P360" s="73"/>
      <c r="Q360" s="73"/>
      <c r="R360" s="73"/>
      <c r="S360" s="73"/>
      <c r="T360" s="73"/>
      <c r="U360" s="73"/>
      <c r="V360" s="73"/>
      <c r="W360" s="73"/>
      <c r="X360" s="73"/>
      <c r="Y360" s="73"/>
      <c r="Z360" s="73"/>
    </row>
    <row r="361" spans="1:26" ht="12.75" customHeight="1">
      <c r="A361" s="67">
        <f>'15.PPP Annex'!A7</f>
        <v>15.1</v>
      </c>
      <c r="B361" s="67"/>
      <c r="C361" s="67" t="str">
        <f>'15.PPP Annex'!C7</f>
        <v>PPP under Family Planning</v>
      </c>
      <c r="D361" s="67"/>
      <c r="E361" s="238"/>
      <c r="F361" s="68"/>
      <c r="G361" s="238"/>
      <c r="H361" s="68">
        <f>SUM(H362:H363)</f>
        <v>0</v>
      </c>
      <c r="I361" s="67"/>
      <c r="J361" s="67"/>
      <c r="K361" s="68">
        <f>SUM(K362:K363)</f>
        <v>0</v>
      </c>
      <c r="L361" s="73"/>
      <c r="M361" s="73"/>
      <c r="N361" s="73"/>
      <c r="O361" s="73"/>
      <c r="P361" s="73"/>
      <c r="Q361" s="73"/>
      <c r="R361" s="73"/>
      <c r="S361" s="73"/>
      <c r="T361" s="73"/>
      <c r="U361" s="73"/>
      <c r="V361" s="73"/>
      <c r="W361" s="73"/>
      <c r="X361" s="73"/>
      <c r="Y361" s="73"/>
      <c r="Z361" s="73"/>
    </row>
    <row r="362" spans="1:26" ht="12.75" customHeight="1">
      <c r="A362" s="70" t="str">
        <f>'15.PPP Annex'!A8</f>
        <v>15.1.1</v>
      </c>
      <c r="B362" s="70" t="str">
        <f>'15.PPP Annex'!B8</f>
        <v>A.3.1.5</v>
      </c>
      <c r="C362" s="4" t="str">
        <f>'15.PPP Annex'!C8</f>
        <v xml:space="preserve">Processing accreditation/empanelment for private facilities/providers to provide sterilization services </v>
      </c>
      <c r="D362" s="70">
        <f>'15.PPP Annex'!K8</f>
        <v>0</v>
      </c>
      <c r="E362" s="193">
        <f>'15.PPP Annex'!L8</f>
        <v>0</v>
      </c>
      <c r="F362" s="71">
        <f>'15.PPP Annex'!L8</f>
        <v>0</v>
      </c>
      <c r="G362" s="193">
        <f>'15.PPP Annex'!N8</f>
        <v>0</v>
      </c>
      <c r="H362" s="71">
        <f>'15.PPP Annex'!O8</f>
        <v>0</v>
      </c>
      <c r="I362" s="70">
        <f>'15.PPP Annex'!P8</f>
        <v>0</v>
      </c>
      <c r="J362" s="70"/>
      <c r="K362" s="125"/>
      <c r="L362" s="73"/>
      <c r="M362" s="73"/>
      <c r="N362" s="73"/>
      <c r="O362" s="73"/>
      <c r="P362" s="73"/>
      <c r="Q362" s="73"/>
      <c r="R362" s="73"/>
      <c r="S362" s="73"/>
      <c r="T362" s="73"/>
      <c r="U362" s="73"/>
      <c r="V362" s="73"/>
      <c r="W362" s="73"/>
      <c r="X362" s="73"/>
      <c r="Y362" s="73"/>
      <c r="Z362" s="73"/>
    </row>
    <row r="363" spans="1:26" ht="12.75" customHeight="1">
      <c r="A363" s="70" t="str">
        <f>'15.PPP Annex'!A9</f>
        <v>15.1.2</v>
      </c>
      <c r="B363" s="70"/>
      <c r="C363" s="4" t="str">
        <f>'15.PPP Annex'!C9</f>
        <v>Any other (please specify)</v>
      </c>
      <c r="D363" s="70">
        <f>'15.PPP Annex'!K9</f>
        <v>0</v>
      </c>
      <c r="E363" s="193">
        <f>'15.PPP Annex'!L9</f>
        <v>0</v>
      </c>
      <c r="F363" s="71">
        <f>'15.PPP Annex'!L9</f>
        <v>0</v>
      </c>
      <c r="G363" s="193">
        <f>'15.PPP Annex'!N9</f>
        <v>0</v>
      </c>
      <c r="H363" s="71">
        <f>'15.PPP Annex'!O9</f>
        <v>0</v>
      </c>
      <c r="I363" s="70">
        <f>'15.PPP Annex'!P9</f>
        <v>0</v>
      </c>
      <c r="J363" s="70"/>
      <c r="K363" s="125"/>
      <c r="L363" s="73"/>
      <c r="M363" s="73"/>
      <c r="N363" s="73"/>
      <c r="O363" s="73"/>
      <c r="P363" s="73"/>
      <c r="Q363" s="73"/>
      <c r="R363" s="73"/>
      <c r="S363" s="73"/>
      <c r="T363" s="73"/>
      <c r="U363" s="73"/>
      <c r="V363" s="73"/>
      <c r="W363" s="73"/>
      <c r="X363" s="73"/>
      <c r="Y363" s="73"/>
      <c r="Z363" s="73"/>
    </row>
    <row r="364" spans="1:26" ht="13.5" customHeight="1">
      <c r="A364" s="1084"/>
      <c r="B364" s="1084"/>
      <c r="C364" s="1013" t="s">
        <v>5835</v>
      </c>
      <c r="D364" s="1085"/>
      <c r="E364" s="1084"/>
      <c r="F364" s="1086"/>
      <c r="G364" s="1084"/>
      <c r="H364" s="1018">
        <f>H428+H423+H403+H388+H384+H381+H374+H365+H400</f>
        <v>140.29449</v>
      </c>
      <c r="I364" s="1084"/>
      <c r="J364" s="1084"/>
      <c r="K364" s="1018">
        <f>K428+K423+K403+K388+K384+K381+K374+K365+K400</f>
        <v>0</v>
      </c>
      <c r="L364" s="73"/>
      <c r="M364" s="73"/>
      <c r="N364" s="73"/>
      <c r="O364" s="73"/>
      <c r="P364" s="73"/>
      <c r="Q364" s="73"/>
      <c r="R364" s="73"/>
      <c r="S364" s="73"/>
      <c r="T364" s="73"/>
      <c r="U364" s="73"/>
      <c r="V364" s="73"/>
      <c r="W364" s="73"/>
      <c r="X364" s="73"/>
      <c r="Y364" s="73"/>
      <c r="Z364" s="73"/>
    </row>
    <row r="365" spans="1:26" ht="12.75" customHeight="1">
      <c r="A365" s="64">
        <f>'1.SD Facility Based Annex'!A6</f>
        <v>1</v>
      </c>
      <c r="B365" s="64"/>
      <c r="C365" s="64" t="str">
        <f>'1.SD Facility Based Annex'!C6</f>
        <v>Service Delivery - Facility Based</v>
      </c>
      <c r="D365" s="64"/>
      <c r="E365" s="64"/>
      <c r="F365" s="201"/>
      <c r="G365" s="64"/>
      <c r="H365" s="65">
        <f>H366+H370</f>
        <v>0.85000000000000009</v>
      </c>
      <c r="I365" s="64"/>
      <c r="J365" s="64"/>
      <c r="K365" s="65">
        <f>K366+K370</f>
        <v>0</v>
      </c>
      <c r="L365" s="73"/>
      <c r="M365" s="73"/>
      <c r="N365" s="73"/>
      <c r="O365" s="73"/>
      <c r="P365" s="73"/>
      <c r="Q365" s="73"/>
      <c r="R365" s="73"/>
      <c r="S365" s="73"/>
      <c r="T365" s="73"/>
      <c r="U365" s="73"/>
      <c r="V365" s="73"/>
      <c r="W365" s="73"/>
      <c r="X365" s="73"/>
      <c r="Y365" s="73"/>
      <c r="Z365" s="73"/>
    </row>
    <row r="366" spans="1:26" ht="12.75" customHeight="1">
      <c r="A366" s="67">
        <f>'1.SD Facility Based Annex'!A7</f>
        <v>1.1000000000000001</v>
      </c>
      <c r="B366" s="67"/>
      <c r="C366" s="67" t="str">
        <f>'1.SD Facility Based Annex'!C7</f>
        <v>Service Delivery</v>
      </c>
      <c r="D366" s="110"/>
      <c r="E366" s="110"/>
      <c r="F366" s="112"/>
      <c r="G366" s="110"/>
      <c r="H366" s="68">
        <f>H367</f>
        <v>0</v>
      </c>
      <c r="I366" s="110"/>
      <c r="J366" s="110"/>
      <c r="K366" s="68">
        <f>K367</f>
        <v>0</v>
      </c>
      <c r="L366" s="73"/>
      <c r="M366" s="73"/>
      <c r="N366" s="73"/>
      <c r="O366" s="73"/>
      <c r="P366" s="73"/>
      <c r="Q366" s="73"/>
      <c r="R366" s="73"/>
      <c r="S366" s="73"/>
      <c r="T366" s="73"/>
      <c r="U366" s="73"/>
      <c r="V366" s="73"/>
      <c r="W366" s="73"/>
      <c r="X366" s="73"/>
      <c r="Y366" s="73"/>
      <c r="Z366" s="73"/>
    </row>
    <row r="367" spans="1:26" ht="12.75" customHeight="1">
      <c r="A367" s="78" t="str">
        <f>'1.SD Facility Based Annex'!A28</f>
        <v>1.1.4</v>
      </c>
      <c r="B367" s="78"/>
      <c r="C367" s="78" t="str">
        <f>'1.SD Facility Based Annex'!C28</f>
        <v>Strengthening AH Services</v>
      </c>
      <c r="D367" s="110"/>
      <c r="E367" s="110"/>
      <c r="F367" s="112"/>
      <c r="G367" s="110"/>
      <c r="H367" s="68">
        <f>H368+H369</f>
        <v>0</v>
      </c>
      <c r="I367" s="110"/>
      <c r="J367" s="110"/>
      <c r="K367" s="68">
        <f>K368+K369</f>
        <v>0</v>
      </c>
      <c r="L367" s="73"/>
      <c r="M367" s="73"/>
      <c r="N367" s="73"/>
      <c r="O367" s="73"/>
      <c r="P367" s="73"/>
      <c r="Q367" s="73"/>
      <c r="R367" s="73"/>
      <c r="S367" s="73"/>
      <c r="T367" s="73"/>
      <c r="U367" s="73"/>
      <c r="V367" s="73"/>
      <c r="W367" s="73"/>
      <c r="X367" s="73"/>
      <c r="Y367" s="73"/>
      <c r="Z367" s="73"/>
    </row>
    <row r="368" spans="1:26" ht="12.75" customHeight="1">
      <c r="A368" s="4" t="str">
        <f>'1.SD Facility Based Annex'!A29</f>
        <v>1.1.4.1</v>
      </c>
      <c r="B368" s="4"/>
      <c r="C368" s="70" t="str">
        <f>'1.SD Facility Based Annex'!C29</f>
        <v>Activity for Strengthening AH Services</v>
      </c>
      <c r="D368" s="70">
        <f>'1.SD Facility Based Annex'!K29</f>
        <v>0</v>
      </c>
      <c r="E368" s="4">
        <f>'1.SD Facility Based Annex'!L29</f>
        <v>0</v>
      </c>
      <c r="F368" s="125">
        <f>'1.SD Facility Based Annex'!M29</f>
        <v>0</v>
      </c>
      <c r="G368" s="4">
        <f>'1.SD Facility Based Annex'!N29</f>
        <v>0</v>
      </c>
      <c r="H368" s="125">
        <f>'1.SD Facility Based Annex'!O29</f>
        <v>0</v>
      </c>
      <c r="I368" s="70">
        <f>'1.SD Facility Based Annex'!P29</f>
        <v>0</v>
      </c>
      <c r="J368" s="70"/>
      <c r="K368" s="125"/>
      <c r="L368" s="73"/>
      <c r="M368" s="73"/>
      <c r="N368" s="73"/>
      <c r="O368" s="73"/>
      <c r="P368" s="73"/>
      <c r="Q368" s="73"/>
      <c r="R368" s="73"/>
      <c r="S368" s="73"/>
      <c r="T368" s="73"/>
      <c r="U368" s="73"/>
      <c r="V368" s="73"/>
      <c r="W368" s="73"/>
      <c r="X368" s="73"/>
      <c r="Y368" s="73"/>
      <c r="Z368" s="73"/>
    </row>
    <row r="369" spans="1:26" ht="12.75" customHeight="1">
      <c r="A369" s="4" t="str">
        <f>'1.SD Facility Based Annex'!A30</f>
        <v>1.1.4.2</v>
      </c>
      <c r="B369" s="4"/>
      <c r="C369" s="70" t="str">
        <f>'1.SD Facility Based Annex'!C30</f>
        <v>Any other (please specify)</v>
      </c>
      <c r="D369" s="70">
        <f>'1.SD Facility Based Annex'!K30</f>
        <v>0</v>
      </c>
      <c r="E369" s="4">
        <f>'1.SD Facility Based Annex'!L30</f>
        <v>0</v>
      </c>
      <c r="F369" s="125">
        <f>'1.SD Facility Based Annex'!M30</f>
        <v>0</v>
      </c>
      <c r="G369" s="4">
        <f>'1.SD Facility Based Annex'!N30</f>
        <v>0</v>
      </c>
      <c r="H369" s="125">
        <f>'1.SD Facility Based Annex'!O30</f>
        <v>0</v>
      </c>
      <c r="I369" s="70">
        <f>'1.SD Facility Based Annex'!P30</f>
        <v>0</v>
      </c>
      <c r="J369" s="70"/>
      <c r="K369" s="125"/>
      <c r="L369" s="73"/>
      <c r="M369" s="73"/>
      <c r="N369" s="73"/>
      <c r="O369" s="73"/>
      <c r="P369" s="73"/>
      <c r="Q369" s="73"/>
      <c r="R369" s="73"/>
      <c r="S369" s="73"/>
      <c r="T369" s="73"/>
      <c r="U369" s="73"/>
      <c r="V369" s="73"/>
      <c r="W369" s="73"/>
      <c r="X369" s="73"/>
      <c r="Y369" s="73"/>
      <c r="Z369" s="73"/>
    </row>
    <row r="370" spans="1:26" ht="12.75" customHeight="1">
      <c r="A370" s="67">
        <f>'1.SD Facility Based Annex'!A81</f>
        <v>1.3</v>
      </c>
      <c r="B370" s="67"/>
      <c r="C370" s="67" t="str">
        <f>'1.SD Facility Based Annex'!C81</f>
        <v>Operating Expenses</v>
      </c>
      <c r="D370" s="110"/>
      <c r="E370" s="110"/>
      <c r="F370" s="112"/>
      <c r="G370" s="110"/>
      <c r="H370" s="68">
        <f>H371</f>
        <v>0.85000000000000009</v>
      </c>
      <c r="I370" s="110"/>
      <c r="J370" s="110"/>
      <c r="K370" s="68">
        <f>K371</f>
        <v>0</v>
      </c>
      <c r="L370" s="73"/>
      <c r="M370" s="73"/>
      <c r="N370" s="73"/>
      <c r="O370" s="73"/>
      <c r="P370" s="73"/>
      <c r="Q370" s="73"/>
      <c r="R370" s="73"/>
      <c r="S370" s="73"/>
      <c r="T370" s="73"/>
      <c r="U370" s="73"/>
      <c r="V370" s="73"/>
      <c r="W370" s="73"/>
      <c r="X370" s="73"/>
      <c r="Y370" s="73"/>
      <c r="Z370" s="73"/>
    </row>
    <row r="371" spans="1:26" ht="12.75" customHeight="1">
      <c r="A371" s="78" t="str">
        <f>'1.SD Facility Based Annex'!A82</f>
        <v>1.3.1</v>
      </c>
      <c r="B371" s="78"/>
      <c r="C371" s="78" t="str">
        <f>'1.SD Facility Based Annex'!C82</f>
        <v>Operating expenses for Facilities (e.g. operating cost rent, electricity, stationary, internet, office expense etc.)</v>
      </c>
      <c r="D371" s="204"/>
      <c r="E371" s="116"/>
      <c r="F371" s="652"/>
      <c r="G371" s="116"/>
      <c r="H371" s="265">
        <f>H372+H373</f>
        <v>0.85000000000000009</v>
      </c>
      <c r="I371" s="204"/>
      <c r="J371" s="204"/>
      <c r="K371" s="265">
        <f>K372+K373</f>
        <v>0</v>
      </c>
      <c r="L371" s="73"/>
      <c r="M371" s="73"/>
      <c r="N371" s="73"/>
      <c r="O371" s="73"/>
      <c r="P371" s="73"/>
      <c r="Q371" s="73"/>
      <c r="R371" s="73"/>
      <c r="S371" s="73"/>
      <c r="T371" s="73"/>
      <c r="U371" s="73"/>
      <c r="V371" s="73"/>
      <c r="W371" s="73"/>
      <c r="X371" s="73"/>
      <c r="Y371" s="73"/>
      <c r="Z371" s="73"/>
    </row>
    <row r="372" spans="1:26" ht="12.75" customHeight="1">
      <c r="A372" s="4" t="str">
        <f>'1.SD Facility Based Annex'!A88</f>
        <v>1.3.1.6</v>
      </c>
      <c r="B372" s="4" t="str">
        <f>'1.SD Facility Based Annex'!B88</f>
        <v>A.4.1.3</v>
      </c>
      <c r="C372" s="4" t="str">
        <f>'1.SD Facility Based Annex'!C88</f>
        <v>AH/ RKSK Clinics</v>
      </c>
      <c r="D372" s="70" t="str">
        <f>'1.SD Facility Based Annex'!K88</f>
        <v xml:space="preserve">per clinic </v>
      </c>
      <c r="E372" s="4">
        <f>'1.SD Facility Based Annex'!L88</f>
        <v>2500</v>
      </c>
      <c r="F372" s="125">
        <f>'1.SD Facility Based Annex'!M88</f>
        <v>2.5000000000000001E-2</v>
      </c>
      <c r="G372" s="4">
        <f>'1.SD Facility Based Annex'!N88</f>
        <v>34</v>
      </c>
      <c r="H372" s="125">
        <f>'1.SD Facility Based Annex'!O88</f>
        <v>0.85000000000000009</v>
      </c>
      <c r="I372" s="70">
        <f>'1.SD Facility Based Annex'!P87</f>
        <v>0</v>
      </c>
      <c r="J372" s="70"/>
      <c r="K372" s="125"/>
      <c r="L372" s="73"/>
      <c r="M372" s="73"/>
      <c r="N372" s="73"/>
      <c r="O372" s="73"/>
      <c r="P372" s="73"/>
      <c r="Q372" s="73"/>
      <c r="R372" s="73"/>
      <c r="S372" s="73"/>
      <c r="T372" s="73"/>
      <c r="U372" s="73"/>
      <c r="V372" s="73"/>
      <c r="W372" s="73"/>
      <c r="X372" s="73"/>
      <c r="Y372" s="73"/>
      <c r="Z372" s="73"/>
    </row>
    <row r="373" spans="1:26" ht="12.75" customHeight="1">
      <c r="A373" s="4" t="str">
        <f>'1.SD Facility Based Annex'!A105</f>
        <v>1.3.1.19</v>
      </c>
      <c r="B373" s="4">
        <f>'1.SD Facility Based Annex'!B105</f>
        <v>0</v>
      </c>
      <c r="C373" s="4" t="str">
        <f>'1.SD Facility Based Annex'!C105</f>
        <v>Establishment of District level Adolescent Friendly Health Resource Centre (AFHRC)</v>
      </c>
      <c r="D373" s="70">
        <f>'1.SD Facility Based Annex'!K105</f>
        <v>0</v>
      </c>
      <c r="E373" s="193">
        <f>'1.SD Facility Based Annex'!L105</f>
        <v>0</v>
      </c>
      <c r="F373" s="71">
        <f>'1.SD Facility Based Annex'!M105</f>
        <v>0</v>
      </c>
      <c r="G373" s="193">
        <f>'1.SD Facility Based Annex'!N105</f>
        <v>0</v>
      </c>
      <c r="H373" s="71">
        <f>'1.SD Facility Based Annex'!O105</f>
        <v>0</v>
      </c>
      <c r="I373" s="70">
        <f>'1.SD Facility Based Annex'!P105</f>
        <v>0</v>
      </c>
      <c r="J373" s="70"/>
      <c r="K373" s="125"/>
      <c r="L373" s="73"/>
      <c r="M373" s="73"/>
      <c r="N373" s="73"/>
      <c r="O373" s="73"/>
      <c r="P373" s="73"/>
      <c r="Q373" s="73"/>
      <c r="R373" s="73"/>
      <c r="S373" s="73"/>
      <c r="T373" s="73"/>
      <c r="U373" s="73"/>
      <c r="V373" s="73"/>
      <c r="W373" s="73"/>
      <c r="X373" s="73"/>
      <c r="Y373" s="73"/>
      <c r="Z373" s="73"/>
    </row>
    <row r="374" spans="1:26" ht="12.75" customHeight="1">
      <c r="A374" s="64">
        <v>2</v>
      </c>
      <c r="B374" s="64"/>
      <c r="C374" s="64" t="str">
        <f>'2.SD Community Based Annex'!C6</f>
        <v>Service Delivery - Community Based</v>
      </c>
      <c r="D374" s="64"/>
      <c r="E374" s="64"/>
      <c r="F374" s="201"/>
      <c r="G374" s="64"/>
      <c r="H374" s="65">
        <f>H375+H377</f>
        <v>4.0199999999999996</v>
      </c>
      <c r="I374" s="64"/>
      <c r="J374" s="64"/>
      <c r="K374" s="65">
        <f>K375+K377</f>
        <v>0</v>
      </c>
      <c r="L374" s="73"/>
      <c r="M374" s="73"/>
      <c r="N374" s="73"/>
      <c r="O374" s="73"/>
      <c r="P374" s="73"/>
      <c r="Q374" s="73"/>
      <c r="R374" s="73"/>
      <c r="S374" s="73"/>
      <c r="T374" s="73"/>
      <c r="U374" s="73"/>
      <c r="V374" s="73"/>
      <c r="W374" s="73"/>
      <c r="X374" s="73"/>
      <c r="Y374" s="73"/>
      <c r="Z374" s="73"/>
    </row>
    <row r="375" spans="1:26" ht="12.75" customHeight="1">
      <c r="A375" s="67">
        <f>'2.SD Community Based Annex'!A18</f>
        <v>2.2000000000000002</v>
      </c>
      <c r="B375" s="67"/>
      <c r="C375" s="67" t="str">
        <f>'2.SD Community Based Annex'!C18</f>
        <v>Recurring/ Operational cost</v>
      </c>
      <c r="D375" s="110"/>
      <c r="E375" s="113"/>
      <c r="F375" s="669"/>
      <c r="G375" s="113"/>
      <c r="H375" s="203">
        <f>H376</f>
        <v>1.92</v>
      </c>
      <c r="I375" s="110"/>
      <c r="J375" s="110"/>
      <c r="K375" s="203">
        <f>K376</f>
        <v>0</v>
      </c>
      <c r="L375" s="73"/>
      <c r="M375" s="73"/>
      <c r="N375" s="73"/>
      <c r="O375" s="73"/>
      <c r="P375" s="73"/>
      <c r="Q375" s="73"/>
      <c r="R375" s="73"/>
      <c r="S375" s="73"/>
      <c r="T375" s="73"/>
      <c r="U375" s="73"/>
      <c r="V375" s="73"/>
      <c r="W375" s="73"/>
      <c r="X375" s="73"/>
      <c r="Y375" s="73"/>
      <c r="Z375" s="73"/>
    </row>
    <row r="376" spans="1:26" ht="12.75" customHeight="1">
      <c r="A376" s="4" t="str">
        <f>'2.SD Community Based Annex'!A20</f>
        <v>2.2.2</v>
      </c>
      <c r="B376" s="4" t="str">
        <f>'2.SD Community Based Annex'!B20</f>
        <v>A.4.1.4</v>
      </c>
      <c r="C376" s="4" t="str">
        <f>'2.SD Community Based Annex'!C20</f>
        <v>Mobility &amp; Communication support for AH counsellors</v>
      </c>
      <c r="D376" s="70" t="str">
        <f>'2.SD Community Based Annex'!K20</f>
        <v>Per counsellor</v>
      </c>
      <c r="E376" s="4">
        <f>'2.SD Community Based Annex'!L20</f>
        <v>6000</v>
      </c>
      <c r="F376" s="125">
        <f>'2.SD Community Based Annex'!M20</f>
        <v>0.06</v>
      </c>
      <c r="G376" s="4">
        <f>'2.SD Community Based Annex'!N20</f>
        <v>32</v>
      </c>
      <c r="H376" s="125">
        <f>'2.SD Community Based Annex'!O20</f>
        <v>1.92</v>
      </c>
      <c r="I376" s="130" t="str">
        <f>'2.SD Community Based Annex'!P20</f>
        <v>Proposed for mobility support for 32 counsellors @ Rs. 500/month for 12 months.
Total = 32 Counsellors x 12 months x Rs.500 = 192000/-</v>
      </c>
      <c r="J376" s="70"/>
      <c r="K376" s="125"/>
      <c r="L376" s="73"/>
      <c r="M376" s="73"/>
      <c r="N376" s="73"/>
      <c r="O376" s="73"/>
      <c r="P376" s="73"/>
      <c r="Q376" s="73"/>
      <c r="R376" s="73"/>
      <c r="S376" s="73"/>
      <c r="T376" s="73"/>
      <c r="U376" s="73"/>
      <c r="V376" s="73"/>
      <c r="W376" s="73"/>
      <c r="X376" s="73"/>
      <c r="Y376" s="73"/>
      <c r="Z376" s="73"/>
    </row>
    <row r="377" spans="1:26" ht="12.75" customHeight="1">
      <c r="A377" s="67">
        <f>'2.SD Community Based Annex'!A30</f>
        <v>2.2999999999999998</v>
      </c>
      <c r="B377" s="67"/>
      <c r="C377" s="67" t="str">
        <f>'2.SD Community Based Annex'!C30</f>
        <v xml:space="preserve">Outreach activities </v>
      </c>
      <c r="D377" s="110"/>
      <c r="E377" s="113"/>
      <c r="F377" s="669"/>
      <c r="G377" s="113"/>
      <c r="H377" s="203">
        <f>H378</f>
        <v>2.1</v>
      </c>
      <c r="I377" s="110"/>
      <c r="J377" s="110"/>
      <c r="K377" s="203">
        <f>K378</f>
        <v>0</v>
      </c>
      <c r="L377" s="73"/>
      <c r="M377" s="73"/>
      <c r="N377" s="73"/>
      <c r="O377" s="73"/>
      <c r="P377" s="73"/>
      <c r="Q377" s="73"/>
      <c r="R377" s="73"/>
      <c r="S377" s="73"/>
      <c r="T377" s="73"/>
      <c r="U377" s="73"/>
      <c r="V377" s="73"/>
      <c r="W377" s="73"/>
      <c r="X377" s="73"/>
      <c r="Y377" s="73"/>
      <c r="Z377" s="73"/>
    </row>
    <row r="378" spans="1:26" ht="12.75" customHeight="1">
      <c r="A378" s="78" t="str">
        <f>'2.SD Community Based Annex'!A31</f>
        <v>2.3.1</v>
      </c>
      <c r="B378" s="78"/>
      <c r="C378" s="78" t="str">
        <f>'2.SD Community Based Annex'!C31</f>
        <v>Outreach activities for RMNCH+A services</v>
      </c>
      <c r="D378" s="78"/>
      <c r="E378" s="78"/>
      <c r="F378" s="650"/>
      <c r="G378" s="78"/>
      <c r="H378" s="79">
        <f>H379+H380</f>
        <v>2.1</v>
      </c>
      <c r="I378" s="78"/>
      <c r="J378" s="78"/>
      <c r="K378" s="79">
        <f>K379+K380</f>
        <v>0</v>
      </c>
      <c r="L378" s="73"/>
      <c r="M378" s="73"/>
      <c r="N378" s="73"/>
      <c r="O378" s="73"/>
      <c r="P378" s="73"/>
      <c r="Q378" s="73"/>
      <c r="R378" s="73"/>
      <c r="S378" s="73"/>
      <c r="T378" s="73"/>
      <c r="U378" s="73"/>
      <c r="V378" s="73"/>
      <c r="W378" s="73"/>
      <c r="X378" s="73"/>
      <c r="Y378" s="73"/>
      <c r="Z378" s="73"/>
    </row>
    <row r="379" spans="1:26" ht="12.75" customHeight="1">
      <c r="A379" s="4" t="str">
        <f>'2.SD Community Based Annex'!A38</f>
        <v>2.3.1.5</v>
      </c>
      <c r="B379" s="4" t="str">
        <f>'2.SD Community Based Annex'!B38</f>
        <v>A.4.2.2</v>
      </c>
      <c r="C379" s="4" t="str">
        <f>'2.SD Community Based Annex'!C38</f>
        <v>Organizing Adolescent Health day</v>
      </c>
      <c r="D379" s="70" t="str">
        <f>'2.SD Community Based Annex'!K38</f>
        <v>Per Adolescent Health Day</v>
      </c>
      <c r="E379" s="4">
        <f>'2.SD Community Based Annex'!L38</f>
        <v>2500</v>
      </c>
      <c r="F379" s="125">
        <f>'2.SD Community Based Annex'!M38</f>
        <v>2.5000000000000001E-2</v>
      </c>
      <c r="G379" s="4">
        <f>'2.SD Community Based Annex'!N38</f>
        <v>60</v>
      </c>
      <c r="H379" s="125">
        <f>'2.SD Community Based Annex'!O38</f>
        <v>1.5</v>
      </c>
      <c r="I379" s="130" t="str">
        <f>'2.SD Community Based Annex'!P38</f>
        <v>Proposed for organising 30 adolescent health days @ Rs.2500/AHD/quarter for 2 quarters.
Total = 30 AHDs x 2quarters x Rs.2500 = 150000/-</v>
      </c>
      <c r="J379" s="70"/>
      <c r="K379" s="125"/>
      <c r="L379" s="73"/>
      <c r="M379" s="73"/>
      <c r="N379" s="73"/>
      <c r="O379" s="73"/>
      <c r="P379" s="73"/>
      <c r="Q379" s="73"/>
      <c r="R379" s="73"/>
      <c r="S379" s="73"/>
      <c r="T379" s="73"/>
      <c r="U379" s="73"/>
      <c r="V379" s="73"/>
      <c r="W379" s="73"/>
      <c r="X379" s="73"/>
      <c r="Y379" s="73"/>
      <c r="Z379" s="73"/>
    </row>
    <row r="380" spans="1:26" ht="12.75" customHeight="1">
      <c r="A380" s="4" t="str">
        <f>'2.SD Community Based Annex'!A39</f>
        <v>2.3.1.6</v>
      </c>
      <c r="B380" s="4" t="str">
        <f>'2.SD Community Based Annex'!B39</f>
        <v>A.4.2.3</v>
      </c>
      <c r="C380" s="4" t="str">
        <f>'2.SD Community Based Annex'!C39</f>
        <v xml:space="preserve">Organising Adolescent Friendly Club  meetings at subcentre level </v>
      </c>
      <c r="D380" s="70" t="str">
        <f>'2.SD Community Based Annex'!K39</f>
        <v>Per Adolescent Friendly Club Meeting</v>
      </c>
      <c r="E380" s="4">
        <f>'2.SD Community Based Annex'!L39</f>
        <v>2500</v>
      </c>
      <c r="F380" s="125">
        <f>'2.SD Community Based Annex'!M39</f>
        <v>2.5000000000000001E-2</v>
      </c>
      <c r="G380" s="4">
        <f>'2.SD Community Based Annex'!N39</f>
        <v>24</v>
      </c>
      <c r="H380" s="125">
        <f>'2.SD Community Based Annex'!O39</f>
        <v>0.60000000000000009</v>
      </c>
      <c r="I380" s="70" t="str">
        <f>'2.SD Community Based Annex'!P39</f>
        <v>Proposed for conducting AFC meetings at 6 Health Centres @ Rs.2500/AFC/quater
Total = 6HCs x 4quater x Rs.2500 = 60000/-</v>
      </c>
      <c r="J380" s="70"/>
      <c r="K380" s="125"/>
      <c r="L380" s="73"/>
      <c r="M380" s="73"/>
      <c r="N380" s="73"/>
      <c r="O380" s="73"/>
      <c r="P380" s="73"/>
      <c r="Q380" s="73"/>
      <c r="R380" s="73"/>
      <c r="S380" s="73"/>
      <c r="T380" s="73"/>
      <c r="U380" s="73"/>
      <c r="V380" s="73"/>
      <c r="W380" s="73"/>
      <c r="X380" s="73"/>
      <c r="Y380" s="73"/>
      <c r="Z380" s="73"/>
    </row>
    <row r="381" spans="1:26" ht="12.75" customHeight="1">
      <c r="A381" s="64">
        <f>'3.Community Intervention Annex'!A6</f>
        <v>3</v>
      </c>
      <c r="B381" s="64"/>
      <c r="C381" s="64" t="str">
        <f>'3.Community Intervention Annex'!C6</f>
        <v>Community Interventions</v>
      </c>
      <c r="D381" s="107"/>
      <c r="E381" s="107"/>
      <c r="F381" s="1035"/>
      <c r="G381" s="107"/>
      <c r="H381" s="65">
        <f t="shared" ref="H381:H382" si="36">H382</f>
        <v>3.6</v>
      </c>
      <c r="I381" s="107"/>
      <c r="J381" s="107"/>
      <c r="K381" s="65">
        <f t="shared" ref="K381:K382" si="37">K382</f>
        <v>0</v>
      </c>
      <c r="L381" s="73"/>
      <c r="M381" s="73"/>
      <c r="N381" s="73"/>
      <c r="O381" s="73"/>
      <c r="P381" s="73"/>
      <c r="Q381" s="73"/>
      <c r="R381" s="73"/>
      <c r="S381" s="73"/>
      <c r="T381" s="73"/>
      <c r="U381" s="73"/>
      <c r="V381" s="73"/>
      <c r="W381" s="73"/>
      <c r="X381" s="73"/>
      <c r="Y381" s="73"/>
      <c r="Z381" s="73"/>
    </row>
    <row r="382" spans="1:26" ht="12.75" customHeight="1">
      <c r="A382" s="67">
        <f>'3.Community Intervention Annex'!A74</f>
        <v>3.2</v>
      </c>
      <c r="B382" s="67"/>
      <c r="C382" s="67" t="str">
        <f>'3.Community Intervention Annex'!C74</f>
        <v>Other Community Interventions</v>
      </c>
      <c r="D382" s="110"/>
      <c r="E382" s="113"/>
      <c r="F382" s="669"/>
      <c r="G382" s="113"/>
      <c r="H382" s="203">
        <f t="shared" si="36"/>
        <v>3.6</v>
      </c>
      <c r="I382" s="110"/>
      <c r="J382" s="110"/>
      <c r="K382" s="203">
        <f t="shared" si="37"/>
        <v>0</v>
      </c>
      <c r="L382" s="73"/>
      <c r="M382" s="73"/>
      <c r="N382" s="73"/>
      <c r="O382" s="73"/>
      <c r="P382" s="73"/>
      <c r="Q382" s="73"/>
      <c r="R382" s="73"/>
      <c r="S382" s="73"/>
      <c r="T382" s="73"/>
      <c r="U382" s="73"/>
      <c r="V382" s="73"/>
      <c r="W382" s="73"/>
      <c r="X382" s="73"/>
      <c r="Y382" s="73"/>
      <c r="Z382" s="73"/>
    </row>
    <row r="383" spans="1:26" ht="12.75" customHeight="1">
      <c r="A383" s="4" t="str">
        <f>'3.Community Intervention Annex'!A76</f>
        <v>3.2.2</v>
      </c>
      <c r="B383" s="4" t="str">
        <f>'3.Community Intervention Annex'!B76</f>
        <v>A.4.2.1</v>
      </c>
      <c r="C383" s="4" t="str">
        <f>'3.Community Intervention Annex'!C76</f>
        <v>Incentives for Peer Educators</v>
      </c>
      <c r="D383" s="70" t="str">
        <f>'3.Community Intervention Annex'!K76</f>
        <v>per PE</v>
      </c>
      <c r="E383" s="4">
        <f>'3.Community Intervention Annex'!L76</f>
        <v>600</v>
      </c>
      <c r="F383" s="125">
        <f>'3.Community Intervention Annex'!M76</f>
        <v>6.0000000000000001E-3</v>
      </c>
      <c r="G383" s="4">
        <f>'3.Community Intervention Annex'!N76</f>
        <v>600</v>
      </c>
      <c r="H383" s="125">
        <f>'3.Community Intervention Annex'!O76</f>
        <v>3.6</v>
      </c>
      <c r="I383" s="70" t="str">
        <f>'3.Community Intervention Annex'!P76</f>
        <v>Proposed for giving incentives for 600PEs @ Rs.50/month for 12 months.
Total = 600 PEs x Rs.50 x 12 months = 360000/-</v>
      </c>
      <c r="J383" s="70"/>
      <c r="K383" s="125"/>
      <c r="L383" s="73"/>
      <c r="M383" s="73"/>
      <c r="N383" s="73"/>
      <c r="O383" s="73"/>
      <c r="P383" s="73"/>
      <c r="Q383" s="73"/>
      <c r="R383" s="73"/>
      <c r="S383" s="73"/>
      <c r="T383" s="73"/>
      <c r="U383" s="73"/>
      <c r="V383" s="73"/>
      <c r="W383" s="73"/>
      <c r="X383" s="73"/>
      <c r="Y383" s="73"/>
      <c r="Z383" s="73"/>
    </row>
    <row r="384" spans="1:26" ht="12.75" customHeight="1">
      <c r="A384" s="64">
        <f>'5.Infrastructure Annex'!A6</f>
        <v>5</v>
      </c>
      <c r="B384" s="64"/>
      <c r="C384" s="64" t="str">
        <f>'5.Infrastructure Annex'!C6</f>
        <v>Infrastructure</v>
      </c>
      <c r="D384" s="107"/>
      <c r="E384" s="109"/>
      <c r="F384" s="1045"/>
      <c r="G384" s="109"/>
      <c r="H384" s="65">
        <f t="shared" ref="H384:H386" si="38">H385</f>
        <v>0</v>
      </c>
      <c r="I384" s="107"/>
      <c r="J384" s="107"/>
      <c r="K384" s="65">
        <f t="shared" ref="K384:K386" si="39">K385</f>
        <v>0</v>
      </c>
      <c r="L384" s="73"/>
      <c r="M384" s="73"/>
      <c r="N384" s="73"/>
      <c r="O384" s="73"/>
      <c r="P384" s="73"/>
      <c r="Q384" s="73"/>
      <c r="R384" s="73"/>
      <c r="S384" s="73"/>
      <c r="T384" s="73"/>
      <c r="U384" s="73"/>
      <c r="V384" s="73"/>
      <c r="W384" s="73"/>
      <c r="X384" s="73"/>
      <c r="Y384" s="73"/>
      <c r="Z384" s="73"/>
    </row>
    <row r="385" spans="1:26" ht="12.75" customHeight="1">
      <c r="A385" s="67">
        <f>'5.Infrastructure Annex'!A54</f>
        <v>5.2</v>
      </c>
      <c r="B385" s="67"/>
      <c r="C385" s="67" t="str">
        <f>'5.Infrastructure Annex'!C54</f>
        <v xml:space="preserve">New Constructions </v>
      </c>
      <c r="D385" s="110"/>
      <c r="E385" s="113"/>
      <c r="F385" s="669"/>
      <c r="G385" s="113"/>
      <c r="H385" s="203">
        <f t="shared" si="38"/>
        <v>0</v>
      </c>
      <c r="I385" s="110"/>
      <c r="J385" s="110"/>
      <c r="K385" s="203">
        <f t="shared" si="39"/>
        <v>0</v>
      </c>
      <c r="L385" s="73"/>
      <c r="M385" s="73"/>
      <c r="N385" s="73"/>
      <c r="O385" s="73"/>
      <c r="P385" s="73"/>
      <c r="Q385" s="73"/>
      <c r="R385" s="73"/>
      <c r="S385" s="73"/>
      <c r="T385" s="73"/>
      <c r="U385" s="73"/>
      <c r="V385" s="73"/>
      <c r="W385" s="73"/>
      <c r="X385" s="73"/>
      <c r="Y385" s="73"/>
      <c r="Z385" s="73"/>
    </row>
    <row r="386" spans="1:26" ht="12.75" customHeight="1">
      <c r="A386" s="117" t="str">
        <f>'5.Infrastructure Annex'!A55</f>
        <v>5.2.1</v>
      </c>
      <c r="B386" s="117"/>
      <c r="C386" s="117" t="str">
        <f>'5.Infrastructure Annex'!C55</f>
        <v>New construction (to be initiated this year) as per the IPHS norms including staff quarters</v>
      </c>
      <c r="D386" s="204"/>
      <c r="E386" s="116"/>
      <c r="F386" s="652"/>
      <c r="G386" s="116"/>
      <c r="H386" s="265">
        <f t="shared" si="38"/>
        <v>0</v>
      </c>
      <c r="I386" s="204"/>
      <c r="J386" s="204"/>
      <c r="K386" s="265">
        <f t="shared" si="39"/>
        <v>0</v>
      </c>
      <c r="L386" s="73"/>
      <c r="M386" s="73"/>
      <c r="N386" s="73"/>
      <c r="O386" s="73"/>
      <c r="P386" s="73"/>
      <c r="Q386" s="73"/>
      <c r="R386" s="73"/>
      <c r="S386" s="73"/>
      <c r="T386" s="73"/>
      <c r="U386" s="73"/>
      <c r="V386" s="73"/>
      <c r="W386" s="73"/>
      <c r="X386" s="73"/>
      <c r="Y386" s="73"/>
      <c r="Z386" s="73"/>
    </row>
    <row r="387" spans="1:26" ht="12.75" customHeight="1">
      <c r="A387" s="4" t="str">
        <f>'5.Infrastructure Annex'!A64</f>
        <v>5.2.1.9</v>
      </c>
      <c r="B387" s="4" t="str">
        <f>'5.Infrastructure Annex'!B64</f>
        <v>A.4.1.2</v>
      </c>
      <c r="C387" s="4" t="str">
        <f>'5.Infrastructure Annex'!C64</f>
        <v xml:space="preserve">AFHCs at Medical college/ DH/CHC/PHC level  </v>
      </c>
      <c r="D387" s="70">
        <f>'5.Infrastructure Annex'!K64</f>
        <v>0</v>
      </c>
      <c r="E387" s="4">
        <f>'5.Infrastructure Annex'!L64</f>
        <v>0</v>
      </c>
      <c r="F387" s="125">
        <f>'5.Infrastructure Annex'!M64</f>
        <v>0</v>
      </c>
      <c r="G387" s="4">
        <f>'5.Infrastructure Annex'!N64</f>
        <v>0</v>
      </c>
      <c r="H387" s="125">
        <f>'5.Infrastructure Annex'!O64</f>
        <v>0</v>
      </c>
      <c r="I387" s="70">
        <f>'5.Infrastructure Annex'!P64</f>
        <v>0</v>
      </c>
      <c r="J387" s="70"/>
      <c r="K387" s="125"/>
      <c r="L387" s="73"/>
      <c r="M387" s="73"/>
      <c r="N387" s="73"/>
      <c r="O387" s="73"/>
      <c r="P387" s="73"/>
      <c r="Q387" s="73"/>
      <c r="R387" s="73"/>
      <c r="S387" s="73"/>
      <c r="T387" s="73"/>
      <c r="U387" s="73"/>
      <c r="V387" s="73"/>
      <c r="W387" s="73"/>
      <c r="X387" s="73"/>
      <c r="Y387" s="73"/>
      <c r="Z387" s="73"/>
    </row>
    <row r="388" spans="1:26" ht="12.75" customHeight="1">
      <c r="A388" s="64">
        <f>'6.Procurement Annex'!A6</f>
        <v>6</v>
      </c>
      <c r="B388" s="64"/>
      <c r="C388" s="64" t="str">
        <f>'6.Procurement Annex'!C6</f>
        <v>Procurement</v>
      </c>
      <c r="D388" s="107"/>
      <c r="E388" s="107"/>
      <c r="F388" s="1035"/>
      <c r="G388" s="107"/>
      <c r="H388" s="65">
        <f>H389+H394</f>
        <v>47.654640000000008</v>
      </c>
      <c r="I388" s="107"/>
      <c r="J388" s="107"/>
      <c r="K388" s="65">
        <f>K389+K394</f>
        <v>0</v>
      </c>
      <c r="L388" s="73"/>
      <c r="M388" s="73"/>
      <c r="N388" s="73"/>
      <c r="O388" s="73"/>
      <c r="P388" s="73"/>
      <c r="Q388" s="73"/>
      <c r="R388" s="73"/>
      <c r="S388" s="73"/>
      <c r="T388" s="73"/>
      <c r="U388" s="73"/>
      <c r="V388" s="73"/>
      <c r="W388" s="73"/>
      <c r="X388" s="73"/>
      <c r="Y388" s="73"/>
      <c r="Z388" s="73"/>
    </row>
    <row r="389" spans="1:26" ht="12.75" customHeight="1">
      <c r="A389" s="67">
        <f>'6.Procurement Annex'!A7</f>
        <v>6.1</v>
      </c>
      <c r="B389" s="67"/>
      <c r="C389" s="67" t="s">
        <v>314</v>
      </c>
      <c r="D389" s="110"/>
      <c r="E389" s="110"/>
      <c r="F389" s="112"/>
      <c r="G389" s="110"/>
      <c r="H389" s="68">
        <f t="shared" ref="H389:H390" si="40">H390</f>
        <v>0</v>
      </c>
      <c r="I389" s="110"/>
      <c r="J389" s="110"/>
      <c r="K389" s="68">
        <f t="shared" ref="K389:K390" si="41">K390</f>
        <v>0</v>
      </c>
      <c r="L389" s="73"/>
      <c r="M389" s="73"/>
      <c r="N389" s="73"/>
      <c r="O389" s="73"/>
      <c r="P389" s="73"/>
      <c r="Q389" s="73"/>
      <c r="R389" s="73"/>
      <c r="S389" s="73"/>
      <c r="T389" s="73"/>
      <c r="U389" s="73"/>
      <c r="V389" s="73"/>
      <c r="W389" s="73"/>
      <c r="X389" s="73"/>
      <c r="Y389" s="73"/>
      <c r="Z389" s="73"/>
    </row>
    <row r="390" spans="1:26" ht="12.75" customHeight="1">
      <c r="A390" s="78" t="str">
        <f>'6.Procurement Annex'!A8</f>
        <v>6.1.1</v>
      </c>
      <c r="B390" s="78"/>
      <c r="C390" s="78" t="str">
        <f>'6.Procurement Annex'!C8</f>
        <v>Procurement of Bio-medical Equipment</v>
      </c>
      <c r="D390" s="78"/>
      <c r="E390" s="78"/>
      <c r="F390" s="650"/>
      <c r="G390" s="78"/>
      <c r="H390" s="265">
        <f t="shared" si="40"/>
        <v>0</v>
      </c>
      <c r="I390" s="78"/>
      <c r="J390" s="78"/>
      <c r="K390" s="265">
        <f t="shared" si="41"/>
        <v>0</v>
      </c>
      <c r="L390" s="73"/>
      <c r="M390" s="73"/>
      <c r="N390" s="73"/>
      <c r="O390" s="73"/>
      <c r="P390" s="73"/>
      <c r="Q390" s="73"/>
      <c r="R390" s="73"/>
      <c r="S390" s="73"/>
      <c r="T390" s="73"/>
      <c r="U390" s="73"/>
      <c r="V390" s="73"/>
      <c r="W390" s="73"/>
      <c r="X390" s="73"/>
      <c r="Y390" s="73"/>
      <c r="Z390" s="73"/>
    </row>
    <row r="391" spans="1:26" ht="12.75" customHeight="1">
      <c r="A391" s="268" t="str">
        <f>'6.Procurement Annex'!A26</f>
        <v>6.1.1.4</v>
      </c>
      <c r="B391" s="268"/>
      <c r="C391" s="268" t="str">
        <f>'6.Procurement Annex'!C26</f>
        <v>Procurement of bio-medical equipment:  AH</v>
      </c>
      <c r="D391" s="274"/>
      <c r="E391" s="269"/>
      <c r="F391" s="310"/>
      <c r="G391" s="269"/>
      <c r="H391" s="311">
        <f>SUM(H392:H393)</f>
        <v>0</v>
      </c>
      <c r="I391" s="274"/>
      <c r="J391" s="274"/>
      <c r="K391" s="311">
        <f>SUM(K392:K393)</f>
        <v>0</v>
      </c>
      <c r="L391" s="73"/>
      <c r="M391" s="73"/>
      <c r="N391" s="73"/>
      <c r="O391" s="73"/>
      <c r="P391" s="73"/>
      <c r="Q391" s="73"/>
      <c r="R391" s="73"/>
      <c r="S391" s="73"/>
      <c r="T391" s="73"/>
      <c r="U391" s="73"/>
      <c r="V391" s="73"/>
      <c r="W391" s="73"/>
      <c r="X391" s="73"/>
      <c r="Y391" s="73"/>
      <c r="Z391" s="73"/>
    </row>
    <row r="392" spans="1:26" ht="12.75" customHeight="1">
      <c r="A392" s="4" t="str">
        <f>'6.Procurement Annex'!A27</f>
        <v>6.1.1.4.1</v>
      </c>
      <c r="B392" s="4" t="str">
        <f>'6.Procurement Annex'!B27</f>
        <v>B16.1.6.1</v>
      </c>
      <c r="C392" s="4" t="str">
        <f>'6.Procurement Annex'!C27</f>
        <v>Equipment for AFHCs</v>
      </c>
      <c r="D392" s="70">
        <f>'6.Procurement Annex'!K27</f>
        <v>0</v>
      </c>
      <c r="E392" s="4">
        <f>'6.Procurement Annex'!L27</f>
        <v>0</v>
      </c>
      <c r="F392" s="125">
        <f>'6.Procurement Annex'!M27</f>
        <v>0</v>
      </c>
      <c r="G392" s="4">
        <f>'6.Procurement Annex'!N27</f>
        <v>0</v>
      </c>
      <c r="H392" s="125">
        <f>'6.Procurement Annex'!O27</f>
        <v>0</v>
      </c>
      <c r="I392" s="70">
        <f>'6.Procurement Annex'!P27</f>
        <v>0</v>
      </c>
      <c r="J392" s="70"/>
      <c r="K392" s="125"/>
      <c r="L392" s="73"/>
      <c r="M392" s="73"/>
      <c r="N392" s="73"/>
      <c r="O392" s="73"/>
      <c r="P392" s="73"/>
      <c r="Q392" s="73"/>
      <c r="R392" s="73"/>
      <c r="S392" s="73"/>
      <c r="T392" s="73"/>
      <c r="U392" s="73"/>
      <c r="V392" s="73"/>
      <c r="W392" s="73"/>
      <c r="X392" s="73"/>
      <c r="Y392" s="73"/>
      <c r="Z392" s="73"/>
    </row>
    <row r="393" spans="1:26" ht="12.75" customHeight="1">
      <c r="A393" s="4" t="str">
        <f>'6.Procurement Annex'!A28</f>
        <v>6.1.1.4.2</v>
      </c>
      <c r="B393" s="4" t="str">
        <f>'6.Procurement Annex'!B28</f>
        <v>B16.1.6.2</v>
      </c>
      <c r="C393" s="4" t="str">
        <f>'6.Procurement Annex'!C28</f>
        <v>Any other equipment (please specify)</v>
      </c>
      <c r="D393" s="70">
        <f>'6.Procurement Annex'!K28</f>
        <v>0</v>
      </c>
      <c r="E393" s="4">
        <f>'6.Procurement Annex'!L28</f>
        <v>0</v>
      </c>
      <c r="F393" s="125">
        <f>'6.Procurement Annex'!M28</f>
        <v>0</v>
      </c>
      <c r="G393" s="4">
        <f>'6.Procurement Annex'!N28</f>
        <v>0</v>
      </c>
      <c r="H393" s="125">
        <f>'6.Procurement Annex'!O28</f>
        <v>0</v>
      </c>
      <c r="I393" s="70">
        <f>'6.Procurement Annex'!P28</f>
        <v>0</v>
      </c>
      <c r="J393" s="70"/>
      <c r="K393" s="125"/>
      <c r="L393" s="73"/>
      <c r="M393" s="73"/>
      <c r="N393" s="73"/>
      <c r="O393" s="73"/>
      <c r="P393" s="73"/>
      <c r="Q393" s="73"/>
      <c r="R393" s="73"/>
      <c r="S393" s="73"/>
      <c r="T393" s="73"/>
      <c r="U393" s="73"/>
      <c r="V393" s="73"/>
      <c r="W393" s="73"/>
      <c r="X393" s="73"/>
      <c r="Y393" s="73"/>
      <c r="Z393" s="73"/>
    </row>
    <row r="394" spans="1:26" ht="12.75" customHeight="1">
      <c r="A394" s="67">
        <f>'6.Procurement Annex'!A141</f>
        <v>6.2</v>
      </c>
      <c r="B394" s="67"/>
      <c r="C394" s="67" t="str">
        <f>'6.Procurement Annex'!C141</f>
        <v xml:space="preserve">Procurement of Drugs and supplies </v>
      </c>
      <c r="D394" s="110"/>
      <c r="E394" s="110"/>
      <c r="F394" s="112"/>
      <c r="G394" s="110"/>
      <c r="H394" s="68">
        <f>H395</f>
        <v>47.654640000000008</v>
      </c>
      <c r="I394" s="110"/>
      <c r="J394" s="110"/>
      <c r="K394" s="68">
        <f>K395</f>
        <v>0</v>
      </c>
      <c r="L394" s="73"/>
      <c r="M394" s="73"/>
      <c r="N394" s="73"/>
      <c r="O394" s="73"/>
      <c r="P394" s="73"/>
      <c r="Q394" s="73"/>
      <c r="R394" s="73"/>
      <c r="S394" s="73"/>
      <c r="T394" s="73"/>
      <c r="U394" s="73"/>
      <c r="V394" s="73"/>
      <c r="W394" s="73"/>
      <c r="X394" s="73"/>
      <c r="Y394" s="73"/>
      <c r="Z394" s="73"/>
    </row>
    <row r="395" spans="1:26" ht="12.75" customHeight="1">
      <c r="A395" s="78" t="str">
        <f>'6.Procurement Annex'!A172</f>
        <v>6.2.4</v>
      </c>
      <c r="B395" s="78"/>
      <c r="C395" s="78" t="str">
        <f>'6.Procurement Annex'!C172</f>
        <v>Drugs &amp; supplies for AH</v>
      </c>
      <c r="D395" s="204"/>
      <c r="E395" s="116"/>
      <c r="F395" s="652"/>
      <c r="G395" s="116"/>
      <c r="H395" s="265">
        <f>SUM(H396:H399)</f>
        <v>47.654640000000008</v>
      </c>
      <c r="I395" s="204"/>
      <c r="J395" s="204"/>
      <c r="K395" s="265">
        <f>SUM(K396:K399)</f>
        <v>0</v>
      </c>
      <c r="L395" s="73"/>
      <c r="M395" s="73"/>
      <c r="N395" s="73"/>
      <c r="O395" s="73"/>
      <c r="P395" s="73"/>
      <c r="Q395" s="73"/>
      <c r="R395" s="73"/>
      <c r="S395" s="73"/>
      <c r="T395" s="73"/>
      <c r="U395" s="73"/>
      <c r="V395" s="73"/>
      <c r="W395" s="73"/>
      <c r="X395" s="73"/>
      <c r="Y395" s="73"/>
      <c r="Z395" s="73"/>
    </row>
    <row r="396" spans="1:26" ht="12.75" customHeight="1">
      <c r="A396" s="4" t="str">
        <f>'6.Procurement Annex'!A173</f>
        <v>6.2.4.1</v>
      </c>
      <c r="B396" s="4" t="str">
        <f>'6.Procurement Annex'!B173</f>
        <v>B.16.2.6.3.a</v>
      </c>
      <c r="C396" s="4" t="str">
        <f>'6.Procurement Annex'!C173</f>
        <v>IFA tablets under WIFS (10-19 yrs.)</v>
      </c>
      <c r="D396" s="70">
        <f>'6.Procurement Annex'!K173</f>
        <v>0</v>
      </c>
      <c r="E396" s="4">
        <f>'6.Procurement Annex'!L173</f>
        <v>0.5</v>
      </c>
      <c r="F396" s="125">
        <f>'6.Procurement Annex'!L173</f>
        <v>0.5</v>
      </c>
      <c r="G396" s="1063">
        <f>'6.Procurement Annex'!N173</f>
        <v>8580000</v>
      </c>
      <c r="H396" s="125">
        <f>'6.Procurement Annex'!O173</f>
        <v>42.900000000000006</v>
      </c>
      <c r="I396" s="70" t="str">
        <f>'6.Procurement Annex'!P173</f>
        <v>Specification is 1 tablet weekly therefore 52 tablets annually
 Unit requirement is 52 tablets/child/year
 Unit cost of 1 tablets=0.50 per tablet
 Number of beneficiaries are 150000
 Requirement as per No. of Beneficiaries = 150000 x 52= 7800000
 Buffer Stock (10% for IFA) = 7800000 x 10 /100 = 780000
 Annual Requirement = 7800000 + 780000 = 8580000
 Total Cost = 0.50 x 8580000 = 4290000/-</v>
      </c>
      <c r="J396" s="70"/>
      <c r="K396" s="125"/>
      <c r="L396" s="73"/>
      <c r="M396" s="73"/>
      <c r="N396" s="73"/>
      <c r="O396" s="73"/>
      <c r="P396" s="73"/>
      <c r="Q396" s="73"/>
      <c r="R396" s="73"/>
      <c r="S396" s="73"/>
      <c r="T396" s="73"/>
      <c r="U396" s="73"/>
      <c r="V396" s="73"/>
      <c r="W396" s="73"/>
      <c r="X396" s="73"/>
      <c r="Y396" s="73"/>
      <c r="Z396" s="73"/>
    </row>
    <row r="397" spans="1:26" ht="12.75" customHeight="1">
      <c r="A397" s="4" t="str">
        <f>'6.Procurement Annex'!A174</f>
        <v>6.2.4.2</v>
      </c>
      <c r="B397" s="4" t="str">
        <f>'6.Procurement Annex'!B174</f>
        <v>B.16.2.6.3.b</v>
      </c>
      <c r="C397" s="4" t="str">
        <f>'6.Procurement Annex'!C174</f>
        <v>Albendazole Tablets under WIFS (10-19 yrs.)</v>
      </c>
      <c r="D397" s="70">
        <f>'6.Procurement Annex'!K174</f>
        <v>0</v>
      </c>
      <c r="E397" s="125">
        <f>'6.Procurement Annex'!L174</f>
        <v>1.2</v>
      </c>
      <c r="F397" s="125">
        <f>'6.Procurement Annex'!L174</f>
        <v>1.2</v>
      </c>
      <c r="G397" s="276">
        <f>'6.Procurement Annex'!N174</f>
        <v>396220</v>
      </c>
      <c r="H397" s="125">
        <f>'6.Procurement Annex'!O174</f>
        <v>4.7546400000000002</v>
      </c>
      <c r="I397" s="130" t="str">
        <f>'6.Procurement Annex'!P174</f>
        <v>Specification is Biannually 1 tablet of 400 mg Albendazole for 10-19years
 Unit requirement is 1 tablet of 400 mg Albendazole / child (2 tablets /year)
 Unit cost of 1 tablet is Rs. 1.20/-
 Number of beneficiaries is 180100 (as per actual data from Health Centres)
 Requirement as per No. of Beneficiaries = 180100 x 2 tablets = 360200
 Buffer Stock (10% for ABZ) = 360200 x 10 / 100 = 36020
 Annual Requirement = 360200 + 36020 = 396220
 Total Cost = 396220 x 1.20 = 475464/-</v>
      </c>
      <c r="J397" s="70"/>
      <c r="K397" s="125"/>
      <c r="L397" s="73"/>
      <c r="M397" s="73"/>
      <c r="N397" s="73"/>
      <c r="O397" s="73"/>
      <c r="P397" s="73"/>
      <c r="Q397" s="73"/>
      <c r="R397" s="73"/>
      <c r="S397" s="73"/>
      <c r="T397" s="73"/>
      <c r="U397" s="73"/>
      <c r="V397" s="73"/>
      <c r="W397" s="73"/>
      <c r="X397" s="73"/>
      <c r="Y397" s="73"/>
      <c r="Z397" s="73"/>
    </row>
    <row r="398" spans="1:26" ht="12.75" customHeight="1">
      <c r="A398" s="4" t="str">
        <f>'6.Procurement Annex'!A175</f>
        <v>6.2.4.3</v>
      </c>
      <c r="B398" s="4" t="str">
        <f>'6.Procurement Annex'!B175</f>
        <v>B.16.2.9.1</v>
      </c>
      <c r="C398" s="4" t="str">
        <f>'6.Procurement Annex'!C175</f>
        <v>Sanitary napkins procurement</v>
      </c>
      <c r="D398" s="70">
        <f>'6.Procurement Annex'!K175</f>
        <v>0</v>
      </c>
      <c r="E398" s="4">
        <f>'6.Procurement Annex'!L175</f>
        <v>0</v>
      </c>
      <c r="F398" s="125">
        <f>'6.Procurement Annex'!L175</f>
        <v>0</v>
      </c>
      <c r="G398" s="4">
        <f>'6.Procurement Annex'!N175</f>
        <v>0</v>
      </c>
      <c r="H398" s="125">
        <f>'6.Procurement Annex'!O175</f>
        <v>0</v>
      </c>
      <c r="I398" s="70">
        <f>'6.Procurement Annex'!P175</f>
        <v>0</v>
      </c>
      <c r="J398" s="70"/>
      <c r="K398" s="125"/>
      <c r="L398" s="73"/>
      <c r="M398" s="73"/>
      <c r="N398" s="73"/>
      <c r="O398" s="73"/>
      <c r="P398" s="73"/>
      <c r="Q398" s="73"/>
      <c r="R398" s="73"/>
      <c r="S398" s="73"/>
      <c r="T398" s="73"/>
      <c r="U398" s="73"/>
      <c r="V398" s="73"/>
      <c r="W398" s="73"/>
      <c r="X398" s="73"/>
      <c r="Y398" s="73"/>
      <c r="Z398" s="73"/>
    </row>
    <row r="399" spans="1:26" ht="12.75" customHeight="1">
      <c r="A399" s="4" t="str">
        <f>'6.Procurement Annex'!A176</f>
        <v>6.2.4.4</v>
      </c>
      <c r="B399" s="4"/>
      <c r="C399" s="4" t="str">
        <f>'6.Procurement Annex'!C176</f>
        <v>Any other Drugs &amp; Supplies (Please specify)</v>
      </c>
      <c r="D399" s="70">
        <f>'6.Procurement Annex'!K176</f>
        <v>0</v>
      </c>
      <c r="E399" s="4">
        <f>'6.Procurement Annex'!L176</f>
        <v>0</v>
      </c>
      <c r="F399" s="125">
        <f>'6.Procurement Annex'!L176</f>
        <v>0</v>
      </c>
      <c r="G399" s="4">
        <f>'6.Procurement Annex'!N176</f>
        <v>0</v>
      </c>
      <c r="H399" s="125">
        <f>'6.Procurement Annex'!O176</f>
        <v>0</v>
      </c>
      <c r="I399" s="70">
        <f>'6.Procurement Annex'!P176</f>
        <v>0</v>
      </c>
      <c r="J399" s="70"/>
      <c r="K399" s="125"/>
      <c r="L399" s="73"/>
      <c r="M399" s="73"/>
      <c r="N399" s="73"/>
      <c r="O399" s="73"/>
      <c r="P399" s="73"/>
      <c r="Q399" s="73"/>
      <c r="R399" s="73"/>
      <c r="S399" s="73"/>
      <c r="T399" s="73"/>
      <c r="U399" s="73"/>
      <c r="V399" s="73"/>
      <c r="W399" s="73"/>
      <c r="X399" s="73"/>
      <c r="Y399" s="73"/>
      <c r="Z399" s="73"/>
    </row>
    <row r="400" spans="1:26" ht="12.75" customHeight="1">
      <c r="A400" s="64">
        <f>'8.Human Resources (SD) Annex'!A6</f>
        <v>8</v>
      </c>
      <c r="B400" s="64"/>
      <c r="C400" s="64" t="str">
        <f>'8.Human Resources (SD) Annex'!C6</f>
        <v>Human Resources</v>
      </c>
      <c r="D400" s="64"/>
      <c r="E400" s="64"/>
      <c r="F400" s="64"/>
      <c r="G400" s="64"/>
      <c r="H400" s="65">
        <f t="shared" ref="H400:H401" si="42">H401</f>
        <v>0</v>
      </c>
      <c r="I400" s="64"/>
      <c r="J400" s="64"/>
      <c r="K400" s="65">
        <f t="shared" ref="K400:K401" si="43">K401</f>
        <v>0</v>
      </c>
      <c r="L400" s="73"/>
      <c r="M400" s="73"/>
      <c r="N400" s="73"/>
      <c r="O400" s="73"/>
      <c r="P400" s="73"/>
      <c r="Q400" s="73"/>
      <c r="R400" s="73"/>
      <c r="S400" s="73"/>
      <c r="T400" s="73"/>
      <c r="U400" s="73"/>
      <c r="V400" s="73"/>
      <c r="W400" s="73"/>
      <c r="X400" s="73"/>
      <c r="Y400" s="73"/>
      <c r="Z400" s="73"/>
    </row>
    <row r="401" spans="1:26" ht="12.75" customHeight="1">
      <c r="A401" s="67">
        <f>'8.Human Resources (SD) Annex'!A160</f>
        <v>8.4</v>
      </c>
      <c r="B401" s="67"/>
      <c r="C401" s="67" t="str">
        <f>'8.Human Resources (SD) Annex'!C160</f>
        <v>Incentives and Allowances</v>
      </c>
      <c r="D401" s="67"/>
      <c r="E401" s="67"/>
      <c r="F401" s="67"/>
      <c r="G401" s="67"/>
      <c r="H401" s="68">
        <f t="shared" si="42"/>
        <v>0</v>
      </c>
      <c r="I401" s="67"/>
      <c r="J401" s="67"/>
      <c r="K401" s="68">
        <f t="shared" si="43"/>
        <v>0</v>
      </c>
      <c r="L401" s="73"/>
      <c r="M401" s="73"/>
      <c r="N401" s="73"/>
      <c r="O401" s="73"/>
      <c r="P401" s="73"/>
      <c r="Q401" s="73"/>
      <c r="R401" s="73"/>
      <c r="S401" s="73"/>
      <c r="T401" s="73"/>
      <c r="U401" s="73"/>
      <c r="V401" s="73"/>
      <c r="W401" s="73"/>
      <c r="X401" s="73"/>
      <c r="Y401" s="73"/>
      <c r="Z401" s="73"/>
    </row>
    <row r="402" spans="1:26" ht="12.75" customHeight="1">
      <c r="A402" s="4" t="str">
        <f>'8.Human Resources (SD) Annex'!A164</f>
        <v>8.4.4</v>
      </c>
      <c r="B402" s="4"/>
      <c r="C402" s="4" t="str">
        <f>'8.Human Resources (SD) Annex'!C164</f>
        <v>Honorarium to ICTC and other Counsellors for outreach AH activities</v>
      </c>
      <c r="D402" s="70">
        <f>'8.Human Resources (SD) Annex'!K164</f>
        <v>0</v>
      </c>
      <c r="E402" s="1022">
        <f>'8.Human Resources (SD) Annex'!L164</f>
        <v>0</v>
      </c>
      <c r="F402" s="71">
        <f>'8.Human Resources (SD) Annex'!M164</f>
        <v>0</v>
      </c>
      <c r="G402" s="193">
        <f>'8.Human Resources (SD) Annex'!N164</f>
        <v>0</v>
      </c>
      <c r="H402" s="71">
        <f>'8.Human Resources (SD) Annex'!O164</f>
        <v>0</v>
      </c>
      <c r="I402" s="70">
        <f>'8.Human Resources (SD) Annex'!P164</f>
        <v>0</v>
      </c>
      <c r="J402" s="70"/>
      <c r="K402" s="125"/>
      <c r="L402" s="73"/>
      <c r="M402" s="73"/>
      <c r="N402" s="73"/>
      <c r="O402" s="73"/>
      <c r="P402" s="73"/>
      <c r="Q402" s="73"/>
      <c r="R402" s="73"/>
      <c r="S402" s="73"/>
      <c r="T402" s="73"/>
      <c r="U402" s="73"/>
      <c r="V402" s="73"/>
      <c r="W402" s="73"/>
      <c r="X402" s="73"/>
      <c r="Y402" s="73"/>
      <c r="Z402" s="73"/>
    </row>
    <row r="403" spans="1:26" ht="12.75" customHeight="1">
      <c r="A403" s="64">
        <f>'9.Training Annex'!A6</f>
        <v>9</v>
      </c>
      <c r="B403" s="64"/>
      <c r="C403" s="64" t="str">
        <f>'9.Training Annex'!C6</f>
        <v>Training</v>
      </c>
      <c r="D403" s="107"/>
      <c r="E403" s="107"/>
      <c r="F403" s="1035"/>
      <c r="G403" s="107"/>
      <c r="H403" s="65">
        <f t="shared" ref="H403:H404" si="44">H404</f>
        <v>73.2</v>
      </c>
      <c r="I403" s="107"/>
      <c r="J403" s="107"/>
      <c r="K403" s="65">
        <f t="shared" ref="K403:K404" si="45">K404</f>
        <v>0</v>
      </c>
      <c r="L403" s="73"/>
      <c r="M403" s="73"/>
      <c r="N403" s="73"/>
      <c r="O403" s="73"/>
      <c r="P403" s="73"/>
      <c r="Q403" s="73"/>
      <c r="R403" s="73"/>
      <c r="S403" s="73"/>
      <c r="T403" s="73"/>
      <c r="U403" s="73"/>
      <c r="V403" s="73"/>
      <c r="W403" s="73"/>
      <c r="X403" s="73"/>
      <c r="Y403" s="73"/>
      <c r="Z403" s="73"/>
    </row>
    <row r="404" spans="1:26" ht="12.75" customHeight="1">
      <c r="A404" s="67">
        <v>9.5</v>
      </c>
      <c r="B404" s="67"/>
      <c r="C404" s="115" t="s">
        <v>5809</v>
      </c>
      <c r="D404" s="110"/>
      <c r="E404" s="113"/>
      <c r="F404" s="669"/>
      <c r="G404" s="113"/>
      <c r="H404" s="203">
        <f t="shared" si="44"/>
        <v>73.2</v>
      </c>
      <c r="I404" s="110"/>
      <c r="J404" s="110"/>
      <c r="K404" s="203">
        <f t="shared" si="45"/>
        <v>0</v>
      </c>
      <c r="L404" s="73"/>
      <c r="M404" s="73"/>
      <c r="N404" s="73"/>
      <c r="O404" s="73"/>
      <c r="P404" s="73"/>
      <c r="Q404" s="73"/>
      <c r="R404" s="73"/>
      <c r="S404" s="73"/>
      <c r="T404" s="73"/>
      <c r="U404" s="73"/>
      <c r="V404" s="73"/>
      <c r="W404" s="73"/>
      <c r="X404" s="73"/>
      <c r="Y404" s="73"/>
      <c r="Z404" s="73"/>
    </row>
    <row r="405" spans="1:26" ht="12.75" customHeight="1">
      <c r="A405" s="78" t="s">
        <v>3259</v>
      </c>
      <c r="B405" s="78"/>
      <c r="C405" s="117" t="s">
        <v>3260</v>
      </c>
      <c r="D405" s="204"/>
      <c r="E405" s="116"/>
      <c r="F405" s="652"/>
      <c r="G405" s="116"/>
      <c r="H405" s="265">
        <f>SUM(H406:H418)+H422</f>
        <v>73.2</v>
      </c>
      <c r="I405" s="204"/>
      <c r="J405" s="204"/>
      <c r="K405" s="265">
        <f>SUM(K406:K418)+K422</f>
        <v>0</v>
      </c>
      <c r="L405" s="73"/>
      <c r="M405" s="73"/>
      <c r="N405" s="73"/>
      <c r="O405" s="73"/>
      <c r="P405" s="73"/>
      <c r="Q405" s="73"/>
      <c r="R405" s="73"/>
      <c r="S405" s="73"/>
      <c r="T405" s="73"/>
      <c r="U405" s="73"/>
      <c r="V405" s="73"/>
      <c r="W405" s="73"/>
      <c r="X405" s="73"/>
      <c r="Y405" s="73"/>
      <c r="Z405" s="73"/>
    </row>
    <row r="406" spans="1:26" ht="12.75" customHeight="1">
      <c r="A406" s="4" t="str">
        <f>'9.Training Annex'!A111</f>
        <v>9.5.4.1</v>
      </c>
      <c r="B406" s="4" t="str">
        <f>'9.Training Annex'!B111</f>
        <v>A.4.1.1</v>
      </c>
      <c r="C406" s="4" t="str">
        <f>'9.Training Annex'!C111</f>
        <v xml:space="preserve">Dissemination workshops under RKSK </v>
      </c>
      <c r="D406" s="70" t="str">
        <f>'9.Training Annex'!K111</f>
        <v>per workshop</v>
      </c>
      <c r="E406" s="4">
        <f>'9.Training Annex'!L111</f>
        <v>2000</v>
      </c>
      <c r="F406" s="125">
        <f>'9.Training Annex'!M111</f>
        <v>0.02</v>
      </c>
      <c r="G406" s="125">
        <f>'9.Training Annex'!N111</f>
        <v>8</v>
      </c>
      <c r="H406" s="125">
        <f>'9.Training Annex'!O111</f>
        <v>0.16</v>
      </c>
      <c r="I406" s="70" t="str">
        <f>'9.Training Annex'!P111</f>
        <v>Proposed for 8 RKSK review workshops (One in each quarter in each of the 2 Districts) at Rs. 2000 each.</v>
      </c>
      <c r="J406" s="70"/>
      <c r="K406" s="125"/>
      <c r="L406" s="73"/>
      <c r="M406" s="73"/>
      <c r="N406" s="73"/>
      <c r="O406" s="73"/>
      <c r="P406" s="73"/>
      <c r="Q406" s="73"/>
      <c r="R406" s="73"/>
      <c r="S406" s="73"/>
      <c r="T406" s="73"/>
      <c r="U406" s="73"/>
      <c r="V406" s="73"/>
      <c r="W406" s="73"/>
      <c r="X406" s="73"/>
      <c r="Y406" s="73"/>
      <c r="Z406" s="73"/>
    </row>
    <row r="407" spans="1:26" ht="12.75" customHeight="1">
      <c r="A407" s="4" t="str">
        <f>'9.Training Annex'!A112</f>
        <v>9.5.4.2</v>
      </c>
      <c r="B407" s="4" t="str">
        <f>'9.Training Annex'!B112</f>
        <v>A.9.7.1.1</v>
      </c>
      <c r="C407" s="70" t="str">
        <f>'9.Training Annex'!C112</f>
        <v xml:space="preserve">TOT for Adolescent Friendly Health Service training </v>
      </c>
      <c r="D407" s="70">
        <f>'9.Training Annex'!K112</f>
        <v>0</v>
      </c>
      <c r="E407" s="70">
        <f>'9.Training Annex'!L112</f>
        <v>0</v>
      </c>
      <c r="F407" s="71">
        <f>'9.Training Annex'!M112</f>
        <v>0</v>
      </c>
      <c r="G407" s="130">
        <f>'9.Training Annex'!N112</f>
        <v>0</v>
      </c>
      <c r="H407" s="71">
        <f>'9.Training Annex'!O112</f>
        <v>0</v>
      </c>
      <c r="I407" s="70">
        <f>'9.Training Annex'!P112</f>
        <v>0</v>
      </c>
      <c r="J407" s="70"/>
      <c r="K407" s="125"/>
      <c r="L407" s="73"/>
      <c r="M407" s="73"/>
      <c r="N407" s="73"/>
      <c r="O407" s="73"/>
      <c r="P407" s="73"/>
      <c r="Q407" s="73"/>
      <c r="R407" s="73"/>
      <c r="S407" s="73"/>
      <c r="T407" s="73"/>
      <c r="U407" s="73"/>
      <c r="V407" s="73"/>
      <c r="W407" s="73"/>
      <c r="X407" s="73"/>
      <c r="Y407" s="73"/>
      <c r="Z407" s="73"/>
    </row>
    <row r="408" spans="1:26" ht="12.75" customHeight="1">
      <c r="A408" s="4" t="str">
        <f>'9.Training Annex'!A113</f>
        <v>9.5.4.3</v>
      </c>
      <c r="B408" s="4" t="str">
        <f>'9.Training Annex'!B113</f>
        <v>A.9.7.1.2</v>
      </c>
      <c r="C408" s="4" t="str">
        <f>'9.Training Annex'!C113</f>
        <v xml:space="preserve">AFHS training of Medical Officers </v>
      </c>
      <c r="D408" s="70" t="str">
        <f>'9.Training Annex'!K113</f>
        <v>per batch</v>
      </c>
      <c r="E408" s="4">
        <f>'9.Training Annex'!L113</f>
        <v>25000</v>
      </c>
      <c r="F408" s="125">
        <f>'9.Training Annex'!M113</f>
        <v>0.25</v>
      </c>
      <c r="G408" s="125">
        <f>'9.Training Annex'!N113</f>
        <v>2</v>
      </c>
      <c r="H408" s="125">
        <f>'9.Training Annex'!O113</f>
        <v>0.5</v>
      </c>
      <c r="I408" s="70" t="str">
        <f>'9.Training Annex'!P113</f>
        <v>Proposed 2 days AFHS training for Medical Officers for 2 batches as follows: Rs. 25000 x 2 batches = Rs. 50000</v>
      </c>
      <c r="J408" s="70"/>
      <c r="K408" s="125"/>
      <c r="L408" s="73"/>
      <c r="M408" s="73"/>
      <c r="N408" s="73"/>
      <c r="O408" s="73"/>
      <c r="P408" s="73"/>
      <c r="Q408" s="73"/>
      <c r="R408" s="73"/>
      <c r="S408" s="73"/>
      <c r="T408" s="73"/>
      <c r="U408" s="73"/>
      <c r="V408" s="73"/>
      <c r="W408" s="73"/>
      <c r="X408" s="73"/>
      <c r="Y408" s="73"/>
      <c r="Z408" s="73"/>
    </row>
    <row r="409" spans="1:26" ht="12.75" customHeight="1">
      <c r="A409" s="4" t="str">
        <f>'9.Training Annex'!A114</f>
        <v>9.5.4.4</v>
      </c>
      <c r="B409" s="4" t="str">
        <f>'9.Training Annex'!B114</f>
        <v>A.9.7.1.3</v>
      </c>
      <c r="C409" s="4" t="str">
        <f>'9.Training Annex'!C114</f>
        <v>AFHS training of ANM/LHV/MPW</v>
      </c>
      <c r="D409" s="70" t="str">
        <f>'9.Training Annex'!K114</f>
        <v xml:space="preserve">per batch </v>
      </c>
      <c r="E409" s="4">
        <f>'9.Training Annex'!L114</f>
        <v>25000</v>
      </c>
      <c r="F409" s="125">
        <f>'9.Training Annex'!M114</f>
        <v>0.25</v>
      </c>
      <c r="G409" s="125">
        <f>'9.Training Annex'!N114</f>
        <v>2</v>
      </c>
      <c r="H409" s="125">
        <f>'9.Training Annex'!O114</f>
        <v>0.5</v>
      </c>
      <c r="I409" s="130" t="str">
        <f>'9.Training Annex'!P114</f>
        <v>Proposed 2 days AFHS training for ANMs for 2 batches as follows: Rs. 25000 x 2 batches = Rs. 50000</v>
      </c>
      <c r="J409" s="70"/>
      <c r="K409" s="125"/>
      <c r="L409" s="73"/>
      <c r="M409" s="73"/>
      <c r="N409" s="73"/>
      <c r="O409" s="73"/>
      <c r="P409" s="73"/>
      <c r="Q409" s="73"/>
      <c r="R409" s="73"/>
      <c r="S409" s="73"/>
      <c r="T409" s="73"/>
      <c r="U409" s="73"/>
      <c r="V409" s="73"/>
      <c r="W409" s="73"/>
      <c r="X409" s="73"/>
      <c r="Y409" s="73"/>
      <c r="Z409" s="73"/>
    </row>
    <row r="410" spans="1:26" ht="12.75" customHeight="1">
      <c r="A410" s="4" t="str">
        <f>'9.Training Annex'!A115</f>
        <v>9.5.4.5</v>
      </c>
      <c r="B410" s="4" t="str">
        <f>'9.Training Annex'!B115</f>
        <v>A.9.7.1.5</v>
      </c>
      <c r="C410" s="4" t="str">
        <f>'9.Training Annex'!C115</f>
        <v>Training of AH counsellors</v>
      </c>
      <c r="D410" s="70" t="str">
        <f>'9.Training Annex'!K115</f>
        <v>per batch</v>
      </c>
      <c r="E410" s="4">
        <f>'9.Training Annex'!L115</f>
        <v>50000</v>
      </c>
      <c r="F410" s="125">
        <f>'9.Training Annex'!M115</f>
        <v>0.5</v>
      </c>
      <c r="G410" s="125">
        <f>'9.Training Annex'!N115</f>
        <v>1</v>
      </c>
      <c r="H410" s="125">
        <f>'9.Training Annex'!O115</f>
        <v>0.5</v>
      </c>
      <c r="I410" s="70" t="str">
        <f>'9.Training Annex'!P115</f>
        <v>Proposed 5 days AFHS training for AH Counsellors for 2 batches as follows: Rs. 50000 x 1 batch = Rs. 50000</v>
      </c>
      <c r="J410" s="70"/>
      <c r="K410" s="125"/>
      <c r="L410" s="73"/>
      <c r="M410" s="73"/>
      <c r="N410" s="73"/>
      <c r="O410" s="73"/>
      <c r="P410" s="73"/>
      <c r="Q410" s="73"/>
      <c r="R410" s="73"/>
      <c r="S410" s="73"/>
      <c r="T410" s="73"/>
      <c r="U410" s="73"/>
      <c r="V410" s="73"/>
      <c r="W410" s="73"/>
      <c r="X410" s="73"/>
      <c r="Y410" s="73"/>
      <c r="Z410" s="73"/>
    </row>
    <row r="411" spans="1:26" ht="12.75" customHeight="1">
      <c r="A411" s="4" t="str">
        <f>'9.Training Annex'!A116</f>
        <v>9.5.4.6</v>
      </c>
      <c r="B411" s="4" t="str">
        <f>'9.Training Annex'!B116</f>
        <v>A.9.7.2.1</v>
      </c>
      <c r="C411" s="4" t="str">
        <f>'9.Training Annex'!C116</f>
        <v>Training of Peer Educator (District level)</v>
      </c>
      <c r="D411" s="70">
        <f>'9.Training Annex'!K116</f>
        <v>0</v>
      </c>
      <c r="E411" s="4">
        <f>'9.Training Annex'!L116</f>
        <v>0</v>
      </c>
      <c r="F411" s="125">
        <f>'9.Training Annex'!M116</f>
        <v>0</v>
      </c>
      <c r="G411" s="125">
        <f>'9.Training Annex'!N116</f>
        <v>0</v>
      </c>
      <c r="H411" s="125">
        <f>'9.Training Annex'!O116</f>
        <v>0</v>
      </c>
      <c r="I411" s="70">
        <f>'9.Training Annex'!P116</f>
        <v>0</v>
      </c>
      <c r="J411" s="70"/>
      <c r="K411" s="125"/>
      <c r="L411" s="73"/>
      <c r="M411" s="73"/>
      <c r="N411" s="73"/>
      <c r="O411" s="73"/>
      <c r="P411" s="73"/>
      <c r="Q411" s="73"/>
      <c r="R411" s="73"/>
      <c r="S411" s="73"/>
      <c r="T411" s="73"/>
      <c r="U411" s="73"/>
      <c r="V411" s="73"/>
      <c r="W411" s="73"/>
      <c r="X411" s="73"/>
      <c r="Y411" s="73"/>
      <c r="Z411" s="73"/>
    </row>
    <row r="412" spans="1:26" ht="12.75" customHeight="1">
      <c r="A412" s="4" t="str">
        <f>'9.Training Annex'!A117</f>
        <v>9.5.4.7</v>
      </c>
      <c r="B412" s="4" t="str">
        <f>'9.Training Annex'!B117</f>
        <v>A.9.7.2.2</v>
      </c>
      <c r="C412" s="4" t="str">
        <f>'9.Training Annex'!C117</f>
        <v>Training of Peer Educator (Block Level)</v>
      </c>
      <c r="D412" s="70" t="str">
        <f>'9.Training Annex'!K117</f>
        <v>per batch</v>
      </c>
      <c r="E412" s="4">
        <f>'9.Training Annex'!L117</f>
        <v>50000</v>
      </c>
      <c r="F412" s="125">
        <f>'9.Training Annex'!M117</f>
        <v>0.5</v>
      </c>
      <c r="G412" s="125">
        <f>'9.Training Annex'!N117</f>
        <v>1</v>
      </c>
      <c r="H412" s="125">
        <f>'9.Training Annex'!O117</f>
        <v>0.5</v>
      </c>
      <c r="I412" s="70" t="str">
        <f>'9.Training Annex'!P117</f>
        <v>Proposed 3 days PE training for 1 batch of newly selected PEs for 7th std of 81 schools in North Goa i.e 1 student and 1 Nodal teacher as follows: Rs. 50000 x 1 batch = Rs. 50000</v>
      </c>
      <c r="J412" s="70"/>
      <c r="K412" s="125"/>
      <c r="L412" s="73"/>
      <c r="M412" s="73"/>
      <c r="N412" s="73"/>
      <c r="O412" s="73"/>
      <c r="P412" s="73"/>
      <c r="Q412" s="73"/>
      <c r="R412" s="73"/>
      <c r="S412" s="73"/>
      <c r="T412" s="73"/>
      <c r="U412" s="73"/>
      <c r="V412" s="73"/>
      <c r="W412" s="73"/>
      <c r="X412" s="73"/>
      <c r="Y412" s="73"/>
      <c r="Z412" s="73"/>
    </row>
    <row r="413" spans="1:26" ht="12.75" customHeight="1">
      <c r="A413" s="4" t="str">
        <f>'9.Training Annex'!A118</f>
        <v>9.5.4.8</v>
      </c>
      <c r="B413" s="4" t="str">
        <f>'9.Training Annex'!B118</f>
        <v>A.9.7.2.3</v>
      </c>
      <c r="C413" s="125" t="str">
        <f>'9.Training Annex'!C118</f>
        <v>Training of Peer Educator (Sub block level)</v>
      </c>
      <c r="D413" s="70">
        <f>'9.Training Annex'!K118</f>
        <v>0</v>
      </c>
      <c r="E413" s="4">
        <f>'9.Training Annex'!L118</f>
        <v>0</v>
      </c>
      <c r="F413" s="125">
        <f>'9.Training Annex'!M118</f>
        <v>0</v>
      </c>
      <c r="G413" s="125">
        <f>'9.Training Annex'!N118</f>
        <v>0</v>
      </c>
      <c r="H413" s="125">
        <f>'9.Training Annex'!O118</f>
        <v>0</v>
      </c>
      <c r="I413" s="70">
        <f>'9.Training Annex'!P118</f>
        <v>0</v>
      </c>
      <c r="J413" s="70"/>
      <c r="K413" s="125"/>
      <c r="L413" s="73"/>
      <c r="M413" s="73"/>
      <c r="N413" s="73"/>
      <c r="O413" s="73"/>
      <c r="P413" s="73"/>
      <c r="Q413" s="73"/>
      <c r="R413" s="73"/>
      <c r="S413" s="73"/>
      <c r="T413" s="73"/>
      <c r="U413" s="73"/>
      <c r="V413" s="73"/>
      <c r="W413" s="73"/>
      <c r="X413" s="73"/>
      <c r="Y413" s="73"/>
      <c r="Z413" s="73"/>
    </row>
    <row r="414" spans="1:26" ht="12.75" customHeight="1">
      <c r="A414" s="4" t="str">
        <f>'9.Training Annex'!A119</f>
        <v>9.5.4.9</v>
      </c>
      <c r="B414" s="4" t="str">
        <f>'9.Training Annex'!B119</f>
        <v>A.9.7.3.1</v>
      </c>
      <c r="C414" s="4" t="str">
        <f>'9.Training Annex'!C119</f>
        <v>WIFS trainings (District)</v>
      </c>
      <c r="D414" s="70">
        <f>'9.Training Annex'!K119</f>
        <v>0</v>
      </c>
      <c r="E414" s="4">
        <f>'9.Training Annex'!L119</f>
        <v>0</v>
      </c>
      <c r="F414" s="125">
        <f>'9.Training Annex'!M119</f>
        <v>0</v>
      </c>
      <c r="G414" s="1063">
        <f>'9.Training Annex'!N119</f>
        <v>0</v>
      </c>
      <c r="H414" s="125">
        <f>'9.Training Annex'!O119</f>
        <v>0</v>
      </c>
      <c r="I414" s="130">
        <f>'9.Training Annex'!P119</f>
        <v>0</v>
      </c>
      <c r="J414" s="70"/>
      <c r="K414" s="125"/>
      <c r="L414" s="73"/>
      <c r="M414" s="73"/>
      <c r="N414" s="73"/>
      <c r="O414" s="73"/>
      <c r="P414" s="73"/>
      <c r="Q414" s="73"/>
      <c r="R414" s="73"/>
      <c r="S414" s="73"/>
      <c r="T414" s="73"/>
      <c r="U414" s="73"/>
      <c r="V414" s="73"/>
      <c r="W414" s="73"/>
      <c r="X414" s="73"/>
      <c r="Y414" s="73"/>
      <c r="Z414" s="73"/>
    </row>
    <row r="415" spans="1:26" ht="12.75" customHeight="1">
      <c r="A415" s="4" t="str">
        <f>'9.Training Annex'!A120</f>
        <v>9.5.4.10</v>
      </c>
      <c r="B415" s="4" t="str">
        <f>'9.Training Annex'!B120</f>
        <v>A.9.7.3.2</v>
      </c>
      <c r="C415" s="4" t="str">
        <f>'9.Training Annex'!C120</f>
        <v>WIFS trainings (Block)</v>
      </c>
      <c r="D415" s="70" t="str">
        <f>'9.Training Annex'!K120</f>
        <v>per batch</v>
      </c>
      <c r="E415" s="4">
        <f>'9.Training Annex'!L120</f>
        <v>2000</v>
      </c>
      <c r="F415" s="125">
        <f>'9.Training Annex'!M120</f>
        <v>0.02</v>
      </c>
      <c r="G415" s="1063">
        <f>'9.Training Annex'!N120</f>
        <v>37</v>
      </c>
      <c r="H415" s="125">
        <f>'9.Training Annex'!O120</f>
        <v>0.74</v>
      </c>
      <c r="I415" s="130" t="str">
        <f>'9.Training Annex'!P120</f>
        <v>Proposed for 37 batches at Block level training  for Nodal teachers &amp; AWWs @ Rs. 2000/- per batch on Anaemia AMB including WIFS</v>
      </c>
      <c r="J415" s="70"/>
      <c r="K415" s="125"/>
      <c r="L415" s="73"/>
      <c r="M415" s="73"/>
      <c r="N415" s="73"/>
      <c r="O415" s="73"/>
      <c r="P415" s="73"/>
      <c r="Q415" s="73"/>
      <c r="R415" s="73"/>
      <c r="S415" s="73"/>
      <c r="T415" s="73"/>
      <c r="U415" s="73"/>
      <c r="V415" s="73"/>
      <c r="W415" s="73"/>
      <c r="X415" s="73"/>
      <c r="Y415" s="73"/>
      <c r="Z415" s="73"/>
    </row>
    <row r="416" spans="1:26" ht="12.75" customHeight="1">
      <c r="A416" s="4" t="str">
        <f>'9.Training Annex'!A121</f>
        <v>9.5.4.11</v>
      </c>
      <c r="B416" s="4" t="str">
        <f>'9.Training Annex'!B121</f>
        <v>A.9.7.4.1</v>
      </c>
      <c r="C416" s="4" t="str">
        <f>'9.Training Annex'!C121</f>
        <v>MHS Trainings (District)</v>
      </c>
      <c r="D416" s="70">
        <f>'9.Training Annex'!K121</f>
        <v>0</v>
      </c>
      <c r="E416" s="4">
        <f>'9.Training Annex'!L121</f>
        <v>0</v>
      </c>
      <c r="F416" s="125">
        <f>'9.Training Annex'!M121</f>
        <v>0</v>
      </c>
      <c r="G416" s="125">
        <f>'9.Training Annex'!N121</f>
        <v>0</v>
      </c>
      <c r="H416" s="125">
        <f>'9.Training Annex'!O121</f>
        <v>0</v>
      </c>
      <c r="I416" s="70">
        <f>'9.Training Annex'!P121</f>
        <v>0</v>
      </c>
      <c r="J416" s="70"/>
      <c r="K416" s="125"/>
      <c r="L416" s="73"/>
      <c r="M416" s="73"/>
      <c r="N416" s="73"/>
      <c r="O416" s="73"/>
      <c r="P416" s="73"/>
      <c r="Q416" s="73"/>
      <c r="R416" s="73"/>
      <c r="S416" s="73"/>
      <c r="T416" s="73"/>
      <c r="U416" s="73"/>
      <c r="V416" s="73"/>
      <c r="W416" s="73"/>
      <c r="X416" s="73"/>
      <c r="Y416" s="73"/>
      <c r="Z416" s="73"/>
    </row>
    <row r="417" spans="1:26" ht="12.75" customHeight="1">
      <c r="A417" s="4" t="str">
        <f>'9.Training Annex'!A122</f>
        <v>9.5.4.12</v>
      </c>
      <c r="B417" s="4" t="str">
        <f>'9.Training Annex'!B122</f>
        <v>A.9.7.4.2</v>
      </c>
      <c r="C417" s="4" t="str">
        <f>'9.Training Annex'!C122</f>
        <v>MHS Trainings (Block)</v>
      </c>
      <c r="D417" s="70" t="str">
        <f>'9.Training Annex'!K122</f>
        <v>per batch</v>
      </c>
      <c r="E417" s="4">
        <f>'9.Training Annex'!L122</f>
        <v>30000</v>
      </c>
      <c r="F417" s="125">
        <f>'9.Training Annex'!M122</f>
        <v>0.3</v>
      </c>
      <c r="G417" s="125">
        <f>'9.Training Annex'!N122</f>
        <v>1</v>
      </c>
      <c r="H417" s="125">
        <f>'9.Training Annex'!O122</f>
        <v>0.3</v>
      </c>
      <c r="I417" s="70" t="str">
        <f>'9.Training Annex'!P122</f>
        <v>Proposed for 1 batch of 37 participants @ Rs. 30,000/- per batch for the state level  training on sensitisation of health care workers on menstrual hygiene</v>
      </c>
      <c r="J417" s="70"/>
      <c r="K417" s="125"/>
      <c r="L417" s="73"/>
      <c r="M417" s="73"/>
      <c r="N417" s="73"/>
      <c r="O417" s="73"/>
      <c r="P417" s="73"/>
      <c r="Q417" s="73"/>
      <c r="R417" s="73"/>
      <c r="S417" s="73"/>
      <c r="T417" s="73"/>
      <c r="U417" s="73"/>
      <c r="V417" s="73"/>
      <c r="W417" s="73"/>
      <c r="X417" s="73"/>
      <c r="Y417" s="73"/>
      <c r="Z417" s="73"/>
    </row>
    <row r="418" spans="1:26" ht="12.75" customHeight="1">
      <c r="A418" s="290" t="str">
        <f>'9.Training Annex'!A123</f>
        <v>9.5.4.13</v>
      </c>
      <c r="B418" s="290"/>
      <c r="C418" s="290" t="str">
        <f>'9.Training Annex'!C123</f>
        <v>School Health Programme</v>
      </c>
      <c r="D418" s="290"/>
      <c r="E418" s="1072"/>
      <c r="F418" s="272"/>
      <c r="G418" s="1072"/>
      <c r="H418" s="272">
        <f>SUM(H419:H421)</f>
        <v>70</v>
      </c>
      <c r="I418" s="290"/>
      <c r="J418" s="290"/>
      <c r="K418" s="272">
        <f>SUM(K419:K421)</f>
        <v>0</v>
      </c>
      <c r="L418" s="73"/>
      <c r="M418" s="73"/>
      <c r="N418" s="73"/>
      <c r="O418" s="73"/>
      <c r="P418" s="73"/>
      <c r="Q418" s="73"/>
      <c r="R418" s="73"/>
      <c r="S418" s="73"/>
      <c r="T418" s="73"/>
      <c r="U418" s="73"/>
      <c r="V418" s="73"/>
      <c r="W418" s="73"/>
      <c r="X418" s="73"/>
      <c r="Y418" s="73"/>
      <c r="Z418" s="73"/>
    </row>
    <row r="419" spans="1:26" ht="12.75" customHeight="1">
      <c r="A419" s="4" t="str">
        <f>'9.Training Annex'!A124</f>
        <v>9.5.4.13.1</v>
      </c>
      <c r="B419" s="4" t="str">
        <f>'9.Training Annex'!B124</f>
        <v>A.9.12.6.1</v>
      </c>
      <c r="C419" s="4" t="str">
        <f>'9.Training Annex'!C124</f>
        <v xml:space="preserve">Training of master trainers at State, district and block level </v>
      </c>
      <c r="D419" s="70">
        <f>'9.Training Annex'!K124</f>
        <v>0</v>
      </c>
      <c r="E419" s="4">
        <f>'9.Training Annex'!L124</f>
        <v>0</v>
      </c>
      <c r="F419" s="125">
        <f>'9.Training Annex'!M124</f>
        <v>0</v>
      </c>
      <c r="G419" s="125">
        <f>'9.Training Annex'!N124</f>
        <v>0</v>
      </c>
      <c r="H419" s="125">
        <f>'9.Training Annex'!O124</f>
        <v>0</v>
      </c>
      <c r="I419" s="70">
        <f>'9.Training Annex'!P124</f>
        <v>0</v>
      </c>
      <c r="J419" s="70"/>
      <c r="K419" s="125"/>
      <c r="L419" s="73"/>
      <c r="M419" s="73"/>
      <c r="N419" s="73"/>
      <c r="O419" s="73"/>
      <c r="P419" s="73"/>
      <c r="Q419" s="73"/>
      <c r="R419" s="73"/>
      <c r="S419" s="73"/>
      <c r="T419" s="73"/>
      <c r="U419" s="73"/>
      <c r="V419" s="73"/>
      <c r="W419" s="73"/>
      <c r="X419" s="73"/>
      <c r="Y419" s="73"/>
      <c r="Z419" s="73"/>
    </row>
    <row r="420" spans="1:26" ht="12.75" customHeight="1">
      <c r="A420" s="4" t="str">
        <f>'9.Training Annex'!A125</f>
        <v>9.5.4.13.2</v>
      </c>
      <c r="B420" s="4" t="str">
        <f>'9.Training Annex'!B125</f>
        <v>A.9.12.6.2</v>
      </c>
      <c r="C420" s="4" t="str">
        <f>'9.Training Annex'!C125</f>
        <v xml:space="preserve">Training of two nodal teachers per school </v>
      </c>
      <c r="D420" s="70">
        <f>'9.Training Annex'!K125</f>
        <v>0</v>
      </c>
      <c r="E420" s="4">
        <f>'9.Training Annex'!L125</f>
        <v>10000</v>
      </c>
      <c r="F420" s="125">
        <f>'9.Training Annex'!M125</f>
        <v>0.1</v>
      </c>
      <c r="G420" s="125">
        <f>'9.Training Annex'!N125</f>
        <v>40</v>
      </c>
      <c r="H420" s="125">
        <f>'9.Training Annex'!O125</f>
        <v>4</v>
      </c>
      <c r="I420" s="70" t="str">
        <f>'9.Training Annex'!P125</f>
        <v xml:space="preserve">No. of Districts in Goa = 2
No. of High Schools and Higher Secondary Schools in North Goa = 273
No. of High Schools and Higher Secondary Schools in South Goa = 275
Total No. of Schools in Goa = 548
No. of Nodal Teachers (2 per school) to be selected and trained = 1096 rounded to 1100
Hence, Proposed for 40 batches of block level training of nodal teachers @ Rs. 10000/- per batch (batch size 30) = Rs. 400000/-
</v>
      </c>
      <c r="J420" s="70"/>
      <c r="K420" s="125"/>
      <c r="L420" s="73"/>
      <c r="M420" s="73"/>
      <c r="N420" s="73"/>
      <c r="O420" s="73"/>
      <c r="P420" s="73"/>
      <c r="Q420" s="73"/>
      <c r="R420" s="73"/>
      <c r="S420" s="73"/>
      <c r="T420" s="73"/>
      <c r="U420" s="73"/>
      <c r="V420" s="73"/>
      <c r="W420" s="73"/>
      <c r="X420" s="73"/>
      <c r="Y420" s="73"/>
      <c r="Z420" s="73"/>
    </row>
    <row r="421" spans="1:26" ht="12.75" customHeight="1">
      <c r="A421" s="4" t="str">
        <f>'9.Training Annex'!A126</f>
        <v>9.5.4.13.3</v>
      </c>
      <c r="B421" s="4"/>
      <c r="C421" s="4" t="str">
        <f>'9.Training Annex'!C126</f>
        <v>Any other (please specify)</v>
      </c>
      <c r="D421" s="70">
        <f>'9.Training Annex'!K126</f>
        <v>0</v>
      </c>
      <c r="E421" s="4">
        <f>'9.Training Annex'!L126</f>
        <v>6000</v>
      </c>
      <c r="F421" s="125">
        <f>'9.Training Annex'!M126</f>
        <v>0.06</v>
      </c>
      <c r="G421" s="125">
        <f>'9.Training Annex'!N126</f>
        <v>1100</v>
      </c>
      <c r="H421" s="125">
        <f>'9.Training Annex'!O126</f>
        <v>66</v>
      </c>
      <c r="I421" s="70" t="str">
        <f>'9.Training Annex'!P126</f>
        <v>Proposed for school activities to be conducted by School Nodal Teachers @ Rs. 500/- per month per teacher for 12 months for 1100 teachers = Rs. 6600000/-</v>
      </c>
      <c r="J421" s="70"/>
      <c r="K421" s="125"/>
      <c r="L421" s="73"/>
      <c r="M421" s="73"/>
      <c r="N421" s="73"/>
      <c r="O421" s="73"/>
      <c r="P421" s="73"/>
      <c r="Q421" s="73"/>
      <c r="R421" s="73"/>
      <c r="S421" s="73"/>
      <c r="T421" s="73"/>
      <c r="U421" s="73"/>
      <c r="V421" s="73"/>
      <c r="W421" s="73"/>
      <c r="X421" s="73"/>
      <c r="Y421" s="73"/>
      <c r="Z421" s="73"/>
    </row>
    <row r="422" spans="1:26" ht="12.75" customHeight="1">
      <c r="A422" s="4" t="str">
        <f>'9.Training Annex'!A127</f>
        <v>9.5.4.14</v>
      </c>
      <c r="B422" s="4" t="str">
        <f>'9.Training Annex'!B127</f>
        <v>A.9.7.5</v>
      </c>
      <c r="C422" s="4" t="str">
        <f>'9.Training Annex'!C127</f>
        <v>Other Adolescent Health trainings (please specify)</v>
      </c>
      <c r="D422" s="70">
        <f>'9.Training Annex'!K127</f>
        <v>0</v>
      </c>
      <c r="E422" s="4">
        <f>'9.Training Annex'!L127</f>
        <v>0</v>
      </c>
      <c r="F422" s="125">
        <f>'9.Training Annex'!M127</f>
        <v>0</v>
      </c>
      <c r="G422" s="125">
        <f>'9.Training Annex'!N127</f>
        <v>0</v>
      </c>
      <c r="H422" s="125">
        <f>'9.Training Annex'!O127</f>
        <v>0</v>
      </c>
      <c r="I422" s="70">
        <f>'9.Training Annex'!P127</f>
        <v>0</v>
      </c>
      <c r="J422" s="70"/>
      <c r="K422" s="125"/>
      <c r="L422" s="73"/>
      <c r="M422" s="73"/>
      <c r="N422" s="73"/>
      <c r="O422" s="73"/>
      <c r="P422" s="73"/>
      <c r="Q422" s="73"/>
      <c r="R422" s="73"/>
      <c r="S422" s="73"/>
      <c r="T422" s="73"/>
      <c r="U422" s="73"/>
      <c r="V422" s="73"/>
      <c r="W422" s="73"/>
      <c r="X422" s="73"/>
      <c r="Y422" s="73"/>
      <c r="Z422" s="73"/>
    </row>
    <row r="423" spans="1:26" ht="12.75" customHeight="1">
      <c r="A423" s="64">
        <v>11</v>
      </c>
      <c r="B423" s="64"/>
      <c r="C423" s="64" t="s">
        <v>27</v>
      </c>
      <c r="D423" s="107"/>
      <c r="E423" s="107"/>
      <c r="F423" s="1035"/>
      <c r="G423" s="107"/>
      <c r="H423" s="65">
        <f>H424</f>
        <v>9.4998499999999986</v>
      </c>
      <c r="I423" s="107"/>
      <c r="J423" s="107"/>
      <c r="K423" s="65">
        <f>K424</f>
        <v>0</v>
      </c>
      <c r="L423" s="73"/>
      <c r="M423" s="73"/>
      <c r="N423" s="73"/>
      <c r="O423" s="73"/>
      <c r="P423" s="73"/>
      <c r="Q423" s="73"/>
      <c r="R423" s="73"/>
      <c r="S423" s="73"/>
      <c r="T423" s="73"/>
      <c r="U423" s="73"/>
      <c r="V423" s="73"/>
      <c r="W423" s="73"/>
      <c r="X423" s="73"/>
      <c r="Y423" s="73"/>
      <c r="Z423" s="73"/>
    </row>
    <row r="424" spans="1:26" ht="12.75" customHeight="1">
      <c r="A424" s="67">
        <v>11.4</v>
      </c>
      <c r="B424" s="67"/>
      <c r="C424" s="115" t="s">
        <v>5837</v>
      </c>
      <c r="D424" s="110"/>
      <c r="E424" s="113"/>
      <c r="F424" s="669"/>
      <c r="G424" s="113"/>
      <c r="H424" s="203">
        <f>SUM(H425:H427)</f>
        <v>9.4998499999999986</v>
      </c>
      <c r="I424" s="110"/>
      <c r="J424" s="110"/>
      <c r="K424" s="203">
        <f>SUM(K425:K427)</f>
        <v>0</v>
      </c>
      <c r="L424" s="73"/>
      <c r="M424" s="73"/>
      <c r="N424" s="73"/>
      <c r="O424" s="73"/>
      <c r="P424" s="73"/>
      <c r="Q424" s="73"/>
      <c r="R424" s="73"/>
      <c r="S424" s="73"/>
      <c r="T424" s="73"/>
      <c r="U424" s="73"/>
      <c r="V424" s="73"/>
      <c r="W424" s="73"/>
      <c r="X424" s="73"/>
      <c r="Y424" s="73"/>
      <c r="Z424" s="73"/>
    </row>
    <row r="425" spans="1:26" ht="12.75" customHeight="1">
      <c r="A425" s="4" t="str">
        <f>'11.IEC-BCC Annex'!A27</f>
        <v>11.7.1</v>
      </c>
      <c r="B425" s="4" t="str">
        <f>'11.IEC-BCC Annex'!B27</f>
        <v>B.10.3.4.1</v>
      </c>
      <c r="C425" s="4" t="str">
        <f>'11.IEC-BCC Annex'!C27</f>
        <v>Media Mix of Mass Media/ Mid Media including promotion of menstrual hygiene scheme</v>
      </c>
      <c r="D425" s="70">
        <f>'11.IEC-BCC Annex'!K27</f>
        <v>0</v>
      </c>
      <c r="E425" s="4">
        <f>'11.IEC-BCC Annex'!L27</f>
        <v>18571</v>
      </c>
      <c r="F425" s="125">
        <f>'11.IEC-BCC Annex'!M27</f>
        <v>0.18570999999999999</v>
      </c>
      <c r="G425" s="4">
        <f>'11.IEC-BCC Annex'!N27</f>
        <v>35</v>
      </c>
      <c r="H425" s="125">
        <f>'11.IEC-BCC Annex'!O27</f>
        <v>6.4998499999999995</v>
      </c>
      <c r="I425" s="70" t="str">
        <f>'11.IEC-BCC Annex'!P27</f>
        <v>Proposed for Activities during School Gathering in schools in 35 Health Centres @ Rs. 5,000/- per Health Centre = Total = 35 x 5,000 = 1,75,000/- 
TV shows on RKSK   @ Rs.2,00,000/-, State level Cycle Rally/ Cylothon for Adolescents on occassion of Internation Youth Day @Rs.1,00,000/-; Street plays/ Magic shows on RKSK @ Rs. 1,75,000/-</v>
      </c>
      <c r="J425" s="70"/>
      <c r="K425" s="125"/>
      <c r="L425" s="73"/>
      <c r="M425" s="73"/>
      <c r="N425" s="73"/>
      <c r="O425" s="73"/>
      <c r="P425" s="73"/>
      <c r="Q425" s="73"/>
      <c r="R425" s="73"/>
      <c r="S425" s="73"/>
      <c r="T425" s="73"/>
      <c r="U425" s="73"/>
      <c r="V425" s="73"/>
      <c r="W425" s="73"/>
      <c r="X425" s="73"/>
      <c r="Y425" s="73"/>
      <c r="Z425" s="73"/>
    </row>
    <row r="426" spans="1:26" ht="12.75" customHeight="1">
      <c r="A426" s="4" t="str">
        <f>'11.IEC-BCC Annex'!A28</f>
        <v>11.7.2</v>
      </c>
      <c r="B426" s="4" t="str">
        <f>'11.IEC-BCC Annex'!B28</f>
        <v>B.10.3.4.2</v>
      </c>
      <c r="C426" s="4" t="str">
        <f>'11.IEC-BCC Annex'!C28</f>
        <v>Inter Personal Communication</v>
      </c>
      <c r="D426" s="70">
        <f>'11.IEC-BCC Annex'!K28</f>
        <v>0</v>
      </c>
      <c r="E426" s="4">
        <f>'11.IEC-BCC Annex'!L28</f>
        <v>0</v>
      </c>
      <c r="F426" s="125">
        <f>'11.IEC-BCC Annex'!M28</f>
        <v>0</v>
      </c>
      <c r="G426" s="4">
        <f>'11.IEC-BCC Annex'!N28</f>
        <v>0</v>
      </c>
      <c r="H426" s="125">
        <f>'11.IEC-BCC Annex'!O28</f>
        <v>0</v>
      </c>
      <c r="I426" s="70">
        <f>'11.IEC-BCC Annex'!P28</f>
        <v>0</v>
      </c>
      <c r="J426" s="70"/>
      <c r="K426" s="125"/>
      <c r="L426" s="73"/>
      <c r="M426" s="73"/>
      <c r="N426" s="73"/>
      <c r="O426" s="73"/>
      <c r="P426" s="73"/>
      <c r="Q426" s="73"/>
      <c r="R426" s="73"/>
      <c r="S426" s="73"/>
      <c r="T426" s="73"/>
      <c r="U426" s="73"/>
      <c r="V426" s="73"/>
      <c r="W426" s="73"/>
      <c r="X426" s="73"/>
      <c r="Y426" s="73"/>
      <c r="Z426" s="73"/>
    </row>
    <row r="427" spans="1:26" ht="12.75" customHeight="1">
      <c r="A427" s="4" t="str">
        <f>'11.IEC-BCC Annex'!A29</f>
        <v>11.7.3</v>
      </c>
      <c r="B427" s="4"/>
      <c r="C427" s="4" t="str">
        <f>'11.IEC-BCC Annex'!C29</f>
        <v>Any other IEC/BCC activities (please specify)</v>
      </c>
      <c r="D427" s="70">
        <f>'11.IEC-BCC Annex'!K29</f>
        <v>0</v>
      </c>
      <c r="E427" s="4">
        <f>'11.IEC-BCC Annex'!L29</f>
        <v>2500</v>
      </c>
      <c r="F427" s="125">
        <f>'11.IEC-BCC Annex'!M29</f>
        <v>2.5000000000000001E-2</v>
      </c>
      <c r="G427" s="4">
        <f>'11.IEC-BCC Annex'!N29</f>
        <v>120</v>
      </c>
      <c r="H427" s="125">
        <f>'11.IEC-BCC Annex'!O29</f>
        <v>3</v>
      </c>
      <c r="I427" s="70" t="str">
        <f>'11.IEC-BCC Annex'!P29</f>
        <v>Proposed for Health Tip Messages on Adolescent Health for 60 days in 2 newspapers @ Rs. 2,500/- per day = Total = 60 x 2 x 2,500 = 3,00,000/-"</v>
      </c>
      <c r="J427" s="70"/>
      <c r="K427" s="125"/>
      <c r="L427" s="73"/>
      <c r="M427" s="73"/>
      <c r="N427" s="73"/>
      <c r="O427" s="73"/>
      <c r="P427" s="73"/>
      <c r="Q427" s="73"/>
      <c r="R427" s="73"/>
      <c r="S427" s="73"/>
      <c r="T427" s="73"/>
      <c r="U427" s="73"/>
      <c r="V427" s="73"/>
      <c r="W427" s="73"/>
      <c r="X427" s="73"/>
      <c r="Y427" s="73"/>
      <c r="Z427" s="73"/>
    </row>
    <row r="428" spans="1:26" ht="12.75" customHeight="1">
      <c r="A428" s="64">
        <v>12</v>
      </c>
      <c r="B428" s="64"/>
      <c r="C428" s="64" t="s">
        <v>28</v>
      </c>
      <c r="D428" s="64"/>
      <c r="E428" s="64"/>
      <c r="F428" s="201"/>
      <c r="G428" s="64"/>
      <c r="H428" s="65">
        <f>H429</f>
        <v>1.47</v>
      </c>
      <c r="I428" s="64"/>
      <c r="J428" s="64"/>
      <c r="K428" s="65">
        <f>K429</f>
        <v>0</v>
      </c>
      <c r="L428" s="73"/>
      <c r="M428" s="73"/>
      <c r="N428" s="73"/>
      <c r="O428" s="73"/>
      <c r="P428" s="73"/>
      <c r="Q428" s="73"/>
      <c r="R428" s="73"/>
      <c r="S428" s="73"/>
      <c r="T428" s="73"/>
      <c r="U428" s="73"/>
      <c r="V428" s="73"/>
      <c r="W428" s="73"/>
      <c r="X428" s="73"/>
      <c r="Y428" s="73"/>
      <c r="Z428" s="73"/>
    </row>
    <row r="429" spans="1:26" ht="12.75" customHeight="1">
      <c r="A429" s="67">
        <v>12.4</v>
      </c>
      <c r="B429" s="67"/>
      <c r="C429" s="115" t="s">
        <v>4364</v>
      </c>
      <c r="D429" s="67"/>
      <c r="E429" s="115"/>
      <c r="F429" s="203"/>
      <c r="G429" s="115"/>
      <c r="H429" s="203">
        <f>SUM(H430:H435)</f>
        <v>1.47</v>
      </c>
      <c r="I429" s="67"/>
      <c r="J429" s="67"/>
      <c r="K429" s="203">
        <f>SUM(K430:K435)</f>
        <v>0</v>
      </c>
      <c r="L429" s="73"/>
      <c r="M429" s="73"/>
      <c r="N429" s="73"/>
      <c r="O429" s="73"/>
      <c r="P429" s="73"/>
      <c r="Q429" s="73"/>
      <c r="R429" s="73"/>
      <c r="S429" s="73"/>
      <c r="T429" s="73"/>
      <c r="U429" s="73"/>
      <c r="V429" s="73"/>
      <c r="W429" s="73"/>
      <c r="X429" s="73"/>
      <c r="Y429" s="73"/>
      <c r="Z429" s="73"/>
    </row>
    <row r="430" spans="1:26" ht="12.75" customHeight="1">
      <c r="A430" s="4" t="str">
        <f>'12.Printing Annex'!A34</f>
        <v>12.4.1</v>
      </c>
      <c r="B430" s="4" t="str">
        <f>'12.Printing Annex'!B34</f>
        <v>A.4.2.4</v>
      </c>
      <c r="C430" s="4" t="str">
        <f>'12.Printing Annex'!C34</f>
        <v xml:space="preserve">PE Kit and PE Diary  </v>
      </c>
      <c r="D430" s="70" t="str">
        <f>'12.Printing Annex'!K34</f>
        <v>Per PE Kit along with PE Diary</v>
      </c>
      <c r="E430" s="4">
        <f>'12.Printing Annex'!L34</f>
        <v>500</v>
      </c>
      <c r="F430" s="125">
        <f>'12.Printing Annex'!M34</f>
        <v>5.0000000000000001E-3</v>
      </c>
      <c r="G430" s="4">
        <f>'12.Printing Annex'!N34</f>
        <v>294</v>
      </c>
      <c r="H430" s="125">
        <f>'12.Printing Annex'!O34</f>
        <v>1.47</v>
      </c>
      <c r="I430" s="70" t="str">
        <f>'12.Printing Annex'!P34</f>
        <v>Proposed for 294 peer educators @ Rs. 500/- per peer educator for PE Kit and PE Diary
Total = 294 x 500 = 1,47,000/-</v>
      </c>
      <c r="J430" s="70"/>
      <c r="K430" s="125"/>
      <c r="L430" s="73"/>
      <c r="M430" s="73"/>
      <c r="N430" s="73"/>
      <c r="O430" s="73"/>
      <c r="P430" s="73"/>
      <c r="Q430" s="73"/>
      <c r="R430" s="73"/>
      <c r="S430" s="73"/>
      <c r="T430" s="73"/>
      <c r="U430" s="73"/>
      <c r="V430" s="73"/>
      <c r="W430" s="73"/>
      <c r="X430" s="73"/>
      <c r="Y430" s="73"/>
      <c r="Z430" s="73"/>
    </row>
    <row r="431" spans="1:26" ht="12.75" customHeight="1">
      <c r="A431" s="4" t="str">
        <f>'12.Printing Annex'!A35</f>
        <v>12.4.2</v>
      </c>
      <c r="B431" s="4" t="str">
        <f>'12.Printing Annex'!B35</f>
        <v>B.10.7.2</v>
      </c>
      <c r="C431" s="4" t="str">
        <f>'12.Printing Annex'!C35</f>
        <v>Printing under WIFS -WIFS cards, WIFS registers, reporting  format etc</v>
      </c>
      <c r="D431" s="70">
        <f>'12.Printing Annex'!K35</f>
        <v>0</v>
      </c>
      <c r="E431" s="4">
        <f>'12.Printing Annex'!L35</f>
        <v>0</v>
      </c>
      <c r="F431" s="125">
        <f>'12.Printing Annex'!M35</f>
        <v>0</v>
      </c>
      <c r="G431" s="4">
        <f>'12.Printing Annex'!N35</f>
        <v>0</v>
      </c>
      <c r="H431" s="125">
        <f>'12.Printing Annex'!O35</f>
        <v>0</v>
      </c>
      <c r="I431" s="70">
        <f>'12.Printing Annex'!P35</f>
        <v>0</v>
      </c>
      <c r="J431" s="70"/>
      <c r="K431" s="125"/>
      <c r="L431" s="73"/>
      <c r="M431" s="73"/>
      <c r="N431" s="73"/>
      <c r="O431" s="73"/>
      <c r="P431" s="73"/>
      <c r="Q431" s="73"/>
      <c r="R431" s="73"/>
      <c r="S431" s="73"/>
      <c r="T431" s="73"/>
      <c r="U431" s="73"/>
      <c r="V431" s="73"/>
      <c r="W431" s="73"/>
      <c r="X431" s="73"/>
      <c r="Y431" s="73"/>
      <c r="Z431" s="73"/>
    </row>
    <row r="432" spans="1:26" ht="12.75" customHeight="1">
      <c r="A432" s="4" t="str">
        <f>'12.Printing Annex'!A36</f>
        <v>12.4.3</v>
      </c>
      <c r="B432" s="4" t="str">
        <f>'12.Printing Annex'!B36</f>
        <v>B.10.7.4.6</v>
      </c>
      <c r="C432" s="4" t="str">
        <f>'12.Printing Annex'!C36</f>
        <v>Printing for AFHC-AFHC Registers, reporting formats, AFHC cards etc</v>
      </c>
      <c r="D432" s="70">
        <f>'12.Printing Annex'!K36</f>
        <v>0</v>
      </c>
      <c r="E432" s="4">
        <f>'12.Printing Annex'!L36</f>
        <v>0</v>
      </c>
      <c r="F432" s="125">
        <f>'12.Printing Annex'!M36</f>
        <v>0</v>
      </c>
      <c r="G432" s="4">
        <f>'12.Printing Annex'!N36</f>
        <v>0</v>
      </c>
      <c r="H432" s="125">
        <f>'12.Printing Annex'!O36</f>
        <v>0</v>
      </c>
      <c r="I432" s="70">
        <f>'12.Printing Annex'!P36</f>
        <v>0</v>
      </c>
      <c r="J432" s="70"/>
      <c r="K432" s="125"/>
      <c r="L432" s="73"/>
      <c r="M432" s="73"/>
      <c r="N432" s="73"/>
      <c r="O432" s="73"/>
      <c r="P432" s="73"/>
      <c r="Q432" s="73"/>
      <c r="R432" s="73"/>
      <c r="S432" s="73"/>
      <c r="T432" s="73"/>
      <c r="U432" s="73"/>
      <c r="V432" s="73"/>
      <c r="W432" s="73"/>
      <c r="X432" s="73"/>
      <c r="Y432" s="73"/>
      <c r="Z432" s="73"/>
    </row>
    <row r="433" spans="1:26" ht="12.75" customHeight="1">
      <c r="A433" s="4" t="str">
        <f>'12.Printing Annex'!A37</f>
        <v>12.4.4</v>
      </c>
      <c r="B433" s="4"/>
      <c r="C433" s="4" t="str">
        <f>'12.Printing Annex'!C37</f>
        <v xml:space="preserve">Printing of AFHS Training manuals for  MO,  ANM and Counsellor; ANM  training manual for PE training </v>
      </c>
      <c r="D433" s="70">
        <f>'12.Printing Annex'!K37</f>
        <v>0</v>
      </c>
      <c r="E433" s="4">
        <f>'12.Printing Annex'!L37</f>
        <v>0</v>
      </c>
      <c r="F433" s="125">
        <f>'12.Printing Annex'!M37</f>
        <v>0</v>
      </c>
      <c r="G433" s="4">
        <f>'12.Printing Annex'!N37</f>
        <v>0</v>
      </c>
      <c r="H433" s="125">
        <f>'12.Printing Annex'!O37</f>
        <v>0</v>
      </c>
      <c r="I433" s="70">
        <f>'12.Printing Annex'!P37</f>
        <v>0</v>
      </c>
      <c r="J433" s="70"/>
      <c r="K433" s="125"/>
      <c r="L433" s="73"/>
      <c r="M433" s="73"/>
      <c r="N433" s="73"/>
      <c r="O433" s="73"/>
      <c r="P433" s="73"/>
      <c r="Q433" s="73"/>
      <c r="R433" s="73"/>
      <c r="S433" s="73"/>
      <c r="T433" s="73"/>
      <c r="U433" s="73"/>
      <c r="V433" s="73"/>
      <c r="W433" s="73"/>
      <c r="X433" s="73"/>
      <c r="Y433" s="73"/>
      <c r="Z433" s="73"/>
    </row>
    <row r="434" spans="1:26" ht="12.75" customHeight="1">
      <c r="A434" s="4" t="str">
        <f>'12.Printing Annex'!A38</f>
        <v>12.4.5</v>
      </c>
      <c r="B434" s="4"/>
      <c r="C434" s="4" t="str">
        <f>'12.Printing Annex'!C38</f>
        <v>Printing teachers training manual, training curriculum and facilitators guide</v>
      </c>
      <c r="D434" s="70">
        <f>'12.Printing Annex'!K38</f>
        <v>0</v>
      </c>
      <c r="E434" s="4">
        <f>'12.Printing Annex'!L38</f>
        <v>0</v>
      </c>
      <c r="F434" s="125">
        <f>'12.Printing Annex'!M38</f>
        <v>0</v>
      </c>
      <c r="G434" s="4">
        <f>'12.Printing Annex'!N38</f>
        <v>0</v>
      </c>
      <c r="H434" s="125">
        <f>'12.Printing Annex'!O38</f>
        <v>0</v>
      </c>
      <c r="I434" s="70">
        <f>'12.Printing Annex'!P38</f>
        <v>0</v>
      </c>
      <c r="J434" s="70"/>
      <c r="K434" s="125"/>
      <c r="L434" s="73"/>
      <c r="M434" s="73"/>
      <c r="N434" s="73"/>
      <c r="O434" s="73"/>
      <c r="P434" s="73"/>
      <c r="Q434" s="73"/>
      <c r="R434" s="73"/>
      <c r="S434" s="73"/>
      <c r="T434" s="73"/>
      <c r="U434" s="73"/>
      <c r="V434" s="73"/>
      <c r="W434" s="73"/>
      <c r="X434" s="73"/>
      <c r="Y434" s="73"/>
      <c r="Z434" s="73"/>
    </row>
    <row r="435" spans="1:26" ht="12.75" customHeight="1">
      <c r="A435" s="4" t="str">
        <f>'12.Printing Annex'!A39</f>
        <v>12.4.6</v>
      </c>
      <c r="B435" s="4"/>
      <c r="C435" s="4" t="str">
        <f>'12.Printing Annex'!C39</f>
        <v>Any other (please specify)</v>
      </c>
      <c r="D435" s="70">
        <f>'12.Printing Annex'!K39</f>
        <v>0</v>
      </c>
      <c r="E435" s="4">
        <f>'12.Printing Annex'!L39</f>
        <v>0</v>
      </c>
      <c r="F435" s="125">
        <f>'12.Printing Annex'!M39</f>
        <v>0</v>
      </c>
      <c r="G435" s="4">
        <f>'12.Printing Annex'!N39</f>
        <v>0</v>
      </c>
      <c r="H435" s="125">
        <f>'12.Printing Annex'!O39</f>
        <v>0</v>
      </c>
      <c r="I435" s="70">
        <f>'12.Printing Annex'!P39</f>
        <v>0</v>
      </c>
      <c r="J435" s="70"/>
      <c r="K435" s="125"/>
      <c r="L435" s="73"/>
      <c r="M435" s="73"/>
      <c r="N435" s="73"/>
      <c r="O435" s="73"/>
      <c r="P435" s="73"/>
      <c r="Q435" s="73"/>
      <c r="R435" s="73"/>
      <c r="S435" s="73"/>
      <c r="T435" s="73"/>
      <c r="U435" s="73"/>
      <c r="V435" s="73"/>
      <c r="W435" s="73"/>
      <c r="X435" s="73"/>
      <c r="Y435" s="73"/>
      <c r="Z435" s="73"/>
    </row>
    <row r="436" spans="1:26" ht="13.5" customHeight="1">
      <c r="A436" s="1013"/>
      <c r="B436" s="1013"/>
      <c r="C436" s="1013" t="s">
        <v>5838</v>
      </c>
      <c r="D436" s="1014"/>
      <c r="E436" s="1013"/>
      <c r="F436" s="1018"/>
      <c r="G436" s="1013"/>
      <c r="H436" s="1018">
        <f>H482+H474+H456+H446+H437+H450+H471</f>
        <v>227.67</v>
      </c>
      <c r="I436" s="1013"/>
      <c r="J436" s="1013"/>
      <c r="K436" s="1018">
        <f>K482+K474+K456+K446+K437+K450+K471</f>
        <v>0</v>
      </c>
      <c r="L436" s="73"/>
      <c r="M436" s="73"/>
      <c r="N436" s="73"/>
      <c r="O436" s="73"/>
      <c r="P436" s="73"/>
      <c r="Q436" s="73"/>
      <c r="R436" s="73"/>
      <c r="S436" s="73"/>
      <c r="T436" s="73"/>
      <c r="U436" s="73"/>
      <c r="V436" s="73"/>
      <c r="W436" s="73"/>
      <c r="X436" s="73"/>
      <c r="Y436" s="73"/>
      <c r="Z436" s="73"/>
    </row>
    <row r="437" spans="1:26" ht="12.75" customHeight="1">
      <c r="A437" s="64">
        <f>'1.SD Facility Based Annex'!A6</f>
        <v>1</v>
      </c>
      <c r="B437" s="64"/>
      <c r="C437" s="64" t="str">
        <f>'1.SD Facility Based Annex'!C6</f>
        <v>Service Delivery - Facility Based</v>
      </c>
      <c r="D437" s="64"/>
      <c r="E437" s="64"/>
      <c r="F437" s="201"/>
      <c r="G437" s="64"/>
      <c r="H437" s="65">
        <f>H438+H443</f>
        <v>70.38</v>
      </c>
      <c r="I437" s="64"/>
      <c r="J437" s="64"/>
      <c r="K437" s="65">
        <f>K438+K443</f>
        <v>0</v>
      </c>
      <c r="L437" s="73"/>
      <c r="M437" s="73"/>
      <c r="N437" s="73"/>
      <c r="O437" s="73"/>
      <c r="P437" s="73"/>
      <c r="Q437" s="73"/>
      <c r="R437" s="73"/>
      <c r="S437" s="73"/>
      <c r="T437" s="73"/>
      <c r="U437" s="73"/>
      <c r="V437" s="73"/>
      <c r="W437" s="73"/>
      <c r="X437" s="73"/>
      <c r="Y437" s="73"/>
      <c r="Z437" s="73"/>
    </row>
    <row r="438" spans="1:26" ht="12.75" customHeight="1">
      <c r="A438" s="67">
        <f>'1.SD Facility Based Annex'!A7</f>
        <v>1.1000000000000001</v>
      </c>
      <c r="B438" s="67"/>
      <c r="C438" s="67" t="str">
        <f>'1.SD Facility Based Annex'!C7</f>
        <v>Service Delivery</v>
      </c>
      <c r="D438" s="110"/>
      <c r="E438" s="110"/>
      <c r="F438" s="112"/>
      <c r="G438" s="110"/>
      <c r="H438" s="68">
        <f>H439</f>
        <v>69.3</v>
      </c>
      <c r="I438" s="110"/>
      <c r="J438" s="110"/>
      <c r="K438" s="68">
        <f>K439</f>
        <v>0</v>
      </c>
      <c r="L438" s="73"/>
      <c r="M438" s="73"/>
      <c r="N438" s="73"/>
      <c r="O438" s="73"/>
      <c r="P438" s="73"/>
      <c r="Q438" s="73"/>
      <c r="R438" s="73"/>
      <c r="S438" s="73"/>
      <c r="T438" s="73"/>
      <c r="U438" s="73"/>
      <c r="V438" s="73"/>
      <c r="W438" s="73"/>
      <c r="X438" s="73"/>
      <c r="Y438" s="73"/>
      <c r="Z438" s="73"/>
    </row>
    <row r="439" spans="1:26" ht="12.75" customHeight="1">
      <c r="A439" s="78" t="str">
        <f>'1.SD Facility Based Annex'!A15</f>
        <v>1.1.2</v>
      </c>
      <c r="B439" s="78"/>
      <c r="C439" s="78" t="str">
        <f>'1.SD Facility Based Annex'!C15</f>
        <v>Strengthening CH Services</v>
      </c>
      <c r="D439" s="78"/>
      <c r="E439" s="116"/>
      <c r="F439" s="652"/>
      <c r="G439" s="117"/>
      <c r="H439" s="265">
        <f>SUM(H440:H442)</f>
        <v>69.3</v>
      </c>
      <c r="I439" s="78"/>
      <c r="J439" s="78"/>
      <c r="K439" s="265">
        <f>SUM(K440:K442)</f>
        <v>0</v>
      </c>
      <c r="L439" s="73"/>
      <c r="M439" s="73"/>
      <c r="N439" s="73"/>
      <c r="O439" s="73"/>
      <c r="P439" s="73"/>
      <c r="Q439" s="73"/>
      <c r="R439" s="73"/>
      <c r="S439" s="73"/>
      <c r="T439" s="73"/>
      <c r="U439" s="73"/>
      <c r="V439" s="73"/>
      <c r="W439" s="73"/>
      <c r="X439" s="73"/>
      <c r="Y439" s="73"/>
      <c r="Z439" s="73"/>
    </row>
    <row r="440" spans="1:26" ht="12.75" customHeight="1">
      <c r="A440" s="4" t="str">
        <f>+'1.SD Facility Based Annex'!A16</f>
        <v>1.1.2.1</v>
      </c>
      <c r="B440" s="4" t="str">
        <f>+'1.SD Facility Based Annex'!B16</f>
        <v>A.5.1.5</v>
      </c>
      <c r="C440" s="4" t="str">
        <f>+'1.SD Facility Based Annex'!C16</f>
        <v>New born screening-  Inborn error of metabolism (please give details per unit cost of screening, number of children to be screened and the delivery points Add details)</v>
      </c>
      <c r="D440" s="70">
        <f>+'1.SD Facility Based Annex'!K16</f>
        <v>0</v>
      </c>
      <c r="E440" s="4">
        <f>+'1.SD Facility Based Annex'!L16</f>
        <v>0</v>
      </c>
      <c r="F440" s="125">
        <f>+'1.SD Facility Based Annex'!M16</f>
        <v>0</v>
      </c>
      <c r="G440" s="4">
        <f>+'1.SD Facility Based Annex'!N16</f>
        <v>0</v>
      </c>
      <c r="H440" s="125">
        <f>+'1.SD Facility Based Annex'!O16</f>
        <v>0</v>
      </c>
      <c r="I440" s="70">
        <f>+'1.SD Facility Based Annex'!P16</f>
        <v>0</v>
      </c>
      <c r="J440" s="70"/>
      <c r="K440" s="125"/>
      <c r="L440" s="73"/>
      <c r="M440" s="73"/>
      <c r="N440" s="73"/>
      <c r="O440" s="73"/>
      <c r="P440" s="73"/>
      <c r="Q440" s="73"/>
      <c r="R440" s="73"/>
      <c r="S440" s="73"/>
      <c r="T440" s="73"/>
      <c r="U440" s="73"/>
      <c r="V440" s="73"/>
      <c r="W440" s="73"/>
      <c r="X440" s="73"/>
      <c r="Y440" s="73"/>
      <c r="Z440" s="73"/>
    </row>
    <row r="441" spans="1:26" ht="12.75" customHeight="1">
      <c r="A441" s="4" t="str">
        <f>+'1.SD Facility Based Annex'!A17</f>
        <v>1.1.2.2</v>
      </c>
      <c r="B441" s="4" t="str">
        <f>+'1.SD Facility Based Annex'!B17</f>
        <v>A.5.1.6</v>
      </c>
      <c r="C441" s="4" t="str">
        <f>+'1.SD Facility Based Annex'!C17</f>
        <v>New born screening as per  RBSK Comprehensive New-born Screening: Handbook for screening visible birth defects at all delivery points (please give details per unit cost , number of deliveries to be screened and the delivery points Add details)</v>
      </c>
      <c r="D441" s="70">
        <f>+'1.SD Facility Based Annex'!K17</f>
        <v>0</v>
      </c>
      <c r="E441" s="4">
        <f>+'1.SD Facility Based Annex'!L17</f>
        <v>0</v>
      </c>
      <c r="F441" s="125">
        <f>+'1.SD Facility Based Annex'!M17</f>
        <v>0</v>
      </c>
      <c r="G441" s="4">
        <f>+'1.SD Facility Based Annex'!N17</f>
        <v>0</v>
      </c>
      <c r="H441" s="125">
        <f>+'1.SD Facility Based Annex'!O17</f>
        <v>0</v>
      </c>
      <c r="I441" s="70">
        <f>+'1.SD Facility Based Annex'!P17</f>
        <v>0</v>
      </c>
      <c r="J441" s="70"/>
      <c r="K441" s="125"/>
      <c r="L441" s="73"/>
      <c r="M441" s="73"/>
      <c r="N441" s="73"/>
      <c r="O441" s="73"/>
      <c r="P441" s="73"/>
      <c r="Q441" s="73"/>
      <c r="R441" s="73"/>
      <c r="S441" s="73"/>
      <c r="T441" s="73"/>
      <c r="U441" s="73"/>
      <c r="V441" s="73"/>
      <c r="W441" s="73"/>
      <c r="X441" s="73"/>
      <c r="Y441" s="73"/>
      <c r="Z441" s="73"/>
    </row>
    <row r="442" spans="1:26" ht="12.75" customHeight="1">
      <c r="A442" s="4" t="str">
        <f>+'1.SD Facility Based Annex'!A18</f>
        <v>1.1.2.3</v>
      </c>
      <c r="B442" s="4" t="str">
        <f>+'1.SD Facility Based Annex'!B18</f>
        <v>A.5.2</v>
      </c>
      <c r="C442" s="70" t="str">
        <f>+'1.SD Facility Based Annex'!C18</f>
        <v>Referral Support for Secondary/ Tertiary care (pl give unit cost and unit of measure as per RBSK guidelines) - RBSK</v>
      </c>
      <c r="D442" s="70" t="str">
        <f>+'1.SD Facility Based Annex'!K18</f>
        <v>per surgery</v>
      </c>
      <c r="E442" s="4">
        <f>+'1.SD Facility Based Annex'!L18</f>
        <v>6930000</v>
      </c>
      <c r="F442" s="125">
        <f>+'1.SD Facility Based Annex'!M18</f>
        <v>69.3</v>
      </c>
      <c r="G442" s="4">
        <f>+'1.SD Facility Based Annex'!N18</f>
        <v>1</v>
      </c>
      <c r="H442" s="125">
        <f>+'1.SD Facility Based Annex'!O18</f>
        <v>69.3</v>
      </c>
      <c r="I442" s="70" t="str">
        <f>+'1.SD Facility Based Annex'!P18</f>
        <v>1. Proposed for surgeries under Cardiac Diesease as prevailance of CHDs is high among children and other conditions requiring surgery (proposal received from Dr. Manjunath) amounting to Rs. 60Lakhs - Detailed annexure attached.                                                                                                                                                                                                                                                                                 
2.Proposal received from Department of ENT GMC for one BERA Machine costing 8 lakh, Total Rs. 68Lakhs.
3. Proposal received from Dept of Plastic Surgery GMC, costing of 20 Cleft lip and palate repair (LIP) @ 5000/- per case and repair of Hypospadius surgery @15000/- for 2 cases - total Rs. 1.30L</v>
      </c>
      <c r="J442" s="70"/>
      <c r="K442" s="125"/>
      <c r="L442" s="73"/>
      <c r="M442" s="73"/>
      <c r="N442" s="73"/>
      <c r="O442" s="73"/>
      <c r="P442" s="73"/>
      <c r="Q442" s="73"/>
      <c r="R442" s="73"/>
      <c r="S442" s="73"/>
      <c r="T442" s="73"/>
      <c r="U442" s="73"/>
      <c r="V442" s="73"/>
      <c r="W442" s="73"/>
      <c r="X442" s="73"/>
      <c r="Y442" s="73"/>
      <c r="Z442" s="73"/>
    </row>
    <row r="443" spans="1:26" ht="12.75" customHeight="1">
      <c r="A443" s="67">
        <f>'1.SD Facility Based Annex'!A81</f>
        <v>1.3</v>
      </c>
      <c r="B443" s="67"/>
      <c r="C443" s="67" t="str">
        <f>'1.SD Facility Based Annex'!C81</f>
        <v>Operating Expenses</v>
      </c>
      <c r="D443" s="110"/>
      <c r="E443" s="110"/>
      <c r="F443" s="112"/>
      <c r="G443" s="110"/>
      <c r="H443" s="68">
        <f t="shared" ref="H443:H444" si="46">H444</f>
        <v>1.08</v>
      </c>
      <c r="I443" s="110"/>
      <c r="J443" s="110"/>
      <c r="K443" s="68">
        <f t="shared" ref="K443:K444" si="47">K444</f>
        <v>0</v>
      </c>
      <c r="L443" s="73"/>
      <c r="M443" s="73"/>
      <c r="N443" s="73"/>
      <c r="O443" s="73"/>
      <c r="P443" s="73"/>
      <c r="Q443" s="73"/>
      <c r="R443" s="73"/>
      <c r="S443" s="73"/>
      <c r="T443" s="73"/>
      <c r="U443" s="73"/>
      <c r="V443" s="73"/>
      <c r="W443" s="73"/>
      <c r="X443" s="73"/>
      <c r="Y443" s="73"/>
      <c r="Z443" s="73"/>
    </row>
    <row r="444" spans="1:26" ht="12.75" customHeight="1">
      <c r="A444" s="78" t="str">
        <f>'1.SD Facility Based Annex'!A82</f>
        <v>1.3.1</v>
      </c>
      <c r="B444" s="78"/>
      <c r="C444" s="117" t="str">
        <f>'1.SD Facility Based Annex'!C82</f>
        <v>Operating expenses for Facilities (e.g. operating cost rent, electricity, stationary, internet, office expense etc.)</v>
      </c>
      <c r="D444" s="78"/>
      <c r="E444" s="116"/>
      <c r="F444" s="652"/>
      <c r="G444" s="117"/>
      <c r="H444" s="265">
        <f t="shared" si="46"/>
        <v>1.08</v>
      </c>
      <c r="I444" s="78"/>
      <c r="J444" s="78"/>
      <c r="K444" s="265">
        <f t="shared" si="47"/>
        <v>0</v>
      </c>
      <c r="L444" s="73"/>
      <c r="M444" s="73"/>
      <c r="N444" s="73"/>
      <c r="O444" s="73"/>
      <c r="P444" s="73"/>
      <c r="Q444" s="73"/>
      <c r="R444" s="73"/>
      <c r="S444" s="73"/>
      <c r="T444" s="73"/>
      <c r="U444" s="73"/>
      <c r="V444" s="73"/>
      <c r="W444" s="73"/>
      <c r="X444" s="73"/>
      <c r="Y444" s="73"/>
      <c r="Z444" s="73"/>
    </row>
    <row r="445" spans="1:26" ht="12.75" customHeight="1">
      <c r="A445" s="4" t="str">
        <f>'1.SD Facility Based Annex'!A89</f>
        <v>1.3.1.7</v>
      </c>
      <c r="B445" s="4" t="str">
        <f>'1.SD Facility Based Annex'!B89</f>
        <v>A.5.1.4/ B16.1.6.3.5</v>
      </c>
      <c r="C445" s="4" t="str">
        <f>+'1.SD Facility Based Annex'!C89</f>
        <v>DEIC (including Data card internet connection for laptops and rental)</v>
      </c>
      <c r="D445" s="70" t="str">
        <f>+'1.SD Facility Based Annex'!K89</f>
        <v>per district</v>
      </c>
      <c r="E445" s="4">
        <f>+'1.SD Facility Based Annex'!L89</f>
        <v>54000</v>
      </c>
      <c r="F445" s="125">
        <f>+'1.SD Facility Based Annex'!M89</f>
        <v>0.54</v>
      </c>
      <c r="G445" s="4">
        <f>+'1.SD Facility Based Annex'!N89</f>
        <v>2</v>
      </c>
      <c r="H445" s="125">
        <f>+'1.SD Facility Based Annex'!O89</f>
        <v>1.08</v>
      </c>
      <c r="I445" s="70" t="str">
        <f>+'1.SD Facility Based Annex'!P89</f>
        <v xml:space="preserve">Rs. 4,500/- per DEIC, per month each for 2 DEIC teams  </v>
      </c>
      <c r="J445" s="70"/>
      <c r="K445" s="125"/>
      <c r="L445" s="73"/>
      <c r="M445" s="73"/>
      <c r="N445" s="73"/>
      <c r="O445" s="73"/>
      <c r="P445" s="73"/>
      <c r="Q445" s="73"/>
      <c r="R445" s="73"/>
      <c r="S445" s="73"/>
      <c r="T445" s="73"/>
      <c r="U445" s="73"/>
      <c r="V445" s="73"/>
      <c r="W445" s="73"/>
      <c r="X445" s="73"/>
      <c r="Y445" s="73"/>
      <c r="Z445" s="73"/>
    </row>
    <row r="446" spans="1:26" ht="12.75" customHeight="1">
      <c r="A446" s="64">
        <v>2</v>
      </c>
      <c r="B446" s="64"/>
      <c r="C446" s="64" t="str">
        <f>'2.SD Community Based Annex'!C6</f>
        <v>Service Delivery - Community Based</v>
      </c>
      <c r="D446" s="64"/>
      <c r="E446" s="64"/>
      <c r="F446" s="201"/>
      <c r="G446" s="64"/>
      <c r="H446" s="65">
        <f>H447</f>
        <v>45.72</v>
      </c>
      <c r="I446" s="64"/>
      <c r="J446" s="64"/>
      <c r="K446" s="65">
        <f>K447</f>
        <v>0</v>
      </c>
      <c r="L446" s="73"/>
      <c r="M446" s="73"/>
      <c r="N446" s="73"/>
      <c r="O446" s="73"/>
      <c r="P446" s="73"/>
      <c r="Q446" s="73"/>
      <c r="R446" s="73"/>
      <c r="S446" s="73"/>
      <c r="T446" s="73"/>
      <c r="U446" s="73"/>
      <c r="V446" s="73"/>
      <c r="W446" s="73"/>
      <c r="X446" s="73"/>
      <c r="Y446" s="73"/>
      <c r="Z446" s="73"/>
    </row>
    <row r="447" spans="1:26" ht="12.75" customHeight="1">
      <c r="A447" s="67">
        <f>'2.SD Community Based Annex'!A18</f>
        <v>2.2000000000000002</v>
      </c>
      <c r="B447" s="67"/>
      <c r="C447" s="67" t="str">
        <f>'2.SD Community Based Annex'!C18</f>
        <v>Recurring/ Operational cost</v>
      </c>
      <c r="D447" s="67"/>
      <c r="E447" s="115"/>
      <c r="F447" s="203"/>
      <c r="G447" s="115"/>
      <c r="H447" s="203">
        <f>SUM(H448:H449)</f>
        <v>45.72</v>
      </c>
      <c r="I447" s="67"/>
      <c r="J447" s="67"/>
      <c r="K447" s="203">
        <f>SUM(K448:K449)</f>
        <v>0</v>
      </c>
      <c r="L447" s="73"/>
      <c r="M447" s="73"/>
      <c r="N447" s="73"/>
      <c r="O447" s="73"/>
      <c r="P447" s="73"/>
      <c r="Q447" s="73"/>
      <c r="R447" s="73"/>
      <c r="S447" s="73"/>
      <c r="T447" s="73"/>
      <c r="U447" s="73"/>
      <c r="V447" s="73"/>
      <c r="W447" s="73"/>
      <c r="X447" s="73"/>
      <c r="Y447" s="73"/>
      <c r="Z447" s="73"/>
    </row>
    <row r="448" spans="1:26" ht="12.75" customHeight="1">
      <c r="A448" s="4" t="str">
        <f>'2.SD Community Based Annex'!A21</f>
        <v>2.2.3</v>
      </c>
      <c r="B448" s="4" t="str">
        <f>'2.SD Community Based Annex'!B21</f>
        <v>A.5.1.3</v>
      </c>
      <c r="C448" s="4" t="str">
        <f>'2.SD Community Based Annex'!C21</f>
        <v>Mobility support  for RBSK Mobile health team</v>
      </c>
      <c r="D448" s="70" t="str">
        <f>'2.SD Community Based Annex'!K21</f>
        <v>Per annum</v>
      </c>
      <c r="E448" s="4">
        <f>'2.SD Community Based Annex'!L21</f>
        <v>300000</v>
      </c>
      <c r="F448" s="125">
        <f>'2.SD Community Based Annex'!M21</f>
        <v>3</v>
      </c>
      <c r="G448" s="4">
        <f>'2.SD Community Based Annex'!N21</f>
        <v>15</v>
      </c>
      <c r="H448" s="125">
        <f>'2.SD Community Based Annex'!O21</f>
        <v>45</v>
      </c>
      <c r="I448" s="70" t="str">
        <f>'2.SD Community Based Annex'!P21</f>
        <v>Rs. 25000/- per month for 12 months for 15 mobile health team</v>
      </c>
      <c r="J448" s="70"/>
      <c r="K448" s="125"/>
      <c r="L448" s="73"/>
      <c r="M448" s="73"/>
      <c r="N448" s="73"/>
      <c r="O448" s="73"/>
      <c r="P448" s="73"/>
      <c r="Q448" s="73"/>
      <c r="R448" s="73"/>
      <c r="S448" s="73"/>
      <c r="T448" s="73"/>
      <c r="U448" s="73"/>
      <c r="V448" s="73"/>
      <c r="W448" s="73"/>
      <c r="X448" s="73"/>
      <c r="Y448" s="73"/>
      <c r="Z448" s="73"/>
    </row>
    <row r="449" spans="1:26" ht="12.75" customHeight="1">
      <c r="A449" s="4" t="str">
        <f>'2.SD Community Based Annex'!A22</f>
        <v>2.2.4</v>
      </c>
      <c r="B449" s="4" t="str">
        <f>'2.SD Community Based Annex'!B22</f>
        <v>B16.1.6.3.6</v>
      </c>
      <c r="C449" s="4" t="str">
        <f>'2.SD Community Based Annex'!C22</f>
        <v>Support for RBSK: CUG connection per team and rental</v>
      </c>
      <c r="D449" s="70" t="str">
        <f>'2.SD Community Based Annex'!K22</f>
        <v>Per team</v>
      </c>
      <c r="E449" s="4">
        <f>'2.SD Community Based Annex'!L22</f>
        <v>6000</v>
      </c>
      <c r="F449" s="125">
        <f>'2.SD Community Based Annex'!M22</f>
        <v>0.06</v>
      </c>
      <c r="G449" s="4">
        <f>'2.SD Community Based Annex'!N22</f>
        <v>12</v>
      </c>
      <c r="H449" s="125">
        <f>'2.SD Community Based Annex'!O22</f>
        <v>0.72</v>
      </c>
      <c r="I449" s="70" t="str">
        <f>'2.SD Community Based Annex'!P22</f>
        <v>One CUG connection per team @ Rs. 400 per month for 15 team</v>
      </c>
      <c r="J449" s="70"/>
      <c r="K449" s="125"/>
      <c r="L449" s="73"/>
      <c r="M449" s="73"/>
      <c r="N449" s="73"/>
      <c r="O449" s="73"/>
      <c r="P449" s="73"/>
      <c r="Q449" s="73"/>
      <c r="R449" s="73"/>
      <c r="S449" s="73"/>
      <c r="T449" s="73"/>
      <c r="U449" s="73"/>
      <c r="V449" s="73"/>
      <c r="W449" s="73"/>
      <c r="X449" s="73"/>
      <c r="Y449" s="73"/>
      <c r="Z449" s="73"/>
    </row>
    <row r="450" spans="1:26" ht="12.75" customHeight="1">
      <c r="A450" s="64">
        <f>'5.Infrastructure Annex'!A6</f>
        <v>5</v>
      </c>
      <c r="B450" s="64"/>
      <c r="C450" s="64" t="str">
        <f>'5.Infrastructure Annex'!C6</f>
        <v>Infrastructure</v>
      </c>
      <c r="D450" s="64"/>
      <c r="E450" s="108"/>
      <c r="F450" s="757"/>
      <c r="G450" s="108"/>
      <c r="H450" s="65">
        <f>H451</f>
        <v>0</v>
      </c>
      <c r="I450" s="64"/>
      <c r="J450" s="64"/>
      <c r="K450" s="65">
        <f>K451</f>
        <v>0</v>
      </c>
      <c r="L450" s="73"/>
      <c r="M450" s="73"/>
      <c r="N450" s="73"/>
      <c r="O450" s="73"/>
      <c r="P450" s="73"/>
      <c r="Q450" s="73"/>
      <c r="R450" s="73"/>
      <c r="S450" s="73"/>
      <c r="T450" s="73"/>
      <c r="U450" s="73"/>
      <c r="V450" s="73"/>
      <c r="W450" s="73"/>
      <c r="X450" s="73"/>
      <c r="Y450" s="73"/>
      <c r="Z450" s="73"/>
    </row>
    <row r="451" spans="1:26" ht="12.75" customHeight="1">
      <c r="A451" s="67">
        <f>'5.Infrastructure Annex'!A54</f>
        <v>5.2</v>
      </c>
      <c r="B451" s="67"/>
      <c r="C451" s="67" t="str">
        <f>'5.Infrastructure Annex'!C54</f>
        <v xml:space="preserve">New Constructions </v>
      </c>
      <c r="D451" s="67"/>
      <c r="E451" s="111"/>
      <c r="F451" s="759"/>
      <c r="G451" s="111"/>
      <c r="H451" s="669">
        <f>H452+H454</f>
        <v>0</v>
      </c>
      <c r="I451" s="110"/>
      <c r="J451" s="110"/>
      <c r="K451" s="669">
        <f>K452+K454</f>
        <v>0</v>
      </c>
      <c r="L451" s="73"/>
      <c r="M451" s="73"/>
      <c r="N451" s="73"/>
      <c r="O451" s="73"/>
      <c r="P451" s="73"/>
      <c r="Q451" s="73"/>
      <c r="R451" s="73"/>
      <c r="S451" s="73"/>
      <c r="T451" s="73"/>
      <c r="U451" s="73"/>
      <c r="V451" s="73"/>
      <c r="W451" s="73"/>
      <c r="X451" s="73"/>
      <c r="Y451" s="73"/>
      <c r="Z451" s="73"/>
    </row>
    <row r="452" spans="1:26" ht="12.75" customHeight="1">
      <c r="A452" s="117" t="str">
        <f>'5.Infrastructure Annex'!A55</f>
        <v>5.2.1</v>
      </c>
      <c r="B452" s="117"/>
      <c r="C452" s="117" t="str">
        <f>'5.Infrastructure Annex'!C55</f>
        <v>New construction (to be initiated this year) as per the IPHS norms including staff quarters</v>
      </c>
      <c r="D452" s="78"/>
      <c r="E452" s="119"/>
      <c r="F452" s="651"/>
      <c r="G452" s="119"/>
      <c r="H452" s="652">
        <f>H453</f>
        <v>0</v>
      </c>
      <c r="I452" s="204"/>
      <c r="J452" s="204"/>
      <c r="K452" s="652">
        <f>K453</f>
        <v>0</v>
      </c>
      <c r="L452" s="73"/>
      <c r="M452" s="73"/>
      <c r="N452" s="73"/>
      <c r="O452" s="73"/>
      <c r="P452" s="73"/>
      <c r="Q452" s="73"/>
      <c r="R452" s="73"/>
      <c r="S452" s="73"/>
      <c r="T452" s="73"/>
      <c r="U452" s="73"/>
      <c r="V452" s="73"/>
      <c r="W452" s="73"/>
      <c r="X452" s="73"/>
      <c r="Y452" s="73"/>
      <c r="Z452" s="73"/>
    </row>
    <row r="453" spans="1:26" ht="12.75" customHeight="1">
      <c r="A453" s="4" t="str">
        <f>'5.Infrastructure Annex'!A63</f>
        <v>5.2.1.8</v>
      </c>
      <c r="B453" s="4" t="str">
        <f>'5.Infrastructure Annex'!B63</f>
        <v>B5.13.1</v>
      </c>
      <c r="C453" s="4" t="str">
        <f>'5.Infrastructure Annex'!C63</f>
        <v>DEIC (RBSK)</v>
      </c>
      <c r="D453" s="70">
        <f>'5.Infrastructure Annex'!K63</f>
        <v>0</v>
      </c>
      <c r="E453" s="4">
        <f>'5.Infrastructure Annex'!L63</f>
        <v>0</v>
      </c>
      <c r="F453" s="125">
        <f>'5.Infrastructure Annex'!M63</f>
        <v>0</v>
      </c>
      <c r="G453" s="4">
        <f>'5.Infrastructure Annex'!N63</f>
        <v>0</v>
      </c>
      <c r="H453" s="125">
        <f>'5.Infrastructure Annex'!O63</f>
        <v>0</v>
      </c>
      <c r="I453" s="70">
        <f>'5.Infrastructure Annex'!P63</f>
        <v>0</v>
      </c>
      <c r="J453" s="70"/>
      <c r="K453" s="125"/>
      <c r="L453" s="73"/>
      <c r="M453" s="73"/>
      <c r="N453" s="73"/>
      <c r="O453" s="73"/>
      <c r="P453" s="73"/>
      <c r="Q453" s="73"/>
      <c r="R453" s="73"/>
      <c r="S453" s="73"/>
      <c r="T453" s="73"/>
      <c r="U453" s="73"/>
      <c r="V453" s="73"/>
      <c r="W453" s="73"/>
      <c r="X453" s="73"/>
      <c r="Y453" s="73"/>
      <c r="Z453" s="73"/>
    </row>
    <row r="454" spans="1:26" ht="12.75" customHeight="1">
      <c r="A454" s="117" t="str">
        <f>'5.Infrastructure Annex'!A70</f>
        <v>5.2.2</v>
      </c>
      <c r="B454" s="117"/>
      <c r="C454" s="265" t="str">
        <f>'5.Infrastructure Annex'!C70</f>
        <v>Carry forward of new construction initiated last year, or the year before</v>
      </c>
      <c r="D454" s="650"/>
      <c r="E454" s="119"/>
      <c r="F454" s="651"/>
      <c r="G454" s="119"/>
      <c r="H454" s="652">
        <f>H455</f>
        <v>0</v>
      </c>
      <c r="I454" s="204"/>
      <c r="J454" s="204"/>
      <c r="K454" s="652">
        <f>K455</f>
        <v>0</v>
      </c>
      <c r="L454" s="73"/>
      <c r="M454" s="73"/>
      <c r="N454" s="73"/>
      <c r="O454" s="73"/>
      <c r="P454" s="73"/>
      <c r="Q454" s="73"/>
      <c r="R454" s="73"/>
      <c r="S454" s="73"/>
      <c r="T454" s="73"/>
      <c r="U454" s="73"/>
      <c r="V454" s="73"/>
      <c r="W454" s="73"/>
      <c r="X454" s="73"/>
      <c r="Y454" s="73"/>
      <c r="Z454" s="73"/>
    </row>
    <row r="455" spans="1:26" ht="12.75" customHeight="1">
      <c r="A455" s="4" t="str">
        <f>'5.Infrastructure Annex'!A77</f>
        <v>5.2.2.7</v>
      </c>
      <c r="B455" s="4" t="str">
        <f>'5.Infrastructure Annex'!B77</f>
        <v>B.5.13.2</v>
      </c>
      <c r="C455" s="4" t="str">
        <f>'5.Infrastructure Annex'!C77</f>
        <v>DEIC (RBSK)</v>
      </c>
      <c r="D455" s="70">
        <f>'5.Infrastructure Annex'!K77</f>
        <v>0</v>
      </c>
      <c r="E455" s="4">
        <f>'5.Infrastructure Annex'!L77</f>
        <v>0</v>
      </c>
      <c r="F455" s="125">
        <f>'5.Infrastructure Annex'!M77</f>
        <v>0</v>
      </c>
      <c r="G455" s="125">
        <f>'5.Infrastructure Annex'!M77</f>
        <v>0</v>
      </c>
      <c r="H455" s="125">
        <f>'5.Infrastructure Annex'!N77</f>
        <v>0</v>
      </c>
      <c r="I455" s="130">
        <f>'5.Infrastructure Annex'!O77</f>
        <v>0</v>
      </c>
      <c r="J455" s="70"/>
      <c r="K455" s="125"/>
      <c r="L455" s="73"/>
      <c r="M455" s="73"/>
      <c r="N455" s="73"/>
      <c r="O455" s="73"/>
      <c r="P455" s="73"/>
      <c r="Q455" s="73"/>
      <c r="R455" s="73"/>
      <c r="S455" s="73"/>
      <c r="T455" s="73"/>
      <c r="U455" s="73"/>
      <c r="V455" s="73"/>
      <c r="W455" s="73"/>
      <c r="X455" s="73"/>
      <c r="Y455" s="73"/>
      <c r="Z455" s="73"/>
    </row>
    <row r="456" spans="1:26" ht="12.75" customHeight="1">
      <c r="A456" s="64">
        <f>'6.Procurement Annex'!A6</f>
        <v>6</v>
      </c>
      <c r="B456" s="64"/>
      <c r="C456" s="64" t="str">
        <f>'6.Procurement Annex'!C6</f>
        <v>Procurement</v>
      </c>
      <c r="D456" s="64"/>
      <c r="E456" s="64"/>
      <c r="F456" s="201"/>
      <c r="G456" s="64"/>
      <c r="H456" s="65">
        <f>H457+H467</f>
        <v>75.5</v>
      </c>
      <c r="I456" s="64"/>
      <c r="J456" s="64"/>
      <c r="K456" s="65">
        <f>K457+K467</f>
        <v>0</v>
      </c>
      <c r="L456" s="73"/>
      <c r="M456" s="73"/>
      <c r="N456" s="73"/>
      <c r="O456" s="73"/>
      <c r="P456" s="73"/>
      <c r="Q456" s="73"/>
      <c r="R456" s="73"/>
      <c r="S456" s="73"/>
      <c r="T456" s="73"/>
      <c r="U456" s="73"/>
      <c r="V456" s="73"/>
      <c r="W456" s="73"/>
      <c r="X456" s="73"/>
      <c r="Y456" s="73"/>
      <c r="Z456" s="73"/>
    </row>
    <row r="457" spans="1:26" ht="12.75" customHeight="1">
      <c r="A457" s="67">
        <f>+'6.Procurement Annex'!A7</f>
        <v>6.1</v>
      </c>
      <c r="B457" s="67"/>
      <c r="C457" s="67" t="str">
        <f>+'6.Procurement Annex'!C7</f>
        <v>Procurement of Equipment</v>
      </c>
      <c r="D457" s="67"/>
      <c r="E457" s="67"/>
      <c r="F457" s="202"/>
      <c r="G457" s="238"/>
      <c r="H457" s="68">
        <f>H458+H463</f>
        <v>63.5</v>
      </c>
      <c r="I457" s="67"/>
      <c r="J457" s="67"/>
      <c r="K457" s="68">
        <f>K458+K463</f>
        <v>0</v>
      </c>
      <c r="L457" s="73"/>
      <c r="M457" s="73"/>
      <c r="N457" s="73"/>
      <c r="O457" s="73"/>
      <c r="P457" s="73"/>
      <c r="Q457" s="73"/>
      <c r="R457" s="73"/>
      <c r="S457" s="73"/>
      <c r="T457" s="73"/>
      <c r="U457" s="73"/>
      <c r="V457" s="73"/>
      <c r="W457" s="73"/>
      <c r="X457" s="73"/>
      <c r="Y457" s="73"/>
      <c r="Z457" s="73"/>
    </row>
    <row r="458" spans="1:26" ht="12.75" customHeight="1">
      <c r="A458" s="78" t="str">
        <f>+'6.Procurement Annex'!A8</f>
        <v>6.1.1</v>
      </c>
      <c r="B458" s="78"/>
      <c r="C458" s="78" t="str">
        <f>+'6.Procurement Annex'!C8</f>
        <v>Procurement of Bio-medical Equipment</v>
      </c>
      <c r="D458" s="78"/>
      <c r="E458" s="117"/>
      <c r="F458" s="265"/>
      <c r="G458" s="117"/>
      <c r="H458" s="265">
        <f>H459</f>
        <v>63.5</v>
      </c>
      <c r="I458" s="78"/>
      <c r="J458" s="78"/>
      <c r="K458" s="265">
        <f>K459</f>
        <v>0</v>
      </c>
      <c r="L458" s="73"/>
      <c r="M458" s="73"/>
      <c r="N458" s="73"/>
      <c r="O458" s="73"/>
      <c r="P458" s="73"/>
      <c r="Q458" s="73"/>
      <c r="R458" s="73"/>
      <c r="S458" s="73"/>
      <c r="T458" s="73"/>
      <c r="U458" s="73"/>
      <c r="V458" s="73"/>
      <c r="W458" s="73"/>
      <c r="X458" s="73"/>
      <c r="Y458" s="73"/>
      <c r="Z458" s="73"/>
    </row>
    <row r="459" spans="1:26" ht="12.75" customHeight="1">
      <c r="A459" s="268" t="str">
        <f>+'6.Procurement Annex'!A29</f>
        <v>6.1.1.5</v>
      </c>
      <c r="B459" s="268"/>
      <c r="C459" s="268" t="str">
        <f>+'6.Procurement Annex'!C29</f>
        <v>Procurement of bio-medical equipment:  RBSK</v>
      </c>
      <c r="D459" s="290"/>
      <c r="E459" s="268"/>
      <c r="F459" s="311"/>
      <c r="G459" s="268"/>
      <c r="H459" s="311">
        <f>SUM(H460:H462)</f>
        <v>63.5</v>
      </c>
      <c r="I459" s="290"/>
      <c r="J459" s="290"/>
      <c r="K459" s="311">
        <f>SUM(K460:K462)</f>
        <v>0</v>
      </c>
      <c r="L459" s="73"/>
      <c r="M459" s="73"/>
      <c r="N459" s="73"/>
      <c r="O459" s="73"/>
      <c r="P459" s="73"/>
      <c r="Q459" s="73"/>
      <c r="R459" s="73"/>
      <c r="S459" s="73"/>
      <c r="T459" s="73"/>
      <c r="U459" s="73"/>
      <c r="V459" s="73"/>
      <c r="W459" s="73"/>
      <c r="X459" s="73"/>
      <c r="Y459" s="73"/>
      <c r="Z459" s="73"/>
    </row>
    <row r="460" spans="1:26" ht="12.75" customHeight="1">
      <c r="A460" s="4" t="str">
        <f>+'6.Procurement Annex'!A30</f>
        <v>6.1.1.5.1</v>
      </c>
      <c r="B460" s="4" t="str">
        <f>+'6.Procurement Annex'!B30</f>
        <v>B16.1.6.3.1</v>
      </c>
      <c r="C460" s="4" t="str">
        <f>+'6.Procurement Annex'!C30</f>
        <v xml:space="preserve">Equipment for Mobile health teams </v>
      </c>
      <c r="D460" s="70" t="str">
        <f>+'6.Procurement Annex'!K30</f>
        <v>Per MHT</v>
      </c>
      <c r="E460" s="4">
        <f>+'6.Procurement Annex'!L30</f>
        <v>10000</v>
      </c>
      <c r="F460" s="125">
        <f>+'6.Procurement Annex'!M30</f>
        <v>0.1</v>
      </c>
      <c r="G460" s="4">
        <f>+'6.Procurement Annex'!N30</f>
        <v>15</v>
      </c>
      <c r="H460" s="125">
        <f>+'6.Procurement Annex'!O30</f>
        <v>1.5</v>
      </c>
      <c r="I460" s="70" t="str">
        <f>+'6.Procurement Annex'!P30</f>
        <v xml:space="preserve"> Continued activity: Equipment for 15 MHTs @10000 per MHT</v>
      </c>
      <c r="J460" s="70"/>
      <c r="K460" s="125"/>
      <c r="L460" s="73"/>
      <c r="M460" s="73"/>
      <c r="N460" s="73"/>
      <c r="O460" s="73"/>
      <c r="P460" s="73"/>
      <c r="Q460" s="73"/>
      <c r="R460" s="73"/>
      <c r="S460" s="73"/>
      <c r="T460" s="73"/>
      <c r="U460" s="73"/>
      <c r="V460" s="73"/>
      <c r="W460" s="73"/>
      <c r="X460" s="73"/>
      <c r="Y460" s="73"/>
      <c r="Z460" s="73"/>
    </row>
    <row r="461" spans="1:26" ht="12.75" customHeight="1">
      <c r="A461" s="4" t="str">
        <f>+'6.Procurement Annex'!A31</f>
        <v>6.1.1.5.2</v>
      </c>
      <c r="B461" s="4" t="str">
        <f>+'6.Procurement Annex'!B31</f>
        <v>B16.1.6.3.2</v>
      </c>
      <c r="C461" s="4" t="str">
        <f>+'6.Procurement Annex'!C31</f>
        <v xml:space="preserve">Equipment for DEIC </v>
      </c>
      <c r="D461" s="70" t="str">
        <f>+'6.Procurement Annex'!K31</f>
        <v>Total cost</v>
      </c>
      <c r="E461" s="4">
        <f>+'6.Procurement Annex'!L31</f>
        <v>6200000</v>
      </c>
      <c r="F461" s="125">
        <f>+'6.Procurement Annex'!M31</f>
        <v>62</v>
      </c>
      <c r="G461" s="4">
        <f>+'6.Procurement Annex'!N31</f>
        <v>1</v>
      </c>
      <c r="H461" s="125">
        <f>+'6.Procurement Annex'!O31</f>
        <v>62</v>
      </c>
      <c r="I461" s="70" t="str">
        <f>+'6.Procurement Annex'!P31</f>
        <v xml:space="preserve"> 1) 3 D printer for customized prosthetics for patients needing manipulations at the joints EG: CTEV( Club foot) and Cerebral Palsy for South Goa DEIC. for printer 57.3 lakhs and 3.6 lakhs for Technician Salary Detailed annexure attached. 
2)  For North Goa for amount of Rs. 75000/- Detailed annexure attached</v>
      </c>
      <c r="J461" s="70"/>
      <c r="K461" s="125"/>
      <c r="L461" s="73"/>
      <c r="M461" s="73"/>
      <c r="N461" s="73"/>
      <c r="O461" s="73"/>
      <c r="P461" s="73"/>
      <c r="Q461" s="73"/>
      <c r="R461" s="73"/>
      <c r="S461" s="73"/>
      <c r="T461" s="73"/>
      <c r="U461" s="73"/>
      <c r="V461" s="73"/>
      <c r="W461" s="73"/>
      <c r="X461" s="73"/>
      <c r="Y461" s="73"/>
      <c r="Z461" s="73"/>
    </row>
    <row r="462" spans="1:26" ht="12.75" customHeight="1">
      <c r="A462" s="4" t="str">
        <f>+'6.Procurement Annex'!A32</f>
        <v>6.1.1.5.3</v>
      </c>
      <c r="B462" s="4"/>
      <c r="C462" s="4" t="str">
        <f>+'6.Procurement Annex'!C32</f>
        <v>Any other equipment (please specify)</v>
      </c>
      <c r="D462" s="70">
        <f>+'6.Procurement Annex'!K32</f>
        <v>0</v>
      </c>
      <c r="E462" s="4">
        <f>+'6.Procurement Annex'!L32</f>
        <v>0</v>
      </c>
      <c r="F462" s="125">
        <f>+'6.Procurement Annex'!M32</f>
        <v>0</v>
      </c>
      <c r="G462" s="4">
        <f>+'6.Procurement Annex'!N32</f>
        <v>0</v>
      </c>
      <c r="H462" s="125">
        <f>+'6.Procurement Annex'!O32</f>
        <v>0</v>
      </c>
      <c r="I462" s="70">
        <f>+'6.Procurement Annex'!P32</f>
        <v>0</v>
      </c>
      <c r="J462" s="70"/>
      <c r="K462" s="125"/>
      <c r="L462" s="73"/>
      <c r="M462" s="73"/>
      <c r="N462" s="73"/>
      <c r="O462" s="73"/>
      <c r="P462" s="73"/>
      <c r="Q462" s="73"/>
      <c r="R462" s="73"/>
      <c r="S462" s="73"/>
      <c r="T462" s="73"/>
      <c r="U462" s="73"/>
      <c r="V462" s="73"/>
      <c r="W462" s="73"/>
      <c r="X462" s="73"/>
      <c r="Y462" s="73"/>
      <c r="Z462" s="73"/>
    </row>
    <row r="463" spans="1:26" ht="12.75" customHeight="1">
      <c r="A463" s="78" t="str">
        <f>+'6.Procurement Annex'!A105</f>
        <v>6.1.2</v>
      </c>
      <c r="B463" s="78"/>
      <c r="C463" s="78" t="str">
        <f>+'6.Procurement Annex'!C105</f>
        <v xml:space="preserve">Procurement of Other Equipment </v>
      </c>
      <c r="D463" s="78"/>
      <c r="E463" s="117"/>
      <c r="F463" s="265"/>
      <c r="G463" s="117"/>
      <c r="H463" s="265">
        <f>H464</f>
        <v>0</v>
      </c>
      <c r="I463" s="78"/>
      <c r="J463" s="78"/>
      <c r="K463" s="265">
        <f>K464</f>
        <v>0</v>
      </c>
      <c r="L463" s="73"/>
      <c r="M463" s="73"/>
      <c r="N463" s="73"/>
      <c r="O463" s="73"/>
      <c r="P463" s="73"/>
      <c r="Q463" s="73"/>
      <c r="R463" s="73"/>
      <c r="S463" s="73"/>
      <c r="T463" s="73"/>
      <c r="U463" s="73"/>
      <c r="V463" s="73"/>
      <c r="W463" s="73"/>
      <c r="X463" s="73"/>
      <c r="Y463" s="73"/>
      <c r="Z463" s="73"/>
    </row>
    <row r="464" spans="1:26" ht="12.75" customHeight="1">
      <c r="A464" s="268" t="str">
        <f>+'6.Procurement Annex'!A106</f>
        <v>6.1.2.1</v>
      </c>
      <c r="B464" s="268"/>
      <c r="C464" s="268" t="str">
        <f>+'6.Procurement Annex'!C106</f>
        <v>Procurement of other equipment: RMNCH+A</v>
      </c>
      <c r="D464" s="290"/>
      <c r="E464" s="268"/>
      <c r="F464" s="311"/>
      <c r="G464" s="268"/>
      <c r="H464" s="311">
        <f>SUM(H465:H466)</f>
        <v>0</v>
      </c>
      <c r="I464" s="290"/>
      <c r="J464" s="290"/>
      <c r="K464" s="311">
        <f>SUM(K465:K466)</f>
        <v>0</v>
      </c>
      <c r="L464" s="73"/>
      <c r="M464" s="73"/>
      <c r="N464" s="73"/>
      <c r="O464" s="73"/>
      <c r="P464" s="73"/>
      <c r="Q464" s="73"/>
      <c r="R464" s="73"/>
      <c r="S464" s="73"/>
      <c r="T464" s="73"/>
      <c r="U464" s="73"/>
      <c r="V464" s="73"/>
      <c r="W464" s="73"/>
      <c r="X464" s="73"/>
      <c r="Y464" s="73"/>
      <c r="Z464" s="73"/>
    </row>
    <row r="465" spans="1:26" ht="12.75" customHeight="1">
      <c r="A465" s="4" t="str">
        <f>+'6.Procurement Annex'!A108</f>
        <v>6.1.2.1.2</v>
      </c>
      <c r="B465" s="4" t="str">
        <f>+'6.Procurement Annex'!B108</f>
        <v>B16.1.6.3.3</v>
      </c>
      <c r="C465" s="4" t="str">
        <f>+'6.Procurement Annex'!C108</f>
        <v>Laptop for mobile health teams</v>
      </c>
      <c r="D465" s="70">
        <f>+'6.Procurement Annex'!K108</f>
        <v>0</v>
      </c>
      <c r="E465" s="4">
        <f>+'6.Procurement Annex'!L108</f>
        <v>0</v>
      </c>
      <c r="F465" s="125">
        <f>+'6.Procurement Annex'!M108</f>
        <v>0</v>
      </c>
      <c r="G465" s="4">
        <f>+'6.Procurement Annex'!N108</f>
        <v>0</v>
      </c>
      <c r="H465" s="125">
        <f>+'6.Procurement Annex'!O108</f>
        <v>0</v>
      </c>
      <c r="I465" s="70">
        <f>+'6.Procurement Annex'!P108</f>
        <v>0</v>
      </c>
      <c r="J465" s="70"/>
      <c r="K465" s="125"/>
      <c r="L465" s="73"/>
      <c r="M465" s="73"/>
      <c r="N465" s="73"/>
      <c r="O465" s="73"/>
      <c r="P465" s="73"/>
      <c r="Q465" s="73"/>
      <c r="R465" s="73"/>
      <c r="S465" s="73"/>
      <c r="T465" s="73"/>
      <c r="U465" s="73"/>
      <c r="V465" s="73"/>
      <c r="W465" s="73"/>
      <c r="X465" s="73"/>
      <c r="Y465" s="73"/>
      <c r="Z465" s="73"/>
    </row>
    <row r="466" spans="1:26" ht="12.75" customHeight="1">
      <c r="A466" s="4" t="str">
        <f>+'6.Procurement Annex'!A109</f>
        <v>6.1.2.1.3</v>
      </c>
      <c r="B466" s="4" t="str">
        <f>+'6.Procurement Annex'!B109</f>
        <v>B16.1.6.3.4</v>
      </c>
      <c r="C466" s="4" t="str">
        <f>+'6.Procurement Annex'!C109</f>
        <v>Desktop for DEIC</v>
      </c>
      <c r="D466" s="70">
        <f>+'6.Procurement Annex'!K109</f>
        <v>0</v>
      </c>
      <c r="E466" s="4">
        <f>+'6.Procurement Annex'!L109</f>
        <v>0</v>
      </c>
      <c r="F466" s="125">
        <f>+'6.Procurement Annex'!M109</f>
        <v>0</v>
      </c>
      <c r="G466" s="4">
        <f>+'6.Procurement Annex'!N109</f>
        <v>0</v>
      </c>
      <c r="H466" s="125">
        <f>+'6.Procurement Annex'!O109</f>
        <v>0</v>
      </c>
      <c r="I466" s="70">
        <f>+'6.Procurement Annex'!P109</f>
        <v>0</v>
      </c>
      <c r="J466" s="70"/>
      <c r="K466" s="125"/>
      <c r="L466" s="73"/>
      <c r="M466" s="73"/>
      <c r="N466" s="73"/>
      <c r="O466" s="73"/>
      <c r="P466" s="73"/>
      <c r="Q466" s="73"/>
      <c r="R466" s="73"/>
      <c r="S466" s="73"/>
      <c r="T466" s="73"/>
      <c r="U466" s="73"/>
      <c r="V466" s="73"/>
      <c r="W466" s="73"/>
      <c r="X466" s="73"/>
      <c r="Y466" s="73"/>
      <c r="Z466" s="73"/>
    </row>
    <row r="467" spans="1:26" ht="12.75" customHeight="1">
      <c r="A467" s="67">
        <f>+'6.Procurement Annex'!A141</f>
        <v>6.2</v>
      </c>
      <c r="B467" s="67"/>
      <c r="C467" s="67" t="str">
        <f>+'6.Procurement Annex'!C141</f>
        <v xml:space="preserve">Procurement of Drugs and supplies </v>
      </c>
      <c r="D467" s="110"/>
      <c r="E467" s="110"/>
      <c r="F467" s="112"/>
      <c r="G467" s="110"/>
      <c r="H467" s="68">
        <f>H468</f>
        <v>12</v>
      </c>
      <c r="I467" s="110"/>
      <c r="J467" s="110"/>
      <c r="K467" s="68">
        <f>K468</f>
        <v>0</v>
      </c>
      <c r="L467" s="73"/>
      <c r="M467" s="73"/>
      <c r="N467" s="73"/>
      <c r="O467" s="73"/>
      <c r="P467" s="73"/>
      <c r="Q467" s="73"/>
      <c r="R467" s="73"/>
      <c r="S467" s="73"/>
      <c r="T467" s="73"/>
      <c r="U467" s="73"/>
      <c r="V467" s="73"/>
      <c r="W467" s="73"/>
      <c r="X467" s="73"/>
      <c r="Y467" s="73"/>
      <c r="Z467" s="73"/>
    </row>
    <row r="468" spans="1:26" ht="12.75" customHeight="1">
      <c r="A468" s="78" t="str">
        <f>+'6.Procurement Annex'!A177</f>
        <v>6.2.5</v>
      </c>
      <c r="B468" s="78"/>
      <c r="C468" s="78" t="str">
        <f>+'6.Procurement Annex'!C177</f>
        <v>Drugs &amp; supplies for RBSK</v>
      </c>
      <c r="D468" s="78"/>
      <c r="E468" s="117"/>
      <c r="F468" s="265"/>
      <c r="G468" s="117"/>
      <c r="H468" s="265">
        <f>SUM(H469:H470)</f>
        <v>12</v>
      </c>
      <c r="I468" s="78"/>
      <c r="J468" s="78"/>
      <c r="K468" s="265">
        <f>SUM(K469:K470)</f>
        <v>0</v>
      </c>
      <c r="L468" s="73"/>
      <c r="M468" s="73"/>
      <c r="N468" s="73"/>
      <c r="O468" s="73"/>
      <c r="P468" s="73"/>
      <c r="Q468" s="73"/>
      <c r="R468" s="73"/>
      <c r="S468" s="73"/>
      <c r="T468" s="73"/>
      <c r="U468" s="73"/>
      <c r="V468" s="73"/>
      <c r="W468" s="73"/>
      <c r="X468" s="73"/>
      <c r="Y468" s="73"/>
      <c r="Z468" s="73"/>
    </row>
    <row r="469" spans="1:26" ht="12.75" customHeight="1">
      <c r="A469" s="4" t="str">
        <f>+'6.Procurement Annex'!A178</f>
        <v>6.2.5.1</v>
      </c>
      <c r="B469" s="4" t="str">
        <f>+'6.Procurement Annex'!B178</f>
        <v>B.16.2.7.1</v>
      </c>
      <c r="C469" s="4" t="str">
        <f>+'6.Procurement Annex'!C178</f>
        <v>Medicine for Mobile health team</v>
      </c>
      <c r="D469" s="70">
        <f>+'6.Procurement Annex'!K178</f>
        <v>0</v>
      </c>
      <c r="E469" s="4">
        <f>+'6.Procurement Annex'!L178</f>
        <v>0</v>
      </c>
      <c r="F469" s="125">
        <f>+'6.Procurement Annex'!M178</f>
        <v>0</v>
      </c>
      <c r="G469" s="4">
        <f>+'6.Procurement Annex'!N178</f>
        <v>0</v>
      </c>
      <c r="H469" s="125">
        <f>+'6.Procurement Annex'!O178</f>
        <v>0</v>
      </c>
      <c r="I469" s="70">
        <f>+'6.Procurement Annex'!P178</f>
        <v>0</v>
      </c>
      <c r="J469" s="70"/>
      <c r="K469" s="125"/>
      <c r="L469" s="73"/>
      <c r="M469" s="73"/>
      <c r="N469" s="73"/>
      <c r="O469" s="73"/>
      <c r="P469" s="73"/>
      <c r="Q469" s="73"/>
      <c r="R469" s="73"/>
      <c r="S469" s="73"/>
      <c r="T469" s="73"/>
      <c r="U469" s="73"/>
      <c r="V469" s="73"/>
      <c r="W469" s="73"/>
      <c r="X469" s="73"/>
      <c r="Y469" s="73"/>
      <c r="Z469" s="73"/>
    </row>
    <row r="470" spans="1:26" ht="12.75" customHeight="1">
      <c r="A470" s="4" t="str">
        <f>+'6.Procurement Annex'!A179</f>
        <v>6.2.5.2</v>
      </c>
      <c r="B470" s="4"/>
      <c r="C470" s="4" t="str">
        <f>+'6.Procurement Annex'!C179</f>
        <v>Any other Drugs &amp; Supplies (Please specify)</v>
      </c>
      <c r="D470" s="70" t="str">
        <f>+'6.Procurement Annex'!K179</f>
        <v>PER YEAR</v>
      </c>
      <c r="E470" s="4">
        <f>+'6.Procurement Annex'!L179</f>
        <v>600000</v>
      </c>
      <c r="F470" s="125">
        <f>+'6.Procurement Annex'!M179</f>
        <v>6</v>
      </c>
      <c r="G470" s="4">
        <f>+'6.Procurement Annex'!N179</f>
        <v>2</v>
      </c>
      <c r="H470" s="125">
        <f>+'6.Procurement Annex'!O179</f>
        <v>12</v>
      </c>
      <c r="I470" s="70" t="str">
        <f>+'6.Procurement Annex'!P179</f>
        <v>For New born screening positive babies (1 baby diagnosed with Methylmalonic acedemia (MMA) etc ) for dietary formulations @ 50000/- per month for 2 babies. total Rs. 1200000/- required per year for 2 babies</v>
      </c>
      <c r="J470" s="70"/>
      <c r="K470" s="125"/>
      <c r="L470" s="73"/>
      <c r="M470" s="73"/>
      <c r="N470" s="73"/>
      <c r="O470" s="73"/>
      <c r="P470" s="73"/>
      <c r="Q470" s="73"/>
      <c r="R470" s="73"/>
      <c r="S470" s="73"/>
      <c r="T470" s="73"/>
      <c r="U470" s="73"/>
      <c r="V470" s="73"/>
      <c r="W470" s="73"/>
      <c r="X470" s="73"/>
      <c r="Y470" s="73"/>
      <c r="Z470" s="73"/>
    </row>
    <row r="471" spans="1:26" ht="12.75" customHeight="1">
      <c r="A471" s="64">
        <f>'8.Human Resources (SD) Annex'!A6</f>
        <v>8</v>
      </c>
      <c r="B471" s="64"/>
      <c r="C471" s="64" t="str">
        <f>'8.Human Resources (SD) Annex'!C6</f>
        <v>Human Resources</v>
      </c>
      <c r="D471" s="64"/>
      <c r="E471" s="64"/>
      <c r="F471" s="64"/>
      <c r="G471" s="64"/>
      <c r="H471" s="65">
        <f t="shared" ref="H471:H472" si="48">H472</f>
        <v>1.92</v>
      </c>
      <c r="I471" s="64"/>
      <c r="J471" s="64"/>
      <c r="K471" s="65">
        <f t="shared" ref="K471:K472" si="49">K472</f>
        <v>0</v>
      </c>
      <c r="L471" s="73"/>
      <c r="M471" s="73"/>
      <c r="N471" s="73"/>
      <c r="O471" s="73"/>
      <c r="P471" s="73"/>
      <c r="Q471" s="73"/>
      <c r="R471" s="73"/>
      <c r="S471" s="73"/>
      <c r="T471" s="73"/>
      <c r="U471" s="73"/>
      <c r="V471" s="73"/>
      <c r="W471" s="73"/>
      <c r="X471" s="73"/>
      <c r="Y471" s="73"/>
      <c r="Z471" s="73"/>
    </row>
    <row r="472" spans="1:26" ht="12.75" customHeight="1">
      <c r="A472" s="67">
        <f>'8.Human Resources (SD) Annex'!A160</f>
        <v>8.4</v>
      </c>
      <c r="B472" s="67"/>
      <c r="C472" s="67" t="str">
        <f>'8.Human Resources (SD) Annex'!C160</f>
        <v>Incentives and Allowances</v>
      </c>
      <c r="D472" s="67"/>
      <c r="E472" s="67"/>
      <c r="F472" s="67"/>
      <c r="G472" s="67"/>
      <c r="H472" s="68">
        <f t="shared" si="48"/>
        <v>1.92</v>
      </c>
      <c r="I472" s="67"/>
      <c r="J472" s="67"/>
      <c r="K472" s="68">
        <f t="shared" si="49"/>
        <v>0</v>
      </c>
      <c r="L472" s="73"/>
      <c r="M472" s="73"/>
      <c r="N472" s="73"/>
      <c r="O472" s="73"/>
      <c r="P472" s="73"/>
      <c r="Q472" s="73"/>
      <c r="R472" s="73"/>
      <c r="S472" s="73"/>
      <c r="T472" s="73"/>
      <c r="U472" s="73"/>
      <c r="V472" s="73"/>
      <c r="W472" s="73"/>
      <c r="X472" s="73"/>
      <c r="Y472" s="73"/>
      <c r="Z472" s="73"/>
    </row>
    <row r="473" spans="1:26" ht="12.75" customHeight="1">
      <c r="A473" s="4" t="str">
        <f>'8.Human Resources (SD) Annex'!A163</f>
        <v>8.4.3</v>
      </c>
      <c r="B473" s="4" t="str">
        <f>'8.Human Resources (SD) Annex'!B163</f>
        <v>B.30.16</v>
      </c>
      <c r="C473" s="4" t="str">
        <f>'8.Human Resources (SD) Annex'!C163</f>
        <v>Honorarium for Paediatric ECO, ENT specialist, Orthopediatrician, Ophthalmologist, Psychiatrics</v>
      </c>
      <c r="D473" s="70" t="str">
        <f>'8.Human Resources (SD) Annex'!K163</f>
        <v>Annual</v>
      </c>
      <c r="E473" s="1022">
        <f>'8.Human Resources (SD) Annex'!L163</f>
        <v>96000</v>
      </c>
      <c r="F473" s="71">
        <f>'8.Human Resources (SD) Annex'!M163</f>
        <v>0.96</v>
      </c>
      <c r="G473" s="193">
        <f>'8.Human Resources (SD) Annex'!N163</f>
        <v>2</v>
      </c>
      <c r="H473" s="71">
        <f>'8.Human Resources (SD) Annex'!O163</f>
        <v>1.92</v>
      </c>
      <c r="I473" s="70" t="str">
        <f>'8.Human Resources (SD) Annex'!P163</f>
        <v xml:space="preserve">Under DEIC
1 Occupational Therapist/ Specialist Consultant @ Rs.1000/week.
1 Consultant Psychologist @   Rs.1000/week for 3 visits per week </v>
      </c>
      <c r="J473" s="70"/>
      <c r="K473" s="125"/>
      <c r="L473" s="73"/>
      <c r="M473" s="73"/>
      <c r="N473" s="73"/>
      <c r="O473" s="73"/>
      <c r="P473" s="73"/>
      <c r="Q473" s="73"/>
      <c r="R473" s="73"/>
      <c r="S473" s="73"/>
      <c r="T473" s="73"/>
      <c r="U473" s="73"/>
      <c r="V473" s="73"/>
      <c r="W473" s="73"/>
      <c r="X473" s="73"/>
      <c r="Y473" s="73"/>
      <c r="Z473" s="73"/>
    </row>
    <row r="474" spans="1:26" ht="12.75" customHeight="1">
      <c r="A474" s="64">
        <f>'9.Training Annex'!A6</f>
        <v>9</v>
      </c>
      <c r="B474" s="64"/>
      <c r="C474" s="64" t="str">
        <f>'9.Training Annex'!C6</f>
        <v>Training</v>
      </c>
      <c r="D474" s="64"/>
      <c r="E474" s="64"/>
      <c r="F474" s="201"/>
      <c r="G474" s="64"/>
      <c r="H474" s="65">
        <f t="shared" ref="H474:H475" si="50">H475</f>
        <v>2.1999999999999997</v>
      </c>
      <c r="I474" s="64"/>
      <c r="J474" s="64"/>
      <c r="K474" s="65">
        <f t="shared" ref="K474:K475" si="51">K475</f>
        <v>0</v>
      </c>
      <c r="L474" s="73"/>
      <c r="M474" s="73"/>
      <c r="N474" s="73"/>
      <c r="O474" s="73"/>
      <c r="P474" s="73"/>
      <c r="Q474" s="73"/>
      <c r="R474" s="73"/>
      <c r="S474" s="73"/>
      <c r="T474" s="73"/>
      <c r="U474" s="73"/>
      <c r="V474" s="73"/>
      <c r="W474" s="73"/>
      <c r="X474" s="73"/>
      <c r="Y474" s="73"/>
      <c r="Z474" s="73"/>
    </row>
    <row r="475" spans="1:26" ht="12.75" customHeight="1">
      <c r="A475" s="67">
        <v>9.5</v>
      </c>
      <c r="B475" s="67"/>
      <c r="C475" s="115" t="s">
        <v>5809</v>
      </c>
      <c r="D475" s="110"/>
      <c r="E475" s="113"/>
      <c r="F475" s="669"/>
      <c r="G475" s="113"/>
      <c r="H475" s="203">
        <f t="shared" si="50"/>
        <v>2.1999999999999997</v>
      </c>
      <c r="I475" s="110"/>
      <c r="J475" s="110"/>
      <c r="K475" s="203">
        <f t="shared" si="51"/>
        <v>0</v>
      </c>
      <c r="L475" s="73"/>
      <c r="M475" s="73"/>
      <c r="N475" s="73"/>
      <c r="O475" s="73"/>
      <c r="P475" s="73"/>
      <c r="Q475" s="73"/>
      <c r="R475" s="73"/>
      <c r="S475" s="73"/>
      <c r="T475" s="73"/>
      <c r="U475" s="73"/>
      <c r="V475" s="73"/>
      <c r="W475" s="73"/>
      <c r="X475" s="73"/>
      <c r="Y475" s="73"/>
      <c r="Z475" s="73"/>
    </row>
    <row r="476" spans="1:26" ht="12.75" customHeight="1">
      <c r="A476" s="78" t="s">
        <v>3421</v>
      </c>
      <c r="B476" s="78"/>
      <c r="C476" s="117" t="s">
        <v>5843</v>
      </c>
      <c r="D476" s="78"/>
      <c r="E476" s="116"/>
      <c r="F476" s="652"/>
      <c r="G476" s="117"/>
      <c r="H476" s="265">
        <f>SUM(H477:H481)</f>
        <v>2.1999999999999997</v>
      </c>
      <c r="I476" s="204"/>
      <c r="J476" s="204"/>
      <c r="K476" s="265">
        <f>SUM(K477:K481)</f>
        <v>0</v>
      </c>
      <c r="L476" s="73"/>
      <c r="M476" s="73"/>
      <c r="N476" s="73"/>
      <c r="O476" s="73"/>
      <c r="P476" s="73"/>
      <c r="Q476" s="73"/>
      <c r="R476" s="73"/>
      <c r="S476" s="73"/>
      <c r="T476" s="73"/>
      <c r="U476" s="73"/>
      <c r="V476" s="73"/>
      <c r="W476" s="73"/>
      <c r="X476" s="73"/>
      <c r="Y476" s="73"/>
      <c r="Z476" s="73"/>
    </row>
    <row r="477" spans="1:26" ht="12.75" customHeight="1">
      <c r="A477" s="4" t="str">
        <f>+'9.Training Annex'!A129</f>
        <v>9.5.5.1</v>
      </c>
      <c r="B477" s="4" t="str">
        <f>+'9.Training Annex'!B129</f>
        <v>A.9.12.1</v>
      </c>
      <c r="C477" s="4" t="str">
        <f>+'9.Training Annex'!C129</f>
        <v>RBSK Training -Training of Mobile health team – technical and managerial (5 days)</v>
      </c>
      <c r="D477" s="70" t="str">
        <f>+'9.Training Annex'!K129</f>
        <v>Per batch</v>
      </c>
      <c r="E477" s="4">
        <f>+'9.Training Annex'!L129</f>
        <v>30000</v>
      </c>
      <c r="F477" s="125">
        <f>+'9.Training Annex'!M129</f>
        <v>0.3</v>
      </c>
      <c r="G477" s="125">
        <f>+'9.Training Annex'!N129</f>
        <v>1</v>
      </c>
      <c r="H477" s="125">
        <f>+'9.Training Annex'!O129</f>
        <v>0.3</v>
      </c>
      <c r="I477" s="70" t="str">
        <f>+'9.Training Annex'!P129</f>
        <v>Refresher training for MOs one batch</v>
      </c>
      <c r="J477" s="70"/>
      <c r="K477" s="125"/>
      <c r="L477" s="73"/>
      <c r="M477" s="73"/>
      <c r="N477" s="73"/>
      <c r="O477" s="73"/>
      <c r="P477" s="73"/>
      <c r="Q477" s="73"/>
      <c r="R477" s="73"/>
      <c r="S477" s="73"/>
      <c r="T477" s="73"/>
      <c r="U477" s="73"/>
      <c r="V477" s="73"/>
      <c r="W477" s="73"/>
      <c r="X477" s="73"/>
      <c r="Y477" s="73"/>
      <c r="Z477" s="73"/>
    </row>
    <row r="478" spans="1:26" ht="12.75" customHeight="1">
      <c r="A478" s="4" t="str">
        <f>+'9.Training Annex'!A130</f>
        <v>9.5.5.2</v>
      </c>
      <c r="B478" s="4" t="str">
        <f>+'9.Training Annex'!B130</f>
        <v>A.9.12.2</v>
      </c>
      <c r="C478" s="4" t="str">
        <f>+'9.Training Annex'!C130</f>
        <v>RBSK DEIC Staff training (15 days)</v>
      </c>
      <c r="D478" s="70" t="str">
        <f>+'9.Training Annex'!K130</f>
        <v>Per batch</v>
      </c>
      <c r="E478" s="4">
        <f>+'9.Training Annex'!L130</f>
        <v>50000</v>
      </c>
      <c r="F478" s="125">
        <f>+'9.Training Annex'!M130</f>
        <v>0.5</v>
      </c>
      <c r="G478" s="125">
        <f>+'9.Training Annex'!N130</f>
        <v>2</v>
      </c>
      <c r="H478" s="125">
        <f>+'9.Training Annex'!O130</f>
        <v>1</v>
      </c>
      <c r="I478" s="70" t="str">
        <f>+'9.Training Annex'!P130</f>
        <v>Refresher training of DEIC staff including Consultants</v>
      </c>
      <c r="J478" s="70"/>
      <c r="K478" s="125"/>
      <c r="L478" s="73"/>
      <c r="M478" s="73"/>
      <c r="N478" s="73"/>
      <c r="O478" s="73"/>
      <c r="P478" s="73"/>
      <c r="Q478" s="73"/>
      <c r="R478" s="73"/>
      <c r="S478" s="73"/>
      <c r="T478" s="73"/>
      <c r="U478" s="73"/>
      <c r="V478" s="73"/>
      <c r="W478" s="73"/>
      <c r="X478" s="73"/>
      <c r="Y478" s="73"/>
      <c r="Z478" s="73"/>
    </row>
    <row r="479" spans="1:26" ht="12.75" customHeight="1">
      <c r="A479" s="4" t="str">
        <f>+'9.Training Annex'!A131</f>
        <v>9.5.5.3</v>
      </c>
      <c r="B479" s="4" t="str">
        <f>+'9.Training Annex'!B131</f>
        <v>A.9.12.3</v>
      </c>
      <c r="C479" s="4" t="str">
        <f>+'9.Training Annex'!C131</f>
        <v>One day orientation for  MO / other staff Delivery points (RBSK trainings)</v>
      </c>
      <c r="D479" s="70" t="str">
        <f>+'9.Training Annex'!K131</f>
        <v>Per batch</v>
      </c>
      <c r="E479" s="4">
        <f>+'9.Training Annex'!L131</f>
        <v>30000</v>
      </c>
      <c r="F479" s="125">
        <f>+'9.Training Annex'!M131</f>
        <v>0.3</v>
      </c>
      <c r="G479" s="125">
        <f>+'9.Training Annex'!N131</f>
        <v>2</v>
      </c>
      <c r="H479" s="125">
        <f>+'9.Training Annex'!O131</f>
        <v>0.6</v>
      </c>
      <c r="I479" s="70" t="str">
        <f>+'9.Training Annex'!P131</f>
        <v>Refresher training of one batch of Staff Nurses &amp; One batch of regular MOs @ Rs. 30000 per batch</v>
      </c>
      <c r="J479" s="70"/>
      <c r="K479" s="125"/>
      <c r="L479" s="73"/>
      <c r="M479" s="73"/>
      <c r="N479" s="73"/>
      <c r="O479" s="73"/>
      <c r="P479" s="73"/>
      <c r="Q479" s="73"/>
      <c r="R479" s="73"/>
      <c r="S479" s="73"/>
      <c r="T479" s="73"/>
      <c r="U479" s="73"/>
      <c r="V479" s="73"/>
      <c r="W479" s="73"/>
      <c r="X479" s="73"/>
      <c r="Y479" s="73"/>
      <c r="Z479" s="73"/>
    </row>
    <row r="480" spans="1:26" ht="12.75" customHeight="1">
      <c r="A480" s="4" t="str">
        <f>+'9.Training Annex'!A132</f>
        <v>9.5.5.4</v>
      </c>
      <c r="B480" s="4" t="str">
        <f>+'9.Training Annex'!B132</f>
        <v>A.9.12.4</v>
      </c>
      <c r="C480" s="4" t="str">
        <f>+'9.Training Annex'!C132</f>
        <v>Training/Refresher training -ANM (one day) (RBSK trainings)</v>
      </c>
      <c r="D480" s="70" t="str">
        <f>+'9.Training Annex'!K132</f>
        <v>Per batch</v>
      </c>
      <c r="E480" s="4">
        <f>+'9.Training Annex'!L132</f>
        <v>30000</v>
      </c>
      <c r="F480" s="125">
        <f>+'9.Training Annex'!M132</f>
        <v>0.3</v>
      </c>
      <c r="G480" s="125">
        <f>+'9.Training Annex'!N132</f>
        <v>1</v>
      </c>
      <c r="H480" s="125">
        <f>+'9.Training Annex'!O132</f>
        <v>0.3</v>
      </c>
      <c r="I480" s="70" t="str">
        <f>+'9.Training Annex'!P132</f>
        <v>Refresher training for one batch of ANMs</v>
      </c>
      <c r="J480" s="70"/>
      <c r="K480" s="125"/>
      <c r="L480" s="73"/>
      <c r="M480" s="73"/>
      <c r="N480" s="73"/>
      <c r="O480" s="73"/>
      <c r="P480" s="73"/>
      <c r="Q480" s="73"/>
      <c r="R480" s="73"/>
      <c r="S480" s="73"/>
      <c r="T480" s="73"/>
      <c r="U480" s="73"/>
      <c r="V480" s="73"/>
      <c r="W480" s="73"/>
      <c r="X480" s="73"/>
      <c r="Y480" s="73"/>
      <c r="Z480" s="73"/>
    </row>
    <row r="481" spans="1:26" ht="12.75" customHeight="1">
      <c r="A481" s="4" t="str">
        <f>+'9.Training Annex'!A133</f>
        <v>9.5.5.5</v>
      </c>
      <c r="B481" s="4"/>
      <c r="C481" s="4" t="str">
        <f>+'9.Training Annex'!C133</f>
        <v>Other RBSK trainings (please specify)</v>
      </c>
      <c r="D481" s="70">
        <f>+'9.Training Annex'!K133</f>
        <v>0</v>
      </c>
      <c r="E481" s="4">
        <f>+'9.Training Annex'!L133</f>
        <v>0</v>
      </c>
      <c r="F481" s="125">
        <f>+'9.Training Annex'!M133</f>
        <v>0</v>
      </c>
      <c r="G481" s="125">
        <f>+'9.Training Annex'!N133</f>
        <v>0</v>
      </c>
      <c r="H481" s="125">
        <f>+'9.Training Annex'!O133</f>
        <v>0</v>
      </c>
      <c r="I481" s="70">
        <f>+'9.Training Annex'!P133</f>
        <v>0</v>
      </c>
      <c r="J481" s="70"/>
      <c r="K481" s="125"/>
      <c r="L481" s="73"/>
      <c r="M481" s="73"/>
      <c r="N481" s="73"/>
      <c r="O481" s="73"/>
      <c r="P481" s="73"/>
      <c r="Q481" s="73"/>
      <c r="R481" s="73"/>
      <c r="S481" s="73"/>
      <c r="T481" s="73"/>
      <c r="U481" s="73"/>
      <c r="V481" s="73"/>
      <c r="W481" s="73"/>
      <c r="X481" s="73"/>
      <c r="Y481" s="73"/>
      <c r="Z481" s="73"/>
    </row>
    <row r="482" spans="1:26" ht="12.75" customHeight="1">
      <c r="A482" s="64">
        <v>12</v>
      </c>
      <c r="B482" s="64"/>
      <c r="C482" s="64" t="s">
        <v>28</v>
      </c>
      <c r="D482" s="64"/>
      <c r="E482" s="64"/>
      <c r="F482" s="201"/>
      <c r="G482" s="64"/>
      <c r="H482" s="65">
        <f>H483</f>
        <v>31.95</v>
      </c>
      <c r="I482" s="64"/>
      <c r="J482" s="64"/>
      <c r="K482" s="65">
        <f>K483</f>
        <v>0</v>
      </c>
      <c r="L482" s="73"/>
      <c r="M482" s="73"/>
      <c r="N482" s="73"/>
      <c r="O482" s="73"/>
      <c r="P482" s="73"/>
      <c r="Q482" s="73"/>
      <c r="R482" s="73"/>
      <c r="S482" s="73"/>
      <c r="T482" s="73"/>
      <c r="U482" s="73"/>
      <c r="V482" s="73"/>
      <c r="W482" s="73"/>
      <c r="X482" s="73"/>
      <c r="Y482" s="73"/>
      <c r="Z482" s="73"/>
    </row>
    <row r="483" spans="1:26" ht="12.75" customHeight="1">
      <c r="A483" s="67">
        <v>12.5</v>
      </c>
      <c r="B483" s="67"/>
      <c r="C483" s="115" t="s">
        <v>4409</v>
      </c>
      <c r="D483" s="67"/>
      <c r="E483" s="115"/>
      <c r="F483" s="203"/>
      <c r="G483" s="115"/>
      <c r="H483" s="203">
        <f>SUM(H484:H489)</f>
        <v>31.95</v>
      </c>
      <c r="I483" s="67"/>
      <c r="J483" s="67"/>
      <c r="K483" s="203">
        <f>SUM(K484:K489)</f>
        <v>0</v>
      </c>
      <c r="L483" s="73"/>
      <c r="M483" s="73"/>
      <c r="N483" s="73"/>
      <c r="O483" s="73"/>
      <c r="P483" s="73"/>
      <c r="Q483" s="73"/>
      <c r="R483" s="73"/>
      <c r="S483" s="73"/>
      <c r="T483" s="73"/>
      <c r="U483" s="73"/>
      <c r="V483" s="73"/>
      <c r="W483" s="73"/>
      <c r="X483" s="73"/>
      <c r="Y483" s="73"/>
      <c r="Z483" s="73"/>
    </row>
    <row r="484" spans="1:26" ht="12.75" customHeight="1">
      <c r="A484" s="4" t="str">
        <f>+'12.Printing Annex'!A41</f>
        <v>12.5.1</v>
      </c>
      <c r="B484" s="4" t="str">
        <f>+'12.Printing Annex'!B41</f>
        <v>A.5.1.1</v>
      </c>
      <c r="C484" s="4" t="str">
        <f>+'12.Printing Annex'!C41</f>
        <v>Prepare and disseminate guidelines for RBSK</v>
      </c>
      <c r="D484" s="70" t="str">
        <f>+'12.Printing Annex'!K41</f>
        <v>Per booklet</v>
      </c>
      <c r="E484" s="4">
        <f>+'12.Printing Annex'!L41</f>
        <v>2000</v>
      </c>
      <c r="F484" s="125">
        <f>+'12.Printing Annex'!M41</f>
        <v>0.02</v>
      </c>
      <c r="G484" s="4">
        <f>+'12.Printing Annex'!N41</f>
        <v>10</v>
      </c>
      <c r="H484" s="125">
        <f>+'12.Printing Annex'!O41</f>
        <v>0.2</v>
      </c>
      <c r="I484" s="70" t="str">
        <f>+'12.Printing Annex'!P41</f>
        <v xml:space="preserve">For printing of Job aids booklets @ 2000 per unit for 10 booklets </v>
      </c>
      <c r="J484" s="70"/>
      <c r="K484" s="125"/>
      <c r="L484" s="73"/>
      <c r="M484" s="73"/>
      <c r="N484" s="73"/>
      <c r="O484" s="73"/>
      <c r="P484" s="73"/>
      <c r="Q484" s="73"/>
      <c r="R484" s="73"/>
      <c r="S484" s="73"/>
      <c r="T484" s="73"/>
      <c r="U484" s="73"/>
      <c r="V484" s="73"/>
      <c r="W484" s="73"/>
      <c r="X484" s="73"/>
      <c r="Y484" s="73"/>
      <c r="Z484" s="73"/>
    </row>
    <row r="485" spans="1:26" ht="12.75" customHeight="1">
      <c r="A485" s="4" t="str">
        <f>+'12.Printing Annex'!A42</f>
        <v>12.5.2</v>
      </c>
      <c r="B485" s="4" t="str">
        <f>+'12.Printing Annex'!B42</f>
        <v>A 5.3.1</v>
      </c>
      <c r="C485" s="125" t="str">
        <f>+'12.Printing Annex'!C42</f>
        <v xml:space="preserve">Training kits for teachers </v>
      </c>
      <c r="D485" s="70">
        <f>+'12.Printing Annex'!K42</f>
        <v>0</v>
      </c>
      <c r="E485" s="4">
        <f>+'12.Printing Annex'!L42</f>
        <v>0</v>
      </c>
      <c r="F485" s="125">
        <f>+'12.Printing Annex'!M42</f>
        <v>0</v>
      </c>
      <c r="G485" s="4">
        <f>+'12.Printing Annex'!N42</f>
        <v>0</v>
      </c>
      <c r="H485" s="125">
        <f>+'12.Printing Annex'!O42</f>
        <v>0</v>
      </c>
      <c r="I485" s="70">
        <f>+'12.Printing Annex'!P42</f>
        <v>0</v>
      </c>
      <c r="J485" s="70"/>
      <c r="K485" s="125"/>
      <c r="L485" s="73"/>
      <c r="M485" s="73"/>
      <c r="N485" s="73"/>
      <c r="O485" s="73"/>
      <c r="P485" s="73"/>
      <c r="Q485" s="73"/>
      <c r="R485" s="73"/>
      <c r="S485" s="73"/>
      <c r="T485" s="73"/>
      <c r="U485" s="73"/>
      <c r="V485" s="73"/>
      <c r="W485" s="73"/>
      <c r="X485" s="73"/>
      <c r="Y485" s="73"/>
      <c r="Z485" s="73"/>
    </row>
    <row r="486" spans="1:26" ht="12.75" customHeight="1">
      <c r="A486" s="4" t="str">
        <f>+'12.Printing Annex'!A43</f>
        <v>12.5.3</v>
      </c>
      <c r="B486" s="4" t="str">
        <f>+'12.Printing Annex'!B43</f>
        <v>A 5.3.2</v>
      </c>
      <c r="C486" s="125" t="str">
        <f>+'12.Printing Annex'!C43</f>
        <v>School Kits</v>
      </c>
      <c r="D486" s="70">
        <f>+'12.Printing Annex'!K43</f>
        <v>0</v>
      </c>
      <c r="E486" s="4">
        <f>+'12.Printing Annex'!L43</f>
        <v>0</v>
      </c>
      <c r="F486" s="125">
        <f>+'12.Printing Annex'!M43</f>
        <v>0</v>
      </c>
      <c r="G486" s="4">
        <f>+'12.Printing Annex'!N43</f>
        <v>0</v>
      </c>
      <c r="H486" s="125">
        <f>+'12.Printing Annex'!O43</f>
        <v>0</v>
      </c>
      <c r="I486" s="70">
        <f>+'12.Printing Annex'!P43</f>
        <v>0</v>
      </c>
      <c r="J486" s="70"/>
      <c r="K486" s="125"/>
      <c r="L486" s="73"/>
      <c r="M486" s="73"/>
      <c r="N486" s="73"/>
      <c r="O486" s="73"/>
      <c r="P486" s="73"/>
      <c r="Q486" s="73"/>
      <c r="R486" s="73"/>
      <c r="S486" s="73"/>
      <c r="T486" s="73"/>
      <c r="U486" s="73"/>
      <c r="V486" s="73"/>
      <c r="W486" s="73"/>
      <c r="X486" s="73"/>
      <c r="Y486" s="73"/>
      <c r="Z486" s="73"/>
    </row>
    <row r="487" spans="1:26" ht="12.75" customHeight="1">
      <c r="A487" s="4" t="str">
        <f>+'12.Printing Annex'!A44</f>
        <v>12.5.4</v>
      </c>
      <c r="B487" s="4" t="str">
        <f>+'12.Printing Annex'!B44</f>
        <v>B.10.7.4.3</v>
      </c>
      <c r="C487" s="4" t="str">
        <f>+'12.Printing Annex'!C44</f>
        <v>Printing of RBSK card and registers</v>
      </c>
      <c r="D487" s="70" t="str">
        <f>+'12.Printing Annex'!K44</f>
        <v>Total cost</v>
      </c>
      <c r="E487" s="4">
        <f>+'12.Printing Annex'!L44</f>
        <v>3075000</v>
      </c>
      <c r="F487" s="125">
        <f>+'12.Printing Annex'!M44</f>
        <v>30.75</v>
      </c>
      <c r="G487" s="4">
        <f>+'12.Printing Annex'!N44</f>
        <v>1</v>
      </c>
      <c r="H487" s="125">
        <f>+'12.Printing Annex'!O44</f>
        <v>30.75</v>
      </c>
      <c r="I487" s="70" t="str">
        <f>+'12.Printing Annex'!P44</f>
        <v>500000 RBSK Cards @ Rs.6/-=Rs.30,00,000/- and 500 referral books @150 per book=75000. total 30.75/-</v>
      </c>
      <c r="J487" s="70"/>
      <c r="K487" s="125"/>
      <c r="L487" s="73"/>
      <c r="M487" s="73"/>
      <c r="N487" s="73"/>
      <c r="O487" s="73"/>
      <c r="P487" s="73"/>
      <c r="Q487" s="73"/>
      <c r="R487" s="73"/>
      <c r="S487" s="73"/>
      <c r="T487" s="73"/>
      <c r="U487" s="73"/>
      <c r="V487" s="73"/>
      <c r="W487" s="73"/>
      <c r="X487" s="73"/>
      <c r="Y487" s="73"/>
      <c r="Z487" s="73"/>
    </row>
    <row r="488" spans="1:26" ht="12.75" customHeight="1">
      <c r="A488" s="4" t="str">
        <f>+'12.Printing Annex'!A45</f>
        <v>12.5.5</v>
      </c>
      <c r="B488" s="4" t="str">
        <f>+'12.Printing Annex'!B45</f>
        <v>B.10.7.4.4</v>
      </c>
      <c r="C488" s="4" t="str">
        <f>+'12.Printing Annex'!C45</f>
        <v>Printing cost for DEIC</v>
      </c>
      <c r="D488" s="70" t="str">
        <f>+'12.Printing Annex'!K45</f>
        <v>Per DEIC</v>
      </c>
      <c r="E488" s="4">
        <f>+'12.Printing Annex'!L45</f>
        <v>50000</v>
      </c>
      <c r="F488" s="125">
        <f>+'12.Printing Annex'!M45</f>
        <v>0.5</v>
      </c>
      <c r="G488" s="4">
        <f>+'12.Printing Annex'!N45</f>
        <v>2</v>
      </c>
      <c r="H488" s="125">
        <f>+'12.Printing Annex'!O45</f>
        <v>1</v>
      </c>
      <c r="I488" s="70" t="str">
        <f>+'12.Printing Annex'!P45</f>
        <v>Proposed Rs. 50000 for printing of case formats &amp; Registers per DEIC for 2 DEICs</v>
      </c>
      <c r="J488" s="70"/>
      <c r="K488" s="125"/>
      <c r="L488" s="73"/>
      <c r="M488" s="73"/>
      <c r="N488" s="73"/>
      <c r="O488" s="73"/>
      <c r="P488" s="73"/>
      <c r="Q488" s="73"/>
      <c r="R488" s="73"/>
      <c r="S488" s="73"/>
      <c r="T488" s="73"/>
      <c r="U488" s="73"/>
      <c r="V488" s="73"/>
      <c r="W488" s="73"/>
      <c r="X488" s="73"/>
      <c r="Y488" s="73"/>
      <c r="Z488" s="73"/>
    </row>
    <row r="489" spans="1:26" ht="12.75" customHeight="1">
      <c r="A489" s="4" t="str">
        <f>+'12.Printing Annex'!A46</f>
        <v>12.5.6</v>
      </c>
      <c r="B489" s="4"/>
      <c r="C489" s="4" t="str">
        <f>+'12.Printing Annex'!C46</f>
        <v>Any other (please specify)</v>
      </c>
      <c r="D489" s="70">
        <f>+'12.Printing Annex'!K46</f>
        <v>0</v>
      </c>
      <c r="E489" s="4">
        <f>+'12.Printing Annex'!L46</f>
        <v>0</v>
      </c>
      <c r="F489" s="125">
        <f>+'12.Printing Annex'!M46</f>
        <v>0</v>
      </c>
      <c r="G489" s="4">
        <f>+'12.Printing Annex'!N46</f>
        <v>0</v>
      </c>
      <c r="H489" s="125">
        <f>+'12.Printing Annex'!O46</f>
        <v>0</v>
      </c>
      <c r="I489" s="70">
        <f>+'12.Printing Annex'!P46</f>
        <v>0</v>
      </c>
      <c r="J489" s="70"/>
      <c r="K489" s="125"/>
      <c r="L489" s="73"/>
      <c r="M489" s="73"/>
      <c r="N489" s="73"/>
      <c r="O489" s="73"/>
      <c r="P489" s="73"/>
      <c r="Q489" s="73"/>
      <c r="R489" s="73"/>
      <c r="S489" s="73"/>
      <c r="T489" s="73"/>
      <c r="U489" s="73"/>
      <c r="V489" s="73"/>
      <c r="W489" s="73"/>
      <c r="X489" s="73"/>
      <c r="Y489" s="73"/>
      <c r="Z489" s="73"/>
    </row>
    <row r="490" spans="1:26" ht="13.5" customHeight="1">
      <c r="A490" s="1013"/>
      <c r="B490" s="1013"/>
      <c r="C490" s="1013" t="s">
        <v>5844</v>
      </c>
      <c r="D490" s="1014"/>
      <c r="E490" s="1013"/>
      <c r="F490" s="1018"/>
      <c r="G490" s="1013"/>
      <c r="H490" s="1018">
        <f>H505+H498+H502+H491</f>
        <v>47.504019999999997</v>
      </c>
      <c r="I490" s="1013"/>
      <c r="J490" s="1013"/>
      <c r="K490" s="1018">
        <f>K505+K498+K502+K491</f>
        <v>0</v>
      </c>
      <c r="L490" s="73"/>
      <c r="M490" s="73"/>
      <c r="N490" s="73"/>
      <c r="O490" s="73"/>
      <c r="P490" s="73"/>
      <c r="Q490" s="73"/>
      <c r="R490" s="73"/>
      <c r="S490" s="73"/>
      <c r="T490" s="73"/>
      <c r="U490" s="73"/>
      <c r="V490" s="73"/>
      <c r="W490" s="73"/>
      <c r="X490" s="73"/>
      <c r="Y490" s="73"/>
      <c r="Z490" s="73"/>
    </row>
    <row r="491" spans="1:26" ht="12.75" customHeight="1">
      <c r="A491" s="64">
        <f>'9.Training Annex'!A6</f>
        <v>9</v>
      </c>
      <c r="B491" s="64"/>
      <c r="C491" s="64" t="str">
        <f>'9.Training Annex'!C6</f>
        <v>Training</v>
      </c>
      <c r="D491" s="64"/>
      <c r="E491" s="64"/>
      <c r="F491" s="201"/>
      <c r="G491" s="64"/>
      <c r="H491" s="65">
        <f t="shared" ref="H491:H492" si="52">H492</f>
        <v>1.0249999999999999</v>
      </c>
      <c r="I491" s="64"/>
      <c r="J491" s="64"/>
      <c r="K491" s="65">
        <f t="shared" ref="K491:K492" si="53">K492</f>
        <v>0</v>
      </c>
      <c r="L491" s="73"/>
      <c r="M491" s="73"/>
      <c r="N491" s="73"/>
      <c r="O491" s="73"/>
      <c r="P491" s="73"/>
      <c r="Q491" s="73"/>
      <c r="R491" s="73"/>
      <c r="S491" s="73"/>
      <c r="T491" s="73"/>
      <c r="U491" s="73"/>
      <c r="V491" s="73"/>
      <c r="W491" s="73"/>
      <c r="X491" s="73"/>
      <c r="Y491" s="73"/>
      <c r="Z491" s="73"/>
    </row>
    <row r="492" spans="1:26" ht="12.75" customHeight="1">
      <c r="A492" s="67">
        <v>9.5</v>
      </c>
      <c r="B492" s="67"/>
      <c r="C492" s="115" t="s">
        <v>5809</v>
      </c>
      <c r="D492" s="110"/>
      <c r="E492" s="113"/>
      <c r="F492" s="669"/>
      <c r="G492" s="113"/>
      <c r="H492" s="68">
        <f t="shared" si="52"/>
        <v>1.0249999999999999</v>
      </c>
      <c r="I492" s="110"/>
      <c r="J492" s="110"/>
      <c r="K492" s="68">
        <f t="shared" si="53"/>
        <v>0</v>
      </c>
      <c r="L492" s="73"/>
      <c r="M492" s="73"/>
      <c r="N492" s="73"/>
      <c r="O492" s="73"/>
      <c r="P492" s="73"/>
      <c r="Q492" s="73"/>
      <c r="R492" s="73"/>
      <c r="S492" s="73"/>
      <c r="T492" s="73"/>
      <c r="U492" s="73"/>
      <c r="V492" s="73"/>
      <c r="W492" s="73"/>
      <c r="X492" s="73"/>
      <c r="Y492" s="73"/>
      <c r="Z492" s="73"/>
    </row>
    <row r="493" spans="1:26" ht="12.75" customHeight="1">
      <c r="A493" s="78" t="s">
        <v>3776</v>
      </c>
      <c r="B493" s="116"/>
      <c r="C493" s="117" t="s">
        <v>3777</v>
      </c>
      <c r="D493" s="78"/>
      <c r="E493" s="117"/>
      <c r="F493" s="265"/>
      <c r="G493" s="117"/>
      <c r="H493" s="265">
        <f>SUM(H494:H497)</f>
        <v>1.0249999999999999</v>
      </c>
      <c r="I493" s="78"/>
      <c r="J493" s="78"/>
      <c r="K493" s="265">
        <f>SUM(K494:K497)</f>
        <v>0</v>
      </c>
      <c r="L493" s="73"/>
      <c r="M493" s="73"/>
      <c r="N493" s="73"/>
      <c r="O493" s="73"/>
      <c r="P493" s="73"/>
      <c r="Q493" s="73"/>
      <c r="R493" s="73"/>
      <c r="S493" s="73"/>
      <c r="T493" s="73"/>
      <c r="U493" s="73"/>
      <c r="V493" s="73"/>
      <c r="W493" s="73"/>
      <c r="X493" s="73"/>
      <c r="Y493" s="73"/>
      <c r="Z493" s="73"/>
    </row>
    <row r="494" spans="1:26" ht="12.75" customHeight="1">
      <c r="A494" s="4" t="str">
        <f>'9.Training Annex'!A220</f>
        <v>9.5.21.1</v>
      </c>
      <c r="B494" s="4" t="str">
        <f>'9.Training Annex'!B220</f>
        <v>A.9.9.1</v>
      </c>
      <c r="C494" s="4" t="str">
        <f>'9.Training Annex'!C220</f>
        <v>Training of district Appropriate Authorities and district PNDT Nodal Officers</v>
      </c>
      <c r="D494" s="70" t="str">
        <f>'9.Training Annex'!K220</f>
        <v>Per training</v>
      </c>
      <c r="E494" s="125">
        <f>'9.Training Annex'!L220</f>
        <v>102500</v>
      </c>
      <c r="F494" s="125">
        <f>'9.Training Annex'!M220</f>
        <v>1.0249999999999999</v>
      </c>
      <c r="G494" s="125">
        <f>'9.Training Annex'!N220</f>
        <v>1</v>
      </c>
      <c r="H494" s="125">
        <f>'9.Training Annex'!O220</f>
        <v>1.0249999999999999</v>
      </c>
      <c r="I494" s="70" t="str">
        <f>'9.Training Annex'!P220</f>
        <v>Detailed annexure attached</v>
      </c>
      <c r="J494" s="70"/>
      <c r="K494" s="125"/>
      <c r="L494" s="73"/>
      <c r="M494" s="73"/>
      <c r="N494" s="73"/>
      <c r="O494" s="73"/>
      <c r="P494" s="73"/>
      <c r="Q494" s="73"/>
      <c r="R494" s="73"/>
      <c r="S494" s="73"/>
      <c r="T494" s="73"/>
      <c r="U494" s="73"/>
      <c r="V494" s="73"/>
      <c r="W494" s="73"/>
      <c r="X494" s="73"/>
      <c r="Y494" s="73"/>
      <c r="Z494" s="73"/>
    </row>
    <row r="495" spans="1:26" ht="12.75" customHeight="1">
      <c r="A495" s="4" t="str">
        <f>'9.Training Annex'!A221</f>
        <v>9.5.21.2</v>
      </c>
      <c r="B495" s="4">
        <f>'9.Training Annex'!B221</f>
        <v>0</v>
      </c>
      <c r="C495" s="4" t="str">
        <f>'9.Training Annex'!C221</f>
        <v>Training of Medical officers conducting pre-natal diagnostic procedures in public health facilities</v>
      </c>
      <c r="D495" s="70">
        <f>'9.Training Annex'!K221</f>
        <v>0</v>
      </c>
      <c r="E495" s="4">
        <f>'9.Training Annex'!L221</f>
        <v>0</v>
      </c>
      <c r="F495" s="125">
        <f>'9.Training Annex'!M221</f>
        <v>0</v>
      </c>
      <c r="G495" s="125">
        <f>'9.Training Annex'!N221</f>
        <v>0</v>
      </c>
      <c r="H495" s="125">
        <f>'9.Training Annex'!O221</f>
        <v>0</v>
      </c>
      <c r="I495" s="70">
        <f>'9.Training Annex'!P221</f>
        <v>0</v>
      </c>
      <c r="J495" s="70"/>
      <c r="K495" s="125"/>
      <c r="L495" s="73"/>
      <c r="M495" s="73"/>
      <c r="N495" s="73"/>
      <c r="O495" s="73"/>
      <c r="P495" s="73"/>
      <c r="Q495" s="73"/>
      <c r="R495" s="73"/>
      <c r="S495" s="73"/>
      <c r="T495" s="73"/>
      <c r="U495" s="73"/>
      <c r="V495" s="73"/>
      <c r="W495" s="73"/>
      <c r="X495" s="73"/>
      <c r="Y495" s="73"/>
      <c r="Z495" s="73"/>
    </row>
    <row r="496" spans="1:26" ht="12.75" customHeight="1">
      <c r="A496" s="4" t="str">
        <f>'9.Training Annex'!A222</f>
        <v>9.5.21.3</v>
      </c>
      <c r="B496" s="4">
        <f>'9.Training Annex'!B222</f>
        <v>0</v>
      </c>
      <c r="C496" s="4" t="str">
        <f>'9.Training Annex'!C222</f>
        <v>Training of Public prosecutors</v>
      </c>
      <c r="D496" s="70">
        <f>'9.Training Annex'!K222</f>
        <v>0</v>
      </c>
      <c r="E496" s="4">
        <f>'9.Training Annex'!L222</f>
        <v>0</v>
      </c>
      <c r="F496" s="125">
        <f>'9.Training Annex'!M222</f>
        <v>0</v>
      </c>
      <c r="G496" s="125">
        <f>'9.Training Annex'!N222</f>
        <v>0</v>
      </c>
      <c r="H496" s="125">
        <f>'9.Training Annex'!O222</f>
        <v>0</v>
      </c>
      <c r="I496" s="70">
        <f>'9.Training Annex'!P222</f>
        <v>0</v>
      </c>
      <c r="J496" s="70"/>
      <c r="K496" s="125"/>
      <c r="L496" s="73"/>
      <c r="M496" s="73"/>
      <c r="N496" s="73"/>
      <c r="O496" s="73"/>
      <c r="P496" s="73"/>
      <c r="Q496" s="73"/>
      <c r="R496" s="73"/>
      <c r="S496" s="73"/>
      <c r="T496" s="73"/>
      <c r="U496" s="73"/>
      <c r="V496" s="73"/>
      <c r="W496" s="73"/>
      <c r="X496" s="73"/>
      <c r="Y496" s="73"/>
      <c r="Z496" s="73"/>
    </row>
    <row r="497" spans="1:26" ht="12.75" customHeight="1">
      <c r="A497" s="4" t="str">
        <f>'9.Training Annex'!A223</f>
        <v>9.5.21.4</v>
      </c>
      <c r="B497" s="4" t="str">
        <f>'9.Training Annex'!B223</f>
        <v>9.5.21.2</v>
      </c>
      <c r="C497" s="4" t="str">
        <f>'9.Training Annex'!C223</f>
        <v>Any other (please specify)</v>
      </c>
      <c r="D497" s="70">
        <f>'9.Training Annex'!K223</f>
        <v>0</v>
      </c>
      <c r="E497" s="4">
        <f>'9.Training Annex'!L223</f>
        <v>0</v>
      </c>
      <c r="F497" s="125">
        <f>'9.Training Annex'!M223</f>
        <v>0</v>
      </c>
      <c r="G497" s="125">
        <f>'9.Training Annex'!N223</f>
        <v>0</v>
      </c>
      <c r="H497" s="125">
        <f>'9.Training Annex'!O223</f>
        <v>0</v>
      </c>
      <c r="I497" s="70">
        <f>'9.Training Annex'!P223</f>
        <v>0</v>
      </c>
      <c r="J497" s="70"/>
      <c r="K497" s="125"/>
      <c r="L497" s="73"/>
      <c r="M497" s="73"/>
      <c r="N497" s="73"/>
      <c r="O497" s="73"/>
      <c r="P497" s="73"/>
      <c r="Q497" s="73"/>
      <c r="R497" s="73"/>
      <c r="S497" s="73"/>
      <c r="T497" s="73"/>
      <c r="U497" s="73"/>
      <c r="V497" s="73"/>
      <c r="W497" s="73"/>
      <c r="X497" s="73"/>
      <c r="Y497" s="73"/>
      <c r="Z497" s="73"/>
    </row>
    <row r="498" spans="1:26" ht="12.75" customHeight="1">
      <c r="A498" s="64">
        <v>11</v>
      </c>
      <c r="B498" s="64"/>
      <c r="C498" s="64" t="s">
        <v>27</v>
      </c>
      <c r="D498" s="64"/>
      <c r="E498" s="64"/>
      <c r="F498" s="201"/>
      <c r="G498" s="64"/>
      <c r="H498" s="65">
        <f>H499</f>
        <v>7.9</v>
      </c>
      <c r="I498" s="64"/>
      <c r="J498" s="64"/>
      <c r="K498" s="65">
        <f>K499</f>
        <v>0</v>
      </c>
      <c r="L498" s="73"/>
      <c r="M498" s="73"/>
      <c r="N498" s="73"/>
      <c r="O498" s="73"/>
      <c r="P498" s="73"/>
      <c r="Q498" s="73"/>
      <c r="R498" s="73"/>
      <c r="S498" s="73"/>
      <c r="T498" s="73"/>
      <c r="U498" s="73"/>
      <c r="V498" s="73"/>
      <c r="W498" s="73"/>
      <c r="X498" s="73"/>
      <c r="Y498" s="73"/>
      <c r="Z498" s="73"/>
    </row>
    <row r="499" spans="1:26" ht="12.75" customHeight="1">
      <c r="A499" s="67">
        <v>11.9</v>
      </c>
      <c r="B499" s="110"/>
      <c r="C499" s="67" t="s">
        <v>4152</v>
      </c>
      <c r="D499" s="67"/>
      <c r="E499" s="67"/>
      <c r="F499" s="202"/>
      <c r="G499" s="67"/>
      <c r="H499" s="68">
        <f>H500+H501</f>
        <v>7.9</v>
      </c>
      <c r="I499" s="67"/>
      <c r="J499" s="67"/>
      <c r="K499" s="68">
        <f>K500+K501</f>
        <v>0</v>
      </c>
      <c r="L499" s="73"/>
      <c r="M499" s="73"/>
      <c r="N499" s="73"/>
      <c r="O499" s="73"/>
      <c r="P499" s="73"/>
      <c r="Q499" s="73"/>
      <c r="R499" s="73"/>
      <c r="S499" s="73"/>
      <c r="T499" s="73"/>
      <c r="U499" s="73"/>
      <c r="V499" s="73"/>
      <c r="W499" s="73"/>
      <c r="X499" s="73"/>
      <c r="Y499" s="73"/>
      <c r="Z499" s="73"/>
    </row>
    <row r="500" spans="1:26" ht="12.75" customHeight="1">
      <c r="A500" s="258" t="str">
        <f>'11.IEC-BCC Annex'!A34</f>
        <v>11.9.1</v>
      </c>
      <c r="B500" s="258" t="str">
        <f>'11.IEC-BCC Annex'!B34</f>
        <v>B.10.3.5</v>
      </c>
      <c r="C500" s="258" t="str">
        <f>'11.IEC-BCC Annex'!C34</f>
        <v>Creating awareness on declining sex ratio issue (PNDT)</v>
      </c>
      <c r="D500" s="197" t="str">
        <f>'11.IEC-BCC Annex'!K34</f>
        <v>Total Cost</v>
      </c>
      <c r="E500" s="258">
        <f>'11.IEC-BCC Annex'!L34</f>
        <v>790000</v>
      </c>
      <c r="F500" s="1089">
        <f>'11.IEC-BCC Annex'!M34</f>
        <v>7.9</v>
      </c>
      <c r="G500" s="258">
        <f>'11.IEC-BCC Annex'!E34</f>
        <v>0</v>
      </c>
      <c r="H500" s="1089">
        <f>'11.IEC-BCC Annex'!O34</f>
        <v>7.9</v>
      </c>
      <c r="I500" s="70" t="str">
        <f>'11.IEC-BCC Annex'!P34</f>
        <v xml:space="preserve">40,000 leaflets on PCPNDT Act &amp; BBBP for general public. These can be distributed during IEC activities and other programmes. Rs.40,000/-; State level function on International Girl Child Day for women on 11th October @Rs.1,50,000/- .; Celebration of National Girl Child Day at State level @ Rs.1,00,000/-( Cycle rally/ Cyclothon especially for women will be organised ); Rs.5,00,000/- for creating awareness through print media and magic shows for distribution in various govt offices/ schools in the form of calendars, desk calendars, diaries, handbooks etc
</v>
      </c>
      <c r="J500" s="70"/>
      <c r="K500" s="125"/>
      <c r="L500" s="73"/>
      <c r="M500" s="73"/>
      <c r="N500" s="73"/>
      <c r="O500" s="73"/>
      <c r="P500" s="73"/>
      <c r="Q500" s="73"/>
      <c r="R500" s="73"/>
      <c r="S500" s="73"/>
      <c r="T500" s="73"/>
      <c r="U500" s="73"/>
      <c r="V500" s="73"/>
      <c r="W500" s="73"/>
      <c r="X500" s="73"/>
      <c r="Y500" s="73"/>
      <c r="Z500" s="73"/>
    </row>
    <row r="501" spans="1:26" ht="12.75" customHeight="1">
      <c r="A501" s="258" t="str">
        <f>'11.IEC-BCC Annex'!A35</f>
        <v>11.9.2</v>
      </c>
      <c r="B501" s="258">
        <f>'11.IEC-BCC Annex'!B35</f>
        <v>0</v>
      </c>
      <c r="C501" s="258" t="str">
        <f>'11.IEC-BCC Annex'!C35</f>
        <v>Any other IEC/BCC activities (please specify)</v>
      </c>
      <c r="D501" s="197">
        <f>'11.IEC-BCC Annex'!K35</f>
        <v>0</v>
      </c>
      <c r="E501" s="258">
        <f>'11.IEC-BCC Annex'!L35</f>
        <v>0</v>
      </c>
      <c r="F501" s="1089">
        <f>'11.IEC-BCC Annex'!M35</f>
        <v>0</v>
      </c>
      <c r="G501" s="258">
        <f>'11.IEC-BCC Annex'!N35</f>
        <v>0</v>
      </c>
      <c r="H501" s="1089">
        <f>'11.IEC-BCC Annex'!O35</f>
        <v>0</v>
      </c>
      <c r="I501" s="70">
        <f>'11.IEC-BCC Annex'!P35</f>
        <v>0</v>
      </c>
      <c r="J501" s="70"/>
      <c r="K501" s="125"/>
      <c r="L501" s="73"/>
      <c r="M501" s="73"/>
      <c r="N501" s="73"/>
      <c r="O501" s="73"/>
      <c r="P501" s="73"/>
      <c r="Q501" s="73"/>
      <c r="R501" s="73"/>
      <c r="S501" s="73"/>
      <c r="T501" s="73"/>
      <c r="U501" s="73"/>
      <c r="V501" s="73"/>
      <c r="W501" s="73"/>
      <c r="X501" s="73"/>
      <c r="Y501" s="73"/>
      <c r="Z501" s="73"/>
    </row>
    <row r="502" spans="1:26" ht="12.75" customHeight="1">
      <c r="A502" s="64">
        <v>12</v>
      </c>
      <c r="B502" s="107"/>
      <c r="C502" s="64" t="s">
        <v>28</v>
      </c>
      <c r="D502" s="64"/>
      <c r="E502" s="64"/>
      <c r="F502" s="201"/>
      <c r="G502" s="64"/>
      <c r="H502" s="65">
        <f>H503+H504</f>
        <v>0</v>
      </c>
      <c r="I502" s="64"/>
      <c r="J502" s="64"/>
      <c r="K502" s="65">
        <f>K503+K504</f>
        <v>0</v>
      </c>
      <c r="L502" s="73"/>
      <c r="M502" s="73"/>
      <c r="N502" s="73"/>
      <c r="O502" s="73"/>
      <c r="P502" s="73"/>
      <c r="Q502" s="73"/>
      <c r="R502" s="73"/>
      <c r="S502" s="73"/>
      <c r="T502" s="73"/>
      <c r="U502" s="73"/>
      <c r="V502" s="73"/>
      <c r="W502" s="73"/>
      <c r="X502" s="73"/>
      <c r="Y502" s="73"/>
      <c r="Z502" s="73"/>
    </row>
    <row r="503" spans="1:26" ht="12.75" customHeight="1">
      <c r="A503" s="258" t="str">
        <f>'12.Printing Annex'!A94</f>
        <v>12.18.1</v>
      </c>
      <c r="B503" s="258"/>
      <c r="C503" s="258" t="str">
        <f>'12.Printing Annex'!C94</f>
        <v>Printing of training material</v>
      </c>
      <c r="D503" s="197">
        <f>'12.Printing Annex'!K94</f>
        <v>0</v>
      </c>
      <c r="E503" s="258">
        <f>'12.Printing Annex'!L94</f>
        <v>0</v>
      </c>
      <c r="F503" s="1089">
        <f>'12.Printing Annex'!M94</f>
        <v>0</v>
      </c>
      <c r="G503" s="258">
        <f>'12.Printing Annex'!N94</f>
        <v>0</v>
      </c>
      <c r="H503" s="1089">
        <f>'12.Printing Annex'!O94</f>
        <v>0</v>
      </c>
      <c r="I503" s="70">
        <f>'12.Printing Annex'!P94</f>
        <v>0</v>
      </c>
      <c r="J503" s="70"/>
      <c r="K503" s="125"/>
      <c r="L503" s="73"/>
      <c r="M503" s="73"/>
      <c r="N503" s="73"/>
      <c r="O503" s="73"/>
      <c r="P503" s="73"/>
      <c r="Q503" s="73"/>
      <c r="R503" s="73"/>
      <c r="S503" s="73"/>
      <c r="T503" s="73"/>
      <c r="U503" s="73"/>
      <c r="V503" s="73"/>
      <c r="W503" s="73"/>
      <c r="X503" s="73"/>
      <c r="Y503" s="73"/>
      <c r="Z503" s="73"/>
    </row>
    <row r="504" spans="1:26" ht="12.75" customHeight="1">
      <c r="A504" s="258" t="str">
        <f>'12.Printing Annex'!A95</f>
        <v>12.18.2</v>
      </c>
      <c r="B504" s="258"/>
      <c r="C504" s="258" t="str">
        <f>'12.Printing Annex'!C95</f>
        <v>Printing of PC&amp;PNDT Act and Rules</v>
      </c>
      <c r="D504" s="197">
        <f>'12.Printing Annex'!K95</f>
        <v>0</v>
      </c>
      <c r="E504" s="258">
        <f>'12.Printing Annex'!L95</f>
        <v>0</v>
      </c>
      <c r="F504" s="1089">
        <f>'12.Printing Annex'!M95</f>
        <v>0</v>
      </c>
      <c r="G504" s="258">
        <f>'12.Printing Annex'!N95</f>
        <v>0</v>
      </c>
      <c r="H504" s="1089">
        <f>'12.Printing Annex'!O95</f>
        <v>0</v>
      </c>
      <c r="I504" s="70">
        <f>'12.Printing Annex'!P95</f>
        <v>0</v>
      </c>
      <c r="J504" s="70"/>
      <c r="K504" s="125"/>
      <c r="L504" s="73"/>
      <c r="M504" s="73"/>
      <c r="N504" s="73"/>
      <c r="O504" s="73"/>
      <c r="P504" s="73"/>
      <c r="Q504" s="73"/>
      <c r="R504" s="73"/>
      <c r="S504" s="73"/>
      <c r="T504" s="73"/>
      <c r="U504" s="73"/>
      <c r="V504" s="73"/>
      <c r="W504" s="73"/>
      <c r="X504" s="73"/>
      <c r="Y504" s="73"/>
      <c r="Z504" s="73"/>
    </row>
    <row r="505" spans="1:26" ht="12.75" customHeight="1">
      <c r="A505" s="64">
        <v>16</v>
      </c>
      <c r="B505" s="107"/>
      <c r="C505" s="64" t="s">
        <v>947</v>
      </c>
      <c r="D505" s="64"/>
      <c r="E505" s="64"/>
      <c r="F505" s="201"/>
      <c r="G505" s="64"/>
      <c r="H505" s="65">
        <f>H506</f>
        <v>38.57902</v>
      </c>
      <c r="I505" s="64"/>
      <c r="J505" s="64"/>
      <c r="K505" s="65">
        <f>K506</f>
        <v>0</v>
      </c>
      <c r="L505" s="73"/>
      <c r="M505" s="73"/>
      <c r="N505" s="73"/>
      <c r="O505" s="73"/>
      <c r="P505" s="73"/>
      <c r="Q505" s="73"/>
      <c r="R505" s="73"/>
      <c r="S505" s="73"/>
      <c r="T505" s="73"/>
      <c r="U505" s="73"/>
      <c r="V505" s="73"/>
      <c r="W505" s="73"/>
      <c r="X505" s="73"/>
      <c r="Y505" s="73"/>
      <c r="Z505" s="73"/>
    </row>
    <row r="506" spans="1:26" ht="12.75" customHeight="1">
      <c r="A506" s="67">
        <v>16.5</v>
      </c>
      <c r="B506" s="67"/>
      <c r="C506" s="67" t="s">
        <v>1101</v>
      </c>
      <c r="D506" s="67"/>
      <c r="E506" s="67"/>
      <c r="F506" s="202"/>
      <c r="G506" s="67"/>
      <c r="H506" s="68">
        <f>H507+H508+H509</f>
        <v>38.57902</v>
      </c>
      <c r="I506" s="67"/>
      <c r="J506" s="67"/>
      <c r="K506" s="68">
        <f>K507+K508+K509</f>
        <v>0</v>
      </c>
      <c r="L506" s="73"/>
      <c r="M506" s="73"/>
      <c r="N506" s="73"/>
      <c r="O506" s="73"/>
      <c r="P506" s="73"/>
      <c r="Q506" s="73"/>
      <c r="R506" s="73"/>
      <c r="S506" s="73"/>
      <c r="T506" s="73"/>
      <c r="U506" s="73"/>
      <c r="V506" s="73"/>
      <c r="W506" s="73"/>
      <c r="X506" s="73"/>
      <c r="Y506" s="73"/>
      <c r="Z506" s="73"/>
    </row>
    <row r="507" spans="1:26" ht="12.75" customHeight="1">
      <c r="A507" s="258" t="str">
        <f>'16.PM Annex'!A9</f>
        <v>16.2.1</v>
      </c>
      <c r="B507" s="1090" t="str">
        <f>'16.PM Annex'!B9</f>
        <v>A.7.1</v>
      </c>
      <c r="C507" s="258" t="str">
        <f>'16.PM Annex'!C9</f>
        <v>HR Support for PC&amp;PNDT Cell</v>
      </c>
      <c r="D507" s="197" t="str">
        <f>'16.PM Annex'!K9</f>
        <v>Annual</v>
      </c>
      <c r="E507" s="1091">
        <f>'16.PM Annex'!L9</f>
        <v>299082</v>
      </c>
      <c r="F507" s="1092">
        <f>'16.PM Annex'!M9</f>
        <v>2.9908199999999998</v>
      </c>
      <c r="G507" s="197">
        <f>'16.PM Annex'!N9</f>
        <v>11</v>
      </c>
      <c r="H507" s="1092">
        <f>'16.PM Annex'!O9</f>
        <v>32.89902</v>
      </c>
      <c r="I507" s="1092" t="str">
        <f>'16.PM Annex'!P9</f>
        <v>PC-PNDT :
EXISTING- 1 Legal Asst. @ Rs. 42,720/- p.m
EXISTING- 1 programme Co-ordinator @ Rs. 26,250/- p.m
EXISTING- 2 Technical Officers @Rs. 26,625/- p.m 
EXISTING- 1 Technical Officer @Rs. 31,842/- p.m 
EXISTING- 3 Demographers @ Rs. 26,534/- each p.m 
EXISTING- 1 DEO @ Rs. 16,842/-p.m for 
EXISTING- 1 DEO @ Rs. 18,575/-p.m 
VACANT- 1 DEO @ Rs. 10,000/-p.m(will be filled shortly)</v>
      </c>
      <c r="J507" s="70"/>
      <c r="K507" s="125"/>
      <c r="L507" s="73"/>
      <c r="M507" s="73"/>
      <c r="N507" s="73"/>
      <c r="O507" s="73"/>
      <c r="P507" s="73"/>
      <c r="Q507" s="73"/>
      <c r="R507" s="73"/>
      <c r="S507" s="73"/>
      <c r="T507" s="73"/>
      <c r="U507" s="73"/>
      <c r="V507" s="73"/>
      <c r="W507" s="73"/>
      <c r="X507" s="73"/>
      <c r="Y507" s="73"/>
      <c r="Z507" s="73"/>
    </row>
    <row r="508" spans="1:26" ht="12.75" customHeight="1">
      <c r="A508" s="258" t="str">
        <f>'16.PM Annex'!A10</f>
        <v>16.2.2</v>
      </c>
      <c r="B508" s="1090" t="str">
        <f>'16.PM Annex'!B10</f>
        <v>A.7.3</v>
      </c>
      <c r="C508" s="258" t="str">
        <f>'16.PM Annex'!C10</f>
        <v>Mobility support</v>
      </c>
      <c r="D508" s="197" t="str">
        <f>'16.PM Annex'!K10</f>
        <v>Total cost</v>
      </c>
      <c r="E508" s="1091">
        <f>'16.PM Annex'!L10</f>
        <v>0</v>
      </c>
      <c r="F508" s="1092">
        <f>'16.PM Annex'!M10</f>
        <v>0</v>
      </c>
      <c r="G508" s="197">
        <f>'16.PM Annex'!N10</f>
        <v>0</v>
      </c>
      <c r="H508" s="1092">
        <f>'16.PM Annex'!O10</f>
        <v>0</v>
      </c>
      <c r="I508" s="1092">
        <f>'16.PM Annex'!H10</f>
        <v>0</v>
      </c>
      <c r="J508" s="70"/>
      <c r="K508" s="125"/>
      <c r="L508" s="73"/>
      <c r="M508" s="73"/>
      <c r="N508" s="73"/>
      <c r="O508" s="73"/>
      <c r="P508" s="73"/>
      <c r="Q508" s="73"/>
      <c r="R508" s="73"/>
      <c r="S508" s="73"/>
      <c r="T508" s="73"/>
      <c r="U508" s="73"/>
      <c r="V508" s="73"/>
      <c r="W508" s="73"/>
      <c r="X508" s="73"/>
      <c r="Y508" s="73"/>
      <c r="Z508" s="73"/>
    </row>
    <row r="509" spans="1:26" ht="12.75" customHeight="1">
      <c r="A509" s="258" t="str">
        <f>'16.PM Annex'!A11</f>
        <v>16.2.3</v>
      </c>
      <c r="B509" s="258" t="str">
        <f>'16.PM Annex'!B11</f>
        <v>A.7.2</v>
      </c>
      <c r="C509" s="258" t="str">
        <f>'16.PM Annex'!C11</f>
        <v>Others (decoy operations, Mapping or surveys of ultrasound  machines etc )</v>
      </c>
      <c r="D509" s="197" t="str">
        <f>'16.PM Annex'!K11</f>
        <v>Per annum</v>
      </c>
      <c r="E509" s="197">
        <f>'16.PM Annex'!L11</f>
        <v>568000</v>
      </c>
      <c r="F509" s="1092">
        <f>'16.PM Annex'!M11</f>
        <v>5.68</v>
      </c>
      <c r="G509" s="197">
        <f>'16.PM Annex'!N11</f>
        <v>1</v>
      </c>
      <c r="H509" s="1092">
        <f>'16.PM Annex'!O11</f>
        <v>5.68</v>
      </c>
      <c r="I509" s="1092" t="str">
        <f>'16.PM Annex'!P11</f>
        <v>Detailed annexure attached</v>
      </c>
      <c r="J509" s="70"/>
      <c r="K509" s="125"/>
      <c r="L509" s="73"/>
      <c r="M509" s="73"/>
      <c r="N509" s="73"/>
      <c r="O509" s="73"/>
      <c r="P509" s="73"/>
      <c r="Q509" s="73"/>
      <c r="R509" s="73"/>
      <c r="S509" s="73"/>
      <c r="T509" s="73"/>
      <c r="U509" s="73"/>
      <c r="V509" s="73"/>
      <c r="W509" s="73"/>
      <c r="X509" s="73"/>
      <c r="Y509" s="73"/>
      <c r="Z509" s="73"/>
    </row>
    <row r="510" spans="1:26" ht="13.5" customHeight="1">
      <c r="A510" s="1013"/>
      <c r="B510" s="1013"/>
      <c r="C510" s="1013" t="s">
        <v>5845</v>
      </c>
      <c r="D510" s="1014"/>
      <c r="E510" s="1013"/>
      <c r="F510" s="1018"/>
      <c r="G510" s="1013"/>
      <c r="H510" s="1018">
        <f>H511+H515+H525+H528+H536+H541+H545+H552+H549</f>
        <v>71.973399999999984</v>
      </c>
      <c r="I510" s="1013"/>
      <c r="J510" s="1013"/>
      <c r="K510" s="1018">
        <f>K511+K515+K525+K528+K536+K541+K545+K552</f>
        <v>0</v>
      </c>
      <c r="L510" s="73"/>
      <c r="M510" s="73"/>
      <c r="N510" s="73"/>
      <c r="O510" s="73"/>
      <c r="P510" s="73"/>
      <c r="Q510" s="73"/>
      <c r="R510" s="73"/>
      <c r="S510" s="73"/>
      <c r="T510" s="73"/>
      <c r="U510" s="73"/>
      <c r="V510" s="73"/>
      <c r="W510" s="73"/>
      <c r="X510" s="73"/>
      <c r="Y510" s="73"/>
      <c r="Z510" s="73"/>
    </row>
    <row r="511" spans="1:26" ht="12.75" customHeight="1">
      <c r="A511" s="64">
        <f>'1.SD Facility Based Annex'!A6</f>
        <v>1</v>
      </c>
      <c r="B511" s="64"/>
      <c r="C511" s="64" t="str">
        <f>'1.SD Facility Based Annex'!C6</f>
        <v>Service Delivery - Facility Based</v>
      </c>
      <c r="D511" s="107"/>
      <c r="E511" s="107"/>
      <c r="F511" s="1035"/>
      <c r="G511" s="107"/>
      <c r="H511" s="65">
        <f t="shared" ref="H511:H513" si="54">H512</f>
        <v>0.1</v>
      </c>
      <c r="I511" s="107"/>
      <c r="J511" s="107"/>
      <c r="K511" s="65">
        <f t="shared" ref="K511:K513" si="55">K512</f>
        <v>0</v>
      </c>
      <c r="L511" s="73"/>
      <c r="M511" s="73"/>
      <c r="N511" s="73"/>
      <c r="O511" s="73"/>
      <c r="P511" s="73"/>
      <c r="Q511" s="73"/>
      <c r="R511" s="73"/>
      <c r="S511" s="73"/>
      <c r="T511" s="73"/>
      <c r="U511" s="73"/>
      <c r="V511" s="73"/>
      <c r="W511" s="73"/>
      <c r="X511" s="73"/>
      <c r="Y511" s="73"/>
      <c r="Z511" s="73"/>
    </row>
    <row r="512" spans="1:26" ht="12.75" customHeight="1">
      <c r="A512" s="67">
        <f>'1.SD Facility Based Annex'!A81</f>
        <v>1.3</v>
      </c>
      <c r="B512" s="67"/>
      <c r="C512" s="67" t="s">
        <v>179</v>
      </c>
      <c r="D512" s="110"/>
      <c r="E512" s="110"/>
      <c r="F512" s="112"/>
      <c r="G512" s="110"/>
      <c r="H512" s="68">
        <f t="shared" si="54"/>
        <v>0.1</v>
      </c>
      <c r="I512" s="110"/>
      <c r="J512" s="110"/>
      <c r="K512" s="68">
        <f t="shared" si="55"/>
        <v>0</v>
      </c>
      <c r="L512" s="73"/>
      <c r="M512" s="73"/>
      <c r="N512" s="73"/>
      <c r="O512" s="73"/>
      <c r="P512" s="73"/>
      <c r="Q512" s="73"/>
      <c r="R512" s="73"/>
      <c r="S512" s="73"/>
      <c r="T512" s="73"/>
      <c r="U512" s="73"/>
      <c r="V512" s="73"/>
      <c r="W512" s="73"/>
      <c r="X512" s="73"/>
      <c r="Y512" s="73"/>
      <c r="Z512" s="73"/>
    </row>
    <row r="513" spans="1:26" ht="12.75" customHeight="1">
      <c r="A513" s="78" t="str">
        <f>'1.SD Facility Based Annex'!A107</f>
        <v>1.3.2</v>
      </c>
      <c r="B513" s="78"/>
      <c r="C513" s="117" t="s">
        <v>1300</v>
      </c>
      <c r="D513" s="204"/>
      <c r="E513" s="116"/>
      <c r="F513" s="652"/>
      <c r="G513" s="116"/>
      <c r="H513" s="265">
        <f t="shared" si="54"/>
        <v>0.1</v>
      </c>
      <c r="I513" s="204"/>
      <c r="J513" s="204"/>
      <c r="K513" s="265">
        <f t="shared" si="55"/>
        <v>0</v>
      </c>
      <c r="L513" s="73"/>
      <c r="M513" s="73"/>
      <c r="N513" s="73"/>
      <c r="O513" s="73"/>
      <c r="P513" s="73"/>
      <c r="Q513" s="73"/>
      <c r="R513" s="73"/>
      <c r="S513" s="73"/>
      <c r="T513" s="73"/>
      <c r="U513" s="73"/>
      <c r="V513" s="73"/>
      <c r="W513" s="73"/>
      <c r="X513" s="73"/>
      <c r="Y513" s="73"/>
      <c r="Z513" s="73"/>
    </row>
    <row r="514" spans="1:26" ht="12.75" customHeight="1">
      <c r="A514" s="4" t="str">
        <f>'1.SD Facility Based Annex'!A111</f>
        <v>1.3.2.4</v>
      </c>
      <c r="B514" s="4" t="str">
        <f>'1.SD Facility Based Annex'!B111</f>
        <v>C.1.m</v>
      </c>
      <c r="C514" s="4" t="str">
        <f>'1.SD Facility Based Annex'!C111</f>
        <v>Consumables for computer including provision for internet access  for strengthening RI</v>
      </c>
      <c r="D514" s="70">
        <f>'1.SD Facility Based Annex'!K111</f>
        <v>0</v>
      </c>
      <c r="E514" s="4">
        <f>'1.SD Facility Based Annex'!L111</f>
        <v>10000</v>
      </c>
      <c r="F514" s="125">
        <f>'1.SD Facility Based Annex'!M111</f>
        <v>0.1</v>
      </c>
      <c r="G514" s="4">
        <f>'1.SD Facility Based Annex'!N111</f>
        <v>1</v>
      </c>
      <c r="H514" s="125">
        <f>'1.SD Facility Based Annex'!O111</f>
        <v>0.1</v>
      </c>
      <c r="I514" s="70" t="str">
        <f>'1.SD Facility Based Annex'!P111</f>
        <v xml:space="preserve">Continued activity: 
As operational cost </v>
      </c>
      <c r="J514" s="70"/>
      <c r="K514" s="125"/>
      <c r="L514" s="73"/>
      <c r="M514" s="73"/>
      <c r="N514" s="73"/>
      <c r="O514" s="73"/>
      <c r="P514" s="73"/>
      <c r="Q514" s="73"/>
      <c r="R514" s="73"/>
      <c r="S514" s="73"/>
      <c r="T514" s="73"/>
      <c r="U514" s="73"/>
      <c r="V514" s="73"/>
      <c r="W514" s="73"/>
      <c r="X514" s="73"/>
      <c r="Y514" s="73"/>
      <c r="Z514" s="73"/>
    </row>
    <row r="515" spans="1:26" ht="12.75" customHeight="1">
      <c r="A515" s="64">
        <v>2</v>
      </c>
      <c r="B515" s="64"/>
      <c r="C515" s="64" t="str">
        <f>'2.SD Community Based Annex'!C6</f>
        <v>Service Delivery - Community Based</v>
      </c>
      <c r="D515" s="107"/>
      <c r="E515" s="107"/>
      <c r="F515" s="1035"/>
      <c r="G515" s="107"/>
      <c r="H515" s="65">
        <f>H516+H521</f>
        <v>11.85</v>
      </c>
      <c r="I515" s="107"/>
      <c r="J515" s="107"/>
      <c r="K515" s="65">
        <f>K516+K521</f>
        <v>0</v>
      </c>
      <c r="L515" s="73"/>
      <c r="M515" s="73"/>
      <c r="N515" s="73"/>
      <c r="O515" s="73"/>
      <c r="P515" s="73"/>
      <c r="Q515" s="73"/>
      <c r="R515" s="73"/>
      <c r="S515" s="73"/>
      <c r="T515" s="73"/>
      <c r="U515" s="73"/>
      <c r="V515" s="73"/>
      <c r="W515" s="73"/>
      <c r="X515" s="73"/>
      <c r="Y515" s="73"/>
      <c r="Z515" s="73"/>
    </row>
    <row r="516" spans="1:26" ht="12.75" customHeight="1">
      <c r="A516" s="67">
        <f>'2.SD Community Based Annex'!A18</f>
        <v>2.2000000000000002</v>
      </c>
      <c r="B516" s="67"/>
      <c r="C516" s="67" t="str">
        <f>'2.SD Community Based Annex'!C18</f>
        <v>Recurring/ Operational cost</v>
      </c>
      <c r="D516" s="110"/>
      <c r="E516" s="113"/>
      <c r="F516" s="669"/>
      <c r="G516" s="113"/>
      <c r="H516" s="203">
        <f>SUM(H517:H520)</f>
        <v>10.34</v>
      </c>
      <c r="I516" s="110"/>
      <c r="J516" s="110"/>
      <c r="K516" s="203">
        <f>SUM(K517:K520)</f>
        <v>0</v>
      </c>
      <c r="L516" s="73"/>
      <c r="M516" s="73"/>
      <c r="N516" s="73"/>
      <c r="O516" s="73"/>
      <c r="P516" s="73"/>
      <c r="Q516" s="73"/>
      <c r="R516" s="73"/>
      <c r="S516" s="73"/>
      <c r="T516" s="73"/>
      <c r="U516" s="73"/>
      <c r="V516" s="73"/>
      <c r="W516" s="73"/>
      <c r="X516" s="73"/>
      <c r="Y516" s="73"/>
      <c r="Z516" s="73"/>
    </row>
    <row r="517" spans="1:26" ht="12.75" customHeight="1">
      <c r="A517" s="4" t="str">
        <f>'2.SD Community Based Annex'!A24</f>
        <v>2.2.6</v>
      </c>
      <c r="B517" s="4" t="str">
        <f>'2.SD Community Based Annex'!B24</f>
        <v>C.1.r</v>
      </c>
      <c r="C517" s="4" t="str">
        <f>'2.SD Community Based Annex'!C24</f>
        <v xml:space="preserve">Teeka Express Operational Cost </v>
      </c>
      <c r="D517" s="70">
        <f>'2.SD Community Based Annex'!K24</f>
        <v>0</v>
      </c>
      <c r="E517" s="4">
        <f>'2.SD Community Based Annex'!L24</f>
        <v>0</v>
      </c>
      <c r="F517" s="125">
        <f>'2.SD Community Based Annex'!M24</f>
        <v>0</v>
      </c>
      <c r="G517" s="4">
        <f>'2.SD Community Based Annex'!N24</f>
        <v>0</v>
      </c>
      <c r="H517" s="125">
        <f>'2.SD Community Based Annex'!O24</f>
        <v>0</v>
      </c>
      <c r="I517" s="130">
        <f>'2.SD Community Based Annex'!P24</f>
        <v>0</v>
      </c>
      <c r="J517" s="70"/>
      <c r="K517" s="125"/>
      <c r="L517" s="73"/>
      <c r="M517" s="73"/>
      <c r="N517" s="73"/>
      <c r="O517" s="73"/>
      <c r="P517" s="73"/>
      <c r="Q517" s="73"/>
      <c r="R517" s="73"/>
      <c r="S517" s="73"/>
      <c r="T517" s="73"/>
      <c r="U517" s="73"/>
      <c r="V517" s="73"/>
      <c r="W517" s="73"/>
      <c r="X517" s="73"/>
      <c r="Y517" s="73"/>
      <c r="Z517" s="73"/>
    </row>
    <row r="518" spans="1:26" ht="12.75" customHeight="1">
      <c r="A518" s="4" t="str">
        <f>'2.SD Community Based Annex'!A25</f>
        <v>2.2.7</v>
      </c>
      <c r="B518" s="4" t="str">
        <f>'2.SD Community Based Annex'!B25</f>
        <v>C.1.t</v>
      </c>
      <c r="C518" s="4" t="str">
        <f>'2.SD Community Based Annex'!C25</f>
        <v xml:space="preserve">JE Campaign Operational Cost </v>
      </c>
      <c r="D518" s="70">
        <f>'2.SD Community Based Annex'!K25</f>
        <v>0</v>
      </c>
      <c r="E518" s="4">
        <f>'2.SD Community Based Annex'!L25</f>
        <v>0</v>
      </c>
      <c r="F518" s="125">
        <f>'2.SD Community Based Annex'!M25</f>
        <v>0</v>
      </c>
      <c r="G518" s="4">
        <f>'2.SD Community Based Annex'!N25</f>
        <v>0</v>
      </c>
      <c r="H518" s="125">
        <f>'2.SD Community Based Annex'!O25</f>
        <v>0</v>
      </c>
      <c r="I518" s="70">
        <f>'2.SD Community Based Annex'!P25</f>
        <v>0</v>
      </c>
      <c r="J518" s="70"/>
      <c r="K518" s="125"/>
      <c r="L518" s="73"/>
      <c r="M518" s="73"/>
      <c r="N518" s="73"/>
      <c r="O518" s="73"/>
      <c r="P518" s="73"/>
      <c r="Q518" s="73"/>
      <c r="R518" s="73"/>
      <c r="S518" s="73"/>
      <c r="T518" s="73"/>
      <c r="U518" s="73"/>
      <c r="V518" s="73"/>
      <c r="W518" s="73"/>
      <c r="X518" s="73"/>
      <c r="Y518" s="73"/>
      <c r="Z518" s="73"/>
    </row>
    <row r="519" spans="1:26" ht="12.75" customHeight="1">
      <c r="A519" s="4" t="str">
        <f>'2.SD Community Based Annex'!A26</f>
        <v>2.2.8</v>
      </c>
      <c r="B519" s="4" t="str">
        <f>'2.SD Community Based Annex'!B26</f>
        <v>C.6</v>
      </c>
      <c r="C519" s="4" t="str">
        <f>'2.SD Community Based Annex'!C26</f>
        <v>Pulse Polio operating costs</v>
      </c>
      <c r="D519" s="70" t="str">
        <f>'2.SD Community Based Annex'!K26</f>
        <v>Annual</v>
      </c>
      <c r="E519" s="4">
        <f>'2.SD Community Based Annex'!L26</f>
        <v>10340000</v>
      </c>
      <c r="F519" s="125">
        <f>'2.SD Community Based Annex'!M26</f>
        <v>10.34</v>
      </c>
      <c r="G519" s="4">
        <f>'2.SD Community Based Annex'!N26</f>
        <v>1</v>
      </c>
      <c r="H519" s="125">
        <f>'2.SD Community Based Annex'!O26</f>
        <v>10.34</v>
      </c>
      <c r="I519" s="70" t="str">
        <f>'2.SD Community Based Annex'!P26</f>
        <v>to be utilised for upcoming PPI round in January 2019</v>
      </c>
      <c r="J519" s="70"/>
      <c r="K519" s="125"/>
      <c r="L519" s="73"/>
      <c r="M519" s="73"/>
      <c r="N519" s="73"/>
      <c r="O519" s="73"/>
      <c r="P519" s="73"/>
      <c r="Q519" s="73"/>
      <c r="R519" s="73"/>
      <c r="S519" s="73"/>
      <c r="T519" s="73"/>
      <c r="U519" s="73"/>
      <c r="V519" s="73"/>
      <c r="W519" s="73"/>
      <c r="X519" s="73"/>
      <c r="Y519" s="73"/>
      <c r="Z519" s="73"/>
    </row>
    <row r="520" spans="1:26" ht="12.75" customHeight="1">
      <c r="A520" s="4" t="str">
        <f>'2.SD Community Based Annex'!A27</f>
        <v>2.2.9</v>
      </c>
      <c r="B520" s="4" t="str">
        <f>'2.SD Community Based Annex'!B27</f>
        <v>C.1.s</v>
      </c>
      <c r="C520" s="4" t="str">
        <f>'2.SD Community Based Annex'!C27</f>
        <v>Measles Rubella SIA operational Cost</v>
      </c>
      <c r="D520" s="70">
        <f>'2.SD Community Based Annex'!K27</f>
        <v>0</v>
      </c>
      <c r="E520" s="4">
        <f>'2.SD Community Based Annex'!L27</f>
        <v>0</v>
      </c>
      <c r="F520" s="125">
        <f>'2.SD Community Based Annex'!M27</f>
        <v>0</v>
      </c>
      <c r="G520" s="4">
        <f>'2.SD Community Based Annex'!N27</f>
        <v>0</v>
      </c>
      <c r="H520" s="125">
        <f>'2.SD Community Based Annex'!O27</f>
        <v>0</v>
      </c>
      <c r="I520" s="130">
        <f>'2.SD Community Based Annex'!P27</f>
        <v>0</v>
      </c>
      <c r="J520" s="70"/>
      <c r="K520" s="125"/>
      <c r="L520" s="73"/>
      <c r="M520" s="73"/>
      <c r="N520" s="73"/>
      <c r="O520" s="73"/>
      <c r="P520" s="73"/>
      <c r="Q520" s="73"/>
      <c r="R520" s="73"/>
      <c r="S520" s="73"/>
      <c r="T520" s="73"/>
      <c r="U520" s="73"/>
      <c r="V520" s="73"/>
      <c r="W520" s="73"/>
      <c r="X520" s="73"/>
      <c r="Y520" s="73"/>
      <c r="Z520" s="73"/>
    </row>
    <row r="521" spans="1:26" ht="12.75" customHeight="1">
      <c r="A521" s="67">
        <f>'2.SD Community Based Annex'!A30</f>
        <v>2.2999999999999998</v>
      </c>
      <c r="B521" s="67"/>
      <c r="C521" s="67" t="str">
        <f>'2.SD Community Based Annex'!C30</f>
        <v xml:space="preserve">Outreach activities </v>
      </c>
      <c r="D521" s="110"/>
      <c r="E521" s="113"/>
      <c r="F521" s="669"/>
      <c r="G521" s="113"/>
      <c r="H521" s="203">
        <f>H522</f>
        <v>1.51</v>
      </c>
      <c r="I521" s="110"/>
      <c r="J521" s="110"/>
      <c r="K521" s="203">
        <f>K522</f>
        <v>0</v>
      </c>
      <c r="L521" s="73"/>
      <c r="M521" s="73"/>
      <c r="N521" s="73"/>
      <c r="O521" s="73"/>
      <c r="P521" s="73"/>
      <c r="Q521" s="73"/>
      <c r="R521" s="73"/>
      <c r="S521" s="73"/>
      <c r="T521" s="73"/>
      <c r="U521" s="73"/>
      <c r="V521" s="73"/>
      <c r="W521" s="73"/>
      <c r="X521" s="73"/>
      <c r="Y521" s="73"/>
      <c r="Z521" s="73"/>
    </row>
    <row r="522" spans="1:26" ht="12.75" customHeight="1">
      <c r="A522" s="78" t="str">
        <f>'2.SD Community Based Annex'!A31</f>
        <v>2.3.1</v>
      </c>
      <c r="B522" s="78"/>
      <c r="C522" s="78" t="str">
        <f>'2.SD Community Based Annex'!C31</f>
        <v>Outreach activities for RMNCH+A services</v>
      </c>
      <c r="D522" s="78"/>
      <c r="E522" s="78"/>
      <c r="F522" s="650"/>
      <c r="G522" s="78"/>
      <c r="H522" s="79">
        <f>SUM(H523:H524)</f>
        <v>1.51</v>
      </c>
      <c r="I522" s="78"/>
      <c r="J522" s="78"/>
      <c r="K522" s="79">
        <f>SUM(K523:K524)</f>
        <v>0</v>
      </c>
      <c r="L522" s="73"/>
      <c r="M522" s="73"/>
      <c r="N522" s="73"/>
      <c r="O522" s="73"/>
      <c r="P522" s="73"/>
      <c r="Q522" s="73"/>
      <c r="R522" s="73"/>
      <c r="S522" s="73"/>
      <c r="T522" s="73"/>
      <c r="U522" s="73"/>
      <c r="V522" s="73"/>
      <c r="W522" s="73"/>
      <c r="X522" s="73"/>
      <c r="Y522" s="73"/>
      <c r="Z522" s="73"/>
    </row>
    <row r="523" spans="1:26" ht="12.75" customHeight="1">
      <c r="A523" s="4" t="str">
        <f>'2.SD Community Based Annex'!A42</f>
        <v>2.3.1.9</v>
      </c>
      <c r="B523" s="4" t="str">
        <f>'2.SD Community Based Annex'!B42</f>
        <v>C.1.f</v>
      </c>
      <c r="C523" s="4" t="str">
        <f>'2.SD Community Based Annex'!C42</f>
        <v>Focus on slum &amp; underserved areas in urban areas/alternative vaccinator for slums (only where regular ANM under NUHM not engaged)</v>
      </c>
      <c r="D523" s="70">
        <f>'2.SD Community Based Annex'!K42</f>
        <v>0</v>
      </c>
      <c r="E523" s="4">
        <f>'2.SD Community Based Annex'!L42</f>
        <v>151000</v>
      </c>
      <c r="F523" s="125">
        <f>'2.SD Community Based Annex'!M42</f>
        <v>1.51</v>
      </c>
      <c r="G523" s="4">
        <f>'2.SD Community Based Annex'!N42</f>
        <v>1</v>
      </c>
      <c r="H523" s="125">
        <f>'2.SD Community Based Annex'!O42</f>
        <v>1.51</v>
      </c>
      <c r="I523" s="130" t="str">
        <f>'2.SD Community Based Annex'!P42</f>
        <v>Continued activity: 
For immunization at underserved areas</v>
      </c>
      <c r="J523" s="70"/>
      <c r="K523" s="125"/>
      <c r="L523" s="73"/>
      <c r="M523" s="73"/>
      <c r="N523" s="73"/>
      <c r="O523" s="73"/>
      <c r="P523" s="73"/>
      <c r="Q523" s="73"/>
      <c r="R523" s="73"/>
      <c r="S523" s="73"/>
      <c r="T523" s="73"/>
      <c r="U523" s="73"/>
      <c r="V523" s="73"/>
      <c r="W523" s="73"/>
      <c r="X523" s="73"/>
      <c r="Y523" s="73"/>
      <c r="Z523" s="73"/>
    </row>
    <row r="524" spans="1:26" ht="12.75" customHeight="1">
      <c r="A524" s="4" t="str">
        <f>+'2.SD Community Based Annex'!A43</f>
        <v>2.3.1.10</v>
      </c>
      <c r="B524" s="4"/>
      <c r="C524" s="4" t="str">
        <f>+'2.SD Community Based Annex'!C43</f>
        <v>Mobility support for mobile health team/  TA/DA to vaccinators for coverage in vacant sub-centres</v>
      </c>
      <c r="D524" s="70">
        <f>+'2.SD Community Based Annex'!K43</f>
        <v>0</v>
      </c>
      <c r="E524" s="4">
        <f>+'2.SD Community Based Annex'!L43</f>
        <v>0</v>
      </c>
      <c r="F524" s="125">
        <f>+'2.SD Community Based Annex'!M43</f>
        <v>0</v>
      </c>
      <c r="G524" s="4">
        <f>+'2.SD Community Based Annex'!N43</f>
        <v>0</v>
      </c>
      <c r="H524" s="125">
        <f>+'2.SD Community Based Annex'!O43</f>
        <v>0</v>
      </c>
      <c r="I524" s="70">
        <f>+'2.SD Community Based Annex'!P43</f>
        <v>0</v>
      </c>
      <c r="J524" s="70"/>
      <c r="K524" s="125"/>
      <c r="L524" s="73"/>
      <c r="M524" s="73"/>
      <c r="N524" s="73"/>
      <c r="O524" s="73"/>
      <c r="P524" s="73"/>
      <c r="Q524" s="73"/>
      <c r="R524" s="73"/>
      <c r="S524" s="73"/>
      <c r="T524" s="73"/>
      <c r="U524" s="73"/>
      <c r="V524" s="73"/>
      <c r="W524" s="73"/>
      <c r="X524" s="73"/>
      <c r="Y524" s="73"/>
      <c r="Z524" s="73"/>
    </row>
    <row r="525" spans="1:26" ht="12.75" customHeight="1">
      <c r="A525" s="64">
        <f>'5.Infrastructure Annex'!A6</f>
        <v>5</v>
      </c>
      <c r="B525" s="64"/>
      <c r="C525" s="64" t="str">
        <f>'5.Infrastructure Annex'!C6</f>
        <v>Infrastructure</v>
      </c>
      <c r="D525" s="107"/>
      <c r="E525" s="109"/>
      <c r="F525" s="1045"/>
      <c r="G525" s="109"/>
      <c r="H525" s="65">
        <f t="shared" ref="H525:H526" si="56">H526</f>
        <v>0</v>
      </c>
      <c r="I525" s="107"/>
      <c r="J525" s="107"/>
      <c r="K525" s="65">
        <f t="shared" ref="K525:K526" si="57">K526</f>
        <v>0</v>
      </c>
      <c r="L525" s="73"/>
      <c r="M525" s="73"/>
      <c r="N525" s="73"/>
      <c r="O525" s="73"/>
      <c r="P525" s="73"/>
      <c r="Q525" s="73"/>
      <c r="R525" s="73"/>
      <c r="S525" s="73"/>
      <c r="T525" s="73"/>
      <c r="U525" s="73"/>
      <c r="V525" s="73"/>
      <c r="W525" s="73"/>
      <c r="X525" s="73"/>
      <c r="Y525" s="73"/>
      <c r="Z525" s="73"/>
    </row>
    <row r="526" spans="1:26" ht="12.75" customHeight="1">
      <c r="A526" s="67">
        <f>'5.Infrastructure Annex'!A81</f>
        <v>5.3</v>
      </c>
      <c r="B526" s="67"/>
      <c r="C526" s="67" t="str">
        <f>'5.Infrastructure Annex'!C81</f>
        <v>Other construction/ Civil works except IPHS Infrastructure</v>
      </c>
      <c r="D526" s="110"/>
      <c r="E526" s="113"/>
      <c r="F526" s="669"/>
      <c r="G526" s="113"/>
      <c r="H526" s="203">
        <f t="shared" si="56"/>
        <v>0</v>
      </c>
      <c r="I526" s="110"/>
      <c r="J526" s="110"/>
      <c r="K526" s="203">
        <f t="shared" si="57"/>
        <v>0</v>
      </c>
      <c r="L526" s="73"/>
      <c r="M526" s="73"/>
      <c r="N526" s="73"/>
      <c r="O526" s="73"/>
      <c r="P526" s="73"/>
      <c r="Q526" s="73"/>
      <c r="R526" s="73"/>
      <c r="S526" s="73"/>
      <c r="T526" s="73"/>
      <c r="U526" s="73"/>
      <c r="V526" s="73"/>
      <c r="W526" s="73"/>
      <c r="X526" s="73"/>
      <c r="Y526" s="73"/>
      <c r="Z526" s="73"/>
    </row>
    <row r="527" spans="1:26" ht="12.75" customHeight="1">
      <c r="A527" s="4" t="str">
        <f>'5.Infrastructure Annex'!A90</f>
        <v>5.3.9</v>
      </c>
      <c r="B527" s="4" t="str">
        <f>'5.Infrastructure Annex'!B90</f>
        <v>C.1.p</v>
      </c>
      <c r="C527" s="4" t="str">
        <f>'5.Infrastructure Annex'!C90</f>
        <v>Safety Pits</v>
      </c>
      <c r="D527" s="70">
        <f>'5.Infrastructure Annex'!K90</f>
        <v>0</v>
      </c>
      <c r="E527" s="4">
        <f>'5.Infrastructure Annex'!L90</f>
        <v>0</v>
      </c>
      <c r="F527" s="125">
        <f>'5.Infrastructure Annex'!M90</f>
        <v>0</v>
      </c>
      <c r="G527" s="4">
        <f>'5.Infrastructure Annex'!N90</f>
        <v>0</v>
      </c>
      <c r="H527" s="125">
        <f>'5.Infrastructure Annex'!O90</f>
        <v>0</v>
      </c>
      <c r="I527" s="70">
        <f>'5.Infrastructure Annex'!P90</f>
        <v>0</v>
      </c>
      <c r="J527" s="70"/>
      <c r="K527" s="125"/>
      <c r="L527" s="73"/>
      <c r="M527" s="73"/>
      <c r="N527" s="73"/>
      <c r="O527" s="73"/>
      <c r="P527" s="73"/>
      <c r="Q527" s="73"/>
      <c r="R527" s="73"/>
      <c r="S527" s="73"/>
      <c r="T527" s="73"/>
      <c r="U527" s="73"/>
      <c r="V527" s="73"/>
      <c r="W527" s="73"/>
      <c r="X527" s="73"/>
      <c r="Y527" s="73"/>
      <c r="Z527" s="73"/>
    </row>
    <row r="528" spans="1:26" ht="12.75" customHeight="1">
      <c r="A528" s="64">
        <f>'6.Procurement Annex'!A6</f>
        <v>6</v>
      </c>
      <c r="B528" s="64"/>
      <c r="C528" s="64" t="str">
        <f>'6.Procurement Annex'!C6</f>
        <v>Procurement</v>
      </c>
      <c r="D528" s="107"/>
      <c r="E528" s="107"/>
      <c r="F528" s="1035"/>
      <c r="G528" s="107"/>
      <c r="H528" s="65">
        <f>H532+H529</f>
        <v>23.43</v>
      </c>
      <c r="I528" s="107"/>
      <c r="J528" s="107"/>
      <c r="K528" s="65">
        <f>K532+K529</f>
        <v>0</v>
      </c>
      <c r="L528" s="73"/>
      <c r="M528" s="73"/>
      <c r="N528" s="73"/>
      <c r="O528" s="73"/>
      <c r="P528" s="73"/>
      <c r="Q528" s="73"/>
      <c r="R528" s="73"/>
      <c r="S528" s="73"/>
      <c r="T528" s="73"/>
      <c r="U528" s="73"/>
      <c r="V528" s="73"/>
      <c r="W528" s="73"/>
      <c r="X528" s="73"/>
      <c r="Y528" s="73"/>
      <c r="Z528" s="73"/>
    </row>
    <row r="529" spans="1:26" ht="12.75" customHeight="1">
      <c r="A529" s="67">
        <f>'6.Procurement Annex'!A7</f>
        <v>6.1</v>
      </c>
      <c r="B529" s="67"/>
      <c r="C529" s="67" t="s">
        <v>2504</v>
      </c>
      <c r="D529" s="110"/>
      <c r="E529" s="110"/>
      <c r="F529" s="112"/>
      <c r="G529" s="110"/>
      <c r="H529" s="68">
        <f t="shared" ref="H529:H530" si="58">H530</f>
        <v>3.4299999999999997</v>
      </c>
      <c r="I529" s="110"/>
      <c r="J529" s="110"/>
      <c r="K529" s="68">
        <f t="shared" ref="K529:K530" si="59">K530</f>
        <v>0</v>
      </c>
      <c r="L529" s="73"/>
      <c r="M529" s="73"/>
      <c r="N529" s="73"/>
      <c r="O529" s="73"/>
      <c r="P529" s="73"/>
      <c r="Q529" s="73"/>
      <c r="R529" s="73"/>
      <c r="S529" s="73"/>
      <c r="T529" s="73"/>
      <c r="U529" s="73"/>
      <c r="V529" s="73"/>
      <c r="W529" s="73"/>
      <c r="X529" s="73"/>
      <c r="Y529" s="73"/>
      <c r="Z529" s="73"/>
    </row>
    <row r="530" spans="1:26" ht="12.75" customHeight="1">
      <c r="A530" s="78" t="str">
        <f>'6.Procurement Annex'!A48</f>
        <v>6.1.1.10</v>
      </c>
      <c r="B530" s="78"/>
      <c r="C530" s="78" t="str">
        <f>'6.Procurement Annex'!C48</f>
        <v>Procurement of equipment: IMEP</v>
      </c>
      <c r="D530" s="204"/>
      <c r="E530" s="116"/>
      <c r="F530" s="652"/>
      <c r="G530" s="116"/>
      <c r="H530" s="265">
        <f t="shared" si="58"/>
        <v>3.4299999999999997</v>
      </c>
      <c r="I530" s="204"/>
      <c r="J530" s="204"/>
      <c r="K530" s="265">
        <f t="shared" si="59"/>
        <v>0</v>
      </c>
      <c r="L530" s="73"/>
      <c r="M530" s="73"/>
      <c r="N530" s="73"/>
      <c r="O530" s="73"/>
      <c r="P530" s="73"/>
      <c r="Q530" s="73"/>
      <c r="R530" s="73"/>
      <c r="S530" s="73"/>
      <c r="T530" s="73"/>
      <c r="U530" s="73"/>
      <c r="V530" s="73"/>
      <c r="W530" s="73"/>
      <c r="X530" s="73"/>
      <c r="Y530" s="73"/>
      <c r="Z530" s="73"/>
    </row>
    <row r="531" spans="1:26" ht="12.75" customHeight="1">
      <c r="A531" s="4" t="str">
        <f>'6.Procurement Annex'!A49</f>
        <v>6.1.1.10.1</v>
      </c>
      <c r="B531" s="4" t="str">
        <f>'6.Procurement Annex'!B49</f>
        <v>C.1.o</v>
      </c>
      <c r="C531" s="4" t="str">
        <f>'6.Procurement Annex'!C49</f>
        <v>Purchase of magnifying glasses  and Purchase of Hub cutters</v>
      </c>
      <c r="D531" s="70">
        <f>'6.Procurement Annex'!K49</f>
        <v>0</v>
      </c>
      <c r="E531" s="4">
        <f>'6.Procurement Annex'!L49</f>
        <v>686</v>
      </c>
      <c r="F531" s="125">
        <f>'6.Procurement Annex'!M49</f>
        <v>6.8599999999999998E-3</v>
      </c>
      <c r="G531" s="4">
        <f>'6.Procurement Annex'!N49</f>
        <v>500</v>
      </c>
      <c r="H531" s="125">
        <f>'6.Procurement Annex'!O49</f>
        <v>3.4299999999999997</v>
      </c>
      <c r="I531" s="70" t="str">
        <f>'6.Procurement Annex'!P49</f>
        <v>New activity: Proposed for purchase of 483  magnifying glasses to be used at 443 session sites and 40 cold chain points at the rate of Rs. 400 per magnifying glasses (400x 483= Rs. 193200) also proposed for 100 hub cutters at the rate of rs. 1500 per peice (1500 x 100=150,000)</v>
      </c>
      <c r="J531" s="70"/>
      <c r="K531" s="125"/>
      <c r="L531" s="73"/>
      <c r="M531" s="73"/>
      <c r="N531" s="73"/>
      <c r="O531" s="73"/>
      <c r="P531" s="73"/>
      <c r="Q531" s="73"/>
      <c r="R531" s="73"/>
      <c r="S531" s="73"/>
      <c r="T531" s="73"/>
      <c r="U531" s="73"/>
      <c r="V531" s="73"/>
      <c r="W531" s="73"/>
      <c r="X531" s="73"/>
      <c r="Y531" s="73"/>
      <c r="Z531" s="73"/>
    </row>
    <row r="532" spans="1:26" ht="12.75" customHeight="1">
      <c r="A532" s="67">
        <f>'6.Procurement Annex'!A141</f>
        <v>6.2</v>
      </c>
      <c r="B532" s="67"/>
      <c r="C532" s="67" t="str">
        <f>'6.Procurement Annex'!C141</f>
        <v xml:space="preserve">Procurement of Drugs and supplies </v>
      </c>
      <c r="D532" s="110"/>
      <c r="E532" s="110"/>
      <c r="F532" s="112"/>
      <c r="G532" s="110"/>
      <c r="H532" s="68">
        <f>H533</f>
        <v>20</v>
      </c>
      <c r="I532" s="110"/>
      <c r="J532" s="110"/>
      <c r="K532" s="68">
        <f>K533</f>
        <v>0</v>
      </c>
      <c r="L532" s="73"/>
      <c r="M532" s="73"/>
      <c r="N532" s="73"/>
      <c r="O532" s="73"/>
      <c r="P532" s="73"/>
      <c r="Q532" s="73"/>
      <c r="R532" s="73"/>
      <c r="S532" s="73"/>
      <c r="T532" s="73"/>
      <c r="U532" s="73"/>
      <c r="V532" s="73"/>
      <c r="W532" s="73"/>
      <c r="X532" s="73"/>
      <c r="Y532" s="73"/>
      <c r="Z532" s="73"/>
    </row>
    <row r="533" spans="1:26" ht="12.75" customHeight="1">
      <c r="A533" s="78" t="str">
        <f>'6.Procurement Annex'!A189</f>
        <v>6.2.8</v>
      </c>
      <c r="B533" s="78"/>
      <c r="C533" s="78" t="str">
        <f>'6.Procurement Annex'!C189</f>
        <v>Supplies for IMEP</v>
      </c>
      <c r="D533" s="204"/>
      <c r="E533" s="116"/>
      <c r="F533" s="652"/>
      <c r="G533" s="116"/>
      <c r="H533" s="265">
        <f>SUM(H534:H535)</f>
        <v>20</v>
      </c>
      <c r="I533" s="204"/>
      <c r="J533" s="204"/>
      <c r="K533" s="265">
        <f>SUM(K534:K535)</f>
        <v>0</v>
      </c>
      <c r="L533" s="73"/>
      <c r="M533" s="73"/>
      <c r="N533" s="73"/>
      <c r="O533" s="73"/>
      <c r="P533" s="73"/>
      <c r="Q533" s="73"/>
      <c r="R533" s="73"/>
      <c r="S533" s="73"/>
      <c r="T533" s="73"/>
      <c r="U533" s="73"/>
      <c r="V533" s="73"/>
      <c r="W533" s="73"/>
      <c r="X533" s="73"/>
      <c r="Y533" s="73"/>
      <c r="Z533" s="73"/>
    </row>
    <row r="534" spans="1:26" ht="12.75" customHeight="1">
      <c r="A534" s="4" t="str">
        <f>'6.Procurement Annex'!A190</f>
        <v>6.2.8.1</v>
      </c>
      <c r="B534" s="4" t="str">
        <f>'6.Procurement Annex'!B190</f>
        <v>C.1.n</v>
      </c>
      <c r="C534" s="4" t="str">
        <f>'6.Procurement Annex'!C190</f>
        <v>Red/Black plastic bags etc.</v>
      </c>
      <c r="D534" s="70" t="str">
        <f>'6.Procurement Annex'!K190</f>
        <v>annual</v>
      </c>
      <c r="E534" s="4">
        <f>'6.Procurement Annex'!L190</f>
        <v>2000000</v>
      </c>
      <c r="F534" s="125">
        <f>'6.Procurement Annex'!M190</f>
        <v>20</v>
      </c>
      <c r="G534" s="4">
        <f>'6.Procurement Annex'!N190</f>
        <v>1</v>
      </c>
      <c r="H534" s="125">
        <f>'6.Procurement Annex'!O190</f>
        <v>20</v>
      </c>
      <c r="I534" s="130" t="e">
        <f>#REF!</f>
        <v>#REF!</v>
      </c>
      <c r="J534" s="70"/>
      <c r="K534" s="125"/>
      <c r="L534" s="73"/>
      <c r="M534" s="73"/>
      <c r="N534" s="73"/>
      <c r="O534" s="73"/>
      <c r="P534" s="73"/>
      <c r="Q534" s="73"/>
      <c r="R534" s="73"/>
      <c r="S534" s="73"/>
      <c r="T534" s="73"/>
      <c r="U534" s="73"/>
      <c r="V534" s="73"/>
      <c r="W534" s="73"/>
      <c r="X534" s="73"/>
      <c r="Y534" s="73"/>
      <c r="Z534" s="73"/>
    </row>
    <row r="535" spans="1:26" ht="12.75" customHeight="1">
      <c r="A535" s="4" t="str">
        <f>'6.Procurement Annex'!A191</f>
        <v>6.2.8.2</v>
      </c>
      <c r="B535" s="4" t="str">
        <f>'6.Procurement Annex'!B191</f>
        <v>C.1.o</v>
      </c>
      <c r="C535" s="4" t="str">
        <f>'6.Procurement Annex'!C191</f>
        <v>Bleach/Hypochlorite solution/ Twin bucket</v>
      </c>
      <c r="D535" s="70">
        <f>'6.Procurement Annex'!K191</f>
        <v>0</v>
      </c>
      <c r="E535" s="4">
        <f>'6.Procurement Annex'!L191</f>
        <v>0</v>
      </c>
      <c r="F535" s="125">
        <f>'6.Procurement Annex'!M191</f>
        <v>0</v>
      </c>
      <c r="G535" s="4">
        <f>'6.Procurement Annex'!N191</f>
        <v>0</v>
      </c>
      <c r="H535" s="125">
        <f>'6.Procurement Annex'!O191</f>
        <v>0</v>
      </c>
      <c r="I535" s="70" t="str">
        <f>'6.Procurement Annex'!P190</f>
        <v xml:space="preserve">Continued activity </v>
      </c>
      <c r="J535" s="70"/>
      <c r="K535" s="125"/>
      <c r="L535" s="73"/>
      <c r="M535" s="73"/>
      <c r="N535" s="73"/>
      <c r="O535" s="73"/>
      <c r="P535" s="73"/>
      <c r="Q535" s="73"/>
      <c r="R535" s="73"/>
      <c r="S535" s="73"/>
      <c r="T535" s="73"/>
      <c r="U535" s="73"/>
      <c r="V535" s="73"/>
      <c r="W535" s="73"/>
      <c r="X535" s="73"/>
      <c r="Y535" s="73"/>
      <c r="Z535" s="73"/>
    </row>
    <row r="536" spans="1:26" ht="12.75" customHeight="1">
      <c r="A536" s="64">
        <f>'9.Training Annex'!A6</f>
        <v>9</v>
      </c>
      <c r="B536" s="64"/>
      <c r="C536" s="64" t="str">
        <f>'9.Training Annex'!C6</f>
        <v>Training</v>
      </c>
      <c r="D536" s="107"/>
      <c r="E536" s="107"/>
      <c r="F536" s="1035"/>
      <c r="G536" s="107"/>
      <c r="H536" s="65">
        <f t="shared" ref="H536:H537" si="60">H537</f>
        <v>17.399999999999999</v>
      </c>
      <c r="I536" s="107"/>
      <c r="J536" s="107"/>
      <c r="K536" s="65">
        <f t="shared" ref="K536:K537" si="61">K537</f>
        <v>0</v>
      </c>
      <c r="L536" s="73"/>
      <c r="M536" s="73"/>
      <c r="N536" s="73"/>
      <c r="O536" s="73"/>
      <c r="P536" s="73"/>
      <c r="Q536" s="73"/>
      <c r="R536" s="73"/>
      <c r="S536" s="73"/>
      <c r="T536" s="73"/>
      <c r="U536" s="73"/>
      <c r="V536" s="73"/>
      <c r="W536" s="73"/>
      <c r="X536" s="73"/>
      <c r="Y536" s="73"/>
      <c r="Z536" s="73"/>
    </row>
    <row r="537" spans="1:26" ht="12.75" customHeight="1">
      <c r="A537" s="67">
        <v>9.5</v>
      </c>
      <c r="B537" s="67"/>
      <c r="C537" s="115" t="s">
        <v>5809</v>
      </c>
      <c r="D537" s="110"/>
      <c r="E537" s="113"/>
      <c r="F537" s="669"/>
      <c r="G537" s="113"/>
      <c r="H537" s="203">
        <f t="shared" si="60"/>
        <v>17.399999999999999</v>
      </c>
      <c r="I537" s="110"/>
      <c r="J537" s="110"/>
      <c r="K537" s="203">
        <f t="shared" si="61"/>
        <v>0</v>
      </c>
      <c r="L537" s="73"/>
      <c r="M537" s="73"/>
      <c r="N537" s="73"/>
      <c r="O537" s="73"/>
      <c r="P537" s="73"/>
      <c r="Q537" s="73"/>
      <c r="R537" s="73"/>
      <c r="S537" s="73"/>
      <c r="T537" s="73"/>
      <c r="U537" s="73"/>
      <c r="V537" s="73"/>
      <c r="W537" s="73"/>
      <c r="X537" s="73"/>
      <c r="Y537" s="73"/>
      <c r="Z537" s="73"/>
    </row>
    <row r="538" spans="1:26" ht="12.75" customHeight="1">
      <c r="A538" s="78" t="s">
        <v>3552</v>
      </c>
      <c r="B538" s="78"/>
      <c r="C538" s="117" t="s">
        <v>3553</v>
      </c>
      <c r="D538" s="204"/>
      <c r="E538" s="116"/>
      <c r="F538" s="652"/>
      <c r="G538" s="116"/>
      <c r="H538" s="265">
        <f>H539+H540</f>
        <v>17.399999999999999</v>
      </c>
      <c r="I538" s="204"/>
      <c r="J538" s="204"/>
      <c r="K538" s="265">
        <f>K539+K540</f>
        <v>0</v>
      </c>
      <c r="L538" s="73"/>
      <c r="M538" s="73"/>
      <c r="N538" s="73"/>
      <c r="O538" s="73"/>
      <c r="P538" s="73"/>
      <c r="Q538" s="73"/>
      <c r="R538" s="73"/>
      <c r="S538" s="73"/>
      <c r="T538" s="73"/>
      <c r="U538" s="73"/>
      <c r="V538" s="73"/>
      <c r="W538" s="73"/>
      <c r="X538" s="73"/>
      <c r="Y538" s="73"/>
      <c r="Z538" s="73"/>
    </row>
    <row r="539" spans="1:26" ht="12.75" customHeight="1">
      <c r="A539" s="4" t="str">
        <f>'9.Training Annex'!A150</f>
        <v>9.5.10.1</v>
      </c>
      <c r="B539" s="4" t="str">
        <f>'9.Training Annex'!B150</f>
        <v>C.3</v>
      </c>
      <c r="C539" s="4" t="str">
        <f>'9.Training Annex'!C150</f>
        <v>Training under Immunisation</v>
      </c>
      <c r="D539" s="70" t="str">
        <f>'9.Training Annex'!K150</f>
        <v xml:space="preserve">per batch </v>
      </c>
      <c r="E539" s="4">
        <f>'9.Training Annex'!L150</f>
        <v>30000</v>
      </c>
      <c r="F539" s="125">
        <f>'9.Training Annex'!M150</f>
        <v>0.3</v>
      </c>
      <c r="G539" s="125">
        <f>'9.Training Annex'!N150</f>
        <v>58</v>
      </c>
      <c r="H539" s="125">
        <f>'9.Training Annex'!O150</f>
        <v>17.399999999999999</v>
      </c>
      <c r="I539" s="70" t="str">
        <f>'9.Training Annex'!P150</f>
        <v>2 Batch of MO modular training for 3 days (Rs.30000 x 6 days=180000/-)
1 batch of MOs in cold chain handlers training for 2 days Rs.30000x2=60000/-
1 batch of MOs in RI microplanning for 2 days Rs.30000 x 2 =60000/-
2 batches of CCHs (Rs.30000 x 2=60000/-)
2 batches supervisory  staff (30000 x 2batches  =60000/-),
14 batches of MPHWs for one day training(Rs.30000 x 14 batchs=420000/-) 
14 batches of MPHWs for one day refreshers training in RI(Rs.30000 x 14 batchs=420000/-)
Half day sensitization of 1300 AWWs in 37 batches regarding BRIDGE communication on RI(Rs.50 x 1300=65000/-) 
Half day workshop for of 1300 AWWs in 37 batches (Rs.50 x 1300=65000/-) towards introduction of newer vaccine.
Rs.2.00 lakhs proposed for TOT for MOs for newer vaccine.
Rs.1.40 lakhs proposed for Advocacy meetings with IAP,IMA and other stake holders.</v>
      </c>
      <c r="J539" s="70"/>
      <c r="K539" s="125"/>
      <c r="L539" s="73"/>
      <c r="M539" s="73"/>
      <c r="N539" s="73"/>
      <c r="O539" s="73"/>
      <c r="P539" s="73"/>
      <c r="Q539" s="73"/>
      <c r="R539" s="73"/>
      <c r="S539" s="73"/>
      <c r="T539" s="73"/>
      <c r="U539" s="73"/>
      <c r="V539" s="73"/>
      <c r="W539" s="73"/>
      <c r="X539" s="73"/>
      <c r="Y539" s="73"/>
      <c r="Z539" s="73"/>
    </row>
    <row r="540" spans="1:26" ht="12.75" customHeight="1">
      <c r="A540" s="4" t="str">
        <f>'9.Training Annex'!A151</f>
        <v>9.5.10.2</v>
      </c>
      <c r="B540" s="4"/>
      <c r="C540" s="4" t="str">
        <f>'9.Training Annex'!C151</f>
        <v>Any other (please specify)</v>
      </c>
      <c r="D540" s="70">
        <f>'9.Training Annex'!K151</f>
        <v>0</v>
      </c>
      <c r="E540" s="4">
        <f>'9.Training Annex'!L151</f>
        <v>0</v>
      </c>
      <c r="F540" s="125">
        <f>'9.Training Annex'!M151</f>
        <v>0</v>
      </c>
      <c r="G540" s="125">
        <f>'9.Training Annex'!N151</f>
        <v>0</v>
      </c>
      <c r="H540" s="125">
        <f>'9.Training Annex'!O151</f>
        <v>0</v>
      </c>
      <c r="I540" s="70">
        <f>'9.Training Annex'!P151</f>
        <v>0</v>
      </c>
      <c r="J540" s="70"/>
      <c r="K540" s="125"/>
      <c r="L540" s="73"/>
      <c r="M540" s="73"/>
      <c r="N540" s="73"/>
      <c r="O540" s="73"/>
      <c r="P540" s="73"/>
      <c r="Q540" s="73"/>
      <c r="R540" s="73"/>
      <c r="S540" s="73"/>
      <c r="T540" s="73"/>
      <c r="U540" s="73"/>
      <c r="V540" s="73"/>
      <c r="W540" s="73"/>
      <c r="X540" s="73"/>
      <c r="Y540" s="73"/>
      <c r="Z540" s="73"/>
    </row>
    <row r="541" spans="1:26" ht="12.75" customHeight="1">
      <c r="A541" s="64">
        <v>11</v>
      </c>
      <c r="B541" s="64"/>
      <c r="C541" s="64" t="s">
        <v>757</v>
      </c>
      <c r="D541" s="64"/>
      <c r="E541" s="64"/>
      <c r="F541" s="201"/>
      <c r="G541" s="64"/>
      <c r="H541" s="65">
        <f>H542</f>
        <v>6.9</v>
      </c>
      <c r="I541" s="64"/>
      <c r="J541" s="64"/>
      <c r="K541" s="65">
        <f>K542</f>
        <v>0</v>
      </c>
      <c r="L541" s="73"/>
      <c r="M541" s="73"/>
      <c r="N541" s="73"/>
      <c r="O541" s="73"/>
      <c r="P541" s="73"/>
      <c r="Q541" s="73"/>
      <c r="R541" s="73"/>
      <c r="S541" s="73"/>
      <c r="T541" s="73"/>
      <c r="U541" s="73"/>
      <c r="V541" s="73"/>
      <c r="W541" s="73"/>
      <c r="X541" s="73"/>
      <c r="Y541" s="73"/>
      <c r="Z541" s="73"/>
    </row>
    <row r="542" spans="1:26" ht="12.75" customHeight="1">
      <c r="A542" s="67">
        <v>11.8</v>
      </c>
      <c r="B542" s="113"/>
      <c r="C542" s="115" t="s">
        <v>4147</v>
      </c>
      <c r="D542" s="67"/>
      <c r="E542" s="115"/>
      <c r="F542" s="203"/>
      <c r="G542" s="115"/>
      <c r="H542" s="203">
        <f>H543+H544</f>
        <v>6.9</v>
      </c>
      <c r="I542" s="67"/>
      <c r="J542" s="67"/>
      <c r="K542" s="203">
        <f>K543+K544</f>
        <v>0</v>
      </c>
      <c r="L542" s="73"/>
      <c r="M542" s="73"/>
      <c r="N542" s="73"/>
      <c r="O542" s="73"/>
      <c r="P542" s="73"/>
      <c r="Q542" s="73"/>
      <c r="R542" s="73"/>
      <c r="S542" s="73"/>
      <c r="T542" s="73"/>
      <c r="U542" s="73"/>
      <c r="V542" s="73"/>
      <c r="W542" s="73"/>
      <c r="X542" s="73"/>
      <c r="Y542" s="73"/>
      <c r="Z542" s="73"/>
    </row>
    <row r="543" spans="1:26" ht="12.75" customHeight="1">
      <c r="A543" s="4" t="str">
        <f>'11.IEC-BCC Annex'!A31</f>
        <v>11.8.1</v>
      </c>
      <c r="B543" s="4"/>
      <c r="C543" s="4" t="str">
        <f>'11.IEC-BCC Annex'!C31</f>
        <v>IEC activities for Immunization</v>
      </c>
      <c r="D543" s="70" t="str">
        <f>'11.IEC-BCC Annex'!K31</f>
        <v>Annual</v>
      </c>
      <c r="E543" s="193">
        <f>'11.IEC-BCC Annex'!L31</f>
        <v>690000</v>
      </c>
      <c r="F543" s="71">
        <f>'11.IEC-BCC Annex'!M31</f>
        <v>6.9</v>
      </c>
      <c r="G543" s="193">
        <f>'11.IEC-BCC Annex'!N31</f>
        <v>1</v>
      </c>
      <c r="H543" s="71">
        <f>'11.IEC-BCC Annex'!O31</f>
        <v>6.9</v>
      </c>
      <c r="I543" s="70" t="str">
        <f>'11.IEC-BCC Annex'!P31</f>
        <v>Foamsheet board at all SC/ Cold Chain Points 300 @ Rs.500/-=Rs.1,50,000/-;Billboard advt (small vehicle) with lit and sound system at migrant/ slum areas along with talk/demonstration @ Rs.2,00,000/- for one month; Hiring of folk troup/ drama at migrant &amp; slum area @ Rs.4000/-=Rs.1,40,000/-
Rs.2.00Lakhs towards IEC activities in view of introduction of newer vaccine.</v>
      </c>
      <c r="J543" s="70"/>
      <c r="K543" s="125"/>
      <c r="L543" s="73"/>
      <c r="M543" s="73"/>
      <c r="N543" s="73"/>
      <c r="O543" s="73"/>
      <c r="P543" s="73"/>
      <c r="Q543" s="73"/>
      <c r="R543" s="73"/>
      <c r="S543" s="73"/>
      <c r="T543" s="73"/>
      <c r="U543" s="73"/>
      <c r="V543" s="73"/>
      <c r="W543" s="73"/>
      <c r="X543" s="73"/>
      <c r="Y543" s="73"/>
      <c r="Z543" s="73"/>
    </row>
    <row r="544" spans="1:26" ht="12.75" customHeight="1">
      <c r="A544" s="4" t="str">
        <f>'11.IEC-BCC Annex'!A32</f>
        <v>11.8.2</v>
      </c>
      <c r="B544" s="4"/>
      <c r="C544" s="4" t="str">
        <f>'11.IEC-BCC Annex'!C32</f>
        <v>Any other IEC/BCC activities (please specify)</v>
      </c>
      <c r="D544" s="70">
        <f>'11.IEC-BCC Annex'!K32</f>
        <v>0</v>
      </c>
      <c r="E544" s="193">
        <f>'11.IEC-BCC Annex'!L32</f>
        <v>0</v>
      </c>
      <c r="F544" s="71">
        <f>'11.IEC-BCC Annex'!M32</f>
        <v>0</v>
      </c>
      <c r="G544" s="193">
        <f>'11.IEC-BCC Annex'!N32</f>
        <v>0</v>
      </c>
      <c r="H544" s="71">
        <f>'11.IEC-BCC Annex'!O32</f>
        <v>0</v>
      </c>
      <c r="I544" s="70">
        <f>'11.IEC-BCC Annex'!P32</f>
        <v>0</v>
      </c>
      <c r="J544" s="70"/>
      <c r="K544" s="125"/>
      <c r="L544" s="73"/>
      <c r="M544" s="73"/>
      <c r="N544" s="73"/>
      <c r="O544" s="73"/>
      <c r="P544" s="73"/>
      <c r="Q544" s="73"/>
      <c r="R544" s="73"/>
      <c r="S544" s="73"/>
      <c r="T544" s="73"/>
      <c r="U544" s="73"/>
      <c r="V544" s="73"/>
      <c r="W544" s="73"/>
      <c r="X544" s="73"/>
      <c r="Y544" s="73"/>
      <c r="Z544" s="73"/>
    </row>
    <row r="545" spans="1:26" ht="12.75" customHeight="1">
      <c r="A545" s="64">
        <v>12</v>
      </c>
      <c r="B545" s="64"/>
      <c r="C545" s="64" t="s">
        <v>28</v>
      </c>
      <c r="D545" s="64"/>
      <c r="E545" s="64"/>
      <c r="F545" s="201"/>
      <c r="G545" s="64"/>
      <c r="H545" s="65">
        <f>H546</f>
        <v>6</v>
      </c>
      <c r="I545" s="64"/>
      <c r="J545" s="64"/>
      <c r="K545" s="65">
        <f>K546</f>
        <v>0</v>
      </c>
      <c r="L545" s="73"/>
      <c r="M545" s="73"/>
      <c r="N545" s="73"/>
      <c r="O545" s="73"/>
      <c r="P545" s="73"/>
      <c r="Q545" s="73"/>
      <c r="R545" s="73"/>
      <c r="S545" s="73"/>
      <c r="T545" s="73"/>
      <c r="U545" s="73"/>
      <c r="V545" s="73"/>
      <c r="W545" s="73"/>
      <c r="X545" s="73"/>
      <c r="Y545" s="73"/>
      <c r="Z545" s="73"/>
    </row>
    <row r="546" spans="1:26" ht="12.75" customHeight="1">
      <c r="A546" s="202">
        <v>12.1</v>
      </c>
      <c r="B546" s="202"/>
      <c r="C546" s="115" t="s">
        <v>4516</v>
      </c>
      <c r="D546" s="67"/>
      <c r="E546" s="115"/>
      <c r="F546" s="203"/>
      <c r="G546" s="115"/>
      <c r="H546" s="203">
        <f>SUM(H547:H548)</f>
        <v>6</v>
      </c>
      <c r="I546" s="67"/>
      <c r="J546" s="67"/>
      <c r="K546" s="203">
        <f>SUM(K547:K548)</f>
        <v>0</v>
      </c>
      <c r="L546" s="73"/>
      <c r="M546" s="73"/>
      <c r="N546" s="73"/>
      <c r="O546" s="73"/>
      <c r="P546" s="73"/>
      <c r="Q546" s="73"/>
      <c r="R546" s="73"/>
      <c r="S546" s="73"/>
      <c r="T546" s="73"/>
      <c r="U546" s="73"/>
      <c r="V546" s="73"/>
      <c r="W546" s="73"/>
      <c r="X546" s="73"/>
      <c r="Y546" s="73"/>
      <c r="Z546" s="73"/>
    </row>
    <row r="547" spans="1:26" ht="12.75" customHeight="1">
      <c r="A547" s="4" t="str">
        <f>'12.Printing Annex'!A65</f>
        <v>12.10.1</v>
      </c>
      <c r="B547" s="4" t="str">
        <f>'12.Printing Annex'!B65</f>
        <v>B.10.7.4.10</v>
      </c>
      <c r="C547" s="4" t="str">
        <f>'12.Printing Annex'!C65</f>
        <v>Printing and dissemination of Immunization cards, tally sheets, monitoring forms etc.</v>
      </c>
      <c r="D547" s="70" t="str">
        <f>'12.Printing Annex'!K65</f>
        <v xml:space="preserve">Annual </v>
      </c>
      <c r="E547" s="4">
        <f>'12.Printing Annex'!L65</f>
        <v>600000</v>
      </c>
      <c r="F547" s="125">
        <f>'12.Printing Annex'!M65</f>
        <v>6</v>
      </c>
      <c r="G547" s="4">
        <f>'12.Printing Annex'!N65</f>
        <v>1</v>
      </c>
      <c r="H547" s="125">
        <f>'12.Printing Annex'!O65</f>
        <v>6</v>
      </c>
      <c r="I547" s="70" t="str">
        <f>'12.Printing Annex'!P65</f>
        <v>Continued activity:                            Printing of MCP cards, Tally sheets, various formats &amp;  registers, manuals under Immunization, including those for PCV activity.</v>
      </c>
      <c r="J547" s="70"/>
      <c r="K547" s="125"/>
      <c r="L547" s="73"/>
      <c r="M547" s="73"/>
      <c r="N547" s="73"/>
      <c r="O547" s="73"/>
      <c r="P547" s="73"/>
      <c r="Q547" s="73"/>
      <c r="R547" s="73"/>
      <c r="S547" s="73"/>
      <c r="T547" s="73"/>
      <c r="U547" s="73"/>
      <c r="V547" s="73"/>
      <c r="W547" s="73"/>
      <c r="X547" s="73"/>
      <c r="Y547" s="73"/>
      <c r="Z547" s="73"/>
    </row>
    <row r="548" spans="1:26" ht="12.75" customHeight="1">
      <c r="A548" s="4" t="str">
        <f>'12.Printing Annex'!A66</f>
        <v>12.10.2</v>
      </c>
      <c r="B548" s="4"/>
      <c r="C548" s="4" t="str">
        <f>'12.Printing Annex'!C66</f>
        <v>Any other (please specify)</v>
      </c>
      <c r="D548" s="70">
        <f>'12.Printing Annex'!K66</f>
        <v>0</v>
      </c>
      <c r="E548" s="4">
        <f>'12.Printing Annex'!L66</f>
        <v>0</v>
      </c>
      <c r="F548" s="125">
        <f>'12.Printing Annex'!M66</f>
        <v>0</v>
      </c>
      <c r="G548" s="4">
        <f>'12.Printing Annex'!N66</f>
        <v>0</v>
      </c>
      <c r="H548" s="125">
        <f>'12.Printing Annex'!O66</f>
        <v>0</v>
      </c>
      <c r="I548" s="70">
        <f>'12.Printing Annex'!P66</f>
        <v>0</v>
      </c>
      <c r="J548" s="70"/>
      <c r="K548" s="125"/>
      <c r="L548" s="73"/>
      <c r="M548" s="73"/>
      <c r="N548" s="73"/>
      <c r="O548" s="73"/>
      <c r="P548" s="73"/>
      <c r="Q548" s="73"/>
      <c r="R548" s="73"/>
      <c r="S548" s="73"/>
      <c r="T548" s="73"/>
      <c r="U548" s="73"/>
      <c r="V548" s="73"/>
      <c r="W548" s="73"/>
      <c r="X548" s="73"/>
      <c r="Y548" s="73"/>
      <c r="Z548" s="73"/>
    </row>
    <row r="549" spans="1:26" ht="12.75" customHeight="1">
      <c r="A549" s="201">
        <f>'13.Quality Assurance Annex'!A6</f>
        <v>13</v>
      </c>
      <c r="B549" s="201">
        <f>'13.Quality Assurance Annex'!B6</f>
        <v>0</v>
      </c>
      <c r="C549" s="201" t="str">
        <f>'13.Quality Assurance Annex'!C6</f>
        <v>Quality Assurance</v>
      </c>
      <c r="D549" s="201"/>
      <c r="E549" s="201"/>
      <c r="F549" s="201"/>
      <c r="G549" s="201"/>
      <c r="H549" s="65">
        <f t="shared" ref="H549:H550" si="62">H550</f>
        <v>1.6</v>
      </c>
      <c r="I549" s="201"/>
      <c r="J549" s="201"/>
      <c r="K549" s="201"/>
      <c r="L549" s="73"/>
      <c r="M549" s="73"/>
      <c r="N549" s="73"/>
      <c r="O549" s="73"/>
      <c r="P549" s="73"/>
      <c r="Q549" s="73"/>
      <c r="R549" s="73"/>
      <c r="S549" s="73"/>
      <c r="T549" s="73"/>
      <c r="U549" s="73"/>
      <c r="V549" s="73"/>
      <c r="W549" s="73"/>
      <c r="X549" s="73"/>
      <c r="Y549" s="73"/>
      <c r="Z549" s="73"/>
    </row>
    <row r="550" spans="1:26" ht="12.75" customHeight="1">
      <c r="A550" s="67">
        <f>'13.Quality Assurance Annex'!A31</f>
        <v>13.3</v>
      </c>
      <c r="B550" s="67">
        <f>'13.Quality Assurance Annex'!B31</f>
        <v>0</v>
      </c>
      <c r="C550" s="67" t="str">
        <f>'13.Quality Assurance Annex'!C31</f>
        <v>Any other activity (please specify)</v>
      </c>
      <c r="D550" s="67"/>
      <c r="E550" s="67"/>
      <c r="F550" s="67"/>
      <c r="G550" s="67"/>
      <c r="H550" s="68">
        <f t="shared" si="62"/>
        <v>1.6</v>
      </c>
      <c r="I550" s="67"/>
      <c r="J550" s="67"/>
      <c r="K550" s="67"/>
      <c r="L550" s="73"/>
      <c r="M550" s="73"/>
      <c r="N550" s="73"/>
      <c r="O550" s="73"/>
      <c r="P550" s="73"/>
      <c r="Q550" s="73"/>
      <c r="R550" s="73"/>
      <c r="S550" s="73"/>
      <c r="T550" s="73"/>
      <c r="U550" s="73"/>
      <c r="V550" s="73"/>
      <c r="W550" s="73"/>
      <c r="X550" s="73"/>
      <c r="Y550" s="73"/>
      <c r="Z550" s="73"/>
    </row>
    <row r="551" spans="1:26" ht="12.75" customHeight="1">
      <c r="A551" s="4" t="str">
        <f>'13.Quality Assurance Annex'!A33</f>
        <v>13.3.2</v>
      </c>
      <c r="B551" s="4">
        <f>'13.Quality Assurance Annex'!B33</f>
        <v>0</v>
      </c>
      <c r="C551" s="4" t="str">
        <f>'13.Quality Assurance Annex'!C33</f>
        <v>Quality Management System for AEFI surveillance under Universal Immunisation Programme</v>
      </c>
      <c r="D551" s="193" t="str">
        <f>'13.Quality Assurance Annex'!K33</f>
        <v>Annual</v>
      </c>
      <c r="E551" s="193">
        <f>'13.Quality Assurance Annex'!L33</f>
        <v>160000</v>
      </c>
      <c r="F551" s="71">
        <f>'13.Quality Assurance Annex'!M33</f>
        <v>1.6</v>
      </c>
      <c r="G551" s="193">
        <f>'13.Quality Assurance Annex'!N33</f>
        <v>1</v>
      </c>
      <c r="H551" s="71">
        <f>'13.Quality Assurance Annex'!O33</f>
        <v>1.6</v>
      </c>
      <c r="I551" s="193" t="str">
        <f>'13.Quality Assurance Annex'!P33</f>
        <v>Proposed for Rs. 3000/- per health facility for conducting peer assessments and state level assessment for 40 centres (including GMC, UHTC &amp; RHTC= 120,000). Printing and disseminating SOPs @ Rs. 1000 per centre for 40 centres= 40000/-</v>
      </c>
      <c r="J551" s="70"/>
      <c r="K551" s="125"/>
      <c r="L551" s="73"/>
      <c r="M551" s="73"/>
      <c r="N551" s="73"/>
      <c r="O551" s="73"/>
      <c r="P551" s="73"/>
      <c r="Q551" s="73"/>
      <c r="R551" s="73"/>
      <c r="S551" s="73"/>
      <c r="T551" s="73"/>
      <c r="U551" s="73"/>
      <c r="V551" s="73"/>
      <c r="W551" s="73"/>
      <c r="X551" s="73"/>
      <c r="Y551" s="73"/>
      <c r="Z551" s="73"/>
    </row>
    <row r="552" spans="1:26" ht="12.75" customHeight="1">
      <c r="A552" s="64">
        <v>14</v>
      </c>
      <c r="B552" s="64"/>
      <c r="C552" s="64" t="s">
        <v>4618</v>
      </c>
      <c r="D552" s="107"/>
      <c r="E552" s="107"/>
      <c r="F552" s="1035"/>
      <c r="G552" s="107"/>
      <c r="H552" s="65">
        <f>H553</f>
        <v>4.6933999999999996</v>
      </c>
      <c r="I552" s="107"/>
      <c r="J552" s="107"/>
      <c r="K552" s="65">
        <f>K553</f>
        <v>0</v>
      </c>
      <c r="L552" s="73"/>
      <c r="M552" s="73"/>
      <c r="N552" s="73"/>
      <c r="O552" s="73"/>
      <c r="P552" s="73"/>
      <c r="Q552" s="73"/>
      <c r="R552" s="73"/>
      <c r="S552" s="73"/>
      <c r="T552" s="73"/>
      <c r="U552" s="73"/>
      <c r="V552" s="73"/>
      <c r="W552" s="73"/>
      <c r="X552" s="73"/>
      <c r="Y552" s="73"/>
      <c r="Z552" s="73"/>
    </row>
    <row r="553" spans="1:26" ht="12.75" customHeight="1">
      <c r="A553" s="67">
        <v>14.2</v>
      </c>
      <c r="B553" s="67"/>
      <c r="C553" s="115" t="s">
        <v>916</v>
      </c>
      <c r="D553" s="110"/>
      <c r="E553" s="113"/>
      <c r="F553" s="669"/>
      <c r="G553" s="113"/>
      <c r="H553" s="203">
        <f>H554+SUM(H557:H560)</f>
        <v>4.6933999999999996</v>
      </c>
      <c r="I553" s="110"/>
      <c r="J553" s="110"/>
      <c r="K553" s="203">
        <f>K554+SUM(K557:K560)</f>
        <v>0</v>
      </c>
      <c r="L553" s="73"/>
      <c r="M553" s="73"/>
      <c r="N553" s="73"/>
      <c r="O553" s="73"/>
      <c r="P553" s="73"/>
      <c r="Q553" s="73"/>
      <c r="R553" s="73"/>
      <c r="S553" s="73"/>
      <c r="T553" s="73"/>
      <c r="U553" s="73"/>
      <c r="V553" s="73"/>
      <c r="W553" s="73"/>
      <c r="X553" s="73"/>
      <c r="Y553" s="73"/>
      <c r="Z553" s="73"/>
    </row>
    <row r="554" spans="1:26" ht="12.75" customHeight="1">
      <c r="A554" s="4" t="str">
        <f>'14.Drug warehouse &amp;Logistic Anx'!A19</f>
        <v>14.2.4</v>
      </c>
      <c r="B554" s="4"/>
      <c r="C554" s="4" t="str">
        <f>'14.Drug warehouse &amp;Logistic Anx'!C19</f>
        <v>AVD in hard areas</v>
      </c>
      <c r="D554" s="70"/>
      <c r="E554" s="4"/>
      <c r="F554" s="125"/>
      <c r="G554" s="4"/>
      <c r="H554" s="33">
        <f>SUM(H555:H556)</f>
        <v>0</v>
      </c>
      <c r="I554" s="70"/>
      <c r="J554" s="70"/>
      <c r="K554" s="33">
        <f>SUM(K555:K556)</f>
        <v>0</v>
      </c>
      <c r="L554" s="73"/>
      <c r="M554" s="73"/>
      <c r="N554" s="73"/>
      <c r="O554" s="73"/>
      <c r="P554" s="73"/>
      <c r="Q554" s="73"/>
      <c r="R554" s="73"/>
      <c r="S554" s="73"/>
      <c r="T554" s="73"/>
      <c r="U554" s="73"/>
      <c r="V554" s="73"/>
      <c r="W554" s="73"/>
      <c r="X554" s="73"/>
      <c r="Y554" s="73"/>
      <c r="Z554" s="73"/>
    </row>
    <row r="555" spans="1:26" ht="12.75" customHeight="1">
      <c r="A555" s="4" t="str">
        <f>'14.Drug warehouse &amp;Logistic Anx'!A20</f>
        <v>14.2.4.1</v>
      </c>
      <c r="B555" s="4" t="str">
        <f>'14.Drug warehouse &amp;Logistic Anx'!B20</f>
        <v>C.1.h</v>
      </c>
      <c r="C555" s="4" t="str">
        <f>'14.Drug warehouse &amp;Logistic Anx'!C20</f>
        <v>Alternative vaccine delivery in hard to reach areas</v>
      </c>
      <c r="D555" s="70">
        <f>'14.Drug warehouse &amp;Logistic Anx'!K20</f>
        <v>0</v>
      </c>
      <c r="E555" s="4">
        <f>'14.Drug warehouse &amp;Logistic Anx'!L20</f>
        <v>0</v>
      </c>
      <c r="F555" s="125">
        <f>'14.Drug warehouse &amp;Logistic Anx'!M20</f>
        <v>0</v>
      </c>
      <c r="G555" s="4">
        <f>'14.Drug warehouse &amp;Logistic Anx'!N20</f>
        <v>0</v>
      </c>
      <c r="H555" s="125">
        <f>'14.Drug warehouse &amp;Logistic Anx'!O20</f>
        <v>0</v>
      </c>
      <c r="I555" s="130">
        <f>'14.Drug warehouse &amp;Logistic Anx'!P20</f>
        <v>0</v>
      </c>
      <c r="J555" s="70"/>
      <c r="K555" s="125"/>
      <c r="L555" s="73"/>
      <c r="M555" s="73"/>
      <c r="N555" s="73"/>
      <c r="O555" s="73"/>
      <c r="P555" s="73"/>
      <c r="Q555" s="73"/>
      <c r="R555" s="73"/>
      <c r="S555" s="73"/>
      <c r="T555" s="73"/>
      <c r="U555" s="73"/>
      <c r="V555" s="73"/>
      <c r="W555" s="73"/>
      <c r="X555" s="73"/>
      <c r="Y555" s="73"/>
      <c r="Z555" s="73"/>
    </row>
    <row r="556" spans="1:26" ht="12.75" customHeight="1">
      <c r="A556" s="4" t="str">
        <f>'14.Drug warehouse &amp;Logistic Anx'!A21</f>
        <v>14.2.4.2</v>
      </c>
      <c r="B556" s="4"/>
      <c r="C556" s="4" t="str">
        <f>'14.Drug warehouse &amp;Logistic Anx'!C21</f>
        <v>AVD in very hard to reach areas esp. notified by States/districts</v>
      </c>
      <c r="D556" s="70">
        <f>'14.Drug warehouse &amp;Logistic Anx'!K21</f>
        <v>0</v>
      </c>
      <c r="E556" s="4">
        <f>'14.Drug warehouse &amp;Logistic Anx'!L21</f>
        <v>0</v>
      </c>
      <c r="F556" s="125">
        <f>'14.Drug warehouse &amp;Logistic Anx'!M21</f>
        <v>0</v>
      </c>
      <c r="G556" s="4">
        <f>'14.Drug warehouse &amp;Logistic Anx'!N21</f>
        <v>0</v>
      </c>
      <c r="H556" s="125">
        <f>'14.Drug warehouse &amp;Logistic Anx'!O21</f>
        <v>0</v>
      </c>
      <c r="I556" s="130">
        <f>'14.Drug warehouse &amp;Logistic Anx'!P21</f>
        <v>0</v>
      </c>
      <c r="J556" s="70"/>
      <c r="K556" s="125"/>
      <c r="L556" s="73"/>
      <c r="M556" s="73"/>
      <c r="N556" s="73"/>
      <c r="O556" s="73"/>
      <c r="P556" s="73"/>
      <c r="Q556" s="73"/>
      <c r="R556" s="73"/>
      <c r="S556" s="73"/>
      <c r="T556" s="73"/>
      <c r="U556" s="73"/>
      <c r="V556" s="73"/>
      <c r="W556" s="73"/>
      <c r="X556" s="73"/>
      <c r="Y556" s="73"/>
      <c r="Z556" s="73"/>
    </row>
    <row r="557" spans="1:26" ht="12.75" customHeight="1">
      <c r="A557" s="4" t="str">
        <f>'14.Drug warehouse &amp;Logistic Anx'!A22</f>
        <v>14.2.5</v>
      </c>
      <c r="B557" s="4" t="str">
        <f>'14.Drug warehouse &amp;Logistic Anx'!B22</f>
        <v>C.1.i</v>
      </c>
      <c r="C557" s="4" t="str">
        <f>'14.Drug warehouse &amp;Logistic Anx'!C22</f>
        <v>Alternative Vaccine Delivery in other areas</v>
      </c>
      <c r="D557" s="70" t="str">
        <f>'14.Drug warehouse &amp;Logistic Anx'!K22</f>
        <v xml:space="preserve">Annual </v>
      </c>
      <c r="E557" s="4">
        <f>'14.Drug warehouse &amp;Logistic Anx'!L22</f>
        <v>100</v>
      </c>
      <c r="F557" s="125">
        <f>'14.Drug warehouse &amp;Logistic Anx'!M22</f>
        <v>1E-3</v>
      </c>
      <c r="G557" s="4">
        <f>'14.Drug warehouse &amp;Logistic Anx'!N22</f>
        <v>3000</v>
      </c>
      <c r="H557" s="125">
        <f>'14.Drug warehouse &amp;Logistic Anx'!O22</f>
        <v>3</v>
      </c>
      <c r="I557" s="130" t="str">
        <f>'14.Drug warehouse &amp;Logistic Anx'!P22</f>
        <v xml:space="preserve">Alternate Vaccine delivery in other areas at the rate of Rupees hundred per delivery </v>
      </c>
      <c r="J557" s="70"/>
      <c r="K557" s="125"/>
      <c r="L557" s="73"/>
      <c r="M557" s="73"/>
      <c r="N557" s="73"/>
      <c r="O557" s="73"/>
      <c r="P557" s="73"/>
      <c r="Q557" s="73"/>
      <c r="R557" s="73"/>
      <c r="S557" s="73"/>
      <c r="T557" s="73"/>
      <c r="U557" s="73"/>
      <c r="V557" s="73"/>
      <c r="W557" s="73"/>
      <c r="X557" s="73"/>
      <c r="Y557" s="73"/>
      <c r="Z557" s="73"/>
    </row>
    <row r="558" spans="1:26" ht="12.75" customHeight="1">
      <c r="A558" s="4" t="str">
        <f>'14.Drug warehouse &amp;Logistic Anx'!A23</f>
        <v>14.2.6</v>
      </c>
      <c r="B558" s="4" t="str">
        <f>'14.Drug warehouse &amp;Logistic Anx'!B23</f>
        <v>C.1.l</v>
      </c>
      <c r="C558" s="4" t="str">
        <f>'14.Drug warehouse &amp;Logistic Anx'!C23</f>
        <v>POL for vaccine delivery from State to district and from district to PHC/CHCs</v>
      </c>
      <c r="D558" s="70" t="str">
        <f>'14.Drug warehouse &amp;Logistic Anx'!K23</f>
        <v xml:space="preserve">Annual </v>
      </c>
      <c r="E558" s="4">
        <f>'14.Drug warehouse &amp;Logistic Anx'!L23</f>
        <v>25000</v>
      </c>
      <c r="F558" s="125">
        <f>'14.Drug warehouse &amp;Logistic Anx'!M23</f>
        <v>0.25</v>
      </c>
      <c r="G558" s="4">
        <f>'14.Drug warehouse &amp;Logistic Anx'!N23</f>
        <v>2</v>
      </c>
      <c r="H558" s="125">
        <f>'14.Drug warehouse &amp;Logistic Anx'!O23</f>
        <v>0.5</v>
      </c>
      <c r="I558" s="130" t="str">
        <f>'14.Drug warehouse &amp;Logistic Anx'!P23</f>
        <v>Continued activity</v>
      </c>
      <c r="J558" s="70"/>
      <c r="K558" s="125"/>
      <c r="L558" s="73"/>
      <c r="M558" s="73"/>
      <c r="N558" s="73"/>
      <c r="O558" s="73"/>
      <c r="P558" s="73"/>
      <c r="Q558" s="73"/>
      <c r="R558" s="73"/>
      <c r="S558" s="73"/>
      <c r="T558" s="73"/>
      <c r="U558" s="73"/>
      <c r="V558" s="73"/>
      <c r="W558" s="73"/>
      <c r="X558" s="73"/>
      <c r="Y558" s="73"/>
      <c r="Z558" s="73"/>
    </row>
    <row r="559" spans="1:26" ht="12.75" customHeight="1">
      <c r="A559" s="4" t="str">
        <f>'14.Drug warehouse &amp;Logistic Anx'!A24</f>
        <v>14.2.7</v>
      </c>
      <c r="B559" s="4" t="str">
        <f>'14.Drug warehouse &amp;Logistic Anx'!B24</f>
        <v>C.4</v>
      </c>
      <c r="C559" s="4" t="str">
        <f>'14.Drug warehouse &amp;Logistic Anx'!C24</f>
        <v xml:space="preserve">Cold chain maintenance </v>
      </c>
      <c r="D559" s="70" t="str">
        <f>'14.Drug warehouse &amp;Logistic Anx'!K24</f>
        <v xml:space="preserve">Annual </v>
      </c>
      <c r="E559" s="4">
        <f>'14.Drug warehouse &amp;Logistic Anx'!L24</f>
        <v>30000</v>
      </c>
      <c r="F559" s="125">
        <f>'14.Drug warehouse &amp;Logistic Anx'!M24</f>
        <v>0.3</v>
      </c>
      <c r="G559" s="4">
        <f>'14.Drug warehouse &amp;Logistic Anx'!N24</f>
        <v>2</v>
      </c>
      <c r="H559" s="125">
        <f>'14.Drug warehouse &amp;Logistic Anx'!O24</f>
        <v>0.6</v>
      </c>
      <c r="I559" s="130" t="str">
        <f>'14.Drug warehouse &amp;Logistic Anx'!P24</f>
        <v>Continued activity</v>
      </c>
      <c r="J559" s="70"/>
      <c r="K559" s="125"/>
      <c r="L559" s="73"/>
      <c r="M559" s="73"/>
      <c r="N559" s="73"/>
      <c r="O559" s="73"/>
      <c r="P559" s="73"/>
      <c r="Q559" s="73"/>
      <c r="R559" s="73"/>
      <c r="S559" s="73"/>
      <c r="T559" s="73"/>
      <c r="U559" s="73"/>
      <c r="V559" s="73"/>
      <c r="W559" s="73"/>
      <c r="X559" s="73"/>
      <c r="Y559" s="73"/>
      <c r="Z559" s="73"/>
    </row>
    <row r="560" spans="1:26" ht="12.75" customHeight="1">
      <c r="A560" s="4" t="str">
        <f>'14.Drug warehouse &amp;Logistic Anx'!A25</f>
        <v>14.2.8</v>
      </c>
      <c r="B560" s="4" t="str">
        <f>'14.Drug warehouse &amp;Logistic Anx'!B25</f>
        <v>C.1.u</v>
      </c>
      <c r="C560" s="4" t="str">
        <f>'14.Drug warehouse &amp;Logistic Anx'!C25</f>
        <v>Operational cost of e-VIN (like temperature logger sim card and  Data sim card for e-VIN)</v>
      </c>
      <c r="D560" s="70" t="str">
        <f>'14.Drug warehouse &amp;Logistic Anx'!K25</f>
        <v xml:space="preserve">Annual </v>
      </c>
      <c r="E560" s="4">
        <f>'14.Drug warehouse &amp;Logistic Anx'!L25</f>
        <v>29670</v>
      </c>
      <c r="F560" s="125">
        <f>'14.Drug warehouse &amp;Logistic Anx'!M25</f>
        <v>0.29670000000000002</v>
      </c>
      <c r="G560" s="4">
        <f>'14.Drug warehouse &amp;Logistic Anx'!N25</f>
        <v>2</v>
      </c>
      <c r="H560" s="125">
        <f>'14.Drug warehouse &amp;Logistic Anx'!O25</f>
        <v>0.59340000000000004</v>
      </c>
      <c r="I560" s="130" t="str">
        <f>'14.Drug warehouse &amp;Logistic Anx'!P25</f>
        <v xml:space="preserve">Continued activity: 
Proposed Rupees 29670 as operational cost per district for two districts </v>
      </c>
      <c r="J560" s="70"/>
      <c r="K560" s="125"/>
      <c r="L560" s="73"/>
      <c r="M560" s="73"/>
      <c r="N560" s="73"/>
      <c r="O560" s="73"/>
      <c r="P560" s="73"/>
      <c r="Q560" s="73"/>
      <c r="R560" s="73"/>
      <c r="S560" s="73"/>
      <c r="T560" s="73"/>
      <c r="U560" s="73"/>
      <c r="V560" s="73"/>
      <c r="W560" s="73"/>
      <c r="X560" s="73"/>
      <c r="Y560" s="73"/>
      <c r="Z560" s="73"/>
    </row>
    <row r="561" spans="1:26" ht="12.75" customHeight="1">
      <c r="A561" s="1013"/>
      <c r="B561" s="1013"/>
      <c r="C561" s="1013" t="s">
        <v>5853</v>
      </c>
      <c r="D561" s="1014"/>
      <c r="E561" s="1013"/>
      <c r="F561" s="1018"/>
      <c r="G561" s="1013"/>
      <c r="H561" s="1018">
        <f>H562+H568</f>
        <v>0</v>
      </c>
      <c r="I561" s="1013"/>
      <c r="J561" s="1013"/>
      <c r="K561" s="1018">
        <f>K562+K568</f>
        <v>0</v>
      </c>
      <c r="L561" s="73"/>
      <c r="M561" s="73"/>
      <c r="N561" s="73"/>
      <c r="O561" s="73"/>
      <c r="P561" s="73"/>
      <c r="Q561" s="73"/>
      <c r="R561" s="73"/>
      <c r="S561" s="73"/>
      <c r="T561" s="73"/>
      <c r="U561" s="73"/>
      <c r="V561" s="73"/>
      <c r="W561" s="73"/>
      <c r="X561" s="73"/>
      <c r="Y561" s="73"/>
      <c r="Z561" s="73"/>
    </row>
    <row r="562" spans="1:26" ht="12.75" customHeight="1">
      <c r="A562" s="64">
        <f>'1.SD Facility Based Annex'!A6</f>
        <v>1</v>
      </c>
      <c r="B562" s="64"/>
      <c r="C562" s="64" t="str">
        <f>'1.SD Facility Based Annex'!C6</f>
        <v>Service Delivery - Facility Based</v>
      </c>
      <c r="D562" s="107"/>
      <c r="E562" s="107"/>
      <c r="F562" s="1035"/>
      <c r="G562" s="107"/>
      <c r="H562" s="65">
        <f t="shared" ref="H562:H563" si="63">H563</f>
        <v>0</v>
      </c>
      <c r="I562" s="107"/>
      <c r="J562" s="107"/>
      <c r="K562" s="65">
        <f t="shared" ref="K562:K563" si="64">K563</f>
        <v>0</v>
      </c>
      <c r="L562" s="73"/>
      <c r="M562" s="73"/>
      <c r="N562" s="73"/>
      <c r="O562" s="73"/>
      <c r="P562" s="73"/>
      <c r="Q562" s="73"/>
      <c r="R562" s="73"/>
      <c r="S562" s="73"/>
      <c r="T562" s="73"/>
      <c r="U562" s="73"/>
      <c r="V562" s="73"/>
      <c r="W562" s="73"/>
      <c r="X562" s="73"/>
      <c r="Y562" s="73"/>
      <c r="Z562" s="73"/>
    </row>
    <row r="563" spans="1:26" ht="12.75" customHeight="1">
      <c r="A563" s="67">
        <f>'1.SD Facility Based Annex'!A7</f>
        <v>1.1000000000000001</v>
      </c>
      <c r="B563" s="67"/>
      <c r="C563" s="67" t="str">
        <f>'1.SD Facility Based Annex'!C7</f>
        <v>Service Delivery</v>
      </c>
      <c r="D563" s="110"/>
      <c r="E563" s="113"/>
      <c r="F563" s="669"/>
      <c r="G563" s="113"/>
      <c r="H563" s="203">
        <f t="shared" si="63"/>
        <v>0</v>
      </c>
      <c r="I563" s="110"/>
      <c r="J563" s="110"/>
      <c r="K563" s="203">
        <f t="shared" si="64"/>
        <v>0</v>
      </c>
      <c r="L563" s="73"/>
      <c r="M563" s="73"/>
      <c r="N563" s="73"/>
      <c r="O563" s="73"/>
      <c r="P563" s="73"/>
      <c r="Q563" s="73"/>
      <c r="R563" s="73"/>
      <c r="S563" s="73"/>
      <c r="T563" s="73"/>
      <c r="U563" s="73"/>
      <c r="V563" s="73"/>
      <c r="W563" s="73"/>
      <c r="X563" s="73"/>
      <c r="Y563" s="73"/>
      <c r="Z563" s="73"/>
    </row>
    <row r="564" spans="1:26" ht="12.75" customHeight="1">
      <c r="A564" s="78" t="str">
        <f>'1.SD Facility Based Annex'!A49</f>
        <v>1.1.7</v>
      </c>
      <c r="B564" s="78"/>
      <c r="C564" s="78" t="str">
        <f>'1.SD Facility Based Annex'!C49</f>
        <v>Strengthening Other Services</v>
      </c>
      <c r="D564" s="204"/>
      <c r="E564" s="116"/>
      <c r="F564" s="652"/>
      <c r="G564" s="116"/>
      <c r="H564" s="265">
        <f>SUM(H565:H567)</f>
        <v>0</v>
      </c>
      <c r="I564" s="204"/>
      <c r="J564" s="204"/>
      <c r="K564" s="265">
        <f>SUM(K565:K567)</f>
        <v>0</v>
      </c>
      <c r="L564" s="73"/>
      <c r="M564" s="73"/>
      <c r="N564" s="73"/>
      <c r="O564" s="73"/>
      <c r="P564" s="73"/>
      <c r="Q564" s="73"/>
      <c r="R564" s="73"/>
      <c r="S564" s="73"/>
      <c r="T564" s="73"/>
      <c r="U564" s="73"/>
      <c r="V564" s="73"/>
      <c r="W564" s="73"/>
      <c r="X564" s="73"/>
      <c r="Y564" s="73"/>
      <c r="Z564" s="73"/>
    </row>
    <row r="565" spans="1:26" ht="12.75" customHeight="1">
      <c r="A565" s="70" t="str">
        <f>'1.SD Facility Based Annex'!A50</f>
        <v>1.1.7.1</v>
      </c>
      <c r="B565" s="70" t="str">
        <f>'1.SD Facility Based Annex'!B50</f>
        <v>A.6.1</v>
      </c>
      <c r="C565" s="70" t="str">
        <f>'1.SD Facility Based Annex'!C50</f>
        <v>Special plans for tribal areas</v>
      </c>
      <c r="D565" s="70">
        <f>'1.SD Facility Based Annex'!K50</f>
        <v>0</v>
      </c>
      <c r="E565" s="193">
        <f>'1.SD Facility Based Annex'!L50</f>
        <v>0</v>
      </c>
      <c r="F565" s="71">
        <f>'1.SD Facility Based Annex'!M50</f>
        <v>0</v>
      </c>
      <c r="G565" s="193">
        <f>'1.SD Facility Based Annex'!N50</f>
        <v>0</v>
      </c>
      <c r="H565" s="71">
        <f>'1.SD Facility Based Annex'!O50</f>
        <v>0</v>
      </c>
      <c r="I565" s="70">
        <f>'1.SD Facility Based Annex'!P50</f>
        <v>0</v>
      </c>
      <c r="J565" s="70"/>
      <c r="K565" s="125"/>
      <c r="L565" s="73"/>
      <c r="M565" s="73"/>
      <c r="N565" s="73"/>
      <c r="O565" s="73"/>
      <c r="P565" s="73"/>
      <c r="Q565" s="73"/>
      <c r="R565" s="73"/>
      <c r="S565" s="73"/>
      <c r="T565" s="73"/>
      <c r="U565" s="73"/>
      <c r="V565" s="73"/>
      <c r="W565" s="73"/>
      <c r="X565" s="73"/>
      <c r="Y565" s="73"/>
      <c r="Z565" s="73"/>
    </row>
    <row r="566" spans="1:26" ht="12.75" customHeight="1">
      <c r="A566" s="70" t="str">
        <f>'1.SD Facility Based Annex'!A51</f>
        <v>1.1.7.2</v>
      </c>
      <c r="B566" s="70" t="str">
        <f>'1.SD Facility Based Annex'!B51</f>
        <v>A.11.3</v>
      </c>
      <c r="C566" s="70" t="str">
        <f>'1.SD Facility Based Annex'!C51</f>
        <v>LWE affected areas special plan</v>
      </c>
      <c r="D566" s="70">
        <f>'1.SD Facility Based Annex'!K51</f>
        <v>0</v>
      </c>
      <c r="E566" s="193">
        <f>'1.SD Facility Based Annex'!L51</f>
        <v>0</v>
      </c>
      <c r="F566" s="71">
        <f>'1.SD Facility Based Annex'!M51</f>
        <v>0</v>
      </c>
      <c r="G566" s="193">
        <f>'1.SD Facility Based Annex'!N51</f>
        <v>0</v>
      </c>
      <c r="H566" s="71">
        <f>'1.SD Facility Based Annex'!O51</f>
        <v>0</v>
      </c>
      <c r="I566" s="70">
        <f>'1.SD Facility Based Annex'!P51</f>
        <v>0</v>
      </c>
      <c r="J566" s="70"/>
      <c r="K566" s="125"/>
      <c r="L566" s="73"/>
      <c r="M566" s="73"/>
      <c r="N566" s="73"/>
      <c r="O566" s="73"/>
      <c r="P566" s="73"/>
      <c r="Q566" s="73"/>
      <c r="R566" s="73"/>
      <c r="S566" s="73"/>
      <c r="T566" s="73"/>
      <c r="U566" s="73"/>
      <c r="V566" s="73"/>
      <c r="W566" s="73"/>
      <c r="X566" s="73"/>
      <c r="Y566" s="73"/>
      <c r="Z566" s="73"/>
    </row>
    <row r="567" spans="1:26" ht="12.75" customHeight="1">
      <c r="A567" s="70" t="str">
        <f>'1.SD Facility Based Annex'!A55</f>
        <v>1.1.7.6</v>
      </c>
      <c r="B567" s="70"/>
      <c r="C567" s="70" t="str">
        <f>'1.SD Facility Based Annex'!C55</f>
        <v>Provision of free medical and surgical care to survivors of gender based violence</v>
      </c>
      <c r="D567" s="70">
        <f>'1.SD Facility Based Annex'!K55</f>
        <v>0</v>
      </c>
      <c r="E567" s="193">
        <f>'1.SD Facility Based Annex'!L55</f>
        <v>0</v>
      </c>
      <c r="F567" s="71">
        <f>'1.SD Facility Based Annex'!M55</f>
        <v>0</v>
      </c>
      <c r="G567" s="193">
        <f>'1.SD Facility Based Annex'!N55</f>
        <v>0</v>
      </c>
      <c r="H567" s="71">
        <f>'1.SD Facility Based Annex'!O55</f>
        <v>0</v>
      </c>
      <c r="I567" s="70">
        <f>'1.SD Facility Based Annex'!P55</f>
        <v>0</v>
      </c>
      <c r="J567" s="70"/>
      <c r="K567" s="125"/>
      <c r="L567" s="73"/>
      <c r="M567" s="73"/>
      <c r="N567" s="73"/>
      <c r="O567" s="73"/>
      <c r="P567" s="73"/>
      <c r="Q567" s="73"/>
      <c r="R567" s="73"/>
      <c r="S567" s="73"/>
      <c r="T567" s="73"/>
      <c r="U567" s="73"/>
      <c r="V567" s="73"/>
      <c r="W567" s="73"/>
      <c r="X567" s="73"/>
      <c r="Y567" s="73"/>
      <c r="Z567" s="73"/>
    </row>
    <row r="568" spans="1:26" ht="12.75" customHeight="1">
      <c r="A568" s="64">
        <v>2</v>
      </c>
      <c r="B568" s="64"/>
      <c r="C568" s="64" t="str">
        <f>'2.SD Community Based Annex'!C6</f>
        <v>Service Delivery - Community Based</v>
      </c>
      <c r="D568" s="107"/>
      <c r="E568" s="107"/>
      <c r="F568" s="1035"/>
      <c r="G568" s="107"/>
      <c r="H568" s="65">
        <f t="shared" ref="H568:H570" si="65">H569</f>
        <v>0</v>
      </c>
      <c r="I568" s="107"/>
      <c r="J568" s="107"/>
      <c r="K568" s="65">
        <f t="shared" ref="K568:K570" si="66">K569</f>
        <v>0</v>
      </c>
      <c r="L568" s="73"/>
      <c r="M568" s="73"/>
      <c r="N568" s="73"/>
      <c r="O568" s="73"/>
      <c r="P568" s="73"/>
      <c r="Q568" s="73"/>
      <c r="R568" s="73"/>
      <c r="S568" s="73"/>
      <c r="T568" s="73"/>
      <c r="U568" s="73"/>
      <c r="V568" s="73"/>
      <c r="W568" s="73"/>
      <c r="X568" s="73"/>
      <c r="Y568" s="73"/>
      <c r="Z568" s="73"/>
    </row>
    <row r="569" spans="1:26" ht="12.75" customHeight="1">
      <c r="A569" s="67">
        <f>'2.SD Community Based Annex'!A30</f>
        <v>2.2999999999999998</v>
      </c>
      <c r="B569" s="67"/>
      <c r="C569" s="67" t="str">
        <f>'2.SD Community Based Annex'!C30</f>
        <v xml:space="preserve">Outreach activities </v>
      </c>
      <c r="D569" s="110"/>
      <c r="E569" s="113"/>
      <c r="F569" s="669"/>
      <c r="G569" s="113"/>
      <c r="H569" s="203">
        <f t="shared" si="65"/>
        <v>0</v>
      </c>
      <c r="I569" s="110"/>
      <c r="J569" s="110"/>
      <c r="K569" s="203">
        <f t="shared" si="66"/>
        <v>0</v>
      </c>
      <c r="L569" s="73"/>
      <c r="M569" s="73"/>
      <c r="N569" s="73"/>
      <c r="O569" s="73"/>
      <c r="P569" s="73"/>
      <c r="Q569" s="73"/>
      <c r="R569" s="73"/>
      <c r="S569" s="73"/>
      <c r="T569" s="73"/>
      <c r="U569" s="73"/>
      <c r="V569" s="73"/>
      <c r="W569" s="73"/>
      <c r="X569" s="73"/>
      <c r="Y569" s="73"/>
      <c r="Z569" s="73"/>
    </row>
    <row r="570" spans="1:26" ht="12.75" customHeight="1">
      <c r="A570" s="78" t="str">
        <f>'2.SD Community Based Annex'!A31</f>
        <v>2.3.1</v>
      </c>
      <c r="B570" s="78"/>
      <c r="C570" s="78" t="str">
        <f>'2.SD Community Based Annex'!C31</f>
        <v>Outreach activities for RMNCH+A services</v>
      </c>
      <c r="D570" s="78"/>
      <c r="E570" s="78"/>
      <c r="F570" s="650"/>
      <c r="G570" s="78"/>
      <c r="H570" s="79">
        <f t="shared" si="65"/>
        <v>0</v>
      </c>
      <c r="I570" s="78"/>
      <c r="J570" s="78"/>
      <c r="K570" s="79">
        <f t="shared" si="66"/>
        <v>0</v>
      </c>
      <c r="L570" s="73"/>
      <c r="M570" s="73"/>
      <c r="N570" s="73"/>
      <c r="O570" s="73"/>
      <c r="P570" s="73"/>
      <c r="Q570" s="73"/>
      <c r="R570" s="73"/>
      <c r="S570" s="73"/>
      <c r="T570" s="73"/>
      <c r="U570" s="73"/>
      <c r="V570" s="73"/>
      <c r="W570" s="73"/>
      <c r="X570" s="73"/>
      <c r="Y570" s="73"/>
      <c r="Z570" s="73"/>
    </row>
    <row r="571" spans="1:26" ht="12.75" customHeight="1">
      <c r="A571" s="206" t="str">
        <f>'2.SD Community Based Annex'!A32</f>
        <v>2.3.1.1</v>
      </c>
      <c r="B571" s="206"/>
      <c r="C571" s="206" t="str">
        <f>'2.SD Community Based Annex'!C32</f>
        <v>Integrated outreach RCH services (state should focus on facility based services and outreach camps to be restricted only to areas without functional health facilities)</v>
      </c>
      <c r="D571" s="213"/>
      <c r="E571" s="207"/>
      <c r="F571" s="1097"/>
      <c r="G571" s="207"/>
      <c r="H571" s="234">
        <f>SUM(H572:H573)</f>
        <v>0</v>
      </c>
      <c r="I571" s="213"/>
      <c r="J571" s="213"/>
      <c r="K571" s="234">
        <f>SUM(K572:K573)</f>
        <v>0</v>
      </c>
      <c r="L571" s="73"/>
      <c r="M571" s="73"/>
      <c r="N571" s="73"/>
      <c r="O571" s="73"/>
      <c r="P571" s="73"/>
      <c r="Q571" s="73"/>
      <c r="R571" s="73"/>
      <c r="S571" s="73"/>
      <c r="T571" s="73"/>
      <c r="U571" s="73"/>
      <c r="V571" s="73"/>
      <c r="W571" s="73"/>
      <c r="X571" s="73"/>
      <c r="Y571" s="73"/>
      <c r="Z571" s="73"/>
    </row>
    <row r="572" spans="1:26" ht="12.75" customHeight="1">
      <c r="A572" s="70" t="str">
        <f>'2.SD Community Based Annex'!A40</f>
        <v>2.3.1.7</v>
      </c>
      <c r="B572" s="695" t="str">
        <f>'2.SD Community Based Annex'!B40</f>
        <v>A.6.2</v>
      </c>
      <c r="C572" s="70" t="str">
        <f>'2.SD Community Based Annex'!C40</f>
        <v xml:space="preserve">Tribal RCH: Outreach activities </v>
      </c>
      <c r="D572" s="70">
        <f>'2.SD Community Based Annex'!K40</f>
        <v>0</v>
      </c>
      <c r="E572" s="193">
        <f>'2.SD Community Based Annex'!L40</f>
        <v>0</v>
      </c>
      <c r="F572" s="71">
        <f>'2.SD Community Based Annex'!M40</f>
        <v>0</v>
      </c>
      <c r="G572" s="193">
        <f>'2.SD Community Based Annex'!N40</f>
        <v>0</v>
      </c>
      <c r="H572" s="71">
        <f>'2.SD Community Based Annex'!O40</f>
        <v>0</v>
      </c>
      <c r="I572" s="70">
        <f>'2.SD Community Based Annex'!P40</f>
        <v>0</v>
      </c>
      <c r="J572" s="70"/>
      <c r="K572" s="125"/>
      <c r="L572" s="73"/>
      <c r="M572" s="73"/>
      <c r="N572" s="73"/>
      <c r="O572" s="73"/>
      <c r="P572" s="73"/>
      <c r="Q572" s="73"/>
      <c r="R572" s="73"/>
      <c r="S572" s="73"/>
      <c r="T572" s="73"/>
      <c r="U572" s="73"/>
      <c r="V572" s="73"/>
      <c r="W572" s="73"/>
      <c r="X572" s="73"/>
      <c r="Y572" s="73"/>
      <c r="Z572" s="73"/>
    </row>
    <row r="573" spans="1:26" ht="12.75" customHeight="1">
      <c r="A573" s="70" t="str">
        <f>'2.SD Community Based Annex'!A41</f>
        <v>2.3.1.8</v>
      </c>
      <c r="B573" s="70" t="str">
        <f>'2.SD Community Based Annex'!B41</f>
        <v>A.11.2</v>
      </c>
      <c r="C573" s="70" t="str">
        <f>'2.SD Community Based Annex'!C41</f>
        <v>Services for Vulnerable groups</v>
      </c>
      <c r="D573" s="70">
        <f>'2.SD Community Based Annex'!K41</f>
        <v>0</v>
      </c>
      <c r="E573" s="193">
        <f>'2.SD Community Based Annex'!L41</f>
        <v>0</v>
      </c>
      <c r="F573" s="71">
        <f>'2.SD Community Based Annex'!M41</f>
        <v>0</v>
      </c>
      <c r="G573" s="193">
        <f>'2.SD Community Based Annex'!N41</f>
        <v>0</v>
      </c>
      <c r="H573" s="71">
        <f>'2.SD Community Based Annex'!O41</f>
        <v>0</v>
      </c>
      <c r="I573" s="70">
        <f>'2.SD Community Based Annex'!P41</f>
        <v>0</v>
      </c>
      <c r="J573" s="70"/>
      <c r="K573" s="125"/>
      <c r="L573" s="73"/>
      <c r="M573" s="73"/>
      <c r="N573" s="73"/>
      <c r="O573" s="73"/>
      <c r="P573" s="73"/>
      <c r="Q573" s="73"/>
      <c r="R573" s="73"/>
      <c r="S573" s="73"/>
      <c r="T573" s="73"/>
      <c r="U573" s="73"/>
      <c r="V573" s="73"/>
      <c r="W573" s="73"/>
      <c r="X573" s="73"/>
      <c r="Y573" s="73"/>
      <c r="Z573" s="73"/>
    </row>
    <row r="574" spans="1:26" ht="12.75" customHeight="1">
      <c r="A574" s="72"/>
      <c r="B574" s="72"/>
      <c r="C574" s="73"/>
      <c r="D574" s="72"/>
      <c r="E574" s="73"/>
      <c r="F574" s="73"/>
      <c r="G574" s="73"/>
      <c r="H574" s="73"/>
      <c r="I574" s="72"/>
      <c r="J574" s="72"/>
      <c r="K574" s="73"/>
      <c r="L574" s="73"/>
      <c r="M574" s="73"/>
      <c r="N574" s="73"/>
      <c r="O574" s="73"/>
      <c r="P574" s="73"/>
      <c r="Q574" s="73"/>
      <c r="R574" s="73"/>
      <c r="S574" s="73"/>
      <c r="T574" s="73"/>
      <c r="U574" s="73"/>
      <c r="V574" s="73"/>
      <c r="W574" s="73"/>
      <c r="X574" s="73"/>
      <c r="Y574" s="73"/>
      <c r="Z574" s="73"/>
    </row>
    <row r="575" spans="1:26" ht="12.75" customHeight="1">
      <c r="A575" s="72"/>
      <c r="B575" s="72"/>
      <c r="C575" s="73"/>
      <c r="D575" s="72"/>
      <c r="E575" s="73"/>
      <c r="F575" s="73"/>
      <c r="G575" s="73"/>
      <c r="H575" s="73"/>
      <c r="I575" s="72"/>
      <c r="J575" s="72"/>
      <c r="K575" s="73"/>
      <c r="L575" s="73"/>
      <c r="M575" s="73"/>
      <c r="N575" s="73"/>
      <c r="O575" s="73"/>
      <c r="P575" s="73"/>
      <c r="Q575" s="73"/>
      <c r="R575" s="73"/>
      <c r="S575" s="73"/>
      <c r="T575" s="73"/>
      <c r="U575" s="73"/>
      <c r="V575" s="73"/>
      <c r="W575" s="73"/>
      <c r="X575" s="73"/>
      <c r="Y575" s="73"/>
      <c r="Z575" s="73"/>
    </row>
    <row r="576" spans="1:26" ht="12.75" customHeight="1">
      <c r="A576" s="72"/>
      <c r="B576" s="72"/>
      <c r="C576" s="73"/>
      <c r="D576" s="72"/>
      <c r="E576" s="73"/>
      <c r="F576" s="73"/>
      <c r="G576" s="73"/>
      <c r="H576" s="73"/>
      <c r="I576" s="72"/>
      <c r="J576" s="72"/>
      <c r="K576" s="73"/>
      <c r="L576" s="73"/>
      <c r="M576" s="73"/>
      <c r="N576" s="73"/>
      <c r="O576" s="73"/>
      <c r="P576" s="73"/>
      <c r="Q576" s="73"/>
      <c r="R576" s="73"/>
      <c r="S576" s="73"/>
      <c r="T576" s="73"/>
      <c r="U576" s="73"/>
      <c r="V576" s="73"/>
      <c r="W576" s="73"/>
      <c r="X576" s="73"/>
      <c r="Y576" s="73"/>
      <c r="Z576" s="73"/>
    </row>
    <row r="577" spans="1:26" ht="12.75" customHeight="1">
      <c r="A577" s="72"/>
      <c r="B577" s="72"/>
      <c r="C577" s="73"/>
      <c r="D577" s="72"/>
      <c r="E577" s="73"/>
      <c r="F577" s="73"/>
      <c r="G577" s="73"/>
      <c r="H577" s="73"/>
      <c r="I577" s="72"/>
      <c r="J577" s="72"/>
      <c r="K577" s="73"/>
      <c r="L577" s="73"/>
      <c r="M577" s="73"/>
      <c r="N577" s="73"/>
      <c r="O577" s="73"/>
      <c r="P577" s="73"/>
      <c r="Q577" s="73"/>
      <c r="R577" s="73"/>
      <c r="S577" s="73"/>
      <c r="T577" s="73"/>
      <c r="U577" s="73"/>
      <c r="V577" s="73"/>
      <c r="W577" s="73"/>
      <c r="X577" s="73"/>
      <c r="Y577" s="73"/>
      <c r="Z577" s="73"/>
    </row>
    <row r="578" spans="1:26" ht="12.75" customHeight="1">
      <c r="A578" s="72"/>
      <c r="B578" s="72"/>
      <c r="C578" s="73"/>
      <c r="D578" s="72"/>
      <c r="E578" s="73"/>
      <c r="F578" s="73"/>
      <c r="G578" s="73"/>
      <c r="H578" s="73"/>
      <c r="I578" s="72"/>
      <c r="J578" s="72"/>
      <c r="K578" s="73"/>
      <c r="L578" s="73"/>
      <c r="M578" s="73"/>
      <c r="N578" s="73"/>
      <c r="O578" s="73"/>
      <c r="P578" s="73"/>
      <c r="Q578" s="73"/>
      <c r="R578" s="73"/>
      <c r="S578" s="73"/>
      <c r="T578" s="73"/>
      <c r="U578" s="73"/>
      <c r="V578" s="73"/>
      <c r="W578" s="73"/>
      <c r="X578" s="73"/>
      <c r="Y578" s="73"/>
      <c r="Z578" s="73"/>
    </row>
    <row r="579" spans="1:26" ht="12.75" customHeight="1">
      <c r="A579" s="72"/>
      <c r="B579" s="72"/>
      <c r="C579" s="73"/>
      <c r="D579" s="72"/>
      <c r="E579" s="73"/>
      <c r="F579" s="73"/>
      <c r="G579" s="73"/>
      <c r="H579" s="73"/>
      <c r="I579" s="72"/>
      <c r="J579" s="72"/>
      <c r="K579" s="73"/>
      <c r="L579" s="73"/>
      <c r="M579" s="73"/>
      <c r="N579" s="73"/>
      <c r="O579" s="73"/>
      <c r="P579" s="73"/>
      <c r="Q579" s="73"/>
      <c r="R579" s="73"/>
      <c r="S579" s="73"/>
      <c r="T579" s="73"/>
      <c r="U579" s="73"/>
      <c r="V579" s="73"/>
      <c r="W579" s="73"/>
      <c r="X579" s="73"/>
      <c r="Y579" s="73"/>
      <c r="Z579" s="73"/>
    </row>
    <row r="580" spans="1:26" ht="12.75" customHeight="1">
      <c r="A580" s="72"/>
      <c r="B580" s="72"/>
      <c r="C580" s="73"/>
      <c r="D580" s="72"/>
      <c r="E580" s="73"/>
      <c r="F580" s="73"/>
      <c r="G580" s="73"/>
      <c r="H580" s="73"/>
      <c r="I580" s="72"/>
      <c r="J580" s="72"/>
      <c r="K580" s="73"/>
      <c r="L580" s="73"/>
      <c r="M580" s="73"/>
      <c r="N580" s="73"/>
      <c r="O580" s="73"/>
      <c r="P580" s="73"/>
      <c r="Q580" s="73"/>
      <c r="R580" s="73"/>
      <c r="S580" s="73"/>
      <c r="T580" s="73"/>
      <c r="U580" s="73"/>
      <c r="V580" s="73"/>
      <c r="W580" s="73"/>
      <c r="X580" s="73"/>
      <c r="Y580" s="73"/>
      <c r="Z580" s="73"/>
    </row>
    <row r="581" spans="1:26" ht="12.75" customHeight="1">
      <c r="A581" s="72"/>
      <c r="B581" s="72"/>
      <c r="C581" s="73"/>
      <c r="D581" s="72"/>
      <c r="E581" s="73"/>
      <c r="F581" s="73"/>
      <c r="G581" s="73"/>
      <c r="H581" s="73"/>
      <c r="I581" s="72"/>
      <c r="J581" s="72"/>
      <c r="K581" s="73"/>
      <c r="L581" s="73"/>
      <c r="M581" s="73"/>
      <c r="N581" s="73"/>
      <c r="O581" s="73"/>
      <c r="P581" s="73"/>
      <c r="Q581" s="73"/>
      <c r="R581" s="73"/>
      <c r="S581" s="73"/>
      <c r="T581" s="73"/>
      <c r="U581" s="73"/>
      <c r="V581" s="73"/>
      <c r="W581" s="73"/>
      <c r="X581" s="73"/>
      <c r="Y581" s="73"/>
      <c r="Z581" s="73"/>
    </row>
    <row r="582" spans="1:26" ht="12.75" customHeight="1">
      <c r="A582" s="72"/>
      <c r="B582" s="72"/>
      <c r="C582" s="73"/>
      <c r="D582" s="72"/>
      <c r="E582" s="73"/>
      <c r="F582" s="73"/>
      <c r="G582" s="73"/>
      <c r="H582" s="73"/>
      <c r="I582" s="72"/>
      <c r="J582" s="72"/>
      <c r="K582" s="73"/>
      <c r="L582" s="73"/>
      <c r="M582" s="73"/>
      <c r="N582" s="73"/>
      <c r="O582" s="73"/>
      <c r="P582" s="73"/>
      <c r="Q582" s="73"/>
      <c r="R582" s="73"/>
      <c r="S582" s="73"/>
      <c r="T582" s="73"/>
      <c r="U582" s="73"/>
      <c r="V582" s="73"/>
      <c r="W582" s="73"/>
      <c r="X582" s="73"/>
      <c r="Y582" s="73"/>
      <c r="Z582" s="73"/>
    </row>
    <row r="583" spans="1:26" ht="12.75" customHeight="1">
      <c r="A583" s="72"/>
      <c r="B583" s="72"/>
      <c r="C583" s="73"/>
      <c r="D583" s="72"/>
      <c r="E583" s="73"/>
      <c r="F583" s="73"/>
      <c r="G583" s="73"/>
      <c r="H583" s="73"/>
      <c r="I583" s="72"/>
      <c r="J583" s="72"/>
      <c r="K583" s="73"/>
      <c r="L583" s="73"/>
      <c r="M583" s="73"/>
      <c r="N583" s="73"/>
      <c r="O583" s="73"/>
      <c r="P583" s="73"/>
      <c r="Q583" s="73"/>
      <c r="R583" s="73"/>
      <c r="S583" s="73"/>
      <c r="T583" s="73"/>
      <c r="U583" s="73"/>
      <c r="V583" s="73"/>
      <c r="W583" s="73"/>
      <c r="X583" s="73"/>
      <c r="Y583" s="73"/>
      <c r="Z583" s="73"/>
    </row>
    <row r="584" spans="1:26" ht="12.75" customHeight="1">
      <c r="A584" s="72"/>
      <c r="B584" s="72"/>
      <c r="C584" s="73"/>
      <c r="D584" s="72"/>
      <c r="E584" s="73"/>
      <c r="F584" s="73"/>
      <c r="G584" s="73"/>
      <c r="H584" s="73"/>
      <c r="I584" s="72"/>
      <c r="J584" s="72"/>
      <c r="K584" s="73"/>
      <c r="L584" s="73"/>
      <c r="M584" s="73"/>
      <c r="N584" s="73"/>
      <c r="O584" s="73"/>
      <c r="P584" s="73"/>
      <c r="Q584" s="73"/>
      <c r="R584" s="73"/>
      <c r="S584" s="73"/>
      <c r="T584" s="73"/>
      <c r="U584" s="73"/>
      <c r="V584" s="73"/>
      <c r="W584" s="73"/>
      <c r="X584" s="73"/>
      <c r="Y584" s="73"/>
      <c r="Z584" s="73"/>
    </row>
    <row r="585" spans="1:26" ht="12.75" customHeight="1">
      <c r="A585" s="72"/>
      <c r="B585" s="72"/>
      <c r="C585" s="73"/>
      <c r="D585" s="72"/>
      <c r="E585" s="73"/>
      <c r="F585" s="73"/>
      <c r="G585" s="73"/>
      <c r="H585" s="73"/>
      <c r="I585" s="72"/>
      <c r="J585" s="72"/>
      <c r="K585" s="73"/>
      <c r="L585" s="73"/>
      <c r="M585" s="73"/>
      <c r="N585" s="73"/>
      <c r="O585" s="73"/>
      <c r="P585" s="73"/>
      <c r="Q585" s="73"/>
      <c r="R585" s="73"/>
      <c r="S585" s="73"/>
      <c r="T585" s="73"/>
      <c r="U585" s="73"/>
      <c r="V585" s="73"/>
      <c r="W585" s="73"/>
      <c r="X585" s="73"/>
      <c r="Y585" s="73"/>
      <c r="Z585" s="73"/>
    </row>
    <row r="586" spans="1:26" ht="12.75" customHeight="1">
      <c r="A586" s="72"/>
      <c r="B586" s="72"/>
      <c r="C586" s="73"/>
      <c r="D586" s="72"/>
      <c r="E586" s="73"/>
      <c r="F586" s="73"/>
      <c r="G586" s="73"/>
      <c r="H586" s="73"/>
      <c r="I586" s="72"/>
      <c r="J586" s="72"/>
      <c r="K586" s="73"/>
      <c r="L586" s="73"/>
      <c r="M586" s="73"/>
      <c r="N586" s="73"/>
      <c r="O586" s="73"/>
      <c r="P586" s="73"/>
      <c r="Q586" s="73"/>
      <c r="R586" s="73"/>
      <c r="S586" s="73"/>
      <c r="T586" s="73"/>
      <c r="U586" s="73"/>
      <c r="V586" s="73"/>
      <c r="W586" s="73"/>
      <c r="X586" s="73"/>
      <c r="Y586" s="73"/>
      <c r="Z586" s="73"/>
    </row>
    <row r="587" spans="1:26" ht="12.75" customHeight="1">
      <c r="A587" s="72"/>
      <c r="B587" s="72"/>
      <c r="C587" s="73"/>
      <c r="D587" s="72"/>
      <c r="E587" s="73"/>
      <c r="F587" s="73"/>
      <c r="G587" s="73"/>
      <c r="H587" s="73"/>
      <c r="I587" s="72"/>
      <c r="J587" s="72"/>
      <c r="K587" s="73"/>
      <c r="L587" s="73"/>
      <c r="M587" s="73"/>
      <c r="N587" s="73"/>
      <c r="O587" s="73"/>
      <c r="P587" s="73"/>
      <c r="Q587" s="73"/>
      <c r="R587" s="73"/>
      <c r="S587" s="73"/>
      <c r="T587" s="73"/>
      <c r="U587" s="73"/>
      <c r="V587" s="73"/>
      <c r="W587" s="73"/>
      <c r="X587" s="73"/>
      <c r="Y587" s="73"/>
      <c r="Z587" s="73"/>
    </row>
    <row r="588" spans="1:26" ht="12.75" customHeight="1">
      <c r="A588" s="72"/>
      <c r="B588" s="72"/>
      <c r="C588" s="73"/>
      <c r="D588" s="72"/>
      <c r="E588" s="73"/>
      <c r="F588" s="73"/>
      <c r="G588" s="73"/>
      <c r="H588" s="73"/>
      <c r="I588" s="72"/>
      <c r="J588" s="72"/>
      <c r="K588" s="73"/>
      <c r="L588" s="73"/>
      <c r="M588" s="73"/>
      <c r="N588" s="73"/>
      <c r="O588" s="73"/>
      <c r="P588" s="73"/>
      <c r="Q588" s="73"/>
      <c r="R588" s="73"/>
      <c r="S588" s="73"/>
      <c r="T588" s="73"/>
      <c r="U588" s="73"/>
      <c r="V588" s="73"/>
      <c r="W588" s="73"/>
      <c r="X588" s="73"/>
      <c r="Y588" s="73"/>
      <c r="Z588" s="73"/>
    </row>
    <row r="589" spans="1:26" ht="12.75" customHeight="1">
      <c r="A589" s="72"/>
      <c r="B589" s="72"/>
      <c r="C589" s="73"/>
      <c r="D589" s="72"/>
      <c r="E589" s="73"/>
      <c r="F589" s="73"/>
      <c r="G589" s="73"/>
      <c r="H589" s="73"/>
      <c r="I589" s="72"/>
      <c r="J589" s="72"/>
      <c r="K589" s="73"/>
      <c r="L589" s="73"/>
      <c r="M589" s="73"/>
      <c r="N589" s="73"/>
      <c r="O589" s="73"/>
      <c r="P589" s="73"/>
      <c r="Q589" s="73"/>
      <c r="R589" s="73"/>
      <c r="S589" s="73"/>
      <c r="T589" s="73"/>
      <c r="U589" s="73"/>
      <c r="V589" s="73"/>
      <c r="W589" s="73"/>
      <c r="X589" s="73"/>
      <c r="Y589" s="73"/>
      <c r="Z589" s="73"/>
    </row>
    <row r="590" spans="1:26" ht="12.75" customHeight="1">
      <c r="A590" s="72"/>
      <c r="B590" s="72"/>
      <c r="C590" s="73"/>
      <c r="D590" s="72"/>
      <c r="E590" s="73"/>
      <c r="F590" s="73"/>
      <c r="G590" s="73"/>
      <c r="H590" s="73"/>
      <c r="I590" s="72"/>
      <c r="J590" s="72"/>
      <c r="K590" s="73"/>
      <c r="L590" s="73"/>
      <c r="M590" s="73"/>
      <c r="N590" s="73"/>
      <c r="O590" s="73"/>
      <c r="P590" s="73"/>
      <c r="Q590" s="73"/>
      <c r="R590" s="73"/>
      <c r="S590" s="73"/>
      <c r="T590" s="73"/>
      <c r="U590" s="73"/>
      <c r="V590" s="73"/>
      <c r="W590" s="73"/>
      <c r="X590" s="73"/>
      <c r="Y590" s="73"/>
      <c r="Z590" s="73"/>
    </row>
    <row r="591" spans="1:26" ht="12.75" customHeight="1">
      <c r="A591" s="72"/>
      <c r="B591" s="72"/>
      <c r="C591" s="73"/>
      <c r="D591" s="72"/>
      <c r="E591" s="73"/>
      <c r="F591" s="73"/>
      <c r="G591" s="73"/>
      <c r="H591" s="73"/>
      <c r="I591" s="72"/>
      <c r="J591" s="72"/>
      <c r="K591" s="73"/>
      <c r="L591" s="73"/>
      <c r="M591" s="73"/>
      <c r="N591" s="73"/>
      <c r="O591" s="73"/>
      <c r="P591" s="73"/>
      <c r="Q591" s="73"/>
      <c r="R591" s="73"/>
      <c r="S591" s="73"/>
      <c r="T591" s="73"/>
      <c r="U591" s="73"/>
      <c r="V591" s="73"/>
      <c r="W591" s="73"/>
      <c r="X591" s="73"/>
      <c r="Y591" s="73"/>
      <c r="Z591" s="73"/>
    </row>
    <row r="592" spans="1:26" ht="12.75" customHeight="1">
      <c r="A592" s="72"/>
      <c r="B592" s="72"/>
      <c r="C592" s="73"/>
      <c r="D592" s="72"/>
      <c r="E592" s="73"/>
      <c r="F592" s="73"/>
      <c r="G592" s="73"/>
      <c r="H592" s="73"/>
      <c r="I592" s="72"/>
      <c r="J592" s="72"/>
      <c r="K592" s="73"/>
      <c r="L592" s="73"/>
      <c r="M592" s="73"/>
      <c r="N592" s="73"/>
      <c r="O592" s="73"/>
      <c r="P592" s="73"/>
      <c r="Q592" s="73"/>
      <c r="R592" s="73"/>
      <c r="S592" s="73"/>
      <c r="T592" s="73"/>
      <c r="U592" s="73"/>
      <c r="V592" s="73"/>
      <c r="W592" s="73"/>
      <c r="X592" s="73"/>
      <c r="Y592" s="73"/>
      <c r="Z592" s="73"/>
    </row>
    <row r="593" spans="1:26" ht="12.75" customHeight="1">
      <c r="A593" s="72"/>
      <c r="B593" s="72"/>
      <c r="C593" s="73"/>
      <c r="D593" s="72"/>
      <c r="E593" s="73"/>
      <c r="F593" s="73"/>
      <c r="G593" s="73"/>
      <c r="H593" s="73"/>
      <c r="I593" s="72"/>
      <c r="J593" s="72"/>
      <c r="K593" s="73"/>
      <c r="L593" s="73"/>
      <c r="M593" s="73"/>
      <c r="N593" s="73"/>
      <c r="O593" s="73"/>
      <c r="P593" s="73"/>
      <c r="Q593" s="73"/>
      <c r="R593" s="73"/>
      <c r="S593" s="73"/>
      <c r="T593" s="73"/>
      <c r="U593" s="73"/>
      <c r="V593" s="73"/>
      <c r="W593" s="73"/>
      <c r="X593" s="73"/>
      <c r="Y593" s="73"/>
      <c r="Z593" s="73"/>
    </row>
    <row r="594" spans="1:26" ht="12.75" customHeight="1">
      <c r="A594" s="72"/>
      <c r="B594" s="72"/>
      <c r="C594" s="73"/>
      <c r="D594" s="72"/>
      <c r="E594" s="73"/>
      <c r="F594" s="73"/>
      <c r="G594" s="73"/>
      <c r="H594" s="73"/>
      <c r="I594" s="72"/>
      <c r="J594" s="72"/>
      <c r="K594" s="73"/>
      <c r="L594" s="73"/>
      <c r="M594" s="73"/>
      <c r="N594" s="73"/>
      <c r="O594" s="73"/>
      <c r="P594" s="73"/>
      <c r="Q594" s="73"/>
      <c r="R594" s="73"/>
      <c r="S594" s="73"/>
      <c r="T594" s="73"/>
      <c r="U594" s="73"/>
      <c r="V594" s="73"/>
      <c r="W594" s="73"/>
      <c r="X594" s="73"/>
      <c r="Y594" s="73"/>
      <c r="Z594" s="73"/>
    </row>
    <row r="595" spans="1:26" ht="12.75" customHeight="1">
      <c r="A595" s="72"/>
      <c r="B595" s="72"/>
      <c r="C595" s="73"/>
      <c r="D595" s="72"/>
      <c r="E595" s="73"/>
      <c r="F595" s="73"/>
      <c r="G595" s="73"/>
      <c r="H595" s="73"/>
      <c r="I595" s="72"/>
      <c r="J595" s="72"/>
      <c r="K595" s="73"/>
      <c r="L595" s="73"/>
      <c r="M595" s="73"/>
      <c r="N595" s="73"/>
      <c r="O595" s="73"/>
      <c r="P595" s="73"/>
      <c r="Q595" s="73"/>
      <c r="R595" s="73"/>
      <c r="S595" s="73"/>
      <c r="T595" s="73"/>
      <c r="U595" s="73"/>
      <c r="V595" s="73"/>
      <c r="W595" s="73"/>
      <c r="X595" s="73"/>
      <c r="Y595" s="73"/>
      <c r="Z595" s="73"/>
    </row>
    <row r="596" spans="1:26" ht="12.75" customHeight="1">
      <c r="A596" s="72"/>
      <c r="B596" s="72"/>
      <c r="C596" s="73"/>
      <c r="D596" s="72"/>
      <c r="E596" s="73"/>
      <c r="F596" s="73"/>
      <c r="G596" s="73"/>
      <c r="H596" s="73"/>
      <c r="I596" s="72"/>
      <c r="J596" s="72"/>
      <c r="K596" s="73"/>
      <c r="L596" s="73"/>
      <c r="M596" s="73"/>
      <c r="N596" s="73"/>
      <c r="O596" s="73"/>
      <c r="P596" s="73"/>
      <c r="Q596" s="73"/>
      <c r="R596" s="73"/>
      <c r="S596" s="73"/>
      <c r="T596" s="73"/>
      <c r="U596" s="73"/>
      <c r="V596" s="73"/>
      <c r="W596" s="73"/>
      <c r="X596" s="73"/>
      <c r="Y596" s="73"/>
      <c r="Z596" s="73"/>
    </row>
    <row r="597" spans="1:26" ht="12.75" customHeight="1">
      <c r="A597" s="72"/>
      <c r="B597" s="72"/>
      <c r="C597" s="73"/>
      <c r="D597" s="72"/>
      <c r="E597" s="73"/>
      <c r="F597" s="73"/>
      <c r="G597" s="73"/>
      <c r="H597" s="73"/>
      <c r="I597" s="72"/>
      <c r="J597" s="72"/>
      <c r="K597" s="73"/>
      <c r="L597" s="73"/>
      <c r="M597" s="73"/>
      <c r="N597" s="73"/>
      <c r="O597" s="73"/>
      <c r="P597" s="73"/>
      <c r="Q597" s="73"/>
      <c r="R597" s="73"/>
      <c r="S597" s="73"/>
      <c r="T597" s="73"/>
      <c r="U597" s="73"/>
      <c r="V597" s="73"/>
      <c r="W597" s="73"/>
      <c r="X597" s="73"/>
      <c r="Y597" s="73"/>
      <c r="Z597" s="73"/>
    </row>
    <row r="598" spans="1:26" ht="12.75" customHeight="1">
      <c r="A598" s="72"/>
      <c r="B598" s="72"/>
      <c r="C598" s="73"/>
      <c r="D598" s="72"/>
      <c r="E598" s="73"/>
      <c r="F598" s="73"/>
      <c r="G598" s="73"/>
      <c r="H598" s="73"/>
      <c r="I598" s="72"/>
      <c r="J598" s="72"/>
      <c r="K598" s="73"/>
      <c r="L598" s="73"/>
      <c r="M598" s="73"/>
      <c r="N598" s="73"/>
      <c r="O598" s="73"/>
      <c r="P598" s="73"/>
      <c r="Q598" s="73"/>
      <c r="R598" s="73"/>
      <c r="S598" s="73"/>
      <c r="T598" s="73"/>
      <c r="U598" s="73"/>
      <c r="V598" s="73"/>
      <c r="W598" s="73"/>
      <c r="X598" s="73"/>
      <c r="Y598" s="73"/>
      <c r="Z598" s="73"/>
    </row>
    <row r="599" spans="1:26" ht="12.75" customHeight="1">
      <c r="A599" s="72"/>
      <c r="B599" s="72"/>
      <c r="C599" s="73"/>
      <c r="D599" s="72"/>
      <c r="E599" s="73"/>
      <c r="F599" s="73"/>
      <c r="G599" s="73"/>
      <c r="H599" s="73"/>
      <c r="I599" s="72"/>
      <c r="J599" s="72"/>
      <c r="K599" s="73"/>
      <c r="L599" s="73"/>
      <c r="M599" s="73"/>
      <c r="N599" s="73"/>
      <c r="O599" s="73"/>
      <c r="P599" s="73"/>
      <c r="Q599" s="73"/>
      <c r="R599" s="73"/>
      <c r="S599" s="73"/>
      <c r="T599" s="73"/>
      <c r="U599" s="73"/>
      <c r="V599" s="73"/>
      <c r="W599" s="73"/>
      <c r="X599" s="73"/>
      <c r="Y599" s="73"/>
      <c r="Z599" s="73"/>
    </row>
    <row r="600" spans="1:26" ht="12.75" customHeight="1">
      <c r="A600" s="72"/>
      <c r="B600" s="72"/>
      <c r="C600" s="73"/>
      <c r="D600" s="72"/>
      <c r="E600" s="73"/>
      <c r="F600" s="73"/>
      <c r="G600" s="73"/>
      <c r="H600" s="73"/>
      <c r="I600" s="72"/>
      <c r="J600" s="72"/>
      <c r="K600" s="73"/>
      <c r="L600" s="73"/>
      <c r="M600" s="73"/>
      <c r="N600" s="73"/>
      <c r="O600" s="73"/>
      <c r="P600" s="73"/>
      <c r="Q600" s="73"/>
      <c r="R600" s="73"/>
      <c r="S600" s="73"/>
      <c r="T600" s="73"/>
      <c r="U600" s="73"/>
      <c r="V600" s="73"/>
      <c r="W600" s="73"/>
      <c r="X600" s="73"/>
      <c r="Y600" s="73"/>
      <c r="Z600" s="73"/>
    </row>
    <row r="601" spans="1:26" ht="12.75" customHeight="1">
      <c r="A601" s="72"/>
      <c r="B601" s="72"/>
      <c r="C601" s="73"/>
      <c r="D601" s="72"/>
      <c r="E601" s="73"/>
      <c r="F601" s="73"/>
      <c r="G601" s="73"/>
      <c r="H601" s="73"/>
      <c r="I601" s="72"/>
      <c r="J601" s="72"/>
      <c r="K601" s="73"/>
      <c r="L601" s="73"/>
      <c r="M601" s="73"/>
      <c r="N601" s="73"/>
      <c r="O601" s="73"/>
      <c r="P601" s="73"/>
      <c r="Q601" s="73"/>
      <c r="R601" s="73"/>
      <c r="S601" s="73"/>
      <c r="T601" s="73"/>
      <c r="U601" s="73"/>
      <c r="V601" s="73"/>
      <c r="W601" s="73"/>
      <c r="X601" s="73"/>
      <c r="Y601" s="73"/>
      <c r="Z601" s="73"/>
    </row>
    <row r="602" spans="1:26" ht="12.75" customHeight="1">
      <c r="A602" s="72"/>
      <c r="B602" s="72"/>
      <c r="C602" s="73"/>
      <c r="D602" s="72"/>
      <c r="E602" s="73"/>
      <c r="F602" s="73"/>
      <c r="G602" s="73"/>
      <c r="H602" s="73"/>
      <c r="I602" s="72"/>
      <c r="J602" s="72"/>
      <c r="K602" s="73"/>
      <c r="L602" s="73"/>
      <c r="M602" s="73"/>
      <c r="N602" s="73"/>
      <c r="O602" s="73"/>
      <c r="P602" s="73"/>
      <c r="Q602" s="73"/>
      <c r="R602" s="73"/>
      <c r="S602" s="73"/>
      <c r="T602" s="73"/>
      <c r="U602" s="73"/>
      <c r="V602" s="73"/>
      <c r="W602" s="73"/>
      <c r="X602" s="73"/>
      <c r="Y602" s="73"/>
      <c r="Z602" s="73"/>
    </row>
    <row r="603" spans="1:26" ht="12.75" customHeight="1">
      <c r="A603" s="72"/>
      <c r="B603" s="72"/>
      <c r="C603" s="73"/>
      <c r="D603" s="72"/>
      <c r="E603" s="73"/>
      <c r="F603" s="73"/>
      <c r="G603" s="73"/>
      <c r="H603" s="73"/>
      <c r="I603" s="72"/>
      <c r="J603" s="72"/>
      <c r="K603" s="73"/>
      <c r="L603" s="73"/>
      <c r="M603" s="73"/>
      <c r="N603" s="73"/>
      <c r="O603" s="73"/>
      <c r="P603" s="73"/>
      <c r="Q603" s="73"/>
      <c r="R603" s="73"/>
      <c r="S603" s="73"/>
      <c r="T603" s="73"/>
      <c r="U603" s="73"/>
      <c r="V603" s="73"/>
      <c r="W603" s="73"/>
      <c r="X603" s="73"/>
      <c r="Y603" s="73"/>
      <c r="Z603" s="73"/>
    </row>
    <row r="604" spans="1:26" ht="12.75" customHeight="1">
      <c r="A604" s="72"/>
      <c r="B604" s="72"/>
      <c r="C604" s="73"/>
      <c r="D604" s="72"/>
      <c r="E604" s="73"/>
      <c r="F604" s="73"/>
      <c r="G604" s="73"/>
      <c r="H604" s="73"/>
      <c r="I604" s="72"/>
      <c r="J604" s="72"/>
      <c r="K604" s="73"/>
      <c r="L604" s="73"/>
      <c r="M604" s="73"/>
      <c r="N604" s="73"/>
      <c r="O604" s="73"/>
      <c r="P604" s="73"/>
      <c r="Q604" s="73"/>
      <c r="R604" s="73"/>
      <c r="S604" s="73"/>
      <c r="T604" s="73"/>
      <c r="U604" s="73"/>
      <c r="V604" s="73"/>
      <c r="W604" s="73"/>
      <c r="X604" s="73"/>
      <c r="Y604" s="73"/>
      <c r="Z604" s="73"/>
    </row>
    <row r="605" spans="1:26" ht="12.75" customHeight="1">
      <c r="A605" s="72"/>
      <c r="B605" s="72"/>
      <c r="C605" s="73"/>
      <c r="D605" s="72"/>
      <c r="E605" s="73"/>
      <c r="F605" s="73"/>
      <c r="G605" s="73"/>
      <c r="H605" s="73"/>
      <c r="I605" s="72"/>
      <c r="J605" s="72"/>
      <c r="K605" s="73"/>
      <c r="L605" s="73"/>
      <c r="M605" s="73"/>
      <c r="N605" s="73"/>
      <c r="O605" s="73"/>
      <c r="P605" s="73"/>
      <c r="Q605" s="73"/>
      <c r="R605" s="73"/>
      <c r="S605" s="73"/>
      <c r="T605" s="73"/>
      <c r="U605" s="73"/>
      <c r="V605" s="73"/>
      <c r="W605" s="73"/>
      <c r="X605" s="73"/>
      <c r="Y605" s="73"/>
      <c r="Z605" s="73"/>
    </row>
    <row r="606" spans="1:26" ht="12.75" customHeight="1">
      <c r="A606" s="72"/>
      <c r="B606" s="72"/>
      <c r="C606" s="73"/>
      <c r="D606" s="72"/>
      <c r="E606" s="73"/>
      <c r="F606" s="73"/>
      <c r="G606" s="73"/>
      <c r="H606" s="73"/>
      <c r="I606" s="72"/>
      <c r="J606" s="72"/>
      <c r="K606" s="73"/>
      <c r="L606" s="73"/>
      <c r="M606" s="73"/>
      <c r="N606" s="73"/>
      <c r="O606" s="73"/>
      <c r="P606" s="73"/>
      <c r="Q606" s="73"/>
      <c r="R606" s="73"/>
      <c r="S606" s="73"/>
      <c r="T606" s="73"/>
      <c r="U606" s="73"/>
      <c r="V606" s="73"/>
      <c r="W606" s="73"/>
      <c r="X606" s="73"/>
      <c r="Y606" s="73"/>
      <c r="Z606" s="73"/>
    </row>
    <row r="607" spans="1:26" ht="12.75" customHeight="1">
      <c r="A607" s="72"/>
      <c r="B607" s="72"/>
      <c r="C607" s="73"/>
      <c r="D607" s="72"/>
      <c r="E607" s="73"/>
      <c r="F607" s="73"/>
      <c r="G607" s="73"/>
      <c r="H607" s="73"/>
      <c r="I607" s="72"/>
      <c r="J607" s="72"/>
      <c r="K607" s="73"/>
      <c r="L607" s="73"/>
      <c r="M607" s="73"/>
      <c r="N607" s="73"/>
      <c r="O607" s="73"/>
      <c r="P607" s="73"/>
      <c r="Q607" s="73"/>
      <c r="R607" s="73"/>
      <c r="S607" s="73"/>
      <c r="T607" s="73"/>
      <c r="U607" s="73"/>
      <c r="V607" s="73"/>
      <c r="W607" s="73"/>
      <c r="X607" s="73"/>
      <c r="Y607" s="73"/>
      <c r="Z607" s="73"/>
    </row>
    <row r="608" spans="1:26" ht="12.75" customHeight="1">
      <c r="A608" s="72"/>
      <c r="B608" s="72"/>
      <c r="C608" s="73"/>
      <c r="D608" s="72"/>
      <c r="E608" s="73"/>
      <c r="F608" s="73"/>
      <c r="G608" s="73"/>
      <c r="H608" s="73"/>
      <c r="I608" s="72"/>
      <c r="J608" s="72"/>
      <c r="K608" s="73"/>
      <c r="L608" s="73"/>
      <c r="M608" s="73"/>
      <c r="N608" s="73"/>
      <c r="O608" s="73"/>
      <c r="P608" s="73"/>
      <c r="Q608" s="73"/>
      <c r="R608" s="73"/>
      <c r="S608" s="73"/>
      <c r="T608" s="73"/>
      <c r="U608" s="73"/>
      <c r="V608" s="73"/>
      <c r="W608" s="73"/>
      <c r="X608" s="73"/>
      <c r="Y608" s="73"/>
      <c r="Z608" s="73"/>
    </row>
    <row r="609" spans="1:26" ht="12.75" customHeight="1">
      <c r="A609" s="72"/>
      <c r="B609" s="72"/>
      <c r="C609" s="73"/>
      <c r="D609" s="72"/>
      <c r="E609" s="73"/>
      <c r="F609" s="73"/>
      <c r="G609" s="73"/>
      <c r="H609" s="73"/>
      <c r="I609" s="72"/>
      <c r="J609" s="72"/>
      <c r="K609" s="73"/>
      <c r="L609" s="73"/>
      <c r="M609" s="73"/>
      <c r="N609" s="73"/>
      <c r="O609" s="73"/>
      <c r="P609" s="73"/>
      <c r="Q609" s="73"/>
      <c r="R609" s="73"/>
      <c r="S609" s="73"/>
      <c r="T609" s="73"/>
      <c r="U609" s="73"/>
      <c r="V609" s="73"/>
      <c r="W609" s="73"/>
      <c r="X609" s="73"/>
      <c r="Y609" s="73"/>
      <c r="Z609" s="73"/>
    </row>
    <row r="610" spans="1:26" ht="12.75" customHeight="1">
      <c r="A610" s="72"/>
      <c r="B610" s="72"/>
      <c r="C610" s="73"/>
      <c r="D610" s="72"/>
      <c r="E610" s="73"/>
      <c r="F610" s="73"/>
      <c r="G610" s="73"/>
      <c r="H610" s="73"/>
      <c r="I610" s="72"/>
      <c r="J610" s="72"/>
      <c r="K610" s="73"/>
      <c r="L610" s="73"/>
      <c r="M610" s="73"/>
      <c r="N610" s="73"/>
      <c r="O610" s="73"/>
      <c r="P610" s="73"/>
      <c r="Q610" s="73"/>
      <c r="R610" s="73"/>
      <c r="S610" s="73"/>
      <c r="T610" s="73"/>
      <c r="U610" s="73"/>
      <c r="V610" s="73"/>
      <c r="W610" s="73"/>
      <c r="X610" s="73"/>
      <c r="Y610" s="73"/>
      <c r="Z610" s="73"/>
    </row>
    <row r="611" spans="1:26" ht="12.75" customHeight="1">
      <c r="A611" s="72"/>
      <c r="B611" s="72"/>
      <c r="C611" s="73"/>
      <c r="D611" s="72"/>
      <c r="E611" s="73"/>
      <c r="F611" s="73"/>
      <c r="G611" s="73"/>
      <c r="H611" s="73"/>
      <c r="I611" s="72"/>
      <c r="J611" s="72"/>
      <c r="K611" s="73"/>
      <c r="L611" s="73"/>
      <c r="M611" s="73"/>
      <c r="N611" s="73"/>
      <c r="O611" s="73"/>
      <c r="P611" s="73"/>
      <c r="Q611" s="73"/>
      <c r="R611" s="73"/>
      <c r="S611" s="73"/>
      <c r="T611" s="73"/>
      <c r="U611" s="73"/>
      <c r="V611" s="73"/>
      <c r="W611" s="73"/>
      <c r="X611" s="73"/>
      <c r="Y611" s="73"/>
      <c r="Z611" s="73"/>
    </row>
    <row r="612" spans="1:26" ht="12.75" customHeight="1">
      <c r="A612" s="72"/>
      <c r="B612" s="72"/>
      <c r="C612" s="73"/>
      <c r="D612" s="72"/>
      <c r="E612" s="73"/>
      <c r="F612" s="73"/>
      <c r="G612" s="73"/>
      <c r="H612" s="73"/>
      <c r="I612" s="72"/>
      <c r="J612" s="72"/>
      <c r="K612" s="73"/>
      <c r="L612" s="73"/>
      <c r="M612" s="73"/>
      <c r="N612" s="73"/>
      <c r="O612" s="73"/>
      <c r="P612" s="73"/>
      <c r="Q612" s="73"/>
      <c r="R612" s="73"/>
      <c r="S612" s="73"/>
      <c r="T612" s="73"/>
      <c r="U612" s="73"/>
      <c r="V612" s="73"/>
      <c r="W612" s="73"/>
      <c r="X612" s="73"/>
      <c r="Y612" s="73"/>
      <c r="Z612" s="73"/>
    </row>
    <row r="613" spans="1:26" ht="12.75" customHeight="1">
      <c r="A613" s="72"/>
      <c r="B613" s="72"/>
      <c r="C613" s="73"/>
      <c r="D613" s="72"/>
      <c r="E613" s="73"/>
      <c r="F613" s="73"/>
      <c r="G613" s="73"/>
      <c r="H613" s="73"/>
      <c r="I613" s="72"/>
      <c r="J613" s="72"/>
      <c r="K613" s="73"/>
      <c r="L613" s="73"/>
      <c r="M613" s="73"/>
      <c r="N613" s="73"/>
      <c r="O613" s="73"/>
      <c r="P613" s="73"/>
      <c r="Q613" s="73"/>
      <c r="R613" s="73"/>
      <c r="S613" s="73"/>
      <c r="T613" s="73"/>
      <c r="U613" s="73"/>
      <c r="V613" s="73"/>
      <c r="W613" s="73"/>
      <c r="X613" s="73"/>
      <c r="Y613" s="73"/>
      <c r="Z613" s="73"/>
    </row>
    <row r="614" spans="1:26" ht="12.75" customHeight="1">
      <c r="A614" s="72"/>
      <c r="B614" s="72"/>
      <c r="C614" s="73"/>
      <c r="D614" s="72"/>
      <c r="E614" s="73"/>
      <c r="F614" s="73"/>
      <c r="G614" s="73"/>
      <c r="H614" s="73"/>
      <c r="I614" s="72"/>
      <c r="J614" s="72"/>
      <c r="K614" s="73"/>
      <c r="L614" s="73"/>
      <c r="M614" s="73"/>
      <c r="N614" s="73"/>
      <c r="O614" s="73"/>
      <c r="P614" s="73"/>
      <c r="Q614" s="73"/>
      <c r="R614" s="73"/>
      <c r="S614" s="73"/>
      <c r="T614" s="73"/>
      <c r="U614" s="73"/>
      <c r="V614" s="73"/>
      <c r="W614" s="73"/>
      <c r="X614" s="73"/>
      <c r="Y614" s="73"/>
      <c r="Z614" s="73"/>
    </row>
    <row r="615" spans="1:26" ht="12.75" customHeight="1">
      <c r="A615" s="72"/>
      <c r="B615" s="72"/>
      <c r="C615" s="73"/>
      <c r="D615" s="72"/>
      <c r="E615" s="73"/>
      <c r="F615" s="73"/>
      <c r="G615" s="73"/>
      <c r="H615" s="73"/>
      <c r="I615" s="72"/>
      <c r="J615" s="72"/>
      <c r="K615" s="73"/>
      <c r="L615" s="73"/>
      <c r="M615" s="73"/>
      <c r="N615" s="73"/>
      <c r="O615" s="73"/>
      <c r="P615" s="73"/>
      <c r="Q615" s="73"/>
      <c r="R615" s="73"/>
      <c r="S615" s="73"/>
      <c r="T615" s="73"/>
      <c r="U615" s="73"/>
      <c r="V615" s="73"/>
      <c r="W615" s="73"/>
      <c r="X615" s="73"/>
      <c r="Y615" s="73"/>
      <c r="Z615" s="73"/>
    </row>
    <row r="616" spans="1:26" ht="12.75" customHeight="1">
      <c r="A616" s="72"/>
      <c r="B616" s="72"/>
      <c r="C616" s="73"/>
      <c r="D616" s="72"/>
      <c r="E616" s="73"/>
      <c r="F616" s="73"/>
      <c r="G616" s="73"/>
      <c r="H616" s="73"/>
      <c r="I616" s="72"/>
      <c r="J616" s="72"/>
      <c r="K616" s="73"/>
      <c r="L616" s="73"/>
      <c r="M616" s="73"/>
      <c r="N616" s="73"/>
      <c r="O616" s="73"/>
      <c r="P616" s="73"/>
      <c r="Q616" s="73"/>
      <c r="R616" s="73"/>
      <c r="S616" s="73"/>
      <c r="T616" s="73"/>
      <c r="U616" s="73"/>
      <c r="V616" s="73"/>
      <c r="W616" s="73"/>
      <c r="X616" s="73"/>
      <c r="Y616" s="73"/>
      <c r="Z616" s="73"/>
    </row>
    <row r="617" spans="1:26" ht="12.75" customHeight="1">
      <c r="A617" s="72"/>
      <c r="B617" s="72"/>
      <c r="C617" s="73"/>
      <c r="D617" s="72"/>
      <c r="E617" s="73"/>
      <c r="F617" s="73"/>
      <c r="G617" s="73"/>
      <c r="H617" s="73"/>
      <c r="I617" s="72"/>
      <c r="J617" s="72"/>
      <c r="K617" s="73"/>
      <c r="L617" s="73"/>
      <c r="M617" s="73"/>
      <c r="N617" s="73"/>
      <c r="O617" s="73"/>
      <c r="P617" s="73"/>
      <c r="Q617" s="73"/>
      <c r="R617" s="73"/>
      <c r="S617" s="73"/>
      <c r="T617" s="73"/>
      <c r="U617" s="73"/>
      <c r="V617" s="73"/>
      <c r="W617" s="73"/>
      <c r="X617" s="73"/>
      <c r="Y617" s="73"/>
      <c r="Z617" s="73"/>
    </row>
    <row r="618" spans="1:26" ht="12.75" customHeight="1">
      <c r="A618" s="72"/>
      <c r="B618" s="72"/>
      <c r="C618" s="73"/>
      <c r="D618" s="72"/>
      <c r="E618" s="73"/>
      <c r="F618" s="73"/>
      <c r="G618" s="73"/>
      <c r="H618" s="73"/>
      <c r="I618" s="72"/>
      <c r="J618" s="72"/>
      <c r="K618" s="73"/>
      <c r="L618" s="73"/>
      <c r="M618" s="73"/>
      <c r="N618" s="73"/>
      <c r="O618" s="73"/>
      <c r="P618" s="73"/>
      <c r="Q618" s="73"/>
      <c r="R618" s="73"/>
      <c r="S618" s="73"/>
      <c r="T618" s="73"/>
      <c r="U618" s="73"/>
      <c r="V618" s="73"/>
      <c r="W618" s="73"/>
      <c r="X618" s="73"/>
      <c r="Y618" s="73"/>
      <c r="Z618" s="73"/>
    </row>
    <row r="619" spans="1:26" ht="12.75" customHeight="1">
      <c r="A619" s="72"/>
      <c r="B619" s="72"/>
      <c r="C619" s="73"/>
      <c r="D619" s="72"/>
      <c r="E619" s="73"/>
      <c r="F619" s="73"/>
      <c r="G619" s="73"/>
      <c r="H619" s="73"/>
      <c r="I619" s="72"/>
      <c r="J619" s="72"/>
      <c r="K619" s="73"/>
      <c r="L619" s="73"/>
      <c r="M619" s="73"/>
      <c r="N619" s="73"/>
      <c r="O619" s="73"/>
      <c r="P619" s="73"/>
      <c r="Q619" s="73"/>
      <c r="R619" s="73"/>
      <c r="S619" s="73"/>
      <c r="T619" s="73"/>
      <c r="U619" s="73"/>
      <c r="V619" s="73"/>
      <c r="W619" s="73"/>
      <c r="X619" s="73"/>
      <c r="Y619" s="73"/>
      <c r="Z619" s="73"/>
    </row>
    <row r="620" spans="1:26" ht="12.75" customHeight="1">
      <c r="A620" s="72"/>
      <c r="B620" s="72"/>
      <c r="C620" s="73"/>
      <c r="D620" s="72"/>
      <c r="E620" s="73"/>
      <c r="F620" s="73"/>
      <c r="G620" s="73"/>
      <c r="H620" s="73"/>
      <c r="I620" s="72"/>
      <c r="J620" s="72"/>
      <c r="K620" s="73"/>
      <c r="L620" s="73"/>
      <c r="M620" s="73"/>
      <c r="N620" s="73"/>
      <c r="O620" s="73"/>
      <c r="P620" s="73"/>
      <c r="Q620" s="73"/>
      <c r="R620" s="73"/>
      <c r="S620" s="73"/>
      <c r="T620" s="73"/>
      <c r="U620" s="73"/>
      <c r="V620" s="73"/>
      <c r="W620" s="73"/>
      <c r="X620" s="73"/>
      <c r="Y620" s="73"/>
      <c r="Z620" s="73"/>
    </row>
    <row r="621" spans="1:26" ht="12.75" customHeight="1">
      <c r="A621" s="72"/>
      <c r="B621" s="72"/>
      <c r="C621" s="73"/>
      <c r="D621" s="72"/>
      <c r="E621" s="73"/>
      <c r="F621" s="73"/>
      <c r="G621" s="73"/>
      <c r="H621" s="73"/>
      <c r="I621" s="72"/>
      <c r="J621" s="72"/>
      <c r="K621" s="73"/>
      <c r="L621" s="73"/>
      <c r="M621" s="73"/>
      <c r="N621" s="73"/>
      <c r="O621" s="73"/>
      <c r="P621" s="73"/>
      <c r="Q621" s="73"/>
      <c r="R621" s="73"/>
      <c r="S621" s="73"/>
      <c r="T621" s="73"/>
      <c r="U621" s="73"/>
      <c r="V621" s="73"/>
      <c r="W621" s="73"/>
      <c r="X621" s="73"/>
      <c r="Y621" s="73"/>
      <c r="Z621" s="73"/>
    </row>
    <row r="622" spans="1:26" ht="12.75" customHeight="1">
      <c r="A622" s="72"/>
      <c r="B622" s="72"/>
      <c r="C622" s="73"/>
      <c r="D622" s="72"/>
      <c r="E622" s="73"/>
      <c r="F622" s="73"/>
      <c r="G622" s="73"/>
      <c r="H622" s="73"/>
      <c r="I622" s="72"/>
      <c r="J622" s="72"/>
      <c r="K622" s="73"/>
      <c r="L622" s="73"/>
      <c r="M622" s="73"/>
      <c r="N622" s="73"/>
      <c r="O622" s="73"/>
      <c r="P622" s="73"/>
      <c r="Q622" s="73"/>
      <c r="R622" s="73"/>
      <c r="S622" s="73"/>
      <c r="T622" s="73"/>
      <c r="U622" s="73"/>
      <c r="V622" s="73"/>
      <c r="W622" s="73"/>
      <c r="X622" s="73"/>
      <c r="Y622" s="73"/>
      <c r="Z622" s="73"/>
    </row>
    <row r="623" spans="1:26" ht="12.75" customHeight="1">
      <c r="A623" s="72"/>
      <c r="B623" s="72"/>
      <c r="C623" s="73"/>
      <c r="D623" s="72"/>
      <c r="E623" s="73"/>
      <c r="F623" s="73"/>
      <c r="G623" s="73"/>
      <c r="H623" s="73"/>
      <c r="I623" s="72"/>
      <c r="J623" s="72"/>
      <c r="K623" s="73"/>
      <c r="L623" s="73"/>
      <c r="M623" s="73"/>
      <c r="N623" s="73"/>
      <c r="O623" s="73"/>
      <c r="P623" s="73"/>
      <c r="Q623" s="73"/>
      <c r="R623" s="73"/>
      <c r="S623" s="73"/>
      <c r="T623" s="73"/>
      <c r="U623" s="73"/>
      <c r="V623" s="73"/>
      <c r="W623" s="73"/>
      <c r="X623" s="73"/>
      <c r="Y623" s="73"/>
      <c r="Z623" s="73"/>
    </row>
    <row r="624" spans="1:26" ht="12.75" customHeight="1">
      <c r="A624" s="72"/>
      <c r="B624" s="72"/>
      <c r="C624" s="73"/>
      <c r="D624" s="72"/>
      <c r="E624" s="73"/>
      <c r="F624" s="73"/>
      <c r="G624" s="73"/>
      <c r="H624" s="73"/>
      <c r="I624" s="72"/>
      <c r="J624" s="72"/>
      <c r="K624" s="73"/>
      <c r="L624" s="73"/>
      <c r="M624" s="73"/>
      <c r="N624" s="73"/>
      <c r="O624" s="73"/>
      <c r="P624" s="73"/>
      <c r="Q624" s="73"/>
      <c r="R624" s="73"/>
      <c r="S624" s="73"/>
      <c r="T624" s="73"/>
      <c r="U624" s="73"/>
      <c r="V624" s="73"/>
      <c r="W624" s="73"/>
      <c r="X624" s="73"/>
      <c r="Y624" s="73"/>
      <c r="Z624" s="73"/>
    </row>
    <row r="625" spans="1:26" ht="12.75" customHeight="1">
      <c r="A625" s="72"/>
      <c r="B625" s="72"/>
      <c r="C625" s="73"/>
      <c r="D625" s="72"/>
      <c r="E625" s="73"/>
      <c r="F625" s="73"/>
      <c r="G625" s="73"/>
      <c r="H625" s="73"/>
      <c r="I625" s="72"/>
      <c r="J625" s="72"/>
      <c r="K625" s="73"/>
      <c r="L625" s="73"/>
      <c r="M625" s="73"/>
      <c r="N625" s="73"/>
      <c r="O625" s="73"/>
      <c r="P625" s="73"/>
      <c r="Q625" s="73"/>
      <c r="R625" s="73"/>
      <c r="S625" s="73"/>
      <c r="T625" s="73"/>
      <c r="U625" s="73"/>
      <c r="V625" s="73"/>
      <c r="W625" s="73"/>
      <c r="X625" s="73"/>
      <c r="Y625" s="73"/>
      <c r="Z625" s="73"/>
    </row>
    <row r="626" spans="1:26" ht="12.75" customHeight="1">
      <c r="A626" s="72"/>
      <c r="B626" s="72"/>
      <c r="C626" s="73"/>
      <c r="D626" s="72"/>
      <c r="E626" s="73"/>
      <c r="F626" s="73"/>
      <c r="G626" s="73"/>
      <c r="H626" s="73"/>
      <c r="I626" s="72"/>
      <c r="J626" s="72"/>
      <c r="K626" s="73"/>
      <c r="L626" s="73"/>
      <c r="M626" s="73"/>
      <c r="N626" s="73"/>
      <c r="O626" s="73"/>
      <c r="P626" s="73"/>
      <c r="Q626" s="73"/>
      <c r="R626" s="73"/>
      <c r="S626" s="73"/>
      <c r="T626" s="73"/>
      <c r="U626" s="73"/>
      <c r="V626" s="73"/>
      <c r="W626" s="73"/>
      <c r="X626" s="73"/>
      <c r="Y626" s="73"/>
      <c r="Z626" s="73"/>
    </row>
    <row r="627" spans="1:26" ht="12.75" customHeight="1">
      <c r="A627" s="72"/>
      <c r="B627" s="72"/>
      <c r="C627" s="73"/>
      <c r="D627" s="72"/>
      <c r="E627" s="73"/>
      <c r="F627" s="73"/>
      <c r="G627" s="73"/>
      <c r="H627" s="73"/>
      <c r="I627" s="72"/>
      <c r="J627" s="72"/>
      <c r="K627" s="73"/>
      <c r="L627" s="73"/>
      <c r="M627" s="73"/>
      <c r="N627" s="73"/>
      <c r="O627" s="73"/>
      <c r="P627" s="73"/>
      <c r="Q627" s="73"/>
      <c r="R627" s="73"/>
      <c r="S627" s="73"/>
      <c r="T627" s="73"/>
      <c r="U627" s="73"/>
      <c r="V627" s="73"/>
      <c r="W627" s="73"/>
      <c r="X627" s="73"/>
      <c r="Y627" s="73"/>
      <c r="Z627" s="73"/>
    </row>
    <row r="628" spans="1:26" ht="12.75" customHeight="1">
      <c r="A628" s="72"/>
      <c r="B628" s="72"/>
      <c r="C628" s="73"/>
      <c r="D628" s="72"/>
      <c r="E628" s="73"/>
      <c r="F628" s="73"/>
      <c r="G628" s="73"/>
      <c r="H628" s="73"/>
      <c r="I628" s="72"/>
      <c r="J628" s="72"/>
      <c r="K628" s="73"/>
      <c r="L628" s="73"/>
      <c r="M628" s="73"/>
      <c r="N628" s="73"/>
      <c r="O628" s="73"/>
      <c r="P628" s="73"/>
      <c r="Q628" s="73"/>
      <c r="R628" s="73"/>
      <c r="S628" s="73"/>
      <c r="T628" s="73"/>
      <c r="U628" s="73"/>
      <c r="V628" s="73"/>
      <c r="W628" s="73"/>
      <c r="X628" s="73"/>
      <c r="Y628" s="73"/>
      <c r="Z628" s="73"/>
    </row>
    <row r="629" spans="1:26" ht="12.75" customHeight="1">
      <c r="A629" s="72"/>
      <c r="B629" s="72"/>
      <c r="C629" s="73"/>
      <c r="D629" s="72"/>
      <c r="E629" s="73"/>
      <c r="F629" s="73"/>
      <c r="G629" s="73"/>
      <c r="H629" s="73"/>
      <c r="I629" s="72"/>
      <c r="J629" s="72"/>
      <c r="K629" s="73"/>
      <c r="L629" s="73"/>
      <c r="M629" s="73"/>
      <c r="N629" s="73"/>
      <c r="O629" s="73"/>
      <c r="P629" s="73"/>
      <c r="Q629" s="73"/>
      <c r="R629" s="73"/>
      <c r="S629" s="73"/>
      <c r="T629" s="73"/>
      <c r="U629" s="73"/>
      <c r="V629" s="73"/>
      <c r="W629" s="73"/>
      <c r="X629" s="73"/>
      <c r="Y629" s="73"/>
      <c r="Z629" s="73"/>
    </row>
    <row r="630" spans="1:26" ht="12.75" customHeight="1">
      <c r="A630" s="72"/>
      <c r="B630" s="72"/>
      <c r="C630" s="73"/>
      <c r="D630" s="72"/>
      <c r="E630" s="73"/>
      <c r="F630" s="73"/>
      <c r="G630" s="73"/>
      <c r="H630" s="73"/>
      <c r="I630" s="72"/>
      <c r="J630" s="72"/>
      <c r="K630" s="73"/>
      <c r="L630" s="73"/>
      <c r="M630" s="73"/>
      <c r="N630" s="73"/>
      <c r="O630" s="73"/>
      <c r="P630" s="73"/>
      <c r="Q630" s="73"/>
      <c r="R630" s="73"/>
      <c r="S630" s="73"/>
      <c r="T630" s="73"/>
      <c r="U630" s="73"/>
      <c r="V630" s="73"/>
      <c r="W630" s="73"/>
      <c r="X630" s="73"/>
      <c r="Y630" s="73"/>
      <c r="Z630" s="73"/>
    </row>
    <row r="631" spans="1:26" ht="12.75" customHeight="1">
      <c r="A631" s="72"/>
      <c r="B631" s="72"/>
      <c r="C631" s="73"/>
      <c r="D631" s="72"/>
      <c r="E631" s="73"/>
      <c r="F631" s="73"/>
      <c r="G631" s="73"/>
      <c r="H631" s="73"/>
      <c r="I631" s="72"/>
      <c r="J631" s="72"/>
      <c r="K631" s="73"/>
      <c r="L631" s="73"/>
      <c r="M631" s="73"/>
      <c r="N631" s="73"/>
      <c r="O631" s="73"/>
      <c r="P631" s="73"/>
      <c r="Q631" s="73"/>
      <c r="R631" s="73"/>
      <c r="S631" s="73"/>
      <c r="T631" s="73"/>
      <c r="U631" s="73"/>
      <c r="V631" s="73"/>
      <c r="W631" s="73"/>
      <c r="X631" s="73"/>
      <c r="Y631" s="73"/>
      <c r="Z631" s="73"/>
    </row>
    <row r="632" spans="1:26" ht="12.75" customHeight="1">
      <c r="A632" s="72"/>
      <c r="B632" s="72"/>
      <c r="C632" s="73"/>
      <c r="D632" s="72"/>
      <c r="E632" s="73"/>
      <c r="F632" s="73"/>
      <c r="G632" s="73"/>
      <c r="H632" s="73"/>
      <c r="I632" s="72"/>
      <c r="J632" s="72"/>
      <c r="K632" s="73"/>
      <c r="L632" s="73"/>
      <c r="M632" s="73"/>
      <c r="N632" s="73"/>
      <c r="O632" s="73"/>
      <c r="P632" s="73"/>
      <c r="Q632" s="73"/>
      <c r="R632" s="73"/>
      <c r="S632" s="73"/>
      <c r="T632" s="73"/>
      <c r="U632" s="73"/>
      <c r="V632" s="73"/>
      <c r="W632" s="73"/>
      <c r="X632" s="73"/>
      <c r="Y632" s="73"/>
      <c r="Z632" s="73"/>
    </row>
    <row r="633" spans="1:26" ht="12.75" customHeight="1">
      <c r="A633" s="72"/>
      <c r="B633" s="72"/>
      <c r="C633" s="73"/>
      <c r="D633" s="72"/>
      <c r="E633" s="73"/>
      <c r="F633" s="73"/>
      <c r="G633" s="73"/>
      <c r="H633" s="73"/>
      <c r="I633" s="72"/>
      <c r="J633" s="72"/>
      <c r="K633" s="73"/>
      <c r="L633" s="73"/>
      <c r="M633" s="73"/>
      <c r="N633" s="73"/>
      <c r="O633" s="73"/>
      <c r="P633" s="73"/>
      <c r="Q633" s="73"/>
      <c r="R633" s="73"/>
      <c r="S633" s="73"/>
      <c r="T633" s="73"/>
      <c r="U633" s="73"/>
      <c r="V633" s="73"/>
      <c r="W633" s="73"/>
      <c r="X633" s="73"/>
      <c r="Y633" s="73"/>
      <c r="Z633" s="73"/>
    </row>
    <row r="634" spans="1:26" ht="12.75" customHeight="1">
      <c r="A634" s="72"/>
      <c r="B634" s="72"/>
      <c r="C634" s="73"/>
      <c r="D634" s="72"/>
      <c r="E634" s="73"/>
      <c r="F634" s="73"/>
      <c r="G634" s="73"/>
      <c r="H634" s="73"/>
      <c r="I634" s="72"/>
      <c r="J634" s="72"/>
      <c r="K634" s="73"/>
      <c r="L634" s="73"/>
      <c r="M634" s="73"/>
      <c r="N634" s="73"/>
      <c r="O634" s="73"/>
      <c r="P634" s="73"/>
      <c r="Q634" s="73"/>
      <c r="R634" s="73"/>
      <c r="S634" s="73"/>
      <c r="T634" s="73"/>
      <c r="U634" s="73"/>
      <c r="V634" s="73"/>
      <c r="W634" s="73"/>
      <c r="X634" s="73"/>
      <c r="Y634" s="73"/>
      <c r="Z634" s="73"/>
    </row>
    <row r="635" spans="1:26" ht="12.75" customHeight="1">
      <c r="A635" s="72"/>
      <c r="B635" s="72"/>
      <c r="C635" s="73"/>
      <c r="D635" s="72"/>
      <c r="E635" s="73"/>
      <c r="F635" s="73"/>
      <c r="G635" s="73"/>
      <c r="H635" s="73"/>
      <c r="I635" s="72"/>
      <c r="J635" s="72"/>
      <c r="K635" s="73"/>
      <c r="L635" s="73"/>
      <c r="M635" s="73"/>
      <c r="N635" s="73"/>
      <c r="O635" s="73"/>
      <c r="P635" s="73"/>
      <c r="Q635" s="73"/>
      <c r="R635" s="73"/>
      <c r="S635" s="73"/>
      <c r="T635" s="73"/>
      <c r="U635" s="73"/>
      <c r="V635" s="73"/>
      <c r="W635" s="73"/>
      <c r="X635" s="73"/>
      <c r="Y635" s="73"/>
      <c r="Z635" s="73"/>
    </row>
    <row r="636" spans="1:26" ht="12.75" customHeight="1">
      <c r="A636" s="72"/>
      <c r="B636" s="72"/>
      <c r="C636" s="73"/>
      <c r="D636" s="72"/>
      <c r="E636" s="73"/>
      <c r="F636" s="73"/>
      <c r="G636" s="73"/>
      <c r="H636" s="73"/>
      <c r="I636" s="72"/>
      <c r="J636" s="72"/>
      <c r="K636" s="73"/>
      <c r="L636" s="73"/>
      <c r="M636" s="73"/>
      <c r="N636" s="73"/>
      <c r="O636" s="73"/>
      <c r="P636" s="73"/>
      <c r="Q636" s="73"/>
      <c r="R636" s="73"/>
      <c r="S636" s="73"/>
      <c r="T636" s="73"/>
      <c r="U636" s="73"/>
      <c r="V636" s="73"/>
      <c r="W636" s="73"/>
      <c r="X636" s="73"/>
      <c r="Y636" s="73"/>
      <c r="Z636" s="73"/>
    </row>
    <row r="637" spans="1:26" ht="12.75" customHeight="1">
      <c r="A637" s="72"/>
      <c r="B637" s="72"/>
      <c r="C637" s="73"/>
      <c r="D637" s="72"/>
      <c r="E637" s="73"/>
      <c r="F637" s="73"/>
      <c r="G637" s="73"/>
      <c r="H637" s="73"/>
      <c r="I637" s="72"/>
      <c r="J637" s="72"/>
      <c r="K637" s="73"/>
      <c r="L637" s="73"/>
      <c r="M637" s="73"/>
      <c r="N637" s="73"/>
      <c r="O637" s="73"/>
      <c r="P637" s="73"/>
      <c r="Q637" s="73"/>
      <c r="R637" s="73"/>
      <c r="S637" s="73"/>
      <c r="T637" s="73"/>
      <c r="U637" s="73"/>
      <c r="V637" s="73"/>
      <c r="W637" s="73"/>
      <c r="X637" s="73"/>
      <c r="Y637" s="73"/>
      <c r="Z637" s="73"/>
    </row>
    <row r="638" spans="1:26" ht="12.75" customHeight="1">
      <c r="A638" s="72"/>
      <c r="B638" s="72"/>
      <c r="C638" s="73"/>
      <c r="D638" s="72"/>
      <c r="E638" s="73"/>
      <c r="F638" s="73"/>
      <c r="G638" s="73"/>
      <c r="H638" s="73"/>
      <c r="I638" s="72"/>
      <c r="J638" s="72"/>
      <c r="K638" s="73"/>
      <c r="L638" s="73"/>
      <c r="M638" s="73"/>
      <c r="N638" s="73"/>
      <c r="O638" s="73"/>
      <c r="P638" s="73"/>
      <c r="Q638" s="73"/>
      <c r="R638" s="73"/>
      <c r="S638" s="73"/>
      <c r="T638" s="73"/>
      <c r="U638" s="73"/>
      <c r="V638" s="73"/>
      <c r="W638" s="73"/>
      <c r="X638" s="73"/>
      <c r="Y638" s="73"/>
      <c r="Z638" s="73"/>
    </row>
    <row r="639" spans="1:26" ht="12.75" customHeight="1">
      <c r="A639" s="72"/>
      <c r="B639" s="72"/>
      <c r="C639" s="73"/>
      <c r="D639" s="72"/>
      <c r="E639" s="73"/>
      <c r="F639" s="73"/>
      <c r="G639" s="73"/>
      <c r="H639" s="73"/>
      <c r="I639" s="72"/>
      <c r="J639" s="72"/>
      <c r="K639" s="73"/>
      <c r="L639" s="73"/>
      <c r="M639" s="73"/>
      <c r="N639" s="73"/>
      <c r="O639" s="73"/>
      <c r="P639" s="73"/>
      <c r="Q639" s="73"/>
      <c r="R639" s="73"/>
      <c r="S639" s="73"/>
      <c r="T639" s="73"/>
      <c r="U639" s="73"/>
      <c r="V639" s="73"/>
      <c r="W639" s="73"/>
      <c r="X639" s="73"/>
      <c r="Y639" s="73"/>
      <c r="Z639" s="73"/>
    </row>
    <row r="640" spans="1:26" ht="12.75" customHeight="1">
      <c r="A640" s="72"/>
      <c r="B640" s="72"/>
      <c r="C640" s="73"/>
      <c r="D640" s="72"/>
      <c r="E640" s="73"/>
      <c r="F640" s="73"/>
      <c r="G640" s="73"/>
      <c r="H640" s="73"/>
      <c r="I640" s="72"/>
      <c r="J640" s="72"/>
      <c r="K640" s="73"/>
      <c r="L640" s="73"/>
      <c r="M640" s="73"/>
      <c r="N640" s="73"/>
      <c r="O640" s="73"/>
      <c r="P640" s="73"/>
      <c r="Q640" s="73"/>
      <c r="R640" s="73"/>
      <c r="S640" s="73"/>
      <c r="T640" s="73"/>
      <c r="U640" s="73"/>
      <c r="V640" s="73"/>
      <c r="W640" s="73"/>
      <c r="X640" s="73"/>
      <c r="Y640" s="73"/>
      <c r="Z640" s="73"/>
    </row>
    <row r="641" spans="1:26" ht="12.75" customHeight="1">
      <c r="A641" s="72"/>
      <c r="B641" s="72"/>
      <c r="C641" s="73"/>
      <c r="D641" s="72"/>
      <c r="E641" s="73"/>
      <c r="F641" s="73"/>
      <c r="G641" s="73"/>
      <c r="H641" s="73"/>
      <c r="I641" s="72"/>
      <c r="J641" s="72"/>
      <c r="K641" s="73"/>
      <c r="L641" s="73"/>
      <c r="M641" s="73"/>
      <c r="N641" s="73"/>
      <c r="O641" s="73"/>
      <c r="P641" s="73"/>
      <c r="Q641" s="73"/>
      <c r="R641" s="73"/>
      <c r="S641" s="73"/>
      <c r="T641" s="73"/>
      <c r="U641" s="73"/>
      <c r="V641" s="73"/>
      <c r="W641" s="73"/>
      <c r="X641" s="73"/>
      <c r="Y641" s="73"/>
      <c r="Z641" s="73"/>
    </row>
    <row r="642" spans="1:26" ht="12.75" customHeight="1">
      <c r="A642" s="72"/>
      <c r="B642" s="72"/>
      <c r="C642" s="73"/>
      <c r="D642" s="72"/>
      <c r="E642" s="73"/>
      <c r="F642" s="73"/>
      <c r="G642" s="73"/>
      <c r="H642" s="73"/>
      <c r="I642" s="72"/>
      <c r="J642" s="72"/>
      <c r="K642" s="73"/>
      <c r="L642" s="73"/>
      <c r="M642" s="73"/>
      <c r="N642" s="73"/>
      <c r="O642" s="73"/>
      <c r="P642" s="73"/>
      <c r="Q642" s="73"/>
      <c r="R642" s="73"/>
      <c r="S642" s="73"/>
      <c r="T642" s="73"/>
      <c r="U642" s="73"/>
      <c r="V642" s="73"/>
      <c r="W642" s="73"/>
      <c r="X642" s="73"/>
      <c r="Y642" s="73"/>
      <c r="Z642" s="73"/>
    </row>
    <row r="643" spans="1:26" ht="12.75" customHeight="1">
      <c r="A643" s="72"/>
      <c r="B643" s="72"/>
      <c r="C643" s="73"/>
      <c r="D643" s="72"/>
      <c r="E643" s="73"/>
      <c r="F643" s="73"/>
      <c r="G643" s="73"/>
      <c r="H643" s="73"/>
      <c r="I643" s="72"/>
      <c r="J643" s="72"/>
      <c r="K643" s="73"/>
      <c r="L643" s="73"/>
      <c r="M643" s="73"/>
      <c r="N643" s="73"/>
      <c r="O643" s="73"/>
      <c r="P643" s="73"/>
      <c r="Q643" s="73"/>
      <c r="R643" s="73"/>
      <c r="S643" s="73"/>
      <c r="T643" s="73"/>
      <c r="U643" s="73"/>
      <c r="V643" s="73"/>
      <c r="W643" s="73"/>
      <c r="X643" s="73"/>
      <c r="Y643" s="73"/>
      <c r="Z643" s="73"/>
    </row>
    <row r="644" spans="1:26" ht="12.75" customHeight="1">
      <c r="A644" s="72"/>
      <c r="B644" s="72"/>
      <c r="C644" s="73"/>
      <c r="D644" s="72"/>
      <c r="E644" s="73"/>
      <c r="F644" s="73"/>
      <c r="G644" s="73"/>
      <c r="H644" s="73"/>
      <c r="I644" s="72"/>
      <c r="J644" s="72"/>
      <c r="K644" s="73"/>
      <c r="L644" s="73"/>
      <c r="M644" s="73"/>
      <c r="N644" s="73"/>
      <c r="O644" s="73"/>
      <c r="P644" s="73"/>
      <c r="Q644" s="73"/>
      <c r="R644" s="73"/>
      <c r="S644" s="73"/>
      <c r="T644" s="73"/>
      <c r="U644" s="73"/>
      <c r="V644" s="73"/>
      <c r="W644" s="73"/>
      <c r="X644" s="73"/>
      <c r="Y644" s="73"/>
      <c r="Z644" s="73"/>
    </row>
    <row r="645" spans="1:26" ht="12.75" customHeight="1">
      <c r="A645" s="72"/>
      <c r="B645" s="72"/>
      <c r="C645" s="73"/>
      <c r="D645" s="72"/>
      <c r="E645" s="73"/>
      <c r="F645" s="73"/>
      <c r="G645" s="73"/>
      <c r="H645" s="73"/>
      <c r="I645" s="72"/>
      <c r="J645" s="72"/>
      <c r="K645" s="73"/>
      <c r="L645" s="73"/>
      <c r="M645" s="73"/>
      <c r="N645" s="73"/>
      <c r="O645" s="73"/>
      <c r="P645" s="73"/>
      <c r="Q645" s="73"/>
      <c r="R645" s="73"/>
      <c r="S645" s="73"/>
      <c r="T645" s="73"/>
      <c r="U645" s="73"/>
      <c r="V645" s="73"/>
      <c r="W645" s="73"/>
      <c r="X645" s="73"/>
      <c r="Y645" s="73"/>
      <c r="Z645" s="73"/>
    </row>
    <row r="646" spans="1:26" ht="12.75" customHeight="1">
      <c r="A646" s="72"/>
      <c r="B646" s="72"/>
      <c r="C646" s="73"/>
      <c r="D646" s="72"/>
      <c r="E646" s="73"/>
      <c r="F646" s="73"/>
      <c r="G646" s="73"/>
      <c r="H646" s="73"/>
      <c r="I646" s="72"/>
      <c r="J646" s="72"/>
      <c r="K646" s="73"/>
      <c r="L646" s="73"/>
      <c r="M646" s="73"/>
      <c r="N646" s="73"/>
      <c r="O646" s="73"/>
      <c r="P646" s="73"/>
      <c r="Q646" s="73"/>
      <c r="R646" s="73"/>
      <c r="S646" s="73"/>
      <c r="T646" s="73"/>
      <c r="U646" s="73"/>
      <c r="V646" s="73"/>
      <c r="W646" s="73"/>
      <c r="X646" s="73"/>
      <c r="Y646" s="73"/>
      <c r="Z646" s="73"/>
    </row>
    <row r="647" spans="1:26" ht="12.75" customHeight="1">
      <c r="A647" s="72"/>
      <c r="B647" s="72"/>
      <c r="C647" s="73"/>
      <c r="D647" s="72"/>
      <c r="E647" s="73"/>
      <c r="F647" s="73"/>
      <c r="G647" s="73"/>
      <c r="H647" s="73"/>
      <c r="I647" s="72"/>
      <c r="J647" s="72"/>
      <c r="K647" s="73"/>
      <c r="L647" s="73"/>
      <c r="M647" s="73"/>
      <c r="N647" s="73"/>
      <c r="O647" s="73"/>
      <c r="P647" s="73"/>
      <c r="Q647" s="73"/>
      <c r="R647" s="73"/>
      <c r="S647" s="73"/>
      <c r="T647" s="73"/>
      <c r="U647" s="73"/>
      <c r="V647" s="73"/>
      <c r="W647" s="73"/>
      <c r="X647" s="73"/>
      <c r="Y647" s="73"/>
      <c r="Z647" s="73"/>
    </row>
    <row r="648" spans="1:26" ht="12.75" customHeight="1">
      <c r="A648" s="72"/>
      <c r="B648" s="72"/>
      <c r="C648" s="73"/>
      <c r="D648" s="72"/>
      <c r="E648" s="73"/>
      <c r="F648" s="73"/>
      <c r="G648" s="73"/>
      <c r="H648" s="73"/>
      <c r="I648" s="72"/>
      <c r="J648" s="72"/>
      <c r="K648" s="73"/>
      <c r="L648" s="73"/>
      <c r="M648" s="73"/>
      <c r="N648" s="73"/>
      <c r="O648" s="73"/>
      <c r="P648" s="73"/>
      <c r="Q648" s="73"/>
      <c r="R648" s="73"/>
      <c r="S648" s="73"/>
      <c r="T648" s="73"/>
      <c r="U648" s="73"/>
      <c r="V648" s="73"/>
      <c r="W648" s="73"/>
      <c r="X648" s="73"/>
      <c r="Y648" s="73"/>
      <c r="Z648" s="73"/>
    </row>
    <row r="649" spans="1:26" ht="12.75" customHeight="1">
      <c r="A649" s="72"/>
      <c r="B649" s="72"/>
      <c r="C649" s="73"/>
      <c r="D649" s="72"/>
      <c r="E649" s="73"/>
      <c r="F649" s="73"/>
      <c r="G649" s="73"/>
      <c r="H649" s="73"/>
      <c r="I649" s="72"/>
      <c r="J649" s="72"/>
      <c r="K649" s="73"/>
      <c r="L649" s="73"/>
      <c r="M649" s="73"/>
      <c r="N649" s="73"/>
      <c r="O649" s="73"/>
      <c r="P649" s="73"/>
      <c r="Q649" s="73"/>
      <c r="R649" s="73"/>
      <c r="S649" s="73"/>
      <c r="T649" s="73"/>
      <c r="U649" s="73"/>
      <c r="V649" s="73"/>
      <c r="W649" s="73"/>
      <c r="X649" s="73"/>
      <c r="Y649" s="73"/>
      <c r="Z649" s="73"/>
    </row>
    <row r="650" spans="1:26" ht="12.75" customHeight="1">
      <c r="A650" s="72"/>
      <c r="B650" s="72"/>
      <c r="C650" s="73"/>
      <c r="D650" s="72"/>
      <c r="E650" s="73"/>
      <c r="F650" s="73"/>
      <c r="G650" s="73"/>
      <c r="H650" s="73"/>
      <c r="I650" s="72"/>
      <c r="J650" s="72"/>
      <c r="K650" s="73"/>
      <c r="L650" s="73"/>
      <c r="M650" s="73"/>
      <c r="N650" s="73"/>
      <c r="O650" s="73"/>
      <c r="P650" s="73"/>
      <c r="Q650" s="73"/>
      <c r="R650" s="73"/>
      <c r="S650" s="73"/>
      <c r="T650" s="73"/>
      <c r="U650" s="73"/>
      <c r="V650" s="73"/>
      <c r="W650" s="73"/>
      <c r="X650" s="73"/>
      <c r="Y650" s="73"/>
      <c r="Z650" s="73"/>
    </row>
    <row r="651" spans="1:26" ht="12.75" customHeight="1">
      <c r="A651" s="72"/>
      <c r="B651" s="72"/>
      <c r="C651" s="73"/>
      <c r="D651" s="72"/>
      <c r="E651" s="73"/>
      <c r="F651" s="73"/>
      <c r="G651" s="73"/>
      <c r="H651" s="73"/>
      <c r="I651" s="72"/>
      <c r="J651" s="72"/>
      <c r="K651" s="73"/>
      <c r="L651" s="73"/>
      <c r="M651" s="73"/>
      <c r="N651" s="73"/>
      <c r="O651" s="73"/>
      <c r="P651" s="73"/>
      <c r="Q651" s="73"/>
      <c r="R651" s="73"/>
      <c r="S651" s="73"/>
      <c r="T651" s="73"/>
      <c r="U651" s="73"/>
      <c r="V651" s="73"/>
      <c r="W651" s="73"/>
      <c r="X651" s="73"/>
      <c r="Y651" s="73"/>
      <c r="Z651" s="73"/>
    </row>
    <row r="652" spans="1:26" ht="12.75" customHeight="1">
      <c r="A652" s="72"/>
      <c r="B652" s="72"/>
      <c r="C652" s="73"/>
      <c r="D652" s="72"/>
      <c r="E652" s="73"/>
      <c r="F652" s="73"/>
      <c r="G652" s="73"/>
      <c r="H652" s="73"/>
      <c r="I652" s="72"/>
      <c r="J652" s="72"/>
      <c r="K652" s="73"/>
      <c r="L652" s="73"/>
      <c r="M652" s="73"/>
      <c r="N652" s="73"/>
      <c r="O652" s="73"/>
      <c r="P652" s="73"/>
      <c r="Q652" s="73"/>
      <c r="R652" s="73"/>
      <c r="S652" s="73"/>
      <c r="T652" s="73"/>
      <c r="U652" s="73"/>
      <c r="V652" s="73"/>
      <c r="W652" s="73"/>
      <c r="X652" s="73"/>
      <c r="Y652" s="73"/>
      <c r="Z652" s="73"/>
    </row>
    <row r="653" spans="1:26" ht="12.75" customHeight="1">
      <c r="A653" s="72"/>
      <c r="B653" s="72"/>
      <c r="C653" s="73"/>
      <c r="D653" s="72"/>
      <c r="E653" s="73"/>
      <c r="F653" s="73"/>
      <c r="G653" s="73"/>
      <c r="H653" s="73"/>
      <c r="I653" s="72"/>
      <c r="J653" s="72"/>
      <c r="K653" s="73"/>
      <c r="L653" s="73"/>
      <c r="M653" s="73"/>
      <c r="N653" s="73"/>
      <c r="O653" s="73"/>
      <c r="P653" s="73"/>
      <c r="Q653" s="73"/>
      <c r="R653" s="73"/>
      <c r="S653" s="73"/>
      <c r="T653" s="73"/>
      <c r="U653" s="73"/>
      <c r="V653" s="73"/>
      <c r="W653" s="73"/>
      <c r="X653" s="73"/>
      <c r="Y653" s="73"/>
      <c r="Z653" s="73"/>
    </row>
    <row r="654" spans="1:26" ht="12.75" customHeight="1">
      <c r="A654" s="72"/>
      <c r="B654" s="72"/>
      <c r="C654" s="73"/>
      <c r="D654" s="72"/>
      <c r="E654" s="73"/>
      <c r="F654" s="73"/>
      <c r="G654" s="73"/>
      <c r="H654" s="73"/>
      <c r="I654" s="72"/>
      <c r="J654" s="72"/>
      <c r="K654" s="73"/>
      <c r="L654" s="73"/>
      <c r="M654" s="73"/>
      <c r="N654" s="73"/>
      <c r="O654" s="73"/>
      <c r="P654" s="73"/>
      <c r="Q654" s="73"/>
      <c r="R654" s="73"/>
      <c r="S654" s="73"/>
      <c r="T654" s="73"/>
      <c r="U654" s="73"/>
      <c r="V654" s="73"/>
      <c r="W654" s="73"/>
      <c r="X654" s="73"/>
      <c r="Y654" s="73"/>
      <c r="Z654" s="73"/>
    </row>
    <row r="655" spans="1:26" ht="12.75" customHeight="1">
      <c r="A655" s="72"/>
      <c r="B655" s="72"/>
      <c r="C655" s="73"/>
      <c r="D655" s="72"/>
      <c r="E655" s="73"/>
      <c r="F655" s="73"/>
      <c r="G655" s="73"/>
      <c r="H655" s="73"/>
      <c r="I655" s="72"/>
      <c r="J655" s="72"/>
      <c r="K655" s="73"/>
      <c r="L655" s="73"/>
      <c r="M655" s="73"/>
      <c r="N655" s="73"/>
      <c r="O655" s="73"/>
      <c r="P655" s="73"/>
      <c r="Q655" s="73"/>
      <c r="R655" s="73"/>
      <c r="S655" s="73"/>
      <c r="T655" s="73"/>
      <c r="U655" s="73"/>
      <c r="V655" s="73"/>
      <c r="W655" s="73"/>
      <c r="X655" s="73"/>
      <c r="Y655" s="73"/>
      <c r="Z655" s="73"/>
    </row>
    <row r="656" spans="1:26" ht="12.75" customHeight="1">
      <c r="A656" s="72"/>
      <c r="B656" s="72"/>
      <c r="C656" s="73"/>
      <c r="D656" s="72"/>
      <c r="E656" s="73"/>
      <c r="F656" s="73"/>
      <c r="G656" s="73"/>
      <c r="H656" s="73"/>
      <c r="I656" s="72"/>
      <c r="J656" s="72"/>
      <c r="K656" s="73"/>
      <c r="L656" s="73"/>
      <c r="M656" s="73"/>
      <c r="N656" s="73"/>
      <c r="O656" s="73"/>
      <c r="P656" s="73"/>
      <c r="Q656" s="73"/>
      <c r="R656" s="73"/>
      <c r="S656" s="73"/>
      <c r="T656" s="73"/>
      <c r="U656" s="73"/>
      <c r="V656" s="73"/>
      <c r="W656" s="73"/>
      <c r="X656" s="73"/>
      <c r="Y656" s="73"/>
      <c r="Z656" s="73"/>
    </row>
    <row r="657" spans="1:26" ht="12.75" customHeight="1">
      <c r="A657" s="72"/>
      <c r="B657" s="72"/>
      <c r="C657" s="73"/>
      <c r="D657" s="72"/>
      <c r="E657" s="73"/>
      <c r="F657" s="73"/>
      <c r="G657" s="73"/>
      <c r="H657" s="73"/>
      <c r="I657" s="72"/>
      <c r="J657" s="72"/>
      <c r="K657" s="73"/>
      <c r="L657" s="73"/>
      <c r="M657" s="73"/>
      <c r="N657" s="73"/>
      <c r="O657" s="73"/>
      <c r="P657" s="73"/>
      <c r="Q657" s="73"/>
      <c r="R657" s="73"/>
      <c r="S657" s="73"/>
      <c r="T657" s="73"/>
      <c r="U657" s="73"/>
      <c r="V657" s="73"/>
      <c r="W657" s="73"/>
      <c r="X657" s="73"/>
      <c r="Y657" s="73"/>
      <c r="Z657" s="73"/>
    </row>
    <row r="658" spans="1:26" ht="12.75" customHeight="1">
      <c r="A658" s="72"/>
      <c r="B658" s="72"/>
      <c r="C658" s="73"/>
      <c r="D658" s="72"/>
      <c r="E658" s="73"/>
      <c r="F658" s="73"/>
      <c r="G658" s="73"/>
      <c r="H658" s="73"/>
      <c r="I658" s="72"/>
      <c r="J658" s="72"/>
      <c r="K658" s="73"/>
      <c r="L658" s="73"/>
      <c r="M658" s="73"/>
      <c r="N658" s="73"/>
      <c r="O658" s="73"/>
      <c r="P658" s="73"/>
      <c r="Q658" s="73"/>
      <c r="R658" s="73"/>
      <c r="S658" s="73"/>
      <c r="T658" s="73"/>
      <c r="U658" s="73"/>
      <c r="V658" s="73"/>
      <c r="W658" s="73"/>
      <c r="X658" s="73"/>
      <c r="Y658" s="73"/>
      <c r="Z658" s="73"/>
    </row>
    <row r="659" spans="1:26" ht="12.75" customHeight="1">
      <c r="A659" s="72"/>
      <c r="B659" s="72"/>
      <c r="C659" s="73"/>
      <c r="D659" s="72"/>
      <c r="E659" s="73"/>
      <c r="F659" s="73"/>
      <c r="G659" s="73"/>
      <c r="H659" s="73"/>
      <c r="I659" s="72"/>
      <c r="J659" s="72"/>
      <c r="K659" s="73"/>
      <c r="L659" s="73"/>
      <c r="M659" s="73"/>
      <c r="N659" s="73"/>
      <c r="O659" s="73"/>
      <c r="P659" s="73"/>
      <c r="Q659" s="73"/>
      <c r="R659" s="73"/>
      <c r="S659" s="73"/>
      <c r="T659" s="73"/>
      <c r="U659" s="73"/>
      <c r="V659" s="73"/>
      <c r="W659" s="73"/>
      <c r="X659" s="73"/>
      <c r="Y659" s="73"/>
      <c r="Z659" s="73"/>
    </row>
    <row r="660" spans="1:26" ht="12.75" customHeight="1">
      <c r="A660" s="72"/>
      <c r="B660" s="72"/>
      <c r="C660" s="73"/>
      <c r="D660" s="72"/>
      <c r="E660" s="73"/>
      <c r="F660" s="73"/>
      <c r="G660" s="73"/>
      <c r="H660" s="73"/>
      <c r="I660" s="72"/>
      <c r="J660" s="72"/>
      <c r="K660" s="73"/>
      <c r="L660" s="73"/>
      <c r="M660" s="73"/>
      <c r="N660" s="73"/>
      <c r="O660" s="73"/>
      <c r="P660" s="73"/>
      <c r="Q660" s="73"/>
      <c r="R660" s="73"/>
      <c r="S660" s="73"/>
      <c r="T660" s="73"/>
      <c r="U660" s="73"/>
      <c r="V660" s="73"/>
      <c r="W660" s="73"/>
      <c r="X660" s="73"/>
      <c r="Y660" s="73"/>
      <c r="Z660" s="73"/>
    </row>
    <row r="661" spans="1:26" ht="12.75" customHeight="1">
      <c r="A661" s="72"/>
      <c r="B661" s="72"/>
      <c r="C661" s="73"/>
      <c r="D661" s="72"/>
      <c r="E661" s="73"/>
      <c r="F661" s="73"/>
      <c r="G661" s="73"/>
      <c r="H661" s="73"/>
      <c r="I661" s="72"/>
      <c r="J661" s="72"/>
      <c r="K661" s="73"/>
      <c r="L661" s="73"/>
      <c r="M661" s="73"/>
      <c r="N661" s="73"/>
      <c r="O661" s="73"/>
      <c r="P661" s="73"/>
      <c r="Q661" s="73"/>
      <c r="R661" s="73"/>
      <c r="S661" s="73"/>
      <c r="T661" s="73"/>
      <c r="U661" s="73"/>
      <c r="V661" s="73"/>
      <c r="W661" s="73"/>
      <c r="X661" s="73"/>
      <c r="Y661" s="73"/>
      <c r="Z661" s="73"/>
    </row>
    <row r="662" spans="1:26" ht="12.75" customHeight="1">
      <c r="A662" s="72"/>
      <c r="B662" s="72"/>
      <c r="C662" s="73"/>
      <c r="D662" s="72"/>
      <c r="E662" s="73"/>
      <c r="F662" s="73"/>
      <c r="G662" s="73"/>
      <c r="H662" s="73"/>
      <c r="I662" s="72"/>
      <c r="J662" s="72"/>
      <c r="K662" s="73"/>
      <c r="L662" s="73"/>
      <c r="M662" s="73"/>
      <c r="N662" s="73"/>
      <c r="O662" s="73"/>
      <c r="P662" s="73"/>
      <c r="Q662" s="73"/>
      <c r="R662" s="73"/>
      <c r="S662" s="73"/>
      <c r="T662" s="73"/>
      <c r="U662" s="73"/>
      <c r="V662" s="73"/>
      <c r="W662" s="73"/>
      <c r="X662" s="73"/>
      <c r="Y662" s="73"/>
      <c r="Z662" s="73"/>
    </row>
    <row r="663" spans="1:26" ht="12.75" customHeight="1">
      <c r="A663" s="72"/>
      <c r="B663" s="72"/>
      <c r="C663" s="73"/>
      <c r="D663" s="72"/>
      <c r="E663" s="73"/>
      <c r="F663" s="73"/>
      <c r="G663" s="73"/>
      <c r="H663" s="73"/>
      <c r="I663" s="72"/>
      <c r="J663" s="72"/>
      <c r="K663" s="73"/>
      <c r="L663" s="73"/>
      <c r="M663" s="73"/>
      <c r="N663" s="73"/>
      <c r="O663" s="73"/>
      <c r="P663" s="73"/>
      <c r="Q663" s="73"/>
      <c r="R663" s="73"/>
      <c r="S663" s="73"/>
      <c r="T663" s="73"/>
      <c r="U663" s="73"/>
      <c r="V663" s="73"/>
      <c r="W663" s="73"/>
      <c r="X663" s="73"/>
      <c r="Y663" s="73"/>
      <c r="Z663" s="73"/>
    </row>
    <row r="664" spans="1:26" ht="12.75" customHeight="1">
      <c r="A664" s="72"/>
      <c r="B664" s="72"/>
      <c r="C664" s="73"/>
      <c r="D664" s="72"/>
      <c r="E664" s="73"/>
      <c r="F664" s="73"/>
      <c r="G664" s="73"/>
      <c r="H664" s="73"/>
      <c r="I664" s="72"/>
      <c r="J664" s="72"/>
      <c r="K664" s="73"/>
      <c r="L664" s="73"/>
      <c r="M664" s="73"/>
      <c r="N664" s="73"/>
      <c r="O664" s="73"/>
      <c r="P664" s="73"/>
      <c r="Q664" s="73"/>
      <c r="R664" s="73"/>
      <c r="S664" s="73"/>
      <c r="T664" s="73"/>
      <c r="U664" s="73"/>
      <c r="V664" s="73"/>
      <c r="W664" s="73"/>
      <c r="X664" s="73"/>
      <c r="Y664" s="73"/>
      <c r="Z664" s="73"/>
    </row>
    <row r="665" spans="1:26" ht="12.75" customHeight="1">
      <c r="A665" s="72"/>
      <c r="B665" s="72"/>
      <c r="C665" s="73"/>
      <c r="D665" s="72"/>
      <c r="E665" s="73"/>
      <c r="F665" s="73"/>
      <c r="G665" s="73"/>
      <c r="H665" s="73"/>
      <c r="I665" s="72"/>
      <c r="J665" s="72"/>
      <c r="K665" s="73"/>
      <c r="L665" s="73"/>
      <c r="M665" s="73"/>
      <c r="N665" s="73"/>
      <c r="O665" s="73"/>
      <c r="P665" s="73"/>
      <c r="Q665" s="73"/>
      <c r="R665" s="73"/>
      <c r="S665" s="73"/>
      <c r="T665" s="73"/>
      <c r="U665" s="73"/>
      <c r="V665" s="73"/>
      <c r="W665" s="73"/>
      <c r="X665" s="73"/>
      <c r="Y665" s="73"/>
      <c r="Z665" s="73"/>
    </row>
    <row r="666" spans="1:26" ht="12.75" customHeight="1">
      <c r="A666" s="72"/>
      <c r="B666" s="72"/>
      <c r="C666" s="73"/>
      <c r="D666" s="72"/>
      <c r="E666" s="73"/>
      <c r="F666" s="73"/>
      <c r="G666" s="73"/>
      <c r="H666" s="73"/>
      <c r="I666" s="72"/>
      <c r="J666" s="72"/>
      <c r="K666" s="73"/>
      <c r="L666" s="73"/>
      <c r="M666" s="73"/>
      <c r="N666" s="73"/>
      <c r="O666" s="73"/>
      <c r="P666" s="73"/>
      <c r="Q666" s="73"/>
      <c r="R666" s="73"/>
      <c r="S666" s="73"/>
      <c r="T666" s="73"/>
      <c r="U666" s="73"/>
      <c r="V666" s="73"/>
      <c r="W666" s="73"/>
      <c r="X666" s="73"/>
      <c r="Y666" s="73"/>
      <c r="Z666" s="73"/>
    </row>
    <row r="667" spans="1:26" ht="12.75" customHeight="1">
      <c r="A667" s="72"/>
      <c r="B667" s="72"/>
      <c r="C667" s="73"/>
      <c r="D667" s="72"/>
      <c r="E667" s="73"/>
      <c r="F667" s="73"/>
      <c r="G667" s="73"/>
      <c r="H667" s="73"/>
      <c r="I667" s="72"/>
      <c r="J667" s="72"/>
      <c r="K667" s="73"/>
      <c r="L667" s="73"/>
      <c r="M667" s="73"/>
      <c r="N667" s="73"/>
      <c r="O667" s="73"/>
      <c r="P667" s="73"/>
      <c r="Q667" s="73"/>
      <c r="R667" s="73"/>
      <c r="S667" s="73"/>
      <c r="T667" s="73"/>
      <c r="U667" s="73"/>
      <c r="V667" s="73"/>
      <c r="W667" s="73"/>
      <c r="X667" s="73"/>
      <c r="Y667" s="73"/>
      <c r="Z667" s="73"/>
    </row>
    <row r="668" spans="1:26" ht="12.75" customHeight="1">
      <c r="A668" s="72"/>
      <c r="B668" s="72"/>
      <c r="C668" s="73"/>
      <c r="D668" s="72"/>
      <c r="E668" s="73"/>
      <c r="F668" s="73"/>
      <c r="G668" s="73"/>
      <c r="H668" s="73"/>
      <c r="I668" s="72"/>
      <c r="J668" s="72"/>
      <c r="K668" s="73"/>
      <c r="L668" s="73"/>
      <c r="M668" s="73"/>
      <c r="N668" s="73"/>
      <c r="O668" s="73"/>
      <c r="P668" s="73"/>
      <c r="Q668" s="73"/>
      <c r="R668" s="73"/>
      <c r="S668" s="73"/>
      <c r="T668" s="73"/>
      <c r="U668" s="73"/>
      <c r="V668" s="73"/>
      <c r="W668" s="73"/>
      <c r="X668" s="73"/>
      <c r="Y668" s="73"/>
      <c r="Z668" s="73"/>
    </row>
    <row r="669" spans="1:26" ht="12.75" customHeight="1">
      <c r="A669" s="72"/>
      <c r="B669" s="72"/>
      <c r="C669" s="73"/>
      <c r="D669" s="72"/>
      <c r="E669" s="73"/>
      <c r="F669" s="73"/>
      <c r="G669" s="73"/>
      <c r="H669" s="73"/>
      <c r="I669" s="72"/>
      <c r="J669" s="72"/>
      <c r="K669" s="73"/>
      <c r="L669" s="73"/>
      <c r="M669" s="73"/>
      <c r="N669" s="73"/>
      <c r="O669" s="73"/>
      <c r="P669" s="73"/>
      <c r="Q669" s="73"/>
      <c r="R669" s="73"/>
      <c r="S669" s="73"/>
      <c r="T669" s="73"/>
      <c r="U669" s="73"/>
      <c r="V669" s="73"/>
      <c r="W669" s="73"/>
      <c r="X669" s="73"/>
      <c r="Y669" s="73"/>
      <c r="Z669" s="73"/>
    </row>
    <row r="670" spans="1:26" ht="12.75" customHeight="1">
      <c r="A670" s="72"/>
      <c r="B670" s="72"/>
      <c r="C670" s="73"/>
      <c r="D670" s="72"/>
      <c r="E670" s="73"/>
      <c r="F670" s="73"/>
      <c r="G670" s="73"/>
      <c r="H670" s="73"/>
      <c r="I670" s="72"/>
      <c r="J670" s="72"/>
      <c r="K670" s="73"/>
      <c r="L670" s="73"/>
      <c r="M670" s="73"/>
      <c r="N670" s="73"/>
      <c r="O670" s="73"/>
      <c r="P670" s="73"/>
      <c r="Q670" s="73"/>
      <c r="R670" s="73"/>
      <c r="S670" s="73"/>
      <c r="T670" s="73"/>
      <c r="U670" s="73"/>
      <c r="V670" s="73"/>
      <c r="W670" s="73"/>
      <c r="X670" s="73"/>
      <c r="Y670" s="73"/>
      <c r="Z670" s="73"/>
    </row>
    <row r="671" spans="1:26" ht="12.75" customHeight="1">
      <c r="A671" s="72"/>
      <c r="B671" s="72"/>
      <c r="C671" s="73"/>
      <c r="D671" s="72"/>
      <c r="E671" s="73"/>
      <c r="F671" s="73"/>
      <c r="G671" s="73"/>
      <c r="H671" s="73"/>
      <c r="I671" s="72"/>
      <c r="J671" s="72"/>
      <c r="K671" s="73"/>
      <c r="L671" s="73"/>
      <c r="M671" s="73"/>
      <c r="N671" s="73"/>
      <c r="O671" s="73"/>
      <c r="P671" s="73"/>
      <c r="Q671" s="73"/>
      <c r="R671" s="73"/>
      <c r="S671" s="73"/>
      <c r="T671" s="73"/>
      <c r="U671" s="73"/>
      <c r="V671" s="73"/>
      <c r="W671" s="73"/>
      <c r="X671" s="73"/>
      <c r="Y671" s="73"/>
      <c r="Z671" s="73"/>
    </row>
    <row r="672" spans="1:26" ht="12.75" customHeight="1">
      <c r="A672" s="72"/>
      <c r="B672" s="72"/>
      <c r="C672" s="73"/>
      <c r="D672" s="72"/>
      <c r="E672" s="73"/>
      <c r="F672" s="73"/>
      <c r="G672" s="73"/>
      <c r="H672" s="73"/>
      <c r="I672" s="72"/>
      <c r="J672" s="72"/>
      <c r="K672" s="73"/>
      <c r="L672" s="73"/>
      <c r="M672" s="73"/>
      <c r="N672" s="73"/>
      <c r="O672" s="73"/>
      <c r="P672" s="73"/>
      <c r="Q672" s="73"/>
      <c r="R672" s="73"/>
      <c r="S672" s="73"/>
      <c r="T672" s="73"/>
      <c r="U672" s="73"/>
      <c r="V672" s="73"/>
      <c r="W672" s="73"/>
      <c r="X672" s="73"/>
      <c r="Y672" s="73"/>
      <c r="Z672" s="73"/>
    </row>
    <row r="673" spans="1:26" ht="12.75" customHeight="1">
      <c r="A673" s="72"/>
      <c r="B673" s="72"/>
      <c r="C673" s="73"/>
      <c r="D673" s="72"/>
      <c r="E673" s="73"/>
      <c r="F673" s="73"/>
      <c r="G673" s="73"/>
      <c r="H673" s="73"/>
      <c r="I673" s="72"/>
      <c r="J673" s="72"/>
      <c r="K673" s="73"/>
      <c r="L673" s="73"/>
      <c r="M673" s="73"/>
      <c r="N673" s="73"/>
      <c r="O673" s="73"/>
      <c r="P673" s="73"/>
      <c r="Q673" s="73"/>
      <c r="R673" s="73"/>
      <c r="S673" s="73"/>
      <c r="T673" s="73"/>
      <c r="U673" s="73"/>
      <c r="V673" s="73"/>
      <c r="W673" s="73"/>
      <c r="X673" s="73"/>
      <c r="Y673" s="73"/>
      <c r="Z673" s="73"/>
    </row>
    <row r="674" spans="1:26" ht="12.75" customHeight="1">
      <c r="A674" s="72"/>
      <c r="B674" s="72"/>
      <c r="C674" s="73"/>
      <c r="D674" s="72"/>
      <c r="E674" s="73"/>
      <c r="F674" s="73"/>
      <c r="G674" s="73"/>
      <c r="H674" s="73"/>
      <c r="I674" s="72"/>
      <c r="J674" s="72"/>
      <c r="K674" s="73"/>
      <c r="L674" s="73"/>
      <c r="M674" s="73"/>
      <c r="N674" s="73"/>
      <c r="O674" s="73"/>
      <c r="P674" s="73"/>
      <c r="Q674" s="73"/>
      <c r="R674" s="73"/>
      <c r="S674" s="73"/>
      <c r="T674" s="73"/>
      <c r="U674" s="73"/>
      <c r="V674" s="73"/>
      <c r="W674" s="73"/>
      <c r="X674" s="73"/>
      <c r="Y674" s="73"/>
      <c r="Z674" s="73"/>
    </row>
    <row r="675" spans="1:26" ht="12.75" customHeight="1">
      <c r="A675" s="72"/>
      <c r="B675" s="72"/>
      <c r="C675" s="73"/>
      <c r="D675" s="72"/>
      <c r="E675" s="73"/>
      <c r="F675" s="73"/>
      <c r="G675" s="73"/>
      <c r="H675" s="73"/>
      <c r="I675" s="72"/>
      <c r="J675" s="72"/>
      <c r="K675" s="73"/>
      <c r="L675" s="73"/>
      <c r="M675" s="73"/>
      <c r="N675" s="73"/>
      <c r="O675" s="73"/>
      <c r="P675" s="73"/>
      <c r="Q675" s="73"/>
      <c r="R675" s="73"/>
      <c r="S675" s="73"/>
      <c r="T675" s="73"/>
      <c r="U675" s="73"/>
      <c r="V675" s="73"/>
      <c r="W675" s="73"/>
      <c r="X675" s="73"/>
      <c r="Y675" s="73"/>
      <c r="Z675" s="73"/>
    </row>
    <row r="676" spans="1:26" ht="12.75" customHeight="1">
      <c r="A676" s="72"/>
      <c r="B676" s="72"/>
      <c r="C676" s="73"/>
      <c r="D676" s="72"/>
      <c r="E676" s="73"/>
      <c r="F676" s="73"/>
      <c r="G676" s="73"/>
      <c r="H676" s="73"/>
      <c r="I676" s="72"/>
      <c r="J676" s="72"/>
      <c r="K676" s="73"/>
      <c r="L676" s="73"/>
      <c r="M676" s="73"/>
      <c r="N676" s="73"/>
      <c r="O676" s="73"/>
      <c r="P676" s="73"/>
      <c r="Q676" s="73"/>
      <c r="R676" s="73"/>
      <c r="S676" s="73"/>
      <c r="T676" s="73"/>
      <c r="U676" s="73"/>
      <c r="V676" s="73"/>
      <c r="W676" s="73"/>
      <c r="X676" s="73"/>
      <c r="Y676" s="73"/>
      <c r="Z676" s="73"/>
    </row>
    <row r="677" spans="1:26" ht="12.75" customHeight="1">
      <c r="A677" s="72"/>
      <c r="B677" s="72"/>
      <c r="C677" s="73"/>
      <c r="D677" s="72"/>
      <c r="E677" s="73"/>
      <c r="F677" s="73"/>
      <c r="G677" s="73"/>
      <c r="H677" s="73"/>
      <c r="I677" s="72"/>
      <c r="J677" s="72"/>
      <c r="K677" s="73"/>
      <c r="L677" s="73"/>
      <c r="M677" s="73"/>
      <c r="N677" s="73"/>
      <c r="O677" s="73"/>
      <c r="P677" s="73"/>
      <c r="Q677" s="73"/>
      <c r="R677" s="73"/>
      <c r="S677" s="73"/>
      <c r="T677" s="73"/>
      <c r="U677" s="73"/>
      <c r="V677" s="73"/>
      <c r="W677" s="73"/>
      <c r="X677" s="73"/>
      <c r="Y677" s="73"/>
      <c r="Z677" s="73"/>
    </row>
    <row r="678" spans="1:26" ht="12.75" customHeight="1">
      <c r="A678" s="72"/>
      <c r="B678" s="72"/>
      <c r="C678" s="73"/>
      <c r="D678" s="72"/>
      <c r="E678" s="73"/>
      <c r="F678" s="73"/>
      <c r="G678" s="73"/>
      <c r="H678" s="73"/>
      <c r="I678" s="72"/>
      <c r="J678" s="72"/>
      <c r="K678" s="73"/>
      <c r="L678" s="73"/>
      <c r="M678" s="73"/>
      <c r="N678" s="73"/>
      <c r="O678" s="73"/>
      <c r="P678" s="73"/>
      <c r="Q678" s="73"/>
      <c r="R678" s="73"/>
      <c r="S678" s="73"/>
      <c r="T678" s="73"/>
      <c r="U678" s="73"/>
      <c r="V678" s="73"/>
      <c r="W678" s="73"/>
      <c r="X678" s="73"/>
      <c r="Y678" s="73"/>
      <c r="Z678" s="73"/>
    </row>
    <row r="679" spans="1:26" ht="12.75" customHeight="1">
      <c r="A679" s="72"/>
      <c r="B679" s="72"/>
      <c r="C679" s="73"/>
      <c r="D679" s="72"/>
      <c r="E679" s="73"/>
      <c r="F679" s="73"/>
      <c r="G679" s="73"/>
      <c r="H679" s="73"/>
      <c r="I679" s="72"/>
      <c r="J679" s="72"/>
      <c r="K679" s="73"/>
      <c r="L679" s="73"/>
      <c r="M679" s="73"/>
      <c r="N679" s="73"/>
      <c r="O679" s="73"/>
      <c r="P679" s="73"/>
      <c r="Q679" s="73"/>
      <c r="R679" s="73"/>
      <c r="S679" s="73"/>
      <c r="T679" s="73"/>
      <c r="U679" s="73"/>
      <c r="V679" s="73"/>
      <c r="W679" s="73"/>
      <c r="X679" s="73"/>
      <c r="Y679" s="73"/>
      <c r="Z679" s="73"/>
    </row>
    <row r="680" spans="1:26" ht="12.75" customHeight="1">
      <c r="A680" s="72"/>
      <c r="B680" s="72"/>
      <c r="C680" s="73"/>
      <c r="D680" s="72"/>
      <c r="E680" s="73"/>
      <c r="F680" s="73"/>
      <c r="G680" s="73"/>
      <c r="H680" s="73"/>
      <c r="I680" s="72"/>
      <c r="J680" s="72"/>
      <c r="K680" s="73"/>
      <c r="L680" s="73"/>
      <c r="M680" s="73"/>
      <c r="N680" s="73"/>
      <c r="O680" s="73"/>
      <c r="P680" s="73"/>
      <c r="Q680" s="73"/>
      <c r="R680" s="73"/>
      <c r="S680" s="73"/>
      <c r="T680" s="73"/>
      <c r="U680" s="73"/>
      <c r="V680" s="73"/>
      <c r="W680" s="73"/>
      <c r="X680" s="73"/>
      <c r="Y680" s="73"/>
      <c r="Z680" s="73"/>
    </row>
    <row r="681" spans="1:26" ht="12.75" customHeight="1">
      <c r="A681" s="72"/>
      <c r="B681" s="72"/>
      <c r="C681" s="73"/>
      <c r="D681" s="72"/>
      <c r="E681" s="73"/>
      <c r="F681" s="73"/>
      <c r="G681" s="73"/>
      <c r="H681" s="73"/>
      <c r="I681" s="72"/>
      <c r="J681" s="72"/>
      <c r="K681" s="73"/>
      <c r="L681" s="73"/>
      <c r="M681" s="73"/>
      <c r="N681" s="73"/>
      <c r="O681" s="73"/>
      <c r="P681" s="73"/>
      <c r="Q681" s="73"/>
      <c r="R681" s="73"/>
      <c r="S681" s="73"/>
      <c r="T681" s="73"/>
      <c r="U681" s="73"/>
      <c r="V681" s="73"/>
      <c r="W681" s="73"/>
      <c r="X681" s="73"/>
      <c r="Y681" s="73"/>
      <c r="Z681" s="73"/>
    </row>
    <row r="682" spans="1:26" ht="12.75" customHeight="1">
      <c r="A682" s="72"/>
      <c r="B682" s="72"/>
      <c r="C682" s="73"/>
      <c r="D682" s="72"/>
      <c r="E682" s="73"/>
      <c r="F682" s="73"/>
      <c r="G682" s="73"/>
      <c r="H682" s="73"/>
      <c r="I682" s="72"/>
      <c r="J682" s="72"/>
      <c r="K682" s="73"/>
      <c r="L682" s="73"/>
      <c r="M682" s="73"/>
      <c r="N682" s="73"/>
      <c r="O682" s="73"/>
      <c r="P682" s="73"/>
      <c r="Q682" s="73"/>
      <c r="R682" s="73"/>
      <c r="S682" s="73"/>
      <c r="T682" s="73"/>
      <c r="U682" s="73"/>
      <c r="V682" s="73"/>
      <c r="W682" s="73"/>
      <c r="X682" s="73"/>
      <c r="Y682" s="73"/>
      <c r="Z682" s="73"/>
    </row>
    <row r="683" spans="1:26" ht="12.75" customHeight="1">
      <c r="A683" s="72"/>
      <c r="B683" s="72"/>
      <c r="C683" s="73"/>
      <c r="D683" s="72"/>
      <c r="E683" s="73"/>
      <c r="F683" s="73"/>
      <c r="G683" s="73"/>
      <c r="H683" s="73"/>
      <c r="I683" s="72"/>
      <c r="J683" s="72"/>
      <c r="K683" s="73"/>
      <c r="L683" s="73"/>
      <c r="M683" s="73"/>
      <c r="N683" s="73"/>
      <c r="O683" s="73"/>
      <c r="P683" s="73"/>
      <c r="Q683" s="73"/>
      <c r="R683" s="73"/>
      <c r="S683" s="73"/>
      <c r="T683" s="73"/>
      <c r="U683" s="73"/>
      <c r="V683" s="73"/>
      <c r="W683" s="73"/>
      <c r="X683" s="73"/>
      <c r="Y683" s="73"/>
      <c r="Z683" s="73"/>
    </row>
    <row r="684" spans="1:26" ht="12.75" customHeight="1">
      <c r="A684" s="72"/>
      <c r="B684" s="72"/>
      <c r="C684" s="73"/>
      <c r="D684" s="72"/>
      <c r="E684" s="73"/>
      <c r="F684" s="73"/>
      <c r="G684" s="73"/>
      <c r="H684" s="73"/>
      <c r="I684" s="72"/>
      <c r="J684" s="72"/>
      <c r="K684" s="73"/>
      <c r="L684" s="73"/>
      <c r="M684" s="73"/>
      <c r="N684" s="73"/>
      <c r="O684" s="73"/>
      <c r="P684" s="73"/>
      <c r="Q684" s="73"/>
      <c r="R684" s="73"/>
      <c r="S684" s="73"/>
      <c r="T684" s="73"/>
      <c r="U684" s="73"/>
      <c r="V684" s="73"/>
      <c r="W684" s="73"/>
      <c r="X684" s="73"/>
      <c r="Y684" s="73"/>
      <c r="Z684" s="73"/>
    </row>
    <row r="685" spans="1:26" ht="12.75" customHeight="1">
      <c r="A685" s="72"/>
      <c r="B685" s="72"/>
      <c r="C685" s="73"/>
      <c r="D685" s="72"/>
      <c r="E685" s="73"/>
      <c r="F685" s="73"/>
      <c r="G685" s="73"/>
      <c r="H685" s="73"/>
      <c r="I685" s="72"/>
      <c r="J685" s="72"/>
      <c r="K685" s="73"/>
      <c r="L685" s="73"/>
      <c r="M685" s="73"/>
      <c r="N685" s="73"/>
      <c r="O685" s="73"/>
      <c r="P685" s="73"/>
      <c r="Q685" s="73"/>
      <c r="R685" s="73"/>
      <c r="S685" s="73"/>
      <c r="T685" s="73"/>
      <c r="U685" s="73"/>
      <c r="V685" s="73"/>
      <c r="W685" s="73"/>
      <c r="X685" s="73"/>
      <c r="Y685" s="73"/>
      <c r="Z685" s="73"/>
    </row>
    <row r="686" spans="1:26" ht="12.75" customHeight="1">
      <c r="A686" s="72"/>
      <c r="B686" s="72"/>
      <c r="C686" s="73"/>
      <c r="D686" s="72"/>
      <c r="E686" s="73"/>
      <c r="F686" s="73"/>
      <c r="G686" s="73"/>
      <c r="H686" s="73"/>
      <c r="I686" s="72"/>
      <c r="J686" s="72"/>
      <c r="K686" s="73"/>
      <c r="L686" s="73"/>
      <c r="M686" s="73"/>
      <c r="N686" s="73"/>
      <c r="O686" s="73"/>
      <c r="P686" s="73"/>
      <c r="Q686" s="73"/>
      <c r="R686" s="73"/>
      <c r="S686" s="73"/>
      <c r="T686" s="73"/>
      <c r="U686" s="73"/>
      <c r="V686" s="73"/>
      <c r="W686" s="73"/>
      <c r="X686" s="73"/>
      <c r="Y686" s="73"/>
      <c r="Z686" s="73"/>
    </row>
    <row r="687" spans="1:26" ht="12.75" customHeight="1">
      <c r="A687" s="72"/>
      <c r="B687" s="72"/>
      <c r="C687" s="73"/>
      <c r="D687" s="72"/>
      <c r="E687" s="73"/>
      <c r="F687" s="73"/>
      <c r="G687" s="73"/>
      <c r="H687" s="73"/>
      <c r="I687" s="72"/>
      <c r="J687" s="72"/>
      <c r="K687" s="73"/>
      <c r="L687" s="73"/>
      <c r="M687" s="73"/>
      <c r="N687" s="73"/>
      <c r="O687" s="73"/>
      <c r="P687" s="73"/>
      <c r="Q687" s="73"/>
      <c r="R687" s="73"/>
      <c r="S687" s="73"/>
      <c r="T687" s="73"/>
      <c r="U687" s="73"/>
      <c r="V687" s="73"/>
      <c r="W687" s="73"/>
      <c r="X687" s="73"/>
      <c r="Y687" s="73"/>
      <c r="Z687" s="73"/>
    </row>
    <row r="688" spans="1:26" ht="12.75" customHeight="1">
      <c r="A688" s="72"/>
      <c r="B688" s="72"/>
      <c r="C688" s="73"/>
      <c r="D688" s="72"/>
      <c r="E688" s="73"/>
      <c r="F688" s="73"/>
      <c r="G688" s="73"/>
      <c r="H688" s="73"/>
      <c r="I688" s="72"/>
      <c r="J688" s="72"/>
      <c r="K688" s="73"/>
      <c r="L688" s="73"/>
      <c r="M688" s="73"/>
      <c r="N688" s="73"/>
      <c r="O688" s="73"/>
      <c r="P688" s="73"/>
      <c r="Q688" s="73"/>
      <c r="R688" s="73"/>
      <c r="S688" s="73"/>
      <c r="T688" s="73"/>
      <c r="U688" s="73"/>
      <c r="V688" s="73"/>
      <c r="W688" s="73"/>
      <c r="X688" s="73"/>
      <c r="Y688" s="73"/>
      <c r="Z688" s="73"/>
    </row>
    <row r="689" spans="1:26" ht="12.75" customHeight="1">
      <c r="A689" s="72"/>
      <c r="B689" s="72"/>
      <c r="C689" s="73"/>
      <c r="D689" s="72"/>
      <c r="E689" s="73"/>
      <c r="F689" s="73"/>
      <c r="G689" s="73"/>
      <c r="H689" s="73"/>
      <c r="I689" s="72"/>
      <c r="J689" s="72"/>
      <c r="K689" s="73"/>
      <c r="L689" s="73"/>
      <c r="M689" s="73"/>
      <c r="N689" s="73"/>
      <c r="O689" s="73"/>
      <c r="P689" s="73"/>
      <c r="Q689" s="73"/>
      <c r="R689" s="73"/>
      <c r="S689" s="73"/>
      <c r="T689" s="73"/>
      <c r="U689" s="73"/>
      <c r="V689" s="73"/>
      <c r="W689" s="73"/>
      <c r="X689" s="73"/>
      <c r="Y689" s="73"/>
      <c r="Z689" s="73"/>
    </row>
    <row r="690" spans="1:26" ht="12.75" customHeight="1">
      <c r="A690" s="72"/>
      <c r="B690" s="72"/>
      <c r="C690" s="73"/>
      <c r="D690" s="72"/>
      <c r="E690" s="73"/>
      <c r="F690" s="73"/>
      <c r="G690" s="73"/>
      <c r="H690" s="73"/>
      <c r="I690" s="72"/>
      <c r="J690" s="72"/>
      <c r="K690" s="73"/>
      <c r="L690" s="73"/>
      <c r="M690" s="73"/>
      <c r="N690" s="73"/>
      <c r="O690" s="73"/>
      <c r="P690" s="73"/>
      <c r="Q690" s="73"/>
      <c r="R690" s="73"/>
      <c r="S690" s="73"/>
      <c r="T690" s="73"/>
      <c r="U690" s="73"/>
      <c r="V690" s="73"/>
      <c r="W690" s="73"/>
      <c r="X690" s="73"/>
      <c r="Y690" s="73"/>
      <c r="Z690" s="73"/>
    </row>
    <row r="691" spans="1:26" ht="12.75" customHeight="1">
      <c r="A691" s="72"/>
      <c r="B691" s="72"/>
      <c r="C691" s="73"/>
      <c r="D691" s="72"/>
      <c r="E691" s="73"/>
      <c r="F691" s="73"/>
      <c r="G691" s="73"/>
      <c r="H691" s="73"/>
      <c r="I691" s="72"/>
      <c r="J691" s="72"/>
      <c r="K691" s="73"/>
      <c r="L691" s="73"/>
      <c r="M691" s="73"/>
      <c r="N691" s="73"/>
      <c r="O691" s="73"/>
      <c r="P691" s="73"/>
      <c r="Q691" s="73"/>
      <c r="R691" s="73"/>
      <c r="S691" s="73"/>
      <c r="T691" s="73"/>
      <c r="U691" s="73"/>
      <c r="V691" s="73"/>
      <c r="W691" s="73"/>
      <c r="X691" s="73"/>
      <c r="Y691" s="73"/>
      <c r="Z691" s="73"/>
    </row>
    <row r="692" spans="1:26" ht="12.75" customHeight="1">
      <c r="A692" s="72"/>
      <c r="B692" s="72"/>
      <c r="C692" s="73"/>
      <c r="D692" s="72"/>
      <c r="E692" s="73"/>
      <c r="F692" s="73"/>
      <c r="G692" s="73"/>
      <c r="H692" s="73"/>
      <c r="I692" s="72"/>
      <c r="J692" s="72"/>
      <c r="K692" s="73"/>
      <c r="L692" s="73"/>
      <c r="M692" s="73"/>
      <c r="N692" s="73"/>
      <c r="O692" s="73"/>
      <c r="P692" s="73"/>
      <c r="Q692" s="73"/>
      <c r="R692" s="73"/>
      <c r="S692" s="73"/>
      <c r="T692" s="73"/>
      <c r="U692" s="73"/>
      <c r="V692" s="73"/>
      <c r="W692" s="73"/>
      <c r="X692" s="73"/>
      <c r="Y692" s="73"/>
      <c r="Z692" s="73"/>
    </row>
    <row r="693" spans="1:26" ht="12.75" customHeight="1">
      <c r="A693" s="72"/>
      <c r="B693" s="72"/>
      <c r="C693" s="73"/>
      <c r="D693" s="72"/>
      <c r="E693" s="73"/>
      <c r="F693" s="73"/>
      <c r="G693" s="73"/>
      <c r="H693" s="73"/>
      <c r="I693" s="72"/>
      <c r="J693" s="72"/>
      <c r="K693" s="73"/>
      <c r="L693" s="73"/>
      <c r="M693" s="73"/>
      <c r="N693" s="73"/>
      <c r="O693" s="73"/>
      <c r="P693" s="73"/>
      <c r="Q693" s="73"/>
      <c r="R693" s="73"/>
      <c r="S693" s="73"/>
      <c r="T693" s="73"/>
      <c r="U693" s="73"/>
      <c r="V693" s="73"/>
      <c r="W693" s="73"/>
      <c r="X693" s="73"/>
      <c r="Y693" s="73"/>
      <c r="Z693" s="73"/>
    </row>
    <row r="694" spans="1:26" ht="12.75" customHeight="1">
      <c r="A694" s="72"/>
      <c r="B694" s="72"/>
      <c r="C694" s="73"/>
      <c r="D694" s="72"/>
      <c r="E694" s="73"/>
      <c r="F694" s="73"/>
      <c r="G694" s="73"/>
      <c r="H694" s="73"/>
      <c r="I694" s="72"/>
      <c r="J694" s="72"/>
      <c r="K694" s="73"/>
      <c r="L694" s="73"/>
      <c r="M694" s="73"/>
      <c r="N694" s="73"/>
      <c r="O694" s="73"/>
      <c r="P694" s="73"/>
      <c r="Q694" s="73"/>
      <c r="R694" s="73"/>
      <c r="S694" s="73"/>
      <c r="T694" s="73"/>
      <c r="U694" s="73"/>
      <c r="V694" s="73"/>
      <c r="W694" s="73"/>
      <c r="X694" s="73"/>
      <c r="Y694" s="73"/>
      <c r="Z694" s="73"/>
    </row>
    <row r="695" spans="1:26" ht="12.75" customHeight="1">
      <c r="A695" s="72"/>
      <c r="B695" s="72"/>
      <c r="C695" s="73"/>
      <c r="D695" s="72"/>
      <c r="E695" s="73"/>
      <c r="F695" s="73"/>
      <c r="G695" s="73"/>
      <c r="H695" s="73"/>
      <c r="I695" s="72"/>
      <c r="J695" s="72"/>
      <c r="K695" s="73"/>
      <c r="L695" s="73"/>
      <c r="M695" s="73"/>
      <c r="N695" s="73"/>
      <c r="O695" s="73"/>
      <c r="P695" s="73"/>
      <c r="Q695" s="73"/>
      <c r="R695" s="73"/>
      <c r="S695" s="73"/>
      <c r="T695" s="73"/>
      <c r="U695" s="73"/>
      <c r="V695" s="73"/>
      <c r="W695" s="73"/>
      <c r="X695" s="73"/>
      <c r="Y695" s="73"/>
      <c r="Z695" s="73"/>
    </row>
    <row r="696" spans="1:26" ht="12.75" customHeight="1">
      <c r="A696" s="72"/>
      <c r="B696" s="72"/>
      <c r="C696" s="73"/>
      <c r="D696" s="72"/>
      <c r="E696" s="73"/>
      <c r="F696" s="73"/>
      <c r="G696" s="73"/>
      <c r="H696" s="73"/>
      <c r="I696" s="72"/>
      <c r="J696" s="72"/>
      <c r="K696" s="73"/>
      <c r="L696" s="73"/>
      <c r="M696" s="73"/>
      <c r="N696" s="73"/>
      <c r="O696" s="73"/>
      <c r="P696" s="73"/>
      <c r="Q696" s="73"/>
      <c r="R696" s="73"/>
      <c r="S696" s="73"/>
      <c r="T696" s="73"/>
      <c r="U696" s="73"/>
      <c r="V696" s="73"/>
      <c r="W696" s="73"/>
      <c r="X696" s="73"/>
      <c r="Y696" s="73"/>
      <c r="Z696" s="73"/>
    </row>
    <row r="697" spans="1:26" ht="12.75" customHeight="1">
      <c r="A697" s="72"/>
      <c r="B697" s="72"/>
      <c r="C697" s="73"/>
      <c r="D697" s="72"/>
      <c r="E697" s="73"/>
      <c r="F697" s="73"/>
      <c r="G697" s="73"/>
      <c r="H697" s="73"/>
      <c r="I697" s="72"/>
      <c r="J697" s="72"/>
      <c r="K697" s="73"/>
      <c r="L697" s="73"/>
      <c r="M697" s="73"/>
      <c r="N697" s="73"/>
      <c r="O697" s="73"/>
      <c r="P697" s="73"/>
      <c r="Q697" s="73"/>
      <c r="R697" s="73"/>
      <c r="S697" s="73"/>
      <c r="T697" s="73"/>
      <c r="U697" s="73"/>
      <c r="V697" s="73"/>
      <c r="W697" s="73"/>
      <c r="X697" s="73"/>
      <c r="Y697" s="73"/>
      <c r="Z697" s="73"/>
    </row>
    <row r="698" spans="1:26" ht="12.75" customHeight="1">
      <c r="A698" s="72"/>
      <c r="B698" s="72"/>
      <c r="C698" s="73"/>
      <c r="D698" s="72"/>
      <c r="E698" s="73"/>
      <c r="F698" s="73"/>
      <c r="G698" s="73"/>
      <c r="H698" s="73"/>
      <c r="I698" s="72"/>
      <c r="J698" s="72"/>
      <c r="K698" s="73"/>
      <c r="L698" s="73"/>
      <c r="M698" s="73"/>
      <c r="N698" s="73"/>
      <c r="O698" s="73"/>
      <c r="P698" s="73"/>
      <c r="Q698" s="73"/>
      <c r="R698" s="73"/>
      <c r="S698" s="73"/>
      <c r="T698" s="73"/>
      <c r="U698" s="73"/>
      <c r="V698" s="73"/>
      <c r="W698" s="73"/>
      <c r="X698" s="73"/>
      <c r="Y698" s="73"/>
      <c r="Z698" s="73"/>
    </row>
    <row r="699" spans="1:26" ht="12.75" customHeight="1">
      <c r="A699" s="72"/>
      <c r="B699" s="72"/>
      <c r="C699" s="73"/>
      <c r="D699" s="72"/>
      <c r="E699" s="73"/>
      <c r="F699" s="73"/>
      <c r="G699" s="73"/>
      <c r="H699" s="73"/>
      <c r="I699" s="72"/>
      <c r="J699" s="72"/>
      <c r="K699" s="73"/>
      <c r="L699" s="73"/>
      <c r="M699" s="73"/>
      <c r="N699" s="73"/>
      <c r="O699" s="73"/>
      <c r="P699" s="73"/>
      <c r="Q699" s="73"/>
      <c r="R699" s="73"/>
      <c r="S699" s="73"/>
      <c r="T699" s="73"/>
      <c r="U699" s="73"/>
      <c r="V699" s="73"/>
      <c r="W699" s="73"/>
      <c r="X699" s="73"/>
      <c r="Y699" s="73"/>
      <c r="Z699" s="73"/>
    </row>
    <row r="700" spans="1:26" ht="12.75" customHeight="1">
      <c r="A700" s="72"/>
      <c r="B700" s="72"/>
      <c r="C700" s="73"/>
      <c r="D700" s="72"/>
      <c r="E700" s="73"/>
      <c r="F700" s="73"/>
      <c r="G700" s="73"/>
      <c r="H700" s="73"/>
      <c r="I700" s="72"/>
      <c r="J700" s="72"/>
      <c r="K700" s="73"/>
      <c r="L700" s="73"/>
      <c r="M700" s="73"/>
      <c r="N700" s="73"/>
      <c r="O700" s="73"/>
      <c r="P700" s="73"/>
      <c r="Q700" s="73"/>
      <c r="R700" s="73"/>
      <c r="S700" s="73"/>
      <c r="T700" s="73"/>
      <c r="U700" s="73"/>
      <c r="V700" s="73"/>
      <c r="W700" s="73"/>
      <c r="X700" s="73"/>
      <c r="Y700" s="73"/>
      <c r="Z700" s="73"/>
    </row>
    <row r="701" spans="1:26" ht="12.75" customHeight="1">
      <c r="A701" s="72"/>
      <c r="B701" s="72"/>
      <c r="C701" s="73"/>
      <c r="D701" s="72"/>
      <c r="E701" s="73"/>
      <c r="F701" s="73"/>
      <c r="G701" s="73"/>
      <c r="H701" s="73"/>
      <c r="I701" s="72"/>
      <c r="J701" s="72"/>
      <c r="K701" s="73"/>
      <c r="L701" s="73"/>
      <c r="M701" s="73"/>
      <c r="N701" s="73"/>
      <c r="O701" s="73"/>
      <c r="P701" s="73"/>
      <c r="Q701" s="73"/>
      <c r="R701" s="73"/>
      <c r="S701" s="73"/>
      <c r="T701" s="73"/>
      <c r="U701" s="73"/>
      <c r="V701" s="73"/>
      <c r="W701" s="73"/>
      <c r="X701" s="73"/>
      <c r="Y701" s="73"/>
      <c r="Z701" s="73"/>
    </row>
    <row r="702" spans="1:26" ht="12.75" customHeight="1">
      <c r="A702" s="72"/>
      <c r="B702" s="72"/>
      <c r="C702" s="73"/>
      <c r="D702" s="72"/>
      <c r="E702" s="73"/>
      <c r="F702" s="73"/>
      <c r="G702" s="73"/>
      <c r="H702" s="73"/>
      <c r="I702" s="72"/>
      <c r="J702" s="72"/>
      <c r="K702" s="73"/>
      <c r="L702" s="73"/>
      <c r="M702" s="73"/>
      <c r="N702" s="73"/>
      <c r="O702" s="73"/>
      <c r="P702" s="73"/>
      <c r="Q702" s="73"/>
      <c r="R702" s="73"/>
      <c r="S702" s="73"/>
      <c r="T702" s="73"/>
      <c r="U702" s="73"/>
      <c r="V702" s="73"/>
      <c r="W702" s="73"/>
      <c r="X702" s="73"/>
      <c r="Y702" s="73"/>
      <c r="Z702" s="73"/>
    </row>
    <row r="703" spans="1:26" ht="12.75" customHeight="1">
      <c r="A703" s="72"/>
      <c r="B703" s="72"/>
      <c r="C703" s="73"/>
      <c r="D703" s="72"/>
      <c r="E703" s="73"/>
      <c r="F703" s="73"/>
      <c r="G703" s="73"/>
      <c r="H703" s="73"/>
      <c r="I703" s="72"/>
      <c r="J703" s="72"/>
      <c r="K703" s="73"/>
      <c r="L703" s="73"/>
      <c r="M703" s="73"/>
      <c r="N703" s="73"/>
      <c r="O703" s="73"/>
      <c r="P703" s="73"/>
      <c r="Q703" s="73"/>
      <c r="R703" s="73"/>
      <c r="S703" s="73"/>
      <c r="T703" s="73"/>
      <c r="U703" s="73"/>
      <c r="V703" s="73"/>
      <c r="W703" s="73"/>
      <c r="X703" s="73"/>
      <c r="Y703" s="73"/>
      <c r="Z703" s="73"/>
    </row>
    <row r="704" spans="1:26" ht="12.75" customHeight="1">
      <c r="A704" s="72"/>
      <c r="B704" s="72"/>
      <c r="C704" s="73"/>
      <c r="D704" s="72"/>
      <c r="E704" s="73"/>
      <c r="F704" s="73"/>
      <c r="G704" s="73"/>
      <c r="H704" s="73"/>
      <c r="I704" s="72"/>
      <c r="J704" s="72"/>
      <c r="K704" s="73"/>
      <c r="L704" s="73"/>
      <c r="M704" s="73"/>
      <c r="N704" s="73"/>
      <c r="O704" s="73"/>
      <c r="P704" s="73"/>
      <c r="Q704" s="73"/>
      <c r="R704" s="73"/>
      <c r="S704" s="73"/>
      <c r="T704" s="73"/>
      <c r="U704" s="73"/>
      <c r="V704" s="73"/>
      <c r="W704" s="73"/>
      <c r="X704" s="73"/>
      <c r="Y704" s="73"/>
      <c r="Z704" s="73"/>
    </row>
    <row r="705" spans="1:26" ht="12.75" customHeight="1">
      <c r="A705" s="72"/>
      <c r="B705" s="72"/>
      <c r="C705" s="73"/>
      <c r="D705" s="72"/>
      <c r="E705" s="73"/>
      <c r="F705" s="73"/>
      <c r="G705" s="73"/>
      <c r="H705" s="73"/>
      <c r="I705" s="72"/>
      <c r="J705" s="72"/>
      <c r="K705" s="73"/>
      <c r="L705" s="73"/>
      <c r="M705" s="73"/>
      <c r="N705" s="73"/>
      <c r="O705" s="73"/>
      <c r="P705" s="73"/>
      <c r="Q705" s="73"/>
      <c r="R705" s="73"/>
      <c r="S705" s="73"/>
      <c r="T705" s="73"/>
      <c r="U705" s="73"/>
      <c r="V705" s="73"/>
      <c r="W705" s="73"/>
      <c r="X705" s="73"/>
      <c r="Y705" s="73"/>
      <c r="Z705" s="73"/>
    </row>
    <row r="706" spans="1:26" ht="12.75" customHeight="1">
      <c r="A706" s="72"/>
      <c r="B706" s="72"/>
      <c r="C706" s="73"/>
      <c r="D706" s="72"/>
      <c r="E706" s="73"/>
      <c r="F706" s="73"/>
      <c r="G706" s="73"/>
      <c r="H706" s="73"/>
      <c r="I706" s="72"/>
      <c r="J706" s="72"/>
      <c r="K706" s="73"/>
      <c r="L706" s="73"/>
      <c r="M706" s="73"/>
      <c r="N706" s="73"/>
      <c r="O706" s="73"/>
      <c r="P706" s="73"/>
      <c r="Q706" s="73"/>
      <c r="R706" s="73"/>
      <c r="S706" s="73"/>
      <c r="T706" s="73"/>
      <c r="U706" s="73"/>
      <c r="V706" s="73"/>
      <c r="W706" s="73"/>
      <c r="X706" s="73"/>
      <c r="Y706" s="73"/>
      <c r="Z706" s="73"/>
    </row>
    <row r="707" spans="1:26" ht="12.75" customHeight="1">
      <c r="A707" s="72"/>
      <c r="B707" s="72"/>
      <c r="C707" s="73"/>
      <c r="D707" s="72"/>
      <c r="E707" s="73"/>
      <c r="F707" s="73"/>
      <c r="G707" s="73"/>
      <c r="H707" s="73"/>
      <c r="I707" s="72"/>
      <c r="J707" s="72"/>
      <c r="K707" s="73"/>
      <c r="L707" s="73"/>
      <c r="M707" s="73"/>
      <c r="N707" s="73"/>
      <c r="O707" s="73"/>
      <c r="P707" s="73"/>
      <c r="Q707" s="73"/>
      <c r="R707" s="73"/>
      <c r="S707" s="73"/>
      <c r="T707" s="73"/>
      <c r="U707" s="73"/>
      <c r="V707" s="73"/>
      <c r="W707" s="73"/>
      <c r="X707" s="73"/>
      <c r="Y707" s="73"/>
      <c r="Z707" s="73"/>
    </row>
    <row r="708" spans="1:26" ht="12.75" customHeight="1">
      <c r="A708" s="72"/>
      <c r="B708" s="72"/>
      <c r="C708" s="73"/>
      <c r="D708" s="72"/>
      <c r="E708" s="73"/>
      <c r="F708" s="73"/>
      <c r="G708" s="73"/>
      <c r="H708" s="73"/>
      <c r="I708" s="72"/>
      <c r="J708" s="72"/>
      <c r="K708" s="73"/>
      <c r="L708" s="73"/>
      <c r="M708" s="73"/>
      <c r="N708" s="73"/>
      <c r="O708" s="73"/>
      <c r="P708" s="73"/>
      <c r="Q708" s="73"/>
      <c r="R708" s="73"/>
      <c r="S708" s="73"/>
      <c r="T708" s="73"/>
      <c r="U708" s="73"/>
      <c r="V708" s="73"/>
      <c r="W708" s="73"/>
      <c r="X708" s="73"/>
      <c r="Y708" s="73"/>
      <c r="Z708" s="73"/>
    </row>
    <row r="709" spans="1:26" ht="12.75" customHeight="1">
      <c r="A709" s="72"/>
      <c r="B709" s="72"/>
      <c r="C709" s="73"/>
      <c r="D709" s="72"/>
      <c r="E709" s="73"/>
      <c r="F709" s="73"/>
      <c r="G709" s="73"/>
      <c r="H709" s="73"/>
      <c r="I709" s="72"/>
      <c r="J709" s="72"/>
      <c r="K709" s="73"/>
      <c r="L709" s="73"/>
      <c r="M709" s="73"/>
      <c r="N709" s="73"/>
      <c r="O709" s="73"/>
      <c r="P709" s="73"/>
      <c r="Q709" s="73"/>
      <c r="R709" s="73"/>
      <c r="S709" s="73"/>
      <c r="T709" s="73"/>
      <c r="U709" s="73"/>
      <c r="V709" s="73"/>
      <c r="W709" s="73"/>
      <c r="X709" s="73"/>
      <c r="Y709" s="73"/>
      <c r="Z709" s="73"/>
    </row>
    <row r="710" spans="1:26" ht="12.75" customHeight="1">
      <c r="A710" s="72"/>
      <c r="B710" s="72"/>
      <c r="C710" s="73"/>
      <c r="D710" s="72"/>
      <c r="E710" s="73"/>
      <c r="F710" s="73"/>
      <c r="G710" s="73"/>
      <c r="H710" s="73"/>
      <c r="I710" s="72"/>
      <c r="J710" s="72"/>
      <c r="K710" s="73"/>
      <c r="L710" s="73"/>
      <c r="M710" s="73"/>
      <c r="N710" s="73"/>
      <c r="O710" s="73"/>
      <c r="P710" s="73"/>
      <c r="Q710" s="73"/>
      <c r="R710" s="73"/>
      <c r="S710" s="73"/>
      <c r="T710" s="73"/>
      <c r="U710" s="73"/>
      <c r="V710" s="73"/>
      <c r="W710" s="73"/>
      <c r="X710" s="73"/>
      <c r="Y710" s="73"/>
      <c r="Z710" s="73"/>
    </row>
    <row r="711" spans="1:26" ht="12.75" customHeight="1">
      <c r="A711" s="72"/>
      <c r="B711" s="72"/>
      <c r="C711" s="73"/>
      <c r="D711" s="72"/>
      <c r="E711" s="73"/>
      <c r="F711" s="73"/>
      <c r="G711" s="73"/>
      <c r="H711" s="73"/>
      <c r="I711" s="72"/>
      <c r="J711" s="72"/>
      <c r="K711" s="73"/>
      <c r="L711" s="73"/>
      <c r="M711" s="73"/>
      <c r="N711" s="73"/>
      <c r="O711" s="73"/>
      <c r="P711" s="73"/>
      <c r="Q711" s="73"/>
      <c r="R711" s="73"/>
      <c r="S711" s="73"/>
      <c r="T711" s="73"/>
      <c r="U711" s="73"/>
      <c r="V711" s="73"/>
      <c r="W711" s="73"/>
      <c r="X711" s="73"/>
      <c r="Y711" s="73"/>
      <c r="Z711" s="73"/>
    </row>
    <row r="712" spans="1:26" ht="12.75" customHeight="1">
      <c r="A712" s="72"/>
      <c r="B712" s="72"/>
      <c r="C712" s="73"/>
      <c r="D712" s="72"/>
      <c r="E712" s="73"/>
      <c r="F712" s="73"/>
      <c r="G712" s="73"/>
      <c r="H712" s="73"/>
      <c r="I712" s="72"/>
      <c r="J712" s="72"/>
      <c r="K712" s="73"/>
      <c r="L712" s="73"/>
      <c r="M712" s="73"/>
      <c r="N712" s="73"/>
      <c r="O712" s="73"/>
      <c r="P712" s="73"/>
      <c r="Q712" s="73"/>
      <c r="R712" s="73"/>
      <c r="S712" s="73"/>
      <c r="T712" s="73"/>
      <c r="U712" s="73"/>
      <c r="V712" s="73"/>
      <c r="W712" s="73"/>
      <c r="X712" s="73"/>
      <c r="Y712" s="73"/>
      <c r="Z712" s="73"/>
    </row>
    <row r="713" spans="1:26" ht="12.75" customHeight="1">
      <c r="A713" s="72"/>
      <c r="B713" s="72"/>
      <c r="C713" s="73"/>
      <c r="D713" s="72"/>
      <c r="E713" s="73"/>
      <c r="F713" s="73"/>
      <c r="G713" s="73"/>
      <c r="H713" s="73"/>
      <c r="I713" s="72"/>
      <c r="J713" s="72"/>
      <c r="K713" s="73"/>
      <c r="L713" s="73"/>
      <c r="M713" s="73"/>
      <c r="N713" s="73"/>
      <c r="O713" s="73"/>
      <c r="P713" s="73"/>
      <c r="Q713" s="73"/>
      <c r="R713" s="73"/>
      <c r="S713" s="73"/>
      <c r="T713" s="73"/>
      <c r="U713" s="73"/>
      <c r="V713" s="73"/>
      <c r="W713" s="73"/>
      <c r="X713" s="73"/>
      <c r="Y713" s="73"/>
      <c r="Z713" s="73"/>
    </row>
    <row r="714" spans="1:26" ht="12.75" customHeight="1">
      <c r="A714" s="72"/>
      <c r="B714" s="72"/>
      <c r="C714" s="73"/>
      <c r="D714" s="72"/>
      <c r="E714" s="73"/>
      <c r="F714" s="73"/>
      <c r="G714" s="73"/>
      <c r="H714" s="73"/>
      <c r="I714" s="72"/>
      <c r="J714" s="72"/>
      <c r="K714" s="73"/>
      <c r="L714" s="73"/>
      <c r="M714" s="73"/>
      <c r="N714" s="73"/>
      <c r="O714" s="73"/>
      <c r="P714" s="73"/>
      <c r="Q714" s="73"/>
      <c r="R714" s="73"/>
      <c r="S714" s="73"/>
      <c r="T714" s="73"/>
      <c r="U714" s="73"/>
      <c r="V714" s="73"/>
      <c r="W714" s="73"/>
      <c r="X714" s="73"/>
      <c r="Y714" s="73"/>
      <c r="Z714" s="73"/>
    </row>
    <row r="715" spans="1:26" ht="12.75" customHeight="1">
      <c r="A715" s="72"/>
      <c r="B715" s="72"/>
      <c r="C715" s="73"/>
      <c r="D715" s="72"/>
      <c r="E715" s="73"/>
      <c r="F715" s="73"/>
      <c r="G715" s="73"/>
      <c r="H715" s="73"/>
      <c r="I715" s="72"/>
      <c r="J715" s="72"/>
      <c r="K715" s="73"/>
      <c r="L715" s="73"/>
      <c r="M715" s="73"/>
      <c r="N715" s="73"/>
      <c r="O715" s="73"/>
      <c r="P715" s="73"/>
      <c r="Q715" s="73"/>
      <c r="R715" s="73"/>
      <c r="S715" s="73"/>
      <c r="T715" s="73"/>
      <c r="U715" s="73"/>
      <c r="V715" s="73"/>
      <c r="W715" s="73"/>
      <c r="X715" s="73"/>
      <c r="Y715" s="73"/>
      <c r="Z715" s="73"/>
    </row>
    <row r="716" spans="1:26" ht="12.75" customHeight="1">
      <c r="A716" s="72"/>
      <c r="B716" s="72"/>
      <c r="C716" s="73"/>
      <c r="D716" s="72"/>
      <c r="E716" s="73"/>
      <c r="F716" s="73"/>
      <c r="G716" s="73"/>
      <c r="H716" s="73"/>
      <c r="I716" s="72"/>
      <c r="J716" s="72"/>
      <c r="K716" s="73"/>
      <c r="L716" s="73"/>
      <c r="M716" s="73"/>
      <c r="N716" s="73"/>
      <c r="O716" s="73"/>
      <c r="P716" s="73"/>
      <c r="Q716" s="73"/>
      <c r="R716" s="73"/>
      <c r="S716" s="73"/>
      <c r="T716" s="73"/>
      <c r="U716" s="73"/>
      <c r="V716" s="73"/>
      <c r="W716" s="73"/>
      <c r="X716" s="73"/>
      <c r="Y716" s="73"/>
      <c r="Z716" s="73"/>
    </row>
    <row r="717" spans="1:26" ht="12.75" customHeight="1">
      <c r="A717" s="72"/>
      <c r="B717" s="72"/>
      <c r="C717" s="73"/>
      <c r="D717" s="72"/>
      <c r="E717" s="73"/>
      <c r="F717" s="73"/>
      <c r="G717" s="73"/>
      <c r="H717" s="73"/>
      <c r="I717" s="72"/>
      <c r="J717" s="72"/>
      <c r="K717" s="73"/>
      <c r="L717" s="73"/>
      <c r="M717" s="73"/>
      <c r="N717" s="73"/>
      <c r="O717" s="73"/>
      <c r="P717" s="73"/>
      <c r="Q717" s="73"/>
      <c r="R717" s="73"/>
      <c r="S717" s="73"/>
      <c r="T717" s="73"/>
      <c r="U717" s="73"/>
      <c r="V717" s="73"/>
      <c r="W717" s="73"/>
      <c r="X717" s="73"/>
      <c r="Y717" s="73"/>
      <c r="Z717" s="73"/>
    </row>
    <row r="718" spans="1:26" ht="12.75" customHeight="1">
      <c r="A718" s="72"/>
      <c r="B718" s="72"/>
      <c r="C718" s="73"/>
      <c r="D718" s="72"/>
      <c r="E718" s="73"/>
      <c r="F718" s="73"/>
      <c r="G718" s="73"/>
      <c r="H718" s="73"/>
      <c r="I718" s="72"/>
      <c r="J718" s="72"/>
      <c r="K718" s="73"/>
      <c r="L718" s="73"/>
      <c r="M718" s="73"/>
      <c r="N718" s="73"/>
      <c r="O718" s="73"/>
      <c r="P718" s="73"/>
      <c r="Q718" s="73"/>
      <c r="R718" s="73"/>
      <c r="S718" s="73"/>
      <c r="T718" s="73"/>
      <c r="U718" s="73"/>
      <c r="V718" s="73"/>
      <c r="W718" s="73"/>
      <c r="X718" s="73"/>
      <c r="Y718" s="73"/>
      <c r="Z718" s="73"/>
    </row>
    <row r="719" spans="1:26" ht="12.75" customHeight="1">
      <c r="A719" s="72"/>
      <c r="B719" s="72"/>
      <c r="C719" s="73"/>
      <c r="D719" s="72"/>
      <c r="E719" s="73"/>
      <c r="F719" s="73"/>
      <c r="G719" s="73"/>
      <c r="H719" s="73"/>
      <c r="I719" s="72"/>
      <c r="J719" s="72"/>
      <c r="K719" s="73"/>
      <c r="L719" s="73"/>
      <c r="M719" s="73"/>
      <c r="N719" s="73"/>
      <c r="O719" s="73"/>
      <c r="P719" s="73"/>
      <c r="Q719" s="73"/>
      <c r="R719" s="73"/>
      <c r="S719" s="73"/>
      <c r="T719" s="73"/>
      <c r="U719" s="73"/>
      <c r="V719" s="73"/>
      <c r="W719" s="73"/>
      <c r="X719" s="73"/>
      <c r="Y719" s="73"/>
      <c r="Z719" s="73"/>
    </row>
    <row r="720" spans="1:26" ht="12.75" customHeight="1">
      <c r="A720" s="72"/>
      <c r="B720" s="72"/>
      <c r="C720" s="73"/>
      <c r="D720" s="72"/>
      <c r="E720" s="73"/>
      <c r="F720" s="73"/>
      <c r="G720" s="73"/>
      <c r="H720" s="73"/>
      <c r="I720" s="72"/>
      <c r="J720" s="72"/>
      <c r="K720" s="73"/>
      <c r="L720" s="73"/>
      <c r="M720" s="73"/>
      <c r="N720" s="73"/>
      <c r="O720" s="73"/>
      <c r="P720" s="73"/>
      <c r="Q720" s="73"/>
      <c r="R720" s="73"/>
      <c r="S720" s="73"/>
      <c r="T720" s="73"/>
      <c r="U720" s="73"/>
      <c r="V720" s="73"/>
      <c r="W720" s="73"/>
      <c r="X720" s="73"/>
      <c r="Y720" s="73"/>
      <c r="Z720" s="73"/>
    </row>
    <row r="721" spans="1:26" ht="12.75" customHeight="1">
      <c r="A721" s="72"/>
      <c r="B721" s="72"/>
      <c r="C721" s="73"/>
      <c r="D721" s="72"/>
      <c r="E721" s="73"/>
      <c r="F721" s="73"/>
      <c r="G721" s="73"/>
      <c r="H721" s="73"/>
      <c r="I721" s="72"/>
      <c r="J721" s="72"/>
      <c r="K721" s="73"/>
      <c r="L721" s="73"/>
      <c r="M721" s="73"/>
      <c r="N721" s="73"/>
      <c r="O721" s="73"/>
      <c r="P721" s="73"/>
      <c r="Q721" s="73"/>
      <c r="R721" s="73"/>
      <c r="S721" s="73"/>
      <c r="T721" s="73"/>
      <c r="U721" s="73"/>
      <c r="V721" s="73"/>
      <c r="W721" s="73"/>
      <c r="X721" s="73"/>
      <c r="Y721" s="73"/>
      <c r="Z721" s="73"/>
    </row>
    <row r="722" spans="1:26" ht="12.75" customHeight="1">
      <c r="A722" s="72"/>
      <c r="B722" s="72"/>
      <c r="C722" s="73"/>
      <c r="D722" s="72"/>
      <c r="E722" s="73"/>
      <c r="F722" s="73"/>
      <c r="G722" s="73"/>
      <c r="H722" s="73"/>
      <c r="I722" s="72"/>
      <c r="J722" s="72"/>
      <c r="K722" s="73"/>
      <c r="L722" s="73"/>
      <c r="M722" s="73"/>
      <c r="N722" s="73"/>
      <c r="O722" s="73"/>
      <c r="P722" s="73"/>
      <c r="Q722" s="73"/>
      <c r="R722" s="73"/>
      <c r="S722" s="73"/>
      <c r="T722" s="73"/>
      <c r="U722" s="73"/>
      <c r="V722" s="73"/>
      <c r="W722" s="73"/>
      <c r="X722" s="73"/>
      <c r="Y722" s="73"/>
      <c r="Z722" s="73"/>
    </row>
    <row r="723" spans="1:26" ht="12.75" customHeight="1">
      <c r="A723" s="72"/>
      <c r="B723" s="72"/>
      <c r="C723" s="73"/>
      <c r="D723" s="72"/>
      <c r="E723" s="73"/>
      <c r="F723" s="73"/>
      <c r="G723" s="73"/>
      <c r="H723" s="73"/>
      <c r="I723" s="72"/>
      <c r="J723" s="72"/>
      <c r="K723" s="73"/>
      <c r="L723" s="73"/>
      <c r="M723" s="73"/>
      <c r="N723" s="73"/>
      <c r="O723" s="73"/>
      <c r="P723" s="73"/>
      <c r="Q723" s="73"/>
      <c r="R723" s="73"/>
      <c r="S723" s="73"/>
      <c r="T723" s="73"/>
      <c r="U723" s="73"/>
      <c r="V723" s="73"/>
      <c r="W723" s="73"/>
      <c r="X723" s="73"/>
      <c r="Y723" s="73"/>
      <c r="Z723" s="73"/>
    </row>
    <row r="724" spans="1:26" ht="12.75" customHeight="1">
      <c r="A724" s="72"/>
      <c r="B724" s="72"/>
      <c r="C724" s="73"/>
      <c r="D724" s="72"/>
      <c r="E724" s="73"/>
      <c r="F724" s="73"/>
      <c r="G724" s="73"/>
      <c r="H724" s="73"/>
      <c r="I724" s="72"/>
      <c r="J724" s="72"/>
      <c r="K724" s="73"/>
      <c r="L724" s="73"/>
      <c r="M724" s="73"/>
      <c r="N724" s="73"/>
      <c r="O724" s="73"/>
      <c r="P724" s="73"/>
      <c r="Q724" s="73"/>
      <c r="R724" s="73"/>
      <c r="S724" s="73"/>
      <c r="T724" s="73"/>
      <c r="U724" s="73"/>
      <c r="V724" s="73"/>
      <c r="W724" s="73"/>
      <c r="X724" s="73"/>
      <c r="Y724" s="73"/>
      <c r="Z724" s="73"/>
    </row>
    <row r="725" spans="1:26" ht="12.75" customHeight="1">
      <c r="A725" s="72"/>
      <c r="B725" s="72"/>
      <c r="C725" s="73"/>
      <c r="D725" s="72"/>
      <c r="E725" s="73"/>
      <c r="F725" s="73"/>
      <c r="G725" s="73"/>
      <c r="H725" s="73"/>
      <c r="I725" s="72"/>
      <c r="J725" s="72"/>
      <c r="K725" s="73"/>
      <c r="L725" s="73"/>
      <c r="M725" s="73"/>
      <c r="N725" s="73"/>
      <c r="O725" s="73"/>
      <c r="P725" s="73"/>
      <c r="Q725" s="73"/>
      <c r="R725" s="73"/>
      <c r="S725" s="73"/>
      <c r="T725" s="73"/>
      <c r="U725" s="73"/>
      <c r="V725" s="73"/>
      <c r="W725" s="73"/>
      <c r="X725" s="73"/>
      <c r="Y725" s="73"/>
      <c r="Z725" s="73"/>
    </row>
    <row r="726" spans="1:26" ht="12.75" customHeight="1">
      <c r="A726" s="72"/>
      <c r="B726" s="72"/>
      <c r="C726" s="73"/>
      <c r="D726" s="72"/>
      <c r="E726" s="73"/>
      <c r="F726" s="73"/>
      <c r="G726" s="73"/>
      <c r="H726" s="73"/>
      <c r="I726" s="72"/>
      <c r="J726" s="72"/>
      <c r="K726" s="73"/>
      <c r="L726" s="73"/>
      <c r="M726" s="73"/>
      <c r="N726" s="73"/>
      <c r="O726" s="73"/>
      <c r="P726" s="73"/>
      <c r="Q726" s="73"/>
      <c r="R726" s="73"/>
      <c r="S726" s="73"/>
      <c r="T726" s="73"/>
      <c r="U726" s="73"/>
      <c r="V726" s="73"/>
      <c r="W726" s="73"/>
      <c r="X726" s="73"/>
      <c r="Y726" s="73"/>
      <c r="Z726" s="73"/>
    </row>
    <row r="727" spans="1:26" ht="12.75" customHeight="1">
      <c r="A727" s="72"/>
      <c r="B727" s="72"/>
      <c r="C727" s="73"/>
      <c r="D727" s="72"/>
      <c r="E727" s="73"/>
      <c r="F727" s="73"/>
      <c r="G727" s="73"/>
      <c r="H727" s="73"/>
      <c r="I727" s="72"/>
      <c r="J727" s="72"/>
      <c r="K727" s="73"/>
      <c r="L727" s="73"/>
      <c r="M727" s="73"/>
      <c r="N727" s="73"/>
      <c r="O727" s="73"/>
      <c r="P727" s="73"/>
      <c r="Q727" s="73"/>
      <c r="R727" s="73"/>
      <c r="S727" s="73"/>
      <c r="T727" s="73"/>
      <c r="U727" s="73"/>
      <c r="V727" s="73"/>
      <c r="W727" s="73"/>
      <c r="X727" s="73"/>
      <c r="Y727" s="73"/>
      <c r="Z727" s="73"/>
    </row>
    <row r="728" spans="1:26" ht="12.75" customHeight="1">
      <c r="A728" s="72"/>
      <c r="B728" s="72"/>
      <c r="C728" s="73"/>
      <c r="D728" s="72"/>
      <c r="E728" s="73"/>
      <c r="F728" s="73"/>
      <c r="G728" s="73"/>
      <c r="H728" s="73"/>
      <c r="I728" s="72"/>
      <c r="J728" s="72"/>
      <c r="K728" s="73"/>
      <c r="L728" s="73"/>
      <c r="M728" s="73"/>
      <c r="N728" s="73"/>
      <c r="O728" s="73"/>
      <c r="P728" s="73"/>
      <c r="Q728" s="73"/>
      <c r="R728" s="73"/>
      <c r="S728" s="73"/>
      <c r="T728" s="73"/>
      <c r="U728" s="73"/>
      <c r="V728" s="73"/>
      <c r="W728" s="73"/>
      <c r="X728" s="73"/>
      <c r="Y728" s="73"/>
      <c r="Z728" s="73"/>
    </row>
    <row r="729" spans="1:26" ht="12.75" customHeight="1">
      <c r="A729" s="72"/>
      <c r="B729" s="72"/>
      <c r="C729" s="73"/>
      <c r="D729" s="72"/>
      <c r="E729" s="73"/>
      <c r="F729" s="73"/>
      <c r="G729" s="73"/>
      <c r="H729" s="73"/>
      <c r="I729" s="72"/>
      <c r="J729" s="72"/>
      <c r="K729" s="73"/>
      <c r="L729" s="73"/>
      <c r="M729" s="73"/>
      <c r="N729" s="73"/>
      <c r="O729" s="73"/>
      <c r="P729" s="73"/>
      <c r="Q729" s="73"/>
      <c r="R729" s="73"/>
      <c r="S729" s="73"/>
      <c r="T729" s="73"/>
      <c r="U729" s="73"/>
      <c r="V729" s="73"/>
      <c r="W729" s="73"/>
      <c r="X729" s="73"/>
      <c r="Y729" s="73"/>
      <c r="Z729" s="73"/>
    </row>
    <row r="730" spans="1:26" ht="12.75" customHeight="1">
      <c r="A730" s="72"/>
      <c r="B730" s="72"/>
      <c r="C730" s="73"/>
      <c r="D730" s="72"/>
      <c r="E730" s="73"/>
      <c r="F730" s="73"/>
      <c r="G730" s="73"/>
      <c r="H730" s="73"/>
      <c r="I730" s="72"/>
      <c r="J730" s="72"/>
      <c r="K730" s="73"/>
      <c r="L730" s="73"/>
      <c r="M730" s="73"/>
      <c r="N730" s="73"/>
      <c r="O730" s="73"/>
      <c r="P730" s="73"/>
      <c r="Q730" s="73"/>
      <c r="R730" s="73"/>
      <c r="S730" s="73"/>
      <c r="T730" s="73"/>
      <c r="U730" s="73"/>
      <c r="V730" s="73"/>
      <c r="W730" s="73"/>
      <c r="X730" s="73"/>
      <c r="Y730" s="73"/>
      <c r="Z730" s="73"/>
    </row>
    <row r="731" spans="1:26" ht="12.75" customHeight="1">
      <c r="A731" s="72"/>
      <c r="B731" s="72"/>
      <c r="C731" s="73"/>
      <c r="D731" s="72"/>
      <c r="E731" s="73"/>
      <c r="F731" s="73"/>
      <c r="G731" s="73"/>
      <c r="H731" s="73"/>
      <c r="I731" s="72"/>
      <c r="J731" s="72"/>
      <c r="K731" s="73"/>
      <c r="L731" s="73"/>
      <c r="M731" s="73"/>
      <c r="N731" s="73"/>
      <c r="O731" s="73"/>
      <c r="P731" s="73"/>
      <c r="Q731" s="73"/>
      <c r="R731" s="73"/>
      <c r="S731" s="73"/>
      <c r="T731" s="73"/>
      <c r="U731" s="73"/>
      <c r="V731" s="73"/>
      <c r="W731" s="73"/>
      <c r="X731" s="73"/>
      <c r="Y731" s="73"/>
      <c r="Z731" s="73"/>
    </row>
    <row r="732" spans="1:26" ht="12.75" customHeight="1">
      <c r="A732" s="72"/>
      <c r="B732" s="72"/>
      <c r="C732" s="73"/>
      <c r="D732" s="72"/>
      <c r="E732" s="73"/>
      <c r="F732" s="73"/>
      <c r="G732" s="73"/>
      <c r="H732" s="73"/>
      <c r="I732" s="72"/>
      <c r="J732" s="72"/>
      <c r="K732" s="73"/>
      <c r="L732" s="73"/>
      <c r="M732" s="73"/>
      <c r="N732" s="73"/>
      <c r="O732" s="73"/>
      <c r="P732" s="73"/>
      <c r="Q732" s="73"/>
      <c r="R732" s="73"/>
      <c r="S732" s="73"/>
      <c r="T732" s="73"/>
      <c r="U732" s="73"/>
      <c r="V732" s="73"/>
      <c r="W732" s="73"/>
      <c r="X732" s="73"/>
      <c r="Y732" s="73"/>
      <c r="Z732" s="73"/>
    </row>
    <row r="733" spans="1:26" ht="12.75" customHeight="1">
      <c r="A733" s="72"/>
      <c r="B733" s="72"/>
      <c r="C733" s="73"/>
      <c r="D733" s="72"/>
      <c r="E733" s="73"/>
      <c r="F733" s="73"/>
      <c r="G733" s="73"/>
      <c r="H733" s="73"/>
      <c r="I733" s="72"/>
      <c r="J733" s="72"/>
      <c r="K733" s="73"/>
      <c r="L733" s="73"/>
      <c r="M733" s="73"/>
      <c r="N733" s="73"/>
      <c r="O733" s="73"/>
      <c r="P733" s="73"/>
      <c r="Q733" s="73"/>
      <c r="R733" s="73"/>
      <c r="S733" s="73"/>
      <c r="T733" s="73"/>
      <c r="U733" s="73"/>
      <c r="V733" s="73"/>
      <c r="W733" s="73"/>
      <c r="X733" s="73"/>
      <c r="Y733" s="73"/>
      <c r="Z733" s="73"/>
    </row>
    <row r="734" spans="1:26" ht="12.75" customHeight="1">
      <c r="A734" s="72"/>
      <c r="B734" s="72"/>
      <c r="C734" s="73"/>
      <c r="D734" s="72"/>
      <c r="E734" s="73"/>
      <c r="F734" s="73"/>
      <c r="G734" s="73"/>
      <c r="H734" s="73"/>
      <c r="I734" s="72"/>
      <c r="J734" s="72"/>
      <c r="K734" s="73"/>
      <c r="L734" s="73"/>
      <c r="M734" s="73"/>
      <c r="N734" s="73"/>
      <c r="O734" s="73"/>
      <c r="P734" s="73"/>
      <c r="Q734" s="73"/>
      <c r="R734" s="73"/>
      <c r="S734" s="73"/>
      <c r="T734" s="73"/>
      <c r="U734" s="73"/>
      <c r="V734" s="73"/>
      <c r="W734" s="73"/>
      <c r="X734" s="73"/>
      <c r="Y734" s="73"/>
      <c r="Z734" s="73"/>
    </row>
    <row r="735" spans="1:26" ht="12.75" customHeight="1">
      <c r="A735" s="72"/>
      <c r="B735" s="72"/>
      <c r="C735" s="73"/>
      <c r="D735" s="72"/>
      <c r="E735" s="73"/>
      <c r="F735" s="73"/>
      <c r="G735" s="73"/>
      <c r="H735" s="73"/>
      <c r="I735" s="72"/>
      <c r="J735" s="72"/>
      <c r="K735" s="73"/>
      <c r="L735" s="73"/>
      <c r="M735" s="73"/>
      <c r="N735" s="73"/>
      <c r="O735" s="73"/>
      <c r="P735" s="73"/>
      <c r="Q735" s="73"/>
      <c r="R735" s="73"/>
      <c r="S735" s="73"/>
      <c r="T735" s="73"/>
      <c r="U735" s="73"/>
      <c r="V735" s="73"/>
      <c r="W735" s="73"/>
      <c r="X735" s="73"/>
      <c r="Y735" s="73"/>
      <c r="Z735" s="73"/>
    </row>
    <row r="736" spans="1:26" ht="12.75" customHeight="1">
      <c r="A736" s="72"/>
      <c r="B736" s="72"/>
      <c r="C736" s="73"/>
      <c r="D736" s="72"/>
      <c r="E736" s="73"/>
      <c r="F736" s="73"/>
      <c r="G736" s="73"/>
      <c r="H736" s="73"/>
      <c r="I736" s="72"/>
      <c r="J736" s="72"/>
      <c r="K736" s="73"/>
      <c r="L736" s="73"/>
      <c r="M736" s="73"/>
      <c r="N736" s="73"/>
      <c r="O736" s="73"/>
      <c r="P736" s="73"/>
      <c r="Q736" s="73"/>
      <c r="R736" s="73"/>
      <c r="S736" s="73"/>
      <c r="T736" s="73"/>
      <c r="U736" s="73"/>
      <c r="V736" s="73"/>
      <c r="W736" s="73"/>
      <c r="X736" s="73"/>
      <c r="Y736" s="73"/>
      <c r="Z736" s="73"/>
    </row>
    <row r="737" spans="1:26" ht="12.75" customHeight="1">
      <c r="A737" s="72"/>
      <c r="B737" s="72"/>
      <c r="C737" s="73"/>
      <c r="D737" s="72"/>
      <c r="E737" s="73"/>
      <c r="F737" s="73"/>
      <c r="G737" s="73"/>
      <c r="H737" s="73"/>
      <c r="I737" s="72"/>
      <c r="J737" s="72"/>
      <c r="K737" s="73"/>
      <c r="L737" s="73"/>
      <c r="M737" s="73"/>
      <c r="N737" s="73"/>
      <c r="O737" s="73"/>
      <c r="P737" s="73"/>
      <c r="Q737" s="73"/>
      <c r="R737" s="73"/>
      <c r="S737" s="73"/>
      <c r="T737" s="73"/>
      <c r="U737" s="73"/>
      <c r="V737" s="73"/>
      <c r="W737" s="73"/>
      <c r="X737" s="73"/>
      <c r="Y737" s="73"/>
      <c r="Z737" s="73"/>
    </row>
    <row r="738" spans="1:26" ht="12.75" customHeight="1">
      <c r="A738" s="72"/>
      <c r="B738" s="72"/>
      <c r="C738" s="73"/>
      <c r="D738" s="72"/>
      <c r="E738" s="73"/>
      <c r="F738" s="73"/>
      <c r="G738" s="73"/>
      <c r="H738" s="73"/>
      <c r="I738" s="72"/>
      <c r="J738" s="72"/>
      <c r="K738" s="73"/>
      <c r="L738" s="73"/>
      <c r="M738" s="73"/>
      <c r="N738" s="73"/>
      <c r="O738" s="73"/>
      <c r="P738" s="73"/>
      <c r="Q738" s="73"/>
      <c r="R738" s="73"/>
      <c r="S738" s="73"/>
      <c r="T738" s="73"/>
      <c r="U738" s="73"/>
      <c r="V738" s="73"/>
      <c r="W738" s="73"/>
      <c r="X738" s="73"/>
      <c r="Y738" s="73"/>
      <c r="Z738" s="73"/>
    </row>
    <row r="739" spans="1:26" ht="12.75" customHeight="1">
      <c r="A739" s="72"/>
      <c r="B739" s="72"/>
      <c r="C739" s="73"/>
      <c r="D739" s="72"/>
      <c r="E739" s="73"/>
      <c r="F739" s="73"/>
      <c r="G739" s="73"/>
      <c r="H739" s="73"/>
      <c r="I739" s="72"/>
      <c r="J739" s="72"/>
      <c r="K739" s="73"/>
      <c r="L739" s="73"/>
      <c r="M739" s="73"/>
      <c r="N739" s="73"/>
      <c r="O739" s="73"/>
      <c r="P739" s="73"/>
      <c r="Q739" s="73"/>
      <c r="R739" s="73"/>
      <c r="S739" s="73"/>
      <c r="T739" s="73"/>
      <c r="U739" s="73"/>
      <c r="V739" s="73"/>
      <c r="W739" s="73"/>
      <c r="X739" s="73"/>
      <c r="Y739" s="73"/>
      <c r="Z739" s="73"/>
    </row>
    <row r="740" spans="1:26" ht="12.75" customHeight="1">
      <c r="A740" s="72"/>
      <c r="B740" s="72"/>
      <c r="C740" s="73"/>
      <c r="D740" s="72"/>
      <c r="E740" s="73"/>
      <c r="F740" s="73"/>
      <c r="G740" s="73"/>
      <c r="H740" s="73"/>
      <c r="I740" s="72"/>
      <c r="J740" s="72"/>
      <c r="K740" s="73"/>
      <c r="L740" s="73"/>
      <c r="M740" s="73"/>
      <c r="N740" s="73"/>
      <c r="O740" s="73"/>
      <c r="P740" s="73"/>
      <c r="Q740" s="73"/>
      <c r="R740" s="73"/>
      <c r="S740" s="73"/>
      <c r="T740" s="73"/>
      <c r="U740" s="73"/>
      <c r="V740" s="73"/>
      <c r="W740" s="73"/>
      <c r="X740" s="73"/>
      <c r="Y740" s="73"/>
      <c r="Z740" s="73"/>
    </row>
    <row r="741" spans="1:26" ht="12.75" customHeight="1">
      <c r="A741" s="72"/>
      <c r="B741" s="72"/>
      <c r="C741" s="73"/>
      <c r="D741" s="72"/>
      <c r="E741" s="73"/>
      <c r="F741" s="73"/>
      <c r="G741" s="73"/>
      <c r="H741" s="73"/>
      <c r="I741" s="72"/>
      <c r="J741" s="72"/>
      <c r="K741" s="73"/>
      <c r="L741" s="73"/>
      <c r="M741" s="73"/>
      <c r="N741" s="73"/>
      <c r="O741" s="73"/>
      <c r="P741" s="73"/>
      <c r="Q741" s="73"/>
      <c r="R741" s="73"/>
      <c r="S741" s="73"/>
      <c r="T741" s="73"/>
      <c r="U741" s="73"/>
      <c r="V741" s="73"/>
      <c r="W741" s="73"/>
      <c r="X741" s="73"/>
      <c r="Y741" s="73"/>
      <c r="Z741" s="73"/>
    </row>
    <row r="742" spans="1:26" ht="12.75" customHeight="1">
      <c r="A742" s="72"/>
      <c r="B742" s="72"/>
      <c r="C742" s="73"/>
      <c r="D742" s="72"/>
      <c r="E742" s="73"/>
      <c r="F742" s="73"/>
      <c r="G742" s="73"/>
      <c r="H742" s="73"/>
      <c r="I742" s="72"/>
      <c r="J742" s="72"/>
      <c r="K742" s="73"/>
      <c r="L742" s="73"/>
      <c r="M742" s="73"/>
      <c r="N742" s="73"/>
      <c r="O742" s="73"/>
      <c r="P742" s="73"/>
      <c r="Q742" s="73"/>
      <c r="R742" s="73"/>
      <c r="S742" s="73"/>
      <c r="T742" s="73"/>
      <c r="U742" s="73"/>
      <c r="V742" s="73"/>
      <c r="W742" s="73"/>
      <c r="X742" s="73"/>
      <c r="Y742" s="73"/>
      <c r="Z742" s="73"/>
    </row>
    <row r="743" spans="1:26" ht="12.75" customHeight="1">
      <c r="A743" s="72"/>
      <c r="B743" s="72"/>
      <c r="C743" s="73"/>
      <c r="D743" s="72"/>
      <c r="E743" s="73"/>
      <c r="F743" s="73"/>
      <c r="G743" s="73"/>
      <c r="H743" s="73"/>
      <c r="I743" s="72"/>
      <c r="J743" s="72"/>
      <c r="K743" s="73"/>
      <c r="L743" s="73"/>
      <c r="M743" s="73"/>
      <c r="N743" s="73"/>
      <c r="O743" s="73"/>
      <c r="P743" s="73"/>
      <c r="Q743" s="73"/>
      <c r="R743" s="73"/>
      <c r="S743" s="73"/>
      <c r="T743" s="73"/>
      <c r="U743" s="73"/>
      <c r="V743" s="73"/>
      <c r="W743" s="73"/>
      <c r="X743" s="73"/>
      <c r="Y743" s="73"/>
      <c r="Z743" s="73"/>
    </row>
    <row r="744" spans="1:26" ht="12.75" customHeight="1">
      <c r="A744" s="72"/>
      <c r="B744" s="72"/>
      <c r="C744" s="73"/>
      <c r="D744" s="72"/>
      <c r="E744" s="73"/>
      <c r="F744" s="73"/>
      <c r="G744" s="73"/>
      <c r="H744" s="73"/>
      <c r="I744" s="72"/>
      <c r="J744" s="72"/>
      <c r="K744" s="73"/>
      <c r="L744" s="73"/>
      <c r="M744" s="73"/>
      <c r="N744" s="73"/>
      <c r="O744" s="73"/>
      <c r="P744" s="73"/>
      <c r="Q744" s="73"/>
      <c r="R744" s="73"/>
      <c r="S744" s="73"/>
      <c r="T744" s="73"/>
      <c r="U744" s="73"/>
      <c r="V744" s="73"/>
      <c r="W744" s="73"/>
      <c r="X744" s="73"/>
      <c r="Y744" s="73"/>
      <c r="Z744" s="73"/>
    </row>
    <row r="745" spans="1:26" ht="12.75" customHeight="1">
      <c r="A745" s="72"/>
      <c r="B745" s="72"/>
      <c r="C745" s="73"/>
      <c r="D745" s="72"/>
      <c r="E745" s="73"/>
      <c r="F745" s="73"/>
      <c r="G745" s="73"/>
      <c r="H745" s="73"/>
      <c r="I745" s="72"/>
      <c r="J745" s="72"/>
      <c r="K745" s="73"/>
      <c r="L745" s="73"/>
      <c r="M745" s="73"/>
      <c r="N745" s="73"/>
      <c r="O745" s="73"/>
      <c r="P745" s="73"/>
      <c r="Q745" s="73"/>
      <c r="R745" s="73"/>
      <c r="S745" s="73"/>
      <c r="T745" s="73"/>
      <c r="U745" s="73"/>
      <c r="V745" s="73"/>
      <c r="W745" s="73"/>
      <c r="X745" s="73"/>
      <c r="Y745" s="73"/>
      <c r="Z745" s="73"/>
    </row>
    <row r="746" spans="1:26" ht="12.75" customHeight="1">
      <c r="A746" s="72"/>
      <c r="B746" s="72"/>
      <c r="C746" s="73"/>
      <c r="D746" s="72"/>
      <c r="E746" s="73"/>
      <c r="F746" s="73"/>
      <c r="G746" s="73"/>
      <c r="H746" s="73"/>
      <c r="I746" s="72"/>
      <c r="J746" s="72"/>
      <c r="K746" s="73"/>
      <c r="L746" s="73"/>
      <c r="M746" s="73"/>
      <c r="N746" s="73"/>
      <c r="O746" s="73"/>
      <c r="P746" s="73"/>
      <c r="Q746" s="73"/>
      <c r="R746" s="73"/>
      <c r="S746" s="73"/>
      <c r="T746" s="73"/>
      <c r="U746" s="73"/>
      <c r="V746" s="73"/>
      <c r="W746" s="73"/>
      <c r="X746" s="73"/>
      <c r="Y746" s="73"/>
      <c r="Z746" s="73"/>
    </row>
    <row r="747" spans="1:26" ht="12.75" customHeight="1">
      <c r="A747" s="72"/>
      <c r="B747" s="72"/>
      <c r="C747" s="73"/>
      <c r="D747" s="72"/>
      <c r="E747" s="73"/>
      <c r="F747" s="73"/>
      <c r="G747" s="73"/>
      <c r="H747" s="73"/>
      <c r="I747" s="72"/>
      <c r="J747" s="72"/>
      <c r="K747" s="73"/>
      <c r="L747" s="73"/>
      <c r="M747" s="73"/>
      <c r="N747" s="73"/>
      <c r="O747" s="73"/>
      <c r="P747" s="73"/>
      <c r="Q747" s="73"/>
      <c r="R747" s="73"/>
      <c r="S747" s="73"/>
      <c r="T747" s="73"/>
      <c r="U747" s="73"/>
      <c r="V747" s="73"/>
      <c r="W747" s="73"/>
      <c r="X747" s="73"/>
      <c r="Y747" s="73"/>
      <c r="Z747" s="73"/>
    </row>
    <row r="748" spans="1:26" ht="12.75" customHeight="1">
      <c r="A748" s="72"/>
      <c r="B748" s="72"/>
      <c r="C748" s="73"/>
      <c r="D748" s="72"/>
      <c r="E748" s="73"/>
      <c r="F748" s="73"/>
      <c r="G748" s="73"/>
      <c r="H748" s="73"/>
      <c r="I748" s="72"/>
      <c r="J748" s="72"/>
      <c r="K748" s="73"/>
      <c r="L748" s="73"/>
      <c r="M748" s="73"/>
      <c r="N748" s="73"/>
      <c r="O748" s="73"/>
      <c r="P748" s="73"/>
      <c r="Q748" s="73"/>
      <c r="R748" s="73"/>
      <c r="S748" s="73"/>
      <c r="T748" s="73"/>
      <c r="U748" s="73"/>
      <c r="V748" s="73"/>
      <c r="W748" s="73"/>
      <c r="X748" s="73"/>
      <c r="Y748" s="73"/>
      <c r="Z748" s="73"/>
    </row>
    <row r="749" spans="1:26" ht="12.75" customHeight="1">
      <c r="A749" s="72"/>
      <c r="B749" s="72"/>
      <c r="C749" s="73"/>
      <c r="D749" s="72"/>
      <c r="E749" s="73"/>
      <c r="F749" s="73"/>
      <c r="G749" s="73"/>
      <c r="H749" s="73"/>
      <c r="I749" s="72"/>
      <c r="J749" s="72"/>
      <c r="K749" s="73"/>
      <c r="L749" s="73"/>
      <c r="M749" s="73"/>
      <c r="N749" s="73"/>
      <c r="O749" s="73"/>
      <c r="P749" s="73"/>
      <c r="Q749" s="73"/>
      <c r="R749" s="73"/>
      <c r="S749" s="73"/>
      <c r="T749" s="73"/>
      <c r="U749" s="73"/>
      <c r="V749" s="73"/>
      <c r="W749" s="73"/>
      <c r="X749" s="73"/>
      <c r="Y749" s="73"/>
      <c r="Z749" s="73"/>
    </row>
    <row r="750" spans="1:26" ht="12.75" customHeight="1">
      <c r="A750" s="72"/>
      <c r="B750" s="72"/>
      <c r="C750" s="73"/>
      <c r="D750" s="72"/>
      <c r="E750" s="73"/>
      <c r="F750" s="73"/>
      <c r="G750" s="73"/>
      <c r="H750" s="73"/>
      <c r="I750" s="72"/>
      <c r="J750" s="72"/>
      <c r="K750" s="73"/>
      <c r="L750" s="73"/>
      <c r="M750" s="73"/>
      <c r="N750" s="73"/>
      <c r="O750" s="73"/>
      <c r="P750" s="73"/>
      <c r="Q750" s="73"/>
      <c r="R750" s="73"/>
      <c r="S750" s="73"/>
      <c r="T750" s="73"/>
      <c r="U750" s="73"/>
      <c r="V750" s="73"/>
      <c r="W750" s="73"/>
      <c r="X750" s="73"/>
      <c r="Y750" s="73"/>
      <c r="Z750" s="73"/>
    </row>
    <row r="751" spans="1:26" ht="12.75" customHeight="1">
      <c r="A751" s="72"/>
      <c r="B751" s="72"/>
      <c r="C751" s="73"/>
      <c r="D751" s="72"/>
      <c r="E751" s="73"/>
      <c r="F751" s="73"/>
      <c r="G751" s="73"/>
      <c r="H751" s="73"/>
      <c r="I751" s="72"/>
      <c r="J751" s="72"/>
      <c r="K751" s="73"/>
      <c r="L751" s="73"/>
      <c r="M751" s="73"/>
      <c r="N751" s="73"/>
      <c r="O751" s="73"/>
      <c r="P751" s="73"/>
      <c r="Q751" s="73"/>
      <c r="R751" s="73"/>
      <c r="S751" s="73"/>
      <c r="T751" s="73"/>
      <c r="U751" s="73"/>
      <c r="V751" s="73"/>
      <c r="W751" s="73"/>
      <c r="X751" s="73"/>
      <c r="Y751" s="73"/>
      <c r="Z751" s="73"/>
    </row>
    <row r="752" spans="1:26" ht="12.75" customHeight="1">
      <c r="A752" s="72"/>
      <c r="B752" s="72"/>
      <c r="C752" s="73"/>
      <c r="D752" s="72"/>
      <c r="E752" s="73"/>
      <c r="F752" s="73"/>
      <c r="G752" s="73"/>
      <c r="H752" s="73"/>
      <c r="I752" s="72"/>
      <c r="J752" s="72"/>
      <c r="K752" s="73"/>
      <c r="L752" s="73"/>
      <c r="M752" s="73"/>
      <c r="N752" s="73"/>
      <c r="O752" s="73"/>
      <c r="P752" s="73"/>
      <c r="Q752" s="73"/>
      <c r="R752" s="73"/>
      <c r="S752" s="73"/>
      <c r="T752" s="73"/>
      <c r="U752" s="73"/>
      <c r="V752" s="73"/>
      <c r="W752" s="73"/>
      <c r="X752" s="73"/>
      <c r="Y752" s="73"/>
      <c r="Z752" s="73"/>
    </row>
    <row r="753" spans="1:26" ht="12.75" customHeight="1">
      <c r="A753" s="72"/>
      <c r="B753" s="72"/>
      <c r="C753" s="73"/>
      <c r="D753" s="72"/>
      <c r="E753" s="73"/>
      <c r="F753" s="73"/>
      <c r="G753" s="73"/>
      <c r="H753" s="73"/>
      <c r="I753" s="72"/>
      <c r="J753" s="72"/>
      <c r="K753" s="73"/>
      <c r="L753" s="73"/>
      <c r="M753" s="73"/>
      <c r="N753" s="73"/>
      <c r="O753" s="73"/>
      <c r="P753" s="73"/>
      <c r="Q753" s="73"/>
      <c r="R753" s="73"/>
      <c r="S753" s="73"/>
      <c r="T753" s="73"/>
      <c r="U753" s="73"/>
      <c r="V753" s="73"/>
      <c r="W753" s="73"/>
      <c r="X753" s="73"/>
      <c r="Y753" s="73"/>
      <c r="Z753" s="73"/>
    </row>
    <row r="754" spans="1:26" ht="12.75" customHeight="1">
      <c r="A754" s="72"/>
      <c r="B754" s="72"/>
      <c r="C754" s="73"/>
      <c r="D754" s="72"/>
      <c r="E754" s="73"/>
      <c r="F754" s="73"/>
      <c r="G754" s="73"/>
      <c r="H754" s="73"/>
      <c r="I754" s="72"/>
      <c r="J754" s="72"/>
      <c r="K754" s="73"/>
      <c r="L754" s="73"/>
      <c r="M754" s="73"/>
      <c r="N754" s="73"/>
      <c r="O754" s="73"/>
      <c r="P754" s="73"/>
      <c r="Q754" s="73"/>
      <c r="R754" s="73"/>
      <c r="S754" s="73"/>
      <c r="T754" s="73"/>
      <c r="U754" s="73"/>
      <c r="V754" s="73"/>
      <c r="W754" s="73"/>
      <c r="X754" s="73"/>
      <c r="Y754" s="73"/>
      <c r="Z754" s="73"/>
    </row>
    <row r="755" spans="1:26" ht="12.75" customHeight="1">
      <c r="A755" s="72"/>
      <c r="B755" s="72"/>
      <c r="C755" s="73"/>
      <c r="D755" s="72"/>
      <c r="E755" s="73"/>
      <c r="F755" s="73"/>
      <c r="G755" s="73"/>
      <c r="H755" s="73"/>
      <c r="I755" s="72"/>
      <c r="J755" s="72"/>
      <c r="K755" s="73"/>
      <c r="L755" s="73"/>
      <c r="M755" s="73"/>
      <c r="N755" s="73"/>
      <c r="O755" s="73"/>
      <c r="P755" s="73"/>
      <c r="Q755" s="73"/>
      <c r="R755" s="73"/>
      <c r="S755" s="73"/>
      <c r="T755" s="73"/>
      <c r="U755" s="73"/>
      <c r="V755" s="73"/>
      <c r="W755" s="73"/>
      <c r="X755" s="73"/>
      <c r="Y755" s="73"/>
      <c r="Z755" s="73"/>
    </row>
    <row r="756" spans="1:26" ht="12.75" customHeight="1">
      <c r="A756" s="72"/>
      <c r="B756" s="72"/>
      <c r="C756" s="73"/>
      <c r="D756" s="72"/>
      <c r="E756" s="73"/>
      <c r="F756" s="73"/>
      <c r="G756" s="73"/>
      <c r="H756" s="73"/>
      <c r="I756" s="72"/>
      <c r="J756" s="72"/>
      <c r="K756" s="73"/>
      <c r="L756" s="73"/>
      <c r="M756" s="73"/>
      <c r="N756" s="73"/>
      <c r="O756" s="73"/>
      <c r="P756" s="73"/>
      <c r="Q756" s="73"/>
      <c r="R756" s="73"/>
      <c r="S756" s="73"/>
      <c r="T756" s="73"/>
      <c r="U756" s="73"/>
      <c r="V756" s="73"/>
      <c r="W756" s="73"/>
      <c r="X756" s="73"/>
      <c r="Y756" s="73"/>
      <c r="Z756" s="73"/>
    </row>
    <row r="757" spans="1:26" ht="12.75" customHeight="1">
      <c r="A757" s="72"/>
      <c r="B757" s="72"/>
      <c r="C757" s="73"/>
      <c r="D757" s="72"/>
      <c r="E757" s="73"/>
      <c r="F757" s="73"/>
      <c r="G757" s="73"/>
      <c r="H757" s="73"/>
      <c r="I757" s="72"/>
      <c r="J757" s="72"/>
      <c r="K757" s="73"/>
      <c r="L757" s="73"/>
      <c r="M757" s="73"/>
      <c r="N757" s="73"/>
      <c r="O757" s="73"/>
      <c r="P757" s="73"/>
      <c r="Q757" s="73"/>
      <c r="R757" s="73"/>
      <c r="S757" s="73"/>
      <c r="T757" s="73"/>
      <c r="U757" s="73"/>
      <c r="V757" s="73"/>
      <c r="W757" s="73"/>
      <c r="X757" s="73"/>
      <c r="Y757" s="73"/>
      <c r="Z757" s="73"/>
    </row>
    <row r="758" spans="1:26" ht="12.75" customHeight="1">
      <c r="A758" s="72"/>
      <c r="B758" s="72"/>
      <c r="C758" s="73"/>
      <c r="D758" s="72"/>
      <c r="E758" s="73"/>
      <c r="F758" s="73"/>
      <c r="G758" s="73"/>
      <c r="H758" s="73"/>
      <c r="I758" s="72"/>
      <c r="J758" s="72"/>
      <c r="K758" s="73"/>
      <c r="L758" s="73"/>
      <c r="M758" s="73"/>
      <c r="N758" s="73"/>
      <c r="O758" s="73"/>
      <c r="P758" s="73"/>
      <c r="Q758" s="73"/>
      <c r="R758" s="73"/>
      <c r="S758" s="73"/>
      <c r="T758" s="73"/>
      <c r="U758" s="73"/>
      <c r="V758" s="73"/>
      <c r="W758" s="73"/>
      <c r="X758" s="73"/>
      <c r="Y758" s="73"/>
      <c r="Z758" s="73"/>
    </row>
    <row r="759" spans="1:26" ht="12.75" customHeight="1">
      <c r="A759" s="72"/>
      <c r="B759" s="72"/>
      <c r="C759" s="73"/>
      <c r="D759" s="72"/>
      <c r="E759" s="73"/>
      <c r="F759" s="73"/>
      <c r="G759" s="73"/>
      <c r="H759" s="73"/>
      <c r="I759" s="72"/>
      <c r="J759" s="72"/>
      <c r="K759" s="73"/>
      <c r="L759" s="73"/>
      <c r="M759" s="73"/>
      <c r="N759" s="73"/>
      <c r="O759" s="73"/>
      <c r="P759" s="73"/>
      <c r="Q759" s="73"/>
      <c r="R759" s="73"/>
      <c r="S759" s="73"/>
      <c r="T759" s="73"/>
      <c r="U759" s="73"/>
      <c r="V759" s="73"/>
      <c r="W759" s="73"/>
      <c r="X759" s="73"/>
      <c r="Y759" s="73"/>
      <c r="Z759" s="73"/>
    </row>
    <row r="760" spans="1:26" ht="12.75" customHeight="1">
      <c r="A760" s="72"/>
      <c r="B760" s="72"/>
      <c r="C760" s="73"/>
      <c r="D760" s="72"/>
      <c r="E760" s="73"/>
      <c r="F760" s="73"/>
      <c r="G760" s="73"/>
      <c r="H760" s="73"/>
      <c r="I760" s="72"/>
      <c r="J760" s="72"/>
      <c r="K760" s="73"/>
      <c r="L760" s="73"/>
      <c r="M760" s="73"/>
      <c r="N760" s="73"/>
      <c r="O760" s="73"/>
      <c r="P760" s="73"/>
      <c r="Q760" s="73"/>
      <c r="R760" s="73"/>
      <c r="S760" s="73"/>
      <c r="T760" s="73"/>
      <c r="U760" s="73"/>
      <c r="V760" s="73"/>
      <c r="W760" s="73"/>
      <c r="X760" s="73"/>
      <c r="Y760" s="73"/>
      <c r="Z760" s="73"/>
    </row>
    <row r="761" spans="1:26" ht="12.75" customHeight="1">
      <c r="A761" s="72"/>
      <c r="B761" s="72"/>
      <c r="C761" s="73"/>
      <c r="D761" s="72"/>
      <c r="E761" s="73"/>
      <c r="F761" s="73"/>
      <c r="G761" s="73"/>
      <c r="H761" s="73"/>
      <c r="I761" s="72"/>
      <c r="J761" s="72"/>
      <c r="K761" s="73"/>
      <c r="L761" s="73"/>
      <c r="M761" s="73"/>
      <c r="N761" s="73"/>
      <c r="O761" s="73"/>
      <c r="P761" s="73"/>
      <c r="Q761" s="73"/>
      <c r="R761" s="73"/>
      <c r="S761" s="73"/>
      <c r="T761" s="73"/>
      <c r="U761" s="73"/>
      <c r="V761" s="73"/>
      <c r="W761" s="73"/>
      <c r="X761" s="73"/>
      <c r="Y761" s="73"/>
      <c r="Z761" s="73"/>
    </row>
    <row r="762" spans="1:26" ht="12.75" customHeight="1">
      <c r="A762" s="72"/>
      <c r="B762" s="72"/>
      <c r="C762" s="73"/>
      <c r="D762" s="72"/>
      <c r="E762" s="73"/>
      <c r="F762" s="73"/>
      <c r="G762" s="73"/>
      <c r="H762" s="73"/>
      <c r="I762" s="72"/>
      <c r="J762" s="72"/>
      <c r="K762" s="73"/>
      <c r="L762" s="73"/>
      <c r="M762" s="73"/>
      <c r="N762" s="73"/>
      <c r="O762" s="73"/>
      <c r="P762" s="73"/>
      <c r="Q762" s="73"/>
      <c r="R762" s="73"/>
      <c r="S762" s="73"/>
      <c r="T762" s="73"/>
      <c r="U762" s="73"/>
      <c r="V762" s="73"/>
      <c r="W762" s="73"/>
      <c r="X762" s="73"/>
      <c r="Y762" s="73"/>
      <c r="Z762" s="73"/>
    </row>
    <row r="763" spans="1:26" ht="12.75" customHeight="1">
      <c r="A763" s="72"/>
      <c r="B763" s="72"/>
      <c r="C763" s="73"/>
      <c r="D763" s="72"/>
      <c r="E763" s="73"/>
      <c r="F763" s="73"/>
      <c r="G763" s="73"/>
      <c r="H763" s="73"/>
      <c r="I763" s="72"/>
      <c r="J763" s="72"/>
      <c r="K763" s="73"/>
      <c r="L763" s="73"/>
      <c r="M763" s="73"/>
      <c r="N763" s="73"/>
      <c r="O763" s="73"/>
      <c r="P763" s="73"/>
      <c r="Q763" s="73"/>
      <c r="R763" s="73"/>
      <c r="S763" s="73"/>
      <c r="T763" s="73"/>
      <c r="U763" s="73"/>
      <c r="V763" s="73"/>
      <c r="W763" s="73"/>
      <c r="X763" s="73"/>
      <c r="Y763" s="73"/>
      <c r="Z763" s="73"/>
    </row>
    <row r="764" spans="1:26" ht="12.75" customHeight="1">
      <c r="A764" s="72"/>
      <c r="B764" s="72"/>
      <c r="C764" s="73"/>
      <c r="D764" s="72"/>
      <c r="E764" s="73"/>
      <c r="F764" s="73"/>
      <c r="G764" s="73"/>
      <c r="H764" s="73"/>
      <c r="I764" s="72"/>
      <c r="J764" s="72"/>
      <c r="K764" s="73"/>
      <c r="L764" s="73"/>
      <c r="M764" s="73"/>
      <c r="N764" s="73"/>
      <c r="O764" s="73"/>
      <c r="P764" s="73"/>
      <c r="Q764" s="73"/>
      <c r="R764" s="73"/>
      <c r="S764" s="73"/>
      <c r="T764" s="73"/>
      <c r="U764" s="73"/>
      <c r="V764" s="73"/>
      <c r="W764" s="73"/>
      <c r="X764" s="73"/>
      <c r="Y764" s="73"/>
      <c r="Z764" s="73"/>
    </row>
    <row r="765" spans="1:26" ht="12.75" customHeight="1">
      <c r="A765" s="72"/>
      <c r="B765" s="72"/>
      <c r="C765" s="73"/>
      <c r="D765" s="72"/>
      <c r="E765" s="73"/>
      <c r="F765" s="73"/>
      <c r="G765" s="73"/>
      <c r="H765" s="73"/>
      <c r="I765" s="72"/>
      <c r="J765" s="72"/>
      <c r="K765" s="73"/>
      <c r="L765" s="73"/>
      <c r="M765" s="73"/>
      <c r="N765" s="73"/>
      <c r="O765" s="73"/>
      <c r="P765" s="73"/>
      <c r="Q765" s="73"/>
      <c r="R765" s="73"/>
      <c r="S765" s="73"/>
      <c r="T765" s="73"/>
      <c r="U765" s="73"/>
      <c r="V765" s="73"/>
      <c r="W765" s="73"/>
      <c r="X765" s="73"/>
      <c r="Y765" s="73"/>
      <c r="Z765" s="73"/>
    </row>
    <row r="766" spans="1:26" ht="12.75" customHeight="1">
      <c r="A766" s="72"/>
      <c r="B766" s="72"/>
      <c r="C766" s="73"/>
      <c r="D766" s="72"/>
      <c r="E766" s="73"/>
      <c r="F766" s="73"/>
      <c r="G766" s="73"/>
      <c r="H766" s="73"/>
      <c r="I766" s="72"/>
      <c r="J766" s="72"/>
      <c r="K766" s="73"/>
      <c r="L766" s="73"/>
      <c r="M766" s="73"/>
      <c r="N766" s="73"/>
      <c r="O766" s="73"/>
      <c r="P766" s="73"/>
      <c r="Q766" s="73"/>
      <c r="R766" s="73"/>
      <c r="S766" s="73"/>
      <c r="T766" s="73"/>
      <c r="U766" s="73"/>
      <c r="V766" s="73"/>
      <c r="W766" s="73"/>
      <c r="X766" s="73"/>
      <c r="Y766" s="73"/>
      <c r="Z766" s="73"/>
    </row>
    <row r="767" spans="1:26" ht="12.75" customHeight="1">
      <c r="A767" s="72"/>
      <c r="B767" s="72"/>
      <c r="C767" s="73"/>
      <c r="D767" s="72"/>
      <c r="E767" s="73"/>
      <c r="F767" s="73"/>
      <c r="G767" s="73"/>
      <c r="H767" s="73"/>
      <c r="I767" s="72"/>
      <c r="J767" s="72"/>
      <c r="K767" s="73"/>
      <c r="L767" s="73"/>
      <c r="M767" s="73"/>
      <c r="N767" s="73"/>
      <c r="O767" s="73"/>
      <c r="P767" s="73"/>
      <c r="Q767" s="73"/>
      <c r="R767" s="73"/>
      <c r="S767" s="73"/>
      <c r="T767" s="73"/>
      <c r="U767" s="73"/>
      <c r="V767" s="73"/>
      <c r="W767" s="73"/>
      <c r="X767" s="73"/>
      <c r="Y767" s="73"/>
      <c r="Z767" s="73"/>
    </row>
    <row r="768" spans="1:26" ht="12.75" customHeight="1">
      <c r="A768" s="72"/>
      <c r="B768" s="72"/>
      <c r="C768" s="73"/>
      <c r="D768" s="72"/>
      <c r="E768" s="73"/>
      <c r="F768" s="73"/>
      <c r="G768" s="73"/>
      <c r="H768" s="73"/>
      <c r="I768" s="72"/>
      <c r="J768" s="72"/>
      <c r="K768" s="73"/>
      <c r="L768" s="73"/>
      <c r="M768" s="73"/>
      <c r="N768" s="73"/>
      <c r="O768" s="73"/>
      <c r="P768" s="73"/>
      <c r="Q768" s="73"/>
      <c r="R768" s="73"/>
      <c r="S768" s="73"/>
      <c r="T768" s="73"/>
      <c r="U768" s="73"/>
      <c r="V768" s="73"/>
      <c r="W768" s="73"/>
      <c r="X768" s="73"/>
      <c r="Y768" s="73"/>
      <c r="Z768" s="73"/>
    </row>
    <row r="769" spans="1:26" ht="12.75" customHeight="1">
      <c r="A769" s="72"/>
      <c r="B769" s="72"/>
      <c r="C769" s="73"/>
      <c r="D769" s="72"/>
      <c r="E769" s="73"/>
      <c r="F769" s="73"/>
      <c r="G769" s="73"/>
      <c r="H769" s="73"/>
      <c r="I769" s="72"/>
      <c r="J769" s="72"/>
      <c r="K769" s="73"/>
      <c r="L769" s="73"/>
      <c r="M769" s="73"/>
      <c r="N769" s="73"/>
      <c r="O769" s="73"/>
      <c r="P769" s="73"/>
      <c r="Q769" s="73"/>
      <c r="R769" s="73"/>
      <c r="S769" s="73"/>
      <c r="T769" s="73"/>
      <c r="U769" s="73"/>
      <c r="V769" s="73"/>
      <c r="W769" s="73"/>
      <c r="X769" s="73"/>
      <c r="Y769" s="73"/>
      <c r="Z769" s="73"/>
    </row>
    <row r="770" spans="1:26" ht="12.75" customHeight="1">
      <c r="A770" s="72"/>
      <c r="B770" s="72"/>
      <c r="C770" s="73"/>
      <c r="D770" s="72"/>
      <c r="E770" s="73"/>
      <c r="F770" s="73"/>
      <c r="G770" s="73"/>
      <c r="H770" s="73"/>
      <c r="I770" s="72"/>
      <c r="J770" s="72"/>
      <c r="K770" s="73"/>
      <c r="L770" s="73"/>
      <c r="M770" s="73"/>
      <c r="N770" s="73"/>
      <c r="O770" s="73"/>
      <c r="P770" s="73"/>
      <c r="Q770" s="73"/>
      <c r="R770" s="73"/>
      <c r="S770" s="73"/>
      <c r="T770" s="73"/>
      <c r="U770" s="73"/>
      <c r="V770" s="73"/>
      <c r="W770" s="73"/>
      <c r="X770" s="73"/>
      <c r="Y770" s="73"/>
      <c r="Z770" s="73"/>
    </row>
    <row r="771" spans="1:26" ht="12.75" customHeight="1">
      <c r="A771" s="72"/>
      <c r="B771" s="72"/>
      <c r="C771" s="73"/>
      <c r="D771" s="72"/>
      <c r="E771" s="73"/>
      <c r="F771" s="73"/>
      <c r="G771" s="73"/>
      <c r="H771" s="73"/>
      <c r="I771" s="72"/>
      <c r="J771" s="72"/>
      <c r="K771" s="73"/>
      <c r="L771" s="73"/>
      <c r="M771" s="73"/>
      <c r="N771" s="73"/>
      <c r="O771" s="73"/>
      <c r="P771" s="73"/>
      <c r="Q771" s="73"/>
      <c r="R771" s="73"/>
      <c r="S771" s="73"/>
      <c r="T771" s="73"/>
      <c r="U771" s="73"/>
      <c r="V771" s="73"/>
      <c r="W771" s="73"/>
      <c r="X771" s="73"/>
      <c r="Y771" s="73"/>
      <c r="Z771" s="73"/>
    </row>
    <row r="772" spans="1:26" ht="12.75" customHeight="1">
      <c r="A772" s="72"/>
      <c r="B772" s="72"/>
      <c r="C772" s="73"/>
      <c r="D772" s="72"/>
      <c r="E772" s="73"/>
      <c r="F772" s="73"/>
      <c r="G772" s="73"/>
      <c r="H772" s="73"/>
      <c r="I772" s="72"/>
      <c r="J772" s="72"/>
      <c r="K772" s="73"/>
      <c r="L772" s="73"/>
      <c r="M772" s="73"/>
      <c r="N772" s="73"/>
      <c r="O772" s="73"/>
      <c r="P772" s="73"/>
      <c r="Q772" s="73"/>
      <c r="R772" s="73"/>
      <c r="S772" s="73"/>
      <c r="T772" s="73"/>
      <c r="U772" s="73"/>
      <c r="V772" s="73"/>
      <c r="W772" s="73"/>
      <c r="X772" s="73"/>
      <c r="Y772" s="73"/>
      <c r="Z772" s="73"/>
    </row>
    <row r="773" spans="1:26" ht="12.75" customHeight="1">
      <c r="A773" s="72"/>
      <c r="B773" s="72"/>
      <c r="C773" s="73"/>
      <c r="D773" s="72"/>
      <c r="E773" s="73"/>
      <c r="F773" s="73"/>
      <c r="G773" s="73"/>
      <c r="H773" s="73"/>
      <c r="I773" s="72"/>
      <c r="J773" s="72"/>
      <c r="K773" s="73"/>
      <c r="L773" s="73"/>
      <c r="M773" s="73"/>
      <c r="N773" s="73"/>
      <c r="O773" s="73"/>
      <c r="P773" s="73"/>
      <c r="Q773" s="73"/>
      <c r="R773" s="73"/>
      <c r="S773" s="73"/>
      <c r="T773" s="73"/>
      <c r="U773" s="73"/>
      <c r="V773" s="73"/>
      <c r="W773" s="73"/>
      <c r="X773" s="73"/>
      <c r="Y773" s="73"/>
      <c r="Z773" s="73"/>
    </row>
    <row r="774" spans="1:26" ht="15.75" customHeight="1"/>
    <row r="775" spans="1:26" ht="15.75" customHeight="1"/>
    <row r="776" spans="1:26" ht="15.75" customHeight="1"/>
    <row r="777" spans="1:26" ht="15.75" customHeight="1"/>
    <row r="778" spans="1:26" ht="15.75" customHeight="1"/>
    <row r="779" spans="1:26" ht="15.75" customHeight="1"/>
    <row r="780" spans="1:26" ht="15.75" customHeight="1"/>
    <row r="781" spans="1:26" ht="15.75" customHeight="1"/>
    <row r="782" spans="1:26" ht="15.75" customHeight="1"/>
    <row r="783" spans="1:26" ht="15.75" customHeight="1"/>
    <row r="784" spans="1:26"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573"/>
  <mergeCells count="2">
    <mergeCell ref="A1:K1"/>
    <mergeCell ref="E3:H3"/>
  </mergeCells>
  <pageMargins left="0.7" right="0.7" top="0.75" bottom="0.75" header="0" footer="0"/>
  <pageSetup orientation="portrait"/>
</worksheet>
</file>

<file path=xl/worksheets/sheet27.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11.85546875" customWidth="1"/>
    <col min="2" max="2" width="8.5703125" customWidth="1"/>
    <col min="3" max="3" width="40.5703125" customWidth="1"/>
    <col min="4" max="8" width="11.85546875" customWidth="1"/>
    <col min="9" max="9" width="29.5703125" customWidth="1"/>
    <col min="10" max="10" width="28.28515625" customWidth="1"/>
    <col min="11" max="11" width="14" customWidth="1"/>
    <col min="12" max="26" width="11.85546875" customWidth="1"/>
  </cols>
  <sheetData>
    <row r="1" spans="1:26" ht="12.75" customHeight="1">
      <c r="A1" s="1194" t="s">
        <v>5816</v>
      </c>
      <c r="B1" s="1160"/>
      <c r="C1" s="1160"/>
      <c r="D1" s="1160"/>
      <c r="E1" s="1160"/>
      <c r="F1" s="1160"/>
      <c r="G1" s="1160"/>
      <c r="H1" s="1160"/>
      <c r="I1" s="1160"/>
      <c r="J1" s="1160"/>
      <c r="K1" s="1158"/>
      <c r="L1" s="1028"/>
      <c r="M1" s="1028"/>
      <c r="N1" s="1028"/>
      <c r="O1" s="1028"/>
      <c r="P1" s="1028"/>
      <c r="Q1" s="1028"/>
      <c r="R1" s="1028"/>
      <c r="S1" s="1028"/>
      <c r="T1" s="1028"/>
      <c r="U1" s="1028"/>
      <c r="V1" s="1028"/>
      <c r="W1" s="1028"/>
      <c r="X1" s="1028"/>
      <c r="Y1" s="1028"/>
      <c r="Z1" s="1028"/>
    </row>
    <row r="2" spans="1:26" ht="12.75" customHeight="1">
      <c r="A2" s="2" t="str">
        <f>HYPERLINK("#Index!F4", "Index Pg")</f>
        <v>Index Pg</v>
      </c>
      <c r="B2" s="4"/>
      <c r="C2" s="60" t="str">
        <f>HYPERLINK("#'Budget Summary II'!A3:B5", "Budget Summary II")</f>
        <v>Budget Summary II</v>
      </c>
      <c r="D2" s="6"/>
      <c r="E2" s="6"/>
      <c r="F2" s="6"/>
      <c r="G2" s="6"/>
      <c r="H2" s="6"/>
      <c r="I2" s="6"/>
      <c r="J2" s="6"/>
      <c r="K2" s="1029"/>
      <c r="L2" s="1028"/>
      <c r="M2" s="1028"/>
      <c r="N2" s="1028"/>
      <c r="O2" s="1028"/>
      <c r="P2" s="1028"/>
      <c r="Q2" s="1028"/>
      <c r="R2" s="1028"/>
      <c r="S2" s="1028"/>
      <c r="T2" s="1028"/>
      <c r="U2" s="1028"/>
      <c r="V2" s="1028"/>
      <c r="W2" s="1028"/>
      <c r="X2" s="1028"/>
      <c r="Y2" s="1028"/>
      <c r="Z2" s="1028"/>
    </row>
    <row r="3" spans="1:26" ht="12.75" customHeight="1">
      <c r="A3" s="63" t="s">
        <v>150</v>
      </c>
      <c r="B3" s="63" t="s">
        <v>151</v>
      </c>
      <c r="C3" s="63" t="s">
        <v>12</v>
      </c>
      <c r="D3" s="63" t="s">
        <v>431</v>
      </c>
      <c r="E3" s="1174" t="s">
        <v>432</v>
      </c>
      <c r="F3" s="1160"/>
      <c r="G3" s="1160"/>
      <c r="H3" s="1158"/>
      <c r="I3" s="63" t="s">
        <v>433</v>
      </c>
      <c r="J3" s="63" t="s">
        <v>435</v>
      </c>
      <c r="K3" s="106" t="s">
        <v>434</v>
      </c>
      <c r="L3" s="1028"/>
      <c r="M3" s="1028"/>
      <c r="N3" s="1028"/>
      <c r="O3" s="1028"/>
      <c r="P3" s="1028"/>
      <c r="Q3" s="1028"/>
      <c r="R3" s="1028"/>
      <c r="S3" s="1028"/>
      <c r="T3" s="1028"/>
      <c r="U3" s="1028"/>
      <c r="V3" s="1028"/>
      <c r="W3" s="1028"/>
      <c r="X3" s="1028"/>
      <c r="Y3" s="1028"/>
      <c r="Z3" s="1028"/>
    </row>
    <row r="4" spans="1:26" ht="12.75" customHeight="1">
      <c r="A4" s="63"/>
      <c r="B4" s="63"/>
      <c r="C4" s="63"/>
      <c r="D4" s="63"/>
      <c r="E4" s="63" t="s">
        <v>442</v>
      </c>
      <c r="F4" s="106" t="s">
        <v>443</v>
      </c>
      <c r="G4" s="63" t="s">
        <v>444</v>
      </c>
      <c r="H4" s="106" t="s">
        <v>445</v>
      </c>
      <c r="I4" s="63"/>
      <c r="J4" s="63"/>
      <c r="K4" s="106"/>
      <c r="L4" s="1030"/>
      <c r="M4" s="1030"/>
      <c r="N4" s="1030"/>
      <c r="O4" s="1030"/>
      <c r="P4" s="1030"/>
      <c r="Q4" s="1030"/>
      <c r="R4" s="1030"/>
      <c r="S4" s="1030"/>
      <c r="T4" s="1030"/>
      <c r="U4" s="1030"/>
      <c r="V4" s="1030"/>
      <c r="W4" s="1030"/>
      <c r="X4" s="1030"/>
      <c r="Y4" s="1030"/>
      <c r="Z4" s="1030"/>
    </row>
    <row r="5" spans="1:26" ht="12.75" customHeight="1">
      <c r="A5" s="1015"/>
      <c r="B5" s="1015"/>
      <c r="C5" s="1014" t="s">
        <v>5818</v>
      </c>
      <c r="D5" s="1014"/>
      <c r="E5" s="1015"/>
      <c r="F5" s="1016"/>
      <c r="G5" s="1015"/>
      <c r="H5" s="1017">
        <f>H24+H19+H9+H6</f>
        <v>3.45</v>
      </c>
      <c r="I5" s="1015"/>
      <c r="J5" s="1015"/>
      <c r="K5" s="1017">
        <f>K24+K19+K9+K6</f>
        <v>0</v>
      </c>
      <c r="L5" s="1030"/>
      <c r="M5" s="1030"/>
      <c r="N5" s="1030"/>
      <c r="O5" s="1030"/>
      <c r="P5" s="1030"/>
      <c r="Q5" s="1030"/>
      <c r="R5" s="1030"/>
      <c r="S5" s="1030"/>
      <c r="T5" s="1030"/>
      <c r="U5" s="1030"/>
      <c r="V5" s="1030"/>
      <c r="W5" s="1030"/>
      <c r="X5" s="1030"/>
      <c r="Y5" s="1030"/>
      <c r="Z5" s="1030"/>
    </row>
    <row r="6" spans="1:26" ht="12.75" customHeight="1">
      <c r="A6" s="64">
        <v>5</v>
      </c>
      <c r="B6" s="64"/>
      <c r="C6" s="64" t="s">
        <v>20</v>
      </c>
      <c r="D6" s="107"/>
      <c r="E6" s="109"/>
      <c r="F6" s="109"/>
      <c r="G6" s="109"/>
      <c r="H6" s="65">
        <f t="shared" ref="H6:H7" si="0">H7</f>
        <v>0</v>
      </c>
      <c r="I6" s="107"/>
      <c r="J6" s="107"/>
      <c r="K6" s="65">
        <f t="shared" ref="K6:K7" si="1">K7</f>
        <v>0</v>
      </c>
      <c r="L6" s="1028"/>
      <c r="M6" s="1028"/>
      <c r="N6" s="1028"/>
      <c r="O6" s="1028"/>
      <c r="P6" s="1028"/>
      <c r="Q6" s="1028"/>
      <c r="R6" s="1028"/>
      <c r="S6" s="1028"/>
      <c r="T6" s="1028"/>
      <c r="U6" s="1028"/>
      <c r="V6" s="1028"/>
      <c r="W6" s="1028"/>
      <c r="X6" s="1028"/>
      <c r="Y6" s="1028"/>
      <c r="Z6" s="1028"/>
    </row>
    <row r="7" spans="1:26" ht="12.75" customHeight="1">
      <c r="A7" s="67">
        <f>'5.Infrastructure Annex'!A81</f>
        <v>5.3</v>
      </c>
      <c r="B7" s="67"/>
      <c r="C7" s="67" t="str">
        <f>'5.Infrastructure Annex'!C81</f>
        <v>Other construction/ Civil works except IPHS Infrastructure</v>
      </c>
      <c r="D7" s="110"/>
      <c r="E7" s="113"/>
      <c r="F7" s="113"/>
      <c r="G7" s="113"/>
      <c r="H7" s="203">
        <f t="shared" si="0"/>
        <v>0</v>
      </c>
      <c r="I7" s="110"/>
      <c r="J7" s="110"/>
      <c r="K7" s="203">
        <f t="shared" si="1"/>
        <v>0</v>
      </c>
      <c r="L7" s="1028"/>
      <c r="M7" s="1028"/>
      <c r="N7" s="1028"/>
      <c r="O7" s="1028"/>
      <c r="P7" s="1028"/>
      <c r="Q7" s="1028"/>
      <c r="R7" s="1028"/>
      <c r="S7" s="1028"/>
      <c r="T7" s="1028"/>
      <c r="U7" s="1028"/>
      <c r="V7" s="1028"/>
      <c r="W7" s="1028"/>
      <c r="X7" s="1028"/>
      <c r="Y7" s="1028"/>
      <c r="Z7" s="1028"/>
    </row>
    <row r="8" spans="1:26" ht="12.75" customHeight="1">
      <c r="A8" s="4" t="str">
        <f>'5.Infrastructure Annex'!A91</f>
        <v>5.3.10</v>
      </c>
      <c r="B8" s="4" t="str">
        <f>'5.Infrastructure Annex'!B91</f>
        <v>D.2</v>
      </c>
      <c r="C8" s="4" t="str">
        <f>'5.Infrastructure Annex'!C91</f>
        <v>Establishment of IDD Monitoring Lab</v>
      </c>
      <c r="D8" s="70">
        <f>'5.Infrastructure Annex'!K91</f>
        <v>0</v>
      </c>
      <c r="E8" s="4">
        <f>'5.Infrastructure Annex'!L91</f>
        <v>0</v>
      </c>
      <c r="F8" s="125">
        <f>'5.Infrastructure Annex'!M91</f>
        <v>0</v>
      </c>
      <c r="G8" s="4">
        <f>'5.Infrastructure Annex'!N91</f>
        <v>0</v>
      </c>
      <c r="H8" s="125">
        <f>'5.Infrastructure Annex'!O91</f>
        <v>0</v>
      </c>
      <c r="I8" s="70">
        <f>'5.Infrastructure Annex'!P91</f>
        <v>0</v>
      </c>
      <c r="J8" s="70"/>
      <c r="K8" s="125"/>
      <c r="L8" s="1028"/>
      <c r="M8" s="1028"/>
      <c r="N8" s="1028"/>
      <c r="O8" s="1028"/>
      <c r="P8" s="1028"/>
      <c r="Q8" s="1028"/>
      <c r="R8" s="1028"/>
      <c r="S8" s="1028"/>
      <c r="T8" s="1028"/>
      <c r="U8" s="1028"/>
      <c r="V8" s="1028"/>
      <c r="W8" s="1028"/>
      <c r="X8" s="1028"/>
      <c r="Y8" s="1028"/>
      <c r="Z8" s="1028"/>
    </row>
    <row r="9" spans="1:26" ht="12.75" customHeight="1">
      <c r="A9" s="64">
        <v>6</v>
      </c>
      <c r="B9" s="64"/>
      <c r="C9" s="64" t="s">
        <v>21</v>
      </c>
      <c r="D9" s="107"/>
      <c r="E9" s="107"/>
      <c r="F9" s="1035"/>
      <c r="G9" s="107"/>
      <c r="H9" s="65">
        <f>H10+H15</f>
        <v>1.2</v>
      </c>
      <c r="I9" s="107"/>
      <c r="J9" s="107"/>
      <c r="K9" s="65">
        <f>K10+K15</f>
        <v>0</v>
      </c>
      <c r="L9" s="1028"/>
      <c r="M9" s="1028"/>
      <c r="N9" s="1028"/>
      <c r="O9" s="1028"/>
      <c r="P9" s="1028"/>
      <c r="Q9" s="1028"/>
      <c r="R9" s="1028"/>
      <c r="S9" s="1028"/>
      <c r="T9" s="1028"/>
      <c r="U9" s="1028"/>
      <c r="V9" s="1028"/>
      <c r="W9" s="1028"/>
      <c r="X9" s="1028"/>
      <c r="Y9" s="1028"/>
      <c r="Z9" s="1028"/>
    </row>
    <row r="10" spans="1:26" ht="12.75" customHeight="1">
      <c r="A10" s="67">
        <f>+'6.Procurement Annex'!A7</f>
        <v>6.1</v>
      </c>
      <c r="B10" s="110"/>
      <c r="C10" s="67" t="str">
        <f>+'6.Procurement Annex'!C7</f>
        <v>Procurement of Equipment</v>
      </c>
      <c r="D10" s="67"/>
      <c r="E10" s="67"/>
      <c r="F10" s="202"/>
      <c r="G10" s="238"/>
      <c r="H10" s="68">
        <f t="shared" ref="H10:H11" si="2">H11</f>
        <v>0</v>
      </c>
      <c r="I10" s="67"/>
      <c r="J10" s="67"/>
      <c r="K10" s="68">
        <f t="shared" ref="K10:K11" si="3">K11</f>
        <v>0</v>
      </c>
      <c r="L10" s="1028"/>
      <c r="M10" s="1028"/>
      <c r="N10" s="1028"/>
      <c r="O10" s="1028"/>
      <c r="P10" s="1028"/>
      <c r="Q10" s="1028"/>
      <c r="R10" s="1028"/>
      <c r="S10" s="1028"/>
      <c r="T10" s="1028"/>
      <c r="U10" s="1028"/>
      <c r="V10" s="1028"/>
      <c r="W10" s="1028"/>
      <c r="X10" s="1028"/>
      <c r="Y10" s="1028"/>
      <c r="Z10" s="1028"/>
    </row>
    <row r="11" spans="1:26" ht="12.75" customHeight="1">
      <c r="A11" s="78" t="str">
        <f>+'6.Procurement Annex'!A8</f>
        <v>6.1.1</v>
      </c>
      <c r="B11" s="116"/>
      <c r="C11" s="78" t="str">
        <f>+'6.Procurement Annex'!C8</f>
        <v>Procurement of Bio-medical Equipment</v>
      </c>
      <c r="D11" s="78"/>
      <c r="E11" s="117"/>
      <c r="F11" s="265"/>
      <c r="G11" s="117"/>
      <c r="H11" s="265">
        <f t="shared" si="2"/>
        <v>0</v>
      </c>
      <c r="I11" s="78"/>
      <c r="J11" s="78"/>
      <c r="K11" s="265">
        <f t="shared" si="3"/>
        <v>0</v>
      </c>
      <c r="L11" s="1028"/>
      <c r="M11" s="1028"/>
      <c r="N11" s="1028"/>
      <c r="O11" s="1028"/>
      <c r="P11" s="1028"/>
      <c r="Q11" s="1028"/>
      <c r="R11" s="1028"/>
      <c r="S11" s="1028"/>
      <c r="T11" s="1028"/>
      <c r="U11" s="1028"/>
      <c r="V11" s="1028"/>
      <c r="W11" s="1028"/>
      <c r="X11" s="1028"/>
      <c r="Y11" s="1028"/>
      <c r="Z11" s="1028"/>
    </row>
    <row r="12" spans="1:26" ht="12.75" customHeight="1">
      <c r="A12" s="268" t="str">
        <f>+'6.Procurement Annex'!A33</f>
        <v>6.1.1.6</v>
      </c>
      <c r="B12" s="268"/>
      <c r="C12" s="268" t="str">
        <f>+'6.Procurement Annex'!C33</f>
        <v>Procurement of bio-medical equipment: NIDDCP</v>
      </c>
      <c r="D12" s="290"/>
      <c r="E12" s="268"/>
      <c r="F12" s="311"/>
      <c r="G12" s="268"/>
      <c r="H12" s="311">
        <f>SUM(H13:H14)</f>
        <v>0</v>
      </c>
      <c r="I12" s="290"/>
      <c r="J12" s="290"/>
      <c r="K12" s="311">
        <f>SUM(K13:K14)</f>
        <v>0</v>
      </c>
      <c r="L12" s="1028"/>
      <c r="M12" s="1028"/>
      <c r="N12" s="1028"/>
      <c r="O12" s="1028"/>
      <c r="P12" s="1028"/>
      <c r="Q12" s="1028"/>
      <c r="R12" s="1028"/>
      <c r="S12" s="1028"/>
      <c r="T12" s="1028"/>
      <c r="U12" s="1028"/>
      <c r="V12" s="1028"/>
      <c r="W12" s="1028"/>
      <c r="X12" s="1028"/>
      <c r="Y12" s="1028"/>
      <c r="Z12" s="1028"/>
    </row>
    <row r="13" spans="1:26" ht="12.75" customHeight="1">
      <c r="A13" s="4" t="str">
        <f>+'6.Procurement Annex'!A34</f>
        <v>6.1.1.6.1</v>
      </c>
      <c r="B13" s="4"/>
      <c r="C13" s="4" t="str">
        <f>+'6.Procurement Annex'!C34</f>
        <v>Procurement of lab equipment</v>
      </c>
      <c r="D13" s="70">
        <f>+'6.Procurement Annex'!K34</f>
        <v>0</v>
      </c>
      <c r="E13" s="4">
        <f>+'6.Procurement Annex'!L34</f>
        <v>0</v>
      </c>
      <c r="F13" s="125">
        <f>+'6.Procurement Annex'!M34</f>
        <v>0</v>
      </c>
      <c r="G13" s="4">
        <f>+'6.Procurement Annex'!N34</f>
        <v>0</v>
      </c>
      <c r="H13" s="125">
        <f>+'6.Procurement Annex'!O34</f>
        <v>0</v>
      </c>
      <c r="I13" s="70">
        <f>+'6.Procurement Annex'!P34</f>
        <v>0</v>
      </c>
      <c r="J13" s="70"/>
      <c r="K13" s="125"/>
      <c r="L13" s="1028"/>
      <c r="M13" s="1028"/>
      <c r="N13" s="1028"/>
      <c r="O13" s="1028"/>
      <c r="P13" s="1028"/>
      <c r="Q13" s="1028"/>
      <c r="R13" s="1028"/>
      <c r="S13" s="1028"/>
      <c r="T13" s="1028"/>
      <c r="U13" s="1028"/>
      <c r="V13" s="1028"/>
      <c r="W13" s="1028"/>
      <c r="X13" s="1028"/>
      <c r="Y13" s="1028"/>
      <c r="Z13" s="1028"/>
    </row>
    <row r="14" spans="1:26" ht="12.75" customHeight="1">
      <c r="A14" s="4" t="str">
        <f>+'6.Procurement Annex'!A35</f>
        <v>6.1.1.6.2</v>
      </c>
      <c r="B14" s="4"/>
      <c r="C14" s="4" t="str">
        <f>+'6.Procurement Annex'!C35</f>
        <v>Any other equipment (please specify)</v>
      </c>
      <c r="D14" s="70">
        <f>+'6.Procurement Annex'!K35</f>
        <v>0</v>
      </c>
      <c r="E14" s="4">
        <f>+'6.Procurement Annex'!L35</f>
        <v>0</v>
      </c>
      <c r="F14" s="125">
        <f>+'6.Procurement Annex'!M35</f>
        <v>0</v>
      </c>
      <c r="G14" s="4">
        <f>+'6.Procurement Annex'!N35</f>
        <v>0</v>
      </c>
      <c r="H14" s="125">
        <f>+'6.Procurement Annex'!O35</f>
        <v>0</v>
      </c>
      <c r="I14" s="70">
        <f>+'6.Procurement Annex'!P35</f>
        <v>0</v>
      </c>
      <c r="J14" s="70"/>
      <c r="K14" s="125"/>
      <c r="L14" s="1028"/>
      <c r="M14" s="1028"/>
      <c r="N14" s="1028"/>
      <c r="O14" s="1028"/>
      <c r="P14" s="1028"/>
      <c r="Q14" s="1028"/>
      <c r="R14" s="1028"/>
      <c r="S14" s="1028"/>
      <c r="T14" s="1028"/>
      <c r="U14" s="1028"/>
      <c r="V14" s="1028"/>
      <c r="W14" s="1028"/>
      <c r="X14" s="1028"/>
      <c r="Y14" s="1028"/>
      <c r="Z14" s="1028"/>
    </row>
    <row r="15" spans="1:26" ht="12.75" customHeight="1">
      <c r="A15" s="67">
        <f>'6.Procurement Annex'!A141</f>
        <v>6.2</v>
      </c>
      <c r="B15" s="67"/>
      <c r="C15" s="67" t="str">
        <f>'6.Procurement Annex'!C141</f>
        <v xml:space="preserve">Procurement of Drugs and supplies </v>
      </c>
      <c r="D15" s="110"/>
      <c r="E15" s="110"/>
      <c r="F15" s="112"/>
      <c r="G15" s="110"/>
      <c r="H15" s="68">
        <f>H16</f>
        <v>1.2</v>
      </c>
      <c r="I15" s="110"/>
      <c r="J15" s="110"/>
      <c r="K15" s="68">
        <f>K16</f>
        <v>0</v>
      </c>
      <c r="L15" s="1028"/>
      <c r="M15" s="1028"/>
      <c r="N15" s="1028"/>
      <c r="O15" s="1028"/>
      <c r="P15" s="1028"/>
      <c r="Q15" s="1028"/>
      <c r="R15" s="1028"/>
      <c r="S15" s="1028"/>
      <c r="T15" s="1028"/>
      <c r="U15" s="1028"/>
      <c r="V15" s="1028"/>
      <c r="W15" s="1028"/>
      <c r="X15" s="1028"/>
      <c r="Y15" s="1028"/>
      <c r="Z15" s="1028"/>
    </row>
    <row r="16" spans="1:26" ht="12.75" customHeight="1">
      <c r="A16" s="78" t="str">
        <f>'6.Procurement Annex'!A198</f>
        <v>6.2.11</v>
      </c>
      <c r="B16" s="78"/>
      <c r="C16" s="78" t="str">
        <f>'6.Procurement Annex'!C198</f>
        <v>Supplies for NIDDCP</v>
      </c>
      <c r="D16" s="204"/>
      <c r="E16" s="116"/>
      <c r="F16" s="652"/>
      <c r="G16" s="116"/>
      <c r="H16" s="265">
        <f>SUM(H17:H18)</f>
        <v>1.2</v>
      </c>
      <c r="I16" s="204"/>
      <c r="J16" s="204"/>
      <c r="K16" s="265">
        <f>SUM(K17:K18)</f>
        <v>0</v>
      </c>
      <c r="L16" s="1028"/>
      <c r="M16" s="1028"/>
      <c r="N16" s="1028"/>
      <c r="O16" s="1028"/>
      <c r="P16" s="1028"/>
      <c r="Q16" s="1028"/>
      <c r="R16" s="1028"/>
      <c r="S16" s="1028"/>
      <c r="T16" s="1028"/>
      <c r="U16" s="1028"/>
      <c r="V16" s="1028"/>
      <c r="W16" s="1028"/>
      <c r="X16" s="1028"/>
      <c r="Y16" s="1028"/>
      <c r="Z16" s="1028"/>
    </row>
    <row r="17" spans="1:26" ht="12.75" customHeight="1">
      <c r="A17" s="4" t="str">
        <f>'6.Procurement Annex'!A199</f>
        <v>6.2.11.1</v>
      </c>
      <c r="B17" s="4" t="str">
        <f>'6.Procurement Annex'!B199</f>
        <v>D.4</v>
      </c>
      <c r="C17" s="4" t="str">
        <f>'6.Procurement Annex'!C199</f>
        <v xml:space="preserve">Supply of Salt Testing Kit </v>
      </c>
      <c r="D17" s="70" t="str">
        <f>'6.Procurement Annex'!K199</f>
        <v>Total cost</v>
      </c>
      <c r="E17" s="4">
        <f>'6.Procurement Annex'!L199</f>
        <v>120000</v>
      </c>
      <c r="F17" s="125">
        <f>'6.Procurement Annex'!M199</f>
        <v>1.2</v>
      </c>
      <c r="G17" s="4">
        <f>'6.Procurement Annex'!N199</f>
        <v>1</v>
      </c>
      <c r="H17" s="125">
        <f>'6.Procurement Annex'!O199</f>
        <v>1.2</v>
      </c>
      <c r="I17" s="70" t="str">
        <f>'6.Procurement Annex'!P199</f>
        <v>6000 salt testing kits to be procured and distributed to all ANM's @20 per kit.</v>
      </c>
      <c r="J17" s="70"/>
      <c r="K17" s="125"/>
      <c r="L17" s="1028"/>
      <c r="M17" s="1028"/>
      <c r="N17" s="1028"/>
      <c r="O17" s="1028"/>
      <c r="P17" s="1028"/>
      <c r="Q17" s="1028"/>
      <c r="R17" s="1028"/>
      <c r="S17" s="1028"/>
      <c r="T17" s="1028"/>
      <c r="U17" s="1028"/>
      <c r="V17" s="1028"/>
      <c r="W17" s="1028"/>
      <c r="X17" s="1028"/>
      <c r="Y17" s="1028"/>
      <c r="Z17" s="1028"/>
    </row>
    <row r="18" spans="1:26" ht="12.75" customHeight="1">
      <c r="A18" s="4" t="str">
        <f>'6.Procurement Annex'!A200</f>
        <v>6.2.11.2</v>
      </c>
      <c r="B18" s="4"/>
      <c r="C18" s="4" t="str">
        <f>'6.Procurement Annex'!C200</f>
        <v>Any other supplies (please specify)</v>
      </c>
      <c r="D18" s="70">
        <f>'6.Procurement Annex'!K200</f>
        <v>0</v>
      </c>
      <c r="E18" s="4">
        <f>'6.Procurement Annex'!L200</f>
        <v>0</v>
      </c>
      <c r="F18" s="125">
        <f>'6.Procurement Annex'!M200</f>
        <v>0</v>
      </c>
      <c r="G18" s="4">
        <f>'6.Procurement Annex'!N200</f>
        <v>0</v>
      </c>
      <c r="H18" s="125">
        <f>'6.Procurement Annex'!O200</f>
        <v>0</v>
      </c>
      <c r="I18" s="70">
        <f>'6.Procurement Annex'!P200</f>
        <v>0</v>
      </c>
      <c r="J18" s="70"/>
      <c r="K18" s="125"/>
      <c r="L18" s="1028"/>
      <c r="M18" s="1028"/>
      <c r="N18" s="1028"/>
      <c r="O18" s="1028"/>
      <c r="P18" s="1028"/>
      <c r="Q18" s="1028"/>
      <c r="R18" s="1028"/>
      <c r="S18" s="1028"/>
      <c r="T18" s="1028"/>
      <c r="U18" s="1028"/>
      <c r="V18" s="1028"/>
      <c r="W18" s="1028"/>
      <c r="X18" s="1028"/>
      <c r="Y18" s="1028"/>
      <c r="Z18" s="1028"/>
    </row>
    <row r="19" spans="1:26" ht="12.75" customHeight="1">
      <c r="A19" s="64">
        <v>10</v>
      </c>
      <c r="B19" s="64"/>
      <c r="C19" s="64" t="s">
        <v>5821</v>
      </c>
      <c r="D19" s="107"/>
      <c r="E19" s="109"/>
      <c r="F19" s="1045"/>
      <c r="G19" s="109"/>
      <c r="H19" s="65">
        <f>H20+H22</f>
        <v>0.25</v>
      </c>
      <c r="I19" s="107"/>
      <c r="J19" s="107"/>
      <c r="K19" s="65">
        <f>K20+K22</f>
        <v>0</v>
      </c>
      <c r="L19" s="1028"/>
      <c r="M19" s="1028"/>
      <c r="N19" s="1028"/>
      <c r="O19" s="1028"/>
      <c r="P19" s="1028"/>
      <c r="Q19" s="1028"/>
      <c r="R19" s="1028"/>
      <c r="S19" s="1028"/>
      <c r="T19" s="1028"/>
      <c r="U19" s="1028"/>
      <c r="V19" s="1028"/>
      <c r="W19" s="1028"/>
      <c r="X19" s="1028"/>
      <c r="Y19" s="1028"/>
      <c r="Z19" s="1028"/>
    </row>
    <row r="20" spans="1:26" ht="12.75" customHeight="1">
      <c r="A20" s="67">
        <v>10.199999999999999</v>
      </c>
      <c r="B20" s="67"/>
      <c r="C20" s="115" t="s">
        <v>725</v>
      </c>
      <c r="D20" s="110"/>
      <c r="E20" s="113"/>
      <c r="F20" s="669"/>
      <c r="G20" s="113"/>
      <c r="H20" s="203">
        <f>H21</f>
        <v>0</v>
      </c>
      <c r="I20" s="110"/>
      <c r="J20" s="110"/>
      <c r="K20" s="203">
        <f>K21</f>
        <v>0</v>
      </c>
      <c r="L20" s="1028"/>
      <c r="M20" s="1028"/>
      <c r="N20" s="1028"/>
      <c r="O20" s="1028"/>
      <c r="P20" s="1028"/>
      <c r="Q20" s="1028"/>
      <c r="R20" s="1028"/>
      <c r="S20" s="1028"/>
      <c r="T20" s="1028"/>
      <c r="U20" s="1028"/>
      <c r="V20" s="1028"/>
      <c r="W20" s="1028"/>
      <c r="X20" s="1028"/>
      <c r="Y20" s="1028"/>
      <c r="Z20" s="1028"/>
    </row>
    <row r="21" spans="1:26" ht="12.75" customHeight="1">
      <c r="A21" s="125" t="str">
        <f>'10.Review Research &amp; Surveillen'!A13</f>
        <v>10.2.2</v>
      </c>
      <c r="B21" s="125" t="str">
        <f>'10.Review Research &amp; Surveillen'!B13</f>
        <v>D.3</v>
      </c>
      <c r="C21" s="125" t="str">
        <f>'10.Review Research &amp; Surveillen'!C13</f>
        <v>IDD Surveys/Re-surveys</v>
      </c>
      <c r="D21" s="215">
        <f>'10.Review Research &amp; Surveillen'!K13</f>
        <v>0</v>
      </c>
      <c r="E21" s="276">
        <f>'10.Review Research &amp; Surveillen'!L13</f>
        <v>0</v>
      </c>
      <c r="F21" s="125">
        <f>'10.Review Research &amp; Surveillen'!M13</f>
        <v>0</v>
      </c>
      <c r="G21" s="276">
        <f>'10.Review Research &amp; Surveillen'!N13</f>
        <v>0</v>
      </c>
      <c r="H21" s="125">
        <f>'10.Review Research &amp; Surveillen'!O13</f>
        <v>0</v>
      </c>
      <c r="I21" s="215">
        <f>'10.Review Research &amp; Surveillen'!P13</f>
        <v>0</v>
      </c>
      <c r="J21" s="215"/>
      <c r="K21" s="125"/>
      <c r="L21" s="1028"/>
      <c r="M21" s="1028"/>
      <c r="N21" s="1028"/>
      <c r="O21" s="1028"/>
      <c r="P21" s="1028"/>
      <c r="Q21" s="1028"/>
      <c r="R21" s="1028"/>
      <c r="S21" s="1028"/>
      <c r="T21" s="1028"/>
      <c r="U21" s="1028"/>
      <c r="V21" s="1028"/>
      <c r="W21" s="1028"/>
      <c r="X21" s="1028"/>
      <c r="Y21" s="1028"/>
      <c r="Z21" s="1028"/>
    </row>
    <row r="22" spans="1:26" ht="12.75" customHeight="1">
      <c r="A22" s="67">
        <v>10.4</v>
      </c>
      <c r="B22" s="67"/>
      <c r="C22" s="115" t="s">
        <v>750</v>
      </c>
      <c r="D22" s="110"/>
      <c r="E22" s="113"/>
      <c r="F22" s="669"/>
      <c r="G22" s="113"/>
      <c r="H22" s="203">
        <f>H23</f>
        <v>0.25</v>
      </c>
      <c r="I22" s="110"/>
      <c r="J22" s="110"/>
      <c r="K22" s="203">
        <f>K23</f>
        <v>0</v>
      </c>
      <c r="L22" s="1028"/>
      <c r="M22" s="1028"/>
      <c r="N22" s="1028"/>
      <c r="O22" s="1028"/>
      <c r="P22" s="1028"/>
      <c r="Q22" s="1028"/>
      <c r="R22" s="1028"/>
      <c r="S22" s="1028"/>
      <c r="T22" s="1028"/>
      <c r="U22" s="1028"/>
      <c r="V22" s="1028"/>
      <c r="W22" s="1028"/>
      <c r="X22" s="1028"/>
      <c r="Y22" s="1028"/>
      <c r="Z22" s="1028"/>
    </row>
    <row r="23" spans="1:26" ht="12.75" customHeight="1">
      <c r="A23" s="4" t="str">
        <f>'10.Review Research &amp; Surveillen'!A47</f>
        <v>10.4.1</v>
      </c>
      <c r="B23" s="4" t="str">
        <f>'10.Review Research &amp; Surveillen'!B47</f>
        <v>D.6</v>
      </c>
      <c r="C23" s="4" t="str">
        <f>'10.Review Research &amp; Surveillen'!C47</f>
        <v>Management of IDD Monitoring Laboratory</v>
      </c>
      <c r="D23" s="70" t="str">
        <f>'10.Review Research &amp; Surveillen'!K47</f>
        <v>Total cost</v>
      </c>
      <c r="E23" s="4">
        <f>'10.Review Research &amp; Surveillen'!L47</f>
        <v>25000</v>
      </c>
      <c r="F23" s="125">
        <f>'10.Review Research &amp; Surveillen'!M47</f>
        <v>0.25</v>
      </c>
      <c r="G23" s="4">
        <f>'10.Review Research &amp; Surveillen'!N47</f>
        <v>1</v>
      </c>
      <c r="H23" s="125">
        <f>'10.Review Research &amp; Surveillen'!O47</f>
        <v>0.25</v>
      </c>
      <c r="I23" s="70" t="str">
        <f>'10.Review Research &amp; Surveillen'!P47</f>
        <v>Continued activity: 
Amount Rs.0.25 Lakhs for Lab consumable.</v>
      </c>
      <c r="J23" s="70" t="s">
        <v>5822</v>
      </c>
      <c r="K23" s="125"/>
      <c r="L23" s="1028"/>
      <c r="M23" s="1028"/>
      <c r="N23" s="1028"/>
      <c r="O23" s="1028"/>
      <c r="P23" s="1028"/>
      <c r="Q23" s="1028"/>
      <c r="R23" s="1028"/>
      <c r="S23" s="1028"/>
      <c r="T23" s="1028"/>
      <c r="U23" s="1028"/>
      <c r="V23" s="1028"/>
      <c r="W23" s="1028"/>
      <c r="X23" s="1028"/>
      <c r="Y23" s="1028"/>
      <c r="Z23" s="1028"/>
    </row>
    <row r="24" spans="1:26" ht="12.75" customHeight="1">
      <c r="A24" s="64">
        <v>11</v>
      </c>
      <c r="B24" s="64"/>
      <c r="C24" s="64" t="s">
        <v>27</v>
      </c>
      <c r="D24" s="107"/>
      <c r="E24" s="107"/>
      <c r="F24" s="1035"/>
      <c r="G24" s="107"/>
      <c r="H24" s="65">
        <f>H25</f>
        <v>2</v>
      </c>
      <c r="I24" s="107"/>
      <c r="J24" s="107"/>
      <c r="K24" s="65">
        <f>K25</f>
        <v>0</v>
      </c>
      <c r="L24" s="1028"/>
      <c r="M24" s="1028"/>
      <c r="N24" s="1028"/>
      <c r="O24" s="1028"/>
      <c r="P24" s="1028"/>
      <c r="Q24" s="1028"/>
      <c r="R24" s="1028"/>
      <c r="S24" s="1028"/>
      <c r="T24" s="1028"/>
      <c r="U24" s="1028"/>
      <c r="V24" s="1028"/>
      <c r="W24" s="1028"/>
      <c r="X24" s="1028"/>
      <c r="Y24" s="1028"/>
      <c r="Z24" s="1028"/>
    </row>
    <row r="25" spans="1:26" ht="12.75" customHeight="1">
      <c r="A25" s="202">
        <v>11.14</v>
      </c>
      <c r="B25" s="202"/>
      <c r="C25" s="115" t="s">
        <v>4184</v>
      </c>
      <c r="D25" s="110"/>
      <c r="E25" s="113"/>
      <c r="F25" s="669"/>
      <c r="G25" s="113"/>
      <c r="H25" s="203">
        <f>H26+H27</f>
        <v>2</v>
      </c>
      <c r="I25" s="110"/>
      <c r="J25" s="110"/>
      <c r="K25" s="203">
        <f>K26+K27</f>
        <v>0</v>
      </c>
      <c r="L25" s="1028"/>
      <c r="M25" s="1028"/>
      <c r="N25" s="1028"/>
      <c r="O25" s="1028"/>
      <c r="P25" s="1028"/>
      <c r="Q25" s="1028"/>
      <c r="R25" s="1028"/>
      <c r="S25" s="1028"/>
      <c r="T25" s="1028"/>
      <c r="U25" s="1028"/>
      <c r="V25" s="1028"/>
      <c r="W25" s="1028"/>
      <c r="X25" s="1028"/>
      <c r="Y25" s="1028"/>
      <c r="Z25" s="1028"/>
    </row>
    <row r="26" spans="1:26" ht="12.75" customHeight="1">
      <c r="A26" s="4" t="str">
        <f>'11.IEC-BCC Annex'!A50</f>
        <v>11.14.1</v>
      </c>
      <c r="B26" s="4" t="str">
        <f>'11.IEC-BCC Annex'!B50</f>
        <v>B.10.6.7</v>
      </c>
      <c r="C26" s="4" t="str">
        <f>'11.IEC-BCC Annex'!C50</f>
        <v>Health Education &amp; Publicity for NIDDCP</v>
      </c>
      <c r="D26" s="70" t="str">
        <f>'11.IEC-BCC Annex'!K50</f>
        <v>Total Cost</v>
      </c>
      <c r="E26" s="4">
        <f>'11.IEC-BCC Annex'!L50</f>
        <v>200000</v>
      </c>
      <c r="F26" s="125">
        <f>'11.IEC-BCC Annex'!M50</f>
        <v>2</v>
      </c>
      <c r="G26" s="4">
        <f>'11.IEC-BCC Annex'!N50</f>
        <v>1</v>
      </c>
      <c r="H26" s="125">
        <f>'11.IEC-BCC Annex'!O50</f>
        <v>2</v>
      </c>
      <c r="I26" s="70" t="str">
        <f>'11.IEC-BCC Annex'!P50</f>
        <v>Continued activity:
For Health Education &amp; Publicity including Global IDD Prevention day celebration.</v>
      </c>
      <c r="J26" s="70"/>
      <c r="K26" s="125"/>
      <c r="L26" s="1028"/>
      <c r="M26" s="1028"/>
      <c r="N26" s="1028"/>
      <c r="O26" s="1028"/>
      <c r="P26" s="1028"/>
      <c r="Q26" s="1028"/>
      <c r="R26" s="1028"/>
      <c r="S26" s="1028"/>
      <c r="T26" s="1028"/>
      <c r="U26" s="1028"/>
      <c r="V26" s="1028"/>
      <c r="W26" s="1028"/>
      <c r="X26" s="1028"/>
      <c r="Y26" s="1028"/>
      <c r="Z26" s="1028"/>
    </row>
    <row r="27" spans="1:26" ht="12.75" customHeight="1">
      <c r="A27" s="4" t="str">
        <f>'11.IEC-BCC Annex'!A51</f>
        <v>11.14.2</v>
      </c>
      <c r="B27" s="4"/>
      <c r="C27" s="4" t="str">
        <f>'11.IEC-BCC Annex'!C51</f>
        <v>Any other IEC/BCC activities (please specify)</v>
      </c>
      <c r="D27" s="70">
        <f>'11.IEC-BCC Annex'!K51</f>
        <v>0</v>
      </c>
      <c r="E27" s="4">
        <f>'11.IEC-BCC Annex'!L51</f>
        <v>0</v>
      </c>
      <c r="F27" s="125">
        <f>'11.IEC-BCC Annex'!M51</f>
        <v>0</v>
      </c>
      <c r="G27" s="4">
        <f>'11.IEC-BCC Annex'!N51</f>
        <v>0</v>
      </c>
      <c r="H27" s="125">
        <f>'11.IEC-BCC Annex'!O51</f>
        <v>0</v>
      </c>
      <c r="I27" s="70">
        <f>'11.IEC-BCC Annex'!P51</f>
        <v>0</v>
      </c>
      <c r="J27" s="70"/>
      <c r="K27" s="125"/>
      <c r="L27" s="1028"/>
      <c r="M27" s="1028"/>
      <c r="N27" s="1028"/>
      <c r="O27" s="1028"/>
      <c r="P27" s="1028"/>
      <c r="Q27" s="1028"/>
      <c r="R27" s="1028"/>
      <c r="S27" s="1028"/>
      <c r="T27" s="1028"/>
      <c r="U27" s="1028"/>
      <c r="V27" s="1028"/>
      <c r="W27" s="1028"/>
      <c r="X27" s="1028"/>
      <c r="Y27" s="1028"/>
      <c r="Z27" s="1028"/>
    </row>
    <row r="28" spans="1:26" ht="12.75" customHeight="1">
      <c r="A28" s="1028"/>
      <c r="B28" s="1028"/>
      <c r="C28" s="1028"/>
      <c r="D28" s="1051"/>
      <c r="E28" s="1028"/>
      <c r="F28" s="1028"/>
      <c r="G28" s="1028"/>
      <c r="H28" s="1028"/>
      <c r="I28" s="982"/>
      <c r="J28" s="982"/>
      <c r="K28" s="1028"/>
      <c r="L28" s="1028"/>
      <c r="M28" s="1028"/>
      <c r="N28" s="1028"/>
      <c r="O28" s="1028"/>
      <c r="P28" s="1028"/>
      <c r="Q28" s="1028"/>
      <c r="R28" s="1028"/>
      <c r="S28" s="1028"/>
      <c r="T28" s="1028"/>
      <c r="U28" s="1028"/>
      <c r="V28" s="1028"/>
      <c r="W28" s="1028"/>
      <c r="X28" s="1028"/>
      <c r="Y28" s="1028"/>
      <c r="Z28" s="1028"/>
    </row>
    <row r="29" spans="1:26" ht="12.75" customHeight="1">
      <c r="A29" s="1028"/>
      <c r="B29" s="1028"/>
      <c r="C29" s="1028"/>
      <c r="D29" s="1051"/>
      <c r="E29" s="1028"/>
      <c r="F29" s="1028"/>
      <c r="G29" s="1028"/>
      <c r="H29" s="1028"/>
      <c r="I29" s="982"/>
      <c r="J29" s="982"/>
      <c r="K29" s="1028"/>
      <c r="L29" s="1028"/>
      <c r="M29" s="1028"/>
      <c r="N29" s="1028"/>
      <c r="O29" s="1028"/>
      <c r="P29" s="1028"/>
      <c r="Q29" s="1028"/>
      <c r="R29" s="1028"/>
      <c r="S29" s="1028"/>
      <c r="T29" s="1028"/>
      <c r="U29" s="1028"/>
      <c r="V29" s="1028"/>
      <c r="W29" s="1028"/>
      <c r="X29" s="1028"/>
      <c r="Y29" s="1028"/>
      <c r="Z29" s="1028"/>
    </row>
    <row r="30" spans="1:26" ht="12.75" customHeight="1">
      <c r="A30" s="1028"/>
      <c r="B30" s="1028"/>
      <c r="C30" s="1028"/>
      <c r="D30" s="1051"/>
      <c r="E30" s="1028"/>
      <c r="F30" s="1028"/>
      <c r="G30" s="1028"/>
      <c r="H30" s="1028"/>
      <c r="I30" s="982"/>
      <c r="J30" s="982"/>
      <c r="K30" s="1028"/>
      <c r="L30" s="1028"/>
      <c r="M30" s="1028"/>
      <c r="N30" s="1028"/>
      <c r="O30" s="1028"/>
      <c r="P30" s="1028"/>
      <c r="Q30" s="1028"/>
      <c r="R30" s="1028"/>
      <c r="S30" s="1028"/>
      <c r="T30" s="1028"/>
      <c r="U30" s="1028"/>
      <c r="V30" s="1028"/>
      <c r="W30" s="1028"/>
      <c r="X30" s="1028"/>
      <c r="Y30" s="1028"/>
      <c r="Z30" s="1028"/>
    </row>
    <row r="31" spans="1:26" ht="12.75" customHeight="1">
      <c r="A31" s="1028"/>
      <c r="B31" s="1028"/>
      <c r="C31" s="1028"/>
      <c r="D31" s="1051"/>
      <c r="E31" s="1028"/>
      <c r="F31" s="1028"/>
      <c r="G31" s="1028"/>
      <c r="H31" s="1028"/>
      <c r="I31" s="982"/>
      <c r="J31" s="982"/>
      <c r="K31" s="1028"/>
      <c r="L31" s="1028"/>
      <c r="M31" s="1028"/>
      <c r="N31" s="1028"/>
      <c r="O31" s="1028"/>
      <c r="P31" s="1028"/>
      <c r="Q31" s="1028"/>
      <c r="R31" s="1028"/>
      <c r="S31" s="1028"/>
      <c r="T31" s="1028"/>
      <c r="U31" s="1028"/>
      <c r="V31" s="1028"/>
      <c r="W31" s="1028"/>
      <c r="X31" s="1028"/>
      <c r="Y31" s="1028"/>
      <c r="Z31" s="1028"/>
    </row>
    <row r="32" spans="1:26" ht="12.75" customHeight="1">
      <c r="A32" s="1028"/>
      <c r="B32" s="1028"/>
      <c r="C32" s="1028"/>
      <c r="D32" s="1051"/>
      <c r="E32" s="1028"/>
      <c r="F32" s="1028"/>
      <c r="G32" s="1028"/>
      <c r="H32" s="1028"/>
      <c r="I32" s="982"/>
      <c r="J32" s="982"/>
      <c r="K32" s="1028"/>
      <c r="L32" s="1028"/>
      <c r="M32" s="1028"/>
      <c r="N32" s="1028"/>
      <c r="O32" s="1028"/>
      <c r="P32" s="1028"/>
      <c r="Q32" s="1028"/>
      <c r="R32" s="1028"/>
      <c r="S32" s="1028"/>
      <c r="T32" s="1028"/>
      <c r="U32" s="1028"/>
      <c r="V32" s="1028"/>
      <c r="W32" s="1028"/>
      <c r="X32" s="1028"/>
      <c r="Y32" s="1028"/>
      <c r="Z32" s="1028"/>
    </row>
    <row r="33" spans="1:26" ht="12.75" customHeight="1">
      <c r="A33" s="1028"/>
      <c r="B33" s="1028"/>
      <c r="C33" s="1028"/>
      <c r="D33" s="1051"/>
      <c r="E33" s="1028"/>
      <c r="F33" s="1028"/>
      <c r="G33" s="1028"/>
      <c r="H33" s="1028"/>
      <c r="I33" s="982"/>
      <c r="J33" s="982"/>
      <c r="K33" s="1028"/>
      <c r="L33" s="1028"/>
      <c r="M33" s="1028"/>
      <c r="N33" s="1028"/>
      <c r="O33" s="1028"/>
      <c r="P33" s="1028"/>
      <c r="Q33" s="1028"/>
      <c r="R33" s="1028"/>
      <c r="S33" s="1028"/>
      <c r="T33" s="1028"/>
      <c r="U33" s="1028"/>
      <c r="V33" s="1028"/>
      <c r="W33" s="1028"/>
      <c r="X33" s="1028"/>
      <c r="Y33" s="1028"/>
      <c r="Z33" s="1028"/>
    </row>
    <row r="34" spans="1:26" ht="12.75" customHeight="1">
      <c r="A34" s="1028"/>
      <c r="B34" s="1028"/>
      <c r="C34" s="1028"/>
      <c r="D34" s="1051"/>
      <c r="E34" s="1028"/>
      <c r="F34" s="1028"/>
      <c r="G34" s="1028"/>
      <c r="H34" s="1028"/>
      <c r="I34" s="982"/>
      <c r="J34" s="982"/>
      <c r="K34" s="1028"/>
      <c r="L34" s="1028"/>
      <c r="M34" s="1028"/>
      <c r="N34" s="1028"/>
      <c r="O34" s="1028"/>
      <c r="P34" s="1028"/>
      <c r="Q34" s="1028"/>
      <c r="R34" s="1028"/>
      <c r="S34" s="1028"/>
      <c r="T34" s="1028"/>
      <c r="U34" s="1028"/>
      <c r="V34" s="1028"/>
      <c r="W34" s="1028"/>
      <c r="X34" s="1028"/>
      <c r="Y34" s="1028"/>
      <c r="Z34" s="1028"/>
    </row>
    <row r="35" spans="1:26" ht="12.75" customHeight="1">
      <c r="A35" s="1028"/>
      <c r="B35" s="1028"/>
      <c r="C35" s="1028"/>
      <c r="D35" s="1051"/>
      <c r="E35" s="1028"/>
      <c r="F35" s="1028"/>
      <c r="G35" s="1028"/>
      <c r="H35" s="1028"/>
      <c r="I35" s="982"/>
      <c r="J35" s="982"/>
      <c r="K35" s="1028"/>
      <c r="L35" s="1028"/>
      <c r="M35" s="1028"/>
      <c r="N35" s="1028"/>
      <c r="O35" s="1028"/>
      <c r="P35" s="1028"/>
      <c r="Q35" s="1028"/>
      <c r="R35" s="1028"/>
      <c r="S35" s="1028"/>
      <c r="T35" s="1028"/>
      <c r="U35" s="1028"/>
      <c r="V35" s="1028"/>
      <c r="W35" s="1028"/>
      <c r="X35" s="1028"/>
      <c r="Y35" s="1028"/>
      <c r="Z35" s="1028"/>
    </row>
    <row r="36" spans="1:26" ht="12.75" customHeight="1">
      <c r="A36" s="1028"/>
      <c r="B36" s="1028"/>
      <c r="C36" s="1028"/>
      <c r="D36" s="1051"/>
      <c r="E36" s="1028"/>
      <c r="F36" s="1028"/>
      <c r="G36" s="1028"/>
      <c r="H36" s="1028"/>
      <c r="I36" s="982"/>
      <c r="J36" s="982"/>
      <c r="K36" s="1028"/>
      <c r="L36" s="1028"/>
      <c r="M36" s="1028"/>
      <c r="N36" s="1028"/>
      <c r="O36" s="1028"/>
      <c r="P36" s="1028"/>
      <c r="Q36" s="1028"/>
      <c r="R36" s="1028"/>
      <c r="S36" s="1028"/>
      <c r="T36" s="1028"/>
      <c r="U36" s="1028"/>
      <c r="V36" s="1028"/>
      <c r="W36" s="1028"/>
      <c r="X36" s="1028"/>
      <c r="Y36" s="1028"/>
      <c r="Z36" s="1028"/>
    </row>
    <row r="37" spans="1:26" ht="12.75" customHeight="1">
      <c r="A37" s="1028"/>
      <c r="B37" s="1028"/>
      <c r="C37" s="1028"/>
      <c r="D37" s="1051"/>
      <c r="E37" s="1028"/>
      <c r="F37" s="1028"/>
      <c r="G37" s="1028"/>
      <c r="H37" s="1028"/>
      <c r="I37" s="982"/>
      <c r="J37" s="982"/>
      <c r="K37" s="1028"/>
      <c r="L37" s="1028"/>
      <c r="M37" s="1028"/>
      <c r="N37" s="1028"/>
      <c r="O37" s="1028"/>
      <c r="P37" s="1028"/>
      <c r="Q37" s="1028"/>
      <c r="R37" s="1028"/>
      <c r="S37" s="1028"/>
      <c r="T37" s="1028"/>
      <c r="U37" s="1028"/>
      <c r="V37" s="1028"/>
      <c r="W37" s="1028"/>
      <c r="X37" s="1028"/>
      <c r="Y37" s="1028"/>
      <c r="Z37" s="1028"/>
    </row>
    <row r="38" spans="1:26" ht="12.75" customHeight="1">
      <c r="A38" s="1028"/>
      <c r="B38" s="1028"/>
      <c r="C38" s="1028"/>
      <c r="D38" s="1051"/>
      <c r="E38" s="1028"/>
      <c r="F38" s="1028"/>
      <c r="G38" s="1028"/>
      <c r="H38" s="1028"/>
      <c r="I38" s="982"/>
      <c r="J38" s="982"/>
      <c r="K38" s="1028"/>
      <c r="L38" s="1028"/>
      <c r="M38" s="1028"/>
      <c r="N38" s="1028"/>
      <c r="O38" s="1028"/>
      <c r="P38" s="1028"/>
      <c r="Q38" s="1028"/>
      <c r="R38" s="1028"/>
      <c r="S38" s="1028"/>
      <c r="T38" s="1028"/>
      <c r="U38" s="1028"/>
      <c r="V38" s="1028"/>
      <c r="W38" s="1028"/>
      <c r="X38" s="1028"/>
      <c r="Y38" s="1028"/>
      <c r="Z38" s="1028"/>
    </row>
    <row r="39" spans="1:26" ht="12.75" customHeight="1">
      <c r="A39" s="1028"/>
      <c r="B39" s="1028"/>
      <c r="C39" s="1028"/>
      <c r="D39" s="1051"/>
      <c r="E39" s="1028"/>
      <c r="F39" s="1028"/>
      <c r="G39" s="1028"/>
      <c r="H39" s="1028"/>
      <c r="I39" s="982"/>
      <c r="J39" s="982"/>
      <c r="K39" s="1028"/>
      <c r="L39" s="1028"/>
      <c r="M39" s="1028"/>
      <c r="N39" s="1028"/>
      <c r="O39" s="1028"/>
      <c r="P39" s="1028"/>
      <c r="Q39" s="1028"/>
      <c r="R39" s="1028"/>
      <c r="S39" s="1028"/>
      <c r="T39" s="1028"/>
      <c r="U39" s="1028"/>
      <c r="V39" s="1028"/>
      <c r="W39" s="1028"/>
      <c r="X39" s="1028"/>
      <c r="Y39" s="1028"/>
      <c r="Z39" s="1028"/>
    </row>
    <row r="40" spans="1:26" ht="12.75" customHeight="1">
      <c r="A40" s="1028"/>
      <c r="B40" s="1028"/>
      <c r="C40" s="1028"/>
      <c r="D40" s="1051"/>
      <c r="E40" s="1028"/>
      <c r="F40" s="1028"/>
      <c r="G40" s="1028"/>
      <c r="H40" s="1028"/>
      <c r="I40" s="982"/>
      <c r="J40" s="982"/>
      <c r="K40" s="1028"/>
      <c r="L40" s="1028"/>
      <c r="M40" s="1028"/>
      <c r="N40" s="1028"/>
      <c r="O40" s="1028"/>
      <c r="P40" s="1028"/>
      <c r="Q40" s="1028"/>
      <c r="R40" s="1028"/>
      <c r="S40" s="1028"/>
      <c r="T40" s="1028"/>
      <c r="U40" s="1028"/>
      <c r="V40" s="1028"/>
      <c r="W40" s="1028"/>
      <c r="X40" s="1028"/>
      <c r="Y40" s="1028"/>
      <c r="Z40" s="1028"/>
    </row>
    <row r="41" spans="1:26" ht="12.75" customHeight="1">
      <c r="A41" s="1028"/>
      <c r="B41" s="1028"/>
      <c r="C41" s="1028"/>
      <c r="D41" s="1051"/>
      <c r="E41" s="1028"/>
      <c r="F41" s="1028"/>
      <c r="G41" s="1028"/>
      <c r="H41" s="1028"/>
      <c r="I41" s="982"/>
      <c r="J41" s="982"/>
      <c r="K41" s="1028"/>
      <c r="L41" s="1028"/>
      <c r="M41" s="1028"/>
      <c r="N41" s="1028"/>
      <c r="O41" s="1028"/>
      <c r="P41" s="1028"/>
      <c r="Q41" s="1028"/>
      <c r="R41" s="1028"/>
      <c r="S41" s="1028"/>
      <c r="T41" s="1028"/>
      <c r="U41" s="1028"/>
      <c r="V41" s="1028"/>
      <c r="W41" s="1028"/>
      <c r="X41" s="1028"/>
      <c r="Y41" s="1028"/>
      <c r="Z41" s="1028"/>
    </row>
    <row r="42" spans="1:26" ht="12.75" customHeight="1">
      <c r="A42" s="1028"/>
      <c r="B42" s="1028"/>
      <c r="C42" s="1028"/>
      <c r="D42" s="1051"/>
      <c r="E42" s="1028"/>
      <c r="F42" s="1028"/>
      <c r="G42" s="1028"/>
      <c r="H42" s="1028"/>
      <c r="I42" s="982"/>
      <c r="J42" s="982"/>
      <c r="K42" s="1028"/>
      <c r="L42" s="1028"/>
      <c r="M42" s="1028"/>
      <c r="N42" s="1028"/>
      <c r="O42" s="1028"/>
      <c r="P42" s="1028"/>
      <c r="Q42" s="1028"/>
      <c r="R42" s="1028"/>
      <c r="S42" s="1028"/>
      <c r="T42" s="1028"/>
      <c r="U42" s="1028"/>
      <c r="V42" s="1028"/>
      <c r="W42" s="1028"/>
      <c r="X42" s="1028"/>
      <c r="Y42" s="1028"/>
      <c r="Z42" s="1028"/>
    </row>
    <row r="43" spans="1:26" ht="12.75" customHeight="1">
      <c r="A43" s="1028"/>
      <c r="B43" s="1028"/>
      <c r="C43" s="1028"/>
      <c r="D43" s="1051"/>
      <c r="E43" s="1028"/>
      <c r="F43" s="1028"/>
      <c r="G43" s="1028"/>
      <c r="H43" s="1028"/>
      <c r="I43" s="982"/>
      <c r="J43" s="982"/>
      <c r="K43" s="1028"/>
      <c r="L43" s="1028"/>
      <c r="M43" s="1028"/>
      <c r="N43" s="1028"/>
      <c r="O43" s="1028"/>
      <c r="P43" s="1028"/>
      <c r="Q43" s="1028"/>
      <c r="R43" s="1028"/>
      <c r="S43" s="1028"/>
      <c r="T43" s="1028"/>
      <c r="U43" s="1028"/>
      <c r="V43" s="1028"/>
      <c r="W43" s="1028"/>
      <c r="X43" s="1028"/>
      <c r="Y43" s="1028"/>
      <c r="Z43" s="1028"/>
    </row>
    <row r="44" spans="1:26" ht="12.75" customHeight="1">
      <c r="A44" s="1028"/>
      <c r="B44" s="1028"/>
      <c r="C44" s="1028"/>
      <c r="D44" s="1051"/>
      <c r="E44" s="1028"/>
      <c r="F44" s="1028"/>
      <c r="G44" s="1028"/>
      <c r="H44" s="1028"/>
      <c r="I44" s="982"/>
      <c r="J44" s="982"/>
      <c r="K44" s="1028"/>
      <c r="L44" s="1028"/>
      <c r="M44" s="1028"/>
      <c r="N44" s="1028"/>
      <c r="O44" s="1028"/>
      <c r="P44" s="1028"/>
      <c r="Q44" s="1028"/>
      <c r="R44" s="1028"/>
      <c r="S44" s="1028"/>
      <c r="T44" s="1028"/>
      <c r="U44" s="1028"/>
      <c r="V44" s="1028"/>
      <c r="W44" s="1028"/>
      <c r="X44" s="1028"/>
      <c r="Y44" s="1028"/>
      <c r="Z44" s="1028"/>
    </row>
    <row r="45" spans="1:26" ht="12.75" customHeight="1">
      <c r="A45" s="1028"/>
      <c r="B45" s="1028"/>
      <c r="C45" s="1028"/>
      <c r="D45" s="1051"/>
      <c r="E45" s="1028"/>
      <c r="F45" s="1028"/>
      <c r="G45" s="1028"/>
      <c r="H45" s="1028"/>
      <c r="I45" s="982"/>
      <c r="J45" s="982"/>
      <c r="K45" s="1028"/>
      <c r="L45" s="1028"/>
      <c r="M45" s="1028"/>
      <c r="N45" s="1028"/>
      <c r="O45" s="1028"/>
      <c r="P45" s="1028"/>
      <c r="Q45" s="1028"/>
      <c r="R45" s="1028"/>
      <c r="S45" s="1028"/>
      <c r="T45" s="1028"/>
      <c r="U45" s="1028"/>
      <c r="V45" s="1028"/>
      <c r="W45" s="1028"/>
      <c r="X45" s="1028"/>
      <c r="Y45" s="1028"/>
      <c r="Z45" s="1028"/>
    </row>
    <row r="46" spans="1:26" ht="12.75" customHeight="1">
      <c r="A46" s="1028"/>
      <c r="B46" s="1028"/>
      <c r="C46" s="1028"/>
      <c r="D46" s="1051"/>
      <c r="E46" s="1028"/>
      <c r="F46" s="1028"/>
      <c r="G46" s="1028"/>
      <c r="H46" s="1028"/>
      <c r="I46" s="982"/>
      <c r="J46" s="982"/>
      <c r="K46" s="1028"/>
      <c r="L46" s="1028"/>
      <c r="M46" s="1028"/>
      <c r="N46" s="1028"/>
      <c r="O46" s="1028"/>
      <c r="P46" s="1028"/>
      <c r="Q46" s="1028"/>
      <c r="R46" s="1028"/>
      <c r="S46" s="1028"/>
      <c r="T46" s="1028"/>
      <c r="U46" s="1028"/>
      <c r="V46" s="1028"/>
      <c r="W46" s="1028"/>
      <c r="X46" s="1028"/>
      <c r="Y46" s="1028"/>
      <c r="Z46" s="1028"/>
    </row>
    <row r="47" spans="1:26" ht="12.75" customHeight="1">
      <c r="A47" s="1028"/>
      <c r="B47" s="1028"/>
      <c r="C47" s="1028"/>
      <c r="D47" s="1051"/>
      <c r="E47" s="1028"/>
      <c r="F47" s="1028"/>
      <c r="G47" s="1028"/>
      <c r="H47" s="1028"/>
      <c r="I47" s="982"/>
      <c r="J47" s="982"/>
      <c r="K47" s="1028"/>
      <c r="L47" s="1028"/>
      <c r="M47" s="1028"/>
      <c r="N47" s="1028"/>
      <c r="O47" s="1028"/>
      <c r="P47" s="1028"/>
      <c r="Q47" s="1028"/>
      <c r="R47" s="1028"/>
      <c r="S47" s="1028"/>
      <c r="T47" s="1028"/>
      <c r="U47" s="1028"/>
      <c r="V47" s="1028"/>
      <c r="W47" s="1028"/>
      <c r="X47" s="1028"/>
      <c r="Y47" s="1028"/>
      <c r="Z47" s="1028"/>
    </row>
    <row r="48" spans="1:26" ht="12.75" customHeight="1">
      <c r="A48" s="1028"/>
      <c r="B48" s="1028"/>
      <c r="C48" s="1028"/>
      <c r="D48" s="1051"/>
      <c r="E48" s="1028"/>
      <c r="F48" s="1028"/>
      <c r="G48" s="1028"/>
      <c r="H48" s="1028"/>
      <c r="I48" s="982"/>
      <c r="J48" s="982"/>
      <c r="K48" s="1028"/>
      <c r="L48" s="1028"/>
      <c r="M48" s="1028"/>
      <c r="N48" s="1028"/>
      <c r="O48" s="1028"/>
      <c r="P48" s="1028"/>
      <c r="Q48" s="1028"/>
      <c r="R48" s="1028"/>
      <c r="S48" s="1028"/>
      <c r="T48" s="1028"/>
      <c r="U48" s="1028"/>
      <c r="V48" s="1028"/>
      <c r="W48" s="1028"/>
      <c r="X48" s="1028"/>
      <c r="Y48" s="1028"/>
      <c r="Z48" s="1028"/>
    </row>
    <row r="49" spans="1:26" ht="12.75" customHeight="1">
      <c r="A49" s="1028"/>
      <c r="B49" s="1028"/>
      <c r="C49" s="1028"/>
      <c r="D49" s="1051"/>
      <c r="E49" s="1028"/>
      <c r="F49" s="1028"/>
      <c r="G49" s="1028"/>
      <c r="H49" s="1028"/>
      <c r="I49" s="982"/>
      <c r="J49" s="982"/>
      <c r="K49" s="1028"/>
      <c r="L49" s="1028"/>
      <c r="M49" s="1028"/>
      <c r="N49" s="1028"/>
      <c r="O49" s="1028"/>
      <c r="P49" s="1028"/>
      <c r="Q49" s="1028"/>
      <c r="R49" s="1028"/>
      <c r="S49" s="1028"/>
      <c r="T49" s="1028"/>
      <c r="U49" s="1028"/>
      <c r="V49" s="1028"/>
      <c r="W49" s="1028"/>
      <c r="X49" s="1028"/>
      <c r="Y49" s="1028"/>
      <c r="Z49" s="1028"/>
    </row>
    <row r="50" spans="1:26" ht="12.75" customHeight="1">
      <c r="A50" s="1028"/>
      <c r="B50" s="1028"/>
      <c r="C50" s="1028"/>
      <c r="D50" s="1051"/>
      <c r="E50" s="1028"/>
      <c r="F50" s="1028"/>
      <c r="G50" s="1028"/>
      <c r="H50" s="1028"/>
      <c r="I50" s="982"/>
      <c r="J50" s="982"/>
      <c r="K50" s="1028"/>
      <c r="L50" s="1028"/>
      <c r="M50" s="1028"/>
      <c r="N50" s="1028"/>
      <c r="O50" s="1028"/>
      <c r="P50" s="1028"/>
      <c r="Q50" s="1028"/>
      <c r="R50" s="1028"/>
      <c r="S50" s="1028"/>
      <c r="T50" s="1028"/>
      <c r="U50" s="1028"/>
      <c r="V50" s="1028"/>
      <c r="W50" s="1028"/>
      <c r="X50" s="1028"/>
      <c r="Y50" s="1028"/>
      <c r="Z50" s="1028"/>
    </row>
    <row r="51" spans="1:26" ht="12.75" customHeight="1">
      <c r="A51" s="1028"/>
      <c r="B51" s="1028"/>
      <c r="C51" s="1028"/>
      <c r="D51" s="1051"/>
      <c r="E51" s="1028"/>
      <c r="F51" s="1028"/>
      <c r="G51" s="1028"/>
      <c r="H51" s="1028"/>
      <c r="I51" s="982"/>
      <c r="J51" s="982"/>
      <c r="K51" s="1028"/>
      <c r="L51" s="1028"/>
      <c r="M51" s="1028"/>
      <c r="N51" s="1028"/>
      <c r="O51" s="1028"/>
      <c r="P51" s="1028"/>
      <c r="Q51" s="1028"/>
      <c r="R51" s="1028"/>
      <c r="S51" s="1028"/>
      <c r="T51" s="1028"/>
      <c r="U51" s="1028"/>
      <c r="V51" s="1028"/>
      <c r="W51" s="1028"/>
      <c r="X51" s="1028"/>
      <c r="Y51" s="1028"/>
      <c r="Z51" s="1028"/>
    </row>
    <row r="52" spans="1:26" ht="12.75" customHeight="1">
      <c r="A52" s="1028"/>
      <c r="B52" s="1028"/>
      <c r="C52" s="1028"/>
      <c r="D52" s="1051"/>
      <c r="E52" s="1028"/>
      <c r="F52" s="1028"/>
      <c r="G52" s="1028"/>
      <c r="H52" s="1028"/>
      <c r="I52" s="982"/>
      <c r="J52" s="982"/>
      <c r="K52" s="1028"/>
      <c r="L52" s="1028"/>
      <c r="M52" s="1028"/>
      <c r="N52" s="1028"/>
      <c r="O52" s="1028"/>
      <c r="P52" s="1028"/>
      <c r="Q52" s="1028"/>
      <c r="R52" s="1028"/>
      <c r="S52" s="1028"/>
      <c r="T52" s="1028"/>
      <c r="U52" s="1028"/>
      <c r="V52" s="1028"/>
      <c r="W52" s="1028"/>
      <c r="X52" s="1028"/>
      <c r="Y52" s="1028"/>
      <c r="Z52" s="1028"/>
    </row>
    <row r="53" spans="1:26" ht="12.75" customHeight="1">
      <c r="A53" s="1028"/>
      <c r="B53" s="1028"/>
      <c r="C53" s="1028"/>
      <c r="D53" s="1051"/>
      <c r="E53" s="1028"/>
      <c r="F53" s="1028"/>
      <c r="G53" s="1028"/>
      <c r="H53" s="1028"/>
      <c r="I53" s="982"/>
      <c r="J53" s="982"/>
      <c r="K53" s="1028"/>
      <c r="L53" s="1028"/>
      <c r="M53" s="1028"/>
      <c r="N53" s="1028"/>
      <c r="O53" s="1028"/>
      <c r="P53" s="1028"/>
      <c r="Q53" s="1028"/>
      <c r="R53" s="1028"/>
      <c r="S53" s="1028"/>
      <c r="T53" s="1028"/>
      <c r="U53" s="1028"/>
      <c r="V53" s="1028"/>
      <c r="W53" s="1028"/>
      <c r="X53" s="1028"/>
      <c r="Y53" s="1028"/>
      <c r="Z53" s="1028"/>
    </row>
    <row r="54" spans="1:26" ht="12.75" customHeight="1">
      <c r="A54" s="1028"/>
      <c r="B54" s="1028"/>
      <c r="C54" s="1028"/>
      <c r="D54" s="1051"/>
      <c r="E54" s="1028"/>
      <c r="F54" s="1028"/>
      <c r="G54" s="1028"/>
      <c r="H54" s="1028"/>
      <c r="I54" s="982"/>
      <c r="J54" s="982"/>
      <c r="K54" s="1028"/>
      <c r="L54" s="1028"/>
      <c r="M54" s="1028"/>
      <c r="N54" s="1028"/>
      <c r="O54" s="1028"/>
      <c r="P54" s="1028"/>
      <c r="Q54" s="1028"/>
      <c r="R54" s="1028"/>
      <c r="S54" s="1028"/>
      <c r="T54" s="1028"/>
      <c r="U54" s="1028"/>
      <c r="V54" s="1028"/>
      <c r="W54" s="1028"/>
      <c r="X54" s="1028"/>
      <c r="Y54" s="1028"/>
      <c r="Z54" s="1028"/>
    </row>
    <row r="55" spans="1:26" ht="12.75" customHeight="1">
      <c r="A55" s="1028"/>
      <c r="B55" s="1028"/>
      <c r="C55" s="1028"/>
      <c r="D55" s="1051"/>
      <c r="E55" s="1028"/>
      <c r="F55" s="1028"/>
      <c r="G55" s="1028"/>
      <c r="H55" s="1028"/>
      <c r="I55" s="982"/>
      <c r="J55" s="982"/>
      <c r="K55" s="1028"/>
      <c r="L55" s="1028"/>
      <c r="M55" s="1028"/>
      <c r="N55" s="1028"/>
      <c r="O55" s="1028"/>
      <c r="P55" s="1028"/>
      <c r="Q55" s="1028"/>
      <c r="R55" s="1028"/>
      <c r="S55" s="1028"/>
      <c r="T55" s="1028"/>
      <c r="U55" s="1028"/>
      <c r="V55" s="1028"/>
      <c r="W55" s="1028"/>
      <c r="X55" s="1028"/>
      <c r="Y55" s="1028"/>
      <c r="Z55" s="1028"/>
    </row>
    <row r="56" spans="1:26" ht="12.75" customHeight="1">
      <c r="A56" s="1028"/>
      <c r="B56" s="1028"/>
      <c r="C56" s="1028"/>
      <c r="D56" s="1051"/>
      <c r="E56" s="1028"/>
      <c r="F56" s="1028"/>
      <c r="G56" s="1028"/>
      <c r="H56" s="1028"/>
      <c r="I56" s="982"/>
      <c r="J56" s="982"/>
      <c r="K56" s="1028"/>
      <c r="L56" s="1028"/>
      <c r="M56" s="1028"/>
      <c r="N56" s="1028"/>
      <c r="O56" s="1028"/>
      <c r="P56" s="1028"/>
      <c r="Q56" s="1028"/>
      <c r="R56" s="1028"/>
      <c r="S56" s="1028"/>
      <c r="T56" s="1028"/>
      <c r="U56" s="1028"/>
      <c r="V56" s="1028"/>
      <c r="W56" s="1028"/>
      <c r="X56" s="1028"/>
      <c r="Y56" s="1028"/>
      <c r="Z56" s="1028"/>
    </row>
    <row r="57" spans="1:26" ht="12.75" customHeight="1">
      <c r="A57" s="1028"/>
      <c r="B57" s="1028"/>
      <c r="C57" s="1028"/>
      <c r="D57" s="1051"/>
      <c r="E57" s="1028"/>
      <c r="F57" s="1028"/>
      <c r="G57" s="1028"/>
      <c r="H57" s="1028"/>
      <c r="I57" s="982"/>
      <c r="J57" s="982"/>
      <c r="K57" s="1028"/>
      <c r="L57" s="1028"/>
      <c r="M57" s="1028"/>
      <c r="N57" s="1028"/>
      <c r="O57" s="1028"/>
      <c r="P57" s="1028"/>
      <c r="Q57" s="1028"/>
      <c r="R57" s="1028"/>
      <c r="S57" s="1028"/>
      <c r="T57" s="1028"/>
      <c r="U57" s="1028"/>
      <c r="V57" s="1028"/>
      <c r="W57" s="1028"/>
      <c r="X57" s="1028"/>
      <c r="Y57" s="1028"/>
      <c r="Z57" s="1028"/>
    </row>
    <row r="58" spans="1:26" ht="12.75" customHeight="1">
      <c r="A58" s="1028"/>
      <c r="B58" s="1028"/>
      <c r="C58" s="1028"/>
      <c r="D58" s="1051"/>
      <c r="E58" s="1028"/>
      <c r="F58" s="1028"/>
      <c r="G58" s="1028"/>
      <c r="H58" s="1028"/>
      <c r="I58" s="982"/>
      <c r="J58" s="982"/>
      <c r="K58" s="1028"/>
      <c r="L58" s="1028"/>
      <c r="M58" s="1028"/>
      <c r="N58" s="1028"/>
      <c r="O58" s="1028"/>
      <c r="P58" s="1028"/>
      <c r="Q58" s="1028"/>
      <c r="R58" s="1028"/>
      <c r="S58" s="1028"/>
      <c r="T58" s="1028"/>
      <c r="U58" s="1028"/>
      <c r="V58" s="1028"/>
      <c r="W58" s="1028"/>
      <c r="X58" s="1028"/>
      <c r="Y58" s="1028"/>
      <c r="Z58" s="1028"/>
    </row>
    <row r="59" spans="1:26" ht="12.75" customHeight="1">
      <c r="A59" s="1028"/>
      <c r="B59" s="1028"/>
      <c r="C59" s="1028"/>
      <c r="D59" s="1051"/>
      <c r="E59" s="1028"/>
      <c r="F59" s="1028"/>
      <c r="G59" s="1028"/>
      <c r="H59" s="1028"/>
      <c r="I59" s="982"/>
      <c r="J59" s="982"/>
      <c r="K59" s="1028"/>
      <c r="L59" s="1028"/>
      <c r="M59" s="1028"/>
      <c r="N59" s="1028"/>
      <c r="O59" s="1028"/>
      <c r="P59" s="1028"/>
      <c r="Q59" s="1028"/>
      <c r="R59" s="1028"/>
      <c r="S59" s="1028"/>
      <c r="T59" s="1028"/>
      <c r="U59" s="1028"/>
      <c r="V59" s="1028"/>
      <c r="W59" s="1028"/>
      <c r="X59" s="1028"/>
      <c r="Y59" s="1028"/>
      <c r="Z59" s="1028"/>
    </row>
    <row r="60" spans="1:26" ht="12.75" customHeight="1">
      <c r="A60" s="1028"/>
      <c r="B60" s="1028"/>
      <c r="C60" s="1028"/>
      <c r="D60" s="1051"/>
      <c r="E60" s="1028"/>
      <c r="F60" s="1028"/>
      <c r="G60" s="1028"/>
      <c r="H60" s="1028"/>
      <c r="I60" s="982"/>
      <c r="J60" s="982"/>
      <c r="K60" s="1028"/>
      <c r="L60" s="1028"/>
      <c r="M60" s="1028"/>
      <c r="N60" s="1028"/>
      <c r="O60" s="1028"/>
      <c r="P60" s="1028"/>
      <c r="Q60" s="1028"/>
      <c r="R60" s="1028"/>
      <c r="S60" s="1028"/>
      <c r="T60" s="1028"/>
      <c r="U60" s="1028"/>
      <c r="V60" s="1028"/>
      <c r="W60" s="1028"/>
      <c r="X60" s="1028"/>
      <c r="Y60" s="1028"/>
      <c r="Z60" s="1028"/>
    </row>
    <row r="61" spans="1:26" ht="12.75" customHeight="1">
      <c r="A61" s="1028"/>
      <c r="B61" s="1028"/>
      <c r="C61" s="1028"/>
      <c r="D61" s="1051"/>
      <c r="E61" s="1028"/>
      <c r="F61" s="1028"/>
      <c r="G61" s="1028"/>
      <c r="H61" s="1028"/>
      <c r="I61" s="982"/>
      <c r="J61" s="982"/>
      <c r="K61" s="1028"/>
      <c r="L61" s="1028"/>
      <c r="M61" s="1028"/>
      <c r="N61" s="1028"/>
      <c r="O61" s="1028"/>
      <c r="P61" s="1028"/>
      <c r="Q61" s="1028"/>
      <c r="R61" s="1028"/>
      <c r="S61" s="1028"/>
      <c r="T61" s="1028"/>
      <c r="U61" s="1028"/>
      <c r="V61" s="1028"/>
      <c r="W61" s="1028"/>
      <c r="X61" s="1028"/>
      <c r="Y61" s="1028"/>
      <c r="Z61" s="1028"/>
    </row>
    <row r="62" spans="1:26" ht="12.75" customHeight="1">
      <c r="A62" s="1028"/>
      <c r="B62" s="1028"/>
      <c r="C62" s="1028"/>
      <c r="D62" s="1051"/>
      <c r="E62" s="1028"/>
      <c r="F62" s="1028"/>
      <c r="G62" s="1028"/>
      <c r="H62" s="1028"/>
      <c r="I62" s="982"/>
      <c r="J62" s="982"/>
      <c r="K62" s="1028"/>
      <c r="L62" s="1028"/>
      <c r="M62" s="1028"/>
      <c r="N62" s="1028"/>
      <c r="O62" s="1028"/>
      <c r="P62" s="1028"/>
      <c r="Q62" s="1028"/>
      <c r="R62" s="1028"/>
      <c r="S62" s="1028"/>
      <c r="T62" s="1028"/>
      <c r="U62" s="1028"/>
      <c r="V62" s="1028"/>
      <c r="W62" s="1028"/>
      <c r="X62" s="1028"/>
      <c r="Y62" s="1028"/>
      <c r="Z62" s="1028"/>
    </row>
    <row r="63" spans="1:26" ht="12.75" customHeight="1">
      <c r="A63" s="1028"/>
      <c r="B63" s="1028"/>
      <c r="C63" s="1028"/>
      <c r="D63" s="1051"/>
      <c r="E63" s="1028"/>
      <c r="F63" s="1028"/>
      <c r="G63" s="1028"/>
      <c r="H63" s="1028"/>
      <c r="I63" s="982"/>
      <c r="J63" s="982"/>
      <c r="K63" s="1028"/>
      <c r="L63" s="1028"/>
      <c r="M63" s="1028"/>
      <c r="N63" s="1028"/>
      <c r="O63" s="1028"/>
      <c r="P63" s="1028"/>
      <c r="Q63" s="1028"/>
      <c r="R63" s="1028"/>
      <c r="S63" s="1028"/>
      <c r="T63" s="1028"/>
      <c r="U63" s="1028"/>
      <c r="V63" s="1028"/>
      <c r="W63" s="1028"/>
      <c r="X63" s="1028"/>
      <c r="Y63" s="1028"/>
      <c r="Z63" s="1028"/>
    </row>
    <row r="64" spans="1:26" ht="12.75" customHeight="1">
      <c r="A64" s="1028"/>
      <c r="B64" s="1028"/>
      <c r="C64" s="1028"/>
      <c r="D64" s="1051"/>
      <c r="E64" s="1028"/>
      <c r="F64" s="1028"/>
      <c r="G64" s="1028"/>
      <c r="H64" s="1028"/>
      <c r="I64" s="982"/>
      <c r="J64" s="982"/>
      <c r="K64" s="1028"/>
      <c r="L64" s="1028"/>
      <c r="M64" s="1028"/>
      <c r="N64" s="1028"/>
      <c r="O64" s="1028"/>
      <c r="P64" s="1028"/>
      <c r="Q64" s="1028"/>
      <c r="R64" s="1028"/>
      <c r="S64" s="1028"/>
      <c r="T64" s="1028"/>
      <c r="U64" s="1028"/>
      <c r="V64" s="1028"/>
      <c r="W64" s="1028"/>
      <c r="X64" s="1028"/>
      <c r="Y64" s="1028"/>
      <c r="Z64" s="1028"/>
    </row>
    <row r="65" spans="1:26" ht="12.75" customHeight="1">
      <c r="A65" s="1028"/>
      <c r="B65" s="1028"/>
      <c r="C65" s="1028"/>
      <c r="D65" s="1051"/>
      <c r="E65" s="1028"/>
      <c r="F65" s="1028"/>
      <c r="G65" s="1028"/>
      <c r="H65" s="1028"/>
      <c r="I65" s="982"/>
      <c r="J65" s="982"/>
      <c r="K65" s="1028"/>
      <c r="L65" s="1028"/>
      <c r="M65" s="1028"/>
      <c r="N65" s="1028"/>
      <c r="O65" s="1028"/>
      <c r="P65" s="1028"/>
      <c r="Q65" s="1028"/>
      <c r="R65" s="1028"/>
      <c r="S65" s="1028"/>
      <c r="T65" s="1028"/>
      <c r="U65" s="1028"/>
      <c r="V65" s="1028"/>
      <c r="W65" s="1028"/>
      <c r="X65" s="1028"/>
      <c r="Y65" s="1028"/>
      <c r="Z65" s="1028"/>
    </row>
    <row r="66" spans="1:26" ht="12.75" customHeight="1">
      <c r="A66" s="1028"/>
      <c r="B66" s="1028"/>
      <c r="C66" s="1028"/>
      <c r="D66" s="1051"/>
      <c r="E66" s="1028"/>
      <c r="F66" s="1028"/>
      <c r="G66" s="1028"/>
      <c r="H66" s="1028"/>
      <c r="I66" s="982"/>
      <c r="J66" s="982"/>
      <c r="K66" s="1028"/>
      <c r="L66" s="1028"/>
      <c r="M66" s="1028"/>
      <c r="N66" s="1028"/>
      <c r="O66" s="1028"/>
      <c r="P66" s="1028"/>
      <c r="Q66" s="1028"/>
      <c r="R66" s="1028"/>
      <c r="S66" s="1028"/>
      <c r="T66" s="1028"/>
      <c r="U66" s="1028"/>
      <c r="V66" s="1028"/>
      <c r="W66" s="1028"/>
      <c r="X66" s="1028"/>
      <c r="Y66" s="1028"/>
      <c r="Z66" s="1028"/>
    </row>
    <row r="67" spans="1:26" ht="12.75" customHeight="1">
      <c r="A67" s="1028"/>
      <c r="B67" s="1028"/>
      <c r="C67" s="1028"/>
      <c r="D67" s="1051"/>
      <c r="E67" s="1028"/>
      <c r="F67" s="1028"/>
      <c r="G67" s="1028"/>
      <c r="H67" s="1028"/>
      <c r="I67" s="982"/>
      <c r="J67" s="982"/>
      <c r="K67" s="1028"/>
      <c r="L67" s="1028"/>
      <c r="M67" s="1028"/>
      <c r="N67" s="1028"/>
      <c r="O67" s="1028"/>
      <c r="P67" s="1028"/>
      <c r="Q67" s="1028"/>
      <c r="R67" s="1028"/>
      <c r="S67" s="1028"/>
      <c r="T67" s="1028"/>
      <c r="U67" s="1028"/>
      <c r="V67" s="1028"/>
      <c r="W67" s="1028"/>
      <c r="X67" s="1028"/>
      <c r="Y67" s="1028"/>
      <c r="Z67" s="1028"/>
    </row>
    <row r="68" spans="1:26" ht="12.75" customHeight="1">
      <c r="A68" s="1028"/>
      <c r="B68" s="1028"/>
      <c r="C68" s="1028"/>
      <c r="D68" s="1051"/>
      <c r="E68" s="1028"/>
      <c r="F68" s="1028"/>
      <c r="G68" s="1028"/>
      <c r="H68" s="1028"/>
      <c r="I68" s="982"/>
      <c r="J68" s="982"/>
      <c r="K68" s="1028"/>
      <c r="L68" s="1028"/>
      <c r="M68" s="1028"/>
      <c r="N68" s="1028"/>
      <c r="O68" s="1028"/>
      <c r="P68" s="1028"/>
      <c r="Q68" s="1028"/>
      <c r="R68" s="1028"/>
      <c r="S68" s="1028"/>
      <c r="T68" s="1028"/>
      <c r="U68" s="1028"/>
      <c r="V68" s="1028"/>
      <c r="W68" s="1028"/>
      <c r="X68" s="1028"/>
      <c r="Y68" s="1028"/>
      <c r="Z68" s="1028"/>
    </row>
    <row r="69" spans="1:26" ht="12.75" customHeight="1">
      <c r="A69" s="1028"/>
      <c r="B69" s="1028"/>
      <c r="C69" s="1028"/>
      <c r="D69" s="1051"/>
      <c r="E69" s="1028"/>
      <c r="F69" s="1028"/>
      <c r="G69" s="1028"/>
      <c r="H69" s="1028"/>
      <c r="I69" s="982"/>
      <c r="J69" s="982"/>
      <c r="K69" s="1028"/>
      <c r="L69" s="1028"/>
      <c r="M69" s="1028"/>
      <c r="N69" s="1028"/>
      <c r="O69" s="1028"/>
      <c r="P69" s="1028"/>
      <c r="Q69" s="1028"/>
      <c r="R69" s="1028"/>
      <c r="S69" s="1028"/>
      <c r="T69" s="1028"/>
      <c r="U69" s="1028"/>
      <c r="V69" s="1028"/>
      <c r="W69" s="1028"/>
      <c r="X69" s="1028"/>
      <c r="Y69" s="1028"/>
      <c r="Z69" s="1028"/>
    </row>
    <row r="70" spans="1:26" ht="12.75" customHeight="1">
      <c r="A70" s="1028"/>
      <c r="B70" s="1028"/>
      <c r="C70" s="1028"/>
      <c r="D70" s="1051"/>
      <c r="E70" s="1028"/>
      <c r="F70" s="1028"/>
      <c r="G70" s="1028"/>
      <c r="H70" s="1028"/>
      <c r="I70" s="982"/>
      <c r="J70" s="982"/>
      <c r="K70" s="1028"/>
      <c r="L70" s="1028"/>
      <c r="M70" s="1028"/>
      <c r="N70" s="1028"/>
      <c r="O70" s="1028"/>
      <c r="P70" s="1028"/>
      <c r="Q70" s="1028"/>
      <c r="R70" s="1028"/>
      <c r="S70" s="1028"/>
      <c r="T70" s="1028"/>
      <c r="U70" s="1028"/>
      <c r="V70" s="1028"/>
      <c r="W70" s="1028"/>
      <c r="X70" s="1028"/>
      <c r="Y70" s="1028"/>
      <c r="Z70" s="1028"/>
    </row>
    <row r="71" spans="1:26" ht="12.75" customHeight="1">
      <c r="A71" s="1028"/>
      <c r="B71" s="1028"/>
      <c r="C71" s="1028"/>
      <c r="D71" s="1051"/>
      <c r="E71" s="1028"/>
      <c r="F71" s="1028"/>
      <c r="G71" s="1028"/>
      <c r="H71" s="1028"/>
      <c r="I71" s="982"/>
      <c r="J71" s="982"/>
      <c r="K71" s="1028"/>
      <c r="L71" s="1028"/>
      <c r="M71" s="1028"/>
      <c r="N71" s="1028"/>
      <c r="O71" s="1028"/>
      <c r="P71" s="1028"/>
      <c r="Q71" s="1028"/>
      <c r="R71" s="1028"/>
      <c r="S71" s="1028"/>
      <c r="T71" s="1028"/>
      <c r="U71" s="1028"/>
      <c r="V71" s="1028"/>
      <c r="W71" s="1028"/>
      <c r="X71" s="1028"/>
      <c r="Y71" s="1028"/>
      <c r="Z71" s="1028"/>
    </row>
    <row r="72" spans="1:26" ht="12.75" customHeight="1">
      <c r="A72" s="1028"/>
      <c r="B72" s="1028"/>
      <c r="C72" s="1028"/>
      <c r="D72" s="1051"/>
      <c r="E72" s="1028"/>
      <c r="F72" s="1028"/>
      <c r="G72" s="1028"/>
      <c r="H72" s="1028"/>
      <c r="I72" s="982"/>
      <c r="J72" s="982"/>
      <c r="K72" s="1028"/>
      <c r="L72" s="1028"/>
      <c r="M72" s="1028"/>
      <c r="N72" s="1028"/>
      <c r="O72" s="1028"/>
      <c r="P72" s="1028"/>
      <c r="Q72" s="1028"/>
      <c r="R72" s="1028"/>
      <c r="S72" s="1028"/>
      <c r="T72" s="1028"/>
      <c r="U72" s="1028"/>
      <c r="V72" s="1028"/>
      <c r="W72" s="1028"/>
      <c r="X72" s="1028"/>
      <c r="Y72" s="1028"/>
      <c r="Z72" s="1028"/>
    </row>
    <row r="73" spans="1:26" ht="12.75" customHeight="1">
      <c r="A73" s="1028"/>
      <c r="B73" s="1028"/>
      <c r="C73" s="1028"/>
      <c r="D73" s="1051"/>
      <c r="E73" s="1028"/>
      <c r="F73" s="1028"/>
      <c r="G73" s="1028"/>
      <c r="H73" s="1028"/>
      <c r="I73" s="982"/>
      <c r="J73" s="982"/>
      <c r="K73" s="1028"/>
      <c r="L73" s="1028"/>
      <c r="M73" s="1028"/>
      <c r="N73" s="1028"/>
      <c r="O73" s="1028"/>
      <c r="P73" s="1028"/>
      <c r="Q73" s="1028"/>
      <c r="R73" s="1028"/>
      <c r="S73" s="1028"/>
      <c r="T73" s="1028"/>
      <c r="U73" s="1028"/>
      <c r="V73" s="1028"/>
      <c r="W73" s="1028"/>
      <c r="X73" s="1028"/>
      <c r="Y73" s="1028"/>
      <c r="Z73" s="1028"/>
    </row>
    <row r="74" spans="1:26" ht="12.75" customHeight="1">
      <c r="A74" s="1028"/>
      <c r="B74" s="1028"/>
      <c r="C74" s="1028"/>
      <c r="D74" s="1051"/>
      <c r="E74" s="1028"/>
      <c r="F74" s="1028"/>
      <c r="G74" s="1028"/>
      <c r="H74" s="1028"/>
      <c r="I74" s="982"/>
      <c r="J74" s="982"/>
      <c r="K74" s="1028"/>
      <c r="L74" s="1028"/>
      <c r="M74" s="1028"/>
      <c r="N74" s="1028"/>
      <c r="O74" s="1028"/>
      <c r="P74" s="1028"/>
      <c r="Q74" s="1028"/>
      <c r="R74" s="1028"/>
      <c r="S74" s="1028"/>
      <c r="T74" s="1028"/>
      <c r="U74" s="1028"/>
      <c r="V74" s="1028"/>
      <c r="W74" s="1028"/>
      <c r="X74" s="1028"/>
      <c r="Y74" s="1028"/>
      <c r="Z74" s="1028"/>
    </row>
    <row r="75" spans="1:26" ht="12.75" customHeight="1">
      <c r="A75" s="1028"/>
      <c r="B75" s="1028"/>
      <c r="C75" s="1028"/>
      <c r="D75" s="1051"/>
      <c r="E75" s="1028"/>
      <c r="F75" s="1028"/>
      <c r="G75" s="1028"/>
      <c r="H75" s="1028"/>
      <c r="I75" s="982"/>
      <c r="J75" s="982"/>
      <c r="K75" s="1028"/>
      <c r="L75" s="1028"/>
      <c r="M75" s="1028"/>
      <c r="N75" s="1028"/>
      <c r="O75" s="1028"/>
      <c r="P75" s="1028"/>
      <c r="Q75" s="1028"/>
      <c r="R75" s="1028"/>
      <c r="S75" s="1028"/>
      <c r="T75" s="1028"/>
      <c r="U75" s="1028"/>
      <c r="V75" s="1028"/>
      <c r="W75" s="1028"/>
      <c r="X75" s="1028"/>
      <c r="Y75" s="1028"/>
      <c r="Z75" s="1028"/>
    </row>
    <row r="76" spans="1:26" ht="12.75" customHeight="1">
      <c r="A76" s="1028"/>
      <c r="B76" s="1028"/>
      <c r="C76" s="1028"/>
      <c r="D76" s="1051"/>
      <c r="E76" s="1028"/>
      <c r="F76" s="1028"/>
      <c r="G76" s="1028"/>
      <c r="H76" s="1028"/>
      <c r="I76" s="982"/>
      <c r="J76" s="982"/>
      <c r="K76" s="1028"/>
      <c r="L76" s="1028"/>
      <c r="M76" s="1028"/>
      <c r="N76" s="1028"/>
      <c r="O76" s="1028"/>
      <c r="P76" s="1028"/>
      <c r="Q76" s="1028"/>
      <c r="R76" s="1028"/>
      <c r="S76" s="1028"/>
      <c r="T76" s="1028"/>
      <c r="U76" s="1028"/>
      <c r="V76" s="1028"/>
      <c r="W76" s="1028"/>
      <c r="X76" s="1028"/>
      <c r="Y76" s="1028"/>
      <c r="Z76" s="1028"/>
    </row>
    <row r="77" spans="1:26" ht="12.75" customHeight="1">
      <c r="A77" s="1028"/>
      <c r="B77" s="1028"/>
      <c r="C77" s="1028"/>
      <c r="D77" s="1051"/>
      <c r="E77" s="1028"/>
      <c r="F77" s="1028"/>
      <c r="G77" s="1028"/>
      <c r="H77" s="1028"/>
      <c r="I77" s="982"/>
      <c r="J77" s="982"/>
      <c r="K77" s="1028"/>
      <c r="L77" s="1028"/>
      <c r="M77" s="1028"/>
      <c r="N77" s="1028"/>
      <c r="O77" s="1028"/>
      <c r="P77" s="1028"/>
      <c r="Q77" s="1028"/>
      <c r="R77" s="1028"/>
      <c r="S77" s="1028"/>
      <c r="T77" s="1028"/>
      <c r="U77" s="1028"/>
      <c r="V77" s="1028"/>
      <c r="W77" s="1028"/>
      <c r="X77" s="1028"/>
      <c r="Y77" s="1028"/>
      <c r="Z77" s="1028"/>
    </row>
    <row r="78" spans="1:26" ht="12.75" customHeight="1">
      <c r="A78" s="1028"/>
      <c r="B78" s="1028"/>
      <c r="C78" s="1028"/>
      <c r="D78" s="1051"/>
      <c r="E78" s="1028"/>
      <c r="F78" s="1028"/>
      <c r="G78" s="1028"/>
      <c r="H78" s="1028"/>
      <c r="I78" s="982"/>
      <c r="J78" s="982"/>
      <c r="K78" s="1028"/>
      <c r="L78" s="1028"/>
      <c r="M78" s="1028"/>
      <c r="N78" s="1028"/>
      <c r="O78" s="1028"/>
      <c r="P78" s="1028"/>
      <c r="Q78" s="1028"/>
      <c r="R78" s="1028"/>
      <c r="S78" s="1028"/>
      <c r="T78" s="1028"/>
      <c r="U78" s="1028"/>
      <c r="V78" s="1028"/>
      <c r="W78" s="1028"/>
      <c r="X78" s="1028"/>
      <c r="Y78" s="1028"/>
      <c r="Z78" s="1028"/>
    </row>
    <row r="79" spans="1:26" ht="12.75" customHeight="1">
      <c r="A79" s="1028"/>
      <c r="B79" s="1028"/>
      <c r="C79" s="1028"/>
      <c r="D79" s="1051"/>
      <c r="E79" s="1028"/>
      <c r="F79" s="1028"/>
      <c r="G79" s="1028"/>
      <c r="H79" s="1028"/>
      <c r="I79" s="982"/>
      <c r="J79" s="982"/>
      <c r="K79" s="1028"/>
      <c r="L79" s="1028"/>
      <c r="M79" s="1028"/>
      <c r="N79" s="1028"/>
      <c r="O79" s="1028"/>
      <c r="P79" s="1028"/>
      <c r="Q79" s="1028"/>
      <c r="R79" s="1028"/>
      <c r="S79" s="1028"/>
      <c r="T79" s="1028"/>
      <c r="U79" s="1028"/>
      <c r="V79" s="1028"/>
      <c r="W79" s="1028"/>
      <c r="X79" s="1028"/>
      <c r="Y79" s="1028"/>
      <c r="Z79" s="1028"/>
    </row>
    <row r="80" spans="1:26" ht="12.75" customHeight="1">
      <c r="A80" s="1028"/>
      <c r="B80" s="1028"/>
      <c r="C80" s="1028"/>
      <c r="D80" s="1051"/>
      <c r="E80" s="1028"/>
      <c r="F80" s="1028"/>
      <c r="G80" s="1028"/>
      <c r="H80" s="1028"/>
      <c r="I80" s="982"/>
      <c r="J80" s="982"/>
      <c r="K80" s="1028"/>
      <c r="L80" s="1028"/>
      <c r="M80" s="1028"/>
      <c r="N80" s="1028"/>
      <c r="O80" s="1028"/>
      <c r="P80" s="1028"/>
      <c r="Q80" s="1028"/>
      <c r="R80" s="1028"/>
      <c r="S80" s="1028"/>
      <c r="T80" s="1028"/>
      <c r="U80" s="1028"/>
      <c r="V80" s="1028"/>
      <c r="W80" s="1028"/>
      <c r="X80" s="1028"/>
      <c r="Y80" s="1028"/>
      <c r="Z80" s="1028"/>
    </row>
    <row r="81" spans="1:26" ht="12.75" customHeight="1">
      <c r="A81" s="1028"/>
      <c r="B81" s="1028"/>
      <c r="C81" s="1028"/>
      <c r="D81" s="1051"/>
      <c r="E81" s="1028"/>
      <c r="F81" s="1028"/>
      <c r="G81" s="1028"/>
      <c r="H81" s="1028"/>
      <c r="I81" s="982"/>
      <c r="J81" s="982"/>
      <c r="K81" s="1028"/>
      <c r="L81" s="1028"/>
      <c r="M81" s="1028"/>
      <c r="N81" s="1028"/>
      <c r="O81" s="1028"/>
      <c r="P81" s="1028"/>
      <c r="Q81" s="1028"/>
      <c r="R81" s="1028"/>
      <c r="S81" s="1028"/>
      <c r="T81" s="1028"/>
      <c r="U81" s="1028"/>
      <c r="V81" s="1028"/>
      <c r="W81" s="1028"/>
      <c r="X81" s="1028"/>
      <c r="Y81" s="1028"/>
      <c r="Z81" s="1028"/>
    </row>
    <row r="82" spans="1:26" ht="12.75" customHeight="1">
      <c r="A82" s="1028"/>
      <c r="B82" s="1028"/>
      <c r="C82" s="1028"/>
      <c r="D82" s="1051"/>
      <c r="E82" s="1028"/>
      <c r="F82" s="1028"/>
      <c r="G82" s="1028"/>
      <c r="H82" s="1028"/>
      <c r="I82" s="982"/>
      <c r="J82" s="982"/>
      <c r="K82" s="1028"/>
      <c r="L82" s="1028"/>
      <c r="M82" s="1028"/>
      <c r="N82" s="1028"/>
      <c r="O82" s="1028"/>
      <c r="P82" s="1028"/>
      <c r="Q82" s="1028"/>
      <c r="R82" s="1028"/>
      <c r="S82" s="1028"/>
      <c r="T82" s="1028"/>
      <c r="U82" s="1028"/>
      <c r="V82" s="1028"/>
      <c r="W82" s="1028"/>
      <c r="X82" s="1028"/>
      <c r="Y82" s="1028"/>
      <c r="Z82" s="1028"/>
    </row>
    <row r="83" spans="1:26" ht="12.75" customHeight="1">
      <c r="A83" s="1028"/>
      <c r="B83" s="1028"/>
      <c r="C83" s="1028"/>
      <c r="D83" s="1051"/>
      <c r="E83" s="1028"/>
      <c r="F83" s="1028"/>
      <c r="G83" s="1028"/>
      <c r="H83" s="1028"/>
      <c r="I83" s="982"/>
      <c r="J83" s="982"/>
      <c r="K83" s="1028"/>
      <c r="L83" s="1028"/>
      <c r="M83" s="1028"/>
      <c r="N83" s="1028"/>
      <c r="O83" s="1028"/>
      <c r="P83" s="1028"/>
      <c r="Q83" s="1028"/>
      <c r="R83" s="1028"/>
      <c r="S83" s="1028"/>
      <c r="T83" s="1028"/>
      <c r="U83" s="1028"/>
      <c r="V83" s="1028"/>
      <c r="W83" s="1028"/>
      <c r="X83" s="1028"/>
      <c r="Y83" s="1028"/>
      <c r="Z83" s="1028"/>
    </row>
    <row r="84" spans="1:26" ht="12.75" customHeight="1">
      <c r="A84" s="1028"/>
      <c r="B84" s="1028"/>
      <c r="C84" s="1028"/>
      <c r="D84" s="1051"/>
      <c r="E84" s="1028"/>
      <c r="F84" s="1028"/>
      <c r="G84" s="1028"/>
      <c r="H84" s="1028"/>
      <c r="I84" s="982"/>
      <c r="J84" s="982"/>
      <c r="K84" s="1028"/>
      <c r="L84" s="1028"/>
      <c r="M84" s="1028"/>
      <c r="N84" s="1028"/>
      <c r="O84" s="1028"/>
      <c r="P84" s="1028"/>
      <c r="Q84" s="1028"/>
      <c r="R84" s="1028"/>
      <c r="S84" s="1028"/>
      <c r="T84" s="1028"/>
      <c r="U84" s="1028"/>
      <c r="V84" s="1028"/>
      <c r="W84" s="1028"/>
      <c r="X84" s="1028"/>
      <c r="Y84" s="1028"/>
      <c r="Z84" s="1028"/>
    </row>
    <row r="85" spans="1:26" ht="12.75" customHeight="1">
      <c r="A85" s="1028"/>
      <c r="B85" s="1028"/>
      <c r="C85" s="1028"/>
      <c r="D85" s="1051"/>
      <c r="E85" s="1028"/>
      <c r="F85" s="1028"/>
      <c r="G85" s="1028"/>
      <c r="H85" s="1028"/>
      <c r="I85" s="982"/>
      <c r="J85" s="982"/>
      <c r="K85" s="1028"/>
      <c r="L85" s="1028"/>
      <c r="M85" s="1028"/>
      <c r="N85" s="1028"/>
      <c r="O85" s="1028"/>
      <c r="P85" s="1028"/>
      <c r="Q85" s="1028"/>
      <c r="R85" s="1028"/>
      <c r="S85" s="1028"/>
      <c r="T85" s="1028"/>
      <c r="U85" s="1028"/>
      <c r="V85" s="1028"/>
      <c r="W85" s="1028"/>
      <c r="X85" s="1028"/>
      <c r="Y85" s="1028"/>
      <c r="Z85" s="1028"/>
    </row>
    <row r="86" spans="1:26" ht="12.75" customHeight="1">
      <c r="A86" s="1028"/>
      <c r="B86" s="1028"/>
      <c r="C86" s="1028"/>
      <c r="D86" s="1051"/>
      <c r="E86" s="1028"/>
      <c r="F86" s="1028"/>
      <c r="G86" s="1028"/>
      <c r="H86" s="1028"/>
      <c r="I86" s="982"/>
      <c r="J86" s="982"/>
      <c r="K86" s="1028"/>
      <c r="L86" s="1028"/>
      <c r="M86" s="1028"/>
      <c r="N86" s="1028"/>
      <c r="O86" s="1028"/>
      <c r="P86" s="1028"/>
      <c r="Q86" s="1028"/>
      <c r="R86" s="1028"/>
      <c r="S86" s="1028"/>
      <c r="T86" s="1028"/>
      <c r="U86" s="1028"/>
      <c r="V86" s="1028"/>
      <c r="W86" s="1028"/>
      <c r="X86" s="1028"/>
      <c r="Y86" s="1028"/>
      <c r="Z86" s="1028"/>
    </row>
    <row r="87" spans="1:26" ht="12.75" customHeight="1">
      <c r="A87" s="1028"/>
      <c r="B87" s="1028"/>
      <c r="C87" s="1028"/>
      <c r="D87" s="1051"/>
      <c r="E87" s="1028"/>
      <c r="F87" s="1028"/>
      <c r="G87" s="1028"/>
      <c r="H87" s="1028"/>
      <c r="I87" s="982"/>
      <c r="J87" s="982"/>
      <c r="K87" s="1028"/>
      <c r="L87" s="1028"/>
      <c r="M87" s="1028"/>
      <c r="N87" s="1028"/>
      <c r="O87" s="1028"/>
      <c r="P87" s="1028"/>
      <c r="Q87" s="1028"/>
      <c r="R87" s="1028"/>
      <c r="S87" s="1028"/>
      <c r="T87" s="1028"/>
      <c r="U87" s="1028"/>
      <c r="V87" s="1028"/>
      <c r="W87" s="1028"/>
      <c r="X87" s="1028"/>
      <c r="Y87" s="1028"/>
      <c r="Z87" s="1028"/>
    </row>
    <row r="88" spans="1:26" ht="12.75" customHeight="1">
      <c r="A88" s="1028"/>
      <c r="B88" s="1028"/>
      <c r="C88" s="1028"/>
      <c r="D88" s="1051"/>
      <c r="E88" s="1028"/>
      <c r="F88" s="1028"/>
      <c r="G88" s="1028"/>
      <c r="H88" s="1028"/>
      <c r="I88" s="982"/>
      <c r="J88" s="982"/>
      <c r="K88" s="1028"/>
      <c r="L88" s="1028"/>
      <c r="M88" s="1028"/>
      <c r="N88" s="1028"/>
      <c r="O88" s="1028"/>
      <c r="P88" s="1028"/>
      <c r="Q88" s="1028"/>
      <c r="R88" s="1028"/>
      <c r="S88" s="1028"/>
      <c r="T88" s="1028"/>
      <c r="U88" s="1028"/>
      <c r="V88" s="1028"/>
      <c r="W88" s="1028"/>
      <c r="X88" s="1028"/>
      <c r="Y88" s="1028"/>
      <c r="Z88" s="1028"/>
    </row>
    <row r="89" spans="1:26" ht="12.75" customHeight="1">
      <c r="A89" s="1028"/>
      <c r="B89" s="1028"/>
      <c r="C89" s="1028"/>
      <c r="D89" s="1051"/>
      <c r="E89" s="1028"/>
      <c r="F89" s="1028"/>
      <c r="G89" s="1028"/>
      <c r="H89" s="1028"/>
      <c r="I89" s="982"/>
      <c r="J89" s="982"/>
      <c r="K89" s="1028"/>
      <c r="L89" s="1028"/>
      <c r="M89" s="1028"/>
      <c r="N89" s="1028"/>
      <c r="O89" s="1028"/>
      <c r="P89" s="1028"/>
      <c r="Q89" s="1028"/>
      <c r="R89" s="1028"/>
      <c r="S89" s="1028"/>
      <c r="T89" s="1028"/>
      <c r="U89" s="1028"/>
      <c r="V89" s="1028"/>
      <c r="W89" s="1028"/>
      <c r="X89" s="1028"/>
      <c r="Y89" s="1028"/>
      <c r="Z89" s="1028"/>
    </row>
    <row r="90" spans="1:26" ht="12.75" customHeight="1">
      <c r="A90" s="1028"/>
      <c r="B90" s="1028"/>
      <c r="C90" s="1028"/>
      <c r="D90" s="1051"/>
      <c r="E90" s="1028"/>
      <c r="F90" s="1028"/>
      <c r="G90" s="1028"/>
      <c r="H90" s="1028"/>
      <c r="I90" s="982"/>
      <c r="J90" s="982"/>
      <c r="K90" s="1028"/>
      <c r="L90" s="1028"/>
      <c r="M90" s="1028"/>
      <c r="N90" s="1028"/>
      <c r="O90" s="1028"/>
      <c r="P90" s="1028"/>
      <c r="Q90" s="1028"/>
      <c r="R90" s="1028"/>
      <c r="S90" s="1028"/>
      <c r="T90" s="1028"/>
      <c r="U90" s="1028"/>
      <c r="V90" s="1028"/>
      <c r="W90" s="1028"/>
      <c r="X90" s="1028"/>
      <c r="Y90" s="1028"/>
      <c r="Z90" s="1028"/>
    </row>
    <row r="91" spans="1:26" ht="12.75" customHeight="1">
      <c r="A91" s="1028"/>
      <c r="B91" s="1028"/>
      <c r="C91" s="1028"/>
      <c r="D91" s="1051"/>
      <c r="E91" s="1028"/>
      <c r="F91" s="1028"/>
      <c r="G91" s="1028"/>
      <c r="H91" s="1028"/>
      <c r="I91" s="982"/>
      <c r="J91" s="982"/>
      <c r="K91" s="1028"/>
      <c r="L91" s="1028"/>
      <c r="M91" s="1028"/>
      <c r="N91" s="1028"/>
      <c r="O91" s="1028"/>
      <c r="P91" s="1028"/>
      <c r="Q91" s="1028"/>
      <c r="R91" s="1028"/>
      <c r="S91" s="1028"/>
      <c r="T91" s="1028"/>
      <c r="U91" s="1028"/>
      <c r="V91" s="1028"/>
      <c r="W91" s="1028"/>
      <c r="X91" s="1028"/>
      <c r="Y91" s="1028"/>
      <c r="Z91" s="1028"/>
    </row>
    <row r="92" spans="1:26" ht="12.75" customHeight="1">
      <c r="A92" s="1028"/>
      <c r="B92" s="1028"/>
      <c r="C92" s="1028"/>
      <c r="D92" s="1051"/>
      <c r="E92" s="1028"/>
      <c r="F92" s="1028"/>
      <c r="G92" s="1028"/>
      <c r="H92" s="1028"/>
      <c r="I92" s="982"/>
      <c r="J92" s="982"/>
      <c r="K92" s="1028"/>
      <c r="L92" s="1028"/>
      <c r="M92" s="1028"/>
      <c r="N92" s="1028"/>
      <c r="O92" s="1028"/>
      <c r="P92" s="1028"/>
      <c r="Q92" s="1028"/>
      <c r="R92" s="1028"/>
      <c r="S92" s="1028"/>
      <c r="T92" s="1028"/>
      <c r="U92" s="1028"/>
      <c r="V92" s="1028"/>
      <c r="W92" s="1028"/>
      <c r="X92" s="1028"/>
      <c r="Y92" s="1028"/>
      <c r="Z92" s="1028"/>
    </row>
    <row r="93" spans="1:26" ht="12.75" customHeight="1">
      <c r="A93" s="1028"/>
      <c r="B93" s="1028"/>
      <c r="C93" s="1028"/>
      <c r="D93" s="1051"/>
      <c r="E93" s="1028"/>
      <c r="F93" s="1028"/>
      <c r="G93" s="1028"/>
      <c r="H93" s="1028"/>
      <c r="I93" s="982"/>
      <c r="J93" s="982"/>
      <c r="K93" s="1028"/>
      <c r="L93" s="1028"/>
      <c r="M93" s="1028"/>
      <c r="N93" s="1028"/>
      <c r="O93" s="1028"/>
      <c r="P93" s="1028"/>
      <c r="Q93" s="1028"/>
      <c r="R93" s="1028"/>
      <c r="S93" s="1028"/>
      <c r="T93" s="1028"/>
      <c r="U93" s="1028"/>
      <c r="V93" s="1028"/>
      <c r="W93" s="1028"/>
      <c r="X93" s="1028"/>
      <c r="Y93" s="1028"/>
      <c r="Z93" s="1028"/>
    </row>
    <row r="94" spans="1:26" ht="12.75" customHeight="1">
      <c r="A94" s="1028"/>
      <c r="B94" s="1028"/>
      <c r="C94" s="1028"/>
      <c r="D94" s="1051"/>
      <c r="E94" s="1028"/>
      <c r="F94" s="1028"/>
      <c r="G94" s="1028"/>
      <c r="H94" s="1028"/>
      <c r="I94" s="982"/>
      <c r="J94" s="982"/>
      <c r="K94" s="1028"/>
      <c r="L94" s="1028"/>
      <c r="M94" s="1028"/>
      <c r="N94" s="1028"/>
      <c r="O94" s="1028"/>
      <c r="P94" s="1028"/>
      <c r="Q94" s="1028"/>
      <c r="R94" s="1028"/>
      <c r="S94" s="1028"/>
      <c r="T94" s="1028"/>
      <c r="U94" s="1028"/>
      <c r="V94" s="1028"/>
      <c r="W94" s="1028"/>
      <c r="X94" s="1028"/>
      <c r="Y94" s="1028"/>
      <c r="Z94" s="1028"/>
    </row>
    <row r="95" spans="1:26" ht="12.75" customHeight="1">
      <c r="A95" s="1028"/>
      <c r="B95" s="1028"/>
      <c r="C95" s="1028"/>
      <c r="D95" s="1051"/>
      <c r="E95" s="1028"/>
      <c r="F95" s="1028"/>
      <c r="G95" s="1028"/>
      <c r="H95" s="1028"/>
      <c r="I95" s="982"/>
      <c r="J95" s="982"/>
      <c r="K95" s="1028"/>
      <c r="L95" s="1028"/>
      <c r="M95" s="1028"/>
      <c r="N95" s="1028"/>
      <c r="O95" s="1028"/>
      <c r="P95" s="1028"/>
      <c r="Q95" s="1028"/>
      <c r="R95" s="1028"/>
      <c r="S95" s="1028"/>
      <c r="T95" s="1028"/>
      <c r="U95" s="1028"/>
      <c r="V95" s="1028"/>
      <c r="W95" s="1028"/>
      <c r="X95" s="1028"/>
      <c r="Y95" s="1028"/>
      <c r="Z95" s="1028"/>
    </row>
    <row r="96" spans="1:26" ht="12.75" customHeight="1">
      <c r="A96" s="1028"/>
      <c r="B96" s="1028"/>
      <c r="C96" s="1028"/>
      <c r="D96" s="1051"/>
      <c r="E96" s="1028"/>
      <c r="F96" s="1028"/>
      <c r="G96" s="1028"/>
      <c r="H96" s="1028"/>
      <c r="I96" s="982"/>
      <c r="J96" s="982"/>
      <c r="K96" s="1028"/>
      <c r="L96" s="1028"/>
      <c r="M96" s="1028"/>
      <c r="N96" s="1028"/>
      <c r="O96" s="1028"/>
      <c r="P96" s="1028"/>
      <c r="Q96" s="1028"/>
      <c r="R96" s="1028"/>
      <c r="S96" s="1028"/>
      <c r="T96" s="1028"/>
      <c r="U96" s="1028"/>
      <c r="V96" s="1028"/>
      <c r="W96" s="1028"/>
      <c r="X96" s="1028"/>
      <c r="Y96" s="1028"/>
      <c r="Z96" s="1028"/>
    </row>
    <row r="97" spans="1:26" ht="12.75" customHeight="1">
      <c r="A97" s="1028"/>
      <c r="B97" s="1028"/>
      <c r="C97" s="1028"/>
      <c r="D97" s="1051"/>
      <c r="E97" s="1028"/>
      <c r="F97" s="1028"/>
      <c r="G97" s="1028"/>
      <c r="H97" s="1028"/>
      <c r="I97" s="982"/>
      <c r="J97" s="982"/>
      <c r="K97" s="1028"/>
      <c r="L97" s="1028"/>
      <c r="M97" s="1028"/>
      <c r="N97" s="1028"/>
      <c r="O97" s="1028"/>
      <c r="P97" s="1028"/>
      <c r="Q97" s="1028"/>
      <c r="R97" s="1028"/>
      <c r="S97" s="1028"/>
      <c r="T97" s="1028"/>
      <c r="U97" s="1028"/>
      <c r="V97" s="1028"/>
      <c r="W97" s="1028"/>
      <c r="X97" s="1028"/>
      <c r="Y97" s="1028"/>
      <c r="Z97" s="1028"/>
    </row>
    <row r="98" spans="1:26" ht="12.75" customHeight="1">
      <c r="A98" s="1028"/>
      <c r="B98" s="1028"/>
      <c r="C98" s="1028"/>
      <c r="D98" s="1051"/>
      <c r="E98" s="1028"/>
      <c r="F98" s="1028"/>
      <c r="G98" s="1028"/>
      <c r="H98" s="1028"/>
      <c r="I98" s="982"/>
      <c r="J98" s="982"/>
      <c r="K98" s="1028"/>
      <c r="L98" s="1028"/>
      <c r="M98" s="1028"/>
      <c r="N98" s="1028"/>
      <c r="O98" s="1028"/>
      <c r="P98" s="1028"/>
      <c r="Q98" s="1028"/>
      <c r="R98" s="1028"/>
      <c r="S98" s="1028"/>
      <c r="T98" s="1028"/>
      <c r="U98" s="1028"/>
      <c r="V98" s="1028"/>
      <c r="W98" s="1028"/>
      <c r="X98" s="1028"/>
      <c r="Y98" s="1028"/>
      <c r="Z98" s="1028"/>
    </row>
    <row r="99" spans="1:26" ht="12.75" customHeight="1">
      <c r="A99" s="1028"/>
      <c r="B99" s="1028"/>
      <c r="C99" s="1028"/>
      <c r="D99" s="1051"/>
      <c r="E99" s="1028"/>
      <c r="F99" s="1028"/>
      <c r="G99" s="1028"/>
      <c r="H99" s="1028"/>
      <c r="I99" s="982"/>
      <c r="J99" s="982"/>
      <c r="K99" s="1028"/>
      <c r="L99" s="1028"/>
      <c r="M99" s="1028"/>
      <c r="N99" s="1028"/>
      <c r="O99" s="1028"/>
      <c r="P99" s="1028"/>
      <c r="Q99" s="1028"/>
      <c r="R99" s="1028"/>
      <c r="S99" s="1028"/>
      <c r="T99" s="1028"/>
      <c r="U99" s="1028"/>
      <c r="V99" s="1028"/>
      <c r="W99" s="1028"/>
      <c r="X99" s="1028"/>
      <c r="Y99" s="1028"/>
      <c r="Z99" s="1028"/>
    </row>
    <row r="100" spans="1:26" ht="12.75" customHeight="1">
      <c r="A100" s="1028"/>
      <c r="B100" s="1028"/>
      <c r="C100" s="1028"/>
      <c r="D100" s="1051"/>
      <c r="E100" s="1028"/>
      <c r="F100" s="1028"/>
      <c r="G100" s="1028"/>
      <c r="H100" s="1028"/>
      <c r="I100" s="982"/>
      <c r="J100" s="982"/>
      <c r="K100" s="1028"/>
      <c r="L100" s="1028"/>
      <c r="M100" s="1028"/>
      <c r="N100" s="1028"/>
      <c r="O100" s="1028"/>
      <c r="P100" s="1028"/>
      <c r="Q100" s="1028"/>
      <c r="R100" s="1028"/>
      <c r="S100" s="1028"/>
      <c r="T100" s="1028"/>
      <c r="U100" s="1028"/>
      <c r="V100" s="1028"/>
      <c r="W100" s="1028"/>
      <c r="X100" s="1028"/>
      <c r="Y100" s="1028"/>
      <c r="Z100" s="1028"/>
    </row>
    <row r="101" spans="1:26" ht="12.75" customHeight="1">
      <c r="A101" s="1028"/>
      <c r="B101" s="1028"/>
      <c r="C101" s="1028"/>
      <c r="D101" s="1051"/>
      <c r="E101" s="1028"/>
      <c r="F101" s="1028"/>
      <c r="G101" s="1028"/>
      <c r="H101" s="1028"/>
      <c r="I101" s="982"/>
      <c r="J101" s="982"/>
      <c r="K101" s="1028"/>
      <c r="L101" s="1028"/>
      <c r="M101" s="1028"/>
      <c r="N101" s="1028"/>
      <c r="O101" s="1028"/>
      <c r="P101" s="1028"/>
      <c r="Q101" s="1028"/>
      <c r="R101" s="1028"/>
      <c r="S101" s="1028"/>
      <c r="T101" s="1028"/>
      <c r="U101" s="1028"/>
      <c r="V101" s="1028"/>
      <c r="W101" s="1028"/>
      <c r="X101" s="1028"/>
      <c r="Y101" s="1028"/>
      <c r="Z101" s="1028"/>
    </row>
    <row r="102" spans="1:26" ht="12.75" customHeight="1">
      <c r="A102" s="1028"/>
      <c r="B102" s="1028"/>
      <c r="C102" s="1028"/>
      <c r="D102" s="1051"/>
      <c r="E102" s="1028"/>
      <c r="F102" s="1028"/>
      <c r="G102" s="1028"/>
      <c r="H102" s="1028"/>
      <c r="I102" s="982"/>
      <c r="J102" s="982"/>
      <c r="K102" s="1028"/>
      <c r="L102" s="1028"/>
      <c r="M102" s="1028"/>
      <c r="N102" s="1028"/>
      <c r="O102" s="1028"/>
      <c r="P102" s="1028"/>
      <c r="Q102" s="1028"/>
      <c r="R102" s="1028"/>
      <c r="S102" s="1028"/>
      <c r="T102" s="1028"/>
      <c r="U102" s="1028"/>
      <c r="V102" s="1028"/>
      <c r="W102" s="1028"/>
      <c r="X102" s="1028"/>
      <c r="Y102" s="1028"/>
      <c r="Z102" s="1028"/>
    </row>
    <row r="103" spans="1:26" ht="12.75" customHeight="1">
      <c r="A103" s="1028"/>
      <c r="B103" s="1028"/>
      <c r="C103" s="1028"/>
      <c r="D103" s="1051"/>
      <c r="E103" s="1028"/>
      <c r="F103" s="1028"/>
      <c r="G103" s="1028"/>
      <c r="H103" s="1028"/>
      <c r="I103" s="982"/>
      <c r="J103" s="982"/>
      <c r="K103" s="1028"/>
      <c r="L103" s="1028"/>
      <c r="M103" s="1028"/>
      <c r="N103" s="1028"/>
      <c r="O103" s="1028"/>
      <c r="P103" s="1028"/>
      <c r="Q103" s="1028"/>
      <c r="R103" s="1028"/>
      <c r="S103" s="1028"/>
      <c r="T103" s="1028"/>
      <c r="U103" s="1028"/>
      <c r="V103" s="1028"/>
      <c r="W103" s="1028"/>
      <c r="X103" s="1028"/>
      <c r="Y103" s="1028"/>
      <c r="Z103" s="1028"/>
    </row>
    <row r="104" spans="1:26" ht="12.75" customHeight="1">
      <c r="A104" s="1028"/>
      <c r="B104" s="1028"/>
      <c r="C104" s="1028"/>
      <c r="D104" s="1051"/>
      <c r="E104" s="1028"/>
      <c r="F104" s="1028"/>
      <c r="G104" s="1028"/>
      <c r="H104" s="1028"/>
      <c r="I104" s="982"/>
      <c r="J104" s="982"/>
      <c r="K104" s="1028"/>
      <c r="L104" s="1028"/>
      <c r="M104" s="1028"/>
      <c r="N104" s="1028"/>
      <c r="O104" s="1028"/>
      <c r="P104" s="1028"/>
      <c r="Q104" s="1028"/>
      <c r="R104" s="1028"/>
      <c r="S104" s="1028"/>
      <c r="T104" s="1028"/>
      <c r="U104" s="1028"/>
      <c r="V104" s="1028"/>
      <c r="W104" s="1028"/>
      <c r="X104" s="1028"/>
      <c r="Y104" s="1028"/>
      <c r="Z104" s="1028"/>
    </row>
    <row r="105" spans="1:26" ht="12.75" customHeight="1">
      <c r="A105" s="1028"/>
      <c r="B105" s="1028"/>
      <c r="C105" s="1028"/>
      <c r="D105" s="1051"/>
      <c r="E105" s="1028"/>
      <c r="F105" s="1028"/>
      <c r="G105" s="1028"/>
      <c r="H105" s="1028"/>
      <c r="I105" s="982"/>
      <c r="J105" s="982"/>
      <c r="K105" s="1028"/>
      <c r="L105" s="1028"/>
      <c r="M105" s="1028"/>
      <c r="N105" s="1028"/>
      <c r="O105" s="1028"/>
      <c r="P105" s="1028"/>
      <c r="Q105" s="1028"/>
      <c r="R105" s="1028"/>
      <c r="S105" s="1028"/>
      <c r="T105" s="1028"/>
      <c r="U105" s="1028"/>
      <c r="V105" s="1028"/>
      <c r="W105" s="1028"/>
      <c r="X105" s="1028"/>
      <c r="Y105" s="1028"/>
      <c r="Z105" s="1028"/>
    </row>
    <row r="106" spans="1:26" ht="12.75" customHeight="1">
      <c r="A106" s="1028"/>
      <c r="B106" s="1028"/>
      <c r="C106" s="1028"/>
      <c r="D106" s="1051"/>
      <c r="E106" s="1028"/>
      <c r="F106" s="1028"/>
      <c r="G106" s="1028"/>
      <c r="H106" s="1028"/>
      <c r="I106" s="982"/>
      <c r="J106" s="982"/>
      <c r="K106" s="1028"/>
      <c r="L106" s="1028"/>
      <c r="M106" s="1028"/>
      <c r="N106" s="1028"/>
      <c r="O106" s="1028"/>
      <c r="P106" s="1028"/>
      <c r="Q106" s="1028"/>
      <c r="R106" s="1028"/>
      <c r="S106" s="1028"/>
      <c r="T106" s="1028"/>
      <c r="U106" s="1028"/>
      <c r="V106" s="1028"/>
      <c r="W106" s="1028"/>
      <c r="X106" s="1028"/>
      <c r="Y106" s="1028"/>
      <c r="Z106" s="1028"/>
    </row>
    <row r="107" spans="1:26" ht="12.75" customHeight="1">
      <c r="A107" s="1028"/>
      <c r="B107" s="1028"/>
      <c r="C107" s="1028"/>
      <c r="D107" s="1051"/>
      <c r="E107" s="1028"/>
      <c r="F107" s="1028"/>
      <c r="G107" s="1028"/>
      <c r="H107" s="1028"/>
      <c r="I107" s="982"/>
      <c r="J107" s="982"/>
      <c r="K107" s="1028"/>
      <c r="L107" s="1028"/>
      <c r="M107" s="1028"/>
      <c r="N107" s="1028"/>
      <c r="O107" s="1028"/>
      <c r="P107" s="1028"/>
      <c r="Q107" s="1028"/>
      <c r="R107" s="1028"/>
      <c r="S107" s="1028"/>
      <c r="T107" s="1028"/>
      <c r="U107" s="1028"/>
      <c r="V107" s="1028"/>
      <c r="W107" s="1028"/>
      <c r="X107" s="1028"/>
      <c r="Y107" s="1028"/>
      <c r="Z107" s="1028"/>
    </row>
    <row r="108" spans="1:26" ht="12.75" customHeight="1">
      <c r="A108" s="1028"/>
      <c r="B108" s="1028"/>
      <c r="C108" s="1028"/>
      <c r="D108" s="1051"/>
      <c r="E108" s="1028"/>
      <c r="F108" s="1028"/>
      <c r="G108" s="1028"/>
      <c r="H108" s="1028"/>
      <c r="I108" s="982"/>
      <c r="J108" s="982"/>
      <c r="K108" s="1028"/>
      <c r="L108" s="1028"/>
      <c r="M108" s="1028"/>
      <c r="N108" s="1028"/>
      <c r="O108" s="1028"/>
      <c r="P108" s="1028"/>
      <c r="Q108" s="1028"/>
      <c r="R108" s="1028"/>
      <c r="S108" s="1028"/>
      <c r="T108" s="1028"/>
      <c r="U108" s="1028"/>
      <c r="V108" s="1028"/>
      <c r="W108" s="1028"/>
      <c r="X108" s="1028"/>
      <c r="Y108" s="1028"/>
      <c r="Z108" s="1028"/>
    </row>
    <row r="109" spans="1:26" ht="12.75" customHeight="1">
      <c r="A109" s="1028"/>
      <c r="B109" s="1028"/>
      <c r="C109" s="1028"/>
      <c r="D109" s="1051"/>
      <c r="E109" s="1028"/>
      <c r="F109" s="1028"/>
      <c r="G109" s="1028"/>
      <c r="H109" s="1028"/>
      <c r="I109" s="982"/>
      <c r="J109" s="982"/>
      <c r="K109" s="1028"/>
      <c r="L109" s="1028"/>
      <c r="M109" s="1028"/>
      <c r="N109" s="1028"/>
      <c r="O109" s="1028"/>
      <c r="P109" s="1028"/>
      <c r="Q109" s="1028"/>
      <c r="R109" s="1028"/>
      <c r="S109" s="1028"/>
      <c r="T109" s="1028"/>
      <c r="U109" s="1028"/>
      <c r="V109" s="1028"/>
      <c r="W109" s="1028"/>
      <c r="X109" s="1028"/>
      <c r="Y109" s="1028"/>
      <c r="Z109" s="1028"/>
    </row>
    <row r="110" spans="1:26" ht="12.75" customHeight="1">
      <c r="A110" s="1028"/>
      <c r="B110" s="1028"/>
      <c r="C110" s="1028"/>
      <c r="D110" s="1051"/>
      <c r="E110" s="1028"/>
      <c r="F110" s="1028"/>
      <c r="G110" s="1028"/>
      <c r="H110" s="1028"/>
      <c r="I110" s="982"/>
      <c r="J110" s="982"/>
      <c r="K110" s="1028"/>
      <c r="L110" s="1028"/>
      <c r="M110" s="1028"/>
      <c r="N110" s="1028"/>
      <c r="O110" s="1028"/>
      <c r="P110" s="1028"/>
      <c r="Q110" s="1028"/>
      <c r="R110" s="1028"/>
      <c r="S110" s="1028"/>
      <c r="T110" s="1028"/>
      <c r="U110" s="1028"/>
      <c r="V110" s="1028"/>
      <c r="W110" s="1028"/>
      <c r="X110" s="1028"/>
      <c r="Y110" s="1028"/>
      <c r="Z110" s="1028"/>
    </row>
    <row r="111" spans="1:26" ht="12.75" customHeight="1">
      <c r="A111" s="1028"/>
      <c r="B111" s="1028"/>
      <c r="C111" s="1028"/>
      <c r="D111" s="1051"/>
      <c r="E111" s="1028"/>
      <c r="F111" s="1028"/>
      <c r="G111" s="1028"/>
      <c r="H111" s="1028"/>
      <c r="I111" s="982"/>
      <c r="J111" s="982"/>
      <c r="K111" s="1028"/>
      <c r="L111" s="1028"/>
      <c r="M111" s="1028"/>
      <c r="N111" s="1028"/>
      <c r="O111" s="1028"/>
      <c r="P111" s="1028"/>
      <c r="Q111" s="1028"/>
      <c r="R111" s="1028"/>
      <c r="S111" s="1028"/>
      <c r="T111" s="1028"/>
      <c r="U111" s="1028"/>
      <c r="V111" s="1028"/>
      <c r="W111" s="1028"/>
      <c r="X111" s="1028"/>
      <c r="Y111" s="1028"/>
      <c r="Z111" s="1028"/>
    </row>
    <row r="112" spans="1:26" ht="12.75" customHeight="1">
      <c r="A112" s="1028"/>
      <c r="B112" s="1028"/>
      <c r="C112" s="1028"/>
      <c r="D112" s="1051"/>
      <c r="E112" s="1028"/>
      <c r="F112" s="1028"/>
      <c r="G112" s="1028"/>
      <c r="H112" s="1028"/>
      <c r="I112" s="982"/>
      <c r="J112" s="982"/>
      <c r="K112" s="1028"/>
      <c r="L112" s="1028"/>
      <c r="M112" s="1028"/>
      <c r="N112" s="1028"/>
      <c r="O112" s="1028"/>
      <c r="P112" s="1028"/>
      <c r="Q112" s="1028"/>
      <c r="R112" s="1028"/>
      <c r="S112" s="1028"/>
      <c r="T112" s="1028"/>
      <c r="U112" s="1028"/>
      <c r="V112" s="1028"/>
      <c r="W112" s="1028"/>
      <c r="X112" s="1028"/>
      <c r="Y112" s="1028"/>
      <c r="Z112" s="1028"/>
    </row>
    <row r="113" spans="1:26" ht="12.75" customHeight="1">
      <c r="A113" s="1028"/>
      <c r="B113" s="1028"/>
      <c r="C113" s="1028"/>
      <c r="D113" s="1051"/>
      <c r="E113" s="1028"/>
      <c r="F113" s="1028"/>
      <c r="G113" s="1028"/>
      <c r="H113" s="1028"/>
      <c r="I113" s="982"/>
      <c r="J113" s="982"/>
      <c r="K113" s="1028"/>
      <c r="L113" s="1028"/>
      <c r="M113" s="1028"/>
      <c r="N113" s="1028"/>
      <c r="O113" s="1028"/>
      <c r="P113" s="1028"/>
      <c r="Q113" s="1028"/>
      <c r="R113" s="1028"/>
      <c r="S113" s="1028"/>
      <c r="T113" s="1028"/>
      <c r="U113" s="1028"/>
      <c r="V113" s="1028"/>
      <c r="W113" s="1028"/>
      <c r="X113" s="1028"/>
      <c r="Y113" s="1028"/>
      <c r="Z113" s="1028"/>
    </row>
    <row r="114" spans="1:26" ht="12.75" customHeight="1">
      <c r="A114" s="1028"/>
      <c r="B114" s="1028"/>
      <c r="C114" s="1028"/>
      <c r="D114" s="1051"/>
      <c r="E114" s="1028"/>
      <c r="F114" s="1028"/>
      <c r="G114" s="1028"/>
      <c r="H114" s="1028"/>
      <c r="I114" s="982"/>
      <c r="J114" s="982"/>
      <c r="K114" s="1028"/>
      <c r="L114" s="1028"/>
      <c r="M114" s="1028"/>
      <c r="N114" s="1028"/>
      <c r="O114" s="1028"/>
      <c r="P114" s="1028"/>
      <c r="Q114" s="1028"/>
      <c r="R114" s="1028"/>
      <c r="S114" s="1028"/>
      <c r="T114" s="1028"/>
      <c r="U114" s="1028"/>
      <c r="V114" s="1028"/>
      <c r="W114" s="1028"/>
      <c r="X114" s="1028"/>
      <c r="Y114" s="1028"/>
      <c r="Z114" s="1028"/>
    </row>
    <row r="115" spans="1:26" ht="12.75" customHeight="1">
      <c r="A115" s="1028"/>
      <c r="B115" s="1028"/>
      <c r="C115" s="1028"/>
      <c r="D115" s="1051"/>
      <c r="E115" s="1028"/>
      <c r="F115" s="1028"/>
      <c r="G115" s="1028"/>
      <c r="H115" s="1028"/>
      <c r="I115" s="982"/>
      <c r="J115" s="982"/>
      <c r="K115" s="1028"/>
      <c r="L115" s="1028"/>
      <c r="M115" s="1028"/>
      <c r="N115" s="1028"/>
      <c r="O115" s="1028"/>
      <c r="P115" s="1028"/>
      <c r="Q115" s="1028"/>
      <c r="R115" s="1028"/>
      <c r="S115" s="1028"/>
      <c r="T115" s="1028"/>
      <c r="U115" s="1028"/>
      <c r="V115" s="1028"/>
      <c r="W115" s="1028"/>
      <c r="X115" s="1028"/>
      <c r="Y115" s="1028"/>
      <c r="Z115" s="1028"/>
    </row>
    <row r="116" spans="1:26" ht="12.75" customHeight="1">
      <c r="A116" s="1028"/>
      <c r="B116" s="1028"/>
      <c r="C116" s="1028"/>
      <c r="D116" s="1051"/>
      <c r="E116" s="1028"/>
      <c r="F116" s="1028"/>
      <c r="G116" s="1028"/>
      <c r="H116" s="1028"/>
      <c r="I116" s="982"/>
      <c r="J116" s="982"/>
      <c r="K116" s="1028"/>
      <c r="L116" s="1028"/>
      <c r="M116" s="1028"/>
      <c r="N116" s="1028"/>
      <c r="O116" s="1028"/>
      <c r="P116" s="1028"/>
      <c r="Q116" s="1028"/>
      <c r="R116" s="1028"/>
      <c r="S116" s="1028"/>
      <c r="T116" s="1028"/>
      <c r="U116" s="1028"/>
      <c r="V116" s="1028"/>
      <c r="W116" s="1028"/>
      <c r="X116" s="1028"/>
      <c r="Y116" s="1028"/>
      <c r="Z116" s="1028"/>
    </row>
    <row r="117" spans="1:26" ht="12.75" customHeight="1">
      <c r="A117" s="1028"/>
      <c r="B117" s="1028"/>
      <c r="C117" s="1028"/>
      <c r="D117" s="1051"/>
      <c r="E117" s="1028"/>
      <c r="F117" s="1028"/>
      <c r="G117" s="1028"/>
      <c r="H117" s="1028"/>
      <c r="I117" s="982"/>
      <c r="J117" s="982"/>
      <c r="K117" s="1028"/>
      <c r="L117" s="1028"/>
      <c r="M117" s="1028"/>
      <c r="N117" s="1028"/>
      <c r="O117" s="1028"/>
      <c r="P117" s="1028"/>
      <c r="Q117" s="1028"/>
      <c r="R117" s="1028"/>
      <c r="S117" s="1028"/>
      <c r="T117" s="1028"/>
      <c r="U117" s="1028"/>
      <c r="V117" s="1028"/>
      <c r="W117" s="1028"/>
      <c r="X117" s="1028"/>
      <c r="Y117" s="1028"/>
      <c r="Z117" s="1028"/>
    </row>
    <row r="118" spans="1:26" ht="12.75" customHeight="1">
      <c r="A118" s="1028"/>
      <c r="B118" s="1028"/>
      <c r="C118" s="1028"/>
      <c r="D118" s="1051"/>
      <c r="E118" s="1028"/>
      <c r="F118" s="1028"/>
      <c r="G118" s="1028"/>
      <c r="H118" s="1028"/>
      <c r="I118" s="982"/>
      <c r="J118" s="982"/>
      <c r="K118" s="1028"/>
      <c r="L118" s="1028"/>
      <c r="M118" s="1028"/>
      <c r="N118" s="1028"/>
      <c r="O118" s="1028"/>
      <c r="P118" s="1028"/>
      <c r="Q118" s="1028"/>
      <c r="R118" s="1028"/>
      <c r="S118" s="1028"/>
      <c r="T118" s="1028"/>
      <c r="U118" s="1028"/>
      <c r="V118" s="1028"/>
      <c r="W118" s="1028"/>
      <c r="X118" s="1028"/>
      <c r="Y118" s="1028"/>
      <c r="Z118" s="1028"/>
    </row>
    <row r="119" spans="1:26" ht="12.75" customHeight="1">
      <c r="A119" s="1028"/>
      <c r="B119" s="1028"/>
      <c r="C119" s="1028"/>
      <c r="D119" s="1051"/>
      <c r="E119" s="1028"/>
      <c r="F119" s="1028"/>
      <c r="G119" s="1028"/>
      <c r="H119" s="1028"/>
      <c r="I119" s="982"/>
      <c r="J119" s="982"/>
      <c r="K119" s="1028"/>
      <c r="L119" s="1028"/>
      <c r="M119" s="1028"/>
      <c r="N119" s="1028"/>
      <c r="O119" s="1028"/>
      <c r="P119" s="1028"/>
      <c r="Q119" s="1028"/>
      <c r="R119" s="1028"/>
      <c r="S119" s="1028"/>
      <c r="T119" s="1028"/>
      <c r="U119" s="1028"/>
      <c r="V119" s="1028"/>
      <c r="W119" s="1028"/>
      <c r="X119" s="1028"/>
      <c r="Y119" s="1028"/>
      <c r="Z119" s="1028"/>
    </row>
    <row r="120" spans="1:26" ht="12.75" customHeight="1">
      <c r="A120" s="1028"/>
      <c r="B120" s="1028"/>
      <c r="C120" s="1028"/>
      <c r="D120" s="1051"/>
      <c r="E120" s="1028"/>
      <c r="F120" s="1028"/>
      <c r="G120" s="1028"/>
      <c r="H120" s="1028"/>
      <c r="I120" s="982"/>
      <c r="J120" s="982"/>
      <c r="K120" s="1028"/>
      <c r="L120" s="1028"/>
      <c r="M120" s="1028"/>
      <c r="N120" s="1028"/>
      <c r="O120" s="1028"/>
      <c r="P120" s="1028"/>
      <c r="Q120" s="1028"/>
      <c r="R120" s="1028"/>
      <c r="S120" s="1028"/>
      <c r="T120" s="1028"/>
      <c r="U120" s="1028"/>
      <c r="V120" s="1028"/>
      <c r="W120" s="1028"/>
      <c r="X120" s="1028"/>
      <c r="Y120" s="1028"/>
      <c r="Z120" s="1028"/>
    </row>
    <row r="121" spans="1:26" ht="12.75" customHeight="1">
      <c r="A121" s="1028"/>
      <c r="B121" s="1028"/>
      <c r="C121" s="1028"/>
      <c r="D121" s="1051"/>
      <c r="E121" s="1028"/>
      <c r="F121" s="1028"/>
      <c r="G121" s="1028"/>
      <c r="H121" s="1028"/>
      <c r="I121" s="982"/>
      <c r="J121" s="982"/>
      <c r="K121" s="1028"/>
      <c r="L121" s="1028"/>
      <c r="M121" s="1028"/>
      <c r="N121" s="1028"/>
      <c r="O121" s="1028"/>
      <c r="P121" s="1028"/>
      <c r="Q121" s="1028"/>
      <c r="R121" s="1028"/>
      <c r="S121" s="1028"/>
      <c r="T121" s="1028"/>
      <c r="U121" s="1028"/>
      <c r="V121" s="1028"/>
      <c r="W121" s="1028"/>
      <c r="X121" s="1028"/>
      <c r="Y121" s="1028"/>
      <c r="Z121" s="1028"/>
    </row>
    <row r="122" spans="1:26" ht="12.75" customHeight="1">
      <c r="A122" s="1028"/>
      <c r="B122" s="1028"/>
      <c r="C122" s="1028"/>
      <c r="D122" s="1051"/>
      <c r="E122" s="1028"/>
      <c r="F122" s="1028"/>
      <c r="G122" s="1028"/>
      <c r="H122" s="1028"/>
      <c r="I122" s="982"/>
      <c r="J122" s="982"/>
      <c r="K122" s="1028"/>
      <c r="L122" s="1028"/>
      <c r="M122" s="1028"/>
      <c r="N122" s="1028"/>
      <c r="O122" s="1028"/>
      <c r="P122" s="1028"/>
      <c r="Q122" s="1028"/>
      <c r="R122" s="1028"/>
      <c r="S122" s="1028"/>
      <c r="T122" s="1028"/>
      <c r="U122" s="1028"/>
      <c r="V122" s="1028"/>
      <c r="W122" s="1028"/>
      <c r="X122" s="1028"/>
      <c r="Y122" s="1028"/>
      <c r="Z122" s="1028"/>
    </row>
    <row r="123" spans="1:26" ht="12.75" customHeight="1">
      <c r="A123" s="1028"/>
      <c r="B123" s="1028"/>
      <c r="C123" s="1028"/>
      <c r="D123" s="1051"/>
      <c r="E123" s="1028"/>
      <c r="F123" s="1028"/>
      <c r="G123" s="1028"/>
      <c r="H123" s="1028"/>
      <c r="I123" s="982"/>
      <c r="J123" s="982"/>
      <c r="K123" s="1028"/>
      <c r="L123" s="1028"/>
      <c r="M123" s="1028"/>
      <c r="N123" s="1028"/>
      <c r="O123" s="1028"/>
      <c r="P123" s="1028"/>
      <c r="Q123" s="1028"/>
      <c r="R123" s="1028"/>
      <c r="S123" s="1028"/>
      <c r="T123" s="1028"/>
      <c r="U123" s="1028"/>
      <c r="V123" s="1028"/>
      <c r="W123" s="1028"/>
      <c r="X123" s="1028"/>
      <c r="Y123" s="1028"/>
      <c r="Z123" s="1028"/>
    </row>
    <row r="124" spans="1:26" ht="12.75" customHeight="1">
      <c r="A124" s="1028"/>
      <c r="B124" s="1028"/>
      <c r="C124" s="1028"/>
      <c r="D124" s="1051"/>
      <c r="E124" s="1028"/>
      <c r="F124" s="1028"/>
      <c r="G124" s="1028"/>
      <c r="H124" s="1028"/>
      <c r="I124" s="982"/>
      <c r="J124" s="982"/>
      <c r="K124" s="1028"/>
      <c r="L124" s="1028"/>
      <c r="M124" s="1028"/>
      <c r="N124" s="1028"/>
      <c r="O124" s="1028"/>
      <c r="P124" s="1028"/>
      <c r="Q124" s="1028"/>
      <c r="R124" s="1028"/>
      <c r="S124" s="1028"/>
      <c r="T124" s="1028"/>
      <c r="U124" s="1028"/>
      <c r="V124" s="1028"/>
      <c r="W124" s="1028"/>
      <c r="X124" s="1028"/>
      <c r="Y124" s="1028"/>
      <c r="Z124" s="1028"/>
    </row>
    <row r="125" spans="1:26" ht="12.75" customHeight="1">
      <c r="A125" s="1028"/>
      <c r="B125" s="1028"/>
      <c r="C125" s="1028"/>
      <c r="D125" s="1051"/>
      <c r="E125" s="1028"/>
      <c r="F125" s="1028"/>
      <c r="G125" s="1028"/>
      <c r="H125" s="1028"/>
      <c r="I125" s="982"/>
      <c r="J125" s="982"/>
      <c r="K125" s="1028"/>
      <c r="L125" s="1028"/>
      <c r="M125" s="1028"/>
      <c r="N125" s="1028"/>
      <c r="O125" s="1028"/>
      <c r="P125" s="1028"/>
      <c r="Q125" s="1028"/>
      <c r="R125" s="1028"/>
      <c r="S125" s="1028"/>
      <c r="T125" s="1028"/>
      <c r="U125" s="1028"/>
      <c r="V125" s="1028"/>
      <c r="W125" s="1028"/>
      <c r="X125" s="1028"/>
      <c r="Y125" s="1028"/>
      <c r="Z125" s="1028"/>
    </row>
    <row r="126" spans="1:26" ht="12.75" customHeight="1">
      <c r="A126" s="1028"/>
      <c r="B126" s="1028"/>
      <c r="C126" s="1028"/>
      <c r="D126" s="1051"/>
      <c r="E126" s="1028"/>
      <c r="F126" s="1028"/>
      <c r="G126" s="1028"/>
      <c r="H126" s="1028"/>
      <c r="I126" s="982"/>
      <c r="J126" s="982"/>
      <c r="K126" s="1028"/>
      <c r="L126" s="1028"/>
      <c r="M126" s="1028"/>
      <c r="N126" s="1028"/>
      <c r="O126" s="1028"/>
      <c r="P126" s="1028"/>
      <c r="Q126" s="1028"/>
      <c r="R126" s="1028"/>
      <c r="S126" s="1028"/>
      <c r="T126" s="1028"/>
      <c r="U126" s="1028"/>
      <c r="V126" s="1028"/>
      <c r="W126" s="1028"/>
      <c r="X126" s="1028"/>
      <c r="Y126" s="1028"/>
      <c r="Z126" s="1028"/>
    </row>
    <row r="127" spans="1:26" ht="12.75" customHeight="1">
      <c r="A127" s="1028"/>
      <c r="B127" s="1028"/>
      <c r="C127" s="1028"/>
      <c r="D127" s="1051"/>
      <c r="E127" s="1028"/>
      <c r="F127" s="1028"/>
      <c r="G127" s="1028"/>
      <c r="H127" s="1028"/>
      <c r="I127" s="982"/>
      <c r="J127" s="982"/>
      <c r="K127" s="1028"/>
      <c r="L127" s="1028"/>
      <c r="M127" s="1028"/>
      <c r="N127" s="1028"/>
      <c r="O127" s="1028"/>
      <c r="P127" s="1028"/>
      <c r="Q127" s="1028"/>
      <c r="R127" s="1028"/>
      <c r="S127" s="1028"/>
      <c r="T127" s="1028"/>
      <c r="U127" s="1028"/>
      <c r="V127" s="1028"/>
      <c r="W127" s="1028"/>
      <c r="X127" s="1028"/>
      <c r="Y127" s="1028"/>
      <c r="Z127" s="1028"/>
    </row>
    <row r="128" spans="1:26" ht="12.75" customHeight="1">
      <c r="A128" s="1028"/>
      <c r="B128" s="1028"/>
      <c r="C128" s="1028"/>
      <c r="D128" s="1051"/>
      <c r="E128" s="1028"/>
      <c r="F128" s="1028"/>
      <c r="G128" s="1028"/>
      <c r="H128" s="1028"/>
      <c r="I128" s="982"/>
      <c r="J128" s="982"/>
      <c r="K128" s="1028"/>
      <c r="L128" s="1028"/>
      <c r="M128" s="1028"/>
      <c r="N128" s="1028"/>
      <c r="O128" s="1028"/>
      <c r="P128" s="1028"/>
      <c r="Q128" s="1028"/>
      <c r="R128" s="1028"/>
      <c r="S128" s="1028"/>
      <c r="T128" s="1028"/>
      <c r="U128" s="1028"/>
      <c r="V128" s="1028"/>
      <c r="W128" s="1028"/>
      <c r="X128" s="1028"/>
      <c r="Y128" s="1028"/>
      <c r="Z128" s="1028"/>
    </row>
    <row r="129" spans="1:26" ht="12.75" customHeight="1">
      <c r="A129" s="1028"/>
      <c r="B129" s="1028"/>
      <c r="C129" s="1028"/>
      <c r="D129" s="1051"/>
      <c r="E129" s="1028"/>
      <c r="F129" s="1028"/>
      <c r="G129" s="1028"/>
      <c r="H129" s="1028"/>
      <c r="I129" s="982"/>
      <c r="J129" s="982"/>
      <c r="K129" s="1028"/>
      <c r="L129" s="1028"/>
      <c r="M129" s="1028"/>
      <c r="N129" s="1028"/>
      <c r="O129" s="1028"/>
      <c r="P129" s="1028"/>
      <c r="Q129" s="1028"/>
      <c r="R129" s="1028"/>
      <c r="S129" s="1028"/>
      <c r="T129" s="1028"/>
      <c r="U129" s="1028"/>
      <c r="V129" s="1028"/>
      <c r="W129" s="1028"/>
      <c r="X129" s="1028"/>
      <c r="Y129" s="1028"/>
      <c r="Z129" s="1028"/>
    </row>
    <row r="130" spans="1:26" ht="12.75" customHeight="1">
      <c r="A130" s="1028"/>
      <c r="B130" s="1028"/>
      <c r="C130" s="1028"/>
      <c r="D130" s="1051"/>
      <c r="E130" s="1028"/>
      <c r="F130" s="1028"/>
      <c r="G130" s="1028"/>
      <c r="H130" s="1028"/>
      <c r="I130" s="982"/>
      <c r="J130" s="982"/>
      <c r="K130" s="1028"/>
      <c r="L130" s="1028"/>
      <c r="M130" s="1028"/>
      <c r="N130" s="1028"/>
      <c r="O130" s="1028"/>
      <c r="P130" s="1028"/>
      <c r="Q130" s="1028"/>
      <c r="R130" s="1028"/>
      <c r="S130" s="1028"/>
      <c r="T130" s="1028"/>
      <c r="U130" s="1028"/>
      <c r="V130" s="1028"/>
      <c r="W130" s="1028"/>
      <c r="X130" s="1028"/>
      <c r="Y130" s="1028"/>
      <c r="Z130" s="1028"/>
    </row>
    <row r="131" spans="1:26" ht="12.75" customHeight="1">
      <c r="A131" s="1028"/>
      <c r="B131" s="1028"/>
      <c r="C131" s="1028"/>
      <c r="D131" s="1051"/>
      <c r="E131" s="1028"/>
      <c r="F131" s="1028"/>
      <c r="G131" s="1028"/>
      <c r="H131" s="1028"/>
      <c r="I131" s="982"/>
      <c r="J131" s="982"/>
      <c r="K131" s="1028"/>
      <c r="L131" s="1028"/>
      <c r="M131" s="1028"/>
      <c r="N131" s="1028"/>
      <c r="O131" s="1028"/>
      <c r="P131" s="1028"/>
      <c r="Q131" s="1028"/>
      <c r="R131" s="1028"/>
      <c r="S131" s="1028"/>
      <c r="T131" s="1028"/>
      <c r="U131" s="1028"/>
      <c r="V131" s="1028"/>
      <c r="W131" s="1028"/>
      <c r="X131" s="1028"/>
      <c r="Y131" s="1028"/>
      <c r="Z131" s="1028"/>
    </row>
    <row r="132" spans="1:26" ht="12.75" customHeight="1">
      <c r="A132" s="1028"/>
      <c r="B132" s="1028"/>
      <c r="C132" s="1028"/>
      <c r="D132" s="1051"/>
      <c r="E132" s="1028"/>
      <c r="F132" s="1028"/>
      <c r="G132" s="1028"/>
      <c r="H132" s="1028"/>
      <c r="I132" s="982"/>
      <c r="J132" s="982"/>
      <c r="K132" s="1028"/>
      <c r="L132" s="1028"/>
      <c r="M132" s="1028"/>
      <c r="N132" s="1028"/>
      <c r="O132" s="1028"/>
      <c r="P132" s="1028"/>
      <c r="Q132" s="1028"/>
      <c r="R132" s="1028"/>
      <c r="S132" s="1028"/>
      <c r="T132" s="1028"/>
      <c r="U132" s="1028"/>
      <c r="V132" s="1028"/>
      <c r="W132" s="1028"/>
      <c r="X132" s="1028"/>
      <c r="Y132" s="1028"/>
      <c r="Z132" s="1028"/>
    </row>
    <row r="133" spans="1:26" ht="12.75" customHeight="1">
      <c r="A133" s="1028"/>
      <c r="B133" s="1028"/>
      <c r="C133" s="1028"/>
      <c r="D133" s="1051"/>
      <c r="E133" s="1028"/>
      <c r="F133" s="1028"/>
      <c r="G133" s="1028"/>
      <c r="H133" s="1028"/>
      <c r="I133" s="982"/>
      <c r="J133" s="982"/>
      <c r="K133" s="1028"/>
      <c r="L133" s="1028"/>
      <c r="M133" s="1028"/>
      <c r="N133" s="1028"/>
      <c r="O133" s="1028"/>
      <c r="P133" s="1028"/>
      <c r="Q133" s="1028"/>
      <c r="R133" s="1028"/>
      <c r="S133" s="1028"/>
      <c r="T133" s="1028"/>
      <c r="U133" s="1028"/>
      <c r="V133" s="1028"/>
      <c r="W133" s="1028"/>
      <c r="X133" s="1028"/>
      <c r="Y133" s="1028"/>
      <c r="Z133" s="1028"/>
    </row>
    <row r="134" spans="1:26" ht="12.75" customHeight="1">
      <c r="A134" s="1028"/>
      <c r="B134" s="1028"/>
      <c r="C134" s="1028"/>
      <c r="D134" s="1051"/>
      <c r="E134" s="1028"/>
      <c r="F134" s="1028"/>
      <c r="G134" s="1028"/>
      <c r="H134" s="1028"/>
      <c r="I134" s="982"/>
      <c r="J134" s="982"/>
      <c r="K134" s="1028"/>
      <c r="L134" s="1028"/>
      <c r="M134" s="1028"/>
      <c r="N134" s="1028"/>
      <c r="O134" s="1028"/>
      <c r="P134" s="1028"/>
      <c r="Q134" s="1028"/>
      <c r="R134" s="1028"/>
      <c r="S134" s="1028"/>
      <c r="T134" s="1028"/>
      <c r="U134" s="1028"/>
      <c r="V134" s="1028"/>
      <c r="W134" s="1028"/>
      <c r="X134" s="1028"/>
      <c r="Y134" s="1028"/>
      <c r="Z134" s="1028"/>
    </row>
    <row r="135" spans="1:26" ht="12.75" customHeight="1">
      <c r="A135" s="1028"/>
      <c r="B135" s="1028"/>
      <c r="C135" s="1028"/>
      <c r="D135" s="1051"/>
      <c r="E135" s="1028"/>
      <c r="F135" s="1028"/>
      <c r="G135" s="1028"/>
      <c r="H135" s="1028"/>
      <c r="I135" s="982"/>
      <c r="J135" s="982"/>
      <c r="K135" s="1028"/>
      <c r="L135" s="1028"/>
      <c r="M135" s="1028"/>
      <c r="N135" s="1028"/>
      <c r="O135" s="1028"/>
      <c r="P135" s="1028"/>
      <c r="Q135" s="1028"/>
      <c r="R135" s="1028"/>
      <c r="S135" s="1028"/>
      <c r="T135" s="1028"/>
      <c r="U135" s="1028"/>
      <c r="V135" s="1028"/>
      <c r="W135" s="1028"/>
      <c r="X135" s="1028"/>
      <c r="Y135" s="1028"/>
      <c r="Z135" s="1028"/>
    </row>
    <row r="136" spans="1:26" ht="12.75" customHeight="1">
      <c r="A136" s="1028"/>
      <c r="B136" s="1028"/>
      <c r="C136" s="1028"/>
      <c r="D136" s="1051"/>
      <c r="E136" s="1028"/>
      <c r="F136" s="1028"/>
      <c r="G136" s="1028"/>
      <c r="H136" s="1028"/>
      <c r="I136" s="982"/>
      <c r="J136" s="982"/>
      <c r="K136" s="1028"/>
      <c r="L136" s="1028"/>
      <c r="M136" s="1028"/>
      <c r="N136" s="1028"/>
      <c r="O136" s="1028"/>
      <c r="P136" s="1028"/>
      <c r="Q136" s="1028"/>
      <c r="R136" s="1028"/>
      <c r="S136" s="1028"/>
      <c r="T136" s="1028"/>
      <c r="U136" s="1028"/>
      <c r="V136" s="1028"/>
      <c r="W136" s="1028"/>
      <c r="X136" s="1028"/>
      <c r="Y136" s="1028"/>
      <c r="Z136" s="1028"/>
    </row>
    <row r="137" spans="1:26" ht="12.75" customHeight="1">
      <c r="A137" s="1028"/>
      <c r="B137" s="1028"/>
      <c r="C137" s="1028"/>
      <c r="D137" s="1051"/>
      <c r="E137" s="1028"/>
      <c r="F137" s="1028"/>
      <c r="G137" s="1028"/>
      <c r="H137" s="1028"/>
      <c r="I137" s="982"/>
      <c r="J137" s="982"/>
      <c r="K137" s="1028"/>
      <c r="L137" s="1028"/>
      <c r="M137" s="1028"/>
      <c r="N137" s="1028"/>
      <c r="O137" s="1028"/>
      <c r="P137" s="1028"/>
      <c r="Q137" s="1028"/>
      <c r="R137" s="1028"/>
      <c r="S137" s="1028"/>
      <c r="T137" s="1028"/>
      <c r="U137" s="1028"/>
      <c r="V137" s="1028"/>
      <c r="W137" s="1028"/>
      <c r="X137" s="1028"/>
      <c r="Y137" s="1028"/>
      <c r="Z137" s="1028"/>
    </row>
    <row r="138" spans="1:26" ht="12.75" customHeight="1">
      <c r="A138" s="1028"/>
      <c r="B138" s="1028"/>
      <c r="C138" s="1028"/>
      <c r="D138" s="1051"/>
      <c r="E138" s="1028"/>
      <c r="F138" s="1028"/>
      <c r="G138" s="1028"/>
      <c r="H138" s="1028"/>
      <c r="I138" s="982"/>
      <c r="J138" s="982"/>
      <c r="K138" s="1028"/>
      <c r="L138" s="1028"/>
      <c r="M138" s="1028"/>
      <c r="N138" s="1028"/>
      <c r="O138" s="1028"/>
      <c r="P138" s="1028"/>
      <c r="Q138" s="1028"/>
      <c r="R138" s="1028"/>
      <c r="S138" s="1028"/>
      <c r="T138" s="1028"/>
      <c r="U138" s="1028"/>
      <c r="V138" s="1028"/>
      <c r="W138" s="1028"/>
      <c r="X138" s="1028"/>
      <c r="Y138" s="1028"/>
      <c r="Z138" s="1028"/>
    </row>
    <row r="139" spans="1:26" ht="12.75" customHeight="1">
      <c r="A139" s="1028"/>
      <c r="B139" s="1028"/>
      <c r="C139" s="1028"/>
      <c r="D139" s="1051"/>
      <c r="E139" s="1028"/>
      <c r="F139" s="1028"/>
      <c r="G139" s="1028"/>
      <c r="H139" s="1028"/>
      <c r="I139" s="982"/>
      <c r="J139" s="982"/>
      <c r="K139" s="1028"/>
      <c r="L139" s="1028"/>
      <c r="M139" s="1028"/>
      <c r="N139" s="1028"/>
      <c r="O139" s="1028"/>
      <c r="P139" s="1028"/>
      <c r="Q139" s="1028"/>
      <c r="R139" s="1028"/>
      <c r="S139" s="1028"/>
      <c r="T139" s="1028"/>
      <c r="U139" s="1028"/>
      <c r="V139" s="1028"/>
      <c r="W139" s="1028"/>
      <c r="X139" s="1028"/>
      <c r="Y139" s="1028"/>
      <c r="Z139" s="1028"/>
    </row>
    <row r="140" spans="1:26" ht="12.75" customHeight="1">
      <c r="A140" s="1028"/>
      <c r="B140" s="1028"/>
      <c r="C140" s="1028"/>
      <c r="D140" s="1051"/>
      <c r="E140" s="1028"/>
      <c r="F140" s="1028"/>
      <c r="G140" s="1028"/>
      <c r="H140" s="1028"/>
      <c r="I140" s="982"/>
      <c r="J140" s="982"/>
      <c r="K140" s="1028"/>
      <c r="L140" s="1028"/>
      <c r="M140" s="1028"/>
      <c r="N140" s="1028"/>
      <c r="O140" s="1028"/>
      <c r="P140" s="1028"/>
      <c r="Q140" s="1028"/>
      <c r="R140" s="1028"/>
      <c r="S140" s="1028"/>
      <c r="T140" s="1028"/>
      <c r="U140" s="1028"/>
      <c r="V140" s="1028"/>
      <c r="W140" s="1028"/>
      <c r="X140" s="1028"/>
      <c r="Y140" s="1028"/>
      <c r="Z140" s="1028"/>
    </row>
    <row r="141" spans="1:26" ht="12.75" customHeight="1">
      <c r="A141" s="1028"/>
      <c r="B141" s="1028"/>
      <c r="C141" s="1028"/>
      <c r="D141" s="1051"/>
      <c r="E141" s="1028"/>
      <c r="F141" s="1028"/>
      <c r="G141" s="1028"/>
      <c r="H141" s="1028"/>
      <c r="I141" s="982"/>
      <c r="J141" s="982"/>
      <c r="K141" s="1028"/>
      <c r="L141" s="1028"/>
      <c r="M141" s="1028"/>
      <c r="N141" s="1028"/>
      <c r="O141" s="1028"/>
      <c r="P141" s="1028"/>
      <c r="Q141" s="1028"/>
      <c r="R141" s="1028"/>
      <c r="S141" s="1028"/>
      <c r="T141" s="1028"/>
      <c r="U141" s="1028"/>
      <c r="V141" s="1028"/>
      <c r="W141" s="1028"/>
      <c r="X141" s="1028"/>
      <c r="Y141" s="1028"/>
      <c r="Z141" s="1028"/>
    </row>
    <row r="142" spans="1:26" ht="12.75" customHeight="1">
      <c r="A142" s="1028"/>
      <c r="B142" s="1028"/>
      <c r="C142" s="1028"/>
      <c r="D142" s="1051"/>
      <c r="E142" s="1028"/>
      <c r="F142" s="1028"/>
      <c r="G142" s="1028"/>
      <c r="H142" s="1028"/>
      <c r="I142" s="982"/>
      <c r="J142" s="982"/>
      <c r="K142" s="1028"/>
      <c r="L142" s="1028"/>
      <c r="M142" s="1028"/>
      <c r="N142" s="1028"/>
      <c r="O142" s="1028"/>
      <c r="P142" s="1028"/>
      <c r="Q142" s="1028"/>
      <c r="R142" s="1028"/>
      <c r="S142" s="1028"/>
      <c r="T142" s="1028"/>
      <c r="U142" s="1028"/>
      <c r="V142" s="1028"/>
      <c r="W142" s="1028"/>
      <c r="X142" s="1028"/>
      <c r="Y142" s="1028"/>
      <c r="Z142" s="1028"/>
    </row>
    <row r="143" spans="1:26" ht="12.75" customHeight="1">
      <c r="A143" s="1028"/>
      <c r="B143" s="1028"/>
      <c r="C143" s="1028"/>
      <c r="D143" s="1051"/>
      <c r="E143" s="1028"/>
      <c r="F143" s="1028"/>
      <c r="G143" s="1028"/>
      <c r="H143" s="1028"/>
      <c r="I143" s="982"/>
      <c r="J143" s="982"/>
      <c r="K143" s="1028"/>
      <c r="L143" s="1028"/>
      <c r="M143" s="1028"/>
      <c r="N143" s="1028"/>
      <c r="O143" s="1028"/>
      <c r="P143" s="1028"/>
      <c r="Q143" s="1028"/>
      <c r="R143" s="1028"/>
      <c r="S143" s="1028"/>
      <c r="T143" s="1028"/>
      <c r="U143" s="1028"/>
      <c r="V143" s="1028"/>
      <c r="W143" s="1028"/>
      <c r="X143" s="1028"/>
      <c r="Y143" s="1028"/>
      <c r="Z143" s="1028"/>
    </row>
    <row r="144" spans="1:26" ht="12.75" customHeight="1">
      <c r="A144" s="1028"/>
      <c r="B144" s="1028"/>
      <c r="C144" s="1028"/>
      <c r="D144" s="1051"/>
      <c r="E144" s="1028"/>
      <c r="F144" s="1028"/>
      <c r="G144" s="1028"/>
      <c r="H144" s="1028"/>
      <c r="I144" s="982"/>
      <c r="J144" s="982"/>
      <c r="K144" s="1028"/>
      <c r="L144" s="1028"/>
      <c r="M144" s="1028"/>
      <c r="N144" s="1028"/>
      <c r="O144" s="1028"/>
      <c r="P144" s="1028"/>
      <c r="Q144" s="1028"/>
      <c r="R144" s="1028"/>
      <c r="S144" s="1028"/>
      <c r="T144" s="1028"/>
      <c r="U144" s="1028"/>
      <c r="V144" s="1028"/>
      <c r="W144" s="1028"/>
      <c r="X144" s="1028"/>
      <c r="Y144" s="1028"/>
      <c r="Z144" s="1028"/>
    </row>
    <row r="145" spans="1:26" ht="12.75" customHeight="1">
      <c r="A145" s="1028"/>
      <c r="B145" s="1028"/>
      <c r="C145" s="1028"/>
      <c r="D145" s="1051"/>
      <c r="E145" s="1028"/>
      <c r="F145" s="1028"/>
      <c r="G145" s="1028"/>
      <c r="H145" s="1028"/>
      <c r="I145" s="982"/>
      <c r="J145" s="982"/>
      <c r="K145" s="1028"/>
      <c r="L145" s="1028"/>
      <c r="M145" s="1028"/>
      <c r="N145" s="1028"/>
      <c r="O145" s="1028"/>
      <c r="P145" s="1028"/>
      <c r="Q145" s="1028"/>
      <c r="R145" s="1028"/>
      <c r="S145" s="1028"/>
      <c r="T145" s="1028"/>
      <c r="U145" s="1028"/>
      <c r="V145" s="1028"/>
      <c r="W145" s="1028"/>
      <c r="X145" s="1028"/>
      <c r="Y145" s="1028"/>
      <c r="Z145" s="1028"/>
    </row>
    <row r="146" spans="1:26" ht="12.75" customHeight="1">
      <c r="A146" s="1028"/>
      <c r="B146" s="1028"/>
      <c r="C146" s="1028"/>
      <c r="D146" s="1051"/>
      <c r="E146" s="1028"/>
      <c r="F146" s="1028"/>
      <c r="G146" s="1028"/>
      <c r="H146" s="1028"/>
      <c r="I146" s="982"/>
      <c r="J146" s="982"/>
      <c r="K146" s="1028"/>
      <c r="L146" s="1028"/>
      <c r="M146" s="1028"/>
      <c r="N146" s="1028"/>
      <c r="O146" s="1028"/>
      <c r="P146" s="1028"/>
      <c r="Q146" s="1028"/>
      <c r="R146" s="1028"/>
      <c r="S146" s="1028"/>
      <c r="T146" s="1028"/>
      <c r="U146" s="1028"/>
      <c r="V146" s="1028"/>
      <c r="W146" s="1028"/>
      <c r="X146" s="1028"/>
      <c r="Y146" s="1028"/>
      <c r="Z146" s="1028"/>
    </row>
    <row r="147" spans="1:26" ht="12.75" customHeight="1">
      <c r="A147" s="1028"/>
      <c r="B147" s="1028"/>
      <c r="C147" s="1028"/>
      <c r="D147" s="1051"/>
      <c r="E147" s="1028"/>
      <c r="F147" s="1028"/>
      <c r="G147" s="1028"/>
      <c r="H147" s="1028"/>
      <c r="I147" s="982"/>
      <c r="J147" s="982"/>
      <c r="K147" s="1028"/>
      <c r="L147" s="1028"/>
      <c r="M147" s="1028"/>
      <c r="N147" s="1028"/>
      <c r="O147" s="1028"/>
      <c r="P147" s="1028"/>
      <c r="Q147" s="1028"/>
      <c r="R147" s="1028"/>
      <c r="S147" s="1028"/>
      <c r="T147" s="1028"/>
      <c r="U147" s="1028"/>
      <c r="V147" s="1028"/>
      <c r="W147" s="1028"/>
      <c r="X147" s="1028"/>
      <c r="Y147" s="1028"/>
      <c r="Z147" s="1028"/>
    </row>
    <row r="148" spans="1:26" ht="12.75" customHeight="1">
      <c r="A148" s="1028"/>
      <c r="B148" s="1028"/>
      <c r="C148" s="1028"/>
      <c r="D148" s="1051"/>
      <c r="E148" s="1028"/>
      <c r="F148" s="1028"/>
      <c r="G148" s="1028"/>
      <c r="H148" s="1028"/>
      <c r="I148" s="982"/>
      <c r="J148" s="982"/>
      <c r="K148" s="1028"/>
      <c r="L148" s="1028"/>
      <c r="M148" s="1028"/>
      <c r="N148" s="1028"/>
      <c r="O148" s="1028"/>
      <c r="P148" s="1028"/>
      <c r="Q148" s="1028"/>
      <c r="R148" s="1028"/>
      <c r="S148" s="1028"/>
      <c r="T148" s="1028"/>
      <c r="U148" s="1028"/>
      <c r="V148" s="1028"/>
      <c r="W148" s="1028"/>
      <c r="X148" s="1028"/>
      <c r="Y148" s="1028"/>
      <c r="Z148" s="1028"/>
    </row>
    <row r="149" spans="1:26" ht="12.75" customHeight="1">
      <c r="A149" s="1028"/>
      <c r="B149" s="1028"/>
      <c r="C149" s="1028"/>
      <c r="D149" s="1051"/>
      <c r="E149" s="1028"/>
      <c r="F149" s="1028"/>
      <c r="G149" s="1028"/>
      <c r="H149" s="1028"/>
      <c r="I149" s="982"/>
      <c r="J149" s="982"/>
      <c r="K149" s="1028"/>
      <c r="L149" s="1028"/>
      <c r="M149" s="1028"/>
      <c r="N149" s="1028"/>
      <c r="O149" s="1028"/>
      <c r="P149" s="1028"/>
      <c r="Q149" s="1028"/>
      <c r="R149" s="1028"/>
      <c r="S149" s="1028"/>
      <c r="T149" s="1028"/>
      <c r="U149" s="1028"/>
      <c r="V149" s="1028"/>
      <c r="W149" s="1028"/>
      <c r="X149" s="1028"/>
      <c r="Y149" s="1028"/>
      <c r="Z149" s="1028"/>
    </row>
    <row r="150" spans="1:26" ht="12.75" customHeight="1">
      <c r="A150" s="1028"/>
      <c r="B150" s="1028"/>
      <c r="C150" s="1028"/>
      <c r="D150" s="1051"/>
      <c r="E150" s="1028"/>
      <c r="F150" s="1028"/>
      <c r="G150" s="1028"/>
      <c r="H150" s="1028"/>
      <c r="I150" s="982"/>
      <c r="J150" s="982"/>
      <c r="K150" s="1028"/>
      <c r="L150" s="1028"/>
      <c r="M150" s="1028"/>
      <c r="N150" s="1028"/>
      <c r="O150" s="1028"/>
      <c r="P150" s="1028"/>
      <c r="Q150" s="1028"/>
      <c r="R150" s="1028"/>
      <c r="S150" s="1028"/>
      <c r="T150" s="1028"/>
      <c r="U150" s="1028"/>
      <c r="V150" s="1028"/>
      <c r="W150" s="1028"/>
      <c r="X150" s="1028"/>
      <c r="Y150" s="1028"/>
      <c r="Z150" s="1028"/>
    </row>
    <row r="151" spans="1:26" ht="12.75" customHeight="1">
      <c r="A151" s="1028"/>
      <c r="B151" s="1028"/>
      <c r="C151" s="1028"/>
      <c r="D151" s="1051"/>
      <c r="E151" s="1028"/>
      <c r="F151" s="1028"/>
      <c r="G151" s="1028"/>
      <c r="H151" s="1028"/>
      <c r="I151" s="982"/>
      <c r="J151" s="982"/>
      <c r="K151" s="1028"/>
      <c r="L151" s="1028"/>
      <c r="M151" s="1028"/>
      <c r="N151" s="1028"/>
      <c r="O151" s="1028"/>
      <c r="P151" s="1028"/>
      <c r="Q151" s="1028"/>
      <c r="R151" s="1028"/>
      <c r="S151" s="1028"/>
      <c r="T151" s="1028"/>
      <c r="U151" s="1028"/>
      <c r="V151" s="1028"/>
      <c r="W151" s="1028"/>
      <c r="X151" s="1028"/>
      <c r="Y151" s="1028"/>
      <c r="Z151" s="1028"/>
    </row>
    <row r="152" spans="1:26" ht="12.75" customHeight="1">
      <c r="A152" s="1028"/>
      <c r="B152" s="1028"/>
      <c r="C152" s="1028"/>
      <c r="D152" s="1051"/>
      <c r="E152" s="1028"/>
      <c r="F152" s="1028"/>
      <c r="G152" s="1028"/>
      <c r="H152" s="1028"/>
      <c r="I152" s="982"/>
      <c r="J152" s="982"/>
      <c r="K152" s="1028"/>
      <c r="L152" s="1028"/>
      <c r="M152" s="1028"/>
      <c r="N152" s="1028"/>
      <c r="O152" s="1028"/>
      <c r="P152" s="1028"/>
      <c r="Q152" s="1028"/>
      <c r="R152" s="1028"/>
      <c r="S152" s="1028"/>
      <c r="T152" s="1028"/>
      <c r="U152" s="1028"/>
      <c r="V152" s="1028"/>
      <c r="W152" s="1028"/>
      <c r="X152" s="1028"/>
      <c r="Y152" s="1028"/>
      <c r="Z152" s="1028"/>
    </row>
    <row r="153" spans="1:26" ht="12.75" customHeight="1">
      <c r="A153" s="1028"/>
      <c r="B153" s="1028"/>
      <c r="C153" s="1028"/>
      <c r="D153" s="1051"/>
      <c r="E153" s="1028"/>
      <c r="F153" s="1028"/>
      <c r="G153" s="1028"/>
      <c r="H153" s="1028"/>
      <c r="I153" s="982"/>
      <c r="J153" s="982"/>
      <c r="K153" s="1028"/>
      <c r="L153" s="1028"/>
      <c r="M153" s="1028"/>
      <c r="N153" s="1028"/>
      <c r="O153" s="1028"/>
      <c r="P153" s="1028"/>
      <c r="Q153" s="1028"/>
      <c r="R153" s="1028"/>
      <c r="S153" s="1028"/>
      <c r="T153" s="1028"/>
      <c r="U153" s="1028"/>
      <c r="V153" s="1028"/>
      <c r="W153" s="1028"/>
      <c r="X153" s="1028"/>
      <c r="Y153" s="1028"/>
      <c r="Z153" s="1028"/>
    </row>
    <row r="154" spans="1:26" ht="12.75" customHeight="1">
      <c r="A154" s="1028"/>
      <c r="B154" s="1028"/>
      <c r="C154" s="1028"/>
      <c r="D154" s="1051"/>
      <c r="E154" s="1028"/>
      <c r="F154" s="1028"/>
      <c r="G154" s="1028"/>
      <c r="H154" s="1028"/>
      <c r="I154" s="982"/>
      <c r="J154" s="982"/>
      <c r="K154" s="1028"/>
      <c r="L154" s="1028"/>
      <c r="M154" s="1028"/>
      <c r="N154" s="1028"/>
      <c r="O154" s="1028"/>
      <c r="P154" s="1028"/>
      <c r="Q154" s="1028"/>
      <c r="R154" s="1028"/>
      <c r="S154" s="1028"/>
      <c r="T154" s="1028"/>
      <c r="U154" s="1028"/>
      <c r="V154" s="1028"/>
      <c r="W154" s="1028"/>
      <c r="X154" s="1028"/>
      <c r="Y154" s="1028"/>
      <c r="Z154" s="1028"/>
    </row>
    <row r="155" spans="1:26" ht="12.75" customHeight="1">
      <c r="A155" s="1028"/>
      <c r="B155" s="1028"/>
      <c r="C155" s="1028"/>
      <c r="D155" s="1051"/>
      <c r="E155" s="1028"/>
      <c r="F155" s="1028"/>
      <c r="G155" s="1028"/>
      <c r="H155" s="1028"/>
      <c r="I155" s="982"/>
      <c r="J155" s="982"/>
      <c r="K155" s="1028"/>
      <c r="L155" s="1028"/>
      <c r="M155" s="1028"/>
      <c r="N155" s="1028"/>
      <c r="O155" s="1028"/>
      <c r="P155" s="1028"/>
      <c r="Q155" s="1028"/>
      <c r="R155" s="1028"/>
      <c r="S155" s="1028"/>
      <c r="T155" s="1028"/>
      <c r="U155" s="1028"/>
      <c r="V155" s="1028"/>
      <c r="W155" s="1028"/>
      <c r="X155" s="1028"/>
      <c r="Y155" s="1028"/>
      <c r="Z155" s="1028"/>
    </row>
    <row r="156" spans="1:26" ht="12.75" customHeight="1">
      <c r="A156" s="1028"/>
      <c r="B156" s="1028"/>
      <c r="C156" s="1028"/>
      <c r="D156" s="1051"/>
      <c r="E156" s="1028"/>
      <c r="F156" s="1028"/>
      <c r="G156" s="1028"/>
      <c r="H156" s="1028"/>
      <c r="I156" s="982"/>
      <c r="J156" s="982"/>
      <c r="K156" s="1028"/>
      <c r="L156" s="1028"/>
      <c r="M156" s="1028"/>
      <c r="N156" s="1028"/>
      <c r="O156" s="1028"/>
      <c r="P156" s="1028"/>
      <c r="Q156" s="1028"/>
      <c r="R156" s="1028"/>
      <c r="S156" s="1028"/>
      <c r="T156" s="1028"/>
      <c r="U156" s="1028"/>
      <c r="V156" s="1028"/>
      <c r="W156" s="1028"/>
      <c r="X156" s="1028"/>
      <c r="Y156" s="1028"/>
      <c r="Z156" s="1028"/>
    </row>
    <row r="157" spans="1:26" ht="12.75" customHeight="1">
      <c r="A157" s="1028"/>
      <c r="B157" s="1028"/>
      <c r="C157" s="1028"/>
      <c r="D157" s="1051"/>
      <c r="E157" s="1028"/>
      <c r="F157" s="1028"/>
      <c r="G157" s="1028"/>
      <c r="H157" s="1028"/>
      <c r="I157" s="982"/>
      <c r="J157" s="982"/>
      <c r="K157" s="1028"/>
      <c r="L157" s="1028"/>
      <c r="M157" s="1028"/>
      <c r="N157" s="1028"/>
      <c r="O157" s="1028"/>
      <c r="P157" s="1028"/>
      <c r="Q157" s="1028"/>
      <c r="R157" s="1028"/>
      <c r="S157" s="1028"/>
      <c r="T157" s="1028"/>
      <c r="U157" s="1028"/>
      <c r="V157" s="1028"/>
      <c r="W157" s="1028"/>
      <c r="X157" s="1028"/>
      <c r="Y157" s="1028"/>
      <c r="Z157" s="1028"/>
    </row>
    <row r="158" spans="1:26" ht="12.75" customHeight="1">
      <c r="A158" s="1028"/>
      <c r="B158" s="1028"/>
      <c r="C158" s="1028"/>
      <c r="D158" s="1051"/>
      <c r="E158" s="1028"/>
      <c r="F158" s="1028"/>
      <c r="G158" s="1028"/>
      <c r="H158" s="1028"/>
      <c r="I158" s="982"/>
      <c r="J158" s="982"/>
      <c r="K158" s="1028"/>
      <c r="L158" s="1028"/>
      <c r="M158" s="1028"/>
      <c r="N158" s="1028"/>
      <c r="O158" s="1028"/>
      <c r="P158" s="1028"/>
      <c r="Q158" s="1028"/>
      <c r="R158" s="1028"/>
      <c r="S158" s="1028"/>
      <c r="T158" s="1028"/>
      <c r="U158" s="1028"/>
      <c r="V158" s="1028"/>
      <c r="W158" s="1028"/>
      <c r="X158" s="1028"/>
      <c r="Y158" s="1028"/>
      <c r="Z158" s="1028"/>
    </row>
    <row r="159" spans="1:26" ht="12.75" customHeight="1">
      <c r="A159" s="1028"/>
      <c r="B159" s="1028"/>
      <c r="C159" s="1028"/>
      <c r="D159" s="1051"/>
      <c r="E159" s="1028"/>
      <c r="F159" s="1028"/>
      <c r="G159" s="1028"/>
      <c r="H159" s="1028"/>
      <c r="I159" s="982"/>
      <c r="J159" s="982"/>
      <c r="K159" s="1028"/>
      <c r="L159" s="1028"/>
      <c r="M159" s="1028"/>
      <c r="N159" s="1028"/>
      <c r="O159" s="1028"/>
      <c r="P159" s="1028"/>
      <c r="Q159" s="1028"/>
      <c r="R159" s="1028"/>
      <c r="S159" s="1028"/>
      <c r="T159" s="1028"/>
      <c r="U159" s="1028"/>
      <c r="V159" s="1028"/>
      <c r="W159" s="1028"/>
      <c r="X159" s="1028"/>
      <c r="Y159" s="1028"/>
      <c r="Z159" s="1028"/>
    </row>
    <row r="160" spans="1:26" ht="12.75" customHeight="1">
      <c r="A160" s="1028"/>
      <c r="B160" s="1028"/>
      <c r="C160" s="1028"/>
      <c r="D160" s="1051"/>
      <c r="E160" s="1028"/>
      <c r="F160" s="1028"/>
      <c r="G160" s="1028"/>
      <c r="H160" s="1028"/>
      <c r="I160" s="982"/>
      <c r="J160" s="982"/>
      <c r="K160" s="1028"/>
      <c r="L160" s="1028"/>
      <c r="M160" s="1028"/>
      <c r="N160" s="1028"/>
      <c r="O160" s="1028"/>
      <c r="P160" s="1028"/>
      <c r="Q160" s="1028"/>
      <c r="R160" s="1028"/>
      <c r="S160" s="1028"/>
      <c r="T160" s="1028"/>
      <c r="U160" s="1028"/>
      <c r="V160" s="1028"/>
      <c r="W160" s="1028"/>
      <c r="X160" s="1028"/>
      <c r="Y160" s="1028"/>
      <c r="Z160" s="1028"/>
    </row>
    <row r="161" spans="1:26" ht="12.75" customHeight="1">
      <c r="A161" s="1028"/>
      <c r="B161" s="1028"/>
      <c r="C161" s="1028"/>
      <c r="D161" s="1051"/>
      <c r="E161" s="1028"/>
      <c r="F161" s="1028"/>
      <c r="G161" s="1028"/>
      <c r="H161" s="1028"/>
      <c r="I161" s="982"/>
      <c r="J161" s="982"/>
      <c r="K161" s="1028"/>
      <c r="L161" s="1028"/>
      <c r="M161" s="1028"/>
      <c r="N161" s="1028"/>
      <c r="O161" s="1028"/>
      <c r="P161" s="1028"/>
      <c r="Q161" s="1028"/>
      <c r="R161" s="1028"/>
      <c r="S161" s="1028"/>
      <c r="T161" s="1028"/>
      <c r="U161" s="1028"/>
      <c r="V161" s="1028"/>
      <c r="W161" s="1028"/>
      <c r="X161" s="1028"/>
      <c r="Y161" s="1028"/>
      <c r="Z161" s="1028"/>
    </row>
    <row r="162" spans="1:26" ht="12.75" customHeight="1">
      <c r="A162" s="1028"/>
      <c r="B162" s="1028"/>
      <c r="C162" s="1028"/>
      <c r="D162" s="1051"/>
      <c r="E162" s="1028"/>
      <c r="F162" s="1028"/>
      <c r="G162" s="1028"/>
      <c r="H162" s="1028"/>
      <c r="I162" s="982"/>
      <c r="J162" s="982"/>
      <c r="K162" s="1028"/>
      <c r="L162" s="1028"/>
      <c r="M162" s="1028"/>
      <c r="N162" s="1028"/>
      <c r="O162" s="1028"/>
      <c r="P162" s="1028"/>
      <c r="Q162" s="1028"/>
      <c r="R162" s="1028"/>
      <c r="S162" s="1028"/>
      <c r="T162" s="1028"/>
      <c r="U162" s="1028"/>
      <c r="V162" s="1028"/>
      <c r="W162" s="1028"/>
      <c r="X162" s="1028"/>
      <c r="Y162" s="1028"/>
      <c r="Z162" s="1028"/>
    </row>
    <row r="163" spans="1:26" ht="12.75" customHeight="1">
      <c r="A163" s="1028"/>
      <c r="B163" s="1028"/>
      <c r="C163" s="1028"/>
      <c r="D163" s="1051"/>
      <c r="E163" s="1028"/>
      <c r="F163" s="1028"/>
      <c r="G163" s="1028"/>
      <c r="H163" s="1028"/>
      <c r="I163" s="982"/>
      <c r="J163" s="982"/>
      <c r="K163" s="1028"/>
      <c r="L163" s="1028"/>
      <c r="M163" s="1028"/>
      <c r="N163" s="1028"/>
      <c r="O163" s="1028"/>
      <c r="P163" s="1028"/>
      <c r="Q163" s="1028"/>
      <c r="R163" s="1028"/>
      <c r="S163" s="1028"/>
      <c r="T163" s="1028"/>
      <c r="U163" s="1028"/>
      <c r="V163" s="1028"/>
      <c r="W163" s="1028"/>
      <c r="X163" s="1028"/>
      <c r="Y163" s="1028"/>
      <c r="Z163" s="1028"/>
    </row>
    <row r="164" spans="1:26" ht="12.75" customHeight="1">
      <c r="A164" s="1028"/>
      <c r="B164" s="1028"/>
      <c r="C164" s="1028"/>
      <c r="D164" s="1051"/>
      <c r="E164" s="1028"/>
      <c r="F164" s="1028"/>
      <c r="G164" s="1028"/>
      <c r="H164" s="1028"/>
      <c r="I164" s="982"/>
      <c r="J164" s="982"/>
      <c r="K164" s="1028"/>
      <c r="L164" s="1028"/>
      <c r="M164" s="1028"/>
      <c r="N164" s="1028"/>
      <c r="O164" s="1028"/>
      <c r="P164" s="1028"/>
      <c r="Q164" s="1028"/>
      <c r="R164" s="1028"/>
      <c r="S164" s="1028"/>
      <c r="T164" s="1028"/>
      <c r="U164" s="1028"/>
      <c r="V164" s="1028"/>
      <c r="W164" s="1028"/>
      <c r="X164" s="1028"/>
      <c r="Y164" s="1028"/>
      <c r="Z164" s="1028"/>
    </row>
    <row r="165" spans="1:26" ht="12.75" customHeight="1">
      <c r="A165" s="1028"/>
      <c r="B165" s="1028"/>
      <c r="C165" s="1028"/>
      <c r="D165" s="1051"/>
      <c r="E165" s="1028"/>
      <c r="F165" s="1028"/>
      <c r="G165" s="1028"/>
      <c r="H165" s="1028"/>
      <c r="I165" s="982"/>
      <c r="J165" s="982"/>
      <c r="K165" s="1028"/>
      <c r="L165" s="1028"/>
      <c r="M165" s="1028"/>
      <c r="N165" s="1028"/>
      <c r="O165" s="1028"/>
      <c r="P165" s="1028"/>
      <c r="Q165" s="1028"/>
      <c r="R165" s="1028"/>
      <c r="S165" s="1028"/>
      <c r="T165" s="1028"/>
      <c r="U165" s="1028"/>
      <c r="V165" s="1028"/>
      <c r="W165" s="1028"/>
      <c r="X165" s="1028"/>
      <c r="Y165" s="1028"/>
      <c r="Z165" s="1028"/>
    </row>
    <row r="166" spans="1:26" ht="12.75" customHeight="1">
      <c r="A166" s="1028"/>
      <c r="B166" s="1028"/>
      <c r="C166" s="1028"/>
      <c r="D166" s="1051"/>
      <c r="E166" s="1028"/>
      <c r="F166" s="1028"/>
      <c r="G166" s="1028"/>
      <c r="H166" s="1028"/>
      <c r="I166" s="982"/>
      <c r="J166" s="982"/>
      <c r="K166" s="1028"/>
      <c r="L166" s="1028"/>
      <c r="M166" s="1028"/>
      <c r="N166" s="1028"/>
      <c r="O166" s="1028"/>
      <c r="P166" s="1028"/>
      <c r="Q166" s="1028"/>
      <c r="R166" s="1028"/>
      <c r="S166" s="1028"/>
      <c r="T166" s="1028"/>
      <c r="U166" s="1028"/>
      <c r="V166" s="1028"/>
      <c r="W166" s="1028"/>
      <c r="X166" s="1028"/>
      <c r="Y166" s="1028"/>
      <c r="Z166" s="1028"/>
    </row>
    <row r="167" spans="1:26" ht="12.75" customHeight="1">
      <c r="A167" s="1028"/>
      <c r="B167" s="1028"/>
      <c r="C167" s="1028"/>
      <c r="D167" s="1051"/>
      <c r="E167" s="1028"/>
      <c r="F167" s="1028"/>
      <c r="G167" s="1028"/>
      <c r="H167" s="1028"/>
      <c r="I167" s="982"/>
      <c r="J167" s="982"/>
      <c r="K167" s="1028"/>
      <c r="L167" s="1028"/>
      <c r="M167" s="1028"/>
      <c r="N167" s="1028"/>
      <c r="O167" s="1028"/>
      <c r="P167" s="1028"/>
      <c r="Q167" s="1028"/>
      <c r="R167" s="1028"/>
      <c r="S167" s="1028"/>
      <c r="T167" s="1028"/>
      <c r="U167" s="1028"/>
      <c r="V167" s="1028"/>
      <c r="W167" s="1028"/>
      <c r="X167" s="1028"/>
      <c r="Y167" s="1028"/>
      <c r="Z167" s="1028"/>
    </row>
    <row r="168" spans="1:26" ht="12.75" customHeight="1">
      <c r="A168" s="1028"/>
      <c r="B168" s="1028"/>
      <c r="C168" s="1028"/>
      <c r="D168" s="1051"/>
      <c r="E168" s="1028"/>
      <c r="F168" s="1028"/>
      <c r="G168" s="1028"/>
      <c r="H168" s="1028"/>
      <c r="I168" s="982"/>
      <c r="J168" s="982"/>
      <c r="K168" s="1028"/>
      <c r="L168" s="1028"/>
      <c r="M168" s="1028"/>
      <c r="N168" s="1028"/>
      <c r="O168" s="1028"/>
      <c r="P168" s="1028"/>
      <c r="Q168" s="1028"/>
      <c r="R168" s="1028"/>
      <c r="S168" s="1028"/>
      <c r="T168" s="1028"/>
      <c r="U168" s="1028"/>
      <c r="V168" s="1028"/>
      <c r="W168" s="1028"/>
      <c r="X168" s="1028"/>
      <c r="Y168" s="1028"/>
      <c r="Z168" s="1028"/>
    </row>
    <row r="169" spans="1:26" ht="12.75" customHeight="1">
      <c r="A169" s="1028"/>
      <c r="B169" s="1028"/>
      <c r="C169" s="1028"/>
      <c r="D169" s="1051"/>
      <c r="E169" s="1028"/>
      <c r="F169" s="1028"/>
      <c r="G169" s="1028"/>
      <c r="H169" s="1028"/>
      <c r="I169" s="982"/>
      <c r="J169" s="982"/>
      <c r="K169" s="1028"/>
      <c r="L169" s="1028"/>
      <c r="M169" s="1028"/>
      <c r="N169" s="1028"/>
      <c r="O169" s="1028"/>
      <c r="P169" s="1028"/>
      <c r="Q169" s="1028"/>
      <c r="R169" s="1028"/>
      <c r="S169" s="1028"/>
      <c r="T169" s="1028"/>
      <c r="U169" s="1028"/>
      <c r="V169" s="1028"/>
      <c r="W169" s="1028"/>
      <c r="X169" s="1028"/>
      <c r="Y169" s="1028"/>
      <c r="Z169" s="1028"/>
    </row>
    <row r="170" spans="1:26" ht="12.75" customHeight="1">
      <c r="A170" s="1028"/>
      <c r="B170" s="1028"/>
      <c r="C170" s="1028"/>
      <c r="D170" s="1051"/>
      <c r="E170" s="1028"/>
      <c r="F170" s="1028"/>
      <c r="G170" s="1028"/>
      <c r="H170" s="1028"/>
      <c r="I170" s="982"/>
      <c r="J170" s="982"/>
      <c r="K170" s="1028"/>
      <c r="L170" s="1028"/>
      <c r="M170" s="1028"/>
      <c r="N170" s="1028"/>
      <c r="O170" s="1028"/>
      <c r="P170" s="1028"/>
      <c r="Q170" s="1028"/>
      <c r="R170" s="1028"/>
      <c r="S170" s="1028"/>
      <c r="T170" s="1028"/>
      <c r="U170" s="1028"/>
      <c r="V170" s="1028"/>
      <c r="W170" s="1028"/>
      <c r="X170" s="1028"/>
      <c r="Y170" s="1028"/>
      <c r="Z170" s="1028"/>
    </row>
    <row r="171" spans="1:26" ht="12.75" customHeight="1">
      <c r="A171" s="1028"/>
      <c r="B171" s="1028"/>
      <c r="C171" s="1028"/>
      <c r="D171" s="1051"/>
      <c r="E171" s="1028"/>
      <c r="F171" s="1028"/>
      <c r="G171" s="1028"/>
      <c r="H171" s="1028"/>
      <c r="I171" s="982"/>
      <c r="J171" s="982"/>
      <c r="K171" s="1028"/>
      <c r="L171" s="1028"/>
      <c r="M171" s="1028"/>
      <c r="N171" s="1028"/>
      <c r="O171" s="1028"/>
      <c r="P171" s="1028"/>
      <c r="Q171" s="1028"/>
      <c r="R171" s="1028"/>
      <c r="S171" s="1028"/>
      <c r="T171" s="1028"/>
      <c r="U171" s="1028"/>
      <c r="V171" s="1028"/>
      <c r="W171" s="1028"/>
      <c r="X171" s="1028"/>
      <c r="Y171" s="1028"/>
      <c r="Z171" s="1028"/>
    </row>
    <row r="172" spans="1:26" ht="12.75" customHeight="1">
      <c r="A172" s="1028"/>
      <c r="B172" s="1028"/>
      <c r="C172" s="1028"/>
      <c r="D172" s="1051"/>
      <c r="E172" s="1028"/>
      <c r="F172" s="1028"/>
      <c r="G172" s="1028"/>
      <c r="H172" s="1028"/>
      <c r="I172" s="982"/>
      <c r="J172" s="982"/>
      <c r="K172" s="1028"/>
      <c r="L172" s="1028"/>
      <c r="M172" s="1028"/>
      <c r="N172" s="1028"/>
      <c r="O172" s="1028"/>
      <c r="P172" s="1028"/>
      <c r="Q172" s="1028"/>
      <c r="R172" s="1028"/>
      <c r="S172" s="1028"/>
      <c r="T172" s="1028"/>
      <c r="U172" s="1028"/>
      <c r="V172" s="1028"/>
      <c r="W172" s="1028"/>
      <c r="X172" s="1028"/>
      <c r="Y172" s="1028"/>
      <c r="Z172" s="1028"/>
    </row>
    <row r="173" spans="1:26" ht="12.75" customHeight="1">
      <c r="A173" s="1028"/>
      <c r="B173" s="1028"/>
      <c r="C173" s="1028"/>
      <c r="D173" s="1051"/>
      <c r="E173" s="1028"/>
      <c r="F173" s="1028"/>
      <c r="G173" s="1028"/>
      <c r="H173" s="1028"/>
      <c r="I173" s="982"/>
      <c r="J173" s="982"/>
      <c r="K173" s="1028"/>
      <c r="L173" s="1028"/>
      <c r="M173" s="1028"/>
      <c r="N173" s="1028"/>
      <c r="O173" s="1028"/>
      <c r="P173" s="1028"/>
      <c r="Q173" s="1028"/>
      <c r="R173" s="1028"/>
      <c r="S173" s="1028"/>
      <c r="T173" s="1028"/>
      <c r="U173" s="1028"/>
      <c r="V173" s="1028"/>
      <c r="W173" s="1028"/>
      <c r="X173" s="1028"/>
      <c r="Y173" s="1028"/>
      <c r="Z173" s="1028"/>
    </row>
    <row r="174" spans="1:26" ht="12.75" customHeight="1">
      <c r="A174" s="1028"/>
      <c r="B174" s="1028"/>
      <c r="C174" s="1028"/>
      <c r="D174" s="1051"/>
      <c r="E174" s="1028"/>
      <c r="F174" s="1028"/>
      <c r="G174" s="1028"/>
      <c r="H174" s="1028"/>
      <c r="I174" s="982"/>
      <c r="J174" s="982"/>
      <c r="K174" s="1028"/>
      <c r="L174" s="1028"/>
      <c r="M174" s="1028"/>
      <c r="N174" s="1028"/>
      <c r="O174" s="1028"/>
      <c r="P174" s="1028"/>
      <c r="Q174" s="1028"/>
      <c r="R174" s="1028"/>
      <c r="S174" s="1028"/>
      <c r="T174" s="1028"/>
      <c r="U174" s="1028"/>
      <c r="V174" s="1028"/>
      <c r="W174" s="1028"/>
      <c r="X174" s="1028"/>
      <c r="Y174" s="1028"/>
      <c r="Z174" s="1028"/>
    </row>
    <row r="175" spans="1:26" ht="12.75" customHeight="1">
      <c r="A175" s="1028"/>
      <c r="B175" s="1028"/>
      <c r="C175" s="1028"/>
      <c r="D175" s="1051"/>
      <c r="E175" s="1028"/>
      <c r="F175" s="1028"/>
      <c r="G175" s="1028"/>
      <c r="H175" s="1028"/>
      <c r="I175" s="982"/>
      <c r="J175" s="982"/>
      <c r="K175" s="1028"/>
      <c r="L175" s="1028"/>
      <c r="M175" s="1028"/>
      <c r="N175" s="1028"/>
      <c r="O175" s="1028"/>
      <c r="P175" s="1028"/>
      <c r="Q175" s="1028"/>
      <c r="R175" s="1028"/>
      <c r="S175" s="1028"/>
      <c r="T175" s="1028"/>
      <c r="U175" s="1028"/>
      <c r="V175" s="1028"/>
      <c r="W175" s="1028"/>
      <c r="X175" s="1028"/>
      <c r="Y175" s="1028"/>
      <c r="Z175" s="1028"/>
    </row>
    <row r="176" spans="1:26" ht="12.75" customHeight="1">
      <c r="A176" s="1028"/>
      <c r="B176" s="1028"/>
      <c r="C176" s="1028"/>
      <c r="D176" s="1051"/>
      <c r="E176" s="1028"/>
      <c r="F176" s="1028"/>
      <c r="G176" s="1028"/>
      <c r="H176" s="1028"/>
      <c r="I176" s="982"/>
      <c r="J176" s="982"/>
      <c r="K176" s="1028"/>
      <c r="L176" s="1028"/>
      <c r="M176" s="1028"/>
      <c r="N176" s="1028"/>
      <c r="O176" s="1028"/>
      <c r="P176" s="1028"/>
      <c r="Q176" s="1028"/>
      <c r="R176" s="1028"/>
      <c r="S176" s="1028"/>
      <c r="T176" s="1028"/>
      <c r="U176" s="1028"/>
      <c r="V176" s="1028"/>
      <c r="W176" s="1028"/>
      <c r="X176" s="1028"/>
      <c r="Y176" s="1028"/>
      <c r="Z176" s="1028"/>
    </row>
    <row r="177" spans="1:26" ht="12.75" customHeight="1">
      <c r="A177" s="1028"/>
      <c r="B177" s="1028"/>
      <c r="C177" s="1028"/>
      <c r="D177" s="1051"/>
      <c r="E177" s="1028"/>
      <c r="F177" s="1028"/>
      <c r="G177" s="1028"/>
      <c r="H177" s="1028"/>
      <c r="I177" s="982"/>
      <c r="J177" s="982"/>
      <c r="K177" s="1028"/>
      <c r="L177" s="1028"/>
      <c r="M177" s="1028"/>
      <c r="N177" s="1028"/>
      <c r="O177" s="1028"/>
      <c r="P177" s="1028"/>
      <c r="Q177" s="1028"/>
      <c r="R177" s="1028"/>
      <c r="S177" s="1028"/>
      <c r="T177" s="1028"/>
      <c r="U177" s="1028"/>
      <c r="V177" s="1028"/>
      <c r="W177" s="1028"/>
      <c r="X177" s="1028"/>
      <c r="Y177" s="1028"/>
      <c r="Z177" s="1028"/>
    </row>
    <row r="178" spans="1:26" ht="12.75" customHeight="1">
      <c r="A178" s="1028"/>
      <c r="B178" s="1028"/>
      <c r="C178" s="1028"/>
      <c r="D178" s="1051"/>
      <c r="E178" s="1028"/>
      <c r="F178" s="1028"/>
      <c r="G178" s="1028"/>
      <c r="H178" s="1028"/>
      <c r="I178" s="982"/>
      <c r="J178" s="982"/>
      <c r="K178" s="1028"/>
      <c r="L178" s="1028"/>
      <c r="M178" s="1028"/>
      <c r="N178" s="1028"/>
      <c r="O178" s="1028"/>
      <c r="P178" s="1028"/>
      <c r="Q178" s="1028"/>
      <c r="R178" s="1028"/>
      <c r="S178" s="1028"/>
      <c r="T178" s="1028"/>
      <c r="U178" s="1028"/>
      <c r="V178" s="1028"/>
      <c r="W178" s="1028"/>
      <c r="X178" s="1028"/>
      <c r="Y178" s="1028"/>
      <c r="Z178" s="1028"/>
    </row>
    <row r="179" spans="1:26" ht="12.75" customHeight="1">
      <c r="A179" s="1028"/>
      <c r="B179" s="1028"/>
      <c r="C179" s="1028"/>
      <c r="D179" s="1051"/>
      <c r="E179" s="1028"/>
      <c r="F179" s="1028"/>
      <c r="G179" s="1028"/>
      <c r="H179" s="1028"/>
      <c r="I179" s="982"/>
      <c r="J179" s="982"/>
      <c r="K179" s="1028"/>
      <c r="L179" s="1028"/>
      <c r="M179" s="1028"/>
      <c r="N179" s="1028"/>
      <c r="O179" s="1028"/>
      <c r="P179" s="1028"/>
      <c r="Q179" s="1028"/>
      <c r="R179" s="1028"/>
      <c r="S179" s="1028"/>
      <c r="T179" s="1028"/>
      <c r="U179" s="1028"/>
      <c r="V179" s="1028"/>
      <c r="W179" s="1028"/>
      <c r="X179" s="1028"/>
      <c r="Y179" s="1028"/>
      <c r="Z179" s="1028"/>
    </row>
    <row r="180" spans="1:26" ht="12.75" customHeight="1">
      <c r="A180" s="1028"/>
      <c r="B180" s="1028"/>
      <c r="C180" s="1028"/>
      <c r="D180" s="1051"/>
      <c r="E180" s="1028"/>
      <c r="F180" s="1028"/>
      <c r="G180" s="1028"/>
      <c r="H180" s="1028"/>
      <c r="I180" s="982"/>
      <c r="J180" s="982"/>
      <c r="K180" s="1028"/>
      <c r="L180" s="1028"/>
      <c r="M180" s="1028"/>
      <c r="N180" s="1028"/>
      <c r="O180" s="1028"/>
      <c r="P180" s="1028"/>
      <c r="Q180" s="1028"/>
      <c r="R180" s="1028"/>
      <c r="S180" s="1028"/>
      <c r="T180" s="1028"/>
      <c r="U180" s="1028"/>
      <c r="V180" s="1028"/>
      <c r="W180" s="1028"/>
      <c r="X180" s="1028"/>
      <c r="Y180" s="1028"/>
      <c r="Z180" s="1028"/>
    </row>
    <row r="181" spans="1:26" ht="12.75" customHeight="1">
      <c r="A181" s="1028"/>
      <c r="B181" s="1028"/>
      <c r="C181" s="1028"/>
      <c r="D181" s="1051"/>
      <c r="E181" s="1028"/>
      <c r="F181" s="1028"/>
      <c r="G181" s="1028"/>
      <c r="H181" s="1028"/>
      <c r="I181" s="982"/>
      <c r="J181" s="982"/>
      <c r="K181" s="1028"/>
      <c r="L181" s="1028"/>
      <c r="M181" s="1028"/>
      <c r="N181" s="1028"/>
      <c r="O181" s="1028"/>
      <c r="P181" s="1028"/>
      <c r="Q181" s="1028"/>
      <c r="R181" s="1028"/>
      <c r="S181" s="1028"/>
      <c r="T181" s="1028"/>
      <c r="U181" s="1028"/>
      <c r="V181" s="1028"/>
      <c r="W181" s="1028"/>
      <c r="X181" s="1028"/>
      <c r="Y181" s="1028"/>
      <c r="Z181" s="1028"/>
    </row>
    <row r="182" spans="1:26" ht="12.75" customHeight="1">
      <c r="A182" s="1028"/>
      <c r="B182" s="1028"/>
      <c r="C182" s="1028"/>
      <c r="D182" s="1051"/>
      <c r="E182" s="1028"/>
      <c r="F182" s="1028"/>
      <c r="G182" s="1028"/>
      <c r="H182" s="1028"/>
      <c r="I182" s="982"/>
      <c r="J182" s="982"/>
      <c r="K182" s="1028"/>
      <c r="L182" s="1028"/>
      <c r="M182" s="1028"/>
      <c r="N182" s="1028"/>
      <c r="O182" s="1028"/>
      <c r="P182" s="1028"/>
      <c r="Q182" s="1028"/>
      <c r="R182" s="1028"/>
      <c r="S182" s="1028"/>
      <c r="T182" s="1028"/>
      <c r="U182" s="1028"/>
      <c r="V182" s="1028"/>
      <c r="W182" s="1028"/>
      <c r="X182" s="1028"/>
      <c r="Y182" s="1028"/>
      <c r="Z182" s="1028"/>
    </row>
    <row r="183" spans="1:26" ht="12.75" customHeight="1">
      <c r="A183" s="1028"/>
      <c r="B183" s="1028"/>
      <c r="C183" s="1028"/>
      <c r="D183" s="1051"/>
      <c r="E183" s="1028"/>
      <c r="F183" s="1028"/>
      <c r="G183" s="1028"/>
      <c r="H183" s="1028"/>
      <c r="I183" s="982"/>
      <c r="J183" s="982"/>
      <c r="K183" s="1028"/>
      <c r="L183" s="1028"/>
      <c r="M183" s="1028"/>
      <c r="N183" s="1028"/>
      <c r="O183" s="1028"/>
      <c r="P183" s="1028"/>
      <c r="Q183" s="1028"/>
      <c r="R183" s="1028"/>
      <c r="S183" s="1028"/>
      <c r="T183" s="1028"/>
      <c r="U183" s="1028"/>
      <c r="V183" s="1028"/>
      <c r="W183" s="1028"/>
      <c r="X183" s="1028"/>
      <c r="Y183" s="1028"/>
      <c r="Z183" s="1028"/>
    </row>
    <row r="184" spans="1:26" ht="12.75" customHeight="1">
      <c r="A184" s="1028"/>
      <c r="B184" s="1028"/>
      <c r="C184" s="1028"/>
      <c r="D184" s="1051"/>
      <c r="E184" s="1028"/>
      <c r="F184" s="1028"/>
      <c r="G184" s="1028"/>
      <c r="H184" s="1028"/>
      <c r="I184" s="982"/>
      <c r="J184" s="982"/>
      <c r="K184" s="1028"/>
      <c r="L184" s="1028"/>
      <c r="M184" s="1028"/>
      <c r="N184" s="1028"/>
      <c r="O184" s="1028"/>
      <c r="P184" s="1028"/>
      <c r="Q184" s="1028"/>
      <c r="R184" s="1028"/>
      <c r="S184" s="1028"/>
      <c r="T184" s="1028"/>
      <c r="U184" s="1028"/>
      <c r="V184" s="1028"/>
      <c r="W184" s="1028"/>
      <c r="X184" s="1028"/>
      <c r="Y184" s="1028"/>
      <c r="Z184" s="1028"/>
    </row>
    <row r="185" spans="1:26" ht="12.75" customHeight="1">
      <c r="A185" s="1028"/>
      <c r="B185" s="1028"/>
      <c r="C185" s="1028"/>
      <c r="D185" s="1051"/>
      <c r="E185" s="1028"/>
      <c r="F185" s="1028"/>
      <c r="G185" s="1028"/>
      <c r="H185" s="1028"/>
      <c r="I185" s="982"/>
      <c r="J185" s="982"/>
      <c r="K185" s="1028"/>
      <c r="L185" s="1028"/>
      <c r="M185" s="1028"/>
      <c r="N185" s="1028"/>
      <c r="O185" s="1028"/>
      <c r="P185" s="1028"/>
      <c r="Q185" s="1028"/>
      <c r="R185" s="1028"/>
      <c r="S185" s="1028"/>
      <c r="T185" s="1028"/>
      <c r="U185" s="1028"/>
      <c r="V185" s="1028"/>
      <c r="W185" s="1028"/>
      <c r="X185" s="1028"/>
      <c r="Y185" s="1028"/>
      <c r="Z185" s="1028"/>
    </row>
    <row r="186" spans="1:26" ht="12.75" customHeight="1">
      <c r="A186" s="1028"/>
      <c r="B186" s="1028"/>
      <c r="C186" s="1028"/>
      <c r="D186" s="1051"/>
      <c r="E186" s="1028"/>
      <c r="F186" s="1028"/>
      <c r="G186" s="1028"/>
      <c r="H186" s="1028"/>
      <c r="I186" s="982"/>
      <c r="J186" s="982"/>
      <c r="K186" s="1028"/>
      <c r="L186" s="1028"/>
      <c r="M186" s="1028"/>
      <c r="N186" s="1028"/>
      <c r="O186" s="1028"/>
      <c r="P186" s="1028"/>
      <c r="Q186" s="1028"/>
      <c r="R186" s="1028"/>
      <c r="S186" s="1028"/>
      <c r="T186" s="1028"/>
      <c r="U186" s="1028"/>
      <c r="V186" s="1028"/>
      <c r="W186" s="1028"/>
      <c r="X186" s="1028"/>
      <c r="Y186" s="1028"/>
      <c r="Z186" s="1028"/>
    </row>
    <row r="187" spans="1:26" ht="12.75" customHeight="1">
      <c r="A187" s="1028"/>
      <c r="B187" s="1028"/>
      <c r="C187" s="1028"/>
      <c r="D187" s="1051"/>
      <c r="E187" s="1028"/>
      <c r="F187" s="1028"/>
      <c r="G187" s="1028"/>
      <c r="H187" s="1028"/>
      <c r="I187" s="982"/>
      <c r="J187" s="982"/>
      <c r="K187" s="1028"/>
      <c r="L187" s="1028"/>
      <c r="M187" s="1028"/>
      <c r="N187" s="1028"/>
      <c r="O187" s="1028"/>
      <c r="P187" s="1028"/>
      <c r="Q187" s="1028"/>
      <c r="R187" s="1028"/>
      <c r="S187" s="1028"/>
      <c r="T187" s="1028"/>
      <c r="U187" s="1028"/>
      <c r="V187" s="1028"/>
      <c r="W187" s="1028"/>
      <c r="X187" s="1028"/>
      <c r="Y187" s="1028"/>
      <c r="Z187" s="1028"/>
    </row>
    <row r="188" spans="1:26" ht="12.75" customHeight="1">
      <c r="A188" s="1028"/>
      <c r="B188" s="1028"/>
      <c r="C188" s="1028"/>
      <c r="D188" s="1051"/>
      <c r="E188" s="1028"/>
      <c r="F188" s="1028"/>
      <c r="G188" s="1028"/>
      <c r="H188" s="1028"/>
      <c r="I188" s="982"/>
      <c r="J188" s="982"/>
      <c r="K188" s="1028"/>
      <c r="L188" s="1028"/>
      <c r="M188" s="1028"/>
      <c r="N188" s="1028"/>
      <c r="O188" s="1028"/>
      <c r="P188" s="1028"/>
      <c r="Q188" s="1028"/>
      <c r="R188" s="1028"/>
      <c r="S188" s="1028"/>
      <c r="T188" s="1028"/>
      <c r="U188" s="1028"/>
      <c r="V188" s="1028"/>
      <c r="W188" s="1028"/>
      <c r="X188" s="1028"/>
      <c r="Y188" s="1028"/>
      <c r="Z188" s="1028"/>
    </row>
    <row r="189" spans="1:26" ht="12.75" customHeight="1">
      <c r="A189" s="1028"/>
      <c r="B189" s="1028"/>
      <c r="C189" s="1028"/>
      <c r="D189" s="1051"/>
      <c r="E189" s="1028"/>
      <c r="F189" s="1028"/>
      <c r="G189" s="1028"/>
      <c r="H189" s="1028"/>
      <c r="I189" s="982"/>
      <c r="J189" s="982"/>
      <c r="K189" s="1028"/>
      <c r="L189" s="1028"/>
      <c r="M189" s="1028"/>
      <c r="N189" s="1028"/>
      <c r="O189" s="1028"/>
      <c r="P189" s="1028"/>
      <c r="Q189" s="1028"/>
      <c r="R189" s="1028"/>
      <c r="S189" s="1028"/>
      <c r="T189" s="1028"/>
      <c r="U189" s="1028"/>
      <c r="V189" s="1028"/>
      <c r="W189" s="1028"/>
      <c r="X189" s="1028"/>
      <c r="Y189" s="1028"/>
      <c r="Z189" s="1028"/>
    </row>
    <row r="190" spans="1:26" ht="12.75" customHeight="1">
      <c r="A190" s="1028"/>
      <c r="B190" s="1028"/>
      <c r="C190" s="1028"/>
      <c r="D190" s="1051"/>
      <c r="E190" s="1028"/>
      <c r="F190" s="1028"/>
      <c r="G190" s="1028"/>
      <c r="H190" s="1028"/>
      <c r="I190" s="982"/>
      <c r="J190" s="982"/>
      <c r="K190" s="1028"/>
      <c r="L190" s="1028"/>
      <c r="M190" s="1028"/>
      <c r="N190" s="1028"/>
      <c r="O190" s="1028"/>
      <c r="P190" s="1028"/>
      <c r="Q190" s="1028"/>
      <c r="R190" s="1028"/>
      <c r="S190" s="1028"/>
      <c r="T190" s="1028"/>
      <c r="U190" s="1028"/>
      <c r="V190" s="1028"/>
      <c r="W190" s="1028"/>
      <c r="X190" s="1028"/>
      <c r="Y190" s="1028"/>
      <c r="Z190" s="1028"/>
    </row>
    <row r="191" spans="1:26" ht="12.75" customHeight="1">
      <c r="A191" s="1028"/>
      <c r="B191" s="1028"/>
      <c r="C191" s="1028"/>
      <c r="D191" s="1051"/>
      <c r="E191" s="1028"/>
      <c r="F191" s="1028"/>
      <c r="G191" s="1028"/>
      <c r="H191" s="1028"/>
      <c r="I191" s="982"/>
      <c r="J191" s="982"/>
      <c r="K191" s="1028"/>
      <c r="L191" s="1028"/>
      <c r="M191" s="1028"/>
      <c r="N191" s="1028"/>
      <c r="O191" s="1028"/>
      <c r="P191" s="1028"/>
      <c r="Q191" s="1028"/>
      <c r="R191" s="1028"/>
      <c r="S191" s="1028"/>
      <c r="T191" s="1028"/>
      <c r="U191" s="1028"/>
      <c r="V191" s="1028"/>
      <c r="W191" s="1028"/>
      <c r="X191" s="1028"/>
      <c r="Y191" s="1028"/>
      <c r="Z191" s="1028"/>
    </row>
    <row r="192" spans="1:26" ht="12.75" customHeight="1">
      <c r="A192" s="1028"/>
      <c r="B192" s="1028"/>
      <c r="C192" s="1028"/>
      <c r="D192" s="1051"/>
      <c r="E192" s="1028"/>
      <c r="F192" s="1028"/>
      <c r="G192" s="1028"/>
      <c r="H192" s="1028"/>
      <c r="I192" s="982"/>
      <c r="J192" s="982"/>
      <c r="K192" s="1028"/>
      <c r="L192" s="1028"/>
      <c r="M192" s="1028"/>
      <c r="N192" s="1028"/>
      <c r="O192" s="1028"/>
      <c r="P192" s="1028"/>
      <c r="Q192" s="1028"/>
      <c r="R192" s="1028"/>
      <c r="S192" s="1028"/>
      <c r="T192" s="1028"/>
      <c r="U192" s="1028"/>
      <c r="V192" s="1028"/>
      <c r="W192" s="1028"/>
      <c r="X192" s="1028"/>
      <c r="Y192" s="1028"/>
      <c r="Z192" s="1028"/>
    </row>
    <row r="193" spans="1:26" ht="12.75" customHeight="1">
      <c r="A193" s="1028"/>
      <c r="B193" s="1028"/>
      <c r="C193" s="1028"/>
      <c r="D193" s="1051"/>
      <c r="E193" s="1028"/>
      <c r="F193" s="1028"/>
      <c r="G193" s="1028"/>
      <c r="H193" s="1028"/>
      <c r="I193" s="982"/>
      <c r="J193" s="982"/>
      <c r="K193" s="1028"/>
      <c r="L193" s="1028"/>
      <c r="M193" s="1028"/>
      <c r="N193" s="1028"/>
      <c r="O193" s="1028"/>
      <c r="P193" s="1028"/>
      <c r="Q193" s="1028"/>
      <c r="R193" s="1028"/>
      <c r="S193" s="1028"/>
      <c r="T193" s="1028"/>
      <c r="U193" s="1028"/>
      <c r="V193" s="1028"/>
      <c r="W193" s="1028"/>
      <c r="X193" s="1028"/>
      <c r="Y193" s="1028"/>
      <c r="Z193" s="1028"/>
    </row>
    <row r="194" spans="1:26" ht="12.75" customHeight="1">
      <c r="A194" s="1028"/>
      <c r="B194" s="1028"/>
      <c r="C194" s="1028"/>
      <c r="D194" s="1051"/>
      <c r="E194" s="1028"/>
      <c r="F194" s="1028"/>
      <c r="G194" s="1028"/>
      <c r="H194" s="1028"/>
      <c r="I194" s="982"/>
      <c r="J194" s="982"/>
      <c r="K194" s="1028"/>
      <c r="L194" s="1028"/>
      <c r="M194" s="1028"/>
      <c r="N194" s="1028"/>
      <c r="O194" s="1028"/>
      <c r="P194" s="1028"/>
      <c r="Q194" s="1028"/>
      <c r="R194" s="1028"/>
      <c r="S194" s="1028"/>
      <c r="T194" s="1028"/>
      <c r="U194" s="1028"/>
      <c r="V194" s="1028"/>
      <c r="W194" s="1028"/>
      <c r="X194" s="1028"/>
      <c r="Y194" s="1028"/>
      <c r="Z194" s="1028"/>
    </row>
    <row r="195" spans="1:26" ht="12.75" customHeight="1">
      <c r="A195" s="1028"/>
      <c r="B195" s="1028"/>
      <c r="C195" s="1028"/>
      <c r="D195" s="1051"/>
      <c r="E195" s="1028"/>
      <c r="F195" s="1028"/>
      <c r="G195" s="1028"/>
      <c r="H195" s="1028"/>
      <c r="I195" s="982"/>
      <c r="J195" s="982"/>
      <c r="K195" s="1028"/>
      <c r="L195" s="1028"/>
      <c r="M195" s="1028"/>
      <c r="N195" s="1028"/>
      <c r="O195" s="1028"/>
      <c r="P195" s="1028"/>
      <c r="Q195" s="1028"/>
      <c r="R195" s="1028"/>
      <c r="S195" s="1028"/>
      <c r="T195" s="1028"/>
      <c r="U195" s="1028"/>
      <c r="V195" s="1028"/>
      <c r="W195" s="1028"/>
      <c r="X195" s="1028"/>
      <c r="Y195" s="1028"/>
      <c r="Z195" s="1028"/>
    </row>
    <row r="196" spans="1:26" ht="12.75" customHeight="1">
      <c r="A196" s="1028"/>
      <c r="B196" s="1028"/>
      <c r="C196" s="1028"/>
      <c r="D196" s="1051"/>
      <c r="E196" s="1028"/>
      <c r="F196" s="1028"/>
      <c r="G196" s="1028"/>
      <c r="H196" s="1028"/>
      <c r="I196" s="982"/>
      <c r="J196" s="982"/>
      <c r="K196" s="1028"/>
      <c r="L196" s="1028"/>
      <c r="M196" s="1028"/>
      <c r="N196" s="1028"/>
      <c r="O196" s="1028"/>
      <c r="P196" s="1028"/>
      <c r="Q196" s="1028"/>
      <c r="R196" s="1028"/>
      <c r="S196" s="1028"/>
      <c r="T196" s="1028"/>
      <c r="U196" s="1028"/>
      <c r="V196" s="1028"/>
      <c r="W196" s="1028"/>
      <c r="X196" s="1028"/>
      <c r="Y196" s="1028"/>
      <c r="Z196" s="1028"/>
    </row>
    <row r="197" spans="1:26" ht="12.75" customHeight="1">
      <c r="A197" s="1028"/>
      <c r="B197" s="1028"/>
      <c r="C197" s="1028"/>
      <c r="D197" s="1051"/>
      <c r="E197" s="1028"/>
      <c r="F197" s="1028"/>
      <c r="G197" s="1028"/>
      <c r="H197" s="1028"/>
      <c r="I197" s="982"/>
      <c r="J197" s="982"/>
      <c r="K197" s="1028"/>
      <c r="L197" s="1028"/>
      <c r="M197" s="1028"/>
      <c r="N197" s="1028"/>
      <c r="O197" s="1028"/>
      <c r="P197" s="1028"/>
      <c r="Q197" s="1028"/>
      <c r="R197" s="1028"/>
      <c r="S197" s="1028"/>
      <c r="T197" s="1028"/>
      <c r="U197" s="1028"/>
      <c r="V197" s="1028"/>
      <c r="W197" s="1028"/>
      <c r="X197" s="1028"/>
      <c r="Y197" s="1028"/>
      <c r="Z197" s="1028"/>
    </row>
    <row r="198" spans="1:26" ht="12.75" customHeight="1">
      <c r="A198" s="1028"/>
      <c r="B198" s="1028"/>
      <c r="C198" s="1028"/>
      <c r="D198" s="1051"/>
      <c r="E198" s="1028"/>
      <c r="F198" s="1028"/>
      <c r="G198" s="1028"/>
      <c r="H198" s="1028"/>
      <c r="I198" s="982"/>
      <c r="J198" s="982"/>
      <c r="K198" s="1028"/>
      <c r="L198" s="1028"/>
      <c r="M198" s="1028"/>
      <c r="N198" s="1028"/>
      <c r="O198" s="1028"/>
      <c r="P198" s="1028"/>
      <c r="Q198" s="1028"/>
      <c r="R198" s="1028"/>
      <c r="S198" s="1028"/>
      <c r="T198" s="1028"/>
      <c r="U198" s="1028"/>
      <c r="V198" s="1028"/>
      <c r="W198" s="1028"/>
      <c r="X198" s="1028"/>
      <c r="Y198" s="1028"/>
      <c r="Z198" s="1028"/>
    </row>
    <row r="199" spans="1:26" ht="12.75" customHeight="1">
      <c r="A199" s="1028"/>
      <c r="B199" s="1028"/>
      <c r="C199" s="1028"/>
      <c r="D199" s="1051"/>
      <c r="E199" s="1028"/>
      <c r="F199" s="1028"/>
      <c r="G199" s="1028"/>
      <c r="H199" s="1028"/>
      <c r="I199" s="982"/>
      <c r="J199" s="982"/>
      <c r="K199" s="1028"/>
      <c r="L199" s="1028"/>
      <c r="M199" s="1028"/>
      <c r="N199" s="1028"/>
      <c r="O199" s="1028"/>
      <c r="P199" s="1028"/>
      <c r="Q199" s="1028"/>
      <c r="R199" s="1028"/>
      <c r="S199" s="1028"/>
      <c r="T199" s="1028"/>
      <c r="U199" s="1028"/>
      <c r="V199" s="1028"/>
      <c r="W199" s="1028"/>
      <c r="X199" s="1028"/>
      <c r="Y199" s="1028"/>
      <c r="Z199" s="1028"/>
    </row>
    <row r="200" spans="1:26" ht="12.75" customHeight="1">
      <c r="A200" s="1028"/>
      <c r="B200" s="1028"/>
      <c r="C200" s="1028"/>
      <c r="D200" s="1051"/>
      <c r="E200" s="1028"/>
      <c r="F200" s="1028"/>
      <c r="G200" s="1028"/>
      <c r="H200" s="1028"/>
      <c r="I200" s="982"/>
      <c r="J200" s="982"/>
      <c r="K200" s="1028"/>
      <c r="L200" s="1028"/>
      <c r="M200" s="1028"/>
      <c r="N200" s="1028"/>
      <c r="O200" s="1028"/>
      <c r="P200" s="1028"/>
      <c r="Q200" s="1028"/>
      <c r="R200" s="1028"/>
      <c r="S200" s="1028"/>
      <c r="T200" s="1028"/>
      <c r="U200" s="1028"/>
      <c r="V200" s="1028"/>
      <c r="W200" s="1028"/>
      <c r="X200" s="1028"/>
      <c r="Y200" s="1028"/>
      <c r="Z200" s="1028"/>
    </row>
    <row r="201" spans="1:26" ht="12.75" customHeight="1">
      <c r="A201" s="1028"/>
      <c r="B201" s="1028"/>
      <c r="C201" s="1028"/>
      <c r="D201" s="1051"/>
      <c r="E201" s="1028"/>
      <c r="F201" s="1028"/>
      <c r="G201" s="1028"/>
      <c r="H201" s="1028"/>
      <c r="I201" s="982"/>
      <c r="J201" s="982"/>
      <c r="K201" s="1028"/>
      <c r="L201" s="1028"/>
      <c r="M201" s="1028"/>
      <c r="N201" s="1028"/>
      <c r="O201" s="1028"/>
      <c r="P201" s="1028"/>
      <c r="Q201" s="1028"/>
      <c r="R201" s="1028"/>
      <c r="S201" s="1028"/>
      <c r="T201" s="1028"/>
      <c r="U201" s="1028"/>
      <c r="V201" s="1028"/>
      <c r="W201" s="1028"/>
      <c r="X201" s="1028"/>
      <c r="Y201" s="1028"/>
      <c r="Z201" s="1028"/>
    </row>
    <row r="202" spans="1:26" ht="12.75" customHeight="1">
      <c r="A202" s="1028"/>
      <c r="B202" s="1028"/>
      <c r="C202" s="1028"/>
      <c r="D202" s="1051"/>
      <c r="E202" s="1028"/>
      <c r="F202" s="1028"/>
      <c r="G202" s="1028"/>
      <c r="H202" s="1028"/>
      <c r="I202" s="982"/>
      <c r="J202" s="982"/>
      <c r="K202" s="1028"/>
      <c r="L202" s="1028"/>
      <c r="M202" s="1028"/>
      <c r="N202" s="1028"/>
      <c r="O202" s="1028"/>
      <c r="P202" s="1028"/>
      <c r="Q202" s="1028"/>
      <c r="R202" s="1028"/>
      <c r="S202" s="1028"/>
      <c r="T202" s="1028"/>
      <c r="U202" s="1028"/>
      <c r="V202" s="1028"/>
      <c r="W202" s="1028"/>
      <c r="X202" s="1028"/>
      <c r="Y202" s="1028"/>
      <c r="Z202" s="1028"/>
    </row>
    <row r="203" spans="1:26" ht="12.75" customHeight="1">
      <c r="A203" s="1028"/>
      <c r="B203" s="1028"/>
      <c r="C203" s="1028"/>
      <c r="D203" s="1051"/>
      <c r="E203" s="1028"/>
      <c r="F203" s="1028"/>
      <c r="G203" s="1028"/>
      <c r="H203" s="1028"/>
      <c r="I203" s="982"/>
      <c r="J203" s="982"/>
      <c r="K203" s="1028"/>
      <c r="L203" s="1028"/>
      <c r="M203" s="1028"/>
      <c r="N203" s="1028"/>
      <c r="O203" s="1028"/>
      <c r="P203" s="1028"/>
      <c r="Q203" s="1028"/>
      <c r="R203" s="1028"/>
      <c r="S203" s="1028"/>
      <c r="T203" s="1028"/>
      <c r="U203" s="1028"/>
      <c r="V203" s="1028"/>
      <c r="W203" s="1028"/>
      <c r="X203" s="1028"/>
      <c r="Y203" s="1028"/>
      <c r="Z203" s="1028"/>
    </row>
    <row r="204" spans="1:26" ht="12.75" customHeight="1">
      <c r="A204" s="1028"/>
      <c r="B204" s="1028"/>
      <c r="C204" s="1028"/>
      <c r="D204" s="1051"/>
      <c r="E204" s="1028"/>
      <c r="F204" s="1028"/>
      <c r="G204" s="1028"/>
      <c r="H204" s="1028"/>
      <c r="I204" s="982"/>
      <c r="J204" s="982"/>
      <c r="K204" s="1028"/>
      <c r="L204" s="1028"/>
      <c r="M204" s="1028"/>
      <c r="N204" s="1028"/>
      <c r="O204" s="1028"/>
      <c r="P204" s="1028"/>
      <c r="Q204" s="1028"/>
      <c r="R204" s="1028"/>
      <c r="S204" s="1028"/>
      <c r="T204" s="1028"/>
      <c r="U204" s="1028"/>
      <c r="V204" s="1028"/>
      <c r="W204" s="1028"/>
      <c r="X204" s="1028"/>
      <c r="Y204" s="1028"/>
      <c r="Z204" s="1028"/>
    </row>
    <row r="205" spans="1:26" ht="12.75" customHeight="1">
      <c r="A205" s="1028"/>
      <c r="B205" s="1028"/>
      <c r="C205" s="1028"/>
      <c r="D205" s="1051"/>
      <c r="E205" s="1028"/>
      <c r="F205" s="1028"/>
      <c r="G205" s="1028"/>
      <c r="H205" s="1028"/>
      <c r="I205" s="982"/>
      <c r="J205" s="982"/>
      <c r="K205" s="1028"/>
      <c r="L205" s="1028"/>
      <c r="M205" s="1028"/>
      <c r="N205" s="1028"/>
      <c r="O205" s="1028"/>
      <c r="P205" s="1028"/>
      <c r="Q205" s="1028"/>
      <c r="R205" s="1028"/>
      <c r="S205" s="1028"/>
      <c r="T205" s="1028"/>
      <c r="U205" s="1028"/>
      <c r="V205" s="1028"/>
      <c r="W205" s="1028"/>
      <c r="X205" s="1028"/>
      <c r="Y205" s="1028"/>
      <c r="Z205" s="1028"/>
    </row>
    <row r="206" spans="1:26" ht="12.75" customHeight="1">
      <c r="A206" s="1028"/>
      <c r="B206" s="1028"/>
      <c r="C206" s="1028"/>
      <c r="D206" s="1051"/>
      <c r="E206" s="1028"/>
      <c r="F206" s="1028"/>
      <c r="G206" s="1028"/>
      <c r="H206" s="1028"/>
      <c r="I206" s="982"/>
      <c r="J206" s="982"/>
      <c r="K206" s="1028"/>
      <c r="L206" s="1028"/>
      <c r="M206" s="1028"/>
      <c r="N206" s="1028"/>
      <c r="O206" s="1028"/>
      <c r="P206" s="1028"/>
      <c r="Q206" s="1028"/>
      <c r="R206" s="1028"/>
      <c r="S206" s="1028"/>
      <c r="T206" s="1028"/>
      <c r="U206" s="1028"/>
      <c r="V206" s="1028"/>
      <c r="W206" s="1028"/>
      <c r="X206" s="1028"/>
      <c r="Y206" s="1028"/>
      <c r="Z206" s="1028"/>
    </row>
    <row r="207" spans="1:26" ht="12.75" customHeight="1">
      <c r="A207" s="1028"/>
      <c r="B207" s="1028"/>
      <c r="C207" s="1028"/>
      <c r="D207" s="1051"/>
      <c r="E207" s="1028"/>
      <c r="F207" s="1028"/>
      <c r="G207" s="1028"/>
      <c r="H207" s="1028"/>
      <c r="I207" s="982"/>
      <c r="J207" s="982"/>
      <c r="K207" s="1028"/>
      <c r="L207" s="1028"/>
      <c r="M207" s="1028"/>
      <c r="N207" s="1028"/>
      <c r="O207" s="1028"/>
      <c r="P207" s="1028"/>
      <c r="Q207" s="1028"/>
      <c r="R207" s="1028"/>
      <c r="S207" s="1028"/>
      <c r="T207" s="1028"/>
      <c r="U207" s="1028"/>
      <c r="V207" s="1028"/>
      <c r="W207" s="1028"/>
      <c r="X207" s="1028"/>
      <c r="Y207" s="1028"/>
      <c r="Z207" s="1028"/>
    </row>
    <row r="208" spans="1:26" ht="12.75" customHeight="1">
      <c r="A208" s="1028"/>
      <c r="B208" s="1028"/>
      <c r="C208" s="1028"/>
      <c r="D208" s="1051"/>
      <c r="E208" s="1028"/>
      <c r="F208" s="1028"/>
      <c r="G208" s="1028"/>
      <c r="H208" s="1028"/>
      <c r="I208" s="982"/>
      <c r="J208" s="982"/>
      <c r="K208" s="1028"/>
      <c r="L208" s="1028"/>
      <c r="M208" s="1028"/>
      <c r="N208" s="1028"/>
      <c r="O208" s="1028"/>
      <c r="P208" s="1028"/>
      <c r="Q208" s="1028"/>
      <c r="R208" s="1028"/>
      <c r="S208" s="1028"/>
      <c r="T208" s="1028"/>
      <c r="U208" s="1028"/>
      <c r="V208" s="1028"/>
      <c r="W208" s="1028"/>
      <c r="X208" s="1028"/>
      <c r="Y208" s="1028"/>
      <c r="Z208" s="1028"/>
    </row>
    <row r="209" spans="1:26" ht="12.75" customHeight="1">
      <c r="A209" s="1028"/>
      <c r="B209" s="1028"/>
      <c r="C209" s="1028"/>
      <c r="D209" s="1051"/>
      <c r="E209" s="1028"/>
      <c r="F209" s="1028"/>
      <c r="G209" s="1028"/>
      <c r="H209" s="1028"/>
      <c r="I209" s="982"/>
      <c r="J209" s="982"/>
      <c r="K209" s="1028"/>
      <c r="L209" s="1028"/>
      <c r="M209" s="1028"/>
      <c r="N209" s="1028"/>
      <c r="O209" s="1028"/>
      <c r="P209" s="1028"/>
      <c r="Q209" s="1028"/>
      <c r="R209" s="1028"/>
      <c r="S209" s="1028"/>
      <c r="T209" s="1028"/>
      <c r="U209" s="1028"/>
      <c r="V209" s="1028"/>
      <c r="W209" s="1028"/>
      <c r="X209" s="1028"/>
      <c r="Y209" s="1028"/>
      <c r="Z209" s="1028"/>
    </row>
    <row r="210" spans="1:26" ht="12.75" customHeight="1">
      <c r="A210" s="1028"/>
      <c r="B210" s="1028"/>
      <c r="C210" s="1028"/>
      <c r="D210" s="1051"/>
      <c r="E210" s="1028"/>
      <c r="F210" s="1028"/>
      <c r="G210" s="1028"/>
      <c r="H210" s="1028"/>
      <c r="I210" s="982"/>
      <c r="J210" s="982"/>
      <c r="K210" s="1028"/>
      <c r="L210" s="1028"/>
      <c r="M210" s="1028"/>
      <c r="N210" s="1028"/>
      <c r="O210" s="1028"/>
      <c r="P210" s="1028"/>
      <c r="Q210" s="1028"/>
      <c r="R210" s="1028"/>
      <c r="S210" s="1028"/>
      <c r="T210" s="1028"/>
      <c r="U210" s="1028"/>
      <c r="V210" s="1028"/>
      <c r="W210" s="1028"/>
      <c r="X210" s="1028"/>
      <c r="Y210" s="1028"/>
      <c r="Z210" s="1028"/>
    </row>
    <row r="211" spans="1:26" ht="12.75" customHeight="1">
      <c r="A211" s="1028"/>
      <c r="B211" s="1028"/>
      <c r="C211" s="1028"/>
      <c r="D211" s="1051"/>
      <c r="E211" s="1028"/>
      <c r="F211" s="1028"/>
      <c r="G211" s="1028"/>
      <c r="H211" s="1028"/>
      <c r="I211" s="982"/>
      <c r="J211" s="982"/>
      <c r="K211" s="1028"/>
      <c r="L211" s="1028"/>
      <c r="M211" s="1028"/>
      <c r="N211" s="1028"/>
      <c r="O211" s="1028"/>
      <c r="P211" s="1028"/>
      <c r="Q211" s="1028"/>
      <c r="R211" s="1028"/>
      <c r="S211" s="1028"/>
      <c r="T211" s="1028"/>
      <c r="U211" s="1028"/>
      <c r="V211" s="1028"/>
      <c r="W211" s="1028"/>
      <c r="X211" s="1028"/>
      <c r="Y211" s="1028"/>
      <c r="Z211" s="1028"/>
    </row>
    <row r="212" spans="1:26" ht="12.75" customHeight="1">
      <c r="A212" s="1028"/>
      <c r="B212" s="1028"/>
      <c r="C212" s="1028"/>
      <c r="D212" s="1051"/>
      <c r="E212" s="1028"/>
      <c r="F212" s="1028"/>
      <c r="G212" s="1028"/>
      <c r="H212" s="1028"/>
      <c r="I212" s="982"/>
      <c r="J212" s="982"/>
      <c r="K212" s="1028"/>
      <c r="L212" s="1028"/>
      <c r="M212" s="1028"/>
      <c r="N212" s="1028"/>
      <c r="O212" s="1028"/>
      <c r="P212" s="1028"/>
      <c r="Q212" s="1028"/>
      <c r="R212" s="1028"/>
      <c r="S212" s="1028"/>
      <c r="T212" s="1028"/>
      <c r="U212" s="1028"/>
      <c r="V212" s="1028"/>
      <c r="W212" s="1028"/>
      <c r="X212" s="1028"/>
      <c r="Y212" s="1028"/>
      <c r="Z212" s="1028"/>
    </row>
    <row r="213" spans="1:26" ht="12.75" customHeight="1">
      <c r="A213" s="1028"/>
      <c r="B213" s="1028"/>
      <c r="C213" s="1028"/>
      <c r="D213" s="1051"/>
      <c r="E213" s="1028"/>
      <c r="F213" s="1028"/>
      <c r="G213" s="1028"/>
      <c r="H213" s="1028"/>
      <c r="I213" s="982"/>
      <c r="J213" s="982"/>
      <c r="K213" s="1028"/>
      <c r="L213" s="1028"/>
      <c r="M213" s="1028"/>
      <c r="N213" s="1028"/>
      <c r="O213" s="1028"/>
      <c r="P213" s="1028"/>
      <c r="Q213" s="1028"/>
      <c r="R213" s="1028"/>
      <c r="S213" s="1028"/>
      <c r="T213" s="1028"/>
      <c r="U213" s="1028"/>
      <c r="V213" s="1028"/>
      <c r="W213" s="1028"/>
      <c r="X213" s="1028"/>
      <c r="Y213" s="1028"/>
      <c r="Z213" s="1028"/>
    </row>
    <row r="214" spans="1:26" ht="12.75" customHeight="1">
      <c r="A214" s="1028"/>
      <c r="B214" s="1028"/>
      <c r="C214" s="1028"/>
      <c r="D214" s="1051"/>
      <c r="E214" s="1028"/>
      <c r="F214" s="1028"/>
      <c r="G214" s="1028"/>
      <c r="H214" s="1028"/>
      <c r="I214" s="982"/>
      <c r="J214" s="982"/>
      <c r="K214" s="1028"/>
      <c r="L214" s="1028"/>
      <c r="M214" s="1028"/>
      <c r="N214" s="1028"/>
      <c r="O214" s="1028"/>
      <c r="P214" s="1028"/>
      <c r="Q214" s="1028"/>
      <c r="R214" s="1028"/>
      <c r="S214" s="1028"/>
      <c r="T214" s="1028"/>
      <c r="U214" s="1028"/>
      <c r="V214" s="1028"/>
      <c r="W214" s="1028"/>
      <c r="X214" s="1028"/>
      <c r="Y214" s="1028"/>
      <c r="Z214" s="1028"/>
    </row>
    <row r="215" spans="1:26" ht="12.75" customHeight="1">
      <c r="A215" s="1028"/>
      <c r="B215" s="1028"/>
      <c r="C215" s="1028"/>
      <c r="D215" s="1051"/>
      <c r="E215" s="1028"/>
      <c r="F215" s="1028"/>
      <c r="G215" s="1028"/>
      <c r="H215" s="1028"/>
      <c r="I215" s="982"/>
      <c r="J215" s="982"/>
      <c r="K215" s="1028"/>
      <c r="L215" s="1028"/>
      <c r="M215" s="1028"/>
      <c r="N215" s="1028"/>
      <c r="O215" s="1028"/>
      <c r="P215" s="1028"/>
      <c r="Q215" s="1028"/>
      <c r="R215" s="1028"/>
      <c r="S215" s="1028"/>
      <c r="T215" s="1028"/>
      <c r="U215" s="1028"/>
      <c r="V215" s="1028"/>
      <c r="W215" s="1028"/>
      <c r="X215" s="1028"/>
      <c r="Y215" s="1028"/>
      <c r="Z215" s="1028"/>
    </row>
    <row r="216" spans="1:26" ht="12.75" customHeight="1">
      <c r="A216" s="1028"/>
      <c r="B216" s="1028"/>
      <c r="C216" s="1028"/>
      <c r="D216" s="1051"/>
      <c r="E216" s="1028"/>
      <c r="F216" s="1028"/>
      <c r="G216" s="1028"/>
      <c r="H216" s="1028"/>
      <c r="I216" s="982"/>
      <c r="J216" s="982"/>
      <c r="K216" s="1028"/>
      <c r="L216" s="1028"/>
      <c r="M216" s="1028"/>
      <c r="N216" s="1028"/>
      <c r="O216" s="1028"/>
      <c r="P216" s="1028"/>
      <c r="Q216" s="1028"/>
      <c r="R216" s="1028"/>
      <c r="S216" s="1028"/>
      <c r="T216" s="1028"/>
      <c r="U216" s="1028"/>
      <c r="V216" s="1028"/>
      <c r="W216" s="1028"/>
      <c r="X216" s="1028"/>
      <c r="Y216" s="1028"/>
      <c r="Z216" s="1028"/>
    </row>
    <row r="217" spans="1:26" ht="12.75" customHeight="1">
      <c r="A217" s="1028"/>
      <c r="B217" s="1028"/>
      <c r="C217" s="1028"/>
      <c r="D217" s="1051"/>
      <c r="E217" s="1028"/>
      <c r="F217" s="1028"/>
      <c r="G217" s="1028"/>
      <c r="H217" s="1028"/>
      <c r="I217" s="982"/>
      <c r="J217" s="982"/>
      <c r="K217" s="1028"/>
      <c r="L217" s="1028"/>
      <c r="M217" s="1028"/>
      <c r="N217" s="1028"/>
      <c r="O217" s="1028"/>
      <c r="P217" s="1028"/>
      <c r="Q217" s="1028"/>
      <c r="R217" s="1028"/>
      <c r="S217" s="1028"/>
      <c r="T217" s="1028"/>
      <c r="U217" s="1028"/>
      <c r="V217" s="1028"/>
      <c r="W217" s="1028"/>
      <c r="X217" s="1028"/>
      <c r="Y217" s="1028"/>
      <c r="Z217" s="1028"/>
    </row>
    <row r="218" spans="1:26" ht="12.75" customHeight="1">
      <c r="A218" s="1028"/>
      <c r="B218" s="1028"/>
      <c r="C218" s="1028"/>
      <c r="D218" s="1051"/>
      <c r="E218" s="1028"/>
      <c r="F218" s="1028"/>
      <c r="G218" s="1028"/>
      <c r="H218" s="1028"/>
      <c r="I218" s="982"/>
      <c r="J218" s="982"/>
      <c r="K218" s="1028"/>
      <c r="L218" s="1028"/>
      <c r="M218" s="1028"/>
      <c r="N218" s="1028"/>
      <c r="O218" s="1028"/>
      <c r="P218" s="1028"/>
      <c r="Q218" s="1028"/>
      <c r="R218" s="1028"/>
      <c r="S218" s="1028"/>
      <c r="T218" s="1028"/>
      <c r="U218" s="1028"/>
      <c r="V218" s="1028"/>
      <c r="W218" s="1028"/>
      <c r="X218" s="1028"/>
      <c r="Y218" s="1028"/>
      <c r="Z218" s="1028"/>
    </row>
    <row r="219" spans="1:26" ht="12.75" customHeight="1">
      <c r="A219" s="1028"/>
      <c r="B219" s="1028"/>
      <c r="C219" s="1028"/>
      <c r="D219" s="1051"/>
      <c r="E219" s="1028"/>
      <c r="F219" s="1028"/>
      <c r="G219" s="1028"/>
      <c r="H219" s="1028"/>
      <c r="I219" s="982"/>
      <c r="J219" s="982"/>
      <c r="K219" s="1028"/>
      <c r="L219" s="1028"/>
      <c r="M219" s="1028"/>
      <c r="N219" s="1028"/>
      <c r="O219" s="1028"/>
      <c r="P219" s="1028"/>
      <c r="Q219" s="1028"/>
      <c r="R219" s="1028"/>
      <c r="S219" s="1028"/>
      <c r="T219" s="1028"/>
      <c r="U219" s="1028"/>
      <c r="V219" s="1028"/>
      <c r="W219" s="1028"/>
      <c r="X219" s="1028"/>
      <c r="Y219" s="1028"/>
      <c r="Z219" s="1028"/>
    </row>
    <row r="220" spans="1:26" ht="12.75" customHeight="1">
      <c r="A220" s="1028"/>
      <c r="B220" s="1028"/>
      <c r="C220" s="1028"/>
      <c r="D220" s="1051"/>
      <c r="E220" s="1028"/>
      <c r="F220" s="1028"/>
      <c r="G220" s="1028"/>
      <c r="H220" s="1028"/>
      <c r="I220" s="982"/>
      <c r="J220" s="982"/>
      <c r="K220" s="1028"/>
      <c r="L220" s="1028"/>
      <c r="M220" s="1028"/>
      <c r="N220" s="1028"/>
      <c r="O220" s="1028"/>
      <c r="P220" s="1028"/>
      <c r="Q220" s="1028"/>
      <c r="R220" s="1028"/>
      <c r="S220" s="1028"/>
      <c r="T220" s="1028"/>
      <c r="U220" s="1028"/>
      <c r="V220" s="1028"/>
      <c r="W220" s="1028"/>
      <c r="X220" s="1028"/>
      <c r="Y220" s="1028"/>
      <c r="Z220" s="1028"/>
    </row>
    <row r="221" spans="1:26" ht="12.75" customHeight="1">
      <c r="A221" s="1028"/>
      <c r="B221" s="1028"/>
      <c r="C221" s="1028"/>
      <c r="D221" s="1051"/>
      <c r="E221" s="1028"/>
      <c r="F221" s="1028"/>
      <c r="G221" s="1028"/>
      <c r="H221" s="1028"/>
      <c r="I221" s="982"/>
      <c r="J221" s="982"/>
      <c r="K221" s="1028"/>
      <c r="L221" s="1028"/>
      <c r="M221" s="1028"/>
      <c r="N221" s="1028"/>
      <c r="O221" s="1028"/>
      <c r="P221" s="1028"/>
      <c r="Q221" s="1028"/>
      <c r="R221" s="1028"/>
      <c r="S221" s="1028"/>
      <c r="T221" s="1028"/>
      <c r="U221" s="1028"/>
      <c r="V221" s="1028"/>
      <c r="W221" s="1028"/>
      <c r="X221" s="1028"/>
      <c r="Y221" s="1028"/>
      <c r="Z221" s="1028"/>
    </row>
    <row r="222" spans="1:26" ht="12.75" customHeight="1">
      <c r="A222" s="1028"/>
      <c r="B222" s="1028"/>
      <c r="C222" s="1028"/>
      <c r="D222" s="1051"/>
      <c r="E222" s="1028"/>
      <c r="F222" s="1028"/>
      <c r="G222" s="1028"/>
      <c r="H222" s="1028"/>
      <c r="I222" s="982"/>
      <c r="J222" s="982"/>
      <c r="K222" s="1028"/>
      <c r="L222" s="1028"/>
      <c r="M222" s="1028"/>
      <c r="N222" s="1028"/>
      <c r="O222" s="1028"/>
      <c r="P222" s="1028"/>
      <c r="Q222" s="1028"/>
      <c r="R222" s="1028"/>
      <c r="S222" s="1028"/>
      <c r="T222" s="1028"/>
      <c r="U222" s="1028"/>
      <c r="V222" s="1028"/>
      <c r="W222" s="1028"/>
      <c r="X222" s="1028"/>
      <c r="Y222" s="1028"/>
      <c r="Z222" s="1028"/>
    </row>
    <row r="223" spans="1:26" ht="12.75" customHeight="1">
      <c r="A223" s="1028"/>
      <c r="B223" s="1028"/>
      <c r="C223" s="1028"/>
      <c r="D223" s="1051"/>
      <c r="E223" s="1028"/>
      <c r="F223" s="1028"/>
      <c r="G223" s="1028"/>
      <c r="H223" s="1028"/>
      <c r="I223" s="982"/>
      <c r="J223" s="982"/>
      <c r="K223" s="1028"/>
      <c r="L223" s="1028"/>
      <c r="M223" s="1028"/>
      <c r="N223" s="1028"/>
      <c r="O223" s="1028"/>
      <c r="P223" s="1028"/>
      <c r="Q223" s="1028"/>
      <c r="R223" s="1028"/>
      <c r="S223" s="1028"/>
      <c r="T223" s="1028"/>
      <c r="U223" s="1028"/>
      <c r="V223" s="1028"/>
      <c r="W223" s="1028"/>
      <c r="X223" s="1028"/>
      <c r="Y223" s="1028"/>
      <c r="Z223" s="1028"/>
    </row>
    <row r="224" spans="1:26" ht="12.75" customHeight="1">
      <c r="A224" s="1028"/>
      <c r="B224" s="1028"/>
      <c r="C224" s="1028"/>
      <c r="D224" s="1051"/>
      <c r="E224" s="1028"/>
      <c r="F224" s="1028"/>
      <c r="G224" s="1028"/>
      <c r="H224" s="1028"/>
      <c r="I224" s="982"/>
      <c r="J224" s="982"/>
      <c r="K224" s="1028"/>
      <c r="L224" s="1028"/>
      <c r="M224" s="1028"/>
      <c r="N224" s="1028"/>
      <c r="O224" s="1028"/>
      <c r="P224" s="1028"/>
      <c r="Q224" s="1028"/>
      <c r="R224" s="1028"/>
      <c r="S224" s="1028"/>
      <c r="T224" s="1028"/>
      <c r="U224" s="1028"/>
      <c r="V224" s="1028"/>
      <c r="W224" s="1028"/>
      <c r="X224" s="1028"/>
      <c r="Y224" s="1028"/>
      <c r="Z224" s="1028"/>
    </row>
    <row r="225" spans="1:26" ht="12.75" customHeight="1">
      <c r="A225" s="1028"/>
      <c r="B225" s="1028"/>
      <c r="C225" s="1028"/>
      <c r="D225" s="1051"/>
      <c r="E225" s="1028"/>
      <c r="F225" s="1028"/>
      <c r="G225" s="1028"/>
      <c r="H225" s="1028"/>
      <c r="I225" s="982"/>
      <c r="J225" s="982"/>
      <c r="K225" s="1028"/>
      <c r="L225" s="1028"/>
      <c r="M225" s="1028"/>
      <c r="N225" s="1028"/>
      <c r="O225" s="1028"/>
      <c r="P225" s="1028"/>
      <c r="Q225" s="1028"/>
      <c r="R225" s="1028"/>
      <c r="S225" s="1028"/>
      <c r="T225" s="1028"/>
      <c r="U225" s="1028"/>
      <c r="V225" s="1028"/>
      <c r="W225" s="1028"/>
      <c r="X225" s="1028"/>
      <c r="Y225" s="1028"/>
      <c r="Z225" s="1028"/>
    </row>
    <row r="226" spans="1:26" ht="12.75" customHeight="1">
      <c r="A226" s="1028"/>
      <c r="B226" s="1028"/>
      <c r="C226" s="1028"/>
      <c r="D226" s="1051"/>
      <c r="E226" s="1028"/>
      <c r="F226" s="1028"/>
      <c r="G226" s="1028"/>
      <c r="H226" s="1028"/>
      <c r="I226" s="982"/>
      <c r="J226" s="982"/>
      <c r="K226" s="1028"/>
      <c r="L226" s="1028"/>
      <c r="M226" s="1028"/>
      <c r="N226" s="1028"/>
      <c r="O226" s="1028"/>
      <c r="P226" s="1028"/>
      <c r="Q226" s="1028"/>
      <c r="R226" s="1028"/>
      <c r="S226" s="1028"/>
      <c r="T226" s="1028"/>
      <c r="U226" s="1028"/>
      <c r="V226" s="1028"/>
      <c r="W226" s="1028"/>
      <c r="X226" s="1028"/>
      <c r="Y226" s="1028"/>
      <c r="Z226" s="1028"/>
    </row>
    <row r="227" spans="1:26" ht="12.75" customHeight="1">
      <c r="A227" s="1028"/>
      <c r="B227" s="1028"/>
      <c r="C227" s="1028"/>
      <c r="D227" s="1051"/>
      <c r="E227" s="1028"/>
      <c r="F227" s="1028"/>
      <c r="G227" s="1028"/>
      <c r="H227" s="1028"/>
      <c r="I227" s="982"/>
      <c r="J227" s="982"/>
      <c r="K227" s="1028"/>
      <c r="L227" s="1028"/>
      <c r="M227" s="1028"/>
      <c r="N227" s="1028"/>
      <c r="O227" s="1028"/>
      <c r="P227" s="1028"/>
      <c r="Q227" s="1028"/>
      <c r="R227" s="1028"/>
      <c r="S227" s="1028"/>
      <c r="T227" s="1028"/>
      <c r="U227" s="1028"/>
      <c r="V227" s="1028"/>
      <c r="W227" s="1028"/>
      <c r="X227" s="1028"/>
      <c r="Y227" s="1028"/>
      <c r="Z227" s="1028"/>
    </row>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27"/>
  <mergeCells count="2">
    <mergeCell ref="A1:K1"/>
    <mergeCell ref="E3:H3"/>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10.140625" customWidth="1"/>
    <col min="2" max="2" width="10.5703125" customWidth="1"/>
    <col min="3" max="3" width="67.85546875" customWidth="1"/>
    <col min="4" max="4" width="9.42578125" customWidth="1"/>
    <col min="5" max="6" width="9.85546875" customWidth="1"/>
    <col min="7" max="7" width="10" customWidth="1"/>
    <col min="8" max="8" width="12.140625" customWidth="1"/>
    <col min="9" max="9" width="38.140625" customWidth="1"/>
    <col min="10" max="10" width="38.7109375" customWidth="1"/>
    <col min="11" max="11" width="11" customWidth="1"/>
    <col min="12" max="26" width="8.7109375" customWidth="1"/>
  </cols>
  <sheetData>
    <row r="1" spans="1:26" ht="12.75" customHeight="1">
      <c r="A1" s="1195" t="s">
        <v>5817</v>
      </c>
      <c r="B1" s="1160"/>
      <c r="C1" s="1160"/>
      <c r="D1" s="1160"/>
      <c r="E1" s="1160"/>
      <c r="F1" s="1160"/>
      <c r="G1" s="1160"/>
      <c r="H1" s="1160"/>
      <c r="I1" s="1160"/>
      <c r="J1" s="1160"/>
      <c r="K1" s="1158"/>
      <c r="L1" s="7"/>
      <c r="M1" s="7"/>
      <c r="N1" s="7"/>
      <c r="O1" s="7"/>
      <c r="P1" s="7"/>
      <c r="Q1" s="7"/>
      <c r="R1" s="7"/>
      <c r="S1" s="7"/>
      <c r="T1" s="7"/>
      <c r="U1" s="7"/>
      <c r="V1" s="7"/>
      <c r="W1" s="7"/>
      <c r="X1" s="7"/>
      <c r="Y1" s="7"/>
      <c r="Z1" s="7"/>
    </row>
    <row r="2" spans="1:26" ht="12.75" customHeight="1">
      <c r="A2" s="2" t="str">
        <f>HYPERLINK("#Index!F5", "Index Pg")</f>
        <v>Index Pg</v>
      </c>
      <c r="B2" s="58"/>
      <c r="C2" s="1031" t="str">
        <f>HYPERLINK("#'Budget Summary II'!A3:B5", "Budget Summary II")</f>
        <v>Budget Summary II</v>
      </c>
      <c r="D2" s="333"/>
      <c r="E2" s="333"/>
      <c r="F2" s="333"/>
      <c r="G2" s="333"/>
      <c r="H2" s="333"/>
      <c r="I2" s="977"/>
      <c r="J2" s="977"/>
      <c r="K2" s="766"/>
      <c r="L2" s="7"/>
      <c r="M2" s="7"/>
      <c r="N2" s="7"/>
      <c r="O2" s="7"/>
      <c r="P2" s="7"/>
      <c r="Q2" s="7"/>
      <c r="R2" s="7"/>
      <c r="S2" s="7"/>
      <c r="T2" s="7"/>
      <c r="U2" s="7"/>
      <c r="V2" s="7"/>
      <c r="W2" s="7"/>
      <c r="X2" s="7"/>
      <c r="Y2" s="7"/>
      <c r="Z2" s="7"/>
    </row>
    <row r="3" spans="1:26" ht="14.25" customHeight="1">
      <c r="A3" s="771" t="s">
        <v>150</v>
      </c>
      <c r="B3" s="771" t="s">
        <v>151</v>
      </c>
      <c r="C3" s="771" t="s">
        <v>12</v>
      </c>
      <c r="D3" s="771" t="s">
        <v>431</v>
      </c>
      <c r="E3" s="1186" t="s">
        <v>432</v>
      </c>
      <c r="F3" s="1160"/>
      <c r="G3" s="1160"/>
      <c r="H3" s="1158"/>
      <c r="I3" s="771" t="s">
        <v>433</v>
      </c>
      <c r="J3" s="771" t="s">
        <v>435</v>
      </c>
      <c r="K3" s="940" t="s">
        <v>434</v>
      </c>
      <c r="L3" s="1032"/>
      <c r="M3" s="1032"/>
      <c r="N3" s="1032"/>
      <c r="O3" s="1032"/>
      <c r="P3" s="1032"/>
      <c r="Q3" s="1032"/>
      <c r="R3" s="1032"/>
      <c r="S3" s="1032"/>
      <c r="T3" s="1032"/>
      <c r="U3" s="1032"/>
      <c r="V3" s="1032"/>
      <c r="W3" s="1032"/>
      <c r="X3" s="1032"/>
      <c r="Y3" s="1032"/>
      <c r="Z3" s="1032"/>
    </row>
    <row r="4" spans="1:26" ht="12.75" customHeight="1">
      <c r="A4" s="771"/>
      <c r="B4" s="771"/>
      <c r="C4" s="771"/>
      <c r="D4" s="771"/>
      <c r="E4" s="771" t="s">
        <v>442</v>
      </c>
      <c r="F4" s="940" t="s">
        <v>443</v>
      </c>
      <c r="G4" s="771" t="s">
        <v>444</v>
      </c>
      <c r="H4" s="940" t="s">
        <v>445</v>
      </c>
      <c r="I4" s="771"/>
      <c r="J4" s="771"/>
      <c r="K4" s="940"/>
      <c r="L4" s="1032"/>
      <c r="M4" s="1032"/>
      <c r="N4" s="1032"/>
      <c r="O4" s="1032"/>
      <c r="P4" s="1032"/>
      <c r="Q4" s="1032"/>
      <c r="R4" s="1032"/>
      <c r="S4" s="1032"/>
      <c r="T4" s="1032"/>
      <c r="U4" s="1032"/>
      <c r="V4" s="1032"/>
      <c r="W4" s="1032"/>
      <c r="X4" s="1032"/>
      <c r="Y4" s="1032"/>
      <c r="Z4" s="1032"/>
    </row>
    <row r="5" spans="1:26" ht="12.75" customHeight="1">
      <c r="A5" s="1033"/>
      <c r="B5" s="1033"/>
      <c r="C5" s="1034" t="s">
        <v>5820</v>
      </c>
      <c r="D5" s="1034"/>
      <c r="E5" s="1036"/>
      <c r="F5" s="1037"/>
      <c r="G5" s="1036"/>
      <c r="H5" s="1037">
        <f>H46+H42+H36+H26+H13+H6+H50+H23</f>
        <v>123.2</v>
      </c>
      <c r="I5" s="1034"/>
      <c r="J5" s="1034"/>
      <c r="K5" s="1037">
        <f>K46+K42+K36+K26+K13+K6+K50+K23</f>
        <v>0</v>
      </c>
      <c r="L5" s="7"/>
      <c r="M5" s="7"/>
      <c r="N5" s="7"/>
      <c r="O5" s="7"/>
      <c r="P5" s="7"/>
      <c r="Q5" s="7"/>
      <c r="R5" s="7"/>
      <c r="S5" s="7"/>
      <c r="T5" s="7"/>
      <c r="U5" s="7"/>
      <c r="V5" s="7"/>
      <c r="W5" s="7"/>
      <c r="X5" s="7"/>
      <c r="Y5" s="7"/>
      <c r="Z5" s="7"/>
    </row>
    <row r="6" spans="1:26" ht="12.75" customHeight="1">
      <c r="A6" s="942">
        <f>'1.SD Facility Based Annex'!A6</f>
        <v>1</v>
      </c>
      <c r="B6" s="942"/>
      <c r="C6" s="942" t="str">
        <f>'1.SD Facility Based Annex'!C6</f>
        <v>Service Delivery - Facility Based</v>
      </c>
      <c r="D6" s="942"/>
      <c r="E6" s="942"/>
      <c r="F6" s="942"/>
      <c r="G6" s="942"/>
      <c r="H6" s="943">
        <f>H7</f>
        <v>2.5</v>
      </c>
      <c r="I6" s="942"/>
      <c r="J6" s="942"/>
      <c r="K6" s="943">
        <f>K7</f>
        <v>0</v>
      </c>
      <c r="L6" s="7"/>
      <c r="M6" s="7"/>
      <c r="N6" s="7"/>
      <c r="O6" s="7"/>
      <c r="P6" s="7"/>
      <c r="Q6" s="7"/>
      <c r="R6" s="7"/>
      <c r="S6" s="7"/>
      <c r="T6" s="7"/>
      <c r="U6" s="7"/>
      <c r="V6" s="7"/>
      <c r="W6" s="7"/>
      <c r="X6" s="7"/>
      <c r="Y6" s="7"/>
      <c r="Z6" s="7"/>
    </row>
    <row r="7" spans="1:26" ht="12.75" customHeight="1">
      <c r="A7" s="1038">
        <f>'1.SD Facility Based Annex'!A7</f>
        <v>1.1000000000000001</v>
      </c>
      <c r="B7" s="1038"/>
      <c r="C7" s="1038" t="str">
        <f>'1.SD Facility Based Annex'!C7</f>
        <v>Service Delivery</v>
      </c>
      <c r="D7" s="1038"/>
      <c r="E7" s="1038"/>
      <c r="F7" s="1038"/>
      <c r="G7" s="1038"/>
      <c r="H7" s="1039">
        <f>H10+H8</f>
        <v>2.5</v>
      </c>
      <c r="I7" s="1038"/>
      <c r="J7" s="1038"/>
      <c r="K7" s="1039">
        <f>K10+K8</f>
        <v>0</v>
      </c>
      <c r="L7" s="7"/>
      <c r="M7" s="7"/>
      <c r="N7" s="7"/>
      <c r="O7" s="7"/>
      <c r="P7" s="7"/>
      <c r="Q7" s="7"/>
      <c r="R7" s="7"/>
      <c r="S7" s="7"/>
      <c r="T7" s="7"/>
      <c r="U7" s="7"/>
      <c r="V7" s="7"/>
      <c r="W7" s="7"/>
      <c r="X7" s="7"/>
      <c r="Y7" s="7"/>
      <c r="Z7" s="7"/>
    </row>
    <row r="8" spans="1:26" ht="12.75" customHeight="1">
      <c r="A8" s="1040" t="str">
        <f>'1.SD Facility Based Annex'!A8</f>
        <v>1.1.1</v>
      </c>
      <c r="B8" s="1040"/>
      <c r="C8" s="1040" t="str">
        <f>'1.SD Facility Based Annex'!C8</f>
        <v>SUMAN Activities</v>
      </c>
      <c r="D8" s="1040"/>
      <c r="E8" s="1041"/>
      <c r="F8" s="1041"/>
      <c r="G8" s="1041"/>
      <c r="H8" s="1042">
        <f>H9</f>
        <v>2.5</v>
      </c>
      <c r="I8" s="1040"/>
      <c r="J8" s="1040"/>
      <c r="K8" s="1042">
        <f>K9</f>
        <v>0</v>
      </c>
      <c r="L8" s="7"/>
      <c r="M8" s="7"/>
      <c r="N8" s="7"/>
      <c r="O8" s="7"/>
      <c r="P8" s="7"/>
      <c r="Q8" s="7"/>
      <c r="R8" s="7"/>
      <c r="S8" s="7"/>
      <c r="T8" s="7"/>
      <c r="U8" s="7"/>
      <c r="V8" s="7"/>
      <c r="W8" s="7"/>
      <c r="X8" s="7"/>
      <c r="Y8" s="7"/>
      <c r="Z8" s="7"/>
    </row>
    <row r="9" spans="1:26" ht="12.75" customHeight="1">
      <c r="A9" s="49" t="str">
        <f>'1.SD Facility Based Annex'!A12</f>
        <v>1.1.1.4</v>
      </c>
      <c r="B9" s="49" t="str">
        <f>'1.SD Facility Based Annex'!B12</f>
        <v>A.1.6.5.1</v>
      </c>
      <c r="C9" s="49" t="str">
        <f>'1.SD Facility Based Annex'!C12</f>
        <v>Antenatal Screening of all pregnant women coming to the facilities in their first trimester for Sickle cell trait, β Thalassemia, Haemoglobin variants esp. Haemoglobin E and Anaemia  -Refer Hemoglobinopathies guidelines</v>
      </c>
      <c r="D9" s="187" t="str">
        <f>'1.SD Facility Based Annex'!K12</f>
        <v>per kit</v>
      </c>
      <c r="E9" s="727">
        <f>'1.SD Facility Based Annex'!L12</f>
        <v>10</v>
      </c>
      <c r="F9" s="1043">
        <f>'1.SD Facility Based Annex'!M12</f>
        <v>1E-4</v>
      </c>
      <c r="G9" s="727">
        <f>'1.SD Facility Based Annex'!N12</f>
        <v>25000</v>
      </c>
      <c r="H9" s="1043">
        <f>'1.SD Facility Based Annex'!O12</f>
        <v>2.5</v>
      </c>
      <c r="I9" s="49" t="str">
        <f>'1.SD Facility Based Annex'!P12</f>
        <v>Kits for Antenatal Screening of all pregnant women coming to the facilities in their first trimester for Sickle cell trait,@ Rs.10/kit for 25000 antenatals</v>
      </c>
      <c r="J9" s="49"/>
      <c r="K9" s="1044"/>
      <c r="L9" s="7"/>
      <c r="M9" s="7"/>
      <c r="N9" s="7"/>
      <c r="O9" s="7"/>
      <c r="P9" s="7"/>
      <c r="Q9" s="7"/>
      <c r="R9" s="7"/>
      <c r="S9" s="7"/>
      <c r="T9" s="7"/>
      <c r="U9" s="7"/>
      <c r="V9" s="7"/>
      <c r="W9" s="7"/>
      <c r="X9" s="7"/>
      <c r="Y9" s="7"/>
      <c r="Z9" s="7"/>
    </row>
    <row r="10" spans="1:26" ht="12.75" customHeight="1">
      <c r="A10" s="1040" t="str">
        <f>'1.SD Facility Based Annex'!A49</f>
        <v>1.1.7</v>
      </c>
      <c r="B10" s="1040"/>
      <c r="C10" s="1040" t="str">
        <f>'1.SD Facility Based Annex'!C49</f>
        <v>Strengthening Other Services</v>
      </c>
      <c r="D10" s="1040"/>
      <c r="E10" s="1041"/>
      <c r="F10" s="1042"/>
      <c r="G10" s="1041"/>
      <c r="H10" s="1042">
        <f>H11+H12</f>
        <v>0</v>
      </c>
      <c r="I10" s="1040"/>
      <c r="J10" s="1040"/>
      <c r="K10" s="1042">
        <f>K11+K12</f>
        <v>0</v>
      </c>
      <c r="L10" s="7"/>
      <c r="M10" s="7"/>
      <c r="N10" s="7"/>
      <c r="O10" s="7"/>
      <c r="P10" s="7"/>
      <c r="Q10" s="7"/>
      <c r="R10" s="7"/>
      <c r="S10" s="7"/>
      <c r="T10" s="7"/>
      <c r="U10" s="7"/>
      <c r="V10" s="7"/>
      <c r="W10" s="7"/>
      <c r="X10" s="7"/>
      <c r="Y10" s="7"/>
      <c r="Z10" s="7"/>
    </row>
    <row r="11" spans="1:26" ht="12.75" customHeight="1">
      <c r="A11" s="187" t="str">
        <f>'1.SD Facility Based Annex'!A52</f>
        <v>1.1.7.3</v>
      </c>
      <c r="B11" s="187" t="str">
        <f>'1.SD Facility Based Annex'!B52</f>
        <v>B14.3</v>
      </c>
      <c r="C11" s="49" t="str">
        <f>'1.SD Facility Based Annex'!C52</f>
        <v>Transfusion support to patients with blood disorders  and for prevention programs</v>
      </c>
      <c r="D11" s="187">
        <f>'1.SD Facility Based Annex'!K52</f>
        <v>0</v>
      </c>
      <c r="E11" s="727">
        <f>'1.SD Facility Based Annex'!L52</f>
        <v>0</v>
      </c>
      <c r="F11" s="1043">
        <f>'1.SD Facility Based Annex'!M52</f>
        <v>0</v>
      </c>
      <c r="G11" s="727">
        <f>'1.SD Facility Based Annex'!N52</f>
        <v>0</v>
      </c>
      <c r="H11" s="1043">
        <f>'1.SD Facility Based Annex'!O52</f>
        <v>0</v>
      </c>
      <c r="I11" s="49">
        <f>'1.SD Facility Based Annex'!P52</f>
        <v>0</v>
      </c>
      <c r="J11" s="49"/>
      <c r="K11" s="1043"/>
      <c r="L11" s="7"/>
      <c r="M11" s="7"/>
      <c r="N11" s="7"/>
      <c r="O11" s="7"/>
      <c r="P11" s="7"/>
      <c r="Q11" s="7"/>
      <c r="R11" s="7"/>
      <c r="S11" s="7"/>
      <c r="T11" s="7"/>
      <c r="U11" s="7"/>
      <c r="V11" s="7"/>
      <c r="W11" s="7"/>
      <c r="X11" s="7"/>
      <c r="Y11" s="7"/>
      <c r="Z11" s="7"/>
    </row>
    <row r="12" spans="1:26" ht="12.75" customHeight="1">
      <c r="A12" s="187" t="str">
        <f>'1.SD Facility Based Annex'!A56</f>
        <v>1.1.7.7</v>
      </c>
      <c r="B12" s="187"/>
      <c r="C12" s="49" t="str">
        <f>'1.SD Facility Based Annex'!C56</f>
        <v>Patient requiring Blood Transfusion: 1) Patients with blood disorders 2) Patients in Trauma 3) Other requiring blood transfusion</v>
      </c>
      <c r="D12" s="187">
        <f>'1.SD Facility Based Annex'!K56</f>
        <v>0</v>
      </c>
      <c r="E12" s="727">
        <f>'1.SD Facility Based Annex'!L56</f>
        <v>0</v>
      </c>
      <c r="F12" s="1043">
        <f>'1.SD Facility Based Annex'!M56</f>
        <v>0</v>
      </c>
      <c r="G12" s="727">
        <f>'1.SD Facility Based Annex'!N56</f>
        <v>0</v>
      </c>
      <c r="H12" s="1043">
        <f>'1.SD Facility Based Annex'!O56</f>
        <v>0</v>
      </c>
      <c r="I12" s="49">
        <f>'1.SD Facility Based Annex'!P56</f>
        <v>0</v>
      </c>
      <c r="J12" s="49"/>
      <c r="K12" s="1043"/>
      <c r="L12" s="7"/>
      <c r="M12" s="7"/>
      <c r="N12" s="7"/>
      <c r="O12" s="7"/>
      <c r="P12" s="7"/>
      <c r="Q12" s="7"/>
      <c r="R12" s="7"/>
      <c r="S12" s="7"/>
      <c r="T12" s="7"/>
      <c r="U12" s="7"/>
      <c r="V12" s="7"/>
      <c r="W12" s="7"/>
      <c r="X12" s="7"/>
      <c r="Y12" s="7"/>
      <c r="Z12" s="7"/>
    </row>
    <row r="13" spans="1:26" ht="12.75" customHeight="1">
      <c r="A13" s="942">
        <f>'2.SD Community Based Annex'!A6</f>
        <v>2</v>
      </c>
      <c r="B13" s="942"/>
      <c r="C13" s="942" t="str">
        <f>'2.SD Community Based Annex'!C6</f>
        <v>Service Delivery - Community Based</v>
      </c>
      <c r="D13" s="942"/>
      <c r="E13" s="942"/>
      <c r="F13" s="777"/>
      <c r="G13" s="942"/>
      <c r="H13" s="943">
        <f>H14+H17</f>
        <v>0</v>
      </c>
      <c r="I13" s="942"/>
      <c r="J13" s="942"/>
      <c r="K13" s="943">
        <f t="shared" ref="K13:K15" si="0">K14</f>
        <v>0</v>
      </c>
      <c r="L13" s="7"/>
      <c r="M13" s="7"/>
      <c r="N13" s="7"/>
      <c r="O13" s="7"/>
      <c r="P13" s="7"/>
      <c r="Q13" s="7"/>
      <c r="R13" s="7"/>
      <c r="S13" s="7"/>
      <c r="T13" s="7"/>
      <c r="U13" s="7"/>
      <c r="V13" s="7"/>
      <c r="W13" s="7"/>
      <c r="X13" s="7"/>
      <c r="Y13" s="7"/>
      <c r="Z13" s="7"/>
    </row>
    <row r="14" spans="1:26" ht="12.75" customHeight="1">
      <c r="A14" s="1038">
        <f>'2.SD Community Based Annex'!A7</f>
        <v>2.1</v>
      </c>
      <c r="B14" s="1038"/>
      <c r="C14" s="1038" t="str">
        <f>'2.SD Community Based Annex'!C7</f>
        <v>Mobile Units</v>
      </c>
      <c r="D14" s="1038"/>
      <c r="E14" s="1038"/>
      <c r="F14" s="785"/>
      <c r="G14" s="1038"/>
      <c r="H14" s="1039">
        <f t="shared" ref="H14:H15" si="1">H15</f>
        <v>0</v>
      </c>
      <c r="I14" s="1038"/>
      <c r="J14" s="1038"/>
      <c r="K14" s="1039">
        <f t="shared" si="0"/>
        <v>0</v>
      </c>
      <c r="L14" s="7"/>
      <c r="M14" s="7"/>
      <c r="N14" s="7"/>
      <c r="O14" s="7"/>
      <c r="P14" s="7"/>
      <c r="Q14" s="7"/>
      <c r="R14" s="7"/>
      <c r="S14" s="7"/>
      <c r="T14" s="7"/>
      <c r="U14" s="7"/>
      <c r="V14" s="7"/>
      <c r="W14" s="7"/>
      <c r="X14" s="7"/>
      <c r="Y14" s="7"/>
      <c r="Z14" s="7"/>
    </row>
    <row r="15" spans="1:26" ht="12.75" customHeight="1">
      <c r="A15" s="1040" t="str">
        <f>'2.SD Community Based Annex'!A14</f>
        <v>2.1.3</v>
      </c>
      <c r="B15" s="1040"/>
      <c r="C15" s="1040" t="str">
        <f>'2.SD Community Based Annex'!C14</f>
        <v>Other Mobile Units</v>
      </c>
      <c r="D15" s="1040"/>
      <c r="E15" s="1040"/>
      <c r="F15" s="793"/>
      <c r="G15" s="1040"/>
      <c r="H15" s="1046">
        <f t="shared" si="1"/>
        <v>0</v>
      </c>
      <c r="I15" s="1040"/>
      <c r="J15" s="1040"/>
      <c r="K15" s="1046">
        <f t="shared" si="0"/>
        <v>0</v>
      </c>
      <c r="L15" s="7"/>
      <c r="M15" s="7"/>
      <c r="N15" s="7"/>
      <c r="O15" s="7"/>
      <c r="P15" s="7"/>
      <c r="Q15" s="7"/>
      <c r="R15" s="7"/>
      <c r="S15" s="7"/>
      <c r="T15" s="7"/>
      <c r="U15" s="7"/>
      <c r="V15" s="7"/>
      <c r="W15" s="7"/>
      <c r="X15" s="7"/>
      <c r="Y15" s="7"/>
      <c r="Z15" s="7"/>
    </row>
    <row r="16" spans="1:26" ht="12.75" customHeight="1">
      <c r="A16" s="58" t="str">
        <f>'2.SD Community Based Annex'!A15</f>
        <v>2.1.3.1</v>
      </c>
      <c r="B16" s="58" t="str">
        <f>'2.SD Community Based Annex'!B15</f>
        <v>B11.2.4</v>
      </c>
      <c r="C16" s="58" t="str">
        <f>'2.SD Community Based Annex'!C15</f>
        <v>Blood collection and Transport Vans (including POL and TA /DA of HR of BCTV and other contingency)</v>
      </c>
      <c r="D16" s="187">
        <f>'2.SD Community Based Annex'!K15</f>
        <v>0</v>
      </c>
      <c r="E16" s="1047">
        <f>'2.SD Community Based Annex'!L15</f>
        <v>0</v>
      </c>
      <c r="F16" s="1048">
        <f>'2.SD Community Based Annex'!M15</f>
        <v>0</v>
      </c>
      <c r="G16" s="1047">
        <f>'2.SD Community Based Annex'!N15</f>
        <v>0</v>
      </c>
      <c r="H16" s="1048">
        <f>'2.SD Community Based Annex'!O15</f>
        <v>0</v>
      </c>
      <c r="I16" s="49">
        <f>'2.SD Community Based Annex'!P15</f>
        <v>0</v>
      </c>
      <c r="J16" s="49"/>
      <c r="K16" s="1043"/>
      <c r="L16" s="7"/>
      <c r="M16" s="7"/>
      <c r="N16" s="7"/>
      <c r="O16" s="7"/>
      <c r="P16" s="7"/>
      <c r="Q16" s="7"/>
      <c r="R16" s="7"/>
      <c r="S16" s="7"/>
      <c r="T16" s="7"/>
      <c r="U16" s="7"/>
      <c r="V16" s="7"/>
      <c r="W16" s="7"/>
      <c r="X16" s="7"/>
      <c r="Y16" s="7"/>
      <c r="Z16" s="7"/>
    </row>
    <row r="17" spans="1:26" ht="12.75" customHeight="1">
      <c r="A17" s="1038">
        <f>'2.SD Community Based Annex'!A30</f>
        <v>2.2999999999999998</v>
      </c>
      <c r="B17" s="1049"/>
      <c r="C17" s="1049" t="str">
        <f>'2.SD Community Based Annex'!C30</f>
        <v xml:space="preserve">Outreach activities </v>
      </c>
      <c r="D17" s="1049"/>
      <c r="E17" s="1049"/>
      <c r="F17" s="1049"/>
      <c r="G17" s="1049"/>
      <c r="H17" s="1050">
        <f>H18+H21</f>
        <v>0</v>
      </c>
      <c r="I17" s="1038"/>
      <c r="J17" s="1038"/>
      <c r="K17" s="1052"/>
      <c r="L17" s="20"/>
      <c r="M17" s="20"/>
      <c r="N17" s="20"/>
      <c r="O17" s="20"/>
      <c r="P17" s="20"/>
      <c r="Q17" s="20"/>
      <c r="R17" s="20"/>
      <c r="S17" s="20"/>
      <c r="T17" s="20"/>
      <c r="U17" s="20"/>
      <c r="V17" s="20"/>
      <c r="W17" s="20"/>
      <c r="X17" s="20"/>
      <c r="Y17" s="20"/>
      <c r="Z17" s="20"/>
    </row>
    <row r="18" spans="1:26" ht="12.75" customHeight="1">
      <c r="A18" s="1040" t="str">
        <f>'2.SD Community Based Annex'!A31</f>
        <v>2.3.1</v>
      </c>
      <c r="B18" s="1040"/>
      <c r="C18" s="1040" t="str">
        <f>'2.SD Community Based Annex'!C31</f>
        <v>Outreach activities for RMNCH+A services</v>
      </c>
      <c r="D18" s="1040"/>
      <c r="E18" s="1040"/>
      <c r="F18" s="1040"/>
      <c r="G18" s="1040"/>
      <c r="H18" s="1046">
        <f>SUM(H19:H20)</f>
        <v>0</v>
      </c>
      <c r="I18" s="1040"/>
      <c r="J18" s="1040"/>
      <c r="K18" s="1040"/>
      <c r="L18" s="7"/>
      <c r="M18" s="7"/>
      <c r="N18" s="7"/>
      <c r="O18" s="7"/>
      <c r="P18" s="7"/>
      <c r="Q18" s="7"/>
      <c r="R18" s="7"/>
      <c r="S18" s="7"/>
      <c r="T18" s="7"/>
      <c r="U18" s="7"/>
      <c r="V18" s="7"/>
      <c r="W18" s="7"/>
      <c r="X18" s="7"/>
      <c r="Y18" s="7"/>
      <c r="Z18" s="7"/>
    </row>
    <row r="19" spans="1:26" ht="12.75" customHeight="1">
      <c r="A19" s="58" t="str">
        <f>'2.SD Community Based Annex'!A36</f>
        <v>2.3.1.3</v>
      </c>
      <c r="B19" s="58" t="str">
        <f>'2.SD Community Based Annex'!B36</f>
        <v>A.1.5.2</v>
      </c>
      <c r="C19" s="58" t="str">
        <f>'2.SD Community Based Annex'!C36</f>
        <v>Line listing of the women with blood disorders</v>
      </c>
      <c r="D19" s="187">
        <f>'2.SD Community Based Annex'!K36</f>
        <v>0</v>
      </c>
      <c r="E19" s="1047">
        <f>'2.SD Community Based Annex'!L36</f>
        <v>0</v>
      </c>
      <c r="F19" s="1048">
        <f>'2.SD Community Based Annex'!M36</f>
        <v>0</v>
      </c>
      <c r="G19" s="1047">
        <f>'2.SD Community Based Annex'!N36</f>
        <v>0</v>
      </c>
      <c r="H19" s="1048">
        <f>'2.SD Community Based Annex'!O36</f>
        <v>0</v>
      </c>
      <c r="I19" s="187">
        <f>'2.SD Community Based Annex'!P36</f>
        <v>0</v>
      </c>
      <c r="J19" s="49"/>
      <c r="K19" s="1043"/>
      <c r="L19" s="7"/>
      <c r="M19" s="7"/>
      <c r="N19" s="7"/>
      <c r="O19" s="7"/>
      <c r="P19" s="7"/>
      <c r="Q19" s="7"/>
      <c r="R19" s="7"/>
      <c r="S19" s="7"/>
      <c r="T19" s="7"/>
      <c r="U19" s="7"/>
      <c r="V19" s="7"/>
      <c r="W19" s="7"/>
      <c r="X19" s="7"/>
      <c r="Y19" s="7"/>
      <c r="Z19" s="7"/>
    </row>
    <row r="20" spans="1:26" ht="12.75" customHeight="1">
      <c r="A20" s="58" t="str">
        <f>'2.SD Community Based Annex'!A37</f>
        <v>2.3.1.4</v>
      </c>
      <c r="B20" s="58" t="str">
        <f>'2.SD Community Based Annex'!B37</f>
        <v>A.1.5.3</v>
      </c>
      <c r="C20" s="58" t="str">
        <f>'2.SD Community Based Annex'!C37</f>
        <v>Follow up mechanism for the severely anaemic women and the women with blood disorders</v>
      </c>
      <c r="D20" s="187">
        <f>'2.SD Community Based Annex'!K37</f>
        <v>0</v>
      </c>
      <c r="E20" s="1047">
        <f>'2.SD Community Based Annex'!L37</f>
        <v>0</v>
      </c>
      <c r="F20" s="1048">
        <f>'2.SD Community Based Annex'!M37</f>
        <v>0</v>
      </c>
      <c r="G20" s="1047">
        <f>'2.SD Community Based Annex'!N37</f>
        <v>0</v>
      </c>
      <c r="H20" s="1048">
        <f>'2.SD Community Based Annex'!O37</f>
        <v>0</v>
      </c>
      <c r="I20" s="187">
        <f>'2.SD Community Based Annex'!P37</f>
        <v>0</v>
      </c>
      <c r="J20" s="49"/>
      <c r="K20" s="1043"/>
      <c r="L20" s="7"/>
      <c r="M20" s="7"/>
      <c r="N20" s="7"/>
      <c r="O20" s="7"/>
      <c r="P20" s="7"/>
      <c r="Q20" s="7"/>
      <c r="R20" s="7"/>
      <c r="S20" s="7"/>
      <c r="T20" s="7"/>
      <c r="U20" s="7"/>
      <c r="V20" s="7"/>
      <c r="W20" s="7"/>
      <c r="X20" s="7"/>
      <c r="Y20" s="7"/>
      <c r="Z20" s="7"/>
    </row>
    <row r="21" spans="1:26" ht="12.75" customHeight="1">
      <c r="A21" s="1041" t="str">
        <f>'2.SD Community Based Annex'!A54</f>
        <v>2.3.3</v>
      </c>
      <c r="B21" s="1041"/>
      <c r="C21" s="1041" t="str">
        <f>'2.SD Community Based Annex'!C54</f>
        <v>Outreach activities at School level</v>
      </c>
      <c r="D21" s="1053"/>
      <c r="E21" s="1054"/>
      <c r="F21" s="1055"/>
      <c r="G21" s="1054"/>
      <c r="H21" s="1055">
        <f>H22</f>
        <v>0</v>
      </c>
      <c r="I21" s="1053"/>
      <c r="J21" s="1040"/>
      <c r="K21" s="1056"/>
      <c r="L21" s="20"/>
      <c r="M21" s="20"/>
      <c r="N21" s="20"/>
      <c r="O21" s="20"/>
      <c r="P21" s="20"/>
      <c r="Q21" s="20"/>
      <c r="R21" s="20"/>
      <c r="S21" s="20"/>
      <c r="T21" s="20"/>
      <c r="U21" s="20"/>
      <c r="V21" s="20"/>
      <c r="W21" s="20"/>
      <c r="X21" s="20"/>
      <c r="Y21" s="20"/>
      <c r="Z21" s="20"/>
    </row>
    <row r="22" spans="1:26" ht="12.75" customHeight="1">
      <c r="A22" s="58" t="str">
        <f>'2.SD Community Based Annex'!A55</f>
        <v>2.3.3.1</v>
      </c>
      <c r="B22" s="58" t="str">
        <f>'2.SD Community Based Annex'!B55</f>
        <v>A.2.10.1</v>
      </c>
      <c r="C22" s="58" t="str">
        <f>'2.SD Community Based Annex'!C55</f>
        <v>One time Screening to Identify the carriers of Sickle cell trait, β Thalassemia, Haemoglobin variants at school especially class 8 students and in newborns</v>
      </c>
      <c r="D22" s="49">
        <f>'2.SD Community Based Annex'!K55</f>
        <v>0</v>
      </c>
      <c r="E22" s="58">
        <f>'2.SD Community Based Annex'!L55</f>
        <v>0</v>
      </c>
      <c r="F22" s="1057">
        <f>'2.SD Community Based Annex'!M55</f>
        <v>0</v>
      </c>
      <c r="G22" s="58">
        <f>'2.SD Community Based Annex'!N55</f>
        <v>0</v>
      </c>
      <c r="H22" s="1057">
        <f>'2.SD Community Based Annex'!O55</f>
        <v>0</v>
      </c>
      <c r="I22" s="49">
        <f>'2.SD Community Based Annex'!P55</f>
        <v>0</v>
      </c>
      <c r="J22" s="49"/>
      <c r="K22" s="1043"/>
      <c r="L22" s="7"/>
      <c r="M22" s="7"/>
      <c r="N22" s="7"/>
      <c r="O22" s="7"/>
      <c r="P22" s="7"/>
      <c r="Q22" s="7"/>
      <c r="R22" s="7"/>
      <c r="S22" s="7"/>
      <c r="T22" s="7"/>
      <c r="U22" s="7"/>
      <c r="V22" s="7"/>
      <c r="W22" s="7"/>
      <c r="X22" s="7"/>
      <c r="Y22" s="7"/>
      <c r="Z22" s="7"/>
    </row>
    <row r="23" spans="1:26" ht="12.75" customHeight="1">
      <c r="A23" s="942">
        <f>'5.Infrastructure Annex'!A6</f>
        <v>5</v>
      </c>
      <c r="B23" s="942"/>
      <c r="C23" s="942" t="str">
        <f>'5.Infrastructure Annex'!C6</f>
        <v>Infrastructure</v>
      </c>
      <c r="D23" s="942"/>
      <c r="E23" s="942"/>
      <c r="F23" s="777"/>
      <c r="G23" s="942"/>
      <c r="H23" s="943">
        <f t="shared" ref="H23:H24" si="2">H24</f>
        <v>0</v>
      </c>
      <c r="I23" s="942"/>
      <c r="J23" s="942"/>
      <c r="K23" s="943">
        <f t="shared" ref="K23:K24" si="3">K24</f>
        <v>0</v>
      </c>
      <c r="L23" s="7"/>
      <c r="M23" s="7"/>
      <c r="N23" s="7"/>
      <c r="O23" s="7"/>
      <c r="P23" s="7"/>
      <c r="Q23" s="7"/>
      <c r="R23" s="7"/>
      <c r="S23" s="7"/>
      <c r="T23" s="7"/>
      <c r="U23" s="7"/>
      <c r="V23" s="7"/>
      <c r="W23" s="7"/>
      <c r="X23" s="7"/>
      <c r="Y23" s="7"/>
      <c r="Z23" s="7"/>
    </row>
    <row r="24" spans="1:26" ht="12.75" customHeight="1">
      <c r="A24" s="1038">
        <f>'5.Infrastructure Annex'!A81</f>
        <v>5.3</v>
      </c>
      <c r="B24" s="1038"/>
      <c r="C24" s="1038" t="str">
        <f>'5.Infrastructure Annex'!C81</f>
        <v>Other construction/ Civil works except IPHS Infrastructure</v>
      </c>
      <c r="D24" s="1038"/>
      <c r="E24" s="1038"/>
      <c r="F24" s="785"/>
      <c r="G24" s="1038"/>
      <c r="H24" s="1039">
        <f t="shared" si="2"/>
        <v>0</v>
      </c>
      <c r="I24" s="1038"/>
      <c r="J24" s="1038"/>
      <c r="K24" s="1039">
        <f t="shared" si="3"/>
        <v>0</v>
      </c>
      <c r="L24" s="7"/>
      <c r="M24" s="7"/>
      <c r="N24" s="7"/>
      <c r="O24" s="7"/>
      <c r="P24" s="7"/>
      <c r="Q24" s="7"/>
      <c r="R24" s="7"/>
      <c r="S24" s="7"/>
      <c r="T24" s="7"/>
      <c r="U24" s="7"/>
      <c r="V24" s="7"/>
      <c r="W24" s="7"/>
      <c r="X24" s="7"/>
      <c r="Y24" s="7"/>
      <c r="Z24" s="7"/>
    </row>
    <row r="25" spans="1:26" ht="12.75" customHeight="1">
      <c r="A25" s="58" t="str">
        <f>'5.Infrastructure Annex'!A84</f>
        <v>5.3.3</v>
      </c>
      <c r="B25" s="58" t="str">
        <f>'5.Infrastructure Annex'!B84</f>
        <v>B4.1.5.4.1</v>
      </c>
      <c r="C25" s="58" t="str">
        <f>'5.Infrastructure Annex'!C84</f>
        <v>Blood bank/ BCSU/ BSU/ Day care centre for hemoglobinopathies</v>
      </c>
      <c r="D25" s="49">
        <f>'5.Infrastructure Annex'!K84</f>
        <v>0</v>
      </c>
      <c r="E25" s="58">
        <f>'5.Infrastructure Annex'!L84</f>
        <v>0</v>
      </c>
      <c r="F25" s="1057">
        <f>'5.Infrastructure Annex'!M84</f>
        <v>0</v>
      </c>
      <c r="G25" s="58">
        <f>'5.Infrastructure Annex'!N84</f>
        <v>0</v>
      </c>
      <c r="H25" s="1057">
        <f>'5.Infrastructure Annex'!O84</f>
        <v>0</v>
      </c>
      <c r="I25" s="1058">
        <f>'5.Infrastructure Annex'!P84</f>
        <v>0</v>
      </c>
      <c r="J25" s="49"/>
      <c r="K25" s="1043"/>
      <c r="L25" s="7"/>
      <c r="M25" s="7"/>
      <c r="N25" s="7"/>
      <c r="O25" s="7"/>
      <c r="P25" s="7"/>
      <c r="Q25" s="7"/>
      <c r="R25" s="7"/>
      <c r="S25" s="7"/>
      <c r="T25" s="7"/>
      <c r="U25" s="7"/>
      <c r="V25" s="7"/>
      <c r="W25" s="7"/>
      <c r="X25" s="7"/>
      <c r="Y25" s="7"/>
      <c r="Z25" s="7"/>
    </row>
    <row r="26" spans="1:26" ht="12.75" customHeight="1">
      <c r="A26" s="942">
        <f>'6.Procurement Annex'!A6</f>
        <v>6</v>
      </c>
      <c r="B26" s="942"/>
      <c r="C26" s="942" t="str">
        <f>'6.Procurement Annex'!C6</f>
        <v>Procurement</v>
      </c>
      <c r="D26" s="942"/>
      <c r="E26" s="942"/>
      <c r="F26" s="777"/>
      <c r="G26" s="942"/>
      <c r="H26" s="943">
        <f>H27+H32</f>
        <v>118</v>
      </c>
      <c r="I26" s="942"/>
      <c r="J26" s="942"/>
      <c r="K26" s="943">
        <f>K27+K32</f>
        <v>0</v>
      </c>
      <c r="L26" s="7"/>
      <c r="M26" s="7"/>
      <c r="N26" s="7"/>
      <c r="O26" s="7"/>
      <c r="P26" s="7"/>
      <c r="Q26" s="7"/>
      <c r="R26" s="7"/>
      <c r="S26" s="7"/>
      <c r="T26" s="7"/>
      <c r="U26" s="7"/>
      <c r="V26" s="7"/>
      <c r="W26" s="7"/>
      <c r="X26" s="7"/>
      <c r="Y26" s="7"/>
      <c r="Z26" s="7"/>
    </row>
    <row r="27" spans="1:26" ht="12.75" customHeight="1">
      <c r="A27" s="1038">
        <f>'6.Procurement Annex'!A7</f>
        <v>6.1</v>
      </c>
      <c r="B27" s="1038"/>
      <c r="C27" s="1038" t="str">
        <f>'6.Procurement Annex'!C7</f>
        <v>Procurement of Equipment</v>
      </c>
      <c r="D27" s="1038"/>
      <c r="E27" s="1038"/>
      <c r="F27" s="785"/>
      <c r="G27" s="1038"/>
      <c r="H27" s="1039">
        <f t="shared" ref="H27:H28" si="4">H28</f>
        <v>78</v>
      </c>
      <c r="I27" s="1038"/>
      <c r="J27" s="1038"/>
      <c r="K27" s="1039">
        <f t="shared" ref="K27:K28" si="5">K28</f>
        <v>0</v>
      </c>
      <c r="L27" s="7"/>
      <c r="M27" s="7"/>
      <c r="N27" s="7"/>
      <c r="O27" s="7"/>
      <c r="P27" s="7"/>
      <c r="Q27" s="7"/>
      <c r="R27" s="7"/>
      <c r="S27" s="7"/>
      <c r="T27" s="7"/>
      <c r="U27" s="7"/>
      <c r="V27" s="7"/>
      <c r="W27" s="7"/>
      <c r="X27" s="7"/>
      <c r="Y27" s="7"/>
      <c r="Z27" s="7"/>
    </row>
    <row r="28" spans="1:26" ht="12.75" customHeight="1">
      <c r="A28" s="1040" t="str">
        <f>'6.Procurement Annex'!A8</f>
        <v>6.1.1</v>
      </c>
      <c r="B28" s="1040"/>
      <c r="C28" s="1040" t="str">
        <f>'6.Procurement Annex'!C8</f>
        <v>Procurement of Bio-medical Equipment</v>
      </c>
      <c r="D28" s="1040"/>
      <c r="E28" s="1041"/>
      <c r="F28" s="1042"/>
      <c r="G28" s="1041"/>
      <c r="H28" s="1042">
        <f t="shared" si="4"/>
        <v>78</v>
      </c>
      <c r="I28" s="1040"/>
      <c r="J28" s="1040"/>
      <c r="K28" s="1042">
        <f t="shared" si="5"/>
        <v>0</v>
      </c>
      <c r="L28" s="7"/>
      <c r="M28" s="7"/>
      <c r="N28" s="7"/>
      <c r="O28" s="7"/>
      <c r="P28" s="7"/>
      <c r="Q28" s="7"/>
      <c r="R28" s="7"/>
      <c r="S28" s="7"/>
      <c r="T28" s="7"/>
      <c r="U28" s="7"/>
      <c r="V28" s="7"/>
      <c r="W28" s="7"/>
      <c r="X28" s="7"/>
      <c r="Y28" s="7"/>
      <c r="Z28" s="7"/>
    </row>
    <row r="29" spans="1:26" ht="12.75" customHeight="1">
      <c r="A29" s="1059" t="str">
        <f>'6.Procurement Annex'!A45</f>
        <v>6.1.1.9</v>
      </c>
      <c r="B29" s="1059"/>
      <c r="C29" s="1059" t="str">
        <f>'6.Procurement Annex'!C45</f>
        <v>Procurement of bio-medical equipment: Blood Banks/BSUs</v>
      </c>
      <c r="D29" s="1059"/>
      <c r="E29" s="1060"/>
      <c r="F29" s="1061"/>
      <c r="G29" s="1060"/>
      <c r="H29" s="1061">
        <f>SUM(H30:H31)</f>
        <v>78</v>
      </c>
      <c r="I29" s="1059"/>
      <c r="J29" s="1059"/>
      <c r="K29" s="1061">
        <f t="shared" ref="K29:K31" si="6">SUM(K30:K31)</f>
        <v>0</v>
      </c>
      <c r="L29" s="7"/>
      <c r="M29" s="7"/>
      <c r="N29" s="7"/>
      <c r="O29" s="7"/>
      <c r="P29" s="7"/>
      <c r="Q29" s="7"/>
      <c r="R29" s="7"/>
      <c r="S29" s="7"/>
      <c r="T29" s="7"/>
      <c r="U29" s="7"/>
      <c r="V29" s="7"/>
      <c r="W29" s="7"/>
      <c r="X29" s="7"/>
      <c r="Y29" s="7"/>
      <c r="Z29" s="7"/>
    </row>
    <row r="30" spans="1:26" ht="12.75" customHeight="1">
      <c r="A30" s="187" t="str">
        <f>'6.Procurement Annex'!A46</f>
        <v>6.1.1.9.1</v>
      </c>
      <c r="B30" s="187"/>
      <c r="C30" s="49" t="str">
        <f>'6.Procurement Annex'!C46</f>
        <v>Equipment for Blood Banks/BSU/BCSU</v>
      </c>
      <c r="D30" s="187">
        <f>'6.Procurement Annex'!K46</f>
        <v>0</v>
      </c>
      <c r="E30" s="727">
        <f>'6.Procurement Annex'!L46</f>
        <v>0</v>
      </c>
      <c r="F30" s="1043">
        <f>'6.Procurement Annex'!M46</f>
        <v>0</v>
      </c>
      <c r="G30" s="727">
        <f>'6.Procurement Annex'!N46</f>
        <v>0</v>
      </c>
      <c r="H30" s="1043">
        <f>'6.Procurement Annex'!O46</f>
        <v>0</v>
      </c>
      <c r="I30" s="49">
        <f>'6.Procurement Annex'!P46</f>
        <v>0</v>
      </c>
      <c r="J30" s="49"/>
      <c r="K30" s="1061">
        <f t="shared" si="6"/>
        <v>0</v>
      </c>
      <c r="L30" s="7"/>
      <c r="M30" s="7"/>
      <c r="N30" s="7"/>
      <c r="O30" s="7"/>
      <c r="P30" s="7"/>
      <c r="Q30" s="7"/>
      <c r="R30" s="7"/>
      <c r="S30" s="7"/>
      <c r="T30" s="7"/>
      <c r="U30" s="7"/>
      <c r="V30" s="7"/>
      <c r="W30" s="7"/>
      <c r="X30" s="7"/>
      <c r="Y30" s="7"/>
      <c r="Z30" s="7"/>
    </row>
    <row r="31" spans="1:26" ht="54" customHeight="1">
      <c r="A31" s="187" t="str">
        <f>'6.Procurement Annex'!A47</f>
        <v>6.1.1.9.2</v>
      </c>
      <c r="B31" s="187"/>
      <c r="C31" s="49" t="str">
        <f>'6.Procurement Annex'!C47</f>
        <v>Equipment for Day Care Centre</v>
      </c>
      <c r="D31" s="187" t="str">
        <f>'6.Procurement Annex'!K47</f>
        <v>Total cost</v>
      </c>
      <c r="E31" s="727">
        <f>'6.Procurement Annex'!L47</f>
        <v>7800000</v>
      </c>
      <c r="F31" s="1043">
        <f>'6.Procurement Annex'!M47</f>
        <v>78</v>
      </c>
      <c r="G31" s="727">
        <f>'6.Procurement Annex'!N47</f>
        <v>1</v>
      </c>
      <c r="H31" s="1043">
        <f>'6.Procurement Annex'!O47</f>
        <v>78</v>
      </c>
      <c r="I31" s="49" t="str">
        <f>'6.Procurement Annex'!P47</f>
        <v>It is proposed to set up Day Care Centre at SDH Ponda for early detection and idetification of carrier/diseases and to monitor the progress of diagnose patients during the management. Detailed annexure attached.</v>
      </c>
      <c r="J31" s="49"/>
      <c r="K31" s="1061">
        <f t="shared" si="6"/>
        <v>0</v>
      </c>
      <c r="L31" s="7"/>
      <c r="M31" s="7"/>
      <c r="N31" s="7"/>
      <c r="O31" s="7"/>
      <c r="P31" s="7"/>
      <c r="Q31" s="7"/>
      <c r="R31" s="7"/>
      <c r="S31" s="7"/>
      <c r="T31" s="7"/>
      <c r="U31" s="7"/>
      <c r="V31" s="7"/>
      <c r="W31" s="7"/>
      <c r="X31" s="7"/>
      <c r="Y31" s="7"/>
      <c r="Z31" s="7"/>
    </row>
    <row r="32" spans="1:26" ht="12.75" customHeight="1">
      <c r="A32" s="1038">
        <f>'6.Procurement Annex'!A141</f>
        <v>6.2</v>
      </c>
      <c r="B32" s="1038"/>
      <c r="C32" s="1038" t="str">
        <f>'6.Procurement Annex'!C141</f>
        <v xml:space="preserve">Procurement of Drugs and supplies </v>
      </c>
      <c r="D32" s="1038"/>
      <c r="E32" s="1038"/>
      <c r="F32" s="785"/>
      <c r="G32" s="1038"/>
      <c r="H32" s="1039">
        <f>H33</f>
        <v>40</v>
      </c>
      <c r="I32" s="1038"/>
      <c r="J32" s="1038"/>
      <c r="K32" s="1039">
        <f>K33</f>
        <v>0</v>
      </c>
      <c r="L32" s="7"/>
      <c r="M32" s="7"/>
      <c r="N32" s="7"/>
      <c r="O32" s="7"/>
      <c r="P32" s="7"/>
      <c r="Q32" s="7"/>
      <c r="R32" s="7"/>
      <c r="S32" s="7"/>
      <c r="T32" s="7"/>
      <c r="U32" s="7"/>
      <c r="V32" s="7"/>
      <c r="W32" s="7"/>
      <c r="X32" s="7"/>
      <c r="Y32" s="7"/>
      <c r="Z32" s="7"/>
    </row>
    <row r="33" spans="1:26" ht="12.75" customHeight="1">
      <c r="A33" s="1040" t="str">
        <f>'6.Procurement Annex'!A186</f>
        <v>6.2.7</v>
      </c>
      <c r="B33" s="1040"/>
      <c r="C33" s="1040" t="str">
        <f>'6.Procurement Annex'!C186</f>
        <v>Drugs &amp; supplies for Blood services &amp; disorders</v>
      </c>
      <c r="D33" s="1040"/>
      <c r="E33" s="1041"/>
      <c r="F33" s="1042"/>
      <c r="G33" s="1041"/>
      <c r="H33" s="1042">
        <f>H34+H35</f>
        <v>40</v>
      </c>
      <c r="I33" s="1040"/>
      <c r="J33" s="1040"/>
      <c r="K33" s="1042">
        <f>K34+K35</f>
        <v>0</v>
      </c>
      <c r="L33" s="7"/>
      <c r="M33" s="7"/>
      <c r="N33" s="7"/>
      <c r="O33" s="7"/>
      <c r="P33" s="7"/>
      <c r="Q33" s="7"/>
      <c r="R33" s="7"/>
      <c r="S33" s="7"/>
      <c r="T33" s="7"/>
      <c r="U33" s="7"/>
      <c r="V33" s="7"/>
      <c r="W33" s="7"/>
      <c r="X33" s="7"/>
      <c r="Y33" s="7"/>
      <c r="Z33" s="7"/>
    </row>
    <row r="34" spans="1:26" ht="12.75" customHeight="1">
      <c r="A34" s="187" t="str">
        <f>'6.Procurement Annex'!A187</f>
        <v>6.2.7.1</v>
      </c>
      <c r="B34" s="187" t="str">
        <f>'6.Procurement Annex'!B187</f>
        <v>B.16.2.11.1</v>
      </c>
      <c r="C34" s="49" t="str">
        <f>'6.Procurement Annex'!C187</f>
        <v xml:space="preserve">Drugs and Supplies for blood services </v>
      </c>
      <c r="D34" s="187">
        <f>'6.Procurement Annex'!K187</f>
        <v>0</v>
      </c>
      <c r="E34" s="727">
        <f>'6.Procurement Annex'!L187</f>
        <v>0</v>
      </c>
      <c r="F34" s="1043">
        <f>'6.Procurement Annex'!M187</f>
        <v>0</v>
      </c>
      <c r="G34" s="727">
        <f>'6.Procurement Annex'!N187</f>
        <v>0</v>
      </c>
      <c r="H34" s="1043">
        <f>'6.Procurement Annex'!O187</f>
        <v>0</v>
      </c>
      <c r="I34" s="49">
        <f>'6.Procurement Annex'!P187</f>
        <v>0</v>
      </c>
      <c r="J34" s="49"/>
      <c r="K34" s="1043"/>
      <c r="L34" s="7"/>
      <c r="M34" s="7"/>
      <c r="N34" s="7"/>
      <c r="O34" s="7"/>
      <c r="P34" s="7"/>
      <c r="Q34" s="7"/>
      <c r="R34" s="7"/>
      <c r="S34" s="7"/>
      <c r="T34" s="7"/>
      <c r="U34" s="7"/>
      <c r="V34" s="7"/>
      <c r="W34" s="7"/>
      <c r="X34" s="7"/>
      <c r="Y34" s="7"/>
      <c r="Z34" s="7"/>
    </row>
    <row r="35" spans="1:26" ht="12.75" customHeight="1">
      <c r="A35" s="187" t="str">
        <f>'6.Procurement Annex'!A188</f>
        <v>6.2.7.2</v>
      </c>
      <c r="B35" s="187" t="str">
        <f>'6.Procurement Annex'!B188</f>
        <v>B.16.2.11.1</v>
      </c>
      <c r="C35" s="49" t="str">
        <f>'6.Procurement Annex'!C188</f>
        <v xml:space="preserve">Drugs and Supplies for blood related disorders- Haemoglobinopathies &amp; Haemophilia </v>
      </c>
      <c r="D35" s="187" t="str">
        <f>'6.Procurement Annex'!K188</f>
        <v>Total cost</v>
      </c>
      <c r="E35" s="727">
        <f>'6.Procurement Annex'!L188</f>
        <v>4000000</v>
      </c>
      <c r="F35" s="1043">
        <f>'6.Procurement Annex'!M188</f>
        <v>40</v>
      </c>
      <c r="G35" s="727">
        <f>'6.Procurement Annex'!N188</f>
        <v>1</v>
      </c>
      <c r="H35" s="1043">
        <f>'6.Procurement Annex'!O188</f>
        <v>40</v>
      </c>
      <c r="I35" s="49" t="str">
        <f>'6.Procurement Annex'!P188</f>
        <v>There are around 55 patients with Hemophilia in State of Goa, who are being counselled by Hemophilia Society Goa Chapter has submitted a proposal to provide on-demand treatment theraphy as prophylaxis is not possible due to its high cost. Total budget for 55 patients amounting to Rs. 40 lakhs per annum. Detailed annexure attached</v>
      </c>
      <c r="J35" s="49"/>
      <c r="K35" s="1043"/>
      <c r="L35" s="7"/>
      <c r="M35" s="7"/>
      <c r="N35" s="7"/>
      <c r="O35" s="7"/>
      <c r="P35" s="7"/>
      <c r="Q35" s="7"/>
      <c r="R35" s="7"/>
      <c r="S35" s="7"/>
      <c r="T35" s="7"/>
      <c r="U35" s="7"/>
      <c r="V35" s="7"/>
      <c r="W35" s="7"/>
      <c r="X35" s="7"/>
      <c r="Y35" s="7"/>
      <c r="Z35" s="7"/>
    </row>
    <row r="36" spans="1:26" ht="12.75" customHeight="1">
      <c r="A36" s="942">
        <f>'9.Training Annex'!A6</f>
        <v>9</v>
      </c>
      <c r="B36" s="942"/>
      <c r="C36" s="942" t="str">
        <f>'9.Training Annex'!C6</f>
        <v>Training</v>
      </c>
      <c r="D36" s="942"/>
      <c r="E36" s="942"/>
      <c r="F36" s="777"/>
      <c r="G36" s="942"/>
      <c r="H36" s="943">
        <f t="shared" ref="H36:H37" si="7">H37</f>
        <v>1.2</v>
      </c>
      <c r="I36" s="942"/>
      <c r="J36" s="942"/>
      <c r="K36" s="943">
        <f t="shared" ref="K36:K37" si="8">K37</f>
        <v>0</v>
      </c>
      <c r="L36" s="7"/>
      <c r="M36" s="7"/>
      <c r="N36" s="7"/>
      <c r="O36" s="7"/>
      <c r="P36" s="7"/>
      <c r="Q36" s="7"/>
      <c r="R36" s="7"/>
      <c r="S36" s="7"/>
      <c r="T36" s="7"/>
      <c r="U36" s="7"/>
      <c r="V36" s="7"/>
      <c r="W36" s="7"/>
      <c r="X36" s="7"/>
      <c r="Y36" s="7"/>
      <c r="Z36" s="7"/>
    </row>
    <row r="37" spans="1:26" ht="12.75" customHeight="1">
      <c r="A37" s="1038">
        <f>'9.Training Annex'!A27</f>
        <v>9.5</v>
      </c>
      <c r="B37" s="1038"/>
      <c r="C37" s="1038" t="str">
        <f>'9.Training Annex'!C27</f>
        <v>Trainings including medical (DNB/CPS)/paramedical/nursing courses</v>
      </c>
      <c r="D37" s="1038"/>
      <c r="E37" s="1049"/>
      <c r="F37" s="1050"/>
      <c r="G37" s="1049"/>
      <c r="H37" s="1050">
        <f t="shared" si="7"/>
        <v>1.2</v>
      </c>
      <c r="I37" s="1038"/>
      <c r="J37" s="1038"/>
      <c r="K37" s="1050">
        <f t="shared" si="8"/>
        <v>0</v>
      </c>
      <c r="L37" s="7"/>
      <c r="M37" s="7"/>
      <c r="N37" s="7"/>
      <c r="O37" s="7"/>
      <c r="P37" s="7"/>
      <c r="Q37" s="7"/>
      <c r="R37" s="7"/>
      <c r="S37" s="7"/>
      <c r="T37" s="7"/>
      <c r="U37" s="7"/>
      <c r="V37" s="7"/>
      <c r="W37" s="7"/>
      <c r="X37" s="7"/>
      <c r="Y37" s="7"/>
      <c r="Z37" s="7"/>
    </row>
    <row r="38" spans="1:26" ht="12.75" customHeight="1">
      <c r="A38" s="1040" t="str">
        <f>'9.Training Annex'!A134</f>
        <v>9.5.6</v>
      </c>
      <c r="B38" s="1040"/>
      <c r="C38" s="1040" t="str">
        <f>'9.Training Annex'!C134</f>
        <v>Trainings for Blood Services &amp; disorders</v>
      </c>
      <c r="D38" s="1040"/>
      <c r="E38" s="1041"/>
      <c r="F38" s="1042"/>
      <c r="G38" s="1041"/>
      <c r="H38" s="1042">
        <f>H39+H40+H41</f>
        <v>1.2</v>
      </c>
      <c r="I38" s="1040"/>
      <c r="J38" s="1040"/>
      <c r="K38" s="1042">
        <f>K39+K40+K41</f>
        <v>0</v>
      </c>
      <c r="L38" s="7"/>
      <c r="M38" s="7"/>
      <c r="N38" s="7"/>
      <c r="O38" s="7"/>
      <c r="P38" s="7"/>
      <c r="Q38" s="7"/>
      <c r="R38" s="7"/>
      <c r="S38" s="7"/>
      <c r="T38" s="7"/>
      <c r="U38" s="7"/>
      <c r="V38" s="7"/>
      <c r="W38" s="7"/>
      <c r="X38" s="7"/>
      <c r="Y38" s="7"/>
      <c r="Z38" s="7"/>
    </row>
    <row r="39" spans="1:26" ht="12.75" customHeight="1">
      <c r="A39" s="58" t="str">
        <f>'9.Training Annex'!A135</f>
        <v>9.5.6.1</v>
      </c>
      <c r="B39" s="58" t="str">
        <f>'9.Training Annex'!B135</f>
        <v>A.9.3.8</v>
      </c>
      <c r="C39" s="58" t="str">
        <f>'9.Training Annex'!C135</f>
        <v>Blood Bank/Blood Storage Unit (BSU) Training</v>
      </c>
      <c r="D39" s="187">
        <f>'9.Training Annex'!K135</f>
        <v>0</v>
      </c>
      <c r="E39" s="727">
        <f>'9.Training Annex'!L135</f>
        <v>0</v>
      </c>
      <c r="F39" s="1043">
        <f>'9.Training Annex'!M135</f>
        <v>0</v>
      </c>
      <c r="G39" s="1043">
        <f>'9.Training Annex'!N135</f>
        <v>0</v>
      </c>
      <c r="H39" s="1043">
        <f>'9.Training Annex'!O135</f>
        <v>0</v>
      </c>
      <c r="I39" s="49">
        <f>'9.Training Annex'!P135</f>
        <v>0</v>
      </c>
      <c r="J39" s="49"/>
      <c r="K39" s="1043"/>
      <c r="L39" s="7"/>
      <c r="M39" s="7"/>
      <c r="N39" s="7"/>
      <c r="O39" s="7"/>
      <c r="P39" s="7"/>
      <c r="Q39" s="7"/>
      <c r="R39" s="7"/>
      <c r="S39" s="7"/>
      <c r="T39" s="7"/>
      <c r="U39" s="7"/>
      <c r="V39" s="7"/>
      <c r="W39" s="7"/>
      <c r="X39" s="7"/>
      <c r="Y39" s="7"/>
      <c r="Z39" s="7"/>
    </row>
    <row r="40" spans="1:26" ht="12.75" customHeight="1">
      <c r="A40" s="58" t="str">
        <f>'9.Training Annex'!A136</f>
        <v>9.5.6.2</v>
      </c>
      <c r="B40" s="58" t="str">
        <f>'9.Training Annex'!B136</f>
        <v>A.9.3.8</v>
      </c>
      <c r="C40" s="58" t="str">
        <f>'9.Training Annex'!C136</f>
        <v xml:space="preserve">Training for Haemoglobinopathies </v>
      </c>
      <c r="D40" s="187" t="str">
        <f>'9.Training Annex'!K136</f>
        <v>per batch</v>
      </c>
      <c r="E40" s="727">
        <f>'9.Training Annex'!L136</f>
        <v>30000</v>
      </c>
      <c r="F40" s="1043">
        <f>'9.Training Annex'!M136</f>
        <v>0.3</v>
      </c>
      <c r="G40" s="1043">
        <f>'9.Training Annex'!N136</f>
        <v>4</v>
      </c>
      <c r="H40" s="1043">
        <f>'9.Training Annex'!O136</f>
        <v>1.2</v>
      </c>
      <c r="I40" s="49" t="str">
        <f>'9.Training Annex'!P136</f>
        <v>4 batches each of LTs,RBSK MOs,ANMs,MOs will be trained for screening &amp; diagnosis of haemoglobinopathies including sickle cell anaemias</v>
      </c>
      <c r="J40" s="49"/>
      <c r="K40" s="1043"/>
      <c r="L40" s="7"/>
      <c r="M40" s="7"/>
      <c r="N40" s="7"/>
      <c r="O40" s="7"/>
      <c r="P40" s="7"/>
      <c r="Q40" s="7"/>
      <c r="R40" s="7"/>
      <c r="S40" s="7"/>
      <c r="T40" s="7"/>
      <c r="U40" s="7"/>
      <c r="V40" s="7"/>
      <c r="W40" s="7"/>
      <c r="X40" s="7"/>
      <c r="Y40" s="7"/>
      <c r="Z40" s="7"/>
    </row>
    <row r="41" spans="1:26" ht="12.75" customHeight="1">
      <c r="A41" s="58" t="str">
        <f>'9.Training Annex'!A137</f>
        <v>9.5.6.3</v>
      </c>
      <c r="B41" s="58"/>
      <c r="C41" s="58" t="str">
        <f>'9.Training Annex'!C137</f>
        <v>Any other trainings (please specify) related to BB and blood disorders</v>
      </c>
      <c r="D41" s="187">
        <f>'9.Training Annex'!K137</f>
        <v>0</v>
      </c>
      <c r="E41" s="727">
        <f>'9.Training Annex'!L137</f>
        <v>0</v>
      </c>
      <c r="F41" s="1043">
        <f>'9.Training Annex'!M137</f>
        <v>0</v>
      </c>
      <c r="G41" s="1043">
        <f>'9.Training Annex'!N137</f>
        <v>0</v>
      </c>
      <c r="H41" s="1043">
        <f>'9.Training Annex'!O137</f>
        <v>0</v>
      </c>
      <c r="I41" s="49">
        <f>'9.Training Annex'!P137</f>
        <v>0</v>
      </c>
      <c r="J41" s="49"/>
      <c r="K41" s="1043"/>
      <c r="L41" s="7"/>
      <c r="M41" s="7"/>
      <c r="N41" s="7"/>
      <c r="O41" s="7"/>
      <c r="P41" s="7"/>
      <c r="Q41" s="7"/>
      <c r="R41" s="7"/>
      <c r="S41" s="7"/>
      <c r="T41" s="7"/>
      <c r="U41" s="7"/>
      <c r="V41" s="7"/>
      <c r="W41" s="7"/>
      <c r="X41" s="7"/>
      <c r="Y41" s="7"/>
      <c r="Z41" s="7"/>
    </row>
    <row r="42" spans="1:26" ht="12.75" customHeight="1">
      <c r="A42" s="942">
        <f>'11.IEC-BCC Annex'!A6</f>
        <v>11</v>
      </c>
      <c r="B42" s="942"/>
      <c r="C42" s="942" t="str">
        <f>'11.IEC-BCC Annex'!C6</f>
        <v>IEC/BCC</v>
      </c>
      <c r="D42" s="942"/>
      <c r="E42" s="942"/>
      <c r="F42" s="777"/>
      <c r="G42" s="942"/>
      <c r="H42" s="943">
        <f>H43</f>
        <v>1.5</v>
      </c>
      <c r="I42" s="942"/>
      <c r="J42" s="942"/>
      <c r="K42" s="943">
        <f>K43</f>
        <v>0</v>
      </c>
      <c r="L42" s="7"/>
      <c r="M42" s="7"/>
      <c r="N42" s="7"/>
      <c r="O42" s="7"/>
      <c r="P42" s="7"/>
      <c r="Q42" s="7"/>
      <c r="R42" s="7"/>
      <c r="S42" s="7"/>
      <c r="T42" s="7"/>
      <c r="U42" s="7"/>
      <c r="V42" s="7"/>
      <c r="W42" s="7"/>
      <c r="X42" s="7"/>
      <c r="Y42" s="7"/>
      <c r="Z42" s="7"/>
    </row>
    <row r="43" spans="1:26" ht="12.75" customHeight="1">
      <c r="A43" s="1038" t="str">
        <f>'11.IEC-BCC Annex'!A36</f>
        <v>11.10</v>
      </c>
      <c r="B43" s="1038"/>
      <c r="C43" s="1038" t="str">
        <f>'11.IEC-BCC Annex'!C36</f>
        <v>IEC/BCC activities under Blood services &amp; disorders</v>
      </c>
      <c r="D43" s="1038"/>
      <c r="E43" s="1049"/>
      <c r="F43" s="1050"/>
      <c r="G43" s="1049"/>
      <c r="H43" s="1050">
        <f>H44+H45</f>
        <v>1.5</v>
      </c>
      <c r="I43" s="1038"/>
      <c r="J43" s="1038"/>
      <c r="K43" s="1050">
        <f>K44+K45</f>
        <v>0</v>
      </c>
      <c r="L43" s="7"/>
      <c r="M43" s="7"/>
      <c r="N43" s="7"/>
      <c r="O43" s="7"/>
      <c r="P43" s="7"/>
      <c r="Q43" s="7"/>
      <c r="R43" s="7"/>
      <c r="S43" s="7"/>
      <c r="T43" s="7"/>
      <c r="U43" s="7"/>
      <c r="V43" s="7"/>
      <c r="W43" s="7"/>
      <c r="X43" s="7"/>
      <c r="Y43" s="7"/>
      <c r="Z43" s="7"/>
    </row>
    <row r="44" spans="1:26" ht="12.75" customHeight="1">
      <c r="A44" s="187" t="str">
        <f>'11.IEC-BCC Annex'!A37</f>
        <v>11.10.1</v>
      </c>
      <c r="B44" s="187"/>
      <c r="C44" s="49" t="str">
        <f>'11.IEC-BCC Annex'!C37</f>
        <v>IEC/BCC activities under Blood Services</v>
      </c>
      <c r="D44" s="187" t="str">
        <f>'11.IEC-BCC Annex'!K37</f>
        <v>Total cost</v>
      </c>
      <c r="E44" s="727">
        <f>'11.IEC-BCC Annex'!L37</f>
        <v>75000</v>
      </c>
      <c r="F44" s="1043">
        <f>'11.IEC-BCC Annex'!M37</f>
        <v>0.75</v>
      </c>
      <c r="G44" s="727">
        <f>'11.IEC-BCC Annex'!N37</f>
        <v>1</v>
      </c>
      <c r="H44" s="1043">
        <f>'11.IEC-BCC Annex'!O37</f>
        <v>0.75</v>
      </c>
      <c r="I44" s="49" t="str">
        <f>'11.IEC-BCC Annex'!P37</f>
        <v>Printing of IEC material to create awarness for blood services provided under this directorate.</v>
      </c>
      <c r="J44" s="49"/>
      <c r="K44" s="1043"/>
      <c r="L44" s="7"/>
      <c r="M44" s="7"/>
      <c r="N44" s="7"/>
      <c r="O44" s="7"/>
      <c r="P44" s="7"/>
      <c r="Q44" s="7"/>
      <c r="R44" s="7"/>
      <c r="S44" s="7"/>
      <c r="T44" s="7"/>
      <c r="U44" s="7"/>
      <c r="V44" s="7"/>
      <c r="W44" s="7"/>
      <c r="X44" s="7"/>
      <c r="Y44" s="7"/>
      <c r="Z44" s="7"/>
    </row>
    <row r="45" spans="1:26" ht="12.75" customHeight="1">
      <c r="A45" s="187" t="str">
        <f>'11.IEC-BCC Annex'!A38</f>
        <v>11.10.2</v>
      </c>
      <c r="B45" s="187"/>
      <c r="C45" s="49" t="str">
        <f>'11.IEC-BCC Annex'!C38</f>
        <v>IEC/BCC activities under Blood Disorders</v>
      </c>
      <c r="D45" s="187" t="str">
        <f>'11.IEC-BCC Annex'!K38</f>
        <v>Total cost</v>
      </c>
      <c r="E45" s="727">
        <f>'11.IEC-BCC Annex'!L38</f>
        <v>75000</v>
      </c>
      <c r="F45" s="1043">
        <f>'11.IEC-BCC Annex'!M38</f>
        <v>0.75</v>
      </c>
      <c r="G45" s="727">
        <f>'11.IEC-BCC Annex'!N38</f>
        <v>1</v>
      </c>
      <c r="H45" s="1043">
        <f>'11.IEC-BCC Annex'!O38</f>
        <v>0.75</v>
      </c>
      <c r="I45" s="49" t="str">
        <f>'11.IEC-BCC Annex'!P38</f>
        <v>Printing of IEC material to create awarness for early reporting and diagnosing blood disorder.</v>
      </c>
      <c r="J45" s="49"/>
      <c r="K45" s="1043"/>
      <c r="L45" s="7"/>
      <c r="M45" s="7"/>
      <c r="N45" s="7"/>
      <c r="O45" s="7"/>
      <c r="P45" s="7"/>
      <c r="Q45" s="7"/>
      <c r="R45" s="7"/>
      <c r="S45" s="7"/>
      <c r="T45" s="7"/>
      <c r="U45" s="7"/>
      <c r="V45" s="7"/>
      <c r="W45" s="7"/>
      <c r="X45" s="7"/>
      <c r="Y45" s="7"/>
      <c r="Z45" s="7"/>
    </row>
    <row r="46" spans="1:26" ht="12.75" customHeight="1">
      <c r="A46" s="942">
        <f>'12.Printing Annex'!A6</f>
        <v>12</v>
      </c>
      <c r="B46" s="942"/>
      <c r="C46" s="942" t="str">
        <f>'12.Printing Annex'!C6</f>
        <v>Printing</v>
      </c>
      <c r="D46" s="942"/>
      <c r="E46" s="942"/>
      <c r="F46" s="777"/>
      <c r="G46" s="942"/>
      <c r="H46" s="943">
        <f>H47</f>
        <v>0</v>
      </c>
      <c r="I46" s="942"/>
      <c r="J46" s="942"/>
      <c r="K46" s="943">
        <f>K47</f>
        <v>0</v>
      </c>
      <c r="L46" s="7"/>
      <c r="M46" s="7"/>
      <c r="N46" s="7"/>
      <c r="O46" s="7"/>
      <c r="P46" s="7"/>
      <c r="Q46" s="7"/>
      <c r="R46" s="7"/>
      <c r="S46" s="7"/>
      <c r="T46" s="7"/>
      <c r="U46" s="7"/>
      <c r="V46" s="7"/>
      <c r="W46" s="7"/>
      <c r="X46" s="7"/>
      <c r="Y46" s="7"/>
      <c r="Z46" s="7"/>
    </row>
    <row r="47" spans="1:26" ht="12.75" customHeight="1">
      <c r="A47" s="1038">
        <f>'12.Printing Annex'!A56</f>
        <v>12.8</v>
      </c>
      <c r="B47" s="1038"/>
      <c r="C47" s="1038" t="str">
        <f>'12.Printing Annex'!C56</f>
        <v>Printing activities under Blood services &amp; disorders</v>
      </c>
      <c r="D47" s="1038"/>
      <c r="E47" s="1049"/>
      <c r="F47" s="1050"/>
      <c r="G47" s="1049"/>
      <c r="H47" s="1050">
        <f>SUM(H48:H49)</f>
        <v>0</v>
      </c>
      <c r="I47" s="1038"/>
      <c r="J47" s="1038"/>
      <c r="K47" s="1050">
        <f>SUM(K48:K49)</f>
        <v>0</v>
      </c>
      <c r="L47" s="7"/>
      <c r="M47" s="7"/>
      <c r="N47" s="7"/>
      <c r="O47" s="7"/>
      <c r="P47" s="7"/>
      <c r="Q47" s="7"/>
      <c r="R47" s="7"/>
      <c r="S47" s="7"/>
      <c r="T47" s="7"/>
      <c r="U47" s="7"/>
      <c r="V47" s="7"/>
      <c r="W47" s="7"/>
      <c r="X47" s="7"/>
      <c r="Y47" s="7"/>
      <c r="Z47" s="7"/>
    </row>
    <row r="48" spans="1:26" ht="12.75" customHeight="1">
      <c r="A48" s="187" t="str">
        <f>'12.Printing Annex'!A57</f>
        <v>12.8.1</v>
      </c>
      <c r="B48" s="187" t="str">
        <f>'12.Printing Annex'!B57</f>
        <v>B.10.7.4.5</v>
      </c>
      <c r="C48" s="49" t="str">
        <f>'12.Printing Annex'!C57</f>
        <v>Printing of  cards for screening of  children for hemoglobinopathies</v>
      </c>
      <c r="D48" s="187">
        <f>'12.Printing Annex'!K57</f>
        <v>0</v>
      </c>
      <c r="E48" s="727">
        <f>'12.Printing Annex'!L57</f>
        <v>0</v>
      </c>
      <c r="F48" s="1043">
        <f>'12.Printing Annex'!M57</f>
        <v>0</v>
      </c>
      <c r="G48" s="727">
        <f>'12.Printing Annex'!N57</f>
        <v>0</v>
      </c>
      <c r="H48" s="1043">
        <f>'12.Printing Annex'!O57</f>
        <v>0</v>
      </c>
      <c r="I48" s="49">
        <f>'12.Printing Annex'!P57</f>
        <v>0</v>
      </c>
      <c r="J48" s="49"/>
      <c r="K48" s="1043"/>
      <c r="L48" s="7"/>
      <c r="M48" s="7"/>
      <c r="N48" s="7"/>
      <c r="O48" s="7"/>
      <c r="P48" s="7"/>
      <c r="Q48" s="7"/>
      <c r="R48" s="7"/>
      <c r="S48" s="7"/>
      <c r="T48" s="7"/>
      <c r="U48" s="7"/>
      <c r="V48" s="7"/>
      <c r="W48" s="7"/>
      <c r="X48" s="7"/>
      <c r="Y48" s="7"/>
      <c r="Z48" s="7"/>
    </row>
    <row r="49" spans="1:26" ht="12.75" customHeight="1">
      <c r="A49" s="187" t="str">
        <f>'12.Printing Annex'!A58</f>
        <v>12.8.2</v>
      </c>
      <c r="B49" s="187"/>
      <c r="C49" s="49" t="str">
        <f>'12.Printing Annex'!C58</f>
        <v>Any other (please specify)</v>
      </c>
      <c r="D49" s="187">
        <f>'12.Printing Annex'!K58</f>
        <v>0</v>
      </c>
      <c r="E49" s="727">
        <f>'12.Printing Annex'!L58</f>
        <v>0</v>
      </c>
      <c r="F49" s="1043">
        <f>'12.Printing Annex'!M58</f>
        <v>0</v>
      </c>
      <c r="G49" s="727">
        <f>'12.Printing Annex'!N58</f>
        <v>0</v>
      </c>
      <c r="H49" s="1043">
        <f>'12.Printing Annex'!O58</f>
        <v>0</v>
      </c>
      <c r="I49" s="49">
        <f>'12.Printing Annex'!P58</f>
        <v>0</v>
      </c>
      <c r="J49" s="49"/>
      <c r="K49" s="1043"/>
      <c r="L49" s="7"/>
      <c r="M49" s="7"/>
      <c r="N49" s="7"/>
      <c r="O49" s="7"/>
      <c r="P49" s="7"/>
      <c r="Q49" s="7"/>
      <c r="R49" s="7"/>
      <c r="S49" s="7"/>
      <c r="T49" s="7"/>
      <c r="U49" s="7"/>
      <c r="V49" s="7"/>
      <c r="W49" s="7"/>
      <c r="X49" s="7"/>
      <c r="Y49" s="7"/>
      <c r="Z49" s="7"/>
    </row>
    <row r="50" spans="1:26" ht="12.75" customHeight="1">
      <c r="A50" s="942">
        <f>'17.IT Initiatives_SD'!A6</f>
        <v>17</v>
      </c>
      <c r="B50" s="942"/>
      <c r="C50" s="942" t="str">
        <f>'17.IT Initiatives_SD'!C6</f>
        <v>IT Initiatives for strengthening Service Delivery</v>
      </c>
      <c r="D50" s="942"/>
      <c r="E50" s="942"/>
      <c r="F50" s="777"/>
      <c r="G50" s="942"/>
      <c r="H50" s="943">
        <f>H51</f>
        <v>0</v>
      </c>
      <c r="I50" s="942"/>
      <c r="J50" s="942"/>
      <c r="K50" s="943">
        <f>K51</f>
        <v>0</v>
      </c>
      <c r="L50" s="7"/>
      <c r="M50" s="7"/>
      <c r="N50" s="7"/>
      <c r="O50" s="7"/>
      <c r="P50" s="7"/>
      <c r="Q50" s="7"/>
      <c r="R50" s="7"/>
      <c r="S50" s="7"/>
      <c r="T50" s="7"/>
      <c r="U50" s="7"/>
      <c r="V50" s="7"/>
      <c r="W50" s="7"/>
      <c r="X50" s="7"/>
      <c r="Y50" s="7"/>
      <c r="Z50" s="7"/>
    </row>
    <row r="51" spans="1:26" ht="12.75" customHeight="1">
      <c r="A51" s="187">
        <f>'17.IT Initiatives_SD'!A12</f>
        <v>17.399999999999999</v>
      </c>
      <c r="B51" s="187" t="str">
        <f>'17.IT Initiatives_SD'!B12</f>
        <v>B14.2</v>
      </c>
      <c r="C51" s="49" t="str">
        <f>'17.IT Initiatives_SD'!C12</f>
        <v xml:space="preserve">E-rakt kosh- refer to strengthening of blood services guidelines &amp; Software for hemoglobinopathies &amp; Haemophilia </v>
      </c>
      <c r="D51" s="187">
        <f>'17.IT Initiatives_SD'!K12</f>
        <v>0</v>
      </c>
      <c r="E51" s="1047">
        <f>'17.IT Initiatives_SD'!L12</f>
        <v>0</v>
      </c>
      <c r="F51" s="1048">
        <f>'17.IT Initiatives_SD'!M12</f>
        <v>0</v>
      </c>
      <c r="G51" s="1047">
        <f>'17.IT Initiatives_SD'!N12</f>
        <v>0</v>
      </c>
      <c r="H51" s="1048">
        <f>'17.IT Initiatives_SD'!O12</f>
        <v>0</v>
      </c>
      <c r="I51" s="49">
        <f>'17.IT Initiatives_SD'!P12</f>
        <v>0</v>
      </c>
      <c r="J51" s="49"/>
      <c r="K51" s="1043"/>
      <c r="L51" s="7"/>
      <c r="M51" s="7"/>
      <c r="N51" s="7"/>
      <c r="O51" s="7"/>
      <c r="P51" s="7"/>
      <c r="Q51" s="7"/>
      <c r="R51" s="7"/>
      <c r="S51" s="7"/>
      <c r="T51" s="7"/>
      <c r="U51" s="7"/>
      <c r="V51" s="7"/>
      <c r="W51" s="7"/>
      <c r="X51" s="7"/>
      <c r="Y51" s="7"/>
      <c r="Z51" s="7"/>
    </row>
    <row r="52" spans="1:26" ht="12.75" customHeight="1">
      <c r="A52" s="1062"/>
      <c r="B52" s="1062"/>
      <c r="C52" s="73"/>
      <c r="D52" s="1062"/>
      <c r="E52" s="7"/>
      <c r="F52" s="7"/>
      <c r="G52" s="7"/>
      <c r="H52" s="7"/>
      <c r="I52" s="72"/>
      <c r="J52" s="72"/>
      <c r="K52" s="7"/>
      <c r="L52" s="7"/>
      <c r="M52" s="7"/>
      <c r="N52" s="7"/>
      <c r="O52" s="7"/>
      <c r="P52" s="7"/>
      <c r="Q52" s="7"/>
      <c r="R52" s="7"/>
      <c r="S52" s="7"/>
      <c r="T52" s="7"/>
      <c r="U52" s="7"/>
      <c r="V52" s="7"/>
      <c r="W52" s="7"/>
      <c r="X52" s="7"/>
      <c r="Y52" s="7"/>
      <c r="Z52" s="7"/>
    </row>
    <row r="53" spans="1:26" ht="12.75" customHeight="1">
      <c r="A53" s="1062"/>
      <c r="B53" s="1062"/>
      <c r="C53" s="73"/>
      <c r="D53" s="1062"/>
      <c r="E53" s="7"/>
      <c r="F53" s="7"/>
      <c r="G53" s="7"/>
      <c r="H53" s="7"/>
      <c r="I53" s="72"/>
      <c r="J53" s="72"/>
      <c r="K53" s="7"/>
      <c r="L53" s="7"/>
      <c r="M53" s="7"/>
      <c r="N53" s="7"/>
      <c r="O53" s="7"/>
      <c r="P53" s="7"/>
      <c r="Q53" s="7"/>
      <c r="R53" s="7"/>
      <c r="S53" s="7"/>
      <c r="T53" s="7"/>
      <c r="U53" s="7"/>
      <c r="V53" s="7"/>
      <c r="W53" s="7"/>
      <c r="X53" s="7"/>
      <c r="Y53" s="7"/>
      <c r="Z53" s="7"/>
    </row>
    <row r="54" spans="1:26" ht="12.75" customHeight="1">
      <c r="A54" s="1062"/>
      <c r="B54" s="1062"/>
      <c r="C54" s="73"/>
      <c r="D54" s="1062"/>
      <c r="E54" s="7"/>
      <c r="F54" s="7"/>
      <c r="G54" s="7"/>
      <c r="H54" s="7"/>
      <c r="I54" s="72"/>
      <c r="J54" s="72"/>
      <c r="K54" s="7"/>
      <c r="L54" s="7"/>
      <c r="M54" s="7"/>
      <c r="N54" s="7"/>
      <c r="O54" s="7"/>
      <c r="P54" s="7"/>
      <c r="Q54" s="7"/>
      <c r="R54" s="7"/>
      <c r="S54" s="7"/>
      <c r="T54" s="7"/>
      <c r="U54" s="7"/>
      <c r="V54" s="7"/>
      <c r="W54" s="7"/>
      <c r="X54" s="7"/>
      <c r="Y54" s="7"/>
      <c r="Z54" s="7"/>
    </row>
    <row r="55" spans="1:26" ht="12.75" customHeight="1">
      <c r="A55" s="1062"/>
      <c r="B55" s="1062"/>
      <c r="C55" s="73"/>
      <c r="D55" s="1062"/>
      <c r="E55" s="7"/>
      <c r="F55" s="7"/>
      <c r="G55" s="7"/>
      <c r="H55" s="7"/>
      <c r="I55" s="72"/>
      <c r="J55" s="72"/>
      <c r="K55" s="7"/>
      <c r="L55" s="7"/>
      <c r="M55" s="7"/>
      <c r="N55" s="7"/>
      <c r="O55" s="7"/>
      <c r="P55" s="7"/>
      <c r="Q55" s="7"/>
      <c r="R55" s="7"/>
      <c r="S55" s="7"/>
      <c r="T55" s="7"/>
      <c r="U55" s="7"/>
      <c r="V55" s="7"/>
      <c r="W55" s="7"/>
      <c r="X55" s="7"/>
      <c r="Y55" s="7"/>
      <c r="Z55" s="7"/>
    </row>
    <row r="56" spans="1:26" ht="12.75" customHeight="1">
      <c r="A56" s="1062"/>
      <c r="B56" s="1062"/>
      <c r="C56" s="73"/>
      <c r="D56" s="1062"/>
      <c r="E56" s="7"/>
      <c r="F56" s="7"/>
      <c r="G56" s="7"/>
      <c r="H56" s="7"/>
      <c r="I56" s="72"/>
      <c r="J56" s="72"/>
      <c r="K56" s="7"/>
      <c r="L56" s="7"/>
      <c r="M56" s="7"/>
      <c r="N56" s="7"/>
      <c r="O56" s="7"/>
      <c r="P56" s="7"/>
      <c r="Q56" s="7"/>
      <c r="R56" s="7"/>
      <c r="S56" s="7"/>
      <c r="T56" s="7"/>
      <c r="U56" s="7"/>
      <c r="V56" s="7"/>
      <c r="W56" s="7"/>
      <c r="X56" s="7"/>
      <c r="Y56" s="7"/>
      <c r="Z56" s="7"/>
    </row>
    <row r="57" spans="1:26" ht="12.75" customHeight="1">
      <c r="A57" s="1062"/>
      <c r="B57" s="1062"/>
      <c r="C57" s="73"/>
      <c r="D57" s="1062"/>
      <c r="E57" s="7"/>
      <c r="F57" s="7"/>
      <c r="G57" s="7"/>
      <c r="H57" s="7"/>
      <c r="I57" s="72"/>
      <c r="J57" s="72"/>
      <c r="K57" s="7"/>
      <c r="L57" s="7"/>
      <c r="M57" s="7"/>
      <c r="N57" s="7"/>
      <c r="O57" s="7"/>
      <c r="P57" s="7"/>
      <c r="Q57" s="7"/>
      <c r="R57" s="7"/>
      <c r="S57" s="7"/>
      <c r="T57" s="7"/>
      <c r="U57" s="7"/>
      <c r="V57" s="7"/>
      <c r="W57" s="7"/>
      <c r="X57" s="7"/>
      <c r="Y57" s="7"/>
      <c r="Z57" s="7"/>
    </row>
    <row r="58" spans="1:26" ht="12.75" customHeight="1">
      <c r="A58" s="1062"/>
      <c r="B58" s="1062"/>
      <c r="C58" s="73"/>
      <c r="D58" s="1062"/>
      <c r="E58" s="7"/>
      <c r="F58" s="7"/>
      <c r="G58" s="7"/>
      <c r="H58" s="7"/>
      <c r="I58" s="72"/>
      <c r="J58" s="72"/>
      <c r="K58" s="7"/>
      <c r="L58" s="7"/>
      <c r="M58" s="7"/>
      <c r="N58" s="7"/>
      <c r="O58" s="7"/>
      <c r="P58" s="7"/>
      <c r="Q58" s="7"/>
      <c r="R58" s="7"/>
      <c r="S58" s="7"/>
      <c r="T58" s="7"/>
      <c r="U58" s="7"/>
      <c r="V58" s="7"/>
      <c r="W58" s="7"/>
      <c r="X58" s="7"/>
      <c r="Y58" s="7"/>
      <c r="Z58" s="7"/>
    </row>
    <row r="59" spans="1:26" ht="12.75" customHeight="1">
      <c r="A59" s="1062"/>
      <c r="B59" s="1062"/>
      <c r="C59" s="73"/>
      <c r="D59" s="1062"/>
      <c r="E59" s="7"/>
      <c r="F59" s="7"/>
      <c r="G59" s="7"/>
      <c r="H59" s="7"/>
      <c r="I59" s="72"/>
      <c r="J59" s="72"/>
      <c r="K59" s="7"/>
      <c r="L59" s="7"/>
      <c r="M59" s="7"/>
      <c r="N59" s="7"/>
      <c r="O59" s="7"/>
      <c r="P59" s="7"/>
      <c r="Q59" s="7"/>
      <c r="R59" s="7"/>
      <c r="S59" s="7"/>
      <c r="T59" s="7"/>
      <c r="U59" s="7"/>
      <c r="V59" s="7"/>
      <c r="W59" s="7"/>
      <c r="X59" s="7"/>
      <c r="Y59" s="7"/>
      <c r="Z59" s="7"/>
    </row>
    <row r="60" spans="1:26" ht="12.75" customHeight="1">
      <c r="A60" s="1062"/>
      <c r="B60" s="1062"/>
      <c r="C60" s="73"/>
      <c r="D60" s="1062"/>
      <c r="E60" s="7"/>
      <c r="F60" s="7"/>
      <c r="G60" s="7"/>
      <c r="H60" s="7"/>
      <c r="I60" s="72"/>
      <c r="J60" s="72"/>
      <c r="K60" s="7"/>
      <c r="L60" s="7"/>
      <c r="M60" s="7"/>
      <c r="N60" s="7"/>
      <c r="O60" s="7"/>
      <c r="P60" s="7"/>
      <c r="Q60" s="7"/>
      <c r="R60" s="7"/>
      <c r="S60" s="7"/>
      <c r="T60" s="7"/>
      <c r="U60" s="7"/>
      <c r="V60" s="7"/>
      <c r="W60" s="7"/>
      <c r="X60" s="7"/>
      <c r="Y60" s="7"/>
      <c r="Z60" s="7"/>
    </row>
    <row r="61" spans="1:26" ht="12.75" customHeight="1">
      <c r="A61" s="1062"/>
      <c r="B61" s="1062"/>
      <c r="C61" s="73"/>
      <c r="D61" s="1062"/>
      <c r="E61" s="7"/>
      <c r="F61" s="7"/>
      <c r="G61" s="7"/>
      <c r="H61" s="7"/>
      <c r="I61" s="72"/>
      <c r="J61" s="72"/>
      <c r="K61" s="7"/>
      <c r="L61" s="7"/>
      <c r="M61" s="7"/>
      <c r="N61" s="7"/>
      <c r="O61" s="7"/>
      <c r="P61" s="7"/>
      <c r="Q61" s="7"/>
      <c r="R61" s="7"/>
      <c r="S61" s="7"/>
      <c r="T61" s="7"/>
      <c r="U61" s="7"/>
      <c r="V61" s="7"/>
      <c r="W61" s="7"/>
      <c r="X61" s="7"/>
      <c r="Y61" s="7"/>
      <c r="Z61" s="7"/>
    </row>
    <row r="62" spans="1:26" ht="12.75" customHeight="1">
      <c r="A62" s="1062"/>
      <c r="B62" s="1062"/>
      <c r="C62" s="73"/>
      <c r="D62" s="1062"/>
      <c r="E62" s="7"/>
      <c r="F62" s="7"/>
      <c r="G62" s="7"/>
      <c r="H62" s="7"/>
      <c r="I62" s="72"/>
      <c r="J62" s="72"/>
      <c r="K62" s="7"/>
      <c r="L62" s="7"/>
      <c r="M62" s="7"/>
      <c r="N62" s="7"/>
      <c r="O62" s="7"/>
      <c r="P62" s="7"/>
      <c r="Q62" s="7"/>
      <c r="R62" s="7"/>
      <c r="S62" s="7"/>
      <c r="T62" s="7"/>
      <c r="U62" s="7"/>
      <c r="V62" s="7"/>
      <c r="W62" s="7"/>
      <c r="X62" s="7"/>
      <c r="Y62" s="7"/>
      <c r="Z62" s="7"/>
    </row>
    <row r="63" spans="1:26" ht="12.75" customHeight="1">
      <c r="A63" s="1062"/>
      <c r="B63" s="1062"/>
      <c r="C63" s="73"/>
      <c r="D63" s="1062"/>
      <c r="E63" s="7"/>
      <c r="F63" s="7"/>
      <c r="G63" s="7"/>
      <c r="H63" s="7"/>
      <c r="I63" s="72"/>
      <c r="J63" s="72"/>
      <c r="K63" s="7"/>
      <c r="L63" s="7"/>
      <c r="M63" s="7"/>
      <c r="N63" s="7"/>
      <c r="O63" s="7"/>
      <c r="P63" s="7"/>
      <c r="Q63" s="7"/>
      <c r="R63" s="7"/>
      <c r="S63" s="7"/>
      <c r="T63" s="7"/>
      <c r="U63" s="7"/>
      <c r="V63" s="7"/>
      <c r="W63" s="7"/>
      <c r="X63" s="7"/>
      <c r="Y63" s="7"/>
      <c r="Z63" s="7"/>
    </row>
    <row r="64" spans="1:26" ht="12.75" customHeight="1">
      <c r="A64" s="1062"/>
      <c r="B64" s="1062"/>
      <c r="C64" s="73"/>
      <c r="D64" s="1062"/>
      <c r="E64" s="7"/>
      <c r="F64" s="7"/>
      <c r="G64" s="7"/>
      <c r="H64" s="7"/>
      <c r="I64" s="72"/>
      <c r="J64" s="72"/>
      <c r="K64" s="7"/>
      <c r="L64" s="7"/>
      <c r="M64" s="7"/>
      <c r="N64" s="7"/>
      <c r="O64" s="7"/>
      <c r="P64" s="7"/>
      <c r="Q64" s="7"/>
      <c r="R64" s="7"/>
      <c r="S64" s="7"/>
      <c r="T64" s="7"/>
      <c r="U64" s="7"/>
      <c r="V64" s="7"/>
      <c r="W64" s="7"/>
      <c r="X64" s="7"/>
      <c r="Y64" s="7"/>
      <c r="Z64" s="7"/>
    </row>
    <row r="65" spans="1:26" ht="12.75" customHeight="1">
      <c r="A65" s="1062"/>
      <c r="B65" s="1062"/>
      <c r="C65" s="73"/>
      <c r="D65" s="1062"/>
      <c r="E65" s="7"/>
      <c r="F65" s="7"/>
      <c r="G65" s="7"/>
      <c r="H65" s="7"/>
      <c r="I65" s="72"/>
      <c r="J65" s="72"/>
      <c r="K65" s="7"/>
      <c r="L65" s="7"/>
      <c r="M65" s="7"/>
      <c r="N65" s="7"/>
      <c r="O65" s="7"/>
      <c r="P65" s="7"/>
      <c r="Q65" s="7"/>
      <c r="R65" s="7"/>
      <c r="S65" s="7"/>
      <c r="T65" s="7"/>
      <c r="U65" s="7"/>
      <c r="V65" s="7"/>
      <c r="W65" s="7"/>
      <c r="X65" s="7"/>
      <c r="Y65" s="7"/>
      <c r="Z65" s="7"/>
    </row>
    <row r="66" spans="1:26" ht="12.75" customHeight="1">
      <c r="A66" s="1062"/>
      <c r="B66" s="1062"/>
      <c r="C66" s="73"/>
      <c r="D66" s="1062"/>
      <c r="E66" s="7"/>
      <c r="F66" s="7"/>
      <c r="G66" s="7"/>
      <c r="H66" s="7"/>
      <c r="I66" s="72"/>
      <c r="J66" s="72"/>
      <c r="K66" s="7"/>
      <c r="L66" s="7"/>
      <c r="M66" s="7"/>
      <c r="N66" s="7"/>
      <c r="O66" s="7"/>
      <c r="P66" s="7"/>
      <c r="Q66" s="7"/>
      <c r="R66" s="7"/>
      <c r="S66" s="7"/>
      <c r="T66" s="7"/>
      <c r="U66" s="7"/>
      <c r="V66" s="7"/>
      <c r="W66" s="7"/>
      <c r="X66" s="7"/>
      <c r="Y66" s="7"/>
      <c r="Z66" s="7"/>
    </row>
    <row r="67" spans="1:26" ht="12.75" customHeight="1">
      <c r="A67" s="1062"/>
      <c r="B67" s="1062"/>
      <c r="C67" s="73"/>
      <c r="D67" s="1062"/>
      <c r="E67" s="7"/>
      <c r="F67" s="7"/>
      <c r="G67" s="7"/>
      <c r="H67" s="7"/>
      <c r="I67" s="72"/>
      <c r="J67" s="72"/>
      <c r="K67" s="7"/>
      <c r="L67" s="7"/>
      <c r="M67" s="7"/>
      <c r="N67" s="7"/>
      <c r="O67" s="7"/>
      <c r="P67" s="7"/>
      <c r="Q67" s="7"/>
      <c r="R67" s="7"/>
      <c r="S67" s="7"/>
      <c r="T67" s="7"/>
      <c r="U67" s="7"/>
      <c r="V67" s="7"/>
      <c r="W67" s="7"/>
      <c r="X67" s="7"/>
      <c r="Y67" s="7"/>
      <c r="Z67" s="7"/>
    </row>
    <row r="68" spans="1:26" ht="12.75" customHeight="1">
      <c r="A68" s="1062"/>
      <c r="B68" s="1062"/>
      <c r="C68" s="73"/>
      <c r="D68" s="1062"/>
      <c r="E68" s="7"/>
      <c r="F68" s="7"/>
      <c r="G68" s="7"/>
      <c r="H68" s="7"/>
      <c r="I68" s="72"/>
      <c r="J68" s="72"/>
      <c r="K68" s="7"/>
      <c r="L68" s="7"/>
      <c r="M68" s="7"/>
      <c r="N68" s="7"/>
      <c r="O68" s="7"/>
      <c r="P68" s="7"/>
      <c r="Q68" s="7"/>
      <c r="R68" s="7"/>
      <c r="S68" s="7"/>
      <c r="T68" s="7"/>
      <c r="U68" s="7"/>
      <c r="V68" s="7"/>
      <c r="W68" s="7"/>
      <c r="X68" s="7"/>
      <c r="Y68" s="7"/>
      <c r="Z68" s="7"/>
    </row>
    <row r="69" spans="1:26" ht="12.75" customHeight="1">
      <c r="A69" s="1062"/>
      <c r="B69" s="1062"/>
      <c r="C69" s="73"/>
      <c r="D69" s="1062"/>
      <c r="E69" s="7"/>
      <c r="F69" s="7"/>
      <c r="G69" s="7"/>
      <c r="H69" s="7"/>
      <c r="I69" s="72"/>
      <c r="J69" s="72"/>
      <c r="K69" s="7"/>
      <c r="L69" s="7"/>
      <c r="M69" s="7"/>
      <c r="N69" s="7"/>
      <c r="O69" s="7"/>
      <c r="P69" s="7"/>
      <c r="Q69" s="7"/>
      <c r="R69" s="7"/>
      <c r="S69" s="7"/>
      <c r="T69" s="7"/>
      <c r="U69" s="7"/>
      <c r="V69" s="7"/>
      <c r="W69" s="7"/>
      <c r="X69" s="7"/>
      <c r="Y69" s="7"/>
      <c r="Z69" s="7"/>
    </row>
    <row r="70" spans="1:26" ht="12.75" customHeight="1">
      <c r="A70" s="1062"/>
      <c r="B70" s="1062"/>
      <c r="C70" s="73"/>
      <c r="D70" s="1062"/>
      <c r="E70" s="7"/>
      <c r="F70" s="7"/>
      <c r="G70" s="7"/>
      <c r="H70" s="7"/>
      <c r="I70" s="72"/>
      <c r="J70" s="72"/>
      <c r="K70" s="7"/>
      <c r="L70" s="7"/>
      <c r="M70" s="7"/>
      <c r="N70" s="7"/>
      <c r="O70" s="7"/>
      <c r="P70" s="7"/>
      <c r="Q70" s="7"/>
      <c r="R70" s="7"/>
      <c r="S70" s="7"/>
      <c r="T70" s="7"/>
      <c r="U70" s="7"/>
      <c r="V70" s="7"/>
      <c r="W70" s="7"/>
      <c r="X70" s="7"/>
      <c r="Y70" s="7"/>
      <c r="Z70" s="7"/>
    </row>
    <row r="71" spans="1:26" ht="12.75" customHeight="1">
      <c r="A71" s="1062"/>
      <c r="B71" s="1062"/>
      <c r="C71" s="73"/>
      <c r="D71" s="1062"/>
      <c r="E71" s="7"/>
      <c r="F71" s="7"/>
      <c r="G71" s="7"/>
      <c r="H71" s="7"/>
      <c r="I71" s="72"/>
      <c r="J71" s="72"/>
      <c r="K71" s="7"/>
      <c r="L71" s="7"/>
      <c r="M71" s="7"/>
      <c r="N71" s="7"/>
      <c r="O71" s="7"/>
      <c r="P71" s="7"/>
      <c r="Q71" s="7"/>
      <c r="R71" s="7"/>
      <c r="S71" s="7"/>
      <c r="T71" s="7"/>
      <c r="U71" s="7"/>
      <c r="V71" s="7"/>
      <c r="W71" s="7"/>
      <c r="X71" s="7"/>
      <c r="Y71" s="7"/>
      <c r="Z71" s="7"/>
    </row>
    <row r="72" spans="1:26" ht="12.75" customHeight="1">
      <c r="A72" s="1062"/>
      <c r="B72" s="1062"/>
      <c r="C72" s="73"/>
      <c r="D72" s="1062"/>
      <c r="E72" s="7"/>
      <c r="F72" s="7"/>
      <c r="G72" s="7"/>
      <c r="H72" s="7"/>
      <c r="I72" s="72"/>
      <c r="J72" s="72"/>
      <c r="K72" s="7"/>
      <c r="L72" s="7"/>
      <c r="M72" s="7"/>
      <c r="N72" s="7"/>
      <c r="O72" s="7"/>
      <c r="P72" s="7"/>
      <c r="Q72" s="7"/>
      <c r="R72" s="7"/>
      <c r="S72" s="7"/>
      <c r="T72" s="7"/>
      <c r="U72" s="7"/>
      <c r="V72" s="7"/>
      <c r="W72" s="7"/>
      <c r="X72" s="7"/>
      <c r="Y72" s="7"/>
      <c r="Z72" s="7"/>
    </row>
    <row r="73" spans="1:26" ht="12.75" customHeight="1">
      <c r="A73" s="1062"/>
      <c r="B73" s="1062"/>
      <c r="C73" s="73"/>
      <c r="D73" s="1062"/>
      <c r="E73" s="7"/>
      <c r="F73" s="7"/>
      <c r="G73" s="7"/>
      <c r="H73" s="7"/>
      <c r="I73" s="72"/>
      <c r="J73" s="72"/>
      <c r="K73" s="7"/>
      <c r="L73" s="7"/>
      <c r="M73" s="7"/>
      <c r="N73" s="7"/>
      <c r="O73" s="7"/>
      <c r="P73" s="7"/>
      <c r="Q73" s="7"/>
      <c r="R73" s="7"/>
      <c r="S73" s="7"/>
      <c r="T73" s="7"/>
      <c r="U73" s="7"/>
      <c r="V73" s="7"/>
      <c r="W73" s="7"/>
      <c r="X73" s="7"/>
      <c r="Y73" s="7"/>
      <c r="Z73" s="7"/>
    </row>
    <row r="74" spans="1:26" ht="12.75" customHeight="1">
      <c r="A74" s="1062"/>
      <c r="B74" s="1062"/>
      <c r="C74" s="73"/>
      <c r="D74" s="1062"/>
      <c r="E74" s="7"/>
      <c r="F74" s="7"/>
      <c r="G74" s="7"/>
      <c r="H74" s="7"/>
      <c r="I74" s="72"/>
      <c r="J74" s="72"/>
      <c r="K74" s="7"/>
      <c r="L74" s="7"/>
      <c r="M74" s="7"/>
      <c r="N74" s="7"/>
      <c r="O74" s="7"/>
      <c r="P74" s="7"/>
      <c r="Q74" s="7"/>
      <c r="R74" s="7"/>
      <c r="S74" s="7"/>
      <c r="T74" s="7"/>
      <c r="U74" s="7"/>
      <c r="V74" s="7"/>
      <c r="W74" s="7"/>
      <c r="X74" s="7"/>
      <c r="Y74" s="7"/>
      <c r="Z74" s="7"/>
    </row>
    <row r="75" spans="1:26" ht="12.75" customHeight="1">
      <c r="A75" s="1062"/>
      <c r="B75" s="1062"/>
      <c r="C75" s="73"/>
      <c r="D75" s="1062"/>
      <c r="E75" s="7"/>
      <c r="F75" s="7"/>
      <c r="G75" s="7"/>
      <c r="H75" s="7"/>
      <c r="I75" s="72"/>
      <c r="J75" s="72"/>
      <c r="K75" s="7"/>
      <c r="L75" s="7"/>
      <c r="M75" s="7"/>
      <c r="N75" s="7"/>
      <c r="O75" s="7"/>
      <c r="P75" s="7"/>
      <c r="Q75" s="7"/>
      <c r="R75" s="7"/>
      <c r="S75" s="7"/>
      <c r="T75" s="7"/>
      <c r="U75" s="7"/>
      <c r="V75" s="7"/>
      <c r="W75" s="7"/>
      <c r="X75" s="7"/>
      <c r="Y75" s="7"/>
      <c r="Z75" s="7"/>
    </row>
    <row r="76" spans="1:26" ht="12.75" customHeight="1">
      <c r="A76" s="1062"/>
      <c r="B76" s="1062"/>
      <c r="C76" s="73"/>
      <c r="D76" s="1062"/>
      <c r="E76" s="7"/>
      <c r="F76" s="7"/>
      <c r="G76" s="7"/>
      <c r="H76" s="7"/>
      <c r="I76" s="72"/>
      <c r="J76" s="72"/>
      <c r="K76" s="7"/>
      <c r="L76" s="7"/>
      <c r="M76" s="7"/>
      <c r="N76" s="7"/>
      <c r="O76" s="7"/>
      <c r="P76" s="7"/>
      <c r="Q76" s="7"/>
      <c r="R76" s="7"/>
      <c r="S76" s="7"/>
      <c r="T76" s="7"/>
      <c r="U76" s="7"/>
      <c r="V76" s="7"/>
      <c r="W76" s="7"/>
      <c r="X76" s="7"/>
      <c r="Y76" s="7"/>
      <c r="Z76" s="7"/>
    </row>
    <row r="77" spans="1:26" ht="12.75" customHeight="1">
      <c r="A77" s="1062"/>
      <c r="B77" s="1062"/>
      <c r="C77" s="73"/>
      <c r="D77" s="1062"/>
      <c r="E77" s="7"/>
      <c r="F77" s="7"/>
      <c r="G77" s="7"/>
      <c r="H77" s="7"/>
      <c r="I77" s="72"/>
      <c r="J77" s="72"/>
      <c r="K77" s="7"/>
      <c r="L77" s="7"/>
      <c r="M77" s="7"/>
      <c r="N77" s="7"/>
      <c r="O77" s="7"/>
      <c r="P77" s="7"/>
      <c r="Q77" s="7"/>
      <c r="R77" s="7"/>
      <c r="S77" s="7"/>
      <c r="T77" s="7"/>
      <c r="U77" s="7"/>
      <c r="V77" s="7"/>
      <c r="W77" s="7"/>
      <c r="X77" s="7"/>
      <c r="Y77" s="7"/>
      <c r="Z77" s="7"/>
    </row>
    <row r="78" spans="1:26" ht="12.75" customHeight="1">
      <c r="A78" s="1062"/>
      <c r="B78" s="1062"/>
      <c r="C78" s="73"/>
      <c r="D78" s="1062"/>
      <c r="E78" s="7"/>
      <c r="F78" s="7"/>
      <c r="G78" s="7"/>
      <c r="H78" s="7"/>
      <c r="I78" s="72"/>
      <c r="J78" s="72"/>
      <c r="K78" s="7"/>
      <c r="L78" s="7"/>
      <c r="M78" s="7"/>
      <c r="N78" s="7"/>
      <c r="O78" s="7"/>
      <c r="P78" s="7"/>
      <c r="Q78" s="7"/>
      <c r="R78" s="7"/>
      <c r="S78" s="7"/>
      <c r="T78" s="7"/>
      <c r="U78" s="7"/>
      <c r="V78" s="7"/>
      <c r="W78" s="7"/>
      <c r="X78" s="7"/>
      <c r="Y78" s="7"/>
      <c r="Z78" s="7"/>
    </row>
    <row r="79" spans="1:26" ht="12.75" customHeight="1">
      <c r="A79" s="1062"/>
      <c r="B79" s="1062"/>
      <c r="C79" s="73"/>
      <c r="D79" s="1062"/>
      <c r="E79" s="7"/>
      <c r="F79" s="7"/>
      <c r="G79" s="7"/>
      <c r="H79" s="7"/>
      <c r="I79" s="72"/>
      <c r="J79" s="72"/>
      <c r="K79" s="7"/>
      <c r="L79" s="7"/>
      <c r="M79" s="7"/>
      <c r="N79" s="7"/>
      <c r="O79" s="7"/>
      <c r="P79" s="7"/>
      <c r="Q79" s="7"/>
      <c r="R79" s="7"/>
      <c r="S79" s="7"/>
      <c r="T79" s="7"/>
      <c r="U79" s="7"/>
      <c r="V79" s="7"/>
      <c r="W79" s="7"/>
      <c r="X79" s="7"/>
      <c r="Y79" s="7"/>
      <c r="Z79" s="7"/>
    </row>
    <row r="80" spans="1:26" ht="12.75" customHeight="1">
      <c r="A80" s="1062"/>
      <c r="B80" s="1062"/>
      <c r="C80" s="73"/>
      <c r="D80" s="1062"/>
      <c r="E80" s="7"/>
      <c r="F80" s="7"/>
      <c r="G80" s="7"/>
      <c r="H80" s="7"/>
      <c r="I80" s="72"/>
      <c r="J80" s="72"/>
      <c r="K80" s="7"/>
      <c r="L80" s="7"/>
      <c r="M80" s="7"/>
      <c r="N80" s="7"/>
      <c r="O80" s="7"/>
      <c r="P80" s="7"/>
      <c r="Q80" s="7"/>
      <c r="R80" s="7"/>
      <c r="S80" s="7"/>
      <c r="T80" s="7"/>
      <c r="U80" s="7"/>
      <c r="V80" s="7"/>
      <c r="W80" s="7"/>
      <c r="X80" s="7"/>
      <c r="Y80" s="7"/>
      <c r="Z80" s="7"/>
    </row>
    <row r="81" spans="1:26" ht="12.75" customHeight="1">
      <c r="A81" s="1062"/>
      <c r="B81" s="1062"/>
      <c r="C81" s="73"/>
      <c r="D81" s="1062"/>
      <c r="E81" s="7"/>
      <c r="F81" s="7"/>
      <c r="G81" s="7"/>
      <c r="H81" s="7"/>
      <c r="I81" s="72"/>
      <c r="J81" s="72"/>
      <c r="K81" s="7"/>
      <c r="L81" s="7"/>
      <c r="M81" s="7"/>
      <c r="N81" s="7"/>
      <c r="O81" s="7"/>
      <c r="P81" s="7"/>
      <c r="Q81" s="7"/>
      <c r="R81" s="7"/>
      <c r="S81" s="7"/>
      <c r="T81" s="7"/>
      <c r="U81" s="7"/>
      <c r="V81" s="7"/>
      <c r="W81" s="7"/>
      <c r="X81" s="7"/>
      <c r="Y81" s="7"/>
      <c r="Z81" s="7"/>
    </row>
    <row r="82" spans="1:26" ht="12.75" customHeight="1">
      <c r="A82" s="1062"/>
      <c r="B82" s="1062"/>
      <c r="C82" s="73"/>
      <c r="D82" s="1062"/>
      <c r="E82" s="7"/>
      <c r="F82" s="7"/>
      <c r="G82" s="7"/>
      <c r="H82" s="7"/>
      <c r="I82" s="72"/>
      <c r="J82" s="72"/>
      <c r="K82" s="7"/>
      <c r="L82" s="7"/>
      <c r="M82" s="7"/>
      <c r="N82" s="7"/>
      <c r="O82" s="7"/>
      <c r="P82" s="7"/>
      <c r="Q82" s="7"/>
      <c r="R82" s="7"/>
      <c r="S82" s="7"/>
      <c r="T82" s="7"/>
      <c r="U82" s="7"/>
      <c r="V82" s="7"/>
      <c r="W82" s="7"/>
      <c r="X82" s="7"/>
      <c r="Y82" s="7"/>
      <c r="Z82" s="7"/>
    </row>
    <row r="83" spans="1:26" ht="12.75" customHeight="1">
      <c r="A83" s="1062"/>
      <c r="B83" s="1062"/>
      <c r="C83" s="73"/>
      <c r="D83" s="1062"/>
      <c r="E83" s="7"/>
      <c r="F83" s="7"/>
      <c r="G83" s="7"/>
      <c r="H83" s="7"/>
      <c r="I83" s="72"/>
      <c r="J83" s="72"/>
      <c r="K83" s="7"/>
      <c r="L83" s="7"/>
      <c r="M83" s="7"/>
      <c r="N83" s="7"/>
      <c r="O83" s="7"/>
      <c r="P83" s="7"/>
      <c r="Q83" s="7"/>
      <c r="R83" s="7"/>
      <c r="S83" s="7"/>
      <c r="T83" s="7"/>
      <c r="U83" s="7"/>
      <c r="V83" s="7"/>
      <c r="W83" s="7"/>
      <c r="X83" s="7"/>
      <c r="Y83" s="7"/>
      <c r="Z83" s="7"/>
    </row>
    <row r="84" spans="1:26" ht="12.75" customHeight="1">
      <c r="A84" s="1062"/>
      <c r="B84" s="1062"/>
      <c r="C84" s="73"/>
      <c r="D84" s="1062"/>
      <c r="E84" s="7"/>
      <c r="F84" s="7"/>
      <c r="G84" s="7"/>
      <c r="H84" s="7"/>
      <c r="I84" s="72"/>
      <c r="J84" s="72"/>
      <c r="K84" s="7"/>
      <c r="L84" s="7"/>
      <c r="M84" s="7"/>
      <c r="N84" s="7"/>
      <c r="O84" s="7"/>
      <c r="P84" s="7"/>
      <c r="Q84" s="7"/>
      <c r="R84" s="7"/>
      <c r="S84" s="7"/>
      <c r="T84" s="7"/>
      <c r="U84" s="7"/>
      <c r="V84" s="7"/>
      <c r="W84" s="7"/>
      <c r="X84" s="7"/>
      <c r="Y84" s="7"/>
      <c r="Z84" s="7"/>
    </row>
    <row r="85" spans="1:26" ht="12.75" customHeight="1">
      <c r="A85" s="1062"/>
      <c r="B85" s="1062"/>
      <c r="C85" s="73"/>
      <c r="D85" s="1062"/>
      <c r="E85" s="7"/>
      <c r="F85" s="7"/>
      <c r="G85" s="7"/>
      <c r="H85" s="7"/>
      <c r="I85" s="72"/>
      <c r="J85" s="72"/>
      <c r="K85" s="7"/>
      <c r="L85" s="7"/>
      <c r="M85" s="7"/>
      <c r="N85" s="7"/>
      <c r="O85" s="7"/>
      <c r="P85" s="7"/>
      <c r="Q85" s="7"/>
      <c r="R85" s="7"/>
      <c r="S85" s="7"/>
      <c r="T85" s="7"/>
      <c r="U85" s="7"/>
      <c r="V85" s="7"/>
      <c r="W85" s="7"/>
      <c r="X85" s="7"/>
      <c r="Y85" s="7"/>
      <c r="Z85" s="7"/>
    </row>
    <row r="86" spans="1:26" ht="12.75" customHeight="1">
      <c r="A86" s="1062"/>
      <c r="B86" s="1062"/>
      <c r="C86" s="73"/>
      <c r="D86" s="1062"/>
      <c r="E86" s="7"/>
      <c r="F86" s="7"/>
      <c r="G86" s="7"/>
      <c r="H86" s="7"/>
      <c r="I86" s="72"/>
      <c r="J86" s="72"/>
      <c r="K86" s="7"/>
      <c r="L86" s="7"/>
      <c r="M86" s="7"/>
      <c r="N86" s="7"/>
      <c r="O86" s="7"/>
      <c r="P86" s="7"/>
      <c r="Q86" s="7"/>
      <c r="R86" s="7"/>
      <c r="S86" s="7"/>
      <c r="T86" s="7"/>
      <c r="U86" s="7"/>
      <c r="V86" s="7"/>
      <c r="W86" s="7"/>
      <c r="X86" s="7"/>
      <c r="Y86" s="7"/>
      <c r="Z86" s="7"/>
    </row>
    <row r="87" spans="1:26" ht="12.75" customHeight="1">
      <c r="A87" s="1062"/>
      <c r="B87" s="1062"/>
      <c r="C87" s="73"/>
      <c r="D87" s="1062"/>
      <c r="E87" s="7"/>
      <c r="F87" s="7"/>
      <c r="G87" s="7"/>
      <c r="H87" s="7"/>
      <c r="I87" s="72"/>
      <c r="J87" s="72"/>
      <c r="K87" s="7"/>
      <c r="L87" s="7"/>
      <c r="M87" s="7"/>
      <c r="N87" s="7"/>
      <c r="O87" s="7"/>
      <c r="P87" s="7"/>
      <c r="Q87" s="7"/>
      <c r="R87" s="7"/>
      <c r="S87" s="7"/>
      <c r="T87" s="7"/>
      <c r="U87" s="7"/>
      <c r="V87" s="7"/>
      <c r="W87" s="7"/>
      <c r="X87" s="7"/>
      <c r="Y87" s="7"/>
      <c r="Z87" s="7"/>
    </row>
    <row r="88" spans="1:26" ht="12.75" customHeight="1">
      <c r="A88" s="1062"/>
      <c r="B88" s="1062"/>
      <c r="C88" s="73"/>
      <c r="D88" s="1062"/>
      <c r="E88" s="7"/>
      <c r="F88" s="7"/>
      <c r="G88" s="7"/>
      <c r="H88" s="7"/>
      <c r="I88" s="72"/>
      <c r="J88" s="72"/>
      <c r="K88" s="7"/>
      <c r="L88" s="7"/>
      <c r="M88" s="7"/>
      <c r="N88" s="7"/>
      <c r="O88" s="7"/>
      <c r="P88" s="7"/>
      <c r="Q88" s="7"/>
      <c r="R88" s="7"/>
      <c r="S88" s="7"/>
      <c r="T88" s="7"/>
      <c r="U88" s="7"/>
      <c r="V88" s="7"/>
      <c r="W88" s="7"/>
      <c r="X88" s="7"/>
      <c r="Y88" s="7"/>
      <c r="Z88" s="7"/>
    </row>
    <row r="89" spans="1:26" ht="12.75" customHeight="1">
      <c r="A89" s="1062"/>
      <c r="B89" s="1062"/>
      <c r="C89" s="73"/>
      <c r="D89" s="1062"/>
      <c r="E89" s="7"/>
      <c r="F89" s="7"/>
      <c r="G89" s="7"/>
      <c r="H89" s="7"/>
      <c r="I89" s="72"/>
      <c r="J89" s="72"/>
      <c r="K89" s="7"/>
      <c r="L89" s="7"/>
      <c r="M89" s="7"/>
      <c r="N89" s="7"/>
      <c r="O89" s="7"/>
      <c r="P89" s="7"/>
      <c r="Q89" s="7"/>
      <c r="R89" s="7"/>
      <c r="S89" s="7"/>
      <c r="T89" s="7"/>
      <c r="U89" s="7"/>
      <c r="V89" s="7"/>
      <c r="W89" s="7"/>
      <c r="X89" s="7"/>
      <c r="Y89" s="7"/>
      <c r="Z89" s="7"/>
    </row>
    <row r="90" spans="1:26" ht="12.75" customHeight="1">
      <c r="A90" s="1062"/>
      <c r="B90" s="1062"/>
      <c r="C90" s="73"/>
      <c r="D90" s="1062"/>
      <c r="E90" s="7"/>
      <c r="F90" s="7"/>
      <c r="G90" s="7"/>
      <c r="H90" s="7"/>
      <c r="I90" s="72"/>
      <c r="J90" s="72"/>
      <c r="K90" s="7"/>
      <c r="L90" s="7"/>
      <c r="M90" s="7"/>
      <c r="N90" s="7"/>
      <c r="O90" s="7"/>
      <c r="P90" s="7"/>
      <c r="Q90" s="7"/>
      <c r="R90" s="7"/>
      <c r="S90" s="7"/>
      <c r="T90" s="7"/>
      <c r="U90" s="7"/>
      <c r="V90" s="7"/>
      <c r="W90" s="7"/>
      <c r="X90" s="7"/>
      <c r="Y90" s="7"/>
      <c r="Z90" s="7"/>
    </row>
    <row r="91" spans="1:26" ht="12.75" customHeight="1">
      <c r="A91" s="1062"/>
      <c r="B91" s="1062"/>
      <c r="C91" s="73"/>
      <c r="D91" s="1062"/>
      <c r="E91" s="7"/>
      <c r="F91" s="7"/>
      <c r="G91" s="7"/>
      <c r="H91" s="7"/>
      <c r="I91" s="72"/>
      <c r="J91" s="72"/>
      <c r="K91" s="7"/>
      <c r="L91" s="7"/>
      <c r="M91" s="7"/>
      <c r="N91" s="7"/>
      <c r="O91" s="7"/>
      <c r="P91" s="7"/>
      <c r="Q91" s="7"/>
      <c r="R91" s="7"/>
      <c r="S91" s="7"/>
      <c r="T91" s="7"/>
      <c r="U91" s="7"/>
      <c r="V91" s="7"/>
      <c r="W91" s="7"/>
      <c r="X91" s="7"/>
      <c r="Y91" s="7"/>
      <c r="Z91" s="7"/>
    </row>
    <row r="92" spans="1:26" ht="12.75" customHeight="1">
      <c r="A92" s="1062"/>
      <c r="B92" s="1062"/>
      <c r="C92" s="73"/>
      <c r="D92" s="1062"/>
      <c r="E92" s="7"/>
      <c r="F92" s="7"/>
      <c r="G92" s="7"/>
      <c r="H92" s="7"/>
      <c r="I92" s="72"/>
      <c r="J92" s="72"/>
      <c r="K92" s="7"/>
      <c r="L92" s="7"/>
      <c r="M92" s="7"/>
      <c r="N92" s="7"/>
      <c r="O92" s="7"/>
      <c r="P92" s="7"/>
      <c r="Q92" s="7"/>
      <c r="R92" s="7"/>
      <c r="S92" s="7"/>
      <c r="T92" s="7"/>
      <c r="U92" s="7"/>
      <c r="V92" s="7"/>
      <c r="W92" s="7"/>
      <c r="X92" s="7"/>
      <c r="Y92" s="7"/>
      <c r="Z92" s="7"/>
    </row>
    <row r="93" spans="1:26" ht="12.75" customHeight="1">
      <c r="A93" s="1062"/>
      <c r="B93" s="1062"/>
      <c r="C93" s="73"/>
      <c r="D93" s="1062"/>
      <c r="E93" s="7"/>
      <c r="F93" s="7"/>
      <c r="G93" s="7"/>
      <c r="H93" s="7"/>
      <c r="I93" s="72"/>
      <c r="J93" s="72"/>
      <c r="K93" s="7"/>
      <c r="L93" s="7"/>
      <c r="M93" s="7"/>
      <c r="N93" s="7"/>
      <c r="O93" s="7"/>
      <c r="P93" s="7"/>
      <c r="Q93" s="7"/>
      <c r="R93" s="7"/>
      <c r="S93" s="7"/>
      <c r="T93" s="7"/>
      <c r="U93" s="7"/>
      <c r="V93" s="7"/>
      <c r="W93" s="7"/>
      <c r="X93" s="7"/>
      <c r="Y93" s="7"/>
      <c r="Z93" s="7"/>
    </row>
    <row r="94" spans="1:26" ht="12.75" customHeight="1">
      <c r="A94" s="1062"/>
      <c r="B94" s="1062"/>
      <c r="C94" s="73"/>
      <c r="D94" s="1062"/>
      <c r="E94" s="7"/>
      <c r="F94" s="7"/>
      <c r="G94" s="7"/>
      <c r="H94" s="7"/>
      <c r="I94" s="72"/>
      <c r="J94" s="72"/>
      <c r="K94" s="7"/>
      <c r="L94" s="7"/>
      <c r="M94" s="7"/>
      <c r="N94" s="7"/>
      <c r="O94" s="7"/>
      <c r="P94" s="7"/>
      <c r="Q94" s="7"/>
      <c r="R94" s="7"/>
      <c r="S94" s="7"/>
      <c r="T94" s="7"/>
      <c r="U94" s="7"/>
      <c r="V94" s="7"/>
      <c r="W94" s="7"/>
      <c r="X94" s="7"/>
      <c r="Y94" s="7"/>
      <c r="Z94" s="7"/>
    </row>
    <row r="95" spans="1:26" ht="12.75" customHeight="1">
      <c r="A95" s="1062"/>
      <c r="B95" s="1062"/>
      <c r="C95" s="73"/>
      <c r="D95" s="1062"/>
      <c r="E95" s="7"/>
      <c r="F95" s="7"/>
      <c r="G95" s="7"/>
      <c r="H95" s="7"/>
      <c r="I95" s="72"/>
      <c r="J95" s="72"/>
      <c r="K95" s="7"/>
      <c r="L95" s="7"/>
      <c r="M95" s="7"/>
      <c r="N95" s="7"/>
      <c r="O95" s="7"/>
      <c r="P95" s="7"/>
      <c r="Q95" s="7"/>
      <c r="R95" s="7"/>
      <c r="S95" s="7"/>
      <c r="T95" s="7"/>
      <c r="U95" s="7"/>
      <c r="V95" s="7"/>
      <c r="W95" s="7"/>
      <c r="X95" s="7"/>
      <c r="Y95" s="7"/>
      <c r="Z95" s="7"/>
    </row>
    <row r="96" spans="1:26" ht="12.75" customHeight="1">
      <c r="A96" s="1062"/>
      <c r="B96" s="1062"/>
      <c r="C96" s="73"/>
      <c r="D96" s="1062"/>
      <c r="E96" s="7"/>
      <c r="F96" s="7"/>
      <c r="G96" s="7"/>
      <c r="H96" s="7"/>
      <c r="I96" s="72"/>
      <c r="J96" s="72"/>
      <c r="K96" s="7"/>
      <c r="L96" s="7"/>
      <c r="M96" s="7"/>
      <c r="N96" s="7"/>
      <c r="O96" s="7"/>
      <c r="P96" s="7"/>
      <c r="Q96" s="7"/>
      <c r="R96" s="7"/>
      <c r="S96" s="7"/>
      <c r="T96" s="7"/>
      <c r="U96" s="7"/>
      <c r="V96" s="7"/>
      <c r="W96" s="7"/>
      <c r="X96" s="7"/>
      <c r="Y96" s="7"/>
      <c r="Z96" s="7"/>
    </row>
    <row r="97" spans="1:26" ht="12.75" customHeight="1">
      <c r="A97" s="1062"/>
      <c r="B97" s="1062"/>
      <c r="C97" s="73"/>
      <c r="D97" s="1062"/>
      <c r="E97" s="7"/>
      <c r="F97" s="7"/>
      <c r="G97" s="7"/>
      <c r="H97" s="7"/>
      <c r="I97" s="72"/>
      <c r="J97" s="72"/>
      <c r="K97" s="7"/>
      <c r="L97" s="7"/>
      <c r="M97" s="7"/>
      <c r="N97" s="7"/>
      <c r="O97" s="7"/>
      <c r="P97" s="7"/>
      <c r="Q97" s="7"/>
      <c r="R97" s="7"/>
      <c r="S97" s="7"/>
      <c r="T97" s="7"/>
      <c r="U97" s="7"/>
      <c r="V97" s="7"/>
      <c r="W97" s="7"/>
      <c r="X97" s="7"/>
      <c r="Y97" s="7"/>
      <c r="Z97" s="7"/>
    </row>
    <row r="98" spans="1:26" ht="12.75" customHeight="1">
      <c r="A98" s="1062"/>
      <c r="B98" s="1062"/>
      <c r="C98" s="73"/>
      <c r="D98" s="1062"/>
      <c r="E98" s="7"/>
      <c r="F98" s="7"/>
      <c r="G98" s="7"/>
      <c r="H98" s="7"/>
      <c r="I98" s="72"/>
      <c r="J98" s="72"/>
      <c r="K98" s="7"/>
      <c r="L98" s="7"/>
      <c r="M98" s="7"/>
      <c r="N98" s="7"/>
      <c r="O98" s="7"/>
      <c r="P98" s="7"/>
      <c r="Q98" s="7"/>
      <c r="R98" s="7"/>
      <c r="S98" s="7"/>
      <c r="T98" s="7"/>
      <c r="U98" s="7"/>
      <c r="V98" s="7"/>
      <c r="W98" s="7"/>
      <c r="X98" s="7"/>
      <c r="Y98" s="7"/>
      <c r="Z98" s="7"/>
    </row>
    <row r="99" spans="1:26" ht="12.75" customHeight="1">
      <c r="A99" s="1062"/>
      <c r="B99" s="1062"/>
      <c r="C99" s="73"/>
      <c r="D99" s="1062"/>
      <c r="E99" s="7"/>
      <c r="F99" s="7"/>
      <c r="G99" s="7"/>
      <c r="H99" s="7"/>
      <c r="I99" s="72"/>
      <c r="J99" s="72"/>
      <c r="K99" s="7"/>
      <c r="L99" s="7"/>
      <c r="M99" s="7"/>
      <c r="N99" s="7"/>
      <c r="O99" s="7"/>
      <c r="P99" s="7"/>
      <c r="Q99" s="7"/>
      <c r="R99" s="7"/>
      <c r="S99" s="7"/>
      <c r="T99" s="7"/>
      <c r="U99" s="7"/>
      <c r="V99" s="7"/>
      <c r="W99" s="7"/>
      <c r="X99" s="7"/>
      <c r="Y99" s="7"/>
      <c r="Z99" s="7"/>
    </row>
    <row r="100" spans="1:26" ht="12.75" customHeight="1">
      <c r="A100" s="1062"/>
      <c r="B100" s="1062"/>
      <c r="C100" s="73"/>
      <c r="D100" s="1062"/>
      <c r="E100" s="7"/>
      <c r="F100" s="7"/>
      <c r="G100" s="7"/>
      <c r="H100" s="7"/>
      <c r="I100" s="72"/>
      <c r="J100" s="72"/>
      <c r="K100" s="7"/>
      <c r="L100" s="7"/>
      <c r="M100" s="7"/>
      <c r="N100" s="7"/>
      <c r="O100" s="7"/>
      <c r="P100" s="7"/>
      <c r="Q100" s="7"/>
      <c r="R100" s="7"/>
      <c r="S100" s="7"/>
      <c r="T100" s="7"/>
      <c r="U100" s="7"/>
      <c r="V100" s="7"/>
      <c r="W100" s="7"/>
      <c r="X100" s="7"/>
      <c r="Y100" s="7"/>
      <c r="Z100" s="7"/>
    </row>
    <row r="101" spans="1:26" ht="12.75" customHeight="1">
      <c r="A101" s="1062"/>
      <c r="B101" s="1062"/>
      <c r="C101" s="73"/>
      <c r="D101" s="1062"/>
      <c r="E101" s="7"/>
      <c r="F101" s="7"/>
      <c r="G101" s="7"/>
      <c r="H101" s="7"/>
      <c r="I101" s="72"/>
      <c r="J101" s="72"/>
      <c r="K101" s="7"/>
      <c r="L101" s="7"/>
      <c r="M101" s="7"/>
      <c r="N101" s="7"/>
      <c r="O101" s="7"/>
      <c r="P101" s="7"/>
      <c r="Q101" s="7"/>
      <c r="R101" s="7"/>
      <c r="S101" s="7"/>
      <c r="T101" s="7"/>
      <c r="U101" s="7"/>
      <c r="V101" s="7"/>
      <c r="W101" s="7"/>
      <c r="X101" s="7"/>
      <c r="Y101" s="7"/>
      <c r="Z101" s="7"/>
    </row>
    <row r="102" spans="1:26" ht="12.75" customHeight="1">
      <c r="A102" s="1062"/>
      <c r="B102" s="1062"/>
      <c r="C102" s="73"/>
      <c r="D102" s="1062"/>
      <c r="E102" s="7"/>
      <c r="F102" s="7"/>
      <c r="G102" s="7"/>
      <c r="H102" s="7"/>
      <c r="I102" s="72"/>
      <c r="J102" s="72"/>
      <c r="K102" s="7"/>
      <c r="L102" s="7"/>
      <c r="M102" s="7"/>
      <c r="N102" s="7"/>
      <c r="O102" s="7"/>
      <c r="P102" s="7"/>
      <c r="Q102" s="7"/>
      <c r="R102" s="7"/>
      <c r="S102" s="7"/>
      <c r="T102" s="7"/>
      <c r="U102" s="7"/>
      <c r="V102" s="7"/>
      <c r="W102" s="7"/>
      <c r="X102" s="7"/>
      <c r="Y102" s="7"/>
      <c r="Z102" s="7"/>
    </row>
    <row r="103" spans="1:26" ht="12.75" customHeight="1">
      <c r="A103" s="1062"/>
      <c r="B103" s="1062"/>
      <c r="C103" s="73"/>
      <c r="D103" s="1062"/>
      <c r="E103" s="7"/>
      <c r="F103" s="7"/>
      <c r="G103" s="7"/>
      <c r="H103" s="7"/>
      <c r="I103" s="72"/>
      <c r="J103" s="72"/>
      <c r="K103" s="7"/>
      <c r="L103" s="7"/>
      <c r="M103" s="7"/>
      <c r="N103" s="7"/>
      <c r="O103" s="7"/>
      <c r="P103" s="7"/>
      <c r="Q103" s="7"/>
      <c r="R103" s="7"/>
      <c r="S103" s="7"/>
      <c r="T103" s="7"/>
      <c r="U103" s="7"/>
      <c r="V103" s="7"/>
      <c r="W103" s="7"/>
      <c r="X103" s="7"/>
      <c r="Y103" s="7"/>
      <c r="Z103" s="7"/>
    </row>
    <row r="104" spans="1:26" ht="12.75" customHeight="1">
      <c r="A104" s="1062"/>
      <c r="B104" s="1062"/>
      <c r="C104" s="73"/>
      <c r="D104" s="1062"/>
      <c r="E104" s="7"/>
      <c r="F104" s="7"/>
      <c r="G104" s="7"/>
      <c r="H104" s="7"/>
      <c r="I104" s="72"/>
      <c r="J104" s="72"/>
      <c r="K104" s="7"/>
      <c r="L104" s="7"/>
      <c r="M104" s="7"/>
      <c r="N104" s="7"/>
      <c r="O104" s="7"/>
      <c r="P104" s="7"/>
      <c r="Q104" s="7"/>
      <c r="R104" s="7"/>
      <c r="S104" s="7"/>
      <c r="T104" s="7"/>
      <c r="U104" s="7"/>
      <c r="V104" s="7"/>
      <c r="W104" s="7"/>
      <c r="X104" s="7"/>
      <c r="Y104" s="7"/>
      <c r="Z104" s="7"/>
    </row>
    <row r="105" spans="1:26" ht="12.75" customHeight="1">
      <c r="A105" s="1062"/>
      <c r="B105" s="1062"/>
      <c r="C105" s="73"/>
      <c r="D105" s="1062"/>
      <c r="E105" s="7"/>
      <c r="F105" s="7"/>
      <c r="G105" s="7"/>
      <c r="H105" s="7"/>
      <c r="I105" s="72"/>
      <c r="J105" s="72"/>
      <c r="K105" s="7"/>
      <c r="L105" s="7"/>
      <c r="M105" s="7"/>
      <c r="N105" s="7"/>
      <c r="O105" s="7"/>
      <c r="P105" s="7"/>
      <c r="Q105" s="7"/>
      <c r="R105" s="7"/>
      <c r="S105" s="7"/>
      <c r="T105" s="7"/>
      <c r="U105" s="7"/>
      <c r="V105" s="7"/>
      <c r="W105" s="7"/>
      <c r="X105" s="7"/>
      <c r="Y105" s="7"/>
      <c r="Z105" s="7"/>
    </row>
    <row r="106" spans="1:26" ht="12.75" customHeight="1">
      <c r="A106" s="1062"/>
      <c r="B106" s="1062"/>
      <c r="C106" s="73"/>
      <c r="D106" s="1062"/>
      <c r="E106" s="7"/>
      <c r="F106" s="7"/>
      <c r="G106" s="7"/>
      <c r="H106" s="7"/>
      <c r="I106" s="72"/>
      <c r="J106" s="72"/>
      <c r="K106" s="7"/>
      <c r="L106" s="7"/>
      <c r="M106" s="7"/>
      <c r="N106" s="7"/>
      <c r="O106" s="7"/>
      <c r="P106" s="7"/>
      <c r="Q106" s="7"/>
      <c r="R106" s="7"/>
      <c r="S106" s="7"/>
      <c r="T106" s="7"/>
      <c r="U106" s="7"/>
      <c r="V106" s="7"/>
      <c r="W106" s="7"/>
      <c r="X106" s="7"/>
      <c r="Y106" s="7"/>
      <c r="Z106" s="7"/>
    </row>
    <row r="107" spans="1:26" ht="12.75" customHeight="1">
      <c r="A107" s="1062"/>
      <c r="B107" s="1062"/>
      <c r="C107" s="73"/>
      <c r="D107" s="1062"/>
      <c r="E107" s="7"/>
      <c r="F107" s="7"/>
      <c r="G107" s="7"/>
      <c r="H107" s="7"/>
      <c r="I107" s="72"/>
      <c r="J107" s="72"/>
      <c r="K107" s="7"/>
      <c r="L107" s="7"/>
      <c r="M107" s="7"/>
      <c r="N107" s="7"/>
      <c r="O107" s="7"/>
      <c r="P107" s="7"/>
      <c r="Q107" s="7"/>
      <c r="R107" s="7"/>
      <c r="S107" s="7"/>
      <c r="T107" s="7"/>
      <c r="U107" s="7"/>
      <c r="V107" s="7"/>
      <c r="W107" s="7"/>
      <c r="X107" s="7"/>
      <c r="Y107" s="7"/>
      <c r="Z107" s="7"/>
    </row>
    <row r="108" spans="1:26" ht="12.75" customHeight="1">
      <c r="A108" s="1062"/>
      <c r="B108" s="1062"/>
      <c r="C108" s="73"/>
      <c r="D108" s="1062"/>
      <c r="E108" s="7"/>
      <c r="F108" s="7"/>
      <c r="G108" s="7"/>
      <c r="H108" s="7"/>
      <c r="I108" s="72"/>
      <c r="J108" s="72"/>
      <c r="K108" s="7"/>
      <c r="L108" s="7"/>
      <c r="M108" s="7"/>
      <c r="N108" s="7"/>
      <c r="O108" s="7"/>
      <c r="P108" s="7"/>
      <c r="Q108" s="7"/>
      <c r="R108" s="7"/>
      <c r="S108" s="7"/>
      <c r="T108" s="7"/>
      <c r="U108" s="7"/>
      <c r="V108" s="7"/>
      <c r="W108" s="7"/>
      <c r="X108" s="7"/>
      <c r="Y108" s="7"/>
      <c r="Z108" s="7"/>
    </row>
    <row r="109" spans="1:26" ht="12.75" customHeight="1">
      <c r="A109" s="1062"/>
      <c r="B109" s="1062"/>
      <c r="C109" s="73"/>
      <c r="D109" s="1062"/>
      <c r="E109" s="7"/>
      <c r="F109" s="7"/>
      <c r="G109" s="7"/>
      <c r="H109" s="7"/>
      <c r="I109" s="72"/>
      <c r="J109" s="72"/>
      <c r="K109" s="7"/>
      <c r="L109" s="7"/>
      <c r="M109" s="7"/>
      <c r="N109" s="7"/>
      <c r="O109" s="7"/>
      <c r="P109" s="7"/>
      <c r="Q109" s="7"/>
      <c r="R109" s="7"/>
      <c r="S109" s="7"/>
      <c r="T109" s="7"/>
      <c r="U109" s="7"/>
      <c r="V109" s="7"/>
      <c r="W109" s="7"/>
      <c r="X109" s="7"/>
      <c r="Y109" s="7"/>
      <c r="Z109" s="7"/>
    </row>
    <row r="110" spans="1:26" ht="12.75" customHeight="1">
      <c r="A110" s="1062"/>
      <c r="B110" s="1062"/>
      <c r="C110" s="73"/>
      <c r="D110" s="1062"/>
      <c r="E110" s="7"/>
      <c r="F110" s="7"/>
      <c r="G110" s="7"/>
      <c r="H110" s="7"/>
      <c r="I110" s="72"/>
      <c r="J110" s="72"/>
      <c r="K110" s="7"/>
      <c r="L110" s="7"/>
      <c r="M110" s="7"/>
      <c r="N110" s="7"/>
      <c r="O110" s="7"/>
      <c r="P110" s="7"/>
      <c r="Q110" s="7"/>
      <c r="R110" s="7"/>
      <c r="S110" s="7"/>
      <c r="T110" s="7"/>
      <c r="U110" s="7"/>
      <c r="V110" s="7"/>
      <c r="W110" s="7"/>
      <c r="X110" s="7"/>
      <c r="Y110" s="7"/>
      <c r="Z110" s="7"/>
    </row>
    <row r="111" spans="1:26" ht="12.75" customHeight="1">
      <c r="A111" s="1062"/>
      <c r="B111" s="1062"/>
      <c r="C111" s="73"/>
      <c r="D111" s="1062"/>
      <c r="E111" s="7"/>
      <c r="F111" s="7"/>
      <c r="G111" s="7"/>
      <c r="H111" s="7"/>
      <c r="I111" s="72"/>
      <c r="J111" s="72"/>
      <c r="K111" s="7"/>
      <c r="L111" s="7"/>
      <c r="M111" s="7"/>
      <c r="N111" s="7"/>
      <c r="O111" s="7"/>
      <c r="P111" s="7"/>
      <c r="Q111" s="7"/>
      <c r="R111" s="7"/>
      <c r="S111" s="7"/>
      <c r="T111" s="7"/>
      <c r="U111" s="7"/>
      <c r="V111" s="7"/>
      <c r="W111" s="7"/>
      <c r="X111" s="7"/>
      <c r="Y111" s="7"/>
      <c r="Z111" s="7"/>
    </row>
    <row r="112" spans="1:26" ht="12.75" customHeight="1">
      <c r="A112" s="1062"/>
      <c r="B112" s="1062"/>
      <c r="C112" s="73"/>
      <c r="D112" s="1062"/>
      <c r="E112" s="7"/>
      <c r="F112" s="7"/>
      <c r="G112" s="7"/>
      <c r="H112" s="7"/>
      <c r="I112" s="72"/>
      <c r="J112" s="72"/>
      <c r="K112" s="7"/>
      <c r="L112" s="7"/>
      <c r="M112" s="7"/>
      <c r="N112" s="7"/>
      <c r="O112" s="7"/>
      <c r="P112" s="7"/>
      <c r="Q112" s="7"/>
      <c r="R112" s="7"/>
      <c r="S112" s="7"/>
      <c r="T112" s="7"/>
      <c r="U112" s="7"/>
      <c r="V112" s="7"/>
      <c r="W112" s="7"/>
      <c r="X112" s="7"/>
      <c r="Y112" s="7"/>
      <c r="Z112" s="7"/>
    </row>
    <row r="113" spans="1:26" ht="12.75" customHeight="1">
      <c r="A113" s="1062"/>
      <c r="B113" s="1062"/>
      <c r="C113" s="73"/>
      <c r="D113" s="1062"/>
      <c r="E113" s="7"/>
      <c r="F113" s="7"/>
      <c r="G113" s="7"/>
      <c r="H113" s="7"/>
      <c r="I113" s="72"/>
      <c r="J113" s="72"/>
      <c r="K113" s="7"/>
      <c r="L113" s="7"/>
      <c r="M113" s="7"/>
      <c r="N113" s="7"/>
      <c r="O113" s="7"/>
      <c r="P113" s="7"/>
      <c r="Q113" s="7"/>
      <c r="R113" s="7"/>
      <c r="S113" s="7"/>
      <c r="T113" s="7"/>
      <c r="U113" s="7"/>
      <c r="V113" s="7"/>
      <c r="W113" s="7"/>
      <c r="X113" s="7"/>
      <c r="Y113" s="7"/>
      <c r="Z113" s="7"/>
    </row>
    <row r="114" spans="1:26" ht="12.75" customHeight="1">
      <c r="A114" s="1062"/>
      <c r="B114" s="1062"/>
      <c r="C114" s="73"/>
      <c r="D114" s="1062"/>
      <c r="E114" s="7"/>
      <c r="F114" s="7"/>
      <c r="G114" s="7"/>
      <c r="H114" s="7"/>
      <c r="I114" s="72"/>
      <c r="J114" s="72"/>
      <c r="K114" s="7"/>
      <c r="L114" s="7"/>
      <c r="M114" s="7"/>
      <c r="N114" s="7"/>
      <c r="O114" s="7"/>
      <c r="P114" s="7"/>
      <c r="Q114" s="7"/>
      <c r="R114" s="7"/>
      <c r="S114" s="7"/>
      <c r="T114" s="7"/>
      <c r="U114" s="7"/>
      <c r="V114" s="7"/>
      <c r="W114" s="7"/>
      <c r="X114" s="7"/>
      <c r="Y114" s="7"/>
      <c r="Z114" s="7"/>
    </row>
    <row r="115" spans="1:26" ht="12.75" customHeight="1">
      <c r="A115" s="1062"/>
      <c r="B115" s="1062"/>
      <c r="C115" s="73"/>
      <c r="D115" s="1062"/>
      <c r="E115" s="7"/>
      <c r="F115" s="7"/>
      <c r="G115" s="7"/>
      <c r="H115" s="7"/>
      <c r="I115" s="72"/>
      <c r="J115" s="72"/>
      <c r="K115" s="7"/>
      <c r="L115" s="7"/>
      <c r="M115" s="7"/>
      <c r="N115" s="7"/>
      <c r="O115" s="7"/>
      <c r="P115" s="7"/>
      <c r="Q115" s="7"/>
      <c r="R115" s="7"/>
      <c r="S115" s="7"/>
      <c r="T115" s="7"/>
      <c r="U115" s="7"/>
      <c r="V115" s="7"/>
      <c r="W115" s="7"/>
      <c r="X115" s="7"/>
      <c r="Y115" s="7"/>
      <c r="Z115" s="7"/>
    </row>
    <row r="116" spans="1:26" ht="12.75" customHeight="1">
      <c r="A116" s="1062"/>
      <c r="B116" s="1062"/>
      <c r="C116" s="73"/>
      <c r="D116" s="1062"/>
      <c r="E116" s="7"/>
      <c r="F116" s="7"/>
      <c r="G116" s="7"/>
      <c r="H116" s="7"/>
      <c r="I116" s="72"/>
      <c r="J116" s="72"/>
      <c r="K116" s="7"/>
      <c r="L116" s="7"/>
      <c r="M116" s="7"/>
      <c r="N116" s="7"/>
      <c r="O116" s="7"/>
      <c r="P116" s="7"/>
      <c r="Q116" s="7"/>
      <c r="R116" s="7"/>
      <c r="S116" s="7"/>
      <c r="T116" s="7"/>
      <c r="U116" s="7"/>
      <c r="V116" s="7"/>
      <c r="W116" s="7"/>
      <c r="X116" s="7"/>
      <c r="Y116" s="7"/>
      <c r="Z116" s="7"/>
    </row>
    <row r="117" spans="1:26" ht="12.75" customHeight="1">
      <c r="A117" s="1062"/>
      <c r="B117" s="1062"/>
      <c r="C117" s="73"/>
      <c r="D117" s="1062"/>
      <c r="E117" s="7"/>
      <c r="F117" s="7"/>
      <c r="G117" s="7"/>
      <c r="H117" s="7"/>
      <c r="I117" s="72"/>
      <c r="J117" s="72"/>
      <c r="K117" s="7"/>
      <c r="L117" s="7"/>
      <c r="M117" s="7"/>
      <c r="N117" s="7"/>
      <c r="O117" s="7"/>
      <c r="P117" s="7"/>
      <c r="Q117" s="7"/>
      <c r="R117" s="7"/>
      <c r="S117" s="7"/>
      <c r="T117" s="7"/>
      <c r="U117" s="7"/>
      <c r="V117" s="7"/>
      <c r="W117" s="7"/>
      <c r="X117" s="7"/>
      <c r="Y117" s="7"/>
      <c r="Z117" s="7"/>
    </row>
    <row r="118" spans="1:26" ht="12.75" customHeight="1">
      <c r="A118" s="1062"/>
      <c r="B118" s="1062"/>
      <c r="C118" s="73"/>
      <c r="D118" s="1062"/>
      <c r="E118" s="7"/>
      <c r="F118" s="7"/>
      <c r="G118" s="7"/>
      <c r="H118" s="7"/>
      <c r="I118" s="72"/>
      <c r="J118" s="72"/>
      <c r="K118" s="7"/>
      <c r="L118" s="7"/>
      <c r="M118" s="7"/>
      <c r="N118" s="7"/>
      <c r="O118" s="7"/>
      <c r="P118" s="7"/>
      <c r="Q118" s="7"/>
      <c r="R118" s="7"/>
      <c r="S118" s="7"/>
      <c r="T118" s="7"/>
      <c r="U118" s="7"/>
      <c r="V118" s="7"/>
      <c r="W118" s="7"/>
      <c r="X118" s="7"/>
      <c r="Y118" s="7"/>
      <c r="Z118" s="7"/>
    </row>
    <row r="119" spans="1:26" ht="12.75" customHeight="1">
      <c r="A119" s="1062"/>
      <c r="B119" s="1062"/>
      <c r="C119" s="73"/>
      <c r="D119" s="1062"/>
      <c r="E119" s="7"/>
      <c r="F119" s="7"/>
      <c r="G119" s="7"/>
      <c r="H119" s="7"/>
      <c r="I119" s="72"/>
      <c r="J119" s="72"/>
      <c r="K119" s="7"/>
      <c r="L119" s="7"/>
      <c r="M119" s="7"/>
      <c r="N119" s="7"/>
      <c r="O119" s="7"/>
      <c r="P119" s="7"/>
      <c r="Q119" s="7"/>
      <c r="R119" s="7"/>
      <c r="S119" s="7"/>
      <c r="T119" s="7"/>
      <c r="U119" s="7"/>
      <c r="V119" s="7"/>
      <c r="W119" s="7"/>
      <c r="X119" s="7"/>
      <c r="Y119" s="7"/>
      <c r="Z119" s="7"/>
    </row>
    <row r="120" spans="1:26" ht="12.75" customHeight="1">
      <c r="A120" s="1062"/>
      <c r="B120" s="1062"/>
      <c r="C120" s="73"/>
      <c r="D120" s="1062"/>
      <c r="E120" s="7"/>
      <c r="F120" s="7"/>
      <c r="G120" s="7"/>
      <c r="H120" s="7"/>
      <c r="I120" s="72"/>
      <c r="J120" s="72"/>
      <c r="K120" s="7"/>
      <c r="L120" s="7"/>
      <c r="M120" s="7"/>
      <c r="N120" s="7"/>
      <c r="O120" s="7"/>
      <c r="P120" s="7"/>
      <c r="Q120" s="7"/>
      <c r="R120" s="7"/>
      <c r="S120" s="7"/>
      <c r="T120" s="7"/>
      <c r="U120" s="7"/>
      <c r="V120" s="7"/>
      <c r="W120" s="7"/>
      <c r="X120" s="7"/>
      <c r="Y120" s="7"/>
      <c r="Z120" s="7"/>
    </row>
    <row r="121" spans="1:26" ht="12.75" customHeight="1">
      <c r="A121" s="1062"/>
      <c r="B121" s="1062"/>
      <c r="C121" s="73"/>
      <c r="D121" s="1062"/>
      <c r="E121" s="7"/>
      <c r="F121" s="7"/>
      <c r="G121" s="7"/>
      <c r="H121" s="7"/>
      <c r="I121" s="72"/>
      <c r="J121" s="72"/>
      <c r="K121" s="7"/>
      <c r="L121" s="7"/>
      <c r="M121" s="7"/>
      <c r="N121" s="7"/>
      <c r="O121" s="7"/>
      <c r="P121" s="7"/>
      <c r="Q121" s="7"/>
      <c r="R121" s="7"/>
      <c r="S121" s="7"/>
      <c r="T121" s="7"/>
      <c r="U121" s="7"/>
      <c r="V121" s="7"/>
      <c r="W121" s="7"/>
      <c r="X121" s="7"/>
      <c r="Y121" s="7"/>
      <c r="Z121" s="7"/>
    </row>
    <row r="122" spans="1:26" ht="12.75" customHeight="1">
      <c r="A122" s="1062"/>
      <c r="B122" s="1062"/>
      <c r="C122" s="73"/>
      <c r="D122" s="1062"/>
      <c r="E122" s="7"/>
      <c r="F122" s="7"/>
      <c r="G122" s="7"/>
      <c r="H122" s="7"/>
      <c r="I122" s="72"/>
      <c r="J122" s="72"/>
      <c r="K122" s="7"/>
      <c r="L122" s="7"/>
      <c r="M122" s="7"/>
      <c r="N122" s="7"/>
      <c r="O122" s="7"/>
      <c r="P122" s="7"/>
      <c r="Q122" s="7"/>
      <c r="R122" s="7"/>
      <c r="S122" s="7"/>
      <c r="T122" s="7"/>
      <c r="U122" s="7"/>
      <c r="V122" s="7"/>
      <c r="W122" s="7"/>
      <c r="X122" s="7"/>
      <c r="Y122" s="7"/>
      <c r="Z122" s="7"/>
    </row>
    <row r="123" spans="1:26" ht="12.75" customHeight="1">
      <c r="A123" s="1062"/>
      <c r="B123" s="1062"/>
      <c r="C123" s="73"/>
      <c r="D123" s="1062"/>
      <c r="E123" s="7"/>
      <c r="F123" s="7"/>
      <c r="G123" s="7"/>
      <c r="H123" s="7"/>
      <c r="I123" s="72"/>
      <c r="J123" s="72"/>
      <c r="K123" s="7"/>
      <c r="L123" s="7"/>
      <c r="M123" s="7"/>
      <c r="N123" s="7"/>
      <c r="O123" s="7"/>
      <c r="P123" s="7"/>
      <c r="Q123" s="7"/>
      <c r="R123" s="7"/>
      <c r="S123" s="7"/>
      <c r="T123" s="7"/>
      <c r="U123" s="7"/>
      <c r="V123" s="7"/>
      <c r="W123" s="7"/>
      <c r="X123" s="7"/>
      <c r="Y123" s="7"/>
      <c r="Z123" s="7"/>
    </row>
    <row r="124" spans="1:26" ht="12.75" customHeight="1">
      <c r="A124" s="1062"/>
      <c r="B124" s="1062"/>
      <c r="C124" s="73"/>
      <c r="D124" s="1062"/>
      <c r="E124" s="7"/>
      <c r="F124" s="7"/>
      <c r="G124" s="7"/>
      <c r="H124" s="7"/>
      <c r="I124" s="72"/>
      <c r="J124" s="72"/>
      <c r="K124" s="7"/>
      <c r="L124" s="7"/>
      <c r="M124" s="7"/>
      <c r="N124" s="7"/>
      <c r="O124" s="7"/>
      <c r="P124" s="7"/>
      <c r="Q124" s="7"/>
      <c r="R124" s="7"/>
      <c r="S124" s="7"/>
      <c r="T124" s="7"/>
      <c r="U124" s="7"/>
      <c r="V124" s="7"/>
      <c r="W124" s="7"/>
      <c r="X124" s="7"/>
      <c r="Y124" s="7"/>
      <c r="Z124" s="7"/>
    </row>
    <row r="125" spans="1:26" ht="12.75" customHeight="1">
      <c r="A125" s="1062"/>
      <c r="B125" s="1062"/>
      <c r="C125" s="73"/>
      <c r="D125" s="1062"/>
      <c r="E125" s="7"/>
      <c r="F125" s="7"/>
      <c r="G125" s="7"/>
      <c r="H125" s="7"/>
      <c r="I125" s="72"/>
      <c r="J125" s="72"/>
      <c r="K125" s="7"/>
      <c r="L125" s="7"/>
      <c r="M125" s="7"/>
      <c r="N125" s="7"/>
      <c r="O125" s="7"/>
      <c r="P125" s="7"/>
      <c r="Q125" s="7"/>
      <c r="R125" s="7"/>
      <c r="S125" s="7"/>
      <c r="T125" s="7"/>
      <c r="U125" s="7"/>
      <c r="V125" s="7"/>
      <c r="W125" s="7"/>
      <c r="X125" s="7"/>
      <c r="Y125" s="7"/>
      <c r="Z125" s="7"/>
    </row>
    <row r="126" spans="1:26" ht="12.75" customHeight="1">
      <c r="A126" s="1062"/>
      <c r="B126" s="1062"/>
      <c r="C126" s="73"/>
      <c r="D126" s="1062"/>
      <c r="E126" s="7"/>
      <c r="F126" s="7"/>
      <c r="G126" s="7"/>
      <c r="H126" s="7"/>
      <c r="I126" s="72"/>
      <c r="J126" s="72"/>
      <c r="K126" s="7"/>
      <c r="L126" s="7"/>
      <c r="M126" s="7"/>
      <c r="N126" s="7"/>
      <c r="O126" s="7"/>
      <c r="P126" s="7"/>
      <c r="Q126" s="7"/>
      <c r="R126" s="7"/>
      <c r="S126" s="7"/>
      <c r="T126" s="7"/>
      <c r="U126" s="7"/>
      <c r="V126" s="7"/>
      <c r="W126" s="7"/>
      <c r="X126" s="7"/>
      <c r="Y126" s="7"/>
      <c r="Z126" s="7"/>
    </row>
    <row r="127" spans="1:26" ht="12.75" customHeight="1">
      <c r="A127" s="1062"/>
      <c r="B127" s="1062"/>
      <c r="C127" s="73"/>
      <c r="D127" s="1062"/>
      <c r="E127" s="7"/>
      <c r="F127" s="7"/>
      <c r="G127" s="7"/>
      <c r="H127" s="7"/>
      <c r="I127" s="72"/>
      <c r="J127" s="72"/>
      <c r="K127" s="7"/>
      <c r="L127" s="7"/>
      <c r="M127" s="7"/>
      <c r="N127" s="7"/>
      <c r="O127" s="7"/>
      <c r="P127" s="7"/>
      <c r="Q127" s="7"/>
      <c r="R127" s="7"/>
      <c r="S127" s="7"/>
      <c r="T127" s="7"/>
      <c r="U127" s="7"/>
      <c r="V127" s="7"/>
      <c r="W127" s="7"/>
      <c r="X127" s="7"/>
      <c r="Y127" s="7"/>
      <c r="Z127" s="7"/>
    </row>
    <row r="128" spans="1:26" ht="12.75" customHeight="1">
      <c r="A128" s="1062"/>
      <c r="B128" s="1062"/>
      <c r="C128" s="73"/>
      <c r="D128" s="1062"/>
      <c r="E128" s="7"/>
      <c r="F128" s="7"/>
      <c r="G128" s="7"/>
      <c r="H128" s="7"/>
      <c r="I128" s="72"/>
      <c r="J128" s="72"/>
      <c r="K128" s="7"/>
      <c r="L128" s="7"/>
      <c r="M128" s="7"/>
      <c r="N128" s="7"/>
      <c r="O128" s="7"/>
      <c r="P128" s="7"/>
      <c r="Q128" s="7"/>
      <c r="R128" s="7"/>
      <c r="S128" s="7"/>
      <c r="T128" s="7"/>
      <c r="U128" s="7"/>
      <c r="V128" s="7"/>
      <c r="W128" s="7"/>
      <c r="X128" s="7"/>
      <c r="Y128" s="7"/>
      <c r="Z128" s="7"/>
    </row>
    <row r="129" spans="1:26" ht="12.75" customHeight="1">
      <c r="A129" s="1062"/>
      <c r="B129" s="1062"/>
      <c r="C129" s="73"/>
      <c r="D129" s="1062"/>
      <c r="E129" s="7"/>
      <c r="F129" s="7"/>
      <c r="G129" s="7"/>
      <c r="H129" s="7"/>
      <c r="I129" s="72"/>
      <c r="J129" s="72"/>
      <c r="K129" s="7"/>
      <c r="L129" s="7"/>
      <c r="M129" s="7"/>
      <c r="N129" s="7"/>
      <c r="O129" s="7"/>
      <c r="P129" s="7"/>
      <c r="Q129" s="7"/>
      <c r="R129" s="7"/>
      <c r="S129" s="7"/>
      <c r="T129" s="7"/>
      <c r="U129" s="7"/>
      <c r="V129" s="7"/>
      <c r="W129" s="7"/>
      <c r="X129" s="7"/>
      <c r="Y129" s="7"/>
      <c r="Z129" s="7"/>
    </row>
    <row r="130" spans="1:26" ht="12.75" customHeight="1">
      <c r="A130" s="1062"/>
      <c r="B130" s="1062"/>
      <c r="C130" s="73"/>
      <c r="D130" s="1062"/>
      <c r="E130" s="7"/>
      <c r="F130" s="7"/>
      <c r="G130" s="7"/>
      <c r="H130" s="7"/>
      <c r="I130" s="72"/>
      <c r="J130" s="72"/>
      <c r="K130" s="7"/>
      <c r="L130" s="7"/>
      <c r="M130" s="7"/>
      <c r="N130" s="7"/>
      <c r="O130" s="7"/>
      <c r="P130" s="7"/>
      <c r="Q130" s="7"/>
      <c r="R130" s="7"/>
      <c r="S130" s="7"/>
      <c r="T130" s="7"/>
      <c r="U130" s="7"/>
      <c r="V130" s="7"/>
      <c r="W130" s="7"/>
      <c r="X130" s="7"/>
      <c r="Y130" s="7"/>
      <c r="Z130" s="7"/>
    </row>
    <row r="131" spans="1:26" ht="12.75" customHeight="1">
      <c r="A131" s="1062"/>
      <c r="B131" s="1062"/>
      <c r="C131" s="73"/>
      <c r="D131" s="1062"/>
      <c r="E131" s="7"/>
      <c r="F131" s="7"/>
      <c r="G131" s="7"/>
      <c r="H131" s="7"/>
      <c r="I131" s="72"/>
      <c r="J131" s="72"/>
      <c r="K131" s="7"/>
      <c r="L131" s="7"/>
      <c r="M131" s="7"/>
      <c r="N131" s="7"/>
      <c r="O131" s="7"/>
      <c r="P131" s="7"/>
      <c r="Q131" s="7"/>
      <c r="R131" s="7"/>
      <c r="S131" s="7"/>
      <c r="T131" s="7"/>
      <c r="U131" s="7"/>
      <c r="V131" s="7"/>
      <c r="W131" s="7"/>
      <c r="X131" s="7"/>
      <c r="Y131" s="7"/>
      <c r="Z131" s="7"/>
    </row>
    <row r="132" spans="1:26" ht="12.75" customHeight="1">
      <c r="A132" s="1062"/>
      <c r="B132" s="1062"/>
      <c r="C132" s="73"/>
      <c r="D132" s="1062"/>
      <c r="E132" s="7"/>
      <c r="F132" s="7"/>
      <c r="G132" s="7"/>
      <c r="H132" s="7"/>
      <c r="I132" s="72"/>
      <c r="J132" s="72"/>
      <c r="K132" s="7"/>
      <c r="L132" s="7"/>
      <c r="M132" s="7"/>
      <c r="N132" s="7"/>
      <c r="O132" s="7"/>
      <c r="P132" s="7"/>
      <c r="Q132" s="7"/>
      <c r="R132" s="7"/>
      <c r="S132" s="7"/>
      <c r="T132" s="7"/>
      <c r="U132" s="7"/>
      <c r="V132" s="7"/>
      <c r="W132" s="7"/>
      <c r="X132" s="7"/>
      <c r="Y132" s="7"/>
      <c r="Z132" s="7"/>
    </row>
    <row r="133" spans="1:26" ht="12.75" customHeight="1">
      <c r="A133" s="1062"/>
      <c r="B133" s="1062"/>
      <c r="C133" s="73"/>
      <c r="D133" s="1062"/>
      <c r="E133" s="7"/>
      <c r="F133" s="7"/>
      <c r="G133" s="7"/>
      <c r="H133" s="7"/>
      <c r="I133" s="72"/>
      <c r="J133" s="72"/>
      <c r="K133" s="7"/>
      <c r="L133" s="7"/>
      <c r="M133" s="7"/>
      <c r="N133" s="7"/>
      <c r="O133" s="7"/>
      <c r="P133" s="7"/>
      <c r="Q133" s="7"/>
      <c r="R133" s="7"/>
      <c r="S133" s="7"/>
      <c r="T133" s="7"/>
      <c r="U133" s="7"/>
      <c r="V133" s="7"/>
      <c r="W133" s="7"/>
      <c r="X133" s="7"/>
      <c r="Y133" s="7"/>
      <c r="Z133" s="7"/>
    </row>
    <row r="134" spans="1:26" ht="12.75" customHeight="1">
      <c r="A134" s="1062"/>
      <c r="B134" s="1062"/>
      <c r="C134" s="73"/>
      <c r="D134" s="1062"/>
      <c r="E134" s="7"/>
      <c r="F134" s="7"/>
      <c r="G134" s="7"/>
      <c r="H134" s="7"/>
      <c r="I134" s="72"/>
      <c r="J134" s="72"/>
      <c r="K134" s="7"/>
      <c r="L134" s="7"/>
      <c r="M134" s="7"/>
      <c r="N134" s="7"/>
      <c r="O134" s="7"/>
      <c r="P134" s="7"/>
      <c r="Q134" s="7"/>
      <c r="R134" s="7"/>
      <c r="S134" s="7"/>
      <c r="T134" s="7"/>
      <c r="U134" s="7"/>
      <c r="V134" s="7"/>
      <c r="W134" s="7"/>
      <c r="X134" s="7"/>
      <c r="Y134" s="7"/>
      <c r="Z134" s="7"/>
    </row>
    <row r="135" spans="1:26" ht="12.75" customHeight="1">
      <c r="A135" s="1062"/>
      <c r="B135" s="1062"/>
      <c r="C135" s="73"/>
      <c r="D135" s="1062"/>
      <c r="E135" s="7"/>
      <c r="F135" s="7"/>
      <c r="G135" s="7"/>
      <c r="H135" s="7"/>
      <c r="I135" s="72"/>
      <c r="J135" s="72"/>
      <c r="K135" s="7"/>
      <c r="L135" s="7"/>
      <c r="M135" s="7"/>
      <c r="N135" s="7"/>
      <c r="O135" s="7"/>
      <c r="P135" s="7"/>
      <c r="Q135" s="7"/>
      <c r="R135" s="7"/>
      <c r="S135" s="7"/>
      <c r="T135" s="7"/>
      <c r="U135" s="7"/>
      <c r="V135" s="7"/>
      <c r="W135" s="7"/>
      <c r="X135" s="7"/>
      <c r="Y135" s="7"/>
      <c r="Z135" s="7"/>
    </row>
    <row r="136" spans="1:26" ht="12.75" customHeight="1">
      <c r="A136" s="1062"/>
      <c r="B136" s="1062"/>
      <c r="C136" s="73"/>
      <c r="D136" s="1062"/>
      <c r="E136" s="7"/>
      <c r="F136" s="7"/>
      <c r="G136" s="7"/>
      <c r="H136" s="7"/>
      <c r="I136" s="72"/>
      <c r="J136" s="72"/>
      <c r="K136" s="7"/>
      <c r="L136" s="7"/>
      <c r="M136" s="7"/>
      <c r="N136" s="7"/>
      <c r="O136" s="7"/>
      <c r="P136" s="7"/>
      <c r="Q136" s="7"/>
      <c r="R136" s="7"/>
      <c r="S136" s="7"/>
      <c r="T136" s="7"/>
      <c r="U136" s="7"/>
      <c r="V136" s="7"/>
      <c r="W136" s="7"/>
      <c r="X136" s="7"/>
      <c r="Y136" s="7"/>
      <c r="Z136" s="7"/>
    </row>
    <row r="137" spans="1:26" ht="12.75" customHeight="1">
      <c r="A137" s="1062"/>
      <c r="B137" s="1062"/>
      <c r="C137" s="73"/>
      <c r="D137" s="1062"/>
      <c r="E137" s="7"/>
      <c r="F137" s="7"/>
      <c r="G137" s="7"/>
      <c r="H137" s="7"/>
      <c r="I137" s="72"/>
      <c r="J137" s="72"/>
      <c r="K137" s="7"/>
      <c r="L137" s="7"/>
      <c r="M137" s="7"/>
      <c r="N137" s="7"/>
      <c r="O137" s="7"/>
      <c r="P137" s="7"/>
      <c r="Q137" s="7"/>
      <c r="R137" s="7"/>
      <c r="S137" s="7"/>
      <c r="T137" s="7"/>
      <c r="U137" s="7"/>
      <c r="V137" s="7"/>
      <c r="W137" s="7"/>
      <c r="X137" s="7"/>
      <c r="Y137" s="7"/>
      <c r="Z137" s="7"/>
    </row>
    <row r="138" spans="1:26" ht="12.75" customHeight="1">
      <c r="A138" s="1062"/>
      <c r="B138" s="1062"/>
      <c r="C138" s="73"/>
      <c r="D138" s="1062"/>
      <c r="E138" s="7"/>
      <c r="F138" s="7"/>
      <c r="G138" s="7"/>
      <c r="H138" s="7"/>
      <c r="I138" s="72"/>
      <c r="J138" s="72"/>
      <c r="K138" s="7"/>
      <c r="L138" s="7"/>
      <c r="M138" s="7"/>
      <c r="N138" s="7"/>
      <c r="O138" s="7"/>
      <c r="P138" s="7"/>
      <c r="Q138" s="7"/>
      <c r="R138" s="7"/>
      <c r="S138" s="7"/>
      <c r="T138" s="7"/>
      <c r="U138" s="7"/>
      <c r="V138" s="7"/>
      <c r="W138" s="7"/>
      <c r="X138" s="7"/>
      <c r="Y138" s="7"/>
      <c r="Z138" s="7"/>
    </row>
    <row r="139" spans="1:26" ht="12.75" customHeight="1">
      <c r="A139" s="1062"/>
      <c r="B139" s="1062"/>
      <c r="C139" s="73"/>
      <c r="D139" s="1062"/>
      <c r="E139" s="7"/>
      <c r="F139" s="7"/>
      <c r="G139" s="7"/>
      <c r="H139" s="7"/>
      <c r="I139" s="72"/>
      <c r="J139" s="72"/>
      <c r="K139" s="7"/>
      <c r="L139" s="7"/>
      <c r="M139" s="7"/>
      <c r="N139" s="7"/>
      <c r="O139" s="7"/>
      <c r="P139" s="7"/>
      <c r="Q139" s="7"/>
      <c r="R139" s="7"/>
      <c r="S139" s="7"/>
      <c r="T139" s="7"/>
      <c r="U139" s="7"/>
      <c r="V139" s="7"/>
      <c r="W139" s="7"/>
      <c r="X139" s="7"/>
      <c r="Y139" s="7"/>
      <c r="Z139" s="7"/>
    </row>
    <row r="140" spans="1:26" ht="12.75" customHeight="1">
      <c r="A140" s="1062"/>
      <c r="B140" s="1062"/>
      <c r="C140" s="73"/>
      <c r="D140" s="1062"/>
      <c r="E140" s="7"/>
      <c r="F140" s="7"/>
      <c r="G140" s="7"/>
      <c r="H140" s="7"/>
      <c r="I140" s="72"/>
      <c r="J140" s="72"/>
      <c r="K140" s="7"/>
      <c r="L140" s="7"/>
      <c r="M140" s="7"/>
      <c r="N140" s="7"/>
      <c r="O140" s="7"/>
      <c r="P140" s="7"/>
      <c r="Q140" s="7"/>
      <c r="R140" s="7"/>
      <c r="S140" s="7"/>
      <c r="T140" s="7"/>
      <c r="U140" s="7"/>
      <c r="V140" s="7"/>
      <c r="W140" s="7"/>
      <c r="X140" s="7"/>
      <c r="Y140" s="7"/>
      <c r="Z140" s="7"/>
    </row>
    <row r="141" spans="1:26" ht="12.75" customHeight="1">
      <c r="A141" s="1062"/>
      <c r="B141" s="1062"/>
      <c r="C141" s="73"/>
      <c r="D141" s="1062"/>
      <c r="E141" s="7"/>
      <c r="F141" s="7"/>
      <c r="G141" s="7"/>
      <c r="H141" s="7"/>
      <c r="I141" s="72"/>
      <c r="J141" s="72"/>
      <c r="K141" s="7"/>
      <c r="L141" s="7"/>
      <c r="M141" s="7"/>
      <c r="N141" s="7"/>
      <c r="O141" s="7"/>
      <c r="P141" s="7"/>
      <c r="Q141" s="7"/>
      <c r="R141" s="7"/>
      <c r="S141" s="7"/>
      <c r="T141" s="7"/>
      <c r="U141" s="7"/>
      <c r="V141" s="7"/>
      <c r="W141" s="7"/>
      <c r="X141" s="7"/>
      <c r="Y141" s="7"/>
      <c r="Z141" s="7"/>
    </row>
    <row r="142" spans="1:26" ht="12.75" customHeight="1">
      <c r="A142" s="1062"/>
      <c r="B142" s="1062"/>
      <c r="C142" s="73"/>
      <c r="D142" s="1062"/>
      <c r="E142" s="7"/>
      <c r="F142" s="7"/>
      <c r="G142" s="7"/>
      <c r="H142" s="7"/>
      <c r="I142" s="72"/>
      <c r="J142" s="72"/>
      <c r="K142" s="7"/>
      <c r="L142" s="7"/>
      <c r="M142" s="7"/>
      <c r="N142" s="7"/>
      <c r="O142" s="7"/>
      <c r="P142" s="7"/>
      <c r="Q142" s="7"/>
      <c r="R142" s="7"/>
      <c r="S142" s="7"/>
      <c r="T142" s="7"/>
      <c r="U142" s="7"/>
      <c r="V142" s="7"/>
      <c r="W142" s="7"/>
      <c r="X142" s="7"/>
      <c r="Y142" s="7"/>
      <c r="Z142" s="7"/>
    </row>
    <row r="143" spans="1:26" ht="12.75" customHeight="1">
      <c r="A143" s="1062"/>
      <c r="B143" s="1062"/>
      <c r="C143" s="73"/>
      <c r="D143" s="1062"/>
      <c r="E143" s="7"/>
      <c r="F143" s="7"/>
      <c r="G143" s="7"/>
      <c r="H143" s="7"/>
      <c r="I143" s="72"/>
      <c r="J143" s="72"/>
      <c r="K143" s="7"/>
      <c r="L143" s="7"/>
      <c r="M143" s="7"/>
      <c r="N143" s="7"/>
      <c r="O143" s="7"/>
      <c r="P143" s="7"/>
      <c r="Q143" s="7"/>
      <c r="R143" s="7"/>
      <c r="S143" s="7"/>
      <c r="T143" s="7"/>
      <c r="U143" s="7"/>
      <c r="V143" s="7"/>
      <c r="W143" s="7"/>
      <c r="X143" s="7"/>
      <c r="Y143" s="7"/>
      <c r="Z143" s="7"/>
    </row>
    <row r="144" spans="1:26" ht="12.75" customHeight="1">
      <c r="A144" s="1062"/>
      <c r="B144" s="1062"/>
      <c r="C144" s="73"/>
      <c r="D144" s="1062"/>
      <c r="E144" s="7"/>
      <c r="F144" s="7"/>
      <c r="G144" s="7"/>
      <c r="H144" s="7"/>
      <c r="I144" s="72"/>
      <c r="J144" s="72"/>
      <c r="K144" s="7"/>
      <c r="L144" s="7"/>
      <c r="M144" s="7"/>
      <c r="N144" s="7"/>
      <c r="O144" s="7"/>
      <c r="P144" s="7"/>
      <c r="Q144" s="7"/>
      <c r="R144" s="7"/>
      <c r="S144" s="7"/>
      <c r="T144" s="7"/>
      <c r="U144" s="7"/>
      <c r="V144" s="7"/>
      <c r="W144" s="7"/>
      <c r="X144" s="7"/>
      <c r="Y144" s="7"/>
      <c r="Z144" s="7"/>
    </row>
    <row r="145" spans="1:26" ht="12.75" customHeight="1">
      <c r="A145" s="1062"/>
      <c r="B145" s="1062"/>
      <c r="C145" s="73"/>
      <c r="D145" s="1062"/>
      <c r="E145" s="7"/>
      <c r="F145" s="7"/>
      <c r="G145" s="7"/>
      <c r="H145" s="7"/>
      <c r="I145" s="72"/>
      <c r="J145" s="72"/>
      <c r="K145" s="7"/>
      <c r="L145" s="7"/>
      <c r="M145" s="7"/>
      <c r="N145" s="7"/>
      <c r="O145" s="7"/>
      <c r="P145" s="7"/>
      <c r="Q145" s="7"/>
      <c r="R145" s="7"/>
      <c r="S145" s="7"/>
      <c r="T145" s="7"/>
      <c r="U145" s="7"/>
      <c r="V145" s="7"/>
      <c r="W145" s="7"/>
      <c r="X145" s="7"/>
      <c r="Y145" s="7"/>
      <c r="Z145" s="7"/>
    </row>
    <row r="146" spans="1:26" ht="12.75" customHeight="1">
      <c r="A146" s="1062"/>
      <c r="B146" s="1062"/>
      <c r="C146" s="73"/>
      <c r="D146" s="1062"/>
      <c r="E146" s="7"/>
      <c r="F146" s="7"/>
      <c r="G146" s="7"/>
      <c r="H146" s="7"/>
      <c r="I146" s="72"/>
      <c r="J146" s="72"/>
      <c r="K146" s="7"/>
      <c r="L146" s="7"/>
      <c r="M146" s="7"/>
      <c r="N146" s="7"/>
      <c r="O146" s="7"/>
      <c r="P146" s="7"/>
      <c r="Q146" s="7"/>
      <c r="R146" s="7"/>
      <c r="S146" s="7"/>
      <c r="T146" s="7"/>
      <c r="U146" s="7"/>
      <c r="V146" s="7"/>
      <c r="W146" s="7"/>
      <c r="X146" s="7"/>
      <c r="Y146" s="7"/>
      <c r="Z146" s="7"/>
    </row>
    <row r="147" spans="1:26" ht="12.75" customHeight="1">
      <c r="A147" s="1062"/>
      <c r="B147" s="1062"/>
      <c r="C147" s="73"/>
      <c r="D147" s="1062"/>
      <c r="E147" s="7"/>
      <c r="F147" s="7"/>
      <c r="G147" s="7"/>
      <c r="H147" s="7"/>
      <c r="I147" s="72"/>
      <c r="J147" s="72"/>
      <c r="K147" s="7"/>
      <c r="L147" s="7"/>
      <c r="M147" s="7"/>
      <c r="N147" s="7"/>
      <c r="O147" s="7"/>
      <c r="P147" s="7"/>
      <c r="Q147" s="7"/>
      <c r="R147" s="7"/>
      <c r="S147" s="7"/>
      <c r="T147" s="7"/>
      <c r="U147" s="7"/>
      <c r="V147" s="7"/>
      <c r="W147" s="7"/>
      <c r="X147" s="7"/>
      <c r="Y147" s="7"/>
      <c r="Z147" s="7"/>
    </row>
    <row r="148" spans="1:26" ht="12.75" customHeight="1">
      <c r="A148" s="1062"/>
      <c r="B148" s="1062"/>
      <c r="C148" s="73"/>
      <c r="D148" s="1062"/>
      <c r="E148" s="7"/>
      <c r="F148" s="7"/>
      <c r="G148" s="7"/>
      <c r="H148" s="7"/>
      <c r="I148" s="72"/>
      <c r="J148" s="72"/>
      <c r="K148" s="7"/>
      <c r="L148" s="7"/>
      <c r="M148" s="7"/>
      <c r="N148" s="7"/>
      <c r="O148" s="7"/>
      <c r="P148" s="7"/>
      <c r="Q148" s="7"/>
      <c r="R148" s="7"/>
      <c r="S148" s="7"/>
      <c r="T148" s="7"/>
      <c r="U148" s="7"/>
      <c r="V148" s="7"/>
      <c r="W148" s="7"/>
      <c r="X148" s="7"/>
      <c r="Y148" s="7"/>
      <c r="Z148" s="7"/>
    </row>
    <row r="149" spans="1:26" ht="12.75" customHeight="1">
      <c r="A149" s="1062"/>
      <c r="B149" s="1062"/>
      <c r="C149" s="73"/>
      <c r="D149" s="1062"/>
      <c r="E149" s="7"/>
      <c r="F149" s="7"/>
      <c r="G149" s="7"/>
      <c r="H149" s="7"/>
      <c r="I149" s="72"/>
      <c r="J149" s="72"/>
      <c r="K149" s="7"/>
      <c r="L149" s="7"/>
      <c r="M149" s="7"/>
      <c r="N149" s="7"/>
      <c r="O149" s="7"/>
      <c r="P149" s="7"/>
      <c r="Q149" s="7"/>
      <c r="R149" s="7"/>
      <c r="S149" s="7"/>
      <c r="T149" s="7"/>
      <c r="U149" s="7"/>
      <c r="V149" s="7"/>
      <c r="W149" s="7"/>
      <c r="X149" s="7"/>
      <c r="Y149" s="7"/>
      <c r="Z149" s="7"/>
    </row>
    <row r="150" spans="1:26" ht="12.75" customHeight="1">
      <c r="A150" s="1062"/>
      <c r="B150" s="1062"/>
      <c r="C150" s="73"/>
      <c r="D150" s="1062"/>
      <c r="E150" s="7"/>
      <c r="F150" s="7"/>
      <c r="G150" s="7"/>
      <c r="H150" s="7"/>
      <c r="I150" s="72"/>
      <c r="J150" s="72"/>
      <c r="K150" s="7"/>
      <c r="L150" s="7"/>
      <c r="M150" s="7"/>
      <c r="N150" s="7"/>
      <c r="O150" s="7"/>
      <c r="P150" s="7"/>
      <c r="Q150" s="7"/>
      <c r="R150" s="7"/>
      <c r="S150" s="7"/>
      <c r="T150" s="7"/>
      <c r="U150" s="7"/>
      <c r="V150" s="7"/>
      <c r="W150" s="7"/>
      <c r="X150" s="7"/>
      <c r="Y150" s="7"/>
      <c r="Z150" s="7"/>
    </row>
    <row r="151" spans="1:26" ht="12.75" customHeight="1">
      <c r="A151" s="1062"/>
      <c r="B151" s="1062"/>
      <c r="C151" s="73"/>
      <c r="D151" s="1062"/>
      <c r="E151" s="7"/>
      <c r="F151" s="7"/>
      <c r="G151" s="7"/>
      <c r="H151" s="7"/>
      <c r="I151" s="72"/>
      <c r="J151" s="72"/>
      <c r="K151" s="7"/>
      <c r="L151" s="7"/>
      <c r="M151" s="7"/>
      <c r="N151" s="7"/>
      <c r="O151" s="7"/>
      <c r="P151" s="7"/>
      <c r="Q151" s="7"/>
      <c r="R151" s="7"/>
      <c r="S151" s="7"/>
      <c r="T151" s="7"/>
      <c r="U151" s="7"/>
      <c r="V151" s="7"/>
      <c r="W151" s="7"/>
      <c r="X151" s="7"/>
      <c r="Y151" s="7"/>
      <c r="Z151" s="7"/>
    </row>
    <row r="152" spans="1:26" ht="12.75" customHeight="1">
      <c r="A152" s="1062"/>
      <c r="B152" s="1062"/>
      <c r="C152" s="73"/>
      <c r="D152" s="1062"/>
      <c r="E152" s="7"/>
      <c r="F152" s="7"/>
      <c r="G152" s="7"/>
      <c r="H152" s="7"/>
      <c r="I152" s="72"/>
      <c r="J152" s="72"/>
      <c r="K152" s="7"/>
      <c r="L152" s="7"/>
      <c r="M152" s="7"/>
      <c r="N152" s="7"/>
      <c r="O152" s="7"/>
      <c r="P152" s="7"/>
      <c r="Q152" s="7"/>
      <c r="R152" s="7"/>
      <c r="S152" s="7"/>
      <c r="T152" s="7"/>
      <c r="U152" s="7"/>
      <c r="V152" s="7"/>
      <c r="W152" s="7"/>
      <c r="X152" s="7"/>
      <c r="Y152" s="7"/>
      <c r="Z152" s="7"/>
    </row>
    <row r="153" spans="1:26" ht="12.75" customHeight="1">
      <c r="A153" s="1062"/>
      <c r="B153" s="1062"/>
      <c r="C153" s="73"/>
      <c r="D153" s="1062"/>
      <c r="E153" s="7"/>
      <c r="F153" s="7"/>
      <c r="G153" s="7"/>
      <c r="H153" s="7"/>
      <c r="I153" s="72"/>
      <c r="J153" s="72"/>
      <c r="K153" s="7"/>
      <c r="L153" s="7"/>
      <c r="M153" s="7"/>
      <c r="N153" s="7"/>
      <c r="O153" s="7"/>
      <c r="P153" s="7"/>
      <c r="Q153" s="7"/>
      <c r="R153" s="7"/>
      <c r="S153" s="7"/>
      <c r="T153" s="7"/>
      <c r="U153" s="7"/>
      <c r="V153" s="7"/>
      <c r="W153" s="7"/>
      <c r="X153" s="7"/>
      <c r="Y153" s="7"/>
      <c r="Z153" s="7"/>
    </row>
    <row r="154" spans="1:26" ht="12.75" customHeight="1">
      <c r="A154" s="1062"/>
      <c r="B154" s="1062"/>
      <c r="C154" s="73"/>
      <c r="D154" s="1062"/>
      <c r="E154" s="7"/>
      <c r="F154" s="7"/>
      <c r="G154" s="7"/>
      <c r="H154" s="7"/>
      <c r="I154" s="72"/>
      <c r="J154" s="72"/>
      <c r="K154" s="7"/>
      <c r="L154" s="7"/>
      <c r="M154" s="7"/>
      <c r="N154" s="7"/>
      <c r="O154" s="7"/>
      <c r="P154" s="7"/>
      <c r="Q154" s="7"/>
      <c r="R154" s="7"/>
      <c r="S154" s="7"/>
      <c r="T154" s="7"/>
      <c r="U154" s="7"/>
      <c r="V154" s="7"/>
      <c r="W154" s="7"/>
      <c r="X154" s="7"/>
      <c r="Y154" s="7"/>
      <c r="Z154" s="7"/>
    </row>
    <row r="155" spans="1:26" ht="12.75" customHeight="1">
      <c r="A155" s="1062"/>
      <c r="B155" s="1062"/>
      <c r="C155" s="73"/>
      <c r="D155" s="1062"/>
      <c r="E155" s="7"/>
      <c r="F155" s="7"/>
      <c r="G155" s="7"/>
      <c r="H155" s="7"/>
      <c r="I155" s="72"/>
      <c r="J155" s="72"/>
      <c r="K155" s="7"/>
      <c r="L155" s="7"/>
      <c r="M155" s="7"/>
      <c r="N155" s="7"/>
      <c r="O155" s="7"/>
      <c r="P155" s="7"/>
      <c r="Q155" s="7"/>
      <c r="R155" s="7"/>
      <c r="S155" s="7"/>
      <c r="T155" s="7"/>
      <c r="U155" s="7"/>
      <c r="V155" s="7"/>
      <c r="W155" s="7"/>
      <c r="X155" s="7"/>
      <c r="Y155" s="7"/>
      <c r="Z155" s="7"/>
    </row>
    <row r="156" spans="1:26" ht="12.75" customHeight="1">
      <c r="A156" s="1062"/>
      <c r="B156" s="1062"/>
      <c r="C156" s="73"/>
      <c r="D156" s="1062"/>
      <c r="E156" s="7"/>
      <c r="F156" s="7"/>
      <c r="G156" s="7"/>
      <c r="H156" s="7"/>
      <c r="I156" s="72"/>
      <c r="J156" s="72"/>
      <c r="K156" s="7"/>
      <c r="L156" s="7"/>
      <c r="M156" s="7"/>
      <c r="N156" s="7"/>
      <c r="O156" s="7"/>
      <c r="P156" s="7"/>
      <c r="Q156" s="7"/>
      <c r="R156" s="7"/>
      <c r="S156" s="7"/>
      <c r="T156" s="7"/>
      <c r="U156" s="7"/>
      <c r="V156" s="7"/>
      <c r="W156" s="7"/>
      <c r="X156" s="7"/>
      <c r="Y156" s="7"/>
      <c r="Z156" s="7"/>
    </row>
    <row r="157" spans="1:26" ht="12.75" customHeight="1">
      <c r="A157" s="1062"/>
      <c r="B157" s="1062"/>
      <c r="C157" s="73"/>
      <c r="D157" s="1062"/>
      <c r="E157" s="7"/>
      <c r="F157" s="7"/>
      <c r="G157" s="7"/>
      <c r="H157" s="7"/>
      <c r="I157" s="72"/>
      <c r="J157" s="72"/>
      <c r="K157" s="7"/>
      <c r="L157" s="7"/>
      <c r="M157" s="7"/>
      <c r="N157" s="7"/>
      <c r="O157" s="7"/>
      <c r="P157" s="7"/>
      <c r="Q157" s="7"/>
      <c r="R157" s="7"/>
      <c r="S157" s="7"/>
      <c r="T157" s="7"/>
      <c r="U157" s="7"/>
      <c r="V157" s="7"/>
      <c r="W157" s="7"/>
      <c r="X157" s="7"/>
      <c r="Y157" s="7"/>
      <c r="Z157" s="7"/>
    </row>
    <row r="158" spans="1:26" ht="12.75" customHeight="1">
      <c r="A158" s="1062"/>
      <c r="B158" s="1062"/>
      <c r="C158" s="73"/>
      <c r="D158" s="1062"/>
      <c r="E158" s="7"/>
      <c r="F158" s="7"/>
      <c r="G158" s="7"/>
      <c r="H158" s="7"/>
      <c r="I158" s="72"/>
      <c r="J158" s="72"/>
      <c r="K158" s="7"/>
      <c r="L158" s="7"/>
      <c r="M158" s="7"/>
      <c r="N158" s="7"/>
      <c r="O158" s="7"/>
      <c r="P158" s="7"/>
      <c r="Q158" s="7"/>
      <c r="R158" s="7"/>
      <c r="S158" s="7"/>
      <c r="T158" s="7"/>
      <c r="U158" s="7"/>
      <c r="V158" s="7"/>
      <c r="W158" s="7"/>
      <c r="X158" s="7"/>
      <c r="Y158" s="7"/>
      <c r="Z158" s="7"/>
    </row>
    <row r="159" spans="1:26" ht="12.75" customHeight="1">
      <c r="A159" s="1062"/>
      <c r="B159" s="1062"/>
      <c r="C159" s="73"/>
      <c r="D159" s="1062"/>
      <c r="E159" s="7"/>
      <c r="F159" s="7"/>
      <c r="G159" s="7"/>
      <c r="H159" s="7"/>
      <c r="I159" s="72"/>
      <c r="J159" s="72"/>
      <c r="K159" s="7"/>
      <c r="L159" s="7"/>
      <c r="M159" s="7"/>
      <c r="N159" s="7"/>
      <c r="O159" s="7"/>
      <c r="P159" s="7"/>
      <c r="Q159" s="7"/>
      <c r="R159" s="7"/>
      <c r="S159" s="7"/>
      <c r="T159" s="7"/>
      <c r="U159" s="7"/>
      <c r="V159" s="7"/>
      <c r="W159" s="7"/>
      <c r="X159" s="7"/>
      <c r="Y159" s="7"/>
      <c r="Z159" s="7"/>
    </row>
    <row r="160" spans="1:26" ht="12.75" customHeight="1">
      <c r="A160" s="1062"/>
      <c r="B160" s="1062"/>
      <c r="C160" s="73"/>
      <c r="D160" s="1062"/>
      <c r="E160" s="7"/>
      <c r="F160" s="7"/>
      <c r="G160" s="7"/>
      <c r="H160" s="7"/>
      <c r="I160" s="72"/>
      <c r="J160" s="72"/>
      <c r="K160" s="7"/>
      <c r="L160" s="7"/>
      <c r="M160" s="7"/>
      <c r="N160" s="7"/>
      <c r="O160" s="7"/>
      <c r="P160" s="7"/>
      <c r="Q160" s="7"/>
      <c r="R160" s="7"/>
      <c r="S160" s="7"/>
      <c r="T160" s="7"/>
      <c r="U160" s="7"/>
      <c r="V160" s="7"/>
      <c r="W160" s="7"/>
      <c r="X160" s="7"/>
      <c r="Y160" s="7"/>
      <c r="Z160" s="7"/>
    </row>
    <row r="161" spans="1:26" ht="12.75" customHeight="1">
      <c r="A161" s="1062"/>
      <c r="B161" s="1062"/>
      <c r="C161" s="73"/>
      <c r="D161" s="1062"/>
      <c r="E161" s="7"/>
      <c r="F161" s="7"/>
      <c r="G161" s="7"/>
      <c r="H161" s="7"/>
      <c r="I161" s="72"/>
      <c r="J161" s="72"/>
      <c r="K161" s="7"/>
      <c r="L161" s="7"/>
      <c r="M161" s="7"/>
      <c r="N161" s="7"/>
      <c r="O161" s="7"/>
      <c r="P161" s="7"/>
      <c r="Q161" s="7"/>
      <c r="R161" s="7"/>
      <c r="S161" s="7"/>
      <c r="T161" s="7"/>
      <c r="U161" s="7"/>
      <c r="V161" s="7"/>
      <c r="W161" s="7"/>
      <c r="X161" s="7"/>
      <c r="Y161" s="7"/>
      <c r="Z161" s="7"/>
    </row>
    <row r="162" spans="1:26" ht="12.75" customHeight="1">
      <c r="A162" s="1062"/>
      <c r="B162" s="1062"/>
      <c r="C162" s="73"/>
      <c r="D162" s="1062"/>
      <c r="E162" s="7"/>
      <c r="F162" s="7"/>
      <c r="G162" s="7"/>
      <c r="H162" s="7"/>
      <c r="I162" s="72"/>
      <c r="J162" s="72"/>
      <c r="K162" s="7"/>
      <c r="L162" s="7"/>
      <c r="M162" s="7"/>
      <c r="N162" s="7"/>
      <c r="O162" s="7"/>
      <c r="P162" s="7"/>
      <c r="Q162" s="7"/>
      <c r="R162" s="7"/>
      <c r="S162" s="7"/>
      <c r="T162" s="7"/>
      <c r="U162" s="7"/>
      <c r="V162" s="7"/>
      <c r="W162" s="7"/>
      <c r="X162" s="7"/>
      <c r="Y162" s="7"/>
      <c r="Z162" s="7"/>
    </row>
    <row r="163" spans="1:26" ht="12.75" customHeight="1">
      <c r="A163" s="1062"/>
      <c r="B163" s="1062"/>
      <c r="C163" s="73"/>
      <c r="D163" s="1062"/>
      <c r="E163" s="7"/>
      <c r="F163" s="7"/>
      <c r="G163" s="7"/>
      <c r="H163" s="7"/>
      <c r="I163" s="72"/>
      <c r="J163" s="72"/>
      <c r="K163" s="7"/>
      <c r="L163" s="7"/>
      <c r="M163" s="7"/>
      <c r="N163" s="7"/>
      <c r="O163" s="7"/>
      <c r="P163" s="7"/>
      <c r="Q163" s="7"/>
      <c r="R163" s="7"/>
      <c r="S163" s="7"/>
      <c r="T163" s="7"/>
      <c r="U163" s="7"/>
      <c r="V163" s="7"/>
      <c r="W163" s="7"/>
      <c r="X163" s="7"/>
      <c r="Y163" s="7"/>
      <c r="Z163" s="7"/>
    </row>
    <row r="164" spans="1:26" ht="12.75" customHeight="1">
      <c r="A164" s="1062"/>
      <c r="B164" s="1062"/>
      <c r="C164" s="73"/>
      <c r="D164" s="1062"/>
      <c r="E164" s="7"/>
      <c r="F164" s="7"/>
      <c r="G164" s="7"/>
      <c r="H164" s="7"/>
      <c r="I164" s="72"/>
      <c r="J164" s="72"/>
      <c r="K164" s="7"/>
      <c r="L164" s="7"/>
      <c r="M164" s="7"/>
      <c r="N164" s="7"/>
      <c r="O164" s="7"/>
      <c r="P164" s="7"/>
      <c r="Q164" s="7"/>
      <c r="R164" s="7"/>
      <c r="S164" s="7"/>
      <c r="T164" s="7"/>
      <c r="U164" s="7"/>
      <c r="V164" s="7"/>
      <c r="W164" s="7"/>
      <c r="X164" s="7"/>
      <c r="Y164" s="7"/>
      <c r="Z164" s="7"/>
    </row>
    <row r="165" spans="1:26" ht="12.75" customHeight="1">
      <c r="A165" s="1062"/>
      <c r="B165" s="1062"/>
      <c r="C165" s="73"/>
      <c r="D165" s="1062"/>
      <c r="E165" s="7"/>
      <c r="F165" s="7"/>
      <c r="G165" s="7"/>
      <c r="H165" s="7"/>
      <c r="I165" s="72"/>
      <c r="J165" s="72"/>
      <c r="K165" s="7"/>
      <c r="L165" s="7"/>
      <c r="M165" s="7"/>
      <c r="N165" s="7"/>
      <c r="O165" s="7"/>
      <c r="P165" s="7"/>
      <c r="Q165" s="7"/>
      <c r="R165" s="7"/>
      <c r="S165" s="7"/>
      <c r="T165" s="7"/>
      <c r="U165" s="7"/>
      <c r="V165" s="7"/>
      <c r="W165" s="7"/>
      <c r="X165" s="7"/>
      <c r="Y165" s="7"/>
      <c r="Z165" s="7"/>
    </row>
    <row r="166" spans="1:26" ht="12.75" customHeight="1">
      <c r="A166" s="1062"/>
      <c r="B166" s="1062"/>
      <c r="C166" s="73"/>
      <c r="D166" s="1062"/>
      <c r="E166" s="7"/>
      <c r="F166" s="7"/>
      <c r="G166" s="7"/>
      <c r="H166" s="7"/>
      <c r="I166" s="72"/>
      <c r="J166" s="72"/>
      <c r="K166" s="7"/>
      <c r="L166" s="7"/>
      <c r="M166" s="7"/>
      <c r="N166" s="7"/>
      <c r="O166" s="7"/>
      <c r="P166" s="7"/>
      <c r="Q166" s="7"/>
      <c r="R166" s="7"/>
      <c r="S166" s="7"/>
      <c r="T166" s="7"/>
      <c r="U166" s="7"/>
      <c r="V166" s="7"/>
      <c r="W166" s="7"/>
      <c r="X166" s="7"/>
      <c r="Y166" s="7"/>
      <c r="Z166" s="7"/>
    </row>
    <row r="167" spans="1:26" ht="12.75" customHeight="1">
      <c r="A167" s="1062"/>
      <c r="B167" s="1062"/>
      <c r="C167" s="73"/>
      <c r="D167" s="1062"/>
      <c r="E167" s="7"/>
      <c r="F167" s="7"/>
      <c r="G167" s="7"/>
      <c r="H167" s="7"/>
      <c r="I167" s="72"/>
      <c r="J167" s="72"/>
      <c r="K167" s="7"/>
      <c r="L167" s="7"/>
      <c r="M167" s="7"/>
      <c r="N167" s="7"/>
      <c r="O167" s="7"/>
      <c r="P167" s="7"/>
      <c r="Q167" s="7"/>
      <c r="R167" s="7"/>
      <c r="S167" s="7"/>
      <c r="T167" s="7"/>
      <c r="U167" s="7"/>
      <c r="V167" s="7"/>
      <c r="W167" s="7"/>
      <c r="X167" s="7"/>
      <c r="Y167" s="7"/>
      <c r="Z167" s="7"/>
    </row>
    <row r="168" spans="1:26" ht="12.75" customHeight="1">
      <c r="A168" s="1062"/>
      <c r="B168" s="1062"/>
      <c r="C168" s="73"/>
      <c r="D168" s="1062"/>
      <c r="E168" s="7"/>
      <c r="F168" s="7"/>
      <c r="G168" s="7"/>
      <c r="H168" s="7"/>
      <c r="I168" s="72"/>
      <c r="J168" s="72"/>
      <c r="K168" s="7"/>
      <c r="L168" s="7"/>
      <c r="M168" s="7"/>
      <c r="N168" s="7"/>
      <c r="O168" s="7"/>
      <c r="P168" s="7"/>
      <c r="Q168" s="7"/>
      <c r="R168" s="7"/>
      <c r="S168" s="7"/>
      <c r="T168" s="7"/>
      <c r="U168" s="7"/>
      <c r="V168" s="7"/>
      <c r="W168" s="7"/>
      <c r="X168" s="7"/>
      <c r="Y168" s="7"/>
      <c r="Z168" s="7"/>
    </row>
    <row r="169" spans="1:26" ht="12.75" customHeight="1">
      <c r="A169" s="1062"/>
      <c r="B169" s="1062"/>
      <c r="C169" s="73"/>
      <c r="D169" s="1062"/>
      <c r="E169" s="7"/>
      <c r="F169" s="7"/>
      <c r="G169" s="7"/>
      <c r="H169" s="7"/>
      <c r="I169" s="72"/>
      <c r="J169" s="72"/>
      <c r="K169" s="7"/>
      <c r="L169" s="7"/>
      <c r="M169" s="7"/>
      <c r="N169" s="7"/>
      <c r="O169" s="7"/>
      <c r="P169" s="7"/>
      <c r="Q169" s="7"/>
      <c r="R169" s="7"/>
      <c r="S169" s="7"/>
      <c r="T169" s="7"/>
      <c r="U169" s="7"/>
      <c r="V169" s="7"/>
      <c r="W169" s="7"/>
      <c r="X169" s="7"/>
      <c r="Y169" s="7"/>
      <c r="Z169" s="7"/>
    </row>
    <row r="170" spans="1:26" ht="12.75" customHeight="1">
      <c r="A170" s="1062"/>
      <c r="B170" s="1062"/>
      <c r="C170" s="73"/>
      <c r="D170" s="1062"/>
      <c r="E170" s="7"/>
      <c r="F170" s="7"/>
      <c r="G170" s="7"/>
      <c r="H170" s="7"/>
      <c r="I170" s="72"/>
      <c r="J170" s="72"/>
      <c r="K170" s="7"/>
      <c r="L170" s="7"/>
      <c r="M170" s="7"/>
      <c r="N170" s="7"/>
      <c r="O170" s="7"/>
      <c r="P170" s="7"/>
      <c r="Q170" s="7"/>
      <c r="R170" s="7"/>
      <c r="S170" s="7"/>
      <c r="T170" s="7"/>
      <c r="U170" s="7"/>
      <c r="V170" s="7"/>
      <c r="W170" s="7"/>
      <c r="X170" s="7"/>
      <c r="Y170" s="7"/>
      <c r="Z170" s="7"/>
    </row>
    <row r="171" spans="1:26" ht="12.75" customHeight="1">
      <c r="A171" s="1062"/>
      <c r="B171" s="1062"/>
      <c r="C171" s="73"/>
      <c r="D171" s="1062"/>
      <c r="E171" s="7"/>
      <c r="F171" s="7"/>
      <c r="G171" s="7"/>
      <c r="H171" s="7"/>
      <c r="I171" s="72"/>
      <c r="J171" s="72"/>
      <c r="K171" s="7"/>
      <c r="L171" s="7"/>
      <c r="M171" s="7"/>
      <c r="N171" s="7"/>
      <c r="O171" s="7"/>
      <c r="P171" s="7"/>
      <c r="Q171" s="7"/>
      <c r="R171" s="7"/>
      <c r="S171" s="7"/>
      <c r="T171" s="7"/>
      <c r="U171" s="7"/>
      <c r="V171" s="7"/>
      <c r="W171" s="7"/>
      <c r="X171" s="7"/>
      <c r="Y171" s="7"/>
      <c r="Z171" s="7"/>
    </row>
    <row r="172" spans="1:26" ht="12.75" customHeight="1">
      <c r="A172" s="1062"/>
      <c r="B172" s="1062"/>
      <c r="C172" s="73"/>
      <c r="D172" s="1062"/>
      <c r="E172" s="7"/>
      <c r="F172" s="7"/>
      <c r="G172" s="7"/>
      <c r="H172" s="7"/>
      <c r="I172" s="72"/>
      <c r="J172" s="72"/>
      <c r="K172" s="7"/>
      <c r="L172" s="7"/>
      <c r="M172" s="7"/>
      <c r="N172" s="7"/>
      <c r="O172" s="7"/>
      <c r="P172" s="7"/>
      <c r="Q172" s="7"/>
      <c r="R172" s="7"/>
      <c r="S172" s="7"/>
      <c r="T172" s="7"/>
      <c r="U172" s="7"/>
      <c r="V172" s="7"/>
      <c r="W172" s="7"/>
      <c r="X172" s="7"/>
      <c r="Y172" s="7"/>
      <c r="Z172" s="7"/>
    </row>
    <row r="173" spans="1:26" ht="12.75" customHeight="1">
      <c r="A173" s="1062"/>
      <c r="B173" s="1062"/>
      <c r="C173" s="73"/>
      <c r="D173" s="1062"/>
      <c r="E173" s="7"/>
      <c r="F173" s="7"/>
      <c r="G173" s="7"/>
      <c r="H173" s="7"/>
      <c r="I173" s="72"/>
      <c r="J173" s="72"/>
      <c r="K173" s="7"/>
      <c r="L173" s="7"/>
      <c r="M173" s="7"/>
      <c r="N173" s="7"/>
      <c r="O173" s="7"/>
      <c r="P173" s="7"/>
      <c r="Q173" s="7"/>
      <c r="R173" s="7"/>
      <c r="S173" s="7"/>
      <c r="T173" s="7"/>
      <c r="U173" s="7"/>
      <c r="V173" s="7"/>
      <c r="W173" s="7"/>
      <c r="X173" s="7"/>
      <c r="Y173" s="7"/>
      <c r="Z173" s="7"/>
    </row>
    <row r="174" spans="1:26" ht="12.75" customHeight="1">
      <c r="A174" s="1062"/>
      <c r="B174" s="1062"/>
      <c r="C174" s="73"/>
      <c r="D174" s="1062"/>
      <c r="E174" s="7"/>
      <c r="F174" s="7"/>
      <c r="G174" s="7"/>
      <c r="H174" s="7"/>
      <c r="I174" s="72"/>
      <c r="J174" s="72"/>
      <c r="K174" s="7"/>
      <c r="L174" s="7"/>
      <c r="M174" s="7"/>
      <c r="N174" s="7"/>
      <c r="O174" s="7"/>
      <c r="P174" s="7"/>
      <c r="Q174" s="7"/>
      <c r="R174" s="7"/>
      <c r="S174" s="7"/>
      <c r="T174" s="7"/>
      <c r="U174" s="7"/>
      <c r="V174" s="7"/>
      <c r="W174" s="7"/>
      <c r="X174" s="7"/>
      <c r="Y174" s="7"/>
      <c r="Z174" s="7"/>
    </row>
    <row r="175" spans="1:26" ht="12.75" customHeight="1">
      <c r="A175" s="1062"/>
      <c r="B175" s="1062"/>
      <c r="C175" s="73"/>
      <c r="D175" s="1062"/>
      <c r="E175" s="7"/>
      <c r="F175" s="7"/>
      <c r="G175" s="7"/>
      <c r="H175" s="7"/>
      <c r="I175" s="72"/>
      <c r="J175" s="72"/>
      <c r="K175" s="7"/>
      <c r="L175" s="7"/>
      <c r="M175" s="7"/>
      <c r="N175" s="7"/>
      <c r="O175" s="7"/>
      <c r="P175" s="7"/>
      <c r="Q175" s="7"/>
      <c r="R175" s="7"/>
      <c r="S175" s="7"/>
      <c r="T175" s="7"/>
      <c r="U175" s="7"/>
      <c r="V175" s="7"/>
      <c r="W175" s="7"/>
      <c r="X175" s="7"/>
      <c r="Y175" s="7"/>
      <c r="Z175" s="7"/>
    </row>
    <row r="176" spans="1:26" ht="12.75" customHeight="1">
      <c r="A176" s="1062"/>
      <c r="B176" s="1062"/>
      <c r="C176" s="73"/>
      <c r="D176" s="1062"/>
      <c r="E176" s="7"/>
      <c r="F176" s="7"/>
      <c r="G176" s="7"/>
      <c r="H176" s="7"/>
      <c r="I176" s="72"/>
      <c r="J176" s="72"/>
      <c r="K176" s="7"/>
      <c r="L176" s="7"/>
      <c r="M176" s="7"/>
      <c r="N176" s="7"/>
      <c r="O176" s="7"/>
      <c r="P176" s="7"/>
      <c r="Q176" s="7"/>
      <c r="R176" s="7"/>
      <c r="S176" s="7"/>
      <c r="T176" s="7"/>
      <c r="U176" s="7"/>
      <c r="V176" s="7"/>
      <c r="W176" s="7"/>
      <c r="X176" s="7"/>
      <c r="Y176" s="7"/>
      <c r="Z176" s="7"/>
    </row>
    <row r="177" spans="1:26" ht="12.75" customHeight="1">
      <c r="A177" s="1062"/>
      <c r="B177" s="1062"/>
      <c r="C177" s="73"/>
      <c r="D177" s="1062"/>
      <c r="E177" s="7"/>
      <c r="F177" s="7"/>
      <c r="G177" s="7"/>
      <c r="H177" s="7"/>
      <c r="I177" s="72"/>
      <c r="J177" s="72"/>
      <c r="K177" s="7"/>
      <c r="L177" s="7"/>
      <c r="M177" s="7"/>
      <c r="N177" s="7"/>
      <c r="O177" s="7"/>
      <c r="P177" s="7"/>
      <c r="Q177" s="7"/>
      <c r="R177" s="7"/>
      <c r="S177" s="7"/>
      <c r="T177" s="7"/>
      <c r="U177" s="7"/>
      <c r="V177" s="7"/>
      <c r="W177" s="7"/>
      <c r="X177" s="7"/>
      <c r="Y177" s="7"/>
      <c r="Z177" s="7"/>
    </row>
    <row r="178" spans="1:26" ht="12.75" customHeight="1">
      <c r="A178" s="1062"/>
      <c r="B178" s="1062"/>
      <c r="C178" s="73"/>
      <c r="D178" s="1062"/>
      <c r="E178" s="7"/>
      <c r="F178" s="7"/>
      <c r="G178" s="7"/>
      <c r="H178" s="7"/>
      <c r="I178" s="72"/>
      <c r="J178" s="72"/>
      <c r="K178" s="7"/>
      <c r="L178" s="7"/>
      <c r="M178" s="7"/>
      <c r="N178" s="7"/>
      <c r="O178" s="7"/>
      <c r="P178" s="7"/>
      <c r="Q178" s="7"/>
      <c r="R178" s="7"/>
      <c r="S178" s="7"/>
      <c r="T178" s="7"/>
      <c r="U178" s="7"/>
      <c r="V178" s="7"/>
      <c r="W178" s="7"/>
      <c r="X178" s="7"/>
      <c r="Y178" s="7"/>
      <c r="Z178" s="7"/>
    </row>
    <row r="179" spans="1:26" ht="12.75" customHeight="1">
      <c r="A179" s="1062"/>
      <c r="B179" s="1062"/>
      <c r="C179" s="73"/>
      <c r="D179" s="1062"/>
      <c r="E179" s="7"/>
      <c r="F179" s="7"/>
      <c r="G179" s="7"/>
      <c r="H179" s="7"/>
      <c r="I179" s="72"/>
      <c r="J179" s="72"/>
      <c r="K179" s="7"/>
      <c r="L179" s="7"/>
      <c r="M179" s="7"/>
      <c r="N179" s="7"/>
      <c r="O179" s="7"/>
      <c r="P179" s="7"/>
      <c r="Q179" s="7"/>
      <c r="R179" s="7"/>
      <c r="S179" s="7"/>
      <c r="T179" s="7"/>
      <c r="U179" s="7"/>
      <c r="V179" s="7"/>
      <c r="W179" s="7"/>
      <c r="X179" s="7"/>
      <c r="Y179" s="7"/>
      <c r="Z179" s="7"/>
    </row>
    <row r="180" spans="1:26" ht="12.75" customHeight="1">
      <c r="A180" s="1062"/>
      <c r="B180" s="1062"/>
      <c r="C180" s="73"/>
      <c r="D180" s="1062"/>
      <c r="E180" s="7"/>
      <c r="F180" s="7"/>
      <c r="G180" s="7"/>
      <c r="H180" s="7"/>
      <c r="I180" s="72"/>
      <c r="J180" s="72"/>
      <c r="K180" s="7"/>
      <c r="L180" s="7"/>
      <c r="M180" s="7"/>
      <c r="N180" s="7"/>
      <c r="O180" s="7"/>
      <c r="P180" s="7"/>
      <c r="Q180" s="7"/>
      <c r="R180" s="7"/>
      <c r="S180" s="7"/>
      <c r="T180" s="7"/>
      <c r="U180" s="7"/>
      <c r="V180" s="7"/>
      <c r="W180" s="7"/>
      <c r="X180" s="7"/>
      <c r="Y180" s="7"/>
      <c r="Z180" s="7"/>
    </row>
    <row r="181" spans="1:26" ht="12.75" customHeight="1">
      <c r="A181" s="1062"/>
      <c r="B181" s="1062"/>
      <c r="C181" s="73"/>
      <c r="D181" s="1062"/>
      <c r="E181" s="7"/>
      <c r="F181" s="7"/>
      <c r="G181" s="7"/>
      <c r="H181" s="7"/>
      <c r="I181" s="72"/>
      <c r="J181" s="72"/>
      <c r="K181" s="7"/>
      <c r="L181" s="7"/>
      <c r="M181" s="7"/>
      <c r="N181" s="7"/>
      <c r="O181" s="7"/>
      <c r="P181" s="7"/>
      <c r="Q181" s="7"/>
      <c r="R181" s="7"/>
      <c r="S181" s="7"/>
      <c r="T181" s="7"/>
      <c r="U181" s="7"/>
      <c r="V181" s="7"/>
      <c r="W181" s="7"/>
      <c r="X181" s="7"/>
      <c r="Y181" s="7"/>
      <c r="Z181" s="7"/>
    </row>
    <row r="182" spans="1:26" ht="12.75" customHeight="1">
      <c r="A182" s="1062"/>
      <c r="B182" s="1062"/>
      <c r="C182" s="73"/>
      <c r="D182" s="1062"/>
      <c r="E182" s="7"/>
      <c r="F182" s="7"/>
      <c r="G182" s="7"/>
      <c r="H182" s="7"/>
      <c r="I182" s="72"/>
      <c r="J182" s="72"/>
      <c r="K182" s="7"/>
      <c r="L182" s="7"/>
      <c r="M182" s="7"/>
      <c r="N182" s="7"/>
      <c r="O182" s="7"/>
      <c r="P182" s="7"/>
      <c r="Q182" s="7"/>
      <c r="R182" s="7"/>
      <c r="S182" s="7"/>
      <c r="T182" s="7"/>
      <c r="U182" s="7"/>
      <c r="V182" s="7"/>
      <c r="W182" s="7"/>
      <c r="X182" s="7"/>
      <c r="Y182" s="7"/>
      <c r="Z182" s="7"/>
    </row>
    <row r="183" spans="1:26" ht="12.75" customHeight="1">
      <c r="A183" s="1062"/>
      <c r="B183" s="1062"/>
      <c r="C183" s="73"/>
      <c r="D183" s="1062"/>
      <c r="E183" s="7"/>
      <c r="F183" s="7"/>
      <c r="G183" s="7"/>
      <c r="H183" s="7"/>
      <c r="I183" s="72"/>
      <c r="J183" s="72"/>
      <c r="K183" s="7"/>
      <c r="L183" s="7"/>
      <c r="M183" s="7"/>
      <c r="N183" s="7"/>
      <c r="O183" s="7"/>
      <c r="P183" s="7"/>
      <c r="Q183" s="7"/>
      <c r="R183" s="7"/>
      <c r="S183" s="7"/>
      <c r="T183" s="7"/>
      <c r="U183" s="7"/>
      <c r="V183" s="7"/>
      <c r="W183" s="7"/>
      <c r="X183" s="7"/>
      <c r="Y183" s="7"/>
      <c r="Z183" s="7"/>
    </row>
    <row r="184" spans="1:26" ht="12.75" customHeight="1">
      <c r="A184" s="1062"/>
      <c r="B184" s="1062"/>
      <c r="C184" s="73"/>
      <c r="D184" s="1062"/>
      <c r="E184" s="7"/>
      <c r="F184" s="7"/>
      <c r="G184" s="7"/>
      <c r="H184" s="7"/>
      <c r="I184" s="72"/>
      <c r="J184" s="72"/>
      <c r="K184" s="7"/>
      <c r="L184" s="7"/>
      <c r="M184" s="7"/>
      <c r="N184" s="7"/>
      <c r="O184" s="7"/>
      <c r="P184" s="7"/>
      <c r="Q184" s="7"/>
      <c r="R184" s="7"/>
      <c r="S184" s="7"/>
      <c r="T184" s="7"/>
      <c r="U184" s="7"/>
      <c r="V184" s="7"/>
      <c r="W184" s="7"/>
      <c r="X184" s="7"/>
      <c r="Y184" s="7"/>
      <c r="Z184" s="7"/>
    </row>
    <row r="185" spans="1:26" ht="12.75" customHeight="1">
      <c r="A185" s="1062"/>
      <c r="B185" s="1062"/>
      <c r="C185" s="73"/>
      <c r="D185" s="1062"/>
      <c r="E185" s="7"/>
      <c r="F185" s="7"/>
      <c r="G185" s="7"/>
      <c r="H185" s="7"/>
      <c r="I185" s="72"/>
      <c r="J185" s="72"/>
      <c r="K185" s="7"/>
      <c r="L185" s="7"/>
      <c r="M185" s="7"/>
      <c r="N185" s="7"/>
      <c r="O185" s="7"/>
      <c r="P185" s="7"/>
      <c r="Q185" s="7"/>
      <c r="R185" s="7"/>
      <c r="S185" s="7"/>
      <c r="T185" s="7"/>
      <c r="U185" s="7"/>
      <c r="V185" s="7"/>
      <c r="W185" s="7"/>
      <c r="X185" s="7"/>
      <c r="Y185" s="7"/>
      <c r="Z185" s="7"/>
    </row>
    <row r="186" spans="1:26" ht="12.75" customHeight="1">
      <c r="A186" s="1062"/>
      <c r="B186" s="1062"/>
      <c r="C186" s="73"/>
      <c r="D186" s="1062"/>
      <c r="E186" s="7"/>
      <c r="F186" s="7"/>
      <c r="G186" s="7"/>
      <c r="H186" s="7"/>
      <c r="I186" s="72"/>
      <c r="J186" s="72"/>
      <c r="K186" s="7"/>
      <c r="L186" s="7"/>
      <c r="M186" s="7"/>
      <c r="N186" s="7"/>
      <c r="O186" s="7"/>
      <c r="P186" s="7"/>
      <c r="Q186" s="7"/>
      <c r="R186" s="7"/>
      <c r="S186" s="7"/>
      <c r="T186" s="7"/>
      <c r="U186" s="7"/>
      <c r="V186" s="7"/>
      <c r="W186" s="7"/>
      <c r="X186" s="7"/>
      <c r="Y186" s="7"/>
      <c r="Z186" s="7"/>
    </row>
    <row r="187" spans="1:26" ht="12.75" customHeight="1">
      <c r="A187" s="1062"/>
      <c r="B187" s="1062"/>
      <c r="C187" s="73"/>
      <c r="D187" s="1062"/>
      <c r="E187" s="7"/>
      <c r="F187" s="7"/>
      <c r="G187" s="7"/>
      <c r="H187" s="7"/>
      <c r="I187" s="72"/>
      <c r="J187" s="72"/>
      <c r="K187" s="7"/>
      <c r="L187" s="7"/>
      <c r="M187" s="7"/>
      <c r="N187" s="7"/>
      <c r="O187" s="7"/>
      <c r="P187" s="7"/>
      <c r="Q187" s="7"/>
      <c r="R187" s="7"/>
      <c r="S187" s="7"/>
      <c r="T187" s="7"/>
      <c r="U187" s="7"/>
      <c r="V187" s="7"/>
      <c r="W187" s="7"/>
      <c r="X187" s="7"/>
      <c r="Y187" s="7"/>
      <c r="Z187" s="7"/>
    </row>
    <row r="188" spans="1:26" ht="12.75" customHeight="1">
      <c r="A188" s="1062"/>
      <c r="B188" s="1062"/>
      <c r="C188" s="73"/>
      <c r="D188" s="1062"/>
      <c r="E188" s="7"/>
      <c r="F188" s="7"/>
      <c r="G188" s="7"/>
      <c r="H188" s="7"/>
      <c r="I188" s="72"/>
      <c r="J188" s="72"/>
      <c r="K188" s="7"/>
      <c r="L188" s="7"/>
      <c r="M188" s="7"/>
      <c r="N188" s="7"/>
      <c r="O188" s="7"/>
      <c r="P188" s="7"/>
      <c r="Q188" s="7"/>
      <c r="R188" s="7"/>
      <c r="S188" s="7"/>
      <c r="T188" s="7"/>
      <c r="U188" s="7"/>
      <c r="V188" s="7"/>
      <c r="W188" s="7"/>
      <c r="X188" s="7"/>
      <c r="Y188" s="7"/>
      <c r="Z188" s="7"/>
    </row>
    <row r="189" spans="1:26" ht="12.75" customHeight="1">
      <c r="A189" s="1062"/>
      <c r="B189" s="1062"/>
      <c r="C189" s="73"/>
      <c r="D189" s="1062"/>
      <c r="E189" s="7"/>
      <c r="F189" s="7"/>
      <c r="G189" s="7"/>
      <c r="H189" s="7"/>
      <c r="I189" s="72"/>
      <c r="J189" s="72"/>
      <c r="K189" s="7"/>
      <c r="L189" s="7"/>
      <c r="M189" s="7"/>
      <c r="N189" s="7"/>
      <c r="O189" s="7"/>
      <c r="P189" s="7"/>
      <c r="Q189" s="7"/>
      <c r="R189" s="7"/>
      <c r="S189" s="7"/>
      <c r="T189" s="7"/>
      <c r="U189" s="7"/>
      <c r="V189" s="7"/>
      <c r="W189" s="7"/>
      <c r="X189" s="7"/>
      <c r="Y189" s="7"/>
      <c r="Z189" s="7"/>
    </row>
    <row r="190" spans="1:26" ht="12.75" customHeight="1">
      <c r="A190" s="1062"/>
      <c r="B190" s="1062"/>
      <c r="C190" s="73"/>
      <c r="D190" s="1062"/>
      <c r="E190" s="7"/>
      <c r="F190" s="7"/>
      <c r="G190" s="7"/>
      <c r="H190" s="7"/>
      <c r="I190" s="72"/>
      <c r="J190" s="72"/>
      <c r="K190" s="7"/>
      <c r="L190" s="7"/>
      <c r="M190" s="7"/>
      <c r="N190" s="7"/>
      <c r="O190" s="7"/>
      <c r="P190" s="7"/>
      <c r="Q190" s="7"/>
      <c r="R190" s="7"/>
      <c r="S190" s="7"/>
      <c r="T190" s="7"/>
      <c r="U190" s="7"/>
      <c r="V190" s="7"/>
      <c r="W190" s="7"/>
      <c r="X190" s="7"/>
      <c r="Y190" s="7"/>
      <c r="Z190" s="7"/>
    </row>
    <row r="191" spans="1:26" ht="12.75" customHeight="1">
      <c r="A191" s="1062"/>
      <c r="B191" s="1062"/>
      <c r="C191" s="73"/>
      <c r="D191" s="1062"/>
      <c r="E191" s="7"/>
      <c r="F191" s="7"/>
      <c r="G191" s="7"/>
      <c r="H191" s="7"/>
      <c r="I191" s="72"/>
      <c r="J191" s="72"/>
      <c r="K191" s="7"/>
      <c r="L191" s="7"/>
      <c r="M191" s="7"/>
      <c r="N191" s="7"/>
      <c r="O191" s="7"/>
      <c r="P191" s="7"/>
      <c r="Q191" s="7"/>
      <c r="R191" s="7"/>
      <c r="S191" s="7"/>
      <c r="T191" s="7"/>
      <c r="U191" s="7"/>
      <c r="V191" s="7"/>
      <c r="W191" s="7"/>
      <c r="X191" s="7"/>
      <c r="Y191" s="7"/>
      <c r="Z191" s="7"/>
    </row>
    <row r="192" spans="1:26" ht="12.75" customHeight="1">
      <c r="A192" s="1062"/>
      <c r="B192" s="1062"/>
      <c r="C192" s="73"/>
      <c r="D192" s="1062"/>
      <c r="E192" s="7"/>
      <c r="F192" s="7"/>
      <c r="G192" s="7"/>
      <c r="H192" s="7"/>
      <c r="I192" s="72"/>
      <c r="J192" s="72"/>
      <c r="K192" s="7"/>
      <c r="L192" s="7"/>
      <c r="M192" s="7"/>
      <c r="N192" s="7"/>
      <c r="O192" s="7"/>
      <c r="P192" s="7"/>
      <c r="Q192" s="7"/>
      <c r="R192" s="7"/>
      <c r="S192" s="7"/>
      <c r="T192" s="7"/>
      <c r="U192" s="7"/>
      <c r="V192" s="7"/>
      <c r="W192" s="7"/>
      <c r="X192" s="7"/>
      <c r="Y192" s="7"/>
      <c r="Z192" s="7"/>
    </row>
    <row r="193" spans="1:26" ht="12.75" customHeight="1">
      <c r="A193" s="1062"/>
      <c r="B193" s="1062"/>
      <c r="C193" s="73"/>
      <c r="D193" s="1062"/>
      <c r="E193" s="7"/>
      <c r="F193" s="7"/>
      <c r="G193" s="7"/>
      <c r="H193" s="7"/>
      <c r="I193" s="72"/>
      <c r="J193" s="72"/>
      <c r="K193" s="7"/>
      <c r="L193" s="7"/>
      <c r="M193" s="7"/>
      <c r="N193" s="7"/>
      <c r="O193" s="7"/>
      <c r="P193" s="7"/>
      <c r="Q193" s="7"/>
      <c r="R193" s="7"/>
      <c r="S193" s="7"/>
      <c r="T193" s="7"/>
      <c r="U193" s="7"/>
      <c r="V193" s="7"/>
      <c r="W193" s="7"/>
      <c r="X193" s="7"/>
      <c r="Y193" s="7"/>
      <c r="Z193" s="7"/>
    </row>
    <row r="194" spans="1:26" ht="12.75" customHeight="1">
      <c r="A194" s="1062"/>
      <c r="B194" s="1062"/>
      <c r="C194" s="73"/>
      <c r="D194" s="1062"/>
      <c r="E194" s="7"/>
      <c r="F194" s="7"/>
      <c r="G194" s="7"/>
      <c r="H194" s="7"/>
      <c r="I194" s="72"/>
      <c r="J194" s="72"/>
      <c r="K194" s="7"/>
      <c r="L194" s="7"/>
      <c r="M194" s="7"/>
      <c r="N194" s="7"/>
      <c r="O194" s="7"/>
      <c r="P194" s="7"/>
      <c r="Q194" s="7"/>
      <c r="R194" s="7"/>
      <c r="S194" s="7"/>
      <c r="T194" s="7"/>
      <c r="U194" s="7"/>
      <c r="V194" s="7"/>
      <c r="W194" s="7"/>
      <c r="X194" s="7"/>
      <c r="Y194" s="7"/>
      <c r="Z194" s="7"/>
    </row>
    <row r="195" spans="1:26" ht="12.75" customHeight="1">
      <c r="A195" s="1062"/>
      <c r="B195" s="1062"/>
      <c r="C195" s="73"/>
      <c r="D195" s="1062"/>
      <c r="E195" s="7"/>
      <c r="F195" s="7"/>
      <c r="G195" s="7"/>
      <c r="H195" s="7"/>
      <c r="I195" s="72"/>
      <c r="J195" s="72"/>
      <c r="K195" s="7"/>
      <c r="L195" s="7"/>
      <c r="M195" s="7"/>
      <c r="N195" s="7"/>
      <c r="O195" s="7"/>
      <c r="P195" s="7"/>
      <c r="Q195" s="7"/>
      <c r="R195" s="7"/>
      <c r="S195" s="7"/>
      <c r="T195" s="7"/>
      <c r="U195" s="7"/>
      <c r="V195" s="7"/>
      <c r="W195" s="7"/>
      <c r="X195" s="7"/>
      <c r="Y195" s="7"/>
      <c r="Z195" s="7"/>
    </row>
    <row r="196" spans="1:26" ht="12.75" customHeight="1">
      <c r="A196" s="1062"/>
      <c r="B196" s="1062"/>
      <c r="C196" s="73"/>
      <c r="D196" s="1062"/>
      <c r="E196" s="7"/>
      <c r="F196" s="7"/>
      <c r="G196" s="7"/>
      <c r="H196" s="7"/>
      <c r="I196" s="72"/>
      <c r="J196" s="72"/>
      <c r="K196" s="7"/>
      <c r="L196" s="7"/>
      <c r="M196" s="7"/>
      <c r="N196" s="7"/>
      <c r="O196" s="7"/>
      <c r="P196" s="7"/>
      <c r="Q196" s="7"/>
      <c r="R196" s="7"/>
      <c r="S196" s="7"/>
      <c r="T196" s="7"/>
      <c r="U196" s="7"/>
      <c r="V196" s="7"/>
      <c r="W196" s="7"/>
      <c r="X196" s="7"/>
      <c r="Y196" s="7"/>
      <c r="Z196" s="7"/>
    </row>
    <row r="197" spans="1:26" ht="12.75" customHeight="1">
      <c r="A197" s="1062"/>
      <c r="B197" s="1062"/>
      <c r="C197" s="73"/>
      <c r="D197" s="1062"/>
      <c r="E197" s="7"/>
      <c r="F197" s="7"/>
      <c r="G197" s="7"/>
      <c r="H197" s="7"/>
      <c r="I197" s="72"/>
      <c r="J197" s="72"/>
      <c r="K197" s="7"/>
      <c r="L197" s="7"/>
      <c r="M197" s="7"/>
      <c r="N197" s="7"/>
      <c r="O197" s="7"/>
      <c r="P197" s="7"/>
      <c r="Q197" s="7"/>
      <c r="R197" s="7"/>
      <c r="S197" s="7"/>
      <c r="T197" s="7"/>
      <c r="U197" s="7"/>
      <c r="V197" s="7"/>
      <c r="W197" s="7"/>
      <c r="X197" s="7"/>
      <c r="Y197" s="7"/>
      <c r="Z197" s="7"/>
    </row>
    <row r="198" spans="1:26" ht="12.75" customHeight="1">
      <c r="A198" s="1062"/>
      <c r="B198" s="1062"/>
      <c r="C198" s="73"/>
      <c r="D198" s="1062"/>
      <c r="E198" s="7"/>
      <c r="F198" s="7"/>
      <c r="G198" s="7"/>
      <c r="H198" s="7"/>
      <c r="I198" s="72"/>
      <c r="J198" s="72"/>
      <c r="K198" s="7"/>
      <c r="L198" s="7"/>
      <c r="M198" s="7"/>
      <c r="N198" s="7"/>
      <c r="O198" s="7"/>
      <c r="P198" s="7"/>
      <c r="Q198" s="7"/>
      <c r="R198" s="7"/>
      <c r="S198" s="7"/>
      <c r="T198" s="7"/>
      <c r="U198" s="7"/>
      <c r="V198" s="7"/>
      <c r="W198" s="7"/>
      <c r="X198" s="7"/>
      <c r="Y198" s="7"/>
      <c r="Z198" s="7"/>
    </row>
    <row r="199" spans="1:26" ht="12.75" customHeight="1">
      <c r="A199" s="1062"/>
      <c r="B199" s="1062"/>
      <c r="C199" s="73"/>
      <c r="D199" s="1062"/>
      <c r="E199" s="7"/>
      <c r="F199" s="7"/>
      <c r="G199" s="7"/>
      <c r="H199" s="7"/>
      <c r="I199" s="72"/>
      <c r="J199" s="72"/>
      <c r="K199" s="7"/>
      <c r="L199" s="7"/>
      <c r="M199" s="7"/>
      <c r="N199" s="7"/>
      <c r="O199" s="7"/>
      <c r="P199" s="7"/>
      <c r="Q199" s="7"/>
      <c r="R199" s="7"/>
      <c r="S199" s="7"/>
      <c r="T199" s="7"/>
      <c r="U199" s="7"/>
      <c r="V199" s="7"/>
      <c r="W199" s="7"/>
      <c r="X199" s="7"/>
      <c r="Y199" s="7"/>
      <c r="Z199" s="7"/>
    </row>
    <row r="200" spans="1:26" ht="12.75" customHeight="1">
      <c r="A200" s="1062"/>
      <c r="B200" s="1062"/>
      <c r="C200" s="73"/>
      <c r="D200" s="1062"/>
      <c r="E200" s="7"/>
      <c r="F200" s="7"/>
      <c r="G200" s="7"/>
      <c r="H200" s="7"/>
      <c r="I200" s="72"/>
      <c r="J200" s="72"/>
      <c r="K200" s="7"/>
      <c r="L200" s="7"/>
      <c r="M200" s="7"/>
      <c r="N200" s="7"/>
      <c r="O200" s="7"/>
      <c r="P200" s="7"/>
      <c r="Q200" s="7"/>
      <c r="R200" s="7"/>
      <c r="S200" s="7"/>
      <c r="T200" s="7"/>
      <c r="U200" s="7"/>
      <c r="V200" s="7"/>
      <c r="W200" s="7"/>
      <c r="X200" s="7"/>
      <c r="Y200" s="7"/>
      <c r="Z200" s="7"/>
    </row>
    <row r="201" spans="1:26" ht="12.75" customHeight="1">
      <c r="A201" s="1062"/>
      <c r="B201" s="1062"/>
      <c r="C201" s="73"/>
      <c r="D201" s="1062"/>
      <c r="E201" s="7"/>
      <c r="F201" s="7"/>
      <c r="G201" s="7"/>
      <c r="H201" s="7"/>
      <c r="I201" s="72"/>
      <c r="J201" s="72"/>
      <c r="K201" s="7"/>
      <c r="L201" s="7"/>
      <c r="M201" s="7"/>
      <c r="N201" s="7"/>
      <c r="O201" s="7"/>
      <c r="P201" s="7"/>
      <c r="Q201" s="7"/>
      <c r="R201" s="7"/>
      <c r="S201" s="7"/>
      <c r="T201" s="7"/>
      <c r="U201" s="7"/>
      <c r="V201" s="7"/>
      <c r="W201" s="7"/>
      <c r="X201" s="7"/>
      <c r="Y201" s="7"/>
      <c r="Z201" s="7"/>
    </row>
    <row r="202" spans="1:26" ht="12.75" customHeight="1">
      <c r="A202" s="1062"/>
      <c r="B202" s="1062"/>
      <c r="C202" s="73"/>
      <c r="D202" s="1062"/>
      <c r="E202" s="7"/>
      <c r="F202" s="7"/>
      <c r="G202" s="7"/>
      <c r="H202" s="7"/>
      <c r="I202" s="72"/>
      <c r="J202" s="72"/>
      <c r="K202" s="7"/>
      <c r="L202" s="7"/>
      <c r="M202" s="7"/>
      <c r="N202" s="7"/>
      <c r="O202" s="7"/>
      <c r="P202" s="7"/>
      <c r="Q202" s="7"/>
      <c r="R202" s="7"/>
      <c r="S202" s="7"/>
      <c r="T202" s="7"/>
      <c r="U202" s="7"/>
      <c r="V202" s="7"/>
      <c r="W202" s="7"/>
      <c r="X202" s="7"/>
      <c r="Y202" s="7"/>
      <c r="Z202" s="7"/>
    </row>
    <row r="203" spans="1:26" ht="12.75" customHeight="1">
      <c r="A203" s="1062"/>
      <c r="B203" s="1062"/>
      <c r="C203" s="73"/>
      <c r="D203" s="1062"/>
      <c r="E203" s="7"/>
      <c r="F203" s="7"/>
      <c r="G203" s="7"/>
      <c r="H203" s="7"/>
      <c r="I203" s="72"/>
      <c r="J203" s="72"/>
      <c r="K203" s="7"/>
      <c r="L203" s="7"/>
      <c r="M203" s="7"/>
      <c r="N203" s="7"/>
      <c r="O203" s="7"/>
      <c r="P203" s="7"/>
      <c r="Q203" s="7"/>
      <c r="R203" s="7"/>
      <c r="S203" s="7"/>
      <c r="T203" s="7"/>
      <c r="U203" s="7"/>
      <c r="V203" s="7"/>
      <c r="W203" s="7"/>
      <c r="X203" s="7"/>
      <c r="Y203" s="7"/>
      <c r="Z203" s="7"/>
    </row>
    <row r="204" spans="1:26" ht="12.75" customHeight="1">
      <c r="A204" s="1062"/>
      <c r="B204" s="1062"/>
      <c r="C204" s="73"/>
      <c r="D204" s="1062"/>
      <c r="E204" s="7"/>
      <c r="F204" s="7"/>
      <c r="G204" s="7"/>
      <c r="H204" s="7"/>
      <c r="I204" s="72"/>
      <c r="J204" s="72"/>
      <c r="K204" s="7"/>
      <c r="L204" s="7"/>
      <c r="M204" s="7"/>
      <c r="N204" s="7"/>
      <c r="O204" s="7"/>
      <c r="P204" s="7"/>
      <c r="Q204" s="7"/>
      <c r="R204" s="7"/>
      <c r="S204" s="7"/>
      <c r="T204" s="7"/>
      <c r="U204" s="7"/>
      <c r="V204" s="7"/>
      <c r="W204" s="7"/>
      <c r="X204" s="7"/>
      <c r="Y204" s="7"/>
      <c r="Z204" s="7"/>
    </row>
    <row r="205" spans="1:26" ht="12.75" customHeight="1">
      <c r="A205" s="1062"/>
      <c r="B205" s="1062"/>
      <c r="C205" s="73"/>
      <c r="D205" s="1062"/>
      <c r="E205" s="7"/>
      <c r="F205" s="7"/>
      <c r="G205" s="7"/>
      <c r="H205" s="7"/>
      <c r="I205" s="72"/>
      <c r="J205" s="72"/>
      <c r="K205" s="7"/>
      <c r="L205" s="7"/>
      <c r="M205" s="7"/>
      <c r="N205" s="7"/>
      <c r="O205" s="7"/>
      <c r="P205" s="7"/>
      <c r="Q205" s="7"/>
      <c r="R205" s="7"/>
      <c r="S205" s="7"/>
      <c r="T205" s="7"/>
      <c r="U205" s="7"/>
      <c r="V205" s="7"/>
      <c r="W205" s="7"/>
      <c r="X205" s="7"/>
      <c r="Y205" s="7"/>
      <c r="Z205" s="7"/>
    </row>
    <row r="206" spans="1:26" ht="12.75" customHeight="1">
      <c r="A206" s="1062"/>
      <c r="B206" s="1062"/>
      <c r="C206" s="73"/>
      <c r="D206" s="1062"/>
      <c r="E206" s="7"/>
      <c r="F206" s="7"/>
      <c r="G206" s="7"/>
      <c r="H206" s="7"/>
      <c r="I206" s="72"/>
      <c r="J206" s="72"/>
      <c r="K206" s="7"/>
      <c r="L206" s="7"/>
      <c r="M206" s="7"/>
      <c r="N206" s="7"/>
      <c r="O206" s="7"/>
      <c r="P206" s="7"/>
      <c r="Q206" s="7"/>
      <c r="R206" s="7"/>
      <c r="S206" s="7"/>
      <c r="T206" s="7"/>
      <c r="U206" s="7"/>
      <c r="V206" s="7"/>
      <c r="W206" s="7"/>
      <c r="X206" s="7"/>
      <c r="Y206" s="7"/>
      <c r="Z206" s="7"/>
    </row>
    <row r="207" spans="1:26" ht="12.75" customHeight="1">
      <c r="A207" s="1062"/>
      <c r="B207" s="1062"/>
      <c r="C207" s="73"/>
      <c r="D207" s="1062"/>
      <c r="E207" s="7"/>
      <c r="F207" s="7"/>
      <c r="G207" s="7"/>
      <c r="H207" s="7"/>
      <c r="I207" s="72"/>
      <c r="J207" s="72"/>
      <c r="K207" s="7"/>
      <c r="L207" s="7"/>
      <c r="M207" s="7"/>
      <c r="N207" s="7"/>
      <c r="O207" s="7"/>
      <c r="P207" s="7"/>
      <c r="Q207" s="7"/>
      <c r="R207" s="7"/>
      <c r="S207" s="7"/>
      <c r="T207" s="7"/>
      <c r="U207" s="7"/>
      <c r="V207" s="7"/>
      <c r="W207" s="7"/>
      <c r="X207" s="7"/>
      <c r="Y207" s="7"/>
      <c r="Z207" s="7"/>
    </row>
    <row r="208" spans="1:26" ht="12.75" customHeight="1">
      <c r="A208" s="1062"/>
      <c r="B208" s="1062"/>
      <c r="C208" s="73"/>
      <c r="D208" s="1062"/>
      <c r="E208" s="7"/>
      <c r="F208" s="7"/>
      <c r="G208" s="7"/>
      <c r="H208" s="7"/>
      <c r="I208" s="72"/>
      <c r="J208" s="72"/>
      <c r="K208" s="7"/>
      <c r="L208" s="7"/>
      <c r="M208" s="7"/>
      <c r="N208" s="7"/>
      <c r="O208" s="7"/>
      <c r="P208" s="7"/>
      <c r="Q208" s="7"/>
      <c r="R208" s="7"/>
      <c r="S208" s="7"/>
      <c r="T208" s="7"/>
      <c r="U208" s="7"/>
      <c r="V208" s="7"/>
      <c r="W208" s="7"/>
      <c r="X208" s="7"/>
      <c r="Y208" s="7"/>
      <c r="Z208" s="7"/>
    </row>
    <row r="209" spans="1:26" ht="12.75" customHeight="1">
      <c r="A209" s="1062"/>
      <c r="B209" s="1062"/>
      <c r="C209" s="73"/>
      <c r="D209" s="1062"/>
      <c r="E209" s="7"/>
      <c r="F209" s="7"/>
      <c r="G209" s="7"/>
      <c r="H209" s="7"/>
      <c r="I209" s="72"/>
      <c r="J209" s="72"/>
      <c r="K209" s="7"/>
      <c r="L209" s="7"/>
      <c r="M209" s="7"/>
      <c r="N209" s="7"/>
      <c r="O209" s="7"/>
      <c r="P209" s="7"/>
      <c r="Q209" s="7"/>
      <c r="R209" s="7"/>
      <c r="S209" s="7"/>
      <c r="T209" s="7"/>
      <c r="U209" s="7"/>
      <c r="V209" s="7"/>
      <c r="W209" s="7"/>
      <c r="X209" s="7"/>
      <c r="Y209" s="7"/>
      <c r="Z209" s="7"/>
    </row>
    <row r="210" spans="1:26" ht="12.75" customHeight="1">
      <c r="A210" s="1062"/>
      <c r="B210" s="1062"/>
      <c r="C210" s="73"/>
      <c r="D210" s="1062"/>
      <c r="E210" s="7"/>
      <c r="F210" s="7"/>
      <c r="G210" s="7"/>
      <c r="H210" s="7"/>
      <c r="I210" s="72"/>
      <c r="J210" s="72"/>
      <c r="K210" s="7"/>
      <c r="L210" s="7"/>
      <c r="M210" s="7"/>
      <c r="N210" s="7"/>
      <c r="O210" s="7"/>
      <c r="P210" s="7"/>
      <c r="Q210" s="7"/>
      <c r="R210" s="7"/>
      <c r="S210" s="7"/>
      <c r="T210" s="7"/>
      <c r="U210" s="7"/>
      <c r="V210" s="7"/>
      <c r="W210" s="7"/>
      <c r="X210" s="7"/>
      <c r="Y210" s="7"/>
      <c r="Z210" s="7"/>
    </row>
    <row r="211" spans="1:26" ht="12.75" customHeight="1">
      <c r="A211" s="1062"/>
      <c r="B211" s="1062"/>
      <c r="C211" s="73"/>
      <c r="D211" s="1062"/>
      <c r="E211" s="7"/>
      <c r="F211" s="7"/>
      <c r="G211" s="7"/>
      <c r="H211" s="7"/>
      <c r="I211" s="72"/>
      <c r="J211" s="72"/>
      <c r="K211" s="7"/>
      <c r="L211" s="7"/>
      <c r="M211" s="7"/>
      <c r="N211" s="7"/>
      <c r="O211" s="7"/>
      <c r="P211" s="7"/>
      <c r="Q211" s="7"/>
      <c r="R211" s="7"/>
      <c r="S211" s="7"/>
      <c r="T211" s="7"/>
      <c r="U211" s="7"/>
      <c r="V211" s="7"/>
      <c r="W211" s="7"/>
      <c r="X211" s="7"/>
      <c r="Y211" s="7"/>
      <c r="Z211" s="7"/>
    </row>
    <row r="212" spans="1:26" ht="12.75" customHeight="1">
      <c r="A212" s="1062"/>
      <c r="B212" s="1062"/>
      <c r="C212" s="73"/>
      <c r="D212" s="1062"/>
      <c r="E212" s="7"/>
      <c r="F212" s="7"/>
      <c r="G212" s="7"/>
      <c r="H212" s="7"/>
      <c r="I212" s="72"/>
      <c r="J212" s="72"/>
      <c r="K212" s="7"/>
      <c r="L212" s="7"/>
      <c r="M212" s="7"/>
      <c r="N212" s="7"/>
      <c r="O212" s="7"/>
      <c r="P212" s="7"/>
      <c r="Q212" s="7"/>
      <c r="R212" s="7"/>
      <c r="S212" s="7"/>
      <c r="T212" s="7"/>
      <c r="U212" s="7"/>
      <c r="V212" s="7"/>
      <c r="W212" s="7"/>
      <c r="X212" s="7"/>
      <c r="Y212" s="7"/>
      <c r="Z212" s="7"/>
    </row>
    <row r="213" spans="1:26" ht="12.75" customHeight="1">
      <c r="A213" s="1062"/>
      <c r="B213" s="1062"/>
      <c r="C213" s="73"/>
      <c r="D213" s="1062"/>
      <c r="E213" s="7"/>
      <c r="F213" s="7"/>
      <c r="G213" s="7"/>
      <c r="H213" s="7"/>
      <c r="I213" s="72"/>
      <c r="J213" s="72"/>
      <c r="K213" s="7"/>
      <c r="L213" s="7"/>
      <c r="M213" s="7"/>
      <c r="N213" s="7"/>
      <c r="O213" s="7"/>
      <c r="P213" s="7"/>
      <c r="Q213" s="7"/>
      <c r="R213" s="7"/>
      <c r="S213" s="7"/>
      <c r="T213" s="7"/>
      <c r="U213" s="7"/>
      <c r="V213" s="7"/>
      <c r="W213" s="7"/>
      <c r="X213" s="7"/>
      <c r="Y213" s="7"/>
      <c r="Z213" s="7"/>
    </row>
    <row r="214" spans="1:26" ht="12.75" customHeight="1">
      <c r="A214" s="1062"/>
      <c r="B214" s="1062"/>
      <c r="C214" s="73"/>
      <c r="D214" s="1062"/>
      <c r="E214" s="7"/>
      <c r="F214" s="7"/>
      <c r="G214" s="7"/>
      <c r="H214" s="7"/>
      <c r="I214" s="72"/>
      <c r="J214" s="72"/>
      <c r="K214" s="7"/>
      <c r="L214" s="7"/>
      <c r="M214" s="7"/>
      <c r="N214" s="7"/>
      <c r="O214" s="7"/>
      <c r="P214" s="7"/>
      <c r="Q214" s="7"/>
      <c r="R214" s="7"/>
      <c r="S214" s="7"/>
      <c r="T214" s="7"/>
      <c r="U214" s="7"/>
      <c r="V214" s="7"/>
      <c r="W214" s="7"/>
      <c r="X214" s="7"/>
      <c r="Y214" s="7"/>
      <c r="Z214" s="7"/>
    </row>
    <row r="215" spans="1:26" ht="12.75" customHeight="1">
      <c r="A215" s="1062"/>
      <c r="B215" s="1062"/>
      <c r="C215" s="73"/>
      <c r="D215" s="1062"/>
      <c r="E215" s="7"/>
      <c r="F215" s="7"/>
      <c r="G215" s="7"/>
      <c r="H215" s="7"/>
      <c r="I215" s="72"/>
      <c r="J215" s="72"/>
      <c r="K215" s="7"/>
      <c r="L215" s="7"/>
      <c r="M215" s="7"/>
      <c r="N215" s="7"/>
      <c r="O215" s="7"/>
      <c r="P215" s="7"/>
      <c r="Q215" s="7"/>
      <c r="R215" s="7"/>
      <c r="S215" s="7"/>
      <c r="T215" s="7"/>
      <c r="U215" s="7"/>
      <c r="V215" s="7"/>
      <c r="W215" s="7"/>
      <c r="X215" s="7"/>
      <c r="Y215" s="7"/>
      <c r="Z215" s="7"/>
    </row>
    <row r="216" spans="1:26" ht="12.75" customHeight="1">
      <c r="A216" s="1062"/>
      <c r="B216" s="1062"/>
      <c r="C216" s="73"/>
      <c r="D216" s="1062"/>
      <c r="E216" s="7"/>
      <c r="F216" s="7"/>
      <c r="G216" s="7"/>
      <c r="H216" s="7"/>
      <c r="I216" s="72"/>
      <c r="J216" s="72"/>
      <c r="K216" s="7"/>
      <c r="L216" s="7"/>
      <c r="M216" s="7"/>
      <c r="N216" s="7"/>
      <c r="O216" s="7"/>
      <c r="P216" s="7"/>
      <c r="Q216" s="7"/>
      <c r="R216" s="7"/>
      <c r="S216" s="7"/>
      <c r="T216" s="7"/>
      <c r="U216" s="7"/>
      <c r="V216" s="7"/>
      <c r="W216" s="7"/>
      <c r="X216" s="7"/>
      <c r="Y216" s="7"/>
      <c r="Z216" s="7"/>
    </row>
    <row r="217" spans="1:26" ht="12.75" customHeight="1">
      <c r="A217" s="1062"/>
      <c r="B217" s="1062"/>
      <c r="C217" s="73"/>
      <c r="D217" s="1062"/>
      <c r="E217" s="7"/>
      <c r="F217" s="7"/>
      <c r="G217" s="7"/>
      <c r="H217" s="7"/>
      <c r="I217" s="72"/>
      <c r="J217" s="72"/>
      <c r="K217" s="7"/>
      <c r="L217" s="7"/>
      <c r="M217" s="7"/>
      <c r="N217" s="7"/>
      <c r="O217" s="7"/>
      <c r="P217" s="7"/>
      <c r="Q217" s="7"/>
      <c r="R217" s="7"/>
      <c r="S217" s="7"/>
      <c r="T217" s="7"/>
      <c r="U217" s="7"/>
      <c r="V217" s="7"/>
      <c r="W217" s="7"/>
      <c r="X217" s="7"/>
      <c r="Y217" s="7"/>
      <c r="Z217" s="7"/>
    </row>
    <row r="218" spans="1:26" ht="12.75" customHeight="1">
      <c r="A218" s="1062"/>
      <c r="B218" s="1062"/>
      <c r="C218" s="73"/>
      <c r="D218" s="1062"/>
      <c r="E218" s="7"/>
      <c r="F218" s="7"/>
      <c r="G218" s="7"/>
      <c r="H218" s="7"/>
      <c r="I218" s="72"/>
      <c r="J218" s="72"/>
      <c r="K218" s="7"/>
      <c r="L218" s="7"/>
      <c r="M218" s="7"/>
      <c r="N218" s="7"/>
      <c r="O218" s="7"/>
      <c r="P218" s="7"/>
      <c r="Q218" s="7"/>
      <c r="R218" s="7"/>
      <c r="S218" s="7"/>
      <c r="T218" s="7"/>
      <c r="U218" s="7"/>
      <c r="V218" s="7"/>
      <c r="W218" s="7"/>
      <c r="X218" s="7"/>
      <c r="Y218" s="7"/>
      <c r="Z218" s="7"/>
    </row>
    <row r="219" spans="1:26" ht="12.75" customHeight="1">
      <c r="A219" s="1062"/>
      <c r="B219" s="1062"/>
      <c r="C219" s="73"/>
      <c r="D219" s="1062"/>
      <c r="E219" s="7"/>
      <c r="F219" s="7"/>
      <c r="G219" s="7"/>
      <c r="H219" s="7"/>
      <c r="I219" s="72"/>
      <c r="J219" s="72"/>
      <c r="K219" s="7"/>
      <c r="L219" s="7"/>
      <c r="M219" s="7"/>
      <c r="N219" s="7"/>
      <c r="O219" s="7"/>
      <c r="P219" s="7"/>
      <c r="Q219" s="7"/>
      <c r="R219" s="7"/>
      <c r="S219" s="7"/>
      <c r="T219" s="7"/>
      <c r="U219" s="7"/>
      <c r="V219" s="7"/>
      <c r="W219" s="7"/>
      <c r="X219" s="7"/>
      <c r="Y219" s="7"/>
      <c r="Z219" s="7"/>
    </row>
    <row r="220" spans="1:26" ht="12.75" customHeight="1">
      <c r="A220" s="1062"/>
      <c r="B220" s="1062"/>
      <c r="C220" s="73"/>
      <c r="D220" s="1062"/>
      <c r="E220" s="7"/>
      <c r="F220" s="7"/>
      <c r="G220" s="7"/>
      <c r="H220" s="7"/>
      <c r="I220" s="72"/>
      <c r="J220" s="72"/>
      <c r="K220" s="7"/>
      <c r="L220" s="7"/>
      <c r="M220" s="7"/>
      <c r="N220" s="7"/>
      <c r="O220" s="7"/>
      <c r="P220" s="7"/>
      <c r="Q220" s="7"/>
      <c r="R220" s="7"/>
      <c r="S220" s="7"/>
      <c r="T220" s="7"/>
      <c r="U220" s="7"/>
      <c r="V220" s="7"/>
      <c r="W220" s="7"/>
      <c r="X220" s="7"/>
      <c r="Y220" s="7"/>
      <c r="Z220" s="7"/>
    </row>
    <row r="221" spans="1:26" ht="12.75" customHeight="1">
      <c r="A221" s="1062"/>
      <c r="B221" s="1062"/>
      <c r="C221" s="73"/>
      <c r="D221" s="1062"/>
      <c r="E221" s="7"/>
      <c r="F221" s="7"/>
      <c r="G221" s="7"/>
      <c r="H221" s="7"/>
      <c r="I221" s="72"/>
      <c r="J221" s="72"/>
      <c r="K221" s="7"/>
      <c r="L221" s="7"/>
      <c r="M221" s="7"/>
      <c r="N221" s="7"/>
      <c r="O221" s="7"/>
      <c r="P221" s="7"/>
      <c r="Q221" s="7"/>
      <c r="R221" s="7"/>
      <c r="S221" s="7"/>
      <c r="T221" s="7"/>
      <c r="U221" s="7"/>
      <c r="V221" s="7"/>
      <c r="W221" s="7"/>
      <c r="X221" s="7"/>
      <c r="Y221" s="7"/>
      <c r="Z221" s="7"/>
    </row>
    <row r="222" spans="1:26" ht="12.75" customHeight="1">
      <c r="A222" s="1062"/>
      <c r="B222" s="1062"/>
      <c r="C222" s="73"/>
      <c r="D222" s="1062"/>
      <c r="E222" s="7"/>
      <c r="F222" s="7"/>
      <c r="G222" s="7"/>
      <c r="H222" s="7"/>
      <c r="I222" s="72"/>
      <c r="J222" s="72"/>
      <c r="K222" s="7"/>
      <c r="L222" s="7"/>
      <c r="M222" s="7"/>
      <c r="N222" s="7"/>
      <c r="O222" s="7"/>
      <c r="P222" s="7"/>
      <c r="Q222" s="7"/>
      <c r="R222" s="7"/>
      <c r="S222" s="7"/>
      <c r="T222" s="7"/>
      <c r="U222" s="7"/>
      <c r="V222" s="7"/>
      <c r="W222" s="7"/>
      <c r="X222" s="7"/>
      <c r="Y222" s="7"/>
      <c r="Z222" s="7"/>
    </row>
    <row r="223" spans="1:26" ht="12.75" customHeight="1">
      <c r="A223" s="1062"/>
      <c r="B223" s="1062"/>
      <c r="C223" s="73"/>
      <c r="D223" s="1062"/>
      <c r="E223" s="7"/>
      <c r="F223" s="7"/>
      <c r="G223" s="7"/>
      <c r="H223" s="7"/>
      <c r="I223" s="72"/>
      <c r="J223" s="72"/>
      <c r="K223" s="7"/>
      <c r="L223" s="7"/>
      <c r="M223" s="7"/>
      <c r="N223" s="7"/>
      <c r="O223" s="7"/>
      <c r="P223" s="7"/>
      <c r="Q223" s="7"/>
      <c r="R223" s="7"/>
      <c r="S223" s="7"/>
      <c r="T223" s="7"/>
      <c r="U223" s="7"/>
      <c r="V223" s="7"/>
      <c r="W223" s="7"/>
      <c r="X223" s="7"/>
      <c r="Y223" s="7"/>
      <c r="Z223" s="7"/>
    </row>
    <row r="224" spans="1:26" ht="12.75" customHeight="1">
      <c r="A224" s="1062"/>
      <c r="B224" s="1062"/>
      <c r="C224" s="73"/>
      <c r="D224" s="1062"/>
      <c r="E224" s="7"/>
      <c r="F224" s="7"/>
      <c r="G224" s="7"/>
      <c r="H224" s="7"/>
      <c r="I224" s="72"/>
      <c r="J224" s="72"/>
      <c r="K224" s="7"/>
      <c r="L224" s="7"/>
      <c r="M224" s="7"/>
      <c r="N224" s="7"/>
      <c r="O224" s="7"/>
      <c r="P224" s="7"/>
      <c r="Q224" s="7"/>
      <c r="R224" s="7"/>
      <c r="S224" s="7"/>
      <c r="T224" s="7"/>
      <c r="U224" s="7"/>
      <c r="V224" s="7"/>
      <c r="W224" s="7"/>
      <c r="X224" s="7"/>
      <c r="Y224" s="7"/>
      <c r="Z224" s="7"/>
    </row>
    <row r="225" spans="1:26" ht="12.75" customHeight="1">
      <c r="A225" s="1062"/>
      <c r="B225" s="1062"/>
      <c r="C225" s="73"/>
      <c r="D225" s="1062"/>
      <c r="E225" s="7"/>
      <c r="F225" s="7"/>
      <c r="G225" s="7"/>
      <c r="H225" s="7"/>
      <c r="I225" s="72"/>
      <c r="J225" s="72"/>
      <c r="K225" s="7"/>
      <c r="L225" s="7"/>
      <c r="M225" s="7"/>
      <c r="N225" s="7"/>
      <c r="O225" s="7"/>
      <c r="P225" s="7"/>
      <c r="Q225" s="7"/>
      <c r="R225" s="7"/>
      <c r="S225" s="7"/>
      <c r="T225" s="7"/>
      <c r="U225" s="7"/>
      <c r="V225" s="7"/>
      <c r="W225" s="7"/>
      <c r="X225" s="7"/>
      <c r="Y225" s="7"/>
      <c r="Z225" s="7"/>
    </row>
    <row r="226" spans="1:26" ht="12.75" customHeight="1">
      <c r="A226" s="1062"/>
      <c r="B226" s="1062"/>
      <c r="C226" s="73"/>
      <c r="D226" s="1062"/>
      <c r="E226" s="7"/>
      <c r="F226" s="7"/>
      <c r="G226" s="7"/>
      <c r="H226" s="7"/>
      <c r="I226" s="72"/>
      <c r="J226" s="72"/>
      <c r="K226" s="7"/>
      <c r="L226" s="7"/>
      <c r="M226" s="7"/>
      <c r="N226" s="7"/>
      <c r="O226" s="7"/>
      <c r="P226" s="7"/>
      <c r="Q226" s="7"/>
      <c r="R226" s="7"/>
      <c r="S226" s="7"/>
      <c r="T226" s="7"/>
      <c r="U226" s="7"/>
      <c r="V226" s="7"/>
      <c r="W226" s="7"/>
      <c r="X226" s="7"/>
      <c r="Y226" s="7"/>
      <c r="Z226" s="7"/>
    </row>
    <row r="227" spans="1:26" ht="12.75" customHeight="1">
      <c r="A227" s="1062"/>
      <c r="B227" s="1062"/>
      <c r="C227" s="73"/>
      <c r="D227" s="1062"/>
      <c r="E227" s="7"/>
      <c r="F227" s="7"/>
      <c r="G227" s="7"/>
      <c r="H227" s="7"/>
      <c r="I227" s="72"/>
      <c r="J227" s="72"/>
      <c r="K227" s="7"/>
      <c r="L227" s="7"/>
      <c r="M227" s="7"/>
      <c r="N227" s="7"/>
      <c r="O227" s="7"/>
      <c r="P227" s="7"/>
      <c r="Q227" s="7"/>
      <c r="R227" s="7"/>
      <c r="S227" s="7"/>
      <c r="T227" s="7"/>
      <c r="U227" s="7"/>
      <c r="V227" s="7"/>
      <c r="W227" s="7"/>
      <c r="X227" s="7"/>
      <c r="Y227" s="7"/>
      <c r="Z227" s="7"/>
    </row>
    <row r="228" spans="1:26" ht="12.75" customHeight="1">
      <c r="A228" s="1062"/>
      <c r="B228" s="1062"/>
      <c r="C228" s="73"/>
      <c r="D228" s="1062"/>
      <c r="E228" s="7"/>
      <c r="F228" s="7"/>
      <c r="G228" s="7"/>
      <c r="H228" s="7"/>
      <c r="I228" s="72"/>
      <c r="J228" s="72"/>
      <c r="K228" s="7"/>
      <c r="L228" s="7"/>
      <c r="M228" s="7"/>
      <c r="N228" s="7"/>
      <c r="O228" s="7"/>
      <c r="P228" s="7"/>
      <c r="Q228" s="7"/>
      <c r="R228" s="7"/>
      <c r="S228" s="7"/>
      <c r="T228" s="7"/>
      <c r="U228" s="7"/>
      <c r="V228" s="7"/>
      <c r="W228" s="7"/>
      <c r="X228" s="7"/>
      <c r="Y228" s="7"/>
      <c r="Z228" s="7"/>
    </row>
    <row r="229" spans="1:26" ht="12.75" customHeight="1">
      <c r="A229" s="1062"/>
      <c r="B229" s="1062"/>
      <c r="C229" s="73"/>
      <c r="D229" s="1062"/>
      <c r="E229" s="7"/>
      <c r="F229" s="7"/>
      <c r="G229" s="7"/>
      <c r="H229" s="7"/>
      <c r="I229" s="72"/>
      <c r="J229" s="72"/>
      <c r="K229" s="7"/>
      <c r="L229" s="7"/>
      <c r="M229" s="7"/>
      <c r="N229" s="7"/>
      <c r="O229" s="7"/>
      <c r="P229" s="7"/>
      <c r="Q229" s="7"/>
      <c r="R229" s="7"/>
      <c r="S229" s="7"/>
      <c r="T229" s="7"/>
      <c r="U229" s="7"/>
      <c r="V229" s="7"/>
      <c r="W229" s="7"/>
      <c r="X229" s="7"/>
      <c r="Y229" s="7"/>
      <c r="Z229" s="7"/>
    </row>
    <row r="230" spans="1:26" ht="12.75" customHeight="1">
      <c r="A230" s="1062"/>
      <c r="B230" s="1062"/>
      <c r="C230" s="73"/>
      <c r="D230" s="1062"/>
      <c r="E230" s="7"/>
      <c r="F230" s="7"/>
      <c r="G230" s="7"/>
      <c r="H230" s="7"/>
      <c r="I230" s="72"/>
      <c r="J230" s="72"/>
      <c r="K230" s="7"/>
      <c r="L230" s="7"/>
      <c r="M230" s="7"/>
      <c r="N230" s="7"/>
      <c r="O230" s="7"/>
      <c r="P230" s="7"/>
      <c r="Q230" s="7"/>
      <c r="R230" s="7"/>
      <c r="S230" s="7"/>
      <c r="T230" s="7"/>
      <c r="U230" s="7"/>
      <c r="V230" s="7"/>
      <c r="W230" s="7"/>
      <c r="X230" s="7"/>
      <c r="Y230" s="7"/>
      <c r="Z230" s="7"/>
    </row>
    <row r="231" spans="1:26" ht="12.75" customHeight="1">
      <c r="A231" s="1062"/>
      <c r="B231" s="1062"/>
      <c r="C231" s="73"/>
      <c r="D231" s="1062"/>
      <c r="E231" s="7"/>
      <c r="F231" s="7"/>
      <c r="G231" s="7"/>
      <c r="H231" s="7"/>
      <c r="I231" s="72"/>
      <c r="J231" s="72"/>
      <c r="K231" s="7"/>
      <c r="L231" s="7"/>
      <c r="M231" s="7"/>
      <c r="N231" s="7"/>
      <c r="O231" s="7"/>
      <c r="P231" s="7"/>
      <c r="Q231" s="7"/>
      <c r="R231" s="7"/>
      <c r="S231" s="7"/>
      <c r="T231" s="7"/>
      <c r="U231" s="7"/>
      <c r="V231" s="7"/>
      <c r="W231" s="7"/>
      <c r="X231" s="7"/>
      <c r="Y231" s="7"/>
      <c r="Z231" s="7"/>
    </row>
    <row r="232" spans="1:26" ht="12.75" customHeight="1">
      <c r="A232" s="1062"/>
      <c r="B232" s="1062"/>
      <c r="C232" s="73"/>
      <c r="D232" s="1062"/>
      <c r="E232" s="7"/>
      <c r="F232" s="7"/>
      <c r="G232" s="7"/>
      <c r="H232" s="7"/>
      <c r="I232" s="72"/>
      <c r="J232" s="72"/>
      <c r="K232" s="7"/>
      <c r="L232" s="7"/>
      <c r="M232" s="7"/>
      <c r="N232" s="7"/>
      <c r="O232" s="7"/>
      <c r="P232" s="7"/>
      <c r="Q232" s="7"/>
      <c r="R232" s="7"/>
      <c r="S232" s="7"/>
      <c r="T232" s="7"/>
      <c r="U232" s="7"/>
      <c r="V232" s="7"/>
      <c r="W232" s="7"/>
      <c r="X232" s="7"/>
      <c r="Y232" s="7"/>
      <c r="Z232" s="7"/>
    </row>
    <row r="233" spans="1:26" ht="12.75" customHeight="1">
      <c r="A233" s="1062"/>
      <c r="B233" s="1062"/>
      <c r="C233" s="73"/>
      <c r="D233" s="1062"/>
      <c r="E233" s="7"/>
      <c r="F233" s="7"/>
      <c r="G233" s="7"/>
      <c r="H233" s="7"/>
      <c r="I233" s="72"/>
      <c r="J233" s="72"/>
      <c r="K233" s="7"/>
      <c r="L233" s="7"/>
      <c r="M233" s="7"/>
      <c r="N233" s="7"/>
      <c r="O233" s="7"/>
      <c r="P233" s="7"/>
      <c r="Q233" s="7"/>
      <c r="R233" s="7"/>
      <c r="S233" s="7"/>
      <c r="T233" s="7"/>
      <c r="U233" s="7"/>
      <c r="V233" s="7"/>
      <c r="W233" s="7"/>
      <c r="X233" s="7"/>
      <c r="Y233" s="7"/>
      <c r="Z233" s="7"/>
    </row>
    <row r="234" spans="1:26" ht="12.75" customHeight="1">
      <c r="A234" s="1062"/>
      <c r="B234" s="1062"/>
      <c r="C234" s="73"/>
      <c r="D234" s="1062"/>
      <c r="E234" s="7"/>
      <c r="F234" s="7"/>
      <c r="G234" s="7"/>
      <c r="H234" s="7"/>
      <c r="I234" s="72"/>
      <c r="J234" s="72"/>
      <c r="K234" s="7"/>
      <c r="L234" s="7"/>
      <c r="M234" s="7"/>
      <c r="N234" s="7"/>
      <c r="O234" s="7"/>
      <c r="P234" s="7"/>
      <c r="Q234" s="7"/>
      <c r="R234" s="7"/>
      <c r="S234" s="7"/>
      <c r="T234" s="7"/>
      <c r="U234" s="7"/>
      <c r="V234" s="7"/>
      <c r="W234" s="7"/>
      <c r="X234" s="7"/>
      <c r="Y234" s="7"/>
      <c r="Z234" s="7"/>
    </row>
    <row r="235" spans="1:26" ht="12.75" customHeight="1">
      <c r="A235" s="1062"/>
      <c r="B235" s="1062"/>
      <c r="C235" s="73"/>
      <c r="D235" s="1062"/>
      <c r="E235" s="7"/>
      <c r="F235" s="7"/>
      <c r="G235" s="7"/>
      <c r="H235" s="7"/>
      <c r="I235" s="72"/>
      <c r="J235" s="72"/>
      <c r="K235" s="7"/>
      <c r="L235" s="7"/>
      <c r="M235" s="7"/>
      <c r="N235" s="7"/>
      <c r="O235" s="7"/>
      <c r="P235" s="7"/>
      <c r="Q235" s="7"/>
      <c r="R235" s="7"/>
      <c r="S235" s="7"/>
      <c r="T235" s="7"/>
      <c r="U235" s="7"/>
      <c r="V235" s="7"/>
      <c r="W235" s="7"/>
      <c r="X235" s="7"/>
      <c r="Y235" s="7"/>
      <c r="Z235" s="7"/>
    </row>
    <row r="236" spans="1:26" ht="12.75" customHeight="1">
      <c r="A236" s="1062"/>
      <c r="B236" s="1062"/>
      <c r="C236" s="73"/>
      <c r="D236" s="1062"/>
      <c r="E236" s="7"/>
      <c r="F236" s="7"/>
      <c r="G236" s="7"/>
      <c r="H236" s="7"/>
      <c r="I236" s="72"/>
      <c r="J236" s="72"/>
      <c r="K236" s="7"/>
      <c r="L236" s="7"/>
      <c r="M236" s="7"/>
      <c r="N236" s="7"/>
      <c r="O236" s="7"/>
      <c r="P236" s="7"/>
      <c r="Q236" s="7"/>
      <c r="R236" s="7"/>
      <c r="S236" s="7"/>
      <c r="T236" s="7"/>
      <c r="U236" s="7"/>
      <c r="V236" s="7"/>
      <c r="W236" s="7"/>
      <c r="X236" s="7"/>
      <c r="Y236" s="7"/>
      <c r="Z236" s="7"/>
    </row>
    <row r="237" spans="1:26" ht="12.75" customHeight="1">
      <c r="A237" s="1062"/>
      <c r="B237" s="1062"/>
      <c r="C237" s="73"/>
      <c r="D237" s="1062"/>
      <c r="E237" s="7"/>
      <c r="F237" s="7"/>
      <c r="G237" s="7"/>
      <c r="H237" s="7"/>
      <c r="I237" s="72"/>
      <c r="J237" s="72"/>
      <c r="K237" s="7"/>
      <c r="L237" s="7"/>
      <c r="M237" s="7"/>
      <c r="N237" s="7"/>
      <c r="O237" s="7"/>
      <c r="P237" s="7"/>
      <c r="Q237" s="7"/>
      <c r="R237" s="7"/>
      <c r="S237" s="7"/>
      <c r="T237" s="7"/>
      <c r="U237" s="7"/>
      <c r="V237" s="7"/>
      <c r="W237" s="7"/>
      <c r="X237" s="7"/>
      <c r="Y237" s="7"/>
      <c r="Z237" s="7"/>
    </row>
    <row r="238" spans="1:26" ht="12.75" customHeight="1">
      <c r="A238" s="1062"/>
      <c r="B238" s="1062"/>
      <c r="C238" s="73"/>
      <c r="D238" s="1062"/>
      <c r="E238" s="7"/>
      <c r="F238" s="7"/>
      <c r="G238" s="7"/>
      <c r="H238" s="7"/>
      <c r="I238" s="72"/>
      <c r="J238" s="72"/>
      <c r="K238" s="7"/>
      <c r="L238" s="7"/>
      <c r="M238" s="7"/>
      <c r="N238" s="7"/>
      <c r="O238" s="7"/>
      <c r="P238" s="7"/>
      <c r="Q238" s="7"/>
      <c r="R238" s="7"/>
      <c r="S238" s="7"/>
      <c r="T238" s="7"/>
      <c r="U238" s="7"/>
      <c r="V238" s="7"/>
      <c r="W238" s="7"/>
      <c r="X238" s="7"/>
      <c r="Y238" s="7"/>
      <c r="Z238" s="7"/>
    </row>
    <row r="239" spans="1:26" ht="12.75" customHeight="1">
      <c r="A239" s="1062"/>
      <c r="B239" s="1062"/>
      <c r="C239" s="73"/>
      <c r="D239" s="1062"/>
      <c r="E239" s="7"/>
      <c r="F239" s="7"/>
      <c r="G239" s="7"/>
      <c r="H239" s="7"/>
      <c r="I239" s="72"/>
      <c r="J239" s="72"/>
      <c r="K239" s="7"/>
      <c r="L239" s="7"/>
      <c r="M239" s="7"/>
      <c r="N239" s="7"/>
      <c r="O239" s="7"/>
      <c r="P239" s="7"/>
      <c r="Q239" s="7"/>
      <c r="R239" s="7"/>
      <c r="S239" s="7"/>
      <c r="T239" s="7"/>
      <c r="U239" s="7"/>
      <c r="V239" s="7"/>
      <c r="W239" s="7"/>
      <c r="X239" s="7"/>
      <c r="Y239" s="7"/>
      <c r="Z239" s="7"/>
    </row>
    <row r="240" spans="1:26" ht="12.75" customHeight="1">
      <c r="A240" s="1062"/>
      <c r="B240" s="1062"/>
      <c r="C240" s="73"/>
      <c r="D240" s="1062"/>
      <c r="E240" s="7"/>
      <c r="F240" s="7"/>
      <c r="G240" s="7"/>
      <c r="H240" s="7"/>
      <c r="I240" s="72"/>
      <c r="J240" s="72"/>
      <c r="K240" s="7"/>
      <c r="L240" s="7"/>
      <c r="M240" s="7"/>
      <c r="N240" s="7"/>
      <c r="O240" s="7"/>
      <c r="P240" s="7"/>
      <c r="Q240" s="7"/>
      <c r="R240" s="7"/>
      <c r="S240" s="7"/>
      <c r="T240" s="7"/>
      <c r="U240" s="7"/>
      <c r="V240" s="7"/>
      <c r="W240" s="7"/>
      <c r="X240" s="7"/>
      <c r="Y240" s="7"/>
      <c r="Z240" s="7"/>
    </row>
    <row r="241" spans="1:26" ht="12.75" customHeight="1">
      <c r="A241" s="1062"/>
      <c r="B241" s="1062"/>
      <c r="C241" s="73"/>
      <c r="D241" s="1062"/>
      <c r="E241" s="7"/>
      <c r="F241" s="7"/>
      <c r="G241" s="7"/>
      <c r="H241" s="7"/>
      <c r="I241" s="72"/>
      <c r="J241" s="72"/>
      <c r="K241" s="7"/>
      <c r="L241" s="7"/>
      <c r="M241" s="7"/>
      <c r="N241" s="7"/>
      <c r="O241" s="7"/>
      <c r="P241" s="7"/>
      <c r="Q241" s="7"/>
      <c r="R241" s="7"/>
      <c r="S241" s="7"/>
      <c r="T241" s="7"/>
      <c r="U241" s="7"/>
      <c r="V241" s="7"/>
      <c r="W241" s="7"/>
      <c r="X241" s="7"/>
      <c r="Y241" s="7"/>
      <c r="Z241" s="7"/>
    </row>
    <row r="242" spans="1:26" ht="12.75" customHeight="1">
      <c r="A242" s="1062"/>
      <c r="B242" s="1062"/>
      <c r="C242" s="73"/>
      <c r="D242" s="1062"/>
      <c r="E242" s="7"/>
      <c r="F242" s="7"/>
      <c r="G242" s="7"/>
      <c r="H242" s="7"/>
      <c r="I242" s="72"/>
      <c r="J242" s="72"/>
      <c r="K242" s="7"/>
      <c r="L242" s="7"/>
      <c r="M242" s="7"/>
      <c r="N242" s="7"/>
      <c r="O242" s="7"/>
      <c r="P242" s="7"/>
      <c r="Q242" s="7"/>
      <c r="R242" s="7"/>
      <c r="S242" s="7"/>
      <c r="T242" s="7"/>
      <c r="U242" s="7"/>
      <c r="V242" s="7"/>
      <c r="W242" s="7"/>
      <c r="X242" s="7"/>
      <c r="Y242" s="7"/>
      <c r="Z242" s="7"/>
    </row>
    <row r="243" spans="1:26" ht="12.75" customHeight="1">
      <c r="A243" s="1062"/>
      <c r="B243" s="1062"/>
      <c r="C243" s="73"/>
      <c r="D243" s="1062"/>
      <c r="E243" s="7"/>
      <c r="F243" s="7"/>
      <c r="G243" s="7"/>
      <c r="H243" s="7"/>
      <c r="I243" s="72"/>
      <c r="J243" s="72"/>
      <c r="K243" s="7"/>
      <c r="L243" s="7"/>
      <c r="M243" s="7"/>
      <c r="N243" s="7"/>
      <c r="O243" s="7"/>
      <c r="P243" s="7"/>
      <c r="Q243" s="7"/>
      <c r="R243" s="7"/>
      <c r="S243" s="7"/>
      <c r="T243" s="7"/>
      <c r="U243" s="7"/>
      <c r="V243" s="7"/>
      <c r="W243" s="7"/>
      <c r="X243" s="7"/>
      <c r="Y243" s="7"/>
      <c r="Z243" s="7"/>
    </row>
    <row r="244" spans="1:26" ht="12.75" customHeight="1">
      <c r="A244" s="1062"/>
      <c r="B244" s="1062"/>
      <c r="C244" s="73"/>
      <c r="D244" s="1062"/>
      <c r="E244" s="7"/>
      <c r="F244" s="7"/>
      <c r="G244" s="7"/>
      <c r="H244" s="7"/>
      <c r="I244" s="72"/>
      <c r="J244" s="72"/>
      <c r="K244" s="7"/>
      <c r="L244" s="7"/>
      <c r="M244" s="7"/>
      <c r="N244" s="7"/>
      <c r="O244" s="7"/>
      <c r="P244" s="7"/>
      <c r="Q244" s="7"/>
      <c r="R244" s="7"/>
      <c r="S244" s="7"/>
      <c r="T244" s="7"/>
      <c r="U244" s="7"/>
      <c r="V244" s="7"/>
      <c r="W244" s="7"/>
      <c r="X244" s="7"/>
      <c r="Y244" s="7"/>
      <c r="Z244" s="7"/>
    </row>
    <row r="245" spans="1:26" ht="12.75" customHeight="1">
      <c r="A245" s="1062"/>
      <c r="B245" s="1062"/>
      <c r="C245" s="73"/>
      <c r="D245" s="1062"/>
      <c r="E245" s="7"/>
      <c r="F245" s="7"/>
      <c r="G245" s="7"/>
      <c r="H245" s="7"/>
      <c r="I245" s="72"/>
      <c r="J245" s="72"/>
      <c r="K245" s="7"/>
      <c r="L245" s="7"/>
      <c r="M245" s="7"/>
      <c r="N245" s="7"/>
      <c r="O245" s="7"/>
      <c r="P245" s="7"/>
      <c r="Q245" s="7"/>
      <c r="R245" s="7"/>
      <c r="S245" s="7"/>
      <c r="T245" s="7"/>
      <c r="U245" s="7"/>
      <c r="V245" s="7"/>
      <c r="W245" s="7"/>
      <c r="X245" s="7"/>
      <c r="Y245" s="7"/>
      <c r="Z245" s="7"/>
    </row>
    <row r="246" spans="1:26" ht="12.75" customHeight="1">
      <c r="A246" s="1062"/>
      <c r="B246" s="1062"/>
      <c r="C246" s="73"/>
      <c r="D246" s="1062"/>
      <c r="E246" s="7"/>
      <c r="F246" s="7"/>
      <c r="G246" s="7"/>
      <c r="H246" s="7"/>
      <c r="I246" s="72"/>
      <c r="J246" s="72"/>
      <c r="K246" s="7"/>
      <c r="L246" s="7"/>
      <c r="M246" s="7"/>
      <c r="N246" s="7"/>
      <c r="O246" s="7"/>
      <c r="P246" s="7"/>
      <c r="Q246" s="7"/>
      <c r="R246" s="7"/>
      <c r="S246" s="7"/>
      <c r="T246" s="7"/>
      <c r="U246" s="7"/>
      <c r="V246" s="7"/>
      <c r="W246" s="7"/>
      <c r="X246" s="7"/>
      <c r="Y246" s="7"/>
      <c r="Z246" s="7"/>
    </row>
    <row r="247" spans="1:26" ht="12.75" customHeight="1">
      <c r="A247" s="1062"/>
      <c r="B247" s="1062"/>
      <c r="C247" s="73"/>
      <c r="D247" s="1062"/>
      <c r="E247" s="7"/>
      <c r="F247" s="7"/>
      <c r="G247" s="7"/>
      <c r="H247" s="7"/>
      <c r="I247" s="72"/>
      <c r="J247" s="72"/>
      <c r="K247" s="7"/>
      <c r="L247" s="7"/>
      <c r="M247" s="7"/>
      <c r="N247" s="7"/>
      <c r="O247" s="7"/>
      <c r="P247" s="7"/>
      <c r="Q247" s="7"/>
      <c r="R247" s="7"/>
      <c r="S247" s="7"/>
      <c r="T247" s="7"/>
      <c r="U247" s="7"/>
      <c r="V247" s="7"/>
      <c r="W247" s="7"/>
      <c r="X247" s="7"/>
      <c r="Y247" s="7"/>
      <c r="Z247" s="7"/>
    </row>
    <row r="248" spans="1:26" ht="12.75" customHeight="1">
      <c r="A248" s="1062"/>
      <c r="B248" s="1062"/>
      <c r="C248" s="73"/>
      <c r="D248" s="1062"/>
      <c r="E248" s="7"/>
      <c r="F248" s="7"/>
      <c r="G248" s="7"/>
      <c r="H248" s="7"/>
      <c r="I248" s="72"/>
      <c r="J248" s="72"/>
      <c r="K248" s="7"/>
      <c r="L248" s="7"/>
      <c r="M248" s="7"/>
      <c r="N248" s="7"/>
      <c r="O248" s="7"/>
      <c r="P248" s="7"/>
      <c r="Q248" s="7"/>
      <c r="R248" s="7"/>
      <c r="S248" s="7"/>
      <c r="T248" s="7"/>
      <c r="U248" s="7"/>
      <c r="V248" s="7"/>
      <c r="W248" s="7"/>
      <c r="X248" s="7"/>
      <c r="Y248" s="7"/>
      <c r="Z248" s="7"/>
    </row>
    <row r="249" spans="1:26" ht="12.75" customHeight="1">
      <c r="A249" s="1062"/>
      <c r="B249" s="1062"/>
      <c r="C249" s="73"/>
      <c r="D249" s="1062"/>
      <c r="E249" s="7"/>
      <c r="F249" s="7"/>
      <c r="G249" s="7"/>
      <c r="H249" s="7"/>
      <c r="I249" s="72"/>
      <c r="J249" s="72"/>
      <c r="K249" s="7"/>
      <c r="L249" s="7"/>
      <c r="M249" s="7"/>
      <c r="N249" s="7"/>
      <c r="O249" s="7"/>
      <c r="P249" s="7"/>
      <c r="Q249" s="7"/>
      <c r="R249" s="7"/>
      <c r="S249" s="7"/>
      <c r="T249" s="7"/>
      <c r="U249" s="7"/>
      <c r="V249" s="7"/>
      <c r="W249" s="7"/>
      <c r="X249" s="7"/>
      <c r="Y249" s="7"/>
      <c r="Z249" s="7"/>
    </row>
    <row r="250" spans="1:26" ht="12.75" customHeight="1">
      <c r="A250" s="1062"/>
      <c r="B250" s="1062"/>
      <c r="C250" s="73"/>
      <c r="D250" s="1062"/>
      <c r="E250" s="7"/>
      <c r="F250" s="7"/>
      <c r="G250" s="7"/>
      <c r="H250" s="7"/>
      <c r="I250" s="72"/>
      <c r="J250" s="72"/>
      <c r="K250" s="7"/>
      <c r="L250" s="7"/>
      <c r="M250" s="7"/>
      <c r="N250" s="7"/>
      <c r="O250" s="7"/>
      <c r="P250" s="7"/>
      <c r="Q250" s="7"/>
      <c r="R250" s="7"/>
      <c r="S250" s="7"/>
      <c r="T250" s="7"/>
      <c r="U250" s="7"/>
      <c r="V250" s="7"/>
      <c r="W250" s="7"/>
      <c r="X250" s="7"/>
      <c r="Y250" s="7"/>
      <c r="Z250" s="7"/>
    </row>
    <row r="251" spans="1:26" ht="12.75" customHeight="1">
      <c r="A251" s="1062"/>
      <c r="B251" s="1062"/>
      <c r="C251" s="73"/>
      <c r="D251" s="1062"/>
      <c r="E251" s="7"/>
      <c r="F251" s="7"/>
      <c r="G251" s="7"/>
      <c r="H251" s="7"/>
      <c r="I251" s="72"/>
      <c r="J251" s="72"/>
      <c r="K251" s="7"/>
      <c r="L251" s="7"/>
      <c r="M251" s="7"/>
      <c r="N251" s="7"/>
      <c r="O251" s="7"/>
      <c r="P251" s="7"/>
      <c r="Q251" s="7"/>
      <c r="R251" s="7"/>
      <c r="S251" s="7"/>
      <c r="T251" s="7"/>
      <c r="U251" s="7"/>
      <c r="V251" s="7"/>
      <c r="W251" s="7"/>
      <c r="X251" s="7"/>
      <c r="Y251" s="7"/>
      <c r="Z251" s="7"/>
    </row>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51"/>
  <mergeCells count="2">
    <mergeCell ref="A1:K1"/>
    <mergeCell ref="E3:H3"/>
  </mergeCells>
  <pageMargins left="0.7" right="0.7" top="0.75" bottom="0.75" header="0" footer="0"/>
  <pageSetup orientation="portrait"/>
</worksheet>
</file>

<file path=xl/worksheets/sheet29.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10.85546875" customWidth="1"/>
    <col min="2" max="2" width="9.140625" customWidth="1"/>
    <col min="3" max="3" width="67.85546875" customWidth="1"/>
    <col min="4" max="4" width="17.140625" customWidth="1"/>
    <col min="5" max="6" width="9.85546875" customWidth="1"/>
    <col min="7" max="7" width="8.140625" customWidth="1"/>
    <col min="8" max="8" width="12.140625" customWidth="1"/>
    <col min="9" max="9" width="35.85546875" customWidth="1"/>
    <col min="10" max="10" width="37.5703125" customWidth="1"/>
    <col min="11" max="11" width="12" customWidth="1"/>
    <col min="12" max="26" width="8.7109375" customWidth="1"/>
  </cols>
  <sheetData>
    <row r="1" spans="1:26" ht="12.75" customHeight="1">
      <c r="A1" s="1196" t="s">
        <v>5823</v>
      </c>
      <c r="B1" s="1177"/>
      <c r="C1" s="1177"/>
      <c r="D1" s="1177"/>
      <c r="E1" s="1177"/>
      <c r="F1" s="1177"/>
      <c r="G1" s="1177"/>
      <c r="H1" s="1177"/>
      <c r="I1" s="1177"/>
      <c r="J1" s="1177"/>
      <c r="K1" s="1177"/>
      <c r="L1" s="713"/>
      <c r="M1" s="713"/>
      <c r="N1" s="713"/>
      <c r="O1" s="713"/>
      <c r="P1" s="713"/>
      <c r="Q1" s="713"/>
      <c r="R1" s="713"/>
      <c r="S1" s="713"/>
      <c r="T1" s="713"/>
      <c r="U1" s="713"/>
      <c r="V1" s="713"/>
      <c r="W1" s="713"/>
      <c r="X1" s="713"/>
      <c r="Y1" s="713"/>
      <c r="Z1" s="713"/>
    </row>
    <row r="2" spans="1:26" ht="12.75" customHeight="1">
      <c r="A2" s="97" t="str">
        <f>HYPERLINK("#Index!F6", "Index Pg")</f>
        <v>Index Pg</v>
      </c>
      <c r="B2" s="96"/>
      <c r="C2" s="60" t="str">
        <f>HYPERLINK("#'Budget Summary II'!A3:B5", "Budget Summary II")</f>
        <v>Budget Summary II</v>
      </c>
      <c r="D2" s="333"/>
      <c r="E2" s="333"/>
      <c r="F2" s="333"/>
      <c r="G2" s="333"/>
      <c r="H2" s="333"/>
      <c r="I2" s="333"/>
      <c r="J2" s="333"/>
      <c r="K2" s="766"/>
      <c r="L2" s="713"/>
      <c r="M2" s="713"/>
      <c r="N2" s="713"/>
      <c r="O2" s="713"/>
      <c r="P2" s="713"/>
      <c r="Q2" s="713"/>
      <c r="R2" s="713"/>
      <c r="S2" s="713"/>
      <c r="T2" s="713"/>
      <c r="U2" s="713"/>
      <c r="V2" s="713"/>
      <c r="W2" s="713"/>
      <c r="X2" s="713"/>
      <c r="Y2" s="713"/>
      <c r="Z2" s="713"/>
    </row>
    <row r="3" spans="1:26" ht="27.75" customHeight="1">
      <c r="A3" s="63" t="s">
        <v>150</v>
      </c>
      <c r="B3" s="63" t="s">
        <v>151</v>
      </c>
      <c r="C3" s="63" t="s">
        <v>12</v>
      </c>
      <c r="D3" s="979" t="s">
        <v>431</v>
      </c>
      <c r="E3" s="1174" t="s">
        <v>5791</v>
      </c>
      <c r="F3" s="1160"/>
      <c r="G3" s="1160"/>
      <c r="H3" s="1158"/>
      <c r="I3" s="63" t="s">
        <v>433</v>
      </c>
      <c r="J3" s="63" t="s">
        <v>435</v>
      </c>
      <c r="K3" s="106" t="s">
        <v>434</v>
      </c>
      <c r="L3" s="1032"/>
      <c r="M3" s="1032"/>
      <c r="N3" s="1032"/>
      <c r="O3" s="1032"/>
      <c r="P3" s="1032"/>
      <c r="Q3" s="1032"/>
      <c r="R3" s="1032"/>
      <c r="S3" s="1032"/>
      <c r="T3" s="1032"/>
      <c r="U3" s="1032"/>
      <c r="V3" s="1032"/>
      <c r="W3" s="1032"/>
      <c r="X3" s="1032"/>
      <c r="Y3" s="1032"/>
      <c r="Z3" s="1032"/>
    </row>
    <row r="4" spans="1:26" ht="12.75" customHeight="1">
      <c r="A4" s="63"/>
      <c r="B4" s="63"/>
      <c r="C4" s="63"/>
      <c r="D4" s="981"/>
      <c r="E4" s="63" t="s">
        <v>442</v>
      </c>
      <c r="F4" s="106" t="s">
        <v>443</v>
      </c>
      <c r="G4" s="63" t="s">
        <v>444</v>
      </c>
      <c r="H4" s="106" t="s">
        <v>445</v>
      </c>
      <c r="I4" s="63"/>
      <c r="J4" s="63"/>
      <c r="K4" s="106"/>
      <c r="L4" s="1032"/>
      <c r="M4" s="1032"/>
      <c r="N4" s="1032"/>
      <c r="O4" s="1032"/>
      <c r="P4" s="1032"/>
      <c r="Q4" s="1032"/>
      <c r="R4" s="1032"/>
      <c r="S4" s="1032"/>
      <c r="T4" s="1032"/>
      <c r="U4" s="1032"/>
      <c r="V4" s="1032"/>
      <c r="W4" s="1032"/>
      <c r="X4" s="1032"/>
      <c r="Y4" s="1032"/>
      <c r="Z4" s="1032"/>
    </row>
    <row r="5" spans="1:26" ht="12.75" customHeight="1">
      <c r="A5" s="1015"/>
      <c r="B5" s="1015"/>
      <c r="C5" s="1014" t="s">
        <v>5824</v>
      </c>
      <c r="D5" s="1014"/>
      <c r="E5" s="1013"/>
      <c r="F5" s="1018"/>
      <c r="G5" s="1013"/>
      <c r="H5" s="1018">
        <f>H6+H13+H23+H27+H31</f>
        <v>457.36709000000002</v>
      </c>
      <c r="I5" s="1014"/>
      <c r="J5" s="1014"/>
      <c r="K5" s="1018">
        <f>K6+K13+K23+K27+K31</f>
        <v>0</v>
      </c>
      <c r="L5" s="713"/>
      <c r="M5" s="713"/>
      <c r="N5" s="713"/>
      <c r="O5" s="713"/>
      <c r="P5" s="713"/>
      <c r="Q5" s="713"/>
      <c r="R5" s="713"/>
      <c r="S5" s="713"/>
      <c r="T5" s="713"/>
      <c r="U5" s="713"/>
      <c r="V5" s="713"/>
      <c r="W5" s="713"/>
      <c r="X5" s="713"/>
      <c r="Y5" s="713"/>
      <c r="Z5" s="713"/>
    </row>
    <row r="6" spans="1:26" ht="12.75" customHeight="1">
      <c r="A6" s="64">
        <f>'1.SD Facility Based Annex'!A6</f>
        <v>1</v>
      </c>
      <c r="B6" s="64"/>
      <c r="C6" s="64" t="str">
        <f>'1.SD Facility Based Annex'!C6</f>
        <v>Service Delivery - Facility Based</v>
      </c>
      <c r="D6" s="64"/>
      <c r="E6" s="64"/>
      <c r="F6" s="64"/>
      <c r="G6" s="64"/>
      <c r="H6" s="1065">
        <f t="shared" ref="H6:H8" si="0">H7</f>
        <v>457.36709000000002</v>
      </c>
      <c r="I6" s="64"/>
      <c r="J6" s="64"/>
      <c r="K6" s="1065">
        <f t="shared" ref="K6:K8" si="1">K7</f>
        <v>0</v>
      </c>
      <c r="L6" s="713"/>
      <c r="M6" s="713"/>
      <c r="N6" s="713"/>
      <c r="O6" s="713"/>
      <c r="P6" s="713"/>
      <c r="Q6" s="713"/>
      <c r="R6" s="713"/>
      <c r="S6" s="713"/>
      <c r="T6" s="713"/>
      <c r="U6" s="713"/>
      <c r="V6" s="713"/>
      <c r="W6" s="713"/>
      <c r="X6" s="713"/>
      <c r="Y6" s="713"/>
      <c r="Z6" s="713"/>
    </row>
    <row r="7" spans="1:26" ht="12.75" customHeight="1">
      <c r="A7" s="67">
        <f>'1.SD Facility Based Annex'!A7</f>
        <v>1.1000000000000001</v>
      </c>
      <c r="B7" s="67"/>
      <c r="C7" s="67" t="str">
        <f>'1.SD Facility Based Annex'!C7</f>
        <v>Service Delivery</v>
      </c>
      <c r="D7" s="67"/>
      <c r="E7" s="67"/>
      <c r="F7" s="67"/>
      <c r="G7" s="67"/>
      <c r="H7" s="203">
        <f t="shared" si="0"/>
        <v>457.36709000000002</v>
      </c>
      <c r="I7" s="67"/>
      <c r="J7" s="67"/>
      <c r="K7" s="203">
        <f t="shared" si="1"/>
        <v>0</v>
      </c>
      <c r="L7" s="713"/>
      <c r="M7" s="713"/>
      <c r="N7" s="713"/>
      <c r="O7" s="713"/>
      <c r="P7" s="713"/>
      <c r="Q7" s="713"/>
      <c r="R7" s="713"/>
      <c r="S7" s="713"/>
      <c r="T7" s="713"/>
      <c r="U7" s="713"/>
      <c r="V7" s="713"/>
      <c r="W7" s="713"/>
      <c r="X7" s="713"/>
      <c r="Y7" s="713"/>
      <c r="Z7" s="713"/>
    </row>
    <row r="8" spans="1:26" ht="12.75" customHeight="1">
      <c r="A8" s="78" t="str">
        <f>'1.SD Facility Based Annex'!A40</f>
        <v>1.1.6</v>
      </c>
      <c r="B8" s="78"/>
      <c r="C8" s="78" t="str">
        <f>'1.SD Facility Based Annex'!C40</f>
        <v>Strengthening NCD Services</v>
      </c>
      <c r="D8" s="78"/>
      <c r="E8" s="117"/>
      <c r="F8" s="117"/>
      <c r="G8" s="117"/>
      <c r="H8" s="265">
        <f t="shared" si="0"/>
        <v>457.36709000000002</v>
      </c>
      <c r="I8" s="78"/>
      <c r="J8" s="78"/>
      <c r="K8" s="265">
        <f t="shared" si="1"/>
        <v>0</v>
      </c>
      <c r="L8" s="713"/>
      <c r="M8" s="713"/>
      <c r="N8" s="713"/>
      <c r="O8" s="713"/>
      <c r="P8" s="713"/>
      <c r="Q8" s="713"/>
      <c r="R8" s="713"/>
      <c r="S8" s="713"/>
      <c r="T8" s="713"/>
      <c r="U8" s="713"/>
      <c r="V8" s="713"/>
      <c r="W8" s="713"/>
      <c r="X8" s="713"/>
      <c r="Y8" s="713"/>
      <c r="Z8" s="713"/>
    </row>
    <row r="9" spans="1:26" ht="12.75" customHeight="1">
      <c r="A9" s="304" t="str">
        <f>'1.SD Facility Based Annex'!A44</f>
        <v>1.1.6.5</v>
      </c>
      <c r="B9" s="304" t="str">
        <f>'1.SD Facility Based Annex'!B44</f>
        <v>B.13.4</v>
      </c>
      <c r="C9" s="70" t="str">
        <f>'1.SD Facility Based Annex'!C44</f>
        <v>Pradhan Mantri National Dialysis Programme</v>
      </c>
      <c r="D9" s="743"/>
      <c r="E9" s="797"/>
      <c r="F9" s="797"/>
      <c r="G9" s="797"/>
      <c r="H9" s="1066">
        <f>SUM(H10:H12)</f>
        <v>457.36709000000002</v>
      </c>
      <c r="I9" s="304"/>
      <c r="J9" s="304"/>
      <c r="K9" s="1066">
        <f>K10+K11+K12</f>
        <v>0</v>
      </c>
      <c r="L9" s="713"/>
      <c r="M9" s="713"/>
      <c r="N9" s="713"/>
      <c r="O9" s="713"/>
      <c r="P9" s="713"/>
      <c r="Q9" s="713"/>
      <c r="R9" s="713"/>
      <c r="S9" s="713"/>
      <c r="T9" s="713"/>
      <c r="U9" s="713"/>
      <c r="V9" s="713"/>
      <c r="W9" s="713"/>
      <c r="X9" s="713"/>
      <c r="Y9" s="713"/>
      <c r="Z9" s="713"/>
    </row>
    <row r="10" spans="1:26" ht="12.75" customHeight="1">
      <c r="A10" s="304" t="str">
        <f>'1.SD Facility Based Annex'!A45</f>
        <v>1.1.6.5.1</v>
      </c>
      <c r="B10" s="304"/>
      <c r="C10" s="70" t="str">
        <f>'1.SD Facility Based Annex'!C45</f>
        <v>Hemo-Dialysis Services under PMNDP</v>
      </c>
      <c r="D10" s="743" t="str">
        <f>'1.SD Facility Based Annex'!K45</f>
        <v>Per Annum</v>
      </c>
      <c r="E10" s="797">
        <f>'1.SD Facility Based Annex'!L45</f>
        <v>45736709</v>
      </c>
      <c r="F10" s="1066">
        <f>'1.SD Facility Based Annex'!M45</f>
        <v>457.36709000000002</v>
      </c>
      <c r="G10" s="797">
        <f>'1.SD Facility Based Annex'!N45</f>
        <v>1</v>
      </c>
      <c r="H10" s="1066">
        <f>'1.SD Facility Based Annex'!O45</f>
        <v>457.36709000000002</v>
      </c>
      <c r="I10" s="304" t="str">
        <f>'1.SD Facility Based Annex'!P45</f>
        <v>Continued activity: 
Detailed annexure attached.</v>
      </c>
      <c r="J10" s="304"/>
      <c r="K10" s="1066"/>
      <c r="L10" s="713"/>
      <c r="M10" s="713"/>
      <c r="N10" s="713"/>
      <c r="O10" s="713"/>
      <c r="P10" s="713"/>
      <c r="Q10" s="713"/>
      <c r="R10" s="713"/>
      <c r="S10" s="713"/>
      <c r="T10" s="713"/>
      <c r="U10" s="713"/>
      <c r="V10" s="713"/>
      <c r="W10" s="713"/>
      <c r="X10" s="713"/>
      <c r="Y10" s="713"/>
      <c r="Z10" s="713"/>
    </row>
    <row r="11" spans="1:26" ht="12.75" customHeight="1">
      <c r="A11" s="304" t="str">
        <f>'1.SD Facility Based Annex'!A46</f>
        <v>1.1.6.5.2</v>
      </c>
      <c r="B11" s="304"/>
      <c r="C11" s="70" t="str">
        <f>'1.SD Facility Based Annex'!C46</f>
        <v>Peritoneal Dialysis Services under PMNDP</v>
      </c>
      <c r="D11" s="743">
        <f>'1.SD Facility Based Annex'!K47</f>
        <v>0</v>
      </c>
      <c r="E11" s="797">
        <f>'1.SD Facility Based Annex'!L47</f>
        <v>0</v>
      </c>
      <c r="F11" s="1066">
        <f>'1.SD Facility Based Annex'!M47</f>
        <v>0</v>
      </c>
      <c r="G11" s="797">
        <f>'1.SD Facility Based Annex'!N47</f>
        <v>0</v>
      </c>
      <c r="H11" s="1066">
        <f>'1.SD Facility Based Annex'!O47</f>
        <v>0</v>
      </c>
      <c r="I11" s="304">
        <f>'1.SD Facility Based Annex'!P47</f>
        <v>0</v>
      </c>
      <c r="J11" s="304"/>
      <c r="K11" s="1066"/>
      <c r="L11" s="713"/>
      <c r="M11" s="713"/>
      <c r="N11" s="713"/>
      <c r="O11" s="713"/>
      <c r="P11" s="713"/>
      <c r="Q11" s="713"/>
      <c r="R11" s="713"/>
      <c r="S11" s="713"/>
      <c r="T11" s="713"/>
      <c r="U11" s="713"/>
      <c r="V11" s="713"/>
      <c r="W11" s="713"/>
      <c r="X11" s="713"/>
      <c r="Y11" s="713"/>
      <c r="Z11" s="713"/>
    </row>
    <row r="12" spans="1:26" ht="12.75" customHeight="1">
      <c r="A12" s="304" t="str">
        <f>'1.SD Facility Based Annex'!A47</f>
        <v>1.1.6.5.3</v>
      </c>
      <c r="B12" s="304">
        <f>'1.SD Facility Based Annex'!B47</f>
        <v>0</v>
      </c>
      <c r="C12" s="70" t="str">
        <f>'1.SD Facility Based Annex'!C47</f>
        <v>RO water testing (Bacteriological, endotoxin, Chemical) and tank/pipes disinfection (peracetic acid) for Dialysis</v>
      </c>
      <c r="D12" s="1068">
        <f>'1.SD Facility Based Annex'!K48</f>
        <v>0</v>
      </c>
      <c r="E12" s="1068">
        <f>'1.SD Facility Based Annex'!L48</f>
        <v>0</v>
      </c>
      <c r="F12" s="1069">
        <f>'1.SD Facility Based Annex'!M48</f>
        <v>0</v>
      </c>
      <c r="G12" s="1068">
        <f>'1.SD Facility Based Annex'!N48</f>
        <v>0</v>
      </c>
      <c r="H12" s="1069">
        <f>'1.SD Facility Based Annex'!O48</f>
        <v>0</v>
      </c>
      <c r="I12" s="743">
        <f>'1.SD Facility Based Annex'!P48</f>
        <v>0</v>
      </c>
      <c r="J12" s="304"/>
      <c r="K12" s="1066"/>
      <c r="L12" s="713"/>
      <c r="M12" s="713"/>
      <c r="N12" s="713"/>
      <c r="O12" s="713"/>
      <c r="P12" s="713"/>
      <c r="Q12" s="713"/>
      <c r="R12" s="713"/>
      <c r="S12" s="713"/>
      <c r="T12" s="713"/>
      <c r="U12" s="713"/>
      <c r="V12" s="713"/>
      <c r="W12" s="713"/>
      <c r="X12" s="713"/>
      <c r="Y12" s="713"/>
      <c r="Z12" s="713"/>
    </row>
    <row r="13" spans="1:26" ht="12.75" customHeight="1">
      <c r="A13" s="64">
        <f>'6.Procurement Annex'!A6</f>
        <v>6</v>
      </c>
      <c r="B13" s="64"/>
      <c r="C13" s="64" t="str">
        <f>'6.Procurement Annex'!C6</f>
        <v>Procurement</v>
      </c>
      <c r="D13" s="64"/>
      <c r="E13" s="64"/>
      <c r="F13" s="201"/>
      <c r="G13" s="64"/>
      <c r="H13" s="1065">
        <f>H14+H19</f>
        <v>0</v>
      </c>
      <c r="I13" s="64"/>
      <c r="J13" s="64"/>
      <c r="K13" s="1065">
        <f>K14+K19</f>
        <v>0</v>
      </c>
      <c r="L13" s="713"/>
      <c r="M13" s="713"/>
      <c r="N13" s="713"/>
      <c r="O13" s="713"/>
      <c r="P13" s="713"/>
      <c r="Q13" s="713"/>
      <c r="R13" s="713"/>
      <c r="S13" s="713"/>
      <c r="T13" s="713"/>
      <c r="U13" s="713"/>
      <c r="V13" s="713"/>
      <c r="W13" s="713"/>
      <c r="X13" s="713"/>
      <c r="Y13" s="713"/>
      <c r="Z13" s="713"/>
    </row>
    <row r="14" spans="1:26" ht="12.75" customHeight="1">
      <c r="A14" s="67">
        <f>'6.Procurement Annex'!A7</f>
        <v>6.1</v>
      </c>
      <c r="B14" s="67"/>
      <c r="C14" s="67" t="str">
        <f>'6.Procurement Annex'!C7</f>
        <v>Procurement of Equipment</v>
      </c>
      <c r="D14" s="67"/>
      <c r="E14" s="67"/>
      <c r="F14" s="202"/>
      <c r="G14" s="67"/>
      <c r="H14" s="203">
        <f t="shared" ref="H14:H15" si="2">H15</f>
        <v>0</v>
      </c>
      <c r="I14" s="67"/>
      <c r="J14" s="67"/>
      <c r="K14" s="203">
        <f t="shared" ref="K14:K15" si="3">K15</f>
        <v>0</v>
      </c>
      <c r="L14" s="713"/>
      <c r="M14" s="713"/>
      <c r="N14" s="713"/>
      <c r="O14" s="713"/>
      <c r="P14" s="713"/>
      <c r="Q14" s="713"/>
      <c r="R14" s="713"/>
      <c r="S14" s="713"/>
      <c r="T14" s="713"/>
      <c r="U14" s="713"/>
      <c r="V14" s="713"/>
      <c r="W14" s="713"/>
      <c r="X14" s="713"/>
      <c r="Y14" s="713"/>
      <c r="Z14" s="713"/>
    </row>
    <row r="15" spans="1:26" ht="12.75" customHeight="1">
      <c r="A15" s="78" t="str">
        <f>'6.Procurement Annex'!A8</f>
        <v>6.1.1</v>
      </c>
      <c r="B15" s="78"/>
      <c r="C15" s="78" t="str">
        <f>'6.Procurement Annex'!C8</f>
        <v>Procurement of Bio-medical Equipment</v>
      </c>
      <c r="D15" s="78"/>
      <c r="E15" s="117"/>
      <c r="F15" s="265"/>
      <c r="G15" s="117"/>
      <c r="H15" s="265">
        <f t="shared" si="2"/>
        <v>0</v>
      </c>
      <c r="I15" s="78"/>
      <c r="J15" s="78"/>
      <c r="K15" s="265">
        <f t="shared" si="3"/>
        <v>0</v>
      </c>
      <c r="L15" s="713"/>
      <c r="M15" s="713"/>
      <c r="N15" s="713"/>
      <c r="O15" s="713"/>
      <c r="P15" s="713"/>
      <c r="Q15" s="713"/>
      <c r="R15" s="713"/>
      <c r="S15" s="713"/>
      <c r="T15" s="713"/>
      <c r="U15" s="713"/>
      <c r="V15" s="713"/>
      <c r="W15" s="713"/>
      <c r="X15" s="713"/>
      <c r="Y15" s="713"/>
      <c r="Z15" s="713"/>
    </row>
    <row r="16" spans="1:26" ht="12.75" customHeight="1">
      <c r="A16" s="290" t="str">
        <f>'6.Procurement Annex'!A98</f>
        <v>6.1.1.24</v>
      </c>
      <c r="B16" s="290" t="str">
        <f>'6.Procurement Annex'!B98</f>
        <v>B.13.4</v>
      </c>
      <c r="C16" s="290" t="str">
        <f>'6.Procurement Annex'!C98</f>
        <v>Procurement of bio-medical equipment: National Dialysis Programme</v>
      </c>
      <c r="D16" s="290"/>
      <c r="E16" s="268"/>
      <c r="F16" s="311"/>
      <c r="G16" s="268"/>
      <c r="H16" s="311">
        <f>SUM(H17:H18)</f>
        <v>0</v>
      </c>
      <c r="I16" s="290"/>
      <c r="J16" s="290"/>
      <c r="K16" s="311">
        <f>SUM(K17:K18)</f>
        <v>0</v>
      </c>
      <c r="L16" s="713"/>
      <c r="M16" s="713"/>
      <c r="N16" s="713"/>
      <c r="O16" s="713"/>
      <c r="P16" s="713"/>
      <c r="Q16" s="713"/>
      <c r="R16" s="713"/>
      <c r="S16" s="713"/>
      <c r="T16" s="713"/>
      <c r="U16" s="713"/>
      <c r="V16" s="713"/>
      <c r="W16" s="713"/>
      <c r="X16" s="713"/>
      <c r="Y16" s="713"/>
      <c r="Z16" s="713"/>
    </row>
    <row r="17" spans="1:26" ht="12.75" customHeight="1">
      <c r="A17" s="743" t="str">
        <f>'6.Procurement Annex'!A99</f>
        <v>6.1.1.24.1</v>
      </c>
      <c r="B17" s="743"/>
      <c r="C17" s="197" t="str">
        <f>'6.Procurement Annex'!C99</f>
        <v xml:space="preserve">Medical devices as per National Dialysis Programme </v>
      </c>
      <c r="D17" s="743">
        <f>'6.Procurement Annex'!K99</f>
        <v>0</v>
      </c>
      <c r="E17" s="797">
        <f>'6.Procurement Annex'!L99</f>
        <v>0</v>
      </c>
      <c r="F17" s="1066">
        <f>'6.Procurement Annex'!M99</f>
        <v>0</v>
      </c>
      <c r="G17" s="797">
        <f>'6.Procurement Annex'!N99</f>
        <v>0</v>
      </c>
      <c r="H17" s="1066">
        <f>'6.Procurement Annex'!O99</f>
        <v>0</v>
      </c>
      <c r="I17" s="304">
        <f>'6.Procurement Annex'!P99</f>
        <v>0</v>
      </c>
      <c r="J17" s="304"/>
      <c r="K17" s="1066"/>
      <c r="L17" s="713"/>
      <c r="M17" s="713"/>
      <c r="N17" s="713"/>
      <c r="O17" s="713"/>
      <c r="P17" s="713"/>
      <c r="Q17" s="713"/>
      <c r="R17" s="713"/>
      <c r="S17" s="713"/>
      <c r="T17" s="713"/>
      <c r="U17" s="713"/>
      <c r="V17" s="713"/>
      <c r="W17" s="713"/>
      <c r="X17" s="713"/>
      <c r="Y17" s="713"/>
      <c r="Z17" s="713"/>
    </row>
    <row r="18" spans="1:26" ht="12.75" customHeight="1">
      <c r="A18" s="743" t="str">
        <f>'6.Procurement Annex'!A100</f>
        <v>6.1.1.24.2</v>
      </c>
      <c r="B18" s="743"/>
      <c r="C18" s="197" t="str">
        <f>'6.Procurement Annex'!C100</f>
        <v>Any other equipment (please specify)</v>
      </c>
      <c r="D18" s="743">
        <f>'6.Procurement Annex'!K100</f>
        <v>0</v>
      </c>
      <c r="E18" s="797">
        <f>'6.Procurement Annex'!L100</f>
        <v>0</v>
      </c>
      <c r="F18" s="1066">
        <f>'6.Procurement Annex'!M100</f>
        <v>0</v>
      </c>
      <c r="G18" s="797">
        <f>'6.Procurement Annex'!N100</f>
        <v>0</v>
      </c>
      <c r="H18" s="1066">
        <f>'6.Procurement Annex'!O100</f>
        <v>0</v>
      </c>
      <c r="I18" s="304">
        <f>'6.Procurement Annex'!P100</f>
        <v>0</v>
      </c>
      <c r="J18" s="304"/>
      <c r="K18" s="1066"/>
      <c r="L18" s="713"/>
      <c r="M18" s="713"/>
      <c r="N18" s="713"/>
      <c r="O18" s="713"/>
      <c r="P18" s="713"/>
      <c r="Q18" s="713"/>
      <c r="R18" s="713"/>
      <c r="S18" s="713"/>
      <c r="T18" s="713"/>
      <c r="U18" s="713"/>
      <c r="V18" s="713"/>
      <c r="W18" s="713"/>
      <c r="X18" s="713"/>
      <c r="Y18" s="713"/>
      <c r="Z18" s="713"/>
    </row>
    <row r="19" spans="1:26" ht="12.75" customHeight="1">
      <c r="A19" s="67">
        <f>'6.Procurement Annex'!A141</f>
        <v>6.2</v>
      </c>
      <c r="B19" s="67"/>
      <c r="C19" s="67" t="str">
        <f>'6.Procurement Annex'!C141</f>
        <v xml:space="preserve">Procurement of Drugs and supplies </v>
      </c>
      <c r="D19" s="67"/>
      <c r="E19" s="67"/>
      <c r="F19" s="202"/>
      <c r="G19" s="67"/>
      <c r="H19" s="203">
        <f>H20</f>
        <v>0</v>
      </c>
      <c r="I19" s="67"/>
      <c r="J19" s="67"/>
      <c r="K19" s="203">
        <f>K20</f>
        <v>0</v>
      </c>
      <c r="L19" s="713"/>
      <c r="M19" s="713"/>
      <c r="N19" s="713"/>
      <c r="O19" s="713"/>
      <c r="P19" s="713"/>
      <c r="Q19" s="713"/>
      <c r="R19" s="713"/>
      <c r="S19" s="713"/>
      <c r="T19" s="713"/>
      <c r="U19" s="713"/>
      <c r="V19" s="713"/>
      <c r="W19" s="713"/>
      <c r="X19" s="713"/>
      <c r="Y19" s="713"/>
      <c r="Z19" s="713"/>
    </row>
    <row r="20" spans="1:26" ht="12.75" customHeight="1">
      <c r="A20" s="78" t="str">
        <f>'6.Procurement Annex'!A245</f>
        <v>6.2.20</v>
      </c>
      <c r="B20" s="78" t="str">
        <f>'6.Procurement Annex'!B245</f>
        <v>B.13.4</v>
      </c>
      <c r="C20" s="78" t="str">
        <f>'6.Procurement Annex'!C245</f>
        <v>Drugs &amp; Supplies for National Dialysis Programme</v>
      </c>
      <c r="D20" s="78"/>
      <c r="E20" s="117"/>
      <c r="F20" s="265"/>
      <c r="G20" s="117"/>
      <c r="H20" s="265">
        <f>H21+H22</f>
        <v>0</v>
      </c>
      <c r="I20" s="78"/>
      <c r="J20" s="78"/>
      <c r="K20" s="265">
        <f>K21+K22</f>
        <v>0</v>
      </c>
      <c r="L20" s="713"/>
      <c r="M20" s="713"/>
      <c r="N20" s="713"/>
      <c r="O20" s="713"/>
      <c r="P20" s="713"/>
      <c r="Q20" s="713"/>
      <c r="R20" s="713"/>
      <c r="S20" s="713"/>
      <c r="T20" s="713"/>
      <c r="U20" s="713"/>
      <c r="V20" s="713"/>
      <c r="W20" s="713"/>
      <c r="X20" s="713"/>
      <c r="Y20" s="713"/>
      <c r="Z20" s="713"/>
    </row>
    <row r="21" spans="1:26" ht="12.75" customHeight="1">
      <c r="A21" s="743" t="str">
        <f>'6.Procurement Annex'!A246</f>
        <v>6.2.20.1</v>
      </c>
      <c r="B21" s="743"/>
      <c r="C21" s="197" t="str">
        <f>'6.Procurement Annex'!C246</f>
        <v>Drugs &amp; Consumables for Haemodialysis (Erythropoietin, iron, vitamin, etc) &amp; Peritoneal dialysis (refer page 17 of guideline)</v>
      </c>
      <c r="D21" s="743">
        <f>'6.Procurement Annex'!K246</f>
        <v>0</v>
      </c>
      <c r="E21" s="797">
        <f>'6.Procurement Annex'!L246</f>
        <v>0</v>
      </c>
      <c r="F21" s="1066">
        <f>'6.Procurement Annex'!M246</f>
        <v>0</v>
      </c>
      <c r="G21" s="797">
        <f>'6.Procurement Annex'!N246</f>
        <v>0</v>
      </c>
      <c r="H21" s="1066">
        <f>'6.Procurement Annex'!O246</f>
        <v>0</v>
      </c>
      <c r="I21" s="304">
        <f>'6.Procurement Annex'!P246</f>
        <v>0</v>
      </c>
      <c r="J21" s="304"/>
      <c r="K21" s="1066"/>
      <c r="L21" s="713"/>
      <c r="M21" s="713"/>
      <c r="N21" s="713"/>
      <c r="O21" s="713"/>
      <c r="P21" s="713"/>
      <c r="Q21" s="713"/>
      <c r="R21" s="713"/>
      <c r="S21" s="713"/>
      <c r="T21" s="713"/>
      <c r="U21" s="713"/>
      <c r="V21" s="713"/>
      <c r="W21" s="713"/>
      <c r="X21" s="713"/>
      <c r="Y21" s="713"/>
      <c r="Z21" s="713"/>
    </row>
    <row r="22" spans="1:26" ht="12.75" customHeight="1">
      <c r="A22" s="743" t="str">
        <f>'6.Procurement Annex'!A247</f>
        <v>6.2.20.2</v>
      </c>
      <c r="B22" s="743"/>
      <c r="C22" s="197" t="str">
        <f>'6.Procurement Annex'!C247</f>
        <v>Any other drug (please specify)</v>
      </c>
      <c r="D22" s="743">
        <f>'6.Procurement Annex'!K247</f>
        <v>0</v>
      </c>
      <c r="E22" s="797">
        <f>'6.Procurement Annex'!L247</f>
        <v>0</v>
      </c>
      <c r="F22" s="1066">
        <f>'6.Procurement Annex'!M247</f>
        <v>0</v>
      </c>
      <c r="G22" s="797">
        <f>'6.Procurement Annex'!N247</f>
        <v>0</v>
      </c>
      <c r="H22" s="1066">
        <f>'6.Procurement Annex'!O247</f>
        <v>0</v>
      </c>
      <c r="I22" s="304">
        <f>'6.Procurement Annex'!P247</f>
        <v>0</v>
      </c>
      <c r="J22" s="304"/>
      <c r="K22" s="1066"/>
      <c r="L22" s="713"/>
      <c r="M22" s="713"/>
      <c r="N22" s="713"/>
      <c r="O22" s="713"/>
      <c r="P22" s="713"/>
      <c r="Q22" s="713"/>
      <c r="R22" s="713"/>
      <c r="S22" s="713"/>
      <c r="T22" s="713"/>
      <c r="U22" s="713"/>
      <c r="V22" s="713"/>
      <c r="W22" s="713"/>
      <c r="X22" s="713"/>
      <c r="Y22" s="713"/>
      <c r="Z22" s="713"/>
    </row>
    <row r="23" spans="1:26" ht="12.75" customHeight="1">
      <c r="A23" s="64">
        <f>'9.Training Annex'!A6</f>
        <v>9</v>
      </c>
      <c r="B23" s="64">
        <f>'9.Training Annex'!B6</f>
        <v>0</v>
      </c>
      <c r="C23" s="64" t="str">
        <f>'9.Training Annex'!C6</f>
        <v>Training</v>
      </c>
      <c r="D23" s="64"/>
      <c r="E23" s="64"/>
      <c r="F23" s="201"/>
      <c r="G23" s="64"/>
      <c r="H23" s="65">
        <f t="shared" ref="H23:H25" si="4">H24</f>
        <v>0</v>
      </c>
      <c r="I23" s="64"/>
      <c r="J23" s="64"/>
      <c r="K23" s="65">
        <f t="shared" ref="K23:K25" si="5">K24</f>
        <v>0</v>
      </c>
      <c r="L23" s="713"/>
      <c r="M23" s="713"/>
      <c r="N23" s="713"/>
      <c r="O23" s="713"/>
      <c r="P23" s="713"/>
      <c r="Q23" s="713"/>
      <c r="R23" s="713"/>
      <c r="S23" s="713"/>
      <c r="T23" s="713"/>
      <c r="U23" s="713"/>
      <c r="V23" s="713"/>
      <c r="W23" s="713"/>
      <c r="X23" s="713"/>
      <c r="Y23" s="713"/>
      <c r="Z23" s="713"/>
    </row>
    <row r="24" spans="1:26" ht="12.75" customHeight="1">
      <c r="A24" s="67">
        <f>'9.Training Annex'!A27</f>
        <v>9.5</v>
      </c>
      <c r="B24" s="67">
        <f>'9.Training Annex'!B27</f>
        <v>0</v>
      </c>
      <c r="C24" s="67" t="str">
        <f>'9.Training Annex'!C27</f>
        <v>Trainings including medical (DNB/CPS)/paramedical/nursing courses</v>
      </c>
      <c r="D24" s="67"/>
      <c r="E24" s="67"/>
      <c r="F24" s="67"/>
      <c r="G24" s="67"/>
      <c r="H24" s="68">
        <f t="shared" si="4"/>
        <v>0</v>
      </c>
      <c r="I24" s="67"/>
      <c r="J24" s="67"/>
      <c r="K24" s="68">
        <f t="shared" si="5"/>
        <v>0</v>
      </c>
      <c r="L24" s="713"/>
      <c r="M24" s="713"/>
      <c r="N24" s="713"/>
      <c r="O24" s="713"/>
      <c r="P24" s="713"/>
      <c r="Q24" s="713"/>
      <c r="R24" s="713"/>
      <c r="S24" s="713"/>
      <c r="T24" s="713"/>
      <c r="U24" s="713"/>
      <c r="V24" s="713"/>
      <c r="W24" s="713"/>
      <c r="X24" s="713"/>
      <c r="Y24" s="713"/>
      <c r="Z24" s="713"/>
    </row>
    <row r="25" spans="1:26" ht="12.75" customHeight="1">
      <c r="A25" s="78" t="str">
        <f>'9.Training Annex'!A264</f>
        <v>9.5.29</v>
      </c>
      <c r="B25" s="78">
        <f>'9.Training Annex'!B264</f>
        <v>0</v>
      </c>
      <c r="C25" s="78" t="str">
        <f>'9.Training Annex'!C264</f>
        <v>Any Other Trainings</v>
      </c>
      <c r="D25" s="78"/>
      <c r="E25" s="78"/>
      <c r="F25" s="78"/>
      <c r="G25" s="78"/>
      <c r="H25" s="79">
        <f t="shared" si="4"/>
        <v>0</v>
      </c>
      <c r="I25" s="78"/>
      <c r="J25" s="78"/>
      <c r="K25" s="79">
        <f t="shared" si="5"/>
        <v>0</v>
      </c>
      <c r="L25" s="713"/>
      <c r="M25" s="713"/>
      <c r="N25" s="713"/>
      <c r="O25" s="713"/>
      <c r="P25" s="713"/>
      <c r="Q25" s="713"/>
      <c r="R25" s="713"/>
      <c r="S25" s="713"/>
      <c r="T25" s="713"/>
      <c r="U25" s="713"/>
      <c r="V25" s="713"/>
      <c r="W25" s="713"/>
      <c r="X25" s="713"/>
      <c r="Y25" s="713"/>
      <c r="Z25" s="713"/>
    </row>
    <row r="26" spans="1:26" ht="12.75" customHeight="1">
      <c r="A26" s="743" t="str">
        <f>'9.Training Annex'!A280</f>
        <v>9.5.29.12</v>
      </c>
      <c r="B26" s="743">
        <f>'9.Training Annex'!B280</f>
        <v>0</v>
      </c>
      <c r="C26" s="197" t="str">
        <f>'9.Training Annex'!C280</f>
        <v>Training for Nurse, medical officer, Nephrologist, ANM/ASHA, patients &amp; bystanders on peritoneal dialysis/Haemodialysis</v>
      </c>
      <c r="D26" s="1068">
        <f>'9.Training Annex'!K280</f>
        <v>0</v>
      </c>
      <c r="E26" s="1068">
        <f>'9.Training Annex'!L280</f>
        <v>0</v>
      </c>
      <c r="F26" s="1069">
        <f>'9.Training Annex'!M280</f>
        <v>0</v>
      </c>
      <c r="G26" s="1069">
        <f>'9.Training Annex'!N280</f>
        <v>0</v>
      </c>
      <c r="H26" s="1069">
        <f>'9.Training Annex'!O280</f>
        <v>0</v>
      </c>
      <c r="I26" s="743">
        <f>'9.Training Annex'!P280</f>
        <v>0</v>
      </c>
      <c r="J26" s="304"/>
      <c r="K26" s="1066"/>
      <c r="L26" s="713"/>
      <c r="M26" s="713"/>
      <c r="N26" s="713"/>
      <c r="O26" s="713"/>
      <c r="P26" s="713"/>
      <c r="Q26" s="713"/>
      <c r="R26" s="713"/>
      <c r="S26" s="713"/>
      <c r="T26" s="713"/>
      <c r="U26" s="713"/>
      <c r="V26" s="713"/>
      <c r="W26" s="713"/>
      <c r="X26" s="713"/>
      <c r="Y26" s="713"/>
      <c r="Z26" s="713"/>
    </row>
    <row r="27" spans="1:26" ht="12.75" customHeight="1">
      <c r="A27" s="64">
        <f>'11.IEC-BCC Annex'!A6</f>
        <v>11</v>
      </c>
      <c r="B27" s="64">
        <f>'11.IEC-BCC Annex'!B6</f>
        <v>0</v>
      </c>
      <c r="C27" s="64" t="str">
        <f>'11.IEC-BCC Annex'!C6</f>
        <v>IEC/BCC</v>
      </c>
      <c r="D27" s="64"/>
      <c r="E27" s="64"/>
      <c r="F27" s="64"/>
      <c r="G27" s="64"/>
      <c r="H27" s="65">
        <f t="shared" ref="H27:H29" si="6">H28</f>
        <v>0</v>
      </c>
      <c r="I27" s="64"/>
      <c r="J27" s="64"/>
      <c r="K27" s="65">
        <f t="shared" ref="K27:K29" si="7">K28</f>
        <v>0</v>
      </c>
      <c r="L27" s="713"/>
      <c r="M27" s="713"/>
      <c r="N27" s="713"/>
      <c r="O27" s="713"/>
      <c r="P27" s="713"/>
      <c r="Q27" s="713"/>
      <c r="R27" s="713"/>
      <c r="S27" s="713"/>
      <c r="T27" s="713"/>
      <c r="U27" s="713"/>
      <c r="V27" s="713"/>
      <c r="W27" s="713"/>
      <c r="X27" s="713"/>
      <c r="Y27" s="713"/>
      <c r="Z27" s="713"/>
    </row>
    <row r="28" spans="1:26" ht="12.75" customHeight="1">
      <c r="A28" s="202">
        <f>'11.IEC-BCC Annex'!A89</f>
        <v>0</v>
      </c>
      <c r="B28" s="67">
        <f>'11.IEC-BCC Annex'!B89</f>
        <v>0</v>
      </c>
      <c r="C28" s="67" t="str">
        <f>'11.IEC-BCC Annex'!C89</f>
        <v>Other IEC/BCC activities</v>
      </c>
      <c r="D28" s="67"/>
      <c r="E28" s="67"/>
      <c r="F28" s="67"/>
      <c r="G28" s="67"/>
      <c r="H28" s="68">
        <f t="shared" si="6"/>
        <v>0</v>
      </c>
      <c r="I28" s="67"/>
      <c r="J28" s="67"/>
      <c r="K28" s="68">
        <f t="shared" si="7"/>
        <v>0</v>
      </c>
      <c r="L28" s="713"/>
      <c r="M28" s="713"/>
      <c r="N28" s="713"/>
      <c r="O28" s="713"/>
      <c r="P28" s="713"/>
      <c r="Q28" s="713"/>
      <c r="R28" s="713"/>
      <c r="S28" s="713"/>
      <c r="T28" s="713"/>
      <c r="U28" s="713"/>
      <c r="V28" s="713"/>
      <c r="W28" s="713"/>
      <c r="X28" s="713"/>
      <c r="Y28" s="713"/>
      <c r="Z28" s="713"/>
    </row>
    <row r="29" spans="1:26" ht="12.75" customHeight="1">
      <c r="A29" s="78" t="str">
        <f>'11.IEC-BCC Annex'!A97</f>
        <v>11.24.4</v>
      </c>
      <c r="B29" s="78">
        <f>'11.IEC-BCC Annex'!B97</f>
        <v>0</v>
      </c>
      <c r="C29" s="78" t="str">
        <f>'11.IEC-BCC Annex'!C97</f>
        <v>Any other IEC/BCC activities</v>
      </c>
      <c r="D29" s="78"/>
      <c r="E29" s="78"/>
      <c r="F29" s="78"/>
      <c r="G29" s="78"/>
      <c r="H29" s="79">
        <f t="shared" si="6"/>
        <v>0</v>
      </c>
      <c r="I29" s="78"/>
      <c r="J29" s="78"/>
      <c r="K29" s="79">
        <f t="shared" si="7"/>
        <v>0</v>
      </c>
      <c r="L29" s="713"/>
      <c r="M29" s="713"/>
      <c r="N29" s="713"/>
      <c r="O29" s="713"/>
      <c r="P29" s="713"/>
      <c r="Q29" s="713"/>
      <c r="R29" s="713"/>
      <c r="S29" s="713"/>
      <c r="T29" s="713"/>
      <c r="U29" s="713"/>
      <c r="V29" s="713"/>
      <c r="W29" s="713"/>
      <c r="X29" s="713"/>
      <c r="Y29" s="713"/>
      <c r="Z29" s="713"/>
    </row>
    <row r="30" spans="1:26" ht="12.75" customHeight="1">
      <c r="A30" s="743" t="str">
        <f>'11.IEC-BCC Annex'!A105</f>
        <v>11.24.4.8</v>
      </c>
      <c r="B30" s="743">
        <f>'11.IEC-BCC Annex'!B105</f>
        <v>0</v>
      </c>
      <c r="C30" s="743" t="str">
        <f>'11.IEC-BCC Annex'!C105</f>
        <v>IEC/BCC - National Dialysis Programme (Haemodialysis and Peritoneal Dialysis)</v>
      </c>
      <c r="D30" s="743">
        <f>'11.IEC-BCC Annex'!K105</f>
        <v>0</v>
      </c>
      <c r="E30" s="743">
        <f>'11.IEC-BCC Annex'!L105</f>
        <v>0</v>
      </c>
      <c r="F30" s="1069">
        <f>'11.IEC-BCC Annex'!M105</f>
        <v>0</v>
      </c>
      <c r="G30" s="1068">
        <f>'11.IEC-BCC Annex'!N105</f>
        <v>0</v>
      </c>
      <c r="H30" s="1069">
        <f>'11.IEC-BCC Annex'!O105</f>
        <v>0</v>
      </c>
      <c r="I30" s="743">
        <f>'11.IEC-BCC Annex'!P105</f>
        <v>0</v>
      </c>
      <c r="J30" s="304"/>
      <c r="K30" s="1066"/>
      <c r="L30" s="713"/>
      <c r="M30" s="713"/>
      <c r="N30" s="713"/>
      <c r="O30" s="713"/>
      <c r="P30" s="713"/>
      <c r="Q30" s="713"/>
      <c r="R30" s="713"/>
      <c r="S30" s="713"/>
      <c r="T30" s="713"/>
      <c r="U30" s="713"/>
      <c r="V30" s="713"/>
      <c r="W30" s="713"/>
      <c r="X30" s="713"/>
      <c r="Y30" s="713"/>
      <c r="Z30" s="713"/>
    </row>
    <row r="31" spans="1:26" ht="12.75" customHeight="1">
      <c r="A31" s="64">
        <f>'15.PPP Annex'!A6</f>
        <v>15</v>
      </c>
      <c r="B31" s="64"/>
      <c r="C31" s="64" t="str">
        <f>'15.PPP Annex'!C6</f>
        <v>PPP</v>
      </c>
      <c r="D31" s="64"/>
      <c r="E31" s="64"/>
      <c r="F31" s="201"/>
      <c r="G31" s="64"/>
      <c r="H31" s="1065">
        <f>H32</f>
        <v>0</v>
      </c>
      <c r="I31" s="64"/>
      <c r="J31" s="64"/>
      <c r="K31" s="1065">
        <f>K32</f>
        <v>0</v>
      </c>
      <c r="L31" s="713"/>
      <c r="M31" s="713"/>
      <c r="N31" s="713"/>
      <c r="O31" s="713"/>
      <c r="P31" s="713"/>
      <c r="Q31" s="713"/>
      <c r="R31" s="713"/>
      <c r="S31" s="713"/>
      <c r="T31" s="713"/>
      <c r="U31" s="713"/>
      <c r="V31" s="713"/>
      <c r="W31" s="713"/>
      <c r="X31" s="713"/>
      <c r="Y31" s="713"/>
      <c r="Z31" s="713"/>
    </row>
    <row r="32" spans="1:26" ht="12.75" customHeight="1">
      <c r="A32" s="624">
        <f>'15.PPP Annex'!A42</f>
        <v>15.9</v>
      </c>
      <c r="B32" s="67"/>
      <c r="C32" s="67" t="str">
        <f>'15.PPP Annex'!C42</f>
        <v>Other PPP</v>
      </c>
      <c r="D32" s="67"/>
      <c r="E32" s="115"/>
      <c r="F32" s="203"/>
      <c r="G32" s="115"/>
      <c r="H32" s="203">
        <f>SUM(H33)</f>
        <v>0</v>
      </c>
      <c r="I32" s="67"/>
      <c r="J32" s="67"/>
      <c r="K32" s="203">
        <f>SUM(K33)</f>
        <v>0</v>
      </c>
      <c r="L32" s="713"/>
      <c r="M32" s="713"/>
      <c r="N32" s="713"/>
      <c r="O32" s="713"/>
      <c r="P32" s="713"/>
      <c r="Q32" s="713"/>
      <c r="R32" s="713"/>
      <c r="S32" s="713"/>
      <c r="T32" s="713"/>
      <c r="U32" s="713"/>
      <c r="V32" s="713"/>
      <c r="W32" s="713"/>
      <c r="X32" s="713"/>
      <c r="Y32" s="713"/>
      <c r="Z32" s="713"/>
    </row>
    <row r="33" spans="1:26" ht="12.75" customHeight="1">
      <c r="A33" s="4" t="str">
        <f>'15.PPP Annex'!A46</f>
        <v>15.9.4</v>
      </c>
      <c r="B33" s="4" t="str">
        <f>'15.PPP Annex'!B46</f>
        <v>B.13.4</v>
      </c>
      <c r="C33" s="4" t="str">
        <f>'15.PPP Annex'!C46</f>
        <v>Pradhan Mantri National Dialysis Programme</v>
      </c>
      <c r="D33" s="743">
        <f>'15.PPP Annex'!K46</f>
        <v>0</v>
      </c>
      <c r="E33" s="797">
        <f>'15.PPP Annex'!L46</f>
        <v>0</v>
      </c>
      <c r="F33" s="1066">
        <f>'15.PPP Annex'!M46</f>
        <v>0</v>
      </c>
      <c r="G33" s="797">
        <f>'15.PPP Annex'!N46</f>
        <v>0</v>
      </c>
      <c r="H33" s="1066">
        <f>'15.PPP Annex'!O46</f>
        <v>0</v>
      </c>
      <c r="I33" s="304">
        <f>'15.PPP Annex'!P46</f>
        <v>0</v>
      </c>
      <c r="J33" s="304"/>
      <c r="K33" s="1066"/>
      <c r="L33" s="713"/>
      <c r="M33" s="713"/>
      <c r="N33" s="713"/>
      <c r="O33" s="713"/>
      <c r="P33" s="713"/>
      <c r="Q33" s="713"/>
      <c r="R33" s="713"/>
      <c r="S33" s="713"/>
      <c r="T33" s="713"/>
      <c r="U33" s="713"/>
      <c r="V33" s="713"/>
      <c r="W33" s="713"/>
      <c r="X33" s="713"/>
      <c r="Y33" s="713"/>
      <c r="Z33" s="713"/>
    </row>
    <row r="34" spans="1:26" ht="12.75" customHeight="1">
      <c r="A34" s="1073"/>
      <c r="B34" s="1073"/>
      <c r="C34" s="1074"/>
      <c r="D34" s="1073"/>
      <c r="E34" s="713"/>
      <c r="F34" s="713"/>
      <c r="G34" s="713"/>
      <c r="H34" s="713"/>
      <c r="I34" s="1062"/>
      <c r="J34" s="1062"/>
      <c r="K34" s="713"/>
      <c r="L34" s="713"/>
      <c r="M34" s="713"/>
      <c r="N34" s="713"/>
      <c r="O34" s="713"/>
      <c r="P34" s="713"/>
      <c r="Q34" s="713"/>
      <c r="R34" s="713"/>
      <c r="S34" s="713"/>
      <c r="T34" s="713"/>
      <c r="U34" s="713"/>
      <c r="V34" s="713"/>
      <c r="W34" s="713"/>
      <c r="X34" s="713"/>
      <c r="Y34" s="713"/>
      <c r="Z34" s="713"/>
    </row>
    <row r="35" spans="1:26" ht="12.75" customHeight="1">
      <c r="A35" s="1073"/>
      <c r="B35" s="1073"/>
      <c r="C35" s="1074"/>
      <c r="D35" s="1073"/>
      <c r="E35" s="713"/>
      <c r="F35" s="713"/>
      <c r="G35" s="713"/>
      <c r="H35" s="713"/>
      <c r="I35" s="1062"/>
      <c r="J35" s="1062"/>
      <c r="K35" s="713"/>
      <c r="L35" s="713"/>
      <c r="M35" s="713"/>
      <c r="N35" s="713"/>
      <c r="O35" s="713"/>
      <c r="P35" s="713"/>
      <c r="Q35" s="713"/>
      <c r="R35" s="713"/>
      <c r="S35" s="713"/>
      <c r="T35" s="713"/>
      <c r="U35" s="713"/>
      <c r="V35" s="713"/>
      <c r="W35" s="713"/>
      <c r="X35" s="713"/>
      <c r="Y35" s="713"/>
      <c r="Z35" s="713"/>
    </row>
    <row r="36" spans="1:26" ht="12.75" customHeight="1">
      <c r="A36" s="1073"/>
      <c r="B36" s="1073"/>
      <c r="C36" s="1074"/>
      <c r="D36" s="1073"/>
      <c r="E36" s="713"/>
      <c r="F36" s="713"/>
      <c r="G36" s="713"/>
      <c r="H36" s="713"/>
      <c r="I36" s="1062"/>
      <c r="J36" s="1062"/>
      <c r="K36" s="713"/>
      <c r="L36" s="713"/>
      <c r="M36" s="713"/>
      <c r="N36" s="713"/>
      <c r="O36" s="713"/>
      <c r="P36" s="713"/>
      <c r="Q36" s="713"/>
      <c r="R36" s="713"/>
      <c r="S36" s="713"/>
      <c r="T36" s="713"/>
      <c r="U36" s="713"/>
      <c r="V36" s="713"/>
      <c r="W36" s="713"/>
      <c r="X36" s="713"/>
      <c r="Y36" s="713"/>
      <c r="Z36" s="713"/>
    </row>
    <row r="37" spans="1:26" ht="12.75" customHeight="1">
      <c r="A37" s="1073"/>
      <c r="B37" s="1073"/>
      <c r="C37" s="1074"/>
      <c r="D37" s="1073"/>
      <c r="E37" s="713"/>
      <c r="F37" s="713"/>
      <c r="G37" s="713"/>
      <c r="H37" s="713"/>
      <c r="I37" s="1062"/>
      <c r="J37" s="1062"/>
      <c r="K37" s="713"/>
      <c r="L37" s="713"/>
      <c r="M37" s="713"/>
      <c r="N37" s="713"/>
      <c r="O37" s="713"/>
      <c r="P37" s="713"/>
      <c r="Q37" s="713"/>
      <c r="R37" s="713"/>
      <c r="S37" s="713"/>
      <c r="T37" s="713"/>
      <c r="U37" s="713"/>
      <c r="V37" s="713"/>
      <c r="W37" s="713"/>
      <c r="X37" s="713"/>
      <c r="Y37" s="713"/>
      <c r="Z37" s="713"/>
    </row>
    <row r="38" spans="1:26" ht="12.75" customHeight="1">
      <c r="A38" s="1073"/>
      <c r="B38" s="1073"/>
      <c r="C38" s="1074"/>
      <c r="D38" s="1073"/>
      <c r="E38" s="713"/>
      <c r="F38" s="713"/>
      <c r="G38" s="713"/>
      <c r="H38" s="713"/>
      <c r="I38" s="1062"/>
      <c r="J38" s="1062"/>
      <c r="K38" s="713"/>
      <c r="L38" s="713"/>
      <c r="M38" s="713"/>
      <c r="N38" s="713"/>
      <c r="O38" s="713"/>
      <c r="P38" s="713"/>
      <c r="Q38" s="713"/>
      <c r="R38" s="713"/>
      <c r="S38" s="713"/>
      <c r="T38" s="713"/>
      <c r="U38" s="713"/>
      <c r="V38" s="713"/>
      <c r="W38" s="713"/>
      <c r="X38" s="713"/>
      <c r="Y38" s="713"/>
      <c r="Z38" s="713"/>
    </row>
    <row r="39" spans="1:26" ht="12.75" customHeight="1">
      <c r="A39" s="1073"/>
      <c r="B39" s="1073"/>
      <c r="C39" s="1074"/>
      <c r="D39" s="1073"/>
      <c r="E39" s="713"/>
      <c r="F39" s="713"/>
      <c r="G39" s="713"/>
      <c r="H39" s="713"/>
      <c r="I39" s="1062"/>
      <c r="J39" s="1062"/>
      <c r="K39" s="713"/>
      <c r="L39" s="713"/>
      <c r="M39" s="713"/>
      <c r="N39" s="713"/>
      <c r="O39" s="713"/>
      <c r="P39" s="713"/>
      <c r="Q39" s="713"/>
      <c r="R39" s="713"/>
      <c r="S39" s="713"/>
      <c r="T39" s="713"/>
      <c r="U39" s="713"/>
      <c r="V39" s="713"/>
      <c r="W39" s="713"/>
      <c r="X39" s="713"/>
      <c r="Y39" s="713"/>
      <c r="Z39" s="713"/>
    </row>
    <row r="40" spans="1:26" ht="12.75" customHeight="1">
      <c r="A40" s="1073"/>
      <c r="B40" s="1073"/>
      <c r="C40" s="1074"/>
      <c r="D40" s="1073"/>
      <c r="E40" s="713"/>
      <c r="F40" s="713"/>
      <c r="G40" s="713"/>
      <c r="H40" s="713"/>
      <c r="I40" s="1062"/>
      <c r="J40" s="1062"/>
      <c r="K40" s="713"/>
      <c r="L40" s="713"/>
      <c r="M40" s="713"/>
      <c r="N40" s="713"/>
      <c r="O40" s="713"/>
      <c r="P40" s="713"/>
      <c r="Q40" s="713"/>
      <c r="R40" s="713"/>
      <c r="S40" s="713"/>
      <c r="T40" s="713"/>
      <c r="U40" s="713"/>
      <c r="V40" s="713"/>
      <c r="W40" s="713"/>
      <c r="X40" s="713"/>
      <c r="Y40" s="713"/>
      <c r="Z40" s="713"/>
    </row>
    <row r="41" spans="1:26" ht="12.75" customHeight="1">
      <c r="A41" s="1073"/>
      <c r="B41" s="1073"/>
      <c r="C41" s="1074"/>
      <c r="D41" s="1073"/>
      <c r="E41" s="713"/>
      <c r="F41" s="713"/>
      <c r="G41" s="713"/>
      <c r="H41" s="713"/>
      <c r="I41" s="1062"/>
      <c r="J41" s="1062"/>
      <c r="K41" s="713"/>
      <c r="L41" s="713"/>
      <c r="M41" s="713"/>
      <c r="N41" s="713"/>
      <c r="O41" s="713"/>
      <c r="P41" s="713"/>
      <c r="Q41" s="713"/>
      <c r="R41" s="713"/>
      <c r="S41" s="713"/>
      <c r="T41" s="713"/>
      <c r="U41" s="713"/>
      <c r="V41" s="713"/>
      <c r="W41" s="713"/>
      <c r="X41" s="713"/>
      <c r="Y41" s="713"/>
      <c r="Z41" s="713"/>
    </row>
    <row r="42" spans="1:26" ht="12.75" customHeight="1">
      <c r="A42" s="1073"/>
      <c r="B42" s="1073"/>
      <c r="C42" s="1074"/>
      <c r="D42" s="1073"/>
      <c r="E42" s="713"/>
      <c r="F42" s="713"/>
      <c r="G42" s="713"/>
      <c r="H42" s="713"/>
      <c r="I42" s="1062"/>
      <c r="J42" s="1062"/>
      <c r="K42" s="713"/>
      <c r="L42" s="713"/>
      <c r="M42" s="713"/>
      <c r="N42" s="713"/>
      <c r="O42" s="713"/>
      <c r="P42" s="713"/>
      <c r="Q42" s="713"/>
      <c r="R42" s="713"/>
      <c r="S42" s="713"/>
      <c r="T42" s="713"/>
      <c r="U42" s="713"/>
      <c r="V42" s="713"/>
      <c r="W42" s="713"/>
      <c r="X42" s="713"/>
      <c r="Y42" s="713"/>
      <c r="Z42" s="713"/>
    </row>
    <row r="43" spans="1:26" ht="12.75" customHeight="1">
      <c r="A43" s="1073"/>
      <c r="B43" s="1073"/>
      <c r="C43" s="1074"/>
      <c r="D43" s="1073"/>
      <c r="E43" s="713"/>
      <c r="F43" s="713"/>
      <c r="G43" s="713"/>
      <c r="H43" s="713"/>
      <c r="I43" s="1062"/>
      <c r="J43" s="1062"/>
      <c r="K43" s="713"/>
      <c r="L43" s="713"/>
      <c r="M43" s="713"/>
      <c r="N43" s="713"/>
      <c r="O43" s="713"/>
      <c r="P43" s="713"/>
      <c r="Q43" s="713"/>
      <c r="R43" s="713"/>
      <c r="S43" s="713"/>
      <c r="T43" s="713"/>
      <c r="U43" s="713"/>
      <c r="V43" s="713"/>
      <c r="W43" s="713"/>
      <c r="X43" s="713"/>
      <c r="Y43" s="713"/>
      <c r="Z43" s="713"/>
    </row>
    <row r="44" spans="1:26" ht="12.75" customHeight="1">
      <c r="A44" s="1073"/>
      <c r="B44" s="1073"/>
      <c r="C44" s="1074"/>
      <c r="D44" s="1073"/>
      <c r="E44" s="713"/>
      <c r="F44" s="713"/>
      <c r="G44" s="713"/>
      <c r="H44" s="713"/>
      <c r="I44" s="1062"/>
      <c r="J44" s="1062"/>
      <c r="K44" s="713"/>
      <c r="L44" s="713"/>
      <c r="M44" s="713"/>
      <c r="N44" s="713"/>
      <c r="O44" s="713"/>
      <c r="P44" s="713"/>
      <c r="Q44" s="713"/>
      <c r="R44" s="713"/>
      <c r="S44" s="713"/>
      <c r="T44" s="713"/>
      <c r="U44" s="713"/>
      <c r="V44" s="713"/>
      <c r="W44" s="713"/>
      <c r="X44" s="713"/>
      <c r="Y44" s="713"/>
      <c r="Z44" s="713"/>
    </row>
    <row r="45" spans="1:26" ht="12.75" customHeight="1">
      <c r="A45" s="1073"/>
      <c r="B45" s="1073"/>
      <c r="C45" s="1074"/>
      <c r="D45" s="1073"/>
      <c r="E45" s="713"/>
      <c r="F45" s="713"/>
      <c r="G45" s="713"/>
      <c r="H45" s="713"/>
      <c r="I45" s="1062"/>
      <c r="J45" s="1062"/>
      <c r="K45" s="713"/>
      <c r="L45" s="713"/>
      <c r="M45" s="713"/>
      <c r="N45" s="713"/>
      <c r="O45" s="713"/>
      <c r="P45" s="713"/>
      <c r="Q45" s="713"/>
      <c r="R45" s="713"/>
      <c r="S45" s="713"/>
      <c r="T45" s="713"/>
      <c r="U45" s="713"/>
      <c r="V45" s="713"/>
      <c r="W45" s="713"/>
      <c r="X45" s="713"/>
      <c r="Y45" s="713"/>
      <c r="Z45" s="713"/>
    </row>
    <row r="46" spans="1:26" ht="12.75" customHeight="1">
      <c r="A46" s="1073"/>
      <c r="B46" s="1073"/>
      <c r="C46" s="1074"/>
      <c r="D46" s="1073"/>
      <c r="E46" s="713"/>
      <c r="F46" s="713"/>
      <c r="G46" s="713"/>
      <c r="H46" s="713"/>
      <c r="I46" s="1062"/>
      <c r="J46" s="1062"/>
      <c r="K46" s="713"/>
      <c r="L46" s="713"/>
      <c r="M46" s="713"/>
      <c r="N46" s="713"/>
      <c r="O46" s="713"/>
      <c r="P46" s="713"/>
      <c r="Q46" s="713"/>
      <c r="R46" s="713"/>
      <c r="S46" s="713"/>
      <c r="T46" s="713"/>
      <c r="U46" s="713"/>
      <c r="V46" s="713"/>
      <c r="W46" s="713"/>
      <c r="X46" s="713"/>
      <c r="Y46" s="713"/>
      <c r="Z46" s="713"/>
    </row>
    <row r="47" spans="1:26" ht="12.75" customHeight="1">
      <c r="A47" s="1073"/>
      <c r="B47" s="1073"/>
      <c r="C47" s="1074"/>
      <c r="D47" s="1073"/>
      <c r="E47" s="713"/>
      <c r="F47" s="713"/>
      <c r="G47" s="713"/>
      <c r="H47" s="713"/>
      <c r="I47" s="1062"/>
      <c r="J47" s="1062"/>
      <c r="K47" s="713"/>
      <c r="L47" s="713"/>
      <c r="M47" s="713"/>
      <c r="N47" s="713"/>
      <c r="O47" s="713"/>
      <c r="P47" s="713"/>
      <c r="Q47" s="713"/>
      <c r="R47" s="713"/>
      <c r="S47" s="713"/>
      <c r="T47" s="713"/>
      <c r="U47" s="713"/>
      <c r="V47" s="713"/>
      <c r="W47" s="713"/>
      <c r="X47" s="713"/>
      <c r="Y47" s="713"/>
      <c r="Z47" s="713"/>
    </row>
    <row r="48" spans="1:26" ht="12.75" customHeight="1">
      <c r="A48" s="1073"/>
      <c r="B48" s="1073"/>
      <c r="C48" s="1074"/>
      <c r="D48" s="1073"/>
      <c r="E48" s="713"/>
      <c r="F48" s="713"/>
      <c r="G48" s="713"/>
      <c r="H48" s="713"/>
      <c r="I48" s="1062"/>
      <c r="J48" s="1062"/>
      <c r="K48" s="713"/>
      <c r="L48" s="713"/>
      <c r="M48" s="713"/>
      <c r="N48" s="713"/>
      <c r="O48" s="713"/>
      <c r="P48" s="713"/>
      <c r="Q48" s="713"/>
      <c r="R48" s="713"/>
      <c r="S48" s="713"/>
      <c r="T48" s="713"/>
      <c r="U48" s="713"/>
      <c r="V48" s="713"/>
      <c r="W48" s="713"/>
      <c r="X48" s="713"/>
      <c r="Y48" s="713"/>
      <c r="Z48" s="713"/>
    </row>
    <row r="49" spans="1:26" ht="12.75" customHeight="1">
      <c r="A49" s="1073"/>
      <c r="B49" s="1073"/>
      <c r="C49" s="1074"/>
      <c r="D49" s="1073"/>
      <c r="E49" s="713"/>
      <c r="F49" s="713"/>
      <c r="G49" s="713"/>
      <c r="H49" s="713"/>
      <c r="I49" s="1062"/>
      <c r="J49" s="1062"/>
      <c r="K49" s="713"/>
      <c r="L49" s="713"/>
      <c r="M49" s="713"/>
      <c r="N49" s="713"/>
      <c r="O49" s="713"/>
      <c r="P49" s="713"/>
      <c r="Q49" s="713"/>
      <c r="R49" s="713"/>
      <c r="S49" s="713"/>
      <c r="T49" s="713"/>
      <c r="U49" s="713"/>
      <c r="V49" s="713"/>
      <c r="W49" s="713"/>
      <c r="X49" s="713"/>
      <c r="Y49" s="713"/>
      <c r="Z49" s="713"/>
    </row>
    <row r="50" spans="1:26" ht="12.75" customHeight="1">
      <c r="A50" s="1073"/>
      <c r="B50" s="1073"/>
      <c r="C50" s="1074"/>
      <c r="D50" s="1073"/>
      <c r="E50" s="713"/>
      <c r="F50" s="713"/>
      <c r="G50" s="713"/>
      <c r="H50" s="713"/>
      <c r="I50" s="1062"/>
      <c r="J50" s="1062"/>
      <c r="K50" s="713"/>
      <c r="L50" s="713"/>
      <c r="M50" s="713"/>
      <c r="N50" s="713"/>
      <c r="O50" s="713"/>
      <c r="P50" s="713"/>
      <c r="Q50" s="713"/>
      <c r="R50" s="713"/>
      <c r="S50" s="713"/>
      <c r="T50" s="713"/>
      <c r="U50" s="713"/>
      <c r="V50" s="713"/>
      <c r="W50" s="713"/>
      <c r="X50" s="713"/>
      <c r="Y50" s="713"/>
      <c r="Z50" s="713"/>
    </row>
    <row r="51" spans="1:26" ht="12.75" customHeight="1">
      <c r="A51" s="1073"/>
      <c r="B51" s="1073"/>
      <c r="C51" s="1074"/>
      <c r="D51" s="1073"/>
      <c r="E51" s="713"/>
      <c r="F51" s="713"/>
      <c r="G51" s="713"/>
      <c r="H51" s="713"/>
      <c r="I51" s="1062"/>
      <c r="J51" s="1062"/>
      <c r="K51" s="713"/>
      <c r="L51" s="713"/>
      <c r="M51" s="713"/>
      <c r="N51" s="713"/>
      <c r="O51" s="713"/>
      <c r="P51" s="713"/>
      <c r="Q51" s="713"/>
      <c r="R51" s="713"/>
      <c r="S51" s="713"/>
      <c r="T51" s="713"/>
      <c r="U51" s="713"/>
      <c r="V51" s="713"/>
      <c r="W51" s="713"/>
      <c r="X51" s="713"/>
      <c r="Y51" s="713"/>
      <c r="Z51" s="713"/>
    </row>
    <row r="52" spans="1:26" ht="12.75" customHeight="1">
      <c r="A52" s="1073"/>
      <c r="B52" s="1073"/>
      <c r="C52" s="1074"/>
      <c r="D52" s="1073"/>
      <c r="E52" s="713"/>
      <c r="F52" s="713"/>
      <c r="G52" s="713"/>
      <c r="H52" s="713"/>
      <c r="I52" s="1062"/>
      <c r="J52" s="1062"/>
      <c r="K52" s="713"/>
      <c r="L52" s="713"/>
      <c r="M52" s="713"/>
      <c r="N52" s="713"/>
      <c r="O52" s="713"/>
      <c r="P52" s="713"/>
      <c r="Q52" s="713"/>
      <c r="R52" s="713"/>
      <c r="S52" s="713"/>
      <c r="T52" s="713"/>
      <c r="U52" s="713"/>
      <c r="V52" s="713"/>
      <c r="W52" s="713"/>
      <c r="X52" s="713"/>
      <c r="Y52" s="713"/>
      <c r="Z52" s="713"/>
    </row>
    <row r="53" spans="1:26" ht="12.75" customHeight="1">
      <c r="A53" s="1073"/>
      <c r="B53" s="1073"/>
      <c r="C53" s="1074"/>
      <c r="D53" s="1073"/>
      <c r="E53" s="713"/>
      <c r="F53" s="713"/>
      <c r="G53" s="713"/>
      <c r="H53" s="713"/>
      <c r="I53" s="1062"/>
      <c r="J53" s="1062"/>
      <c r="K53" s="713"/>
      <c r="L53" s="713"/>
      <c r="M53" s="713"/>
      <c r="N53" s="713"/>
      <c r="O53" s="713"/>
      <c r="P53" s="713"/>
      <c r="Q53" s="713"/>
      <c r="R53" s="713"/>
      <c r="S53" s="713"/>
      <c r="T53" s="713"/>
      <c r="U53" s="713"/>
      <c r="V53" s="713"/>
      <c r="W53" s="713"/>
      <c r="X53" s="713"/>
      <c r="Y53" s="713"/>
      <c r="Z53" s="713"/>
    </row>
    <row r="54" spans="1:26" ht="12.75" customHeight="1">
      <c r="A54" s="1073"/>
      <c r="B54" s="1073"/>
      <c r="C54" s="1074"/>
      <c r="D54" s="1073"/>
      <c r="E54" s="713"/>
      <c r="F54" s="713"/>
      <c r="G54" s="713"/>
      <c r="H54" s="713"/>
      <c r="I54" s="1062"/>
      <c r="J54" s="1062"/>
      <c r="K54" s="713"/>
      <c r="L54" s="713"/>
      <c r="M54" s="713"/>
      <c r="N54" s="713"/>
      <c r="O54" s="713"/>
      <c r="P54" s="713"/>
      <c r="Q54" s="713"/>
      <c r="R54" s="713"/>
      <c r="S54" s="713"/>
      <c r="T54" s="713"/>
      <c r="U54" s="713"/>
      <c r="V54" s="713"/>
      <c r="W54" s="713"/>
      <c r="X54" s="713"/>
      <c r="Y54" s="713"/>
      <c r="Z54" s="713"/>
    </row>
    <row r="55" spans="1:26" ht="12.75" customHeight="1">
      <c r="A55" s="1073"/>
      <c r="B55" s="1073"/>
      <c r="C55" s="1074"/>
      <c r="D55" s="1073"/>
      <c r="E55" s="713"/>
      <c r="F55" s="713"/>
      <c r="G55" s="713"/>
      <c r="H55" s="713"/>
      <c r="I55" s="1062"/>
      <c r="J55" s="1062"/>
      <c r="K55" s="713"/>
      <c r="L55" s="713"/>
      <c r="M55" s="713"/>
      <c r="N55" s="713"/>
      <c r="O55" s="713"/>
      <c r="P55" s="713"/>
      <c r="Q55" s="713"/>
      <c r="R55" s="713"/>
      <c r="S55" s="713"/>
      <c r="T55" s="713"/>
      <c r="U55" s="713"/>
      <c r="V55" s="713"/>
      <c r="W55" s="713"/>
      <c r="X55" s="713"/>
      <c r="Y55" s="713"/>
      <c r="Z55" s="713"/>
    </row>
    <row r="56" spans="1:26" ht="12.75" customHeight="1">
      <c r="A56" s="1073"/>
      <c r="B56" s="1073"/>
      <c r="C56" s="1074"/>
      <c r="D56" s="1073"/>
      <c r="E56" s="713"/>
      <c r="F56" s="713"/>
      <c r="G56" s="713"/>
      <c r="H56" s="713"/>
      <c r="I56" s="1062"/>
      <c r="J56" s="1062"/>
      <c r="K56" s="713"/>
      <c r="L56" s="713"/>
      <c r="M56" s="713"/>
      <c r="N56" s="713"/>
      <c r="O56" s="713"/>
      <c r="P56" s="713"/>
      <c r="Q56" s="713"/>
      <c r="R56" s="713"/>
      <c r="S56" s="713"/>
      <c r="T56" s="713"/>
      <c r="U56" s="713"/>
      <c r="V56" s="713"/>
      <c r="W56" s="713"/>
      <c r="X56" s="713"/>
      <c r="Y56" s="713"/>
      <c r="Z56" s="713"/>
    </row>
    <row r="57" spans="1:26" ht="12.75" customHeight="1">
      <c r="A57" s="1073"/>
      <c r="B57" s="1073"/>
      <c r="C57" s="1074"/>
      <c r="D57" s="1073"/>
      <c r="E57" s="713"/>
      <c r="F57" s="713"/>
      <c r="G57" s="713"/>
      <c r="H57" s="713"/>
      <c r="I57" s="1062"/>
      <c r="J57" s="1062"/>
      <c r="K57" s="713"/>
      <c r="L57" s="713"/>
      <c r="M57" s="713"/>
      <c r="N57" s="713"/>
      <c r="O57" s="713"/>
      <c r="P57" s="713"/>
      <c r="Q57" s="713"/>
      <c r="R57" s="713"/>
      <c r="S57" s="713"/>
      <c r="T57" s="713"/>
      <c r="U57" s="713"/>
      <c r="V57" s="713"/>
      <c r="W57" s="713"/>
      <c r="X57" s="713"/>
      <c r="Y57" s="713"/>
      <c r="Z57" s="713"/>
    </row>
    <row r="58" spans="1:26" ht="12.75" customHeight="1">
      <c r="A58" s="1073"/>
      <c r="B58" s="1073"/>
      <c r="C58" s="1074"/>
      <c r="D58" s="1073"/>
      <c r="E58" s="713"/>
      <c r="F58" s="713"/>
      <c r="G58" s="713"/>
      <c r="H58" s="713"/>
      <c r="I58" s="1062"/>
      <c r="J58" s="1062"/>
      <c r="K58" s="713"/>
      <c r="L58" s="713"/>
      <c r="M58" s="713"/>
      <c r="N58" s="713"/>
      <c r="O58" s="713"/>
      <c r="P58" s="713"/>
      <c r="Q58" s="713"/>
      <c r="R58" s="713"/>
      <c r="S58" s="713"/>
      <c r="T58" s="713"/>
      <c r="U58" s="713"/>
      <c r="V58" s="713"/>
      <c r="W58" s="713"/>
      <c r="X58" s="713"/>
      <c r="Y58" s="713"/>
      <c r="Z58" s="713"/>
    </row>
    <row r="59" spans="1:26" ht="12.75" customHeight="1">
      <c r="A59" s="1073"/>
      <c r="B59" s="1073"/>
      <c r="C59" s="1074"/>
      <c r="D59" s="1073"/>
      <c r="E59" s="713"/>
      <c r="F59" s="713"/>
      <c r="G59" s="713"/>
      <c r="H59" s="713"/>
      <c r="I59" s="1062"/>
      <c r="J59" s="1062"/>
      <c r="K59" s="713"/>
      <c r="L59" s="713"/>
      <c r="M59" s="713"/>
      <c r="N59" s="713"/>
      <c r="O59" s="713"/>
      <c r="P59" s="713"/>
      <c r="Q59" s="713"/>
      <c r="R59" s="713"/>
      <c r="S59" s="713"/>
      <c r="T59" s="713"/>
      <c r="U59" s="713"/>
      <c r="V59" s="713"/>
      <c r="W59" s="713"/>
      <c r="X59" s="713"/>
      <c r="Y59" s="713"/>
      <c r="Z59" s="713"/>
    </row>
    <row r="60" spans="1:26" ht="12.75" customHeight="1">
      <c r="A60" s="1073"/>
      <c r="B60" s="1073"/>
      <c r="C60" s="1074"/>
      <c r="D60" s="1073"/>
      <c r="E60" s="713"/>
      <c r="F60" s="713"/>
      <c r="G60" s="713"/>
      <c r="H60" s="713"/>
      <c r="I60" s="1062"/>
      <c r="J60" s="1062"/>
      <c r="K60" s="713"/>
      <c r="L60" s="713"/>
      <c r="M60" s="713"/>
      <c r="N60" s="713"/>
      <c r="O60" s="713"/>
      <c r="P60" s="713"/>
      <c r="Q60" s="713"/>
      <c r="R60" s="713"/>
      <c r="S60" s="713"/>
      <c r="T60" s="713"/>
      <c r="U60" s="713"/>
      <c r="V60" s="713"/>
      <c r="W60" s="713"/>
      <c r="X60" s="713"/>
      <c r="Y60" s="713"/>
      <c r="Z60" s="713"/>
    </row>
    <row r="61" spans="1:26" ht="12.75" customHeight="1">
      <c r="A61" s="1073"/>
      <c r="B61" s="1073"/>
      <c r="C61" s="1074"/>
      <c r="D61" s="1073"/>
      <c r="E61" s="713"/>
      <c r="F61" s="713"/>
      <c r="G61" s="713"/>
      <c r="H61" s="713"/>
      <c r="I61" s="1062"/>
      <c r="J61" s="1062"/>
      <c r="K61" s="713"/>
      <c r="L61" s="713"/>
      <c r="M61" s="713"/>
      <c r="N61" s="713"/>
      <c r="O61" s="713"/>
      <c r="P61" s="713"/>
      <c r="Q61" s="713"/>
      <c r="R61" s="713"/>
      <c r="S61" s="713"/>
      <c r="T61" s="713"/>
      <c r="U61" s="713"/>
      <c r="V61" s="713"/>
      <c r="W61" s="713"/>
      <c r="X61" s="713"/>
      <c r="Y61" s="713"/>
      <c r="Z61" s="713"/>
    </row>
    <row r="62" spans="1:26" ht="12.75" customHeight="1">
      <c r="A62" s="1073"/>
      <c r="B62" s="1073"/>
      <c r="C62" s="1074"/>
      <c r="D62" s="1073"/>
      <c r="E62" s="713"/>
      <c r="F62" s="713"/>
      <c r="G62" s="713"/>
      <c r="H62" s="713"/>
      <c r="I62" s="1062"/>
      <c r="J62" s="1062"/>
      <c r="K62" s="713"/>
      <c r="L62" s="713"/>
      <c r="M62" s="713"/>
      <c r="N62" s="713"/>
      <c r="O62" s="713"/>
      <c r="P62" s="713"/>
      <c r="Q62" s="713"/>
      <c r="R62" s="713"/>
      <c r="S62" s="713"/>
      <c r="T62" s="713"/>
      <c r="U62" s="713"/>
      <c r="V62" s="713"/>
      <c r="W62" s="713"/>
      <c r="X62" s="713"/>
      <c r="Y62" s="713"/>
      <c r="Z62" s="713"/>
    </row>
    <row r="63" spans="1:26" ht="12.75" customHeight="1">
      <c r="A63" s="1073"/>
      <c r="B63" s="1073"/>
      <c r="C63" s="1074"/>
      <c r="D63" s="1073"/>
      <c r="E63" s="713"/>
      <c r="F63" s="713"/>
      <c r="G63" s="713"/>
      <c r="H63" s="713"/>
      <c r="I63" s="1062"/>
      <c r="J63" s="1062"/>
      <c r="K63" s="713"/>
      <c r="L63" s="713"/>
      <c r="M63" s="713"/>
      <c r="N63" s="713"/>
      <c r="O63" s="713"/>
      <c r="P63" s="713"/>
      <c r="Q63" s="713"/>
      <c r="R63" s="713"/>
      <c r="S63" s="713"/>
      <c r="T63" s="713"/>
      <c r="U63" s="713"/>
      <c r="V63" s="713"/>
      <c r="W63" s="713"/>
      <c r="X63" s="713"/>
      <c r="Y63" s="713"/>
      <c r="Z63" s="713"/>
    </row>
    <row r="64" spans="1:26" ht="12.75" customHeight="1">
      <c r="A64" s="1073"/>
      <c r="B64" s="1073"/>
      <c r="C64" s="1074"/>
      <c r="D64" s="1073"/>
      <c r="E64" s="713"/>
      <c r="F64" s="713"/>
      <c r="G64" s="713"/>
      <c r="H64" s="713"/>
      <c r="I64" s="1062"/>
      <c r="J64" s="1062"/>
      <c r="K64" s="713"/>
      <c r="L64" s="713"/>
      <c r="M64" s="713"/>
      <c r="N64" s="713"/>
      <c r="O64" s="713"/>
      <c r="P64" s="713"/>
      <c r="Q64" s="713"/>
      <c r="R64" s="713"/>
      <c r="S64" s="713"/>
      <c r="T64" s="713"/>
      <c r="U64" s="713"/>
      <c r="V64" s="713"/>
      <c r="W64" s="713"/>
      <c r="X64" s="713"/>
      <c r="Y64" s="713"/>
      <c r="Z64" s="713"/>
    </row>
    <row r="65" spans="1:26" ht="12.75" customHeight="1">
      <c r="A65" s="1073"/>
      <c r="B65" s="1073"/>
      <c r="C65" s="1074"/>
      <c r="D65" s="1073"/>
      <c r="E65" s="713"/>
      <c r="F65" s="713"/>
      <c r="G65" s="713"/>
      <c r="H65" s="713"/>
      <c r="I65" s="1062"/>
      <c r="J65" s="1062"/>
      <c r="K65" s="713"/>
      <c r="L65" s="713"/>
      <c r="M65" s="713"/>
      <c r="N65" s="713"/>
      <c r="O65" s="713"/>
      <c r="P65" s="713"/>
      <c r="Q65" s="713"/>
      <c r="R65" s="713"/>
      <c r="S65" s="713"/>
      <c r="T65" s="713"/>
      <c r="U65" s="713"/>
      <c r="V65" s="713"/>
      <c r="W65" s="713"/>
      <c r="X65" s="713"/>
      <c r="Y65" s="713"/>
      <c r="Z65" s="713"/>
    </row>
    <row r="66" spans="1:26" ht="12.75" customHeight="1">
      <c r="A66" s="1073"/>
      <c r="B66" s="1073"/>
      <c r="C66" s="1074"/>
      <c r="D66" s="1073"/>
      <c r="E66" s="713"/>
      <c r="F66" s="713"/>
      <c r="G66" s="713"/>
      <c r="H66" s="713"/>
      <c r="I66" s="1062"/>
      <c r="J66" s="1062"/>
      <c r="K66" s="713"/>
      <c r="L66" s="713"/>
      <c r="M66" s="713"/>
      <c r="N66" s="713"/>
      <c r="O66" s="713"/>
      <c r="P66" s="713"/>
      <c r="Q66" s="713"/>
      <c r="R66" s="713"/>
      <c r="S66" s="713"/>
      <c r="T66" s="713"/>
      <c r="U66" s="713"/>
      <c r="V66" s="713"/>
      <c r="W66" s="713"/>
      <c r="X66" s="713"/>
      <c r="Y66" s="713"/>
      <c r="Z66" s="713"/>
    </row>
    <row r="67" spans="1:26" ht="12.75" customHeight="1">
      <c r="A67" s="1073"/>
      <c r="B67" s="1073"/>
      <c r="C67" s="1074"/>
      <c r="D67" s="1073"/>
      <c r="E67" s="713"/>
      <c r="F67" s="713"/>
      <c r="G67" s="713"/>
      <c r="H67" s="713"/>
      <c r="I67" s="1062"/>
      <c r="J67" s="1062"/>
      <c r="K67" s="713"/>
      <c r="L67" s="713"/>
      <c r="M67" s="713"/>
      <c r="N67" s="713"/>
      <c r="O67" s="713"/>
      <c r="P67" s="713"/>
      <c r="Q67" s="713"/>
      <c r="R67" s="713"/>
      <c r="S67" s="713"/>
      <c r="T67" s="713"/>
      <c r="U67" s="713"/>
      <c r="V67" s="713"/>
      <c r="W67" s="713"/>
      <c r="X67" s="713"/>
      <c r="Y67" s="713"/>
      <c r="Z67" s="713"/>
    </row>
    <row r="68" spans="1:26" ht="12.75" customHeight="1">
      <c r="A68" s="1073"/>
      <c r="B68" s="1073"/>
      <c r="C68" s="1074"/>
      <c r="D68" s="1073"/>
      <c r="E68" s="713"/>
      <c r="F68" s="713"/>
      <c r="G68" s="713"/>
      <c r="H68" s="713"/>
      <c r="I68" s="1062"/>
      <c r="J68" s="1062"/>
      <c r="K68" s="713"/>
      <c r="L68" s="713"/>
      <c r="M68" s="713"/>
      <c r="N68" s="713"/>
      <c r="O68" s="713"/>
      <c r="P68" s="713"/>
      <c r="Q68" s="713"/>
      <c r="R68" s="713"/>
      <c r="S68" s="713"/>
      <c r="T68" s="713"/>
      <c r="U68" s="713"/>
      <c r="V68" s="713"/>
      <c r="W68" s="713"/>
      <c r="X68" s="713"/>
      <c r="Y68" s="713"/>
      <c r="Z68" s="713"/>
    </row>
    <row r="69" spans="1:26" ht="12.75" customHeight="1">
      <c r="A69" s="1073"/>
      <c r="B69" s="1073"/>
      <c r="C69" s="1074"/>
      <c r="D69" s="1073"/>
      <c r="E69" s="713"/>
      <c r="F69" s="713"/>
      <c r="G69" s="713"/>
      <c r="H69" s="713"/>
      <c r="I69" s="1062"/>
      <c r="J69" s="1062"/>
      <c r="K69" s="713"/>
      <c r="L69" s="713"/>
      <c r="M69" s="713"/>
      <c r="N69" s="713"/>
      <c r="O69" s="713"/>
      <c r="P69" s="713"/>
      <c r="Q69" s="713"/>
      <c r="R69" s="713"/>
      <c r="S69" s="713"/>
      <c r="T69" s="713"/>
      <c r="U69" s="713"/>
      <c r="V69" s="713"/>
      <c r="W69" s="713"/>
      <c r="X69" s="713"/>
      <c r="Y69" s="713"/>
      <c r="Z69" s="713"/>
    </row>
    <row r="70" spans="1:26" ht="12.75" customHeight="1">
      <c r="A70" s="1073"/>
      <c r="B70" s="1073"/>
      <c r="C70" s="1074"/>
      <c r="D70" s="1073"/>
      <c r="E70" s="713"/>
      <c r="F70" s="713"/>
      <c r="G70" s="713"/>
      <c r="H70" s="713"/>
      <c r="I70" s="1062"/>
      <c r="J70" s="1062"/>
      <c r="K70" s="713"/>
      <c r="L70" s="713"/>
      <c r="M70" s="713"/>
      <c r="N70" s="713"/>
      <c r="O70" s="713"/>
      <c r="P70" s="713"/>
      <c r="Q70" s="713"/>
      <c r="R70" s="713"/>
      <c r="S70" s="713"/>
      <c r="T70" s="713"/>
      <c r="U70" s="713"/>
      <c r="V70" s="713"/>
      <c r="W70" s="713"/>
      <c r="X70" s="713"/>
      <c r="Y70" s="713"/>
      <c r="Z70" s="713"/>
    </row>
    <row r="71" spans="1:26" ht="12.75" customHeight="1">
      <c r="A71" s="1073"/>
      <c r="B71" s="1073"/>
      <c r="C71" s="1074"/>
      <c r="D71" s="1073"/>
      <c r="E71" s="713"/>
      <c r="F71" s="713"/>
      <c r="G71" s="713"/>
      <c r="H71" s="713"/>
      <c r="I71" s="1062"/>
      <c r="J71" s="1062"/>
      <c r="K71" s="713"/>
      <c r="L71" s="713"/>
      <c r="M71" s="713"/>
      <c r="N71" s="713"/>
      <c r="O71" s="713"/>
      <c r="P71" s="713"/>
      <c r="Q71" s="713"/>
      <c r="R71" s="713"/>
      <c r="S71" s="713"/>
      <c r="T71" s="713"/>
      <c r="U71" s="713"/>
      <c r="V71" s="713"/>
      <c r="W71" s="713"/>
      <c r="X71" s="713"/>
      <c r="Y71" s="713"/>
      <c r="Z71" s="713"/>
    </row>
    <row r="72" spans="1:26" ht="12.75" customHeight="1">
      <c r="A72" s="1073"/>
      <c r="B72" s="1073"/>
      <c r="C72" s="1074"/>
      <c r="D72" s="1073"/>
      <c r="E72" s="713"/>
      <c r="F72" s="713"/>
      <c r="G72" s="713"/>
      <c r="H72" s="713"/>
      <c r="I72" s="1062"/>
      <c r="J72" s="1062"/>
      <c r="K72" s="713"/>
      <c r="L72" s="713"/>
      <c r="M72" s="713"/>
      <c r="N72" s="713"/>
      <c r="O72" s="713"/>
      <c r="P72" s="713"/>
      <c r="Q72" s="713"/>
      <c r="R72" s="713"/>
      <c r="S72" s="713"/>
      <c r="T72" s="713"/>
      <c r="U72" s="713"/>
      <c r="V72" s="713"/>
      <c r="W72" s="713"/>
      <c r="X72" s="713"/>
      <c r="Y72" s="713"/>
      <c r="Z72" s="713"/>
    </row>
    <row r="73" spans="1:26" ht="12.75" customHeight="1">
      <c r="A73" s="1073"/>
      <c r="B73" s="1073"/>
      <c r="C73" s="1074"/>
      <c r="D73" s="1073"/>
      <c r="E73" s="713"/>
      <c r="F73" s="713"/>
      <c r="G73" s="713"/>
      <c r="H73" s="713"/>
      <c r="I73" s="1062"/>
      <c r="J73" s="1062"/>
      <c r="K73" s="713"/>
      <c r="L73" s="713"/>
      <c r="M73" s="713"/>
      <c r="N73" s="713"/>
      <c r="O73" s="713"/>
      <c r="P73" s="713"/>
      <c r="Q73" s="713"/>
      <c r="R73" s="713"/>
      <c r="S73" s="713"/>
      <c r="T73" s="713"/>
      <c r="U73" s="713"/>
      <c r="V73" s="713"/>
      <c r="W73" s="713"/>
      <c r="X73" s="713"/>
      <c r="Y73" s="713"/>
      <c r="Z73" s="713"/>
    </row>
    <row r="74" spans="1:26" ht="12.75" customHeight="1">
      <c r="A74" s="1073"/>
      <c r="B74" s="1073"/>
      <c r="C74" s="1074"/>
      <c r="D74" s="1073"/>
      <c r="E74" s="713"/>
      <c r="F74" s="713"/>
      <c r="G74" s="713"/>
      <c r="H74" s="713"/>
      <c r="I74" s="1062"/>
      <c r="J74" s="1062"/>
      <c r="K74" s="713"/>
      <c r="L74" s="713"/>
      <c r="M74" s="713"/>
      <c r="N74" s="713"/>
      <c r="O74" s="713"/>
      <c r="P74" s="713"/>
      <c r="Q74" s="713"/>
      <c r="R74" s="713"/>
      <c r="S74" s="713"/>
      <c r="T74" s="713"/>
      <c r="U74" s="713"/>
      <c r="V74" s="713"/>
      <c r="W74" s="713"/>
      <c r="X74" s="713"/>
      <c r="Y74" s="713"/>
      <c r="Z74" s="713"/>
    </row>
    <row r="75" spans="1:26" ht="12.75" customHeight="1">
      <c r="A75" s="1073"/>
      <c r="B75" s="1073"/>
      <c r="C75" s="1074"/>
      <c r="D75" s="1073"/>
      <c r="E75" s="713"/>
      <c r="F75" s="713"/>
      <c r="G75" s="713"/>
      <c r="H75" s="713"/>
      <c r="I75" s="1062"/>
      <c r="J75" s="1062"/>
      <c r="K75" s="713"/>
      <c r="L75" s="713"/>
      <c r="M75" s="713"/>
      <c r="N75" s="713"/>
      <c r="O75" s="713"/>
      <c r="P75" s="713"/>
      <c r="Q75" s="713"/>
      <c r="R75" s="713"/>
      <c r="S75" s="713"/>
      <c r="T75" s="713"/>
      <c r="U75" s="713"/>
      <c r="V75" s="713"/>
      <c r="W75" s="713"/>
      <c r="X75" s="713"/>
      <c r="Y75" s="713"/>
      <c r="Z75" s="713"/>
    </row>
    <row r="76" spans="1:26" ht="12.75" customHeight="1">
      <c r="A76" s="1073"/>
      <c r="B76" s="1073"/>
      <c r="C76" s="1074"/>
      <c r="D76" s="1073"/>
      <c r="E76" s="713"/>
      <c r="F76" s="713"/>
      <c r="G76" s="713"/>
      <c r="H76" s="713"/>
      <c r="I76" s="1062"/>
      <c r="J76" s="1062"/>
      <c r="K76" s="713"/>
      <c r="L76" s="713"/>
      <c r="M76" s="713"/>
      <c r="N76" s="713"/>
      <c r="O76" s="713"/>
      <c r="P76" s="713"/>
      <c r="Q76" s="713"/>
      <c r="R76" s="713"/>
      <c r="S76" s="713"/>
      <c r="T76" s="713"/>
      <c r="U76" s="713"/>
      <c r="V76" s="713"/>
      <c r="W76" s="713"/>
      <c r="X76" s="713"/>
      <c r="Y76" s="713"/>
      <c r="Z76" s="713"/>
    </row>
    <row r="77" spans="1:26" ht="12.75" customHeight="1">
      <c r="A77" s="1073"/>
      <c r="B77" s="1073"/>
      <c r="C77" s="1074"/>
      <c r="D77" s="1073"/>
      <c r="E77" s="713"/>
      <c r="F77" s="713"/>
      <c r="G77" s="713"/>
      <c r="H77" s="713"/>
      <c r="I77" s="1062"/>
      <c r="J77" s="1062"/>
      <c r="K77" s="713"/>
      <c r="L77" s="713"/>
      <c r="M77" s="713"/>
      <c r="N77" s="713"/>
      <c r="O77" s="713"/>
      <c r="P77" s="713"/>
      <c r="Q77" s="713"/>
      <c r="R77" s="713"/>
      <c r="S77" s="713"/>
      <c r="T77" s="713"/>
      <c r="U77" s="713"/>
      <c r="V77" s="713"/>
      <c r="W77" s="713"/>
      <c r="X77" s="713"/>
      <c r="Y77" s="713"/>
      <c r="Z77" s="713"/>
    </row>
    <row r="78" spans="1:26" ht="12.75" customHeight="1">
      <c r="A78" s="1073"/>
      <c r="B78" s="1073"/>
      <c r="C78" s="1074"/>
      <c r="D78" s="1073"/>
      <c r="E78" s="713"/>
      <c r="F78" s="713"/>
      <c r="G78" s="713"/>
      <c r="H78" s="713"/>
      <c r="I78" s="1062"/>
      <c r="J78" s="1062"/>
      <c r="K78" s="713"/>
      <c r="L78" s="713"/>
      <c r="M78" s="713"/>
      <c r="N78" s="713"/>
      <c r="O78" s="713"/>
      <c r="P78" s="713"/>
      <c r="Q78" s="713"/>
      <c r="R78" s="713"/>
      <c r="S78" s="713"/>
      <c r="T78" s="713"/>
      <c r="U78" s="713"/>
      <c r="V78" s="713"/>
      <c r="W78" s="713"/>
      <c r="X78" s="713"/>
      <c r="Y78" s="713"/>
      <c r="Z78" s="713"/>
    </row>
    <row r="79" spans="1:26" ht="12.75" customHeight="1">
      <c r="A79" s="1073"/>
      <c r="B79" s="1073"/>
      <c r="C79" s="1074"/>
      <c r="D79" s="1073"/>
      <c r="E79" s="713"/>
      <c r="F79" s="713"/>
      <c r="G79" s="713"/>
      <c r="H79" s="713"/>
      <c r="I79" s="1062"/>
      <c r="J79" s="1062"/>
      <c r="K79" s="713"/>
      <c r="L79" s="713"/>
      <c r="M79" s="713"/>
      <c r="N79" s="713"/>
      <c r="O79" s="713"/>
      <c r="P79" s="713"/>
      <c r="Q79" s="713"/>
      <c r="R79" s="713"/>
      <c r="S79" s="713"/>
      <c r="T79" s="713"/>
      <c r="U79" s="713"/>
      <c r="V79" s="713"/>
      <c r="W79" s="713"/>
      <c r="X79" s="713"/>
      <c r="Y79" s="713"/>
      <c r="Z79" s="713"/>
    </row>
    <row r="80" spans="1:26" ht="12.75" customHeight="1">
      <c r="A80" s="1073"/>
      <c r="B80" s="1073"/>
      <c r="C80" s="1074"/>
      <c r="D80" s="1073"/>
      <c r="E80" s="713"/>
      <c r="F80" s="713"/>
      <c r="G80" s="713"/>
      <c r="H80" s="713"/>
      <c r="I80" s="1062"/>
      <c r="J80" s="1062"/>
      <c r="K80" s="713"/>
      <c r="L80" s="713"/>
      <c r="M80" s="713"/>
      <c r="N80" s="713"/>
      <c r="O80" s="713"/>
      <c r="P80" s="713"/>
      <c r="Q80" s="713"/>
      <c r="R80" s="713"/>
      <c r="S80" s="713"/>
      <c r="T80" s="713"/>
      <c r="U80" s="713"/>
      <c r="V80" s="713"/>
      <c r="W80" s="713"/>
      <c r="X80" s="713"/>
      <c r="Y80" s="713"/>
      <c r="Z80" s="713"/>
    </row>
    <row r="81" spans="1:26" ht="12.75" customHeight="1">
      <c r="A81" s="1073"/>
      <c r="B81" s="1073"/>
      <c r="C81" s="1074"/>
      <c r="D81" s="1073"/>
      <c r="E81" s="713"/>
      <c r="F81" s="713"/>
      <c r="G81" s="713"/>
      <c r="H81" s="713"/>
      <c r="I81" s="1062"/>
      <c r="J81" s="1062"/>
      <c r="K81" s="713"/>
      <c r="L81" s="713"/>
      <c r="M81" s="713"/>
      <c r="N81" s="713"/>
      <c r="O81" s="713"/>
      <c r="P81" s="713"/>
      <c r="Q81" s="713"/>
      <c r="R81" s="713"/>
      <c r="S81" s="713"/>
      <c r="T81" s="713"/>
      <c r="U81" s="713"/>
      <c r="V81" s="713"/>
      <c r="W81" s="713"/>
      <c r="X81" s="713"/>
      <c r="Y81" s="713"/>
      <c r="Z81" s="713"/>
    </row>
    <row r="82" spans="1:26" ht="12.75" customHeight="1">
      <c r="A82" s="1073"/>
      <c r="B82" s="1073"/>
      <c r="C82" s="1074"/>
      <c r="D82" s="1073"/>
      <c r="E82" s="713"/>
      <c r="F82" s="713"/>
      <c r="G82" s="713"/>
      <c r="H82" s="713"/>
      <c r="I82" s="1062"/>
      <c r="J82" s="1062"/>
      <c r="K82" s="713"/>
      <c r="L82" s="713"/>
      <c r="M82" s="713"/>
      <c r="N82" s="713"/>
      <c r="O82" s="713"/>
      <c r="P82" s="713"/>
      <c r="Q82" s="713"/>
      <c r="R82" s="713"/>
      <c r="S82" s="713"/>
      <c r="T82" s="713"/>
      <c r="U82" s="713"/>
      <c r="V82" s="713"/>
      <c r="W82" s="713"/>
      <c r="X82" s="713"/>
      <c r="Y82" s="713"/>
      <c r="Z82" s="713"/>
    </row>
    <row r="83" spans="1:26" ht="12.75" customHeight="1">
      <c r="A83" s="1073"/>
      <c r="B83" s="1073"/>
      <c r="C83" s="1074"/>
      <c r="D83" s="1073"/>
      <c r="E83" s="713"/>
      <c r="F83" s="713"/>
      <c r="G83" s="713"/>
      <c r="H83" s="713"/>
      <c r="I83" s="1062"/>
      <c r="J83" s="1062"/>
      <c r="K83" s="713"/>
      <c r="L83" s="713"/>
      <c r="M83" s="713"/>
      <c r="N83" s="713"/>
      <c r="O83" s="713"/>
      <c r="P83" s="713"/>
      <c r="Q83" s="713"/>
      <c r="R83" s="713"/>
      <c r="S83" s="713"/>
      <c r="T83" s="713"/>
      <c r="U83" s="713"/>
      <c r="V83" s="713"/>
      <c r="W83" s="713"/>
      <c r="X83" s="713"/>
      <c r="Y83" s="713"/>
      <c r="Z83" s="713"/>
    </row>
    <row r="84" spans="1:26" ht="12.75" customHeight="1">
      <c r="A84" s="1073"/>
      <c r="B84" s="1073"/>
      <c r="C84" s="1074"/>
      <c r="D84" s="1073"/>
      <c r="E84" s="713"/>
      <c r="F84" s="713"/>
      <c r="G84" s="713"/>
      <c r="H84" s="713"/>
      <c r="I84" s="1062"/>
      <c r="J84" s="1062"/>
      <c r="K84" s="713"/>
      <c r="L84" s="713"/>
      <c r="M84" s="713"/>
      <c r="N84" s="713"/>
      <c r="O84" s="713"/>
      <c r="P84" s="713"/>
      <c r="Q84" s="713"/>
      <c r="R84" s="713"/>
      <c r="S84" s="713"/>
      <c r="T84" s="713"/>
      <c r="U84" s="713"/>
      <c r="V84" s="713"/>
      <c r="W84" s="713"/>
      <c r="X84" s="713"/>
      <c r="Y84" s="713"/>
      <c r="Z84" s="713"/>
    </row>
    <row r="85" spans="1:26" ht="12.75" customHeight="1">
      <c r="A85" s="1073"/>
      <c r="B85" s="1073"/>
      <c r="C85" s="1074"/>
      <c r="D85" s="1073"/>
      <c r="E85" s="713"/>
      <c r="F85" s="713"/>
      <c r="G85" s="713"/>
      <c r="H85" s="713"/>
      <c r="I85" s="1062"/>
      <c r="J85" s="1062"/>
      <c r="K85" s="713"/>
      <c r="L85" s="713"/>
      <c r="M85" s="713"/>
      <c r="N85" s="713"/>
      <c r="O85" s="713"/>
      <c r="P85" s="713"/>
      <c r="Q85" s="713"/>
      <c r="R85" s="713"/>
      <c r="S85" s="713"/>
      <c r="T85" s="713"/>
      <c r="U85" s="713"/>
      <c r="V85" s="713"/>
      <c r="W85" s="713"/>
      <c r="X85" s="713"/>
      <c r="Y85" s="713"/>
      <c r="Z85" s="713"/>
    </row>
    <row r="86" spans="1:26" ht="12.75" customHeight="1">
      <c r="A86" s="1073"/>
      <c r="B86" s="1073"/>
      <c r="C86" s="1074"/>
      <c r="D86" s="1073"/>
      <c r="E86" s="713"/>
      <c r="F86" s="713"/>
      <c r="G86" s="713"/>
      <c r="H86" s="713"/>
      <c r="I86" s="1062"/>
      <c r="J86" s="1062"/>
      <c r="K86" s="713"/>
      <c r="L86" s="713"/>
      <c r="M86" s="713"/>
      <c r="N86" s="713"/>
      <c r="O86" s="713"/>
      <c r="P86" s="713"/>
      <c r="Q86" s="713"/>
      <c r="R86" s="713"/>
      <c r="S86" s="713"/>
      <c r="T86" s="713"/>
      <c r="U86" s="713"/>
      <c r="V86" s="713"/>
      <c r="W86" s="713"/>
      <c r="X86" s="713"/>
      <c r="Y86" s="713"/>
      <c r="Z86" s="713"/>
    </row>
    <row r="87" spans="1:26" ht="12.75" customHeight="1">
      <c r="A87" s="1073"/>
      <c r="B87" s="1073"/>
      <c r="C87" s="1074"/>
      <c r="D87" s="1073"/>
      <c r="E87" s="713"/>
      <c r="F87" s="713"/>
      <c r="G87" s="713"/>
      <c r="H87" s="713"/>
      <c r="I87" s="1062"/>
      <c r="J87" s="1062"/>
      <c r="K87" s="713"/>
      <c r="L87" s="713"/>
      <c r="M87" s="713"/>
      <c r="N87" s="713"/>
      <c r="O87" s="713"/>
      <c r="P87" s="713"/>
      <c r="Q87" s="713"/>
      <c r="R87" s="713"/>
      <c r="S87" s="713"/>
      <c r="T87" s="713"/>
      <c r="U87" s="713"/>
      <c r="V87" s="713"/>
      <c r="W87" s="713"/>
      <c r="X87" s="713"/>
      <c r="Y87" s="713"/>
      <c r="Z87" s="713"/>
    </row>
    <row r="88" spans="1:26" ht="12.75" customHeight="1">
      <c r="A88" s="1073"/>
      <c r="B88" s="1073"/>
      <c r="C88" s="1074"/>
      <c r="D88" s="1073"/>
      <c r="E88" s="713"/>
      <c r="F88" s="713"/>
      <c r="G88" s="713"/>
      <c r="H88" s="713"/>
      <c r="I88" s="1062"/>
      <c r="J88" s="1062"/>
      <c r="K88" s="713"/>
      <c r="L88" s="713"/>
      <c r="M88" s="713"/>
      <c r="N88" s="713"/>
      <c r="O88" s="713"/>
      <c r="P88" s="713"/>
      <c r="Q88" s="713"/>
      <c r="R88" s="713"/>
      <c r="S88" s="713"/>
      <c r="T88" s="713"/>
      <c r="U88" s="713"/>
      <c r="V88" s="713"/>
      <c r="W88" s="713"/>
      <c r="X88" s="713"/>
      <c r="Y88" s="713"/>
      <c r="Z88" s="713"/>
    </row>
    <row r="89" spans="1:26" ht="12.75" customHeight="1">
      <c r="A89" s="1073"/>
      <c r="B89" s="1073"/>
      <c r="C89" s="1074"/>
      <c r="D89" s="1073"/>
      <c r="E89" s="713"/>
      <c r="F89" s="713"/>
      <c r="G89" s="713"/>
      <c r="H89" s="713"/>
      <c r="I89" s="1062"/>
      <c r="J89" s="1062"/>
      <c r="K89" s="713"/>
      <c r="L89" s="713"/>
      <c r="M89" s="713"/>
      <c r="N89" s="713"/>
      <c r="O89" s="713"/>
      <c r="P89" s="713"/>
      <c r="Q89" s="713"/>
      <c r="R89" s="713"/>
      <c r="S89" s="713"/>
      <c r="T89" s="713"/>
      <c r="U89" s="713"/>
      <c r="V89" s="713"/>
      <c r="W89" s="713"/>
      <c r="X89" s="713"/>
      <c r="Y89" s="713"/>
      <c r="Z89" s="713"/>
    </row>
    <row r="90" spans="1:26" ht="12.75" customHeight="1">
      <c r="A90" s="1073"/>
      <c r="B90" s="1073"/>
      <c r="C90" s="1074"/>
      <c r="D90" s="1073"/>
      <c r="E90" s="713"/>
      <c r="F90" s="713"/>
      <c r="G90" s="713"/>
      <c r="H90" s="713"/>
      <c r="I90" s="1062"/>
      <c r="J90" s="1062"/>
      <c r="K90" s="713"/>
      <c r="L90" s="713"/>
      <c r="M90" s="713"/>
      <c r="N90" s="713"/>
      <c r="O90" s="713"/>
      <c r="P90" s="713"/>
      <c r="Q90" s="713"/>
      <c r="R90" s="713"/>
      <c r="S90" s="713"/>
      <c r="T90" s="713"/>
      <c r="U90" s="713"/>
      <c r="V90" s="713"/>
      <c r="W90" s="713"/>
      <c r="X90" s="713"/>
      <c r="Y90" s="713"/>
      <c r="Z90" s="713"/>
    </row>
    <row r="91" spans="1:26" ht="12.75" customHeight="1">
      <c r="A91" s="1073"/>
      <c r="B91" s="1073"/>
      <c r="C91" s="1074"/>
      <c r="D91" s="1073"/>
      <c r="E91" s="713"/>
      <c r="F91" s="713"/>
      <c r="G91" s="713"/>
      <c r="H91" s="713"/>
      <c r="I91" s="1062"/>
      <c r="J91" s="1062"/>
      <c r="K91" s="713"/>
      <c r="L91" s="713"/>
      <c r="M91" s="713"/>
      <c r="N91" s="713"/>
      <c r="O91" s="713"/>
      <c r="P91" s="713"/>
      <c r="Q91" s="713"/>
      <c r="R91" s="713"/>
      <c r="S91" s="713"/>
      <c r="T91" s="713"/>
      <c r="U91" s="713"/>
      <c r="V91" s="713"/>
      <c r="W91" s="713"/>
      <c r="X91" s="713"/>
      <c r="Y91" s="713"/>
      <c r="Z91" s="713"/>
    </row>
    <row r="92" spans="1:26" ht="12.75" customHeight="1">
      <c r="A92" s="1073"/>
      <c r="B92" s="1073"/>
      <c r="C92" s="1074"/>
      <c r="D92" s="1073"/>
      <c r="E92" s="713"/>
      <c r="F92" s="713"/>
      <c r="G92" s="713"/>
      <c r="H92" s="713"/>
      <c r="I92" s="1062"/>
      <c r="J92" s="1062"/>
      <c r="K92" s="713"/>
      <c r="L92" s="713"/>
      <c r="M92" s="713"/>
      <c r="N92" s="713"/>
      <c r="O92" s="713"/>
      <c r="P92" s="713"/>
      <c r="Q92" s="713"/>
      <c r="R92" s="713"/>
      <c r="S92" s="713"/>
      <c r="T92" s="713"/>
      <c r="U92" s="713"/>
      <c r="V92" s="713"/>
      <c r="W92" s="713"/>
      <c r="X92" s="713"/>
      <c r="Y92" s="713"/>
      <c r="Z92" s="713"/>
    </row>
    <row r="93" spans="1:26" ht="12.75" customHeight="1">
      <c r="A93" s="1073"/>
      <c r="B93" s="1073"/>
      <c r="C93" s="1074"/>
      <c r="D93" s="1073"/>
      <c r="E93" s="713"/>
      <c r="F93" s="713"/>
      <c r="G93" s="713"/>
      <c r="H93" s="713"/>
      <c r="I93" s="1062"/>
      <c r="J93" s="1062"/>
      <c r="K93" s="713"/>
      <c r="L93" s="713"/>
      <c r="M93" s="713"/>
      <c r="N93" s="713"/>
      <c r="O93" s="713"/>
      <c r="P93" s="713"/>
      <c r="Q93" s="713"/>
      <c r="R93" s="713"/>
      <c r="S93" s="713"/>
      <c r="T93" s="713"/>
      <c r="U93" s="713"/>
      <c r="V93" s="713"/>
      <c r="W93" s="713"/>
      <c r="X93" s="713"/>
      <c r="Y93" s="713"/>
      <c r="Z93" s="713"/>
    </row>
    <row r="94" spans="1:26" ht="12.75" customHeight="1">
      <c r="A94" s="1073"/>
      <c r="B94" s="1073"/>
      <c r="C94" s="1074"/>
      <c r="D94" s="1073"/>
      <c r="E94" s="713"/>
      <c r="F94" s="713"/>
      <c r="G94" s="713"/>
      <c r="H94" s="713"/>
      <c r="I94" s="1062"/>
      <c r="J94" s="1062"/>
      <c r="K94" s="713"/>
      <c r="L94" s="713"/>
      <c r="M94" s="713"/>
      <c r="N94" s="713"/>
      <c r="O94" s="713"/>
      <c r="P94" s="713"/>
      <c r="Q94" s="713"/>
      <c r="R94" s="713"/>
      <c r="S94" s="713"/>
      <c r="T94" s="713"/>
      <c r="U94" s="713"/>
      <c r="V94" s="713"/>
      <c r="W94" s="713"/>
      <c r="X94" s="713"/>
      <c r="Y94" s="713"/>
      <c r="Z94" s="713"/>
    </row>
    <row r="95" spans="1:26" ht="12.75" customHeight="1">
      <c r="A95" s="1073"/>
      <c r="B95" s="1073"/>
      <c r="C95" s="1074"/>
      <c r="D95" s="1073"/>
      <c r="E95" s="713"/>
      <c r="F95" s="713"/>
      <c r="G95" s="713"/>
      <c r="H95" s="713"/>
      <c r="I95" s="1062"/>
      <c r="J95" s="1062"/>
      <c r="K95" s="713"/>
      <c r="L95" s="713"/>
      <c r="M95" s="713"/>
      <c r="N95" s="713"/>
      <c r="O95" s="713"/>
      <c r="P95" s="713"/>
      <c r="Q95" s="713"/>
      <c r="R95" s="713"/>
      <c r="S95" s="713"/>
      <c r="T95" s="713"/>
      <c r="U95" s="713"/>
      <c r="V95" s="713"/>
      <c r="W95" s="713"/>
      <c r="X95" s="713"/>
      <c r="Y95" s="713"/>
      <c r="Z95" s="713"/>
    </row>
    <row r="96" spans="1:26" ht="12.75" customHeight="1">
      <c r="A96" s="1073"/>
      <c r="B96" s="1073"/>
      <c r="C96" s="1074"/>
      <c r="D96" s="1073"/>
      <c r="E96" s="713"/>
      <c r="F96" s="713"/>
      <c r="G96" s="713"/>
      <c r="H96" s="713"/>
      <c r="I96" s="1062"/>
      <c r="J96" s="1062"/>
      <c r="K96" s="713"/>
      <c r="L96" s="713"/>
      <c r="M96" s="713"/>
      <c r="N96" s="713"/>
      <c r="O96" s="713"/>
      <c r="P96" s="713"/>
      <c r="Q96" s="713"/>
      <c r="R96" s="713"/>
      <c r="S96" s="713"/>
      <c r="T96" s="713"/>
      <c r="U96" s="713"/>
      <c r="V96" s="713"/>
      <c r="W96" s="713"/>
      <c r="X96" s="713"/>
      <c r="Y96" s="713"/>
      <c r="Z96" s="713"/>
    </row>
    <row r="97" spans="1:26" ht="12.75" customHeight="1">
      <c r="A97" s="1073"/>
      <c r="B97" s="1073"/>
      <c r="C97" s="1074"/>
      <c r="D97" s="1073"/>
      <c r="E97" s="713"/>
      <c r="F97" s="713"/>
      <c r="G97" s="713"/>
      <c r="H97" s="713"/>
      <c r="I97" s="1062"/>
      <c r="J97" s="1062"/>
      <c r="K97" s="713"/>
      <c r="L97" s="713"/>
      <c r="M97" s="713"/>
      <c r="N97" s="713"/>
      <c r="O97" s="713"/>
      <c r="P97" s="713"/>
      <c r="Q97" s="713"/>
      <c r="R97" s="713"/>
      <c r="S97" s="713"/>
      <c r="T97" s="713"/>
      <c r="U97" s="713"/>
      <c r="V97" s="713"/>
      <c r="W97" s="713"/>
      <c r="X97" s="713"/>
      <c r="Y97" s="713"/>
      <c r="Z97" s="713"/>
    </row>
    <row r="98" spans="1:26" ht="12.75" customHeight="1">
      <c r="A98" s="1073"/>
      <c r="B98" s="1073"/>
      <c r="C98" s="1074"/>
      <c r="D98" s="1073"/>
      <c r="E98" s="713"/>
      <c r="F98" s="713"/>
      <c r="G98" s="713"/>
      <c r="H98" s="713"/>
      <c r="I98" s="1062"/>
      <c r="J98" s="1062"/>
      <c r="K98" s="713"/>
      <c r="L98" s="713"/>
      <c r="M98" s="713"/>
      <c r="N98" s="713"/>
      <c r="O98" s="713"/>
      <c r="P98" s="713"/>
      <c r="Q98" s="713"/>
      <c r="R98" s="713"/>
      <c r="S98" s="713"/>
      <c r="T98" s="713"/>
      <c r="U98" s="713"/>
      <c r="V98" s="713"/>
      <c r="W98" s="713"/>
      <c r="X98" s="713"/>
      <c r="Y98" s="713"/>
      <c r="Z98" s="713"/>
    </row>
    <row r="99" spans="1:26" ht="12.75" customHeight="1">
      <c r="A99" s="1073"/>
      <c r="B99" s="1073"/>
      <c r="C99" s="1074"/>
      <c r="D99" s="1073"/>
      <c r="E99" s="713"/>
      <c r="F99" s="713"/>
      <c r="G99" s="713"/>
      <c r="H99" s="713"/>
      <c r="I99" s="1062"/>
      <c r="J99" s="1062"/>
      <c r="K99" s="713"/>
      <c r="L99" s="713"/>
      <c r="M99" s="713"/>
      <c r="N99" s="713"/>
      <c r="O99" s="713"/>
      <c r="P99" s="713"/>
      <c r="Q99" s="713"/>
      <c r="R99" s="713"/>
      <c r="S99" s="713"/>
      <c r="T99" s="713"/>
      <c r="U99" s="713"/>
      <c r="V99" s="713"/>
      <c r="W99" s="713"/>
      <c r="X99" s="713"/>
      <c r="Y99" s="713"/>
      <c r="Z99" s="713"/>
    </row>
    <row r="100" spans="1:26" ht="12.75" customHeight="1">
      <c r="A100" s="1073"/>
      <c r="B100" s="1073"/>
      <c r="C100" s="1074"/>
      <c r="D100" s="1073"/>
      <c r="E100" s="713"/>
      <c r="F100" s="713"/>
      <c r="G100" s="713"/>
      <c r="H100" s="713"/>
      <c r="I100" s="1062"/>
      <c r="J100" s="1062"/>
      <c r="K100" s="713"/>
      <c r="L100" s="713"/>
      <c r="M100" s="713"/>
      <c r="N100" s="713"/>
      <c r="O100" s="713"/>
      <c r="P100" s="713"/>
      <c r="Q100" s="713"/>
      <c r="R100" s="713"/>
      <c r="S100" s="713"/>
      <c r="T100" s="713"/>
      <c r="U100" s="713"/>
      <c r="V100" s="713"/>
      <c r="W100" s="713"/>
      <c r="X100" s="713"/>
      <c r="Y100" s="713"/>
      <c r="Z100" s="713"/>
    </row>
    <row r="101" spans="1:26" ht="12.75" customHeight="1">
      <c r="A101" s="1073"/>
      <c r="B101" s="1073"/>
      <c r="C101" s="1074"/>
      <c r="D101" s="1073"/>
      <c r="E101" s="713"/>
      <c r="F101" s="713"/>
      <c r="G101" s="713"/>
      <c r="H101" s="713"/>
      <c r="I101" s="1062"/>
      <c r="J101" s="1062"/>
      <c r="K101" s="713"/>
      <c r="L101" s="713"/>
      <c r="M101" s="713"/>
      <c r="N101" s="713"/>
      <c r="O101" s="713"/>
      <c r="P101" s="713"/>
      <c r="Q101" s="713"/>
      <c r="R101" s="713"/>
      <c r="S101" s="713"/>
      <c r="T101" s="713"/>
      <c r="U101" s="713"/>
      <c r="V101" s="713"/>
      <c r="W101" s="713"/>
      <c r="X101" s="713"/>
      <c r="Y101" s="713"/>
      <c r="Z101" s="713"/>
    </row>
    <row r="102" spans="1:26" ht="12.75" customHeight="1">
      <c r="A102" s="1073"/>
      <c r="B102" s="1073"/>
      <c r="C102" s="1074"/>
      <c r="D102" s="1073"/>
      <c r="E102" s="713"/>
      <c r="F102" s="713"/>
      <c r="G102" s="713"/>
      <c r="H102" s="713"/>
      <c r="I102" s="1062"/>
      <c r="J102" s="1062"/>
      <c r="K102" s="713"/>
      <c r="L102" s="713"/>
      <c r="M102" s="713"/>
      <c r="N102" s="713"/>
      <c r="O102" s="713"/>
      <c r="P102" s="713"/>
      <c r="Q102" s="713"/>
      <c r="R102" s="713"/>
      <c r="S102" s="713"/>
      <c r="T102" s="713"/>
      <c r="U102" s="713"/>
      <c r="V102" s="713"/>
      <c r="W102" s="713"/>
      <c r="X102" s="713"/>
      <c r="Y102" s="713"/>
      <c r="Z102" s="713"/>
    </row>
    <row r="103" spans="1:26" ht="12.75" customHeight="1">
      <c r="A103" s="1073"/>
      <c r="B103" s="1073"/>
      <c r="C103" s="1074"/>
      <c r="D103" s="1073"/>
      <c r="E103" s="713"/>
      <c r="F103" s="713"/>
      <c r="G103" s="713"/>
      <c r="H103" s="713"/>
      <c r="I103" s="1062"/>
      <c r="J103" s="1062"/>
      <c r="K103" s="713"/>
      <c r="L103" s="713"/>
      <c r="M103" s="713"/>
      <c r="N103" s="713"/>
      <c r="O103" s="713"/>
      <c r="P103" s="713"/>
      <c r="Q103" s="713"/>
      <c r="R103" s="713"/>
      <c r="S103" s="713"/>
      <c r="T103" s="713"/>
      <c r="U103" s="713"/>
      <c r="V103" s="713"/>
      <c r="W103" s="713"/>
      <c r="X103" s="713"/>
      <c r="Y103" s="713"/>
      <c r="Z103" s="713"/>
    </row>
    <row r="104" spans="1:26" ht="12.75" customHeight="1">
      <c r="A104" s="1073"/>
      <c r="B104" s="1073"/>
      <c r="C104" s="1074"/>
      <c r="D104" s="1073"/>
      <c r="E104" s="713"/>
      <c r="F104" s="713"/>
      <c r="G104" s="713"/>
      <c r="H104" s="713"/>
      <c r="I104" s="1062"/>
      <c r="J104" s="1062"/>
      <c r="K104" s="713"/>
      <c r="L104" s="713"/>
      <c r="M104" s="713"/>
      <c r="N104" s="713"/>
      <c r="O104" s="713"/>
      <c r="P104" s="713"/>
      <c r="Q104" s="713"/>
      <c r="R104" s="713"/>
      <c r="S104" s="713"/>
      <c r="T104" s="713"/>
      <c r="U104" s="713"/>
      <c r="V104" s="713"/>
      <c r="W104" s="713"/>
      <c r="X104" s="713"/>
      <c r="Y104" s="713"/>
      <c r="Z104" s="713"/>
    </row>
    <row r="105" spans="1:26" ht="12.75" customHeight="1">
      <c r="A105" s="1073"/>
      <c r="B105" s="1073"/>
      <c r="C105" s="1074"/>
      <c r="D105" s="1073"/>
      <c r="E105" s="713"/>
      <c r="F105" s="713"/>
      <c r="G105" s="713"/>
      <c r="H105" s="713"/>
      <c r="I105" s="1062"/>
      <c r="J105" s="1062"/>
      <c r="K105" s="713"/>
      <c r="L105" s="713"/>
      <c r="M105" s="713"/>
      <c r="N105" s="713"/>
      <c r="O105" s="713"/>
      <c r="P105" s="713"/>
      <c r="Q105" s="713"/>
      <c r="R105" s="713"/>
      <c r="S105" s="713"/>
      <c r="T105" s="713"/>
      <c r="U105" s="713"/>
      <c r="V105" s="713"/>
      <c r="W105" s="713"/>
      <c r="X105" s="713"/>
      <c r="Y105" s="713"/>
      <c r="Z105" s="713"/>
    </row>
    <row r="106" spans="1:26" ht="12.75" customHeight="1">
      <c r="A106" s="1073"/>
      <c r="B106" s="1073"/>
      <c r="C106" s="1074"/>
      <c r="D106" s="1073"/>
      <c r="E106" s="713"/>
      <c r="F106" s="713"/>
      <c r="G106" s="713"/>
      <c r="H106" s="713"/>
      <c r="I106" s="1062"/>
      <c r="J106" s="1062"/>
      <c r="K106" s="713"/>
      <c r="L106" s="713"/>
      <c r="M106" s="713"/>
      <c r="N106" s="713"/>
      <c r="O106" s="713"/>
      <c r="P106" s="713"/>
      <c r="Q106" s="713"/>
      <c r="R106" s="713"/>
      <c r="S106" s="713"/>
      <c r="T106" s="713"/>
      <c r="U106" s="713"/>
      <c r="V106" s="713"/>
      <c r="W106" s="713"/>
      <c r="X106" s="713"/>
      <c r="Y106" s="713"/>
      <c r="Z106" s="713"/>
    </row>
    <row r="107" spans="1:26" ht="12.75" customHeight="1">
      <c r="A107" s="1073"/>
      <c r="B107" s="1073"/>
      <c r="C107" s="1074"/>
      <c r="D107" s="1073"/>
      <c r="E107" s="713"/>
      <c r="F107" s="713"/>
      <c r="G107" s="713"/>
      <c r="H107" s="713"/>
      <c r="I107" s="1062"/>
      <c r="J107" s="1062"/>
      <c r="K107" s="713"/>
      <c r="L107" s="713"/>
      <c r="M107" s="713"/>
      <c r="N107" s="713"/>
      <c r="O107" s="713"/>
      <c r="P107" s="713"/>
      <c r="Q107" s="713"/>
      <c r="R107" s="713"/>
      <c r="S107" s="713"/>
      <c r="T107" s="713"/>
      <c r="U107" s="713"/>
      <c r="V107" s="713"/>
      <c r="W107" s="713"/>
      <c r="X107" s="713"/>
      <c r="Y107" s="713"/>
      <c r="Z107" s="713"/>
    </row>
    <row r="108" spans="1:26" ht="12.75" customHeight="1">
      <c r="A108" s="1073"/>
      <c r="B108" s="1073"/>
      <c r="C108" s="1074"/>
      <c r="D108" s="1073"/>
      <c r="E108" s="713"/>
      <c r="F108" s="713"/>
      <c r="G108" s="713"/>
      <c r="H108" s="713"/>
      <c r="I108" s="1062"/>
      <c r="J108" s="1062"/>
      <c r="K108" s="713"/>
      <c r="L108" s="713"/>
      <c r="M108" s="713"/>
      <c r="N108" s="713"/>
      <c r="O108" s="713"/>
      <c r="P108" s="713"/>
      <c r="Q108" s="713"/>
      <c r="R108" s="713"/>
      <c r="S108" s="713"/>
      <c r="T108" s="713"/>
      <c r="U108" s="713"/>
      <c r="V108" s="713"/>
      <c r="W108" s="713"/>
      <c r="X108" s="713"/>
      <c r="Y108" s="713"/>
      <c r="Z108" s="713"/>
    </row>
    <row r="109" spans="1:26" ht="12.75" customHeight="1">
      <c r="A109" s="1073"/>
      <c r="B109" s="1073"/>
      <c r="C109" s="1074"/>
      <c r="D109" s="1073"/>
      <c r="E109" s="713"/>
      <c r="F109" s="713"/>
      <c r="G109" s="713"/>
      <c r="H109" s="713"/>
      <c r="I109" s="1062"/>
      <c r="J109" s="1062"/>
      <c r="K109" s="713"/>
      <c r="L109" s="713"/>
      <c r="M109" s="713"/>
      <c r="N109" s="713"/>
      <c r="O109" s="713"/>
      <c r="P109" s="713"/>
      <c r="Q109" s="713"/>
      <c r="R109" s="713"/>
      <c r="S109" s="713"/>
      <c r="T109" s="713"/>
      <c r="U109" s="713"/>
      <c r="V109" s="713"/>
      <c r="W109" s="713"/>
      <c r="X109" s="713"/>
      <c r="Y109" s="713"/>
      <c r="Z109" s="713"/>
    </row>
    <row r="110" spans="1:26" ht="12.75" customHeight="1">
      <c r="A110" s="1073"/>
      <c r="B110" s="1073"/>
      <c r="C110" s="1074"/>
      <c r="D110" s="1073"/>
      <c r="E110" s="713"/>
      <c r="F110" s="713"/>
      <c r="G110" s="713"/>
      <c r="H110" s="713"/>
      <c r="I110" s="1062"/>
      <c r="J110" s="1062"/>
      <c r="K110" s="713"/>
      <c r="L110" s="713"/>
      <c r="M110" s="713"/>
      <c r="N110" s="713"/>
      <c r="O110" s="713"/>
      <c r="P110" s="713"/>
      <c r="Q110" s="713"/>
      <c r="R110" s="713"/>
      <c r="S110" s="713"/>
      <c r="T110" s="713"/>
      <c r="U110" s="713"/>
      <c r="V110" s="713"/>
      <c r="W110" s="713"/>
      <c r="X110" s="713"/>
      <c r="Y110" s="713"/>
      <c r="Z110" s="713"/>
    </row>
    <row r="111" spans="1:26" ht="12.75" customHeight="1">
      <c r="A111" s="1073"/>
      <c r="B111" s="1073"/>
      <c r="C111" s="1074"/>
      <c r="D111" s="1073"/>
      <c r="E111" s="713"/>
      <c r="F111" s="713"/>
      <c r="G111" s="713"/>
      <c r="H111" s="713"/>
      <c r="I111" s="1062"/>
      <c r="J111" s="1062"/>
      <c r="K111" s="713"/>
      <c r="L111" s="713"/>
      <c r="M111" s="713"/>
      <c r="N111" s="713"/>
      <c r="O111" s="713"/>
      <c r="P111" s="713"/>
      <c r="Q111" s="713"/>
      <c r="R111" s="713"/>
      <c r="S111" s="713"/>
      <c r="T111" s="713"/>
      <c r="U111" s="713"/>
      <c r="V111" s="713"/>
      <c r="W111" s="713"/>
      <c r="X111" s="713"/>
      <c r="Y111" s="713"/>
      <c r="Z111" s="713"/>
    </row>
    <row r="112" spans="1:26" ht="12.75" customHeight="1">
      <c r="A112" s="1073"/>
      <c r="B112" s="1073"/>
      <c r="C112" s="1074"/>
      <c r="D112" s="1073"/>
      <c r="E112" s="713"/>
      <c r="F112" s="713"/>
      <c r="G112" s="713"/>
      <c r="H112" s="713"/>
      <c r="I112" s="1062"/>
      <c r="J112" s="1062"/>
      <c r="K112" s="713"/>
      <c r="L112" s="713"/>
      <c r="M112" s="713"/>
      <c r="N112" s="713"/>
      <c r="O112" s="713"/>
      <c r="P112" s="713"/>
      <c r="Q112" s="713"/>
      <c r="R112" s="713"/>
      <c r="S112" s="713"/>
      <c r="T112" s="713"/>
      <c r="U112" s="713"/>
      <c r="V112" s="713"/>
      <c r="W112" s="713"/>
      <c r="X112" s="713"/>
      <c r="Y112" s="713"/>
      <c r="Z112" s="713"/>
    </row>
    <row r="113" spans="1:26" ht="12.75" customHeight="1">
      <c r="A113" s="1073"/>
      <c r="B113" s="1073"/>
      <c r="C113" s="1074"/>
      <c r="D113" s="1073"/>
      <c r="E113" s="713"/>
      <c r="F113" s="713"/>
      <c r="G113" s="713"/>
      <c r="H113" s="713"/>
      <c r="I113" s="1062"/>
      <c r="J113" s="1062"/>
      <c r="K113" s="713"/>
      <c r="L113" s="713"/>
      <c r="M113" s="713"/>
      <c r="N113" s="713"/>
      <c r="O113" s="713"/>
      <c r="P113" s="713"/>
      <c r="Q113" s="713"/>
      <c r="R113" s="713"/>
      <c r="S113" s="713"/>
      <c r="T113" s="713"/>
      <c r="U113" s="713"/>
      <c r="V113" s="713"/>
      <c r="W113" s="713"/>
      <c r="X113" s="713"/>
      <c r="Y113" s="713"/>
      <c r="Z113" s="713"/>
    </row>
    <row r="114" spans="1:26" ht="12.75" customHeight="1">
      <c r="A114" s="1073"/>
      <c r="B114" s="1073"/>
      <c r="C114" s="1074"/>
      <c r="D114" s="1073"/>
      <c r="E114" s="713"/>
      <c r="F114" s="713"/>
      <c r="G114" s="713"/>
      <c r="H114" s="713"/>
      <c r="I114" s="1062"/>
      <c r="J114" s="1062"/>
      <c r="K114" s="713"/>
      <c r="L114" s="713"/>
      <c r="M114" s="713"/>
      <c r="N114" s="713"/>
      <c r="O114" s="713"/>
      <c r="P114" s="713"/>
      <c r="Q114" s="713"/>
      <c r="R114" s="713"/>
      <c r="S114" s="713"/>
      <c r="T114" s="713"/>
      <c r="U114" s="713"/>
      <c r="V114" s="713"/>
      <c r="W114" s="713"/>
      <c r="X114" s="713"/>
      <c r="Y114" s="713"/>
      <c r="Z114" s="713"/>
    </row>
    <row r="115" spans="1:26" ht="12.75" customHeight="1">
      <c r="A115" s="1073"/>
      <c r="B115" s="1073"/>
      <c r="C115" s="1074"/>
      <c r="D115" s="1073"/>
      <c r="E115" s="713"/>
      <c r="F115" s="713"/>
      <c r="G115" s="713"/>
      <c r="H115" s="713"/>
      <c r="I115" s="1062"/>
      <c r="J115" s="1062"/>
      <c r="K115" s="713"/>
      <c r="L115" s="713"/>
      <c r="M115" s="713"/>
      <c r="N115" s="713"/>
      <c r="O115" s="713"/>
      <c r="P115" s="713"/>
      <c r="Q115" s="713"/>
      <c r="R115" s="713"/>
      <c r="S115" s="713"/>
      <c r="T115" s="713"/>
      <c r="U115" s="713"/>
      <c r="V115" s="713"/>
      <c r="W115" s="713"/>
      <c r="X115" s="713"/>
      <c r="Y115" s="713"/>
      <c r="Z115" s="713"/>
    </row>
    <row r="116" spans="1:26" ht="12.75" customHeight="1">
      <c r="A116" s="1073"/>
      <c r="B116" s="1073"/>
      <c r="C116" s="1074"/>
      <c r="D116" s="1073"/>
      <c r="E116" s="713"/>
      <c r="F116" s="713"/>
      <c r="G116" s="713"/>
      <c r="H116" s="713"/>
      <c r="I116" s="1062"/>
      <c r="J116" s="1062"/>
      <c r="K116" s="713"/>
      <c r="L116" s="713"/>
      <c r="M116" s="713"/>
      <c r="N116" s="713"/>
      <c r="O116" s="713"/>
      <c r="P116" s="713"/>
      <c r="Q116" s="713"/>
      <c r="R116" s="713"/>
      <c r="S116" s="713"/>
      <c r="T116" s="713"/>
      <c r="U116" s="713"/>
      <c r="V116" s="713"/>
      <c r="W116" s="713"/>
      <c r="X116" s="713"/>
      <c r="Y116" s="713"/>
      <c r="Z116" s="713"/>
    </row>
    <row r="117" spans="1:26" ht="12.75" customHeight="1">
      <c r="A117" s="1073"/>
      <c r="B117" s="1073"/>
      <c r="C117" s="1074"/>
      <c r="D117" s="1073"/>
      <c r="E117" s="713"/>
      <c r="F117" s="713"/>
      <c r="G117" s="713"/>
      <c r="H117" s="713"/>
      <c r="I117" s="1062"/>
      <c r="J117" s="1062"/>
      <c r="K117" s="713"/>
      <c r="L117" s="713"/>
      <c r="M117" s="713"/>
      <c r="N117" s="713"/>
      <c r="O117" s="713"/>
      <c r="P117" s="713"/>
      <c r="Q117" s="713"/>
      <c r="R117" s="713"/>
      <c r="S117" s="713"/>
      <c r="T117" s="713"/>
      <c r="U117" s="713"/>
      <c r="V117" s="713"/>
      <c r="W117" s="713"/>
      <c r="X117" s="713"/>
      <c r="Y117" s="713"/>
      <c r="Z117" s="713"/>
    </row>
    <row r="118" spans="1:26" ht="12.75" customHeight="1">
      <c r="A118" s="1073"/>
      <c r="B118" s="1073"/>
      <c r="C118" s="1074"/>
      <c r="D118" s="1073"/>
      <c r="E118" s="713"/>
      <c r="F118" s="713"/>
      <c r="G118" s="713"/>
      <c r="H118" s="713"/>
      <c r="I118" s="1062"/>
      <c r="J118" s="1062"/>
      <c r="K118" s="713"/>
      <c r="L118" s="713"/>
      <c r="M118" s="713"/>
      <c r="N118" s="713"/>
      <c r="O118" s="713"/>
      <c r="P118" s="713"/>
      <c r="Q118" s="713"/>
      <c r="R118" s="713"/>
      <c r="S118" s="713"/>
      <c r="T118" s="713"/>
      <c r="U118" s="713"/>
      <c r="V118" s="713"/>
      <c r="W118" s="713"/>
      <c r="X118" s="713"/>
      <c r="Y118" s="713"/>
      <c r="Z118" s="713"/>
    </row>
    <row r="119" spans="1:26" ht="12.75" customHeight="1">
      <c r="A119" s="1073"/>
      <c r="B119" s="1073"/>
      <c r="C119" s="1074"/>
      <c r="D119" s="1073"/>
      <c r="E119" s="713"/>
      <c r="F119" s="713"/>
      <c r="G119" s="713"/>
      <c r="H119" s="713"/>
      <c r="I119" s="1062"/>
      <c r="J119" s="1062"/>
      <c r="K119" s="713"/>
      <c r="L119" s="713"/>
      <c r="M119" s="713"/>
      <c r="N119" s="713"/>
      <c r="O119" s="713"/>
      <c r="P119" s="713"/>
      <c r="Q119" s="713"/>
      <c r="R119" s="713"/>
      <c r="S119" s="713"/>
      <c r="T119" s="713"/>
      <c r="U119" s="713"/>
      <c r="V119" s="713"/>
      <c r="W119" s="713"/>
      <c r="X119" s="713"/>
      <c r="Y119" s="713"/>
      <c r="Z119" s="713"/>
    </row>
    <row r="120" spans="1:26" ht="12.75" customHeight="1">
      <c r="A120" s="1073"/>
      <c r="B120" s="1073"/>
      <c r="C120" s="1074"/>
      <c r="D120" s="1073"/>
      <c r="E120" s="713"/>
      <c r="F120" s="713"/>
      <c r="G120" s="713"/>
      <c r="H120" s="713"/>
      <c r="I120" s="1062"/>
      <c r="J120" s="1062"/>
      <c r="K120" s="713"/>
      <c r="L120" s="713"/>
      <c r="M120" s="713"/>
      <c r="N120" s="713"/>
      <c r="O120" s="713"/>
      <c r="P120" s="713"/>
      <c r="Q120" s="713"/>
      <c r="R120" s="713"/>
      <c r="S120" s="713"/>
      <c r="T120" s="713"/>
      <c r="U120" s="713"/>
      <c r="V120" s="713"/>
      <c r="W120" s="713"/>
      <c r="X120" s="713"/>
      <c r="Y120" s="713"/>
      <c r="Z120" s="713"/>
    </row>
    <row r="121" spans="1:26" ht="12.75" customHeight="1">
      <c r="A121" s="1073"/>
      <c r="B121" s="1073"/>
      <c r="C121" s="1074"/>
      <c r="D121" s="1073"/>
      <c r="E121" s="713"/>
      <c r="F121" s="713"/>
      <c r="G121" s="713"/>
      <c r="H121" s="713"/>
      <c r="I121" s="1062"/>
      <c r="J121" s="1062"/>
      <c r="K121" s="713"/>
      <c r="L121" s="713"/>
      <c r="M121" s="713"/>
      <c r="N121" s="713"/>
      <c r="O121" s="713"/>
      <c r="P121" s="713"/>
      <c r="Q121" s="713"/>
      <c r="R121" s="713"/>
      <c r="S121" s="713"/>
      <c r="T121" s="713"/>
      <c r="U121" s="713"/>
      <c r="V121" s="713"/>
      <c r="W121" s="713"/>
      <c r="X121" s="713"/>
      <c r="Y121" s="713"/>
      <c r="Z121" s="713"/>
    </row>
    <row r="122" spans="1:26" ht="12.75" customHeight="1">
      <c r="A122" s="1073"/>
      <c r="B122" s="1073"/>
      <c r="C122" s="1074"/>
      <c r="D122" s="1073"/>
      <c r="E122" s="713"/>
      <c r="F122" s="713"/>
      <c r="G122" s="713"/>
      <c r="H122" s="713"/>
      <c r="I122" s="1062"/>
      <c r="J122" s="1062"/>
      <c r="K122" s="713"/>
      <c r="L122" s="713"/>
      <c r="M122" s="713"/>
      <c r="N122" s="713"/>
      <c r="O122" s="713"/>
      <c r="P122" s="713"/>
      <c r="Q122" s="713"/>
      <c r="R122" s="713"/>
      <c r="S122" s="713"/>
      <c r="T122" s="713"/>
      <c r="U122" s="713"/>
      <c r="V122" s="713"/>
      <c r="W122" s="713"/>
      <c r="X122" s="713"/>
      <c r="Y122" s="713"/>
      <c r="Z122" s="713"/>
    </row>
    <row r="123" spans="1:26" ht="12.75" customHeight="1">
      <c r="A123" s="1073"/>
      <c r="B123" s="1073"/>
      <c r="C123" s="1074"/>
      <c r="D123" s="1073"/>
      <c r="E123" s="713"/>
      <c r="F123" s="713"/>
      <c r="G123" s="713"/>
      <c r="H123" s="713"/>
      <c r="I123" s="1062"/>
      <c r="J123" s="1062"/>
      <c r="K123" s="713"/>
      <c r="L123" s="713"/>
      <c r="M123" s="713"/>
      <c r="N123" s="713"/>
      <c r="O123" s="713"/>
      <c r="P123" s="713"/>
      <c r="Q123" s="713"/>
      <c r="R123" s="713"/>
      <c r="S123" s="713"/>
      <c r="T123" s="713"/>
      <c r="U123" s="713"/>
      <c r="V123" s="713"/>
      <c r="W123" s="713"/>
      <c r="X123" s="713"/>
      <c r="Y123" s="713"/>
      <c r="Z123" s="713"/>
    </row>
    <row r="124" spans="1:26" ht="12.75" customHeight="1">
      <c r="A124" s="1073"/>
      <c r="B124" s="1073"/>
      <c r="C124" s="1074"/>
      <c r="D124" s="1073"/>
      <c r="E124" s="713"/>
      <c r="F124" s="713"/>
      <c r="G124" s="713"/>
      <c r="H124" s="713"/>
      <c r="I124" s="1062"/>
      <c r="J124" s="1062"/>
      <c r="K124" s="713"/>
      <c r="L124" s="713"/>
      <c r="M124" s="713"/>
      <c r="N124" s="713"/>
      <c r="O124" s="713"/>
      <c r="P124" s="713"/>
      <c r="Q124" s="713"/>
      <c r="R124" s="713"/>
      <c r="S124" s="713"/>
      <c r="T124" s="713"/>
      <c r="U124" s="713"/>
      <c r="V124" s="713"/>
      <c r="W124" s="713"/>
      <c r="X124" s="713"/>
      <c r="Y124" s="713"/>
      <c r="Z124" s="713"/>
    </row>
    <row r="125" spans="1:26" ht="12.75" customHeight="1">
      <c r="A125" s="1073"/>
      <c r="B125" s="1073"/>
      <c r="C125" s="1074"/>
      <c r="D125" s="1073"/>
      <c r="E125" s="713"/>
      <c r="F125" s="713"/>
      <c r="G125" s="713"/>
      <c r="H125" s="713"/>
      <c r="I125" s="1062"/>
      <c r="J125" s="1062"/>
      <c r="K125" s="713"/>
      <c r="L125" s="713"/>
      <c r="M125" s="713"/>
      <c r="N125" s="713"/>
      <c r="O125" s="713"/>
      <c r="P125" s="713"/>
      <c r="Q125" s="713"/>
      <c r="R125" s="713"/>
      <c r="S125" s="713"/>
      <c r="T125" s="713"/>
      <c r="U125" s="713"/>
      <c r="V125" s="713"/>
      <c r="W125" s="713"/>
      <c r="X125" s="713"/>
      <c r="Y125" s="713"/>
      <c r="Z125" s="713"/>
    </row>
    <row r="126" spans="1:26" ht="12.75" customHeight="1">
      <c r="A126" s="1073"/>
      <c r="B126" s="1073"/>
      <c r="C126" s="1074"/>
      <c r="D126" s="1073"/>
      <c r="E126" s="713"/>
      <c r="F126" s="713"/>
      <c r="G126" s="713"/>
      <c r="H126" s="713"/>
      <c r="I126" s="1062"/>
      <c r="J126" s="1062"/>
      <c r="K126" s="713"/>
      <c r="L126" s="713"/>
      <c r="M126" s="713"/>
      <c r="N126" s="713"/>
      <c r="O126" s="713"/>
      <c r="P126" s="713"/>
      <c r="Q126" s="713"/>
      <c r="R126" s="713"/>
      <c r="S126" s="713"/>
      <c r="T126" s="713"/>
      <c r="U126" s="713"/>
      <c r="V126" s="713"/>
      <c r="W126" s="713"/>
      <c r="X126" s="713"/>
      <c r="Y126" s="713"/>
      <c r="Z126" s="713"/>
    </row>
    <row r="127" spans="1:26" ht="12.75" customHeight="1">
      <c r="A127" s="1073"/>
      <c r="B127" s="1073"/>
      <c r="C127" s="1074"/>
      <c r="D127" s="1073"/>
      <c r="E127" s="713"/>
      <c r="F127" s="713"/>
      <c r="G127" s="713"/>
      <c r="H127" s="713"/>
      <c r="I127" s="1062"/>
      <c r="J127" s="1062"/>
      <c r="K127" s="713"/>
      <c r="L127" s="713"/>
      <c r="M127" s="713"/>
      <c r="N127" s="713"/>
      <c r="O127" s="713"/>
      <c r="P127" s="713"/>
      <c r="Q127" s="713"/>
      <c r="R127" s="713"/>
      <c r="S127" s="713"/>
      <c r="T127" s="713"/>
      <c r="U127" s="713"/>
      <c r="V127" s="713"/>
      <c r="W127" s="713"/>
      <c r="X127" s="713"/>
      <c r="Y127" s="713"/>
      <c r="Z127" s="713"/>
    </row>
    <row r="128" spans="1:26" ht="12.75" customHeight="1">
      <c r="A128" s="1073"/>
      <c r="B128" s="1073"/>
      <c r="C128" s="1074"/>
      <c r="D128" s="1073"/>
      <c r="E128" s="713"/>
      <c r="F128" s="713"/>
      <c r="G128" s="713"/>
      <c r="H128" s="713"/>
      <c r="I128" s="1062"/>
      <c r="J128" s="1062"/>
      <c r="K128" s="713"/>
      <c r="L128" s="713"/>
      <c r="M128" s="713"/>
      <c r="N128" s="713"/>
      <c r="O128" s="713"/>
      <c r="P128" s="713"/>
      <c r="Q128" s="713"/>
      <c r="R128" s="713"/>
      <c r="S128" s="713"/>
      <c r="T128" s="713"/>
      <c r="U128" s="713"/>
      <c r="V128" s="713"/>
      <c r="W128" s="713"/>
      <c r="X128" s="713"/>
      <c r="Y128" s="713"/>
      <c r="Z128" s="713"/>
    </row>
    <row r="129" spans="1:26" ht="12.75" customHeight="1">
      <c r="A129" s="1073"/>
      <c r="B129" s="1073"/>
      <c r="C129" s="1074"/>
      <c r="D129" s="1073"/>
      <c r="E129" s="713"/>
      <c r="F129" s="713"/>
      <c r="G129" s="713"/>
      <c r="H129" s="713"/>
      <c r="I129" s="1062"/>
      <c r="J129" s="1062"/>
      <c r="K129" s="713"/>
      <c r="L129" s="713"/>
      <c r="M129" s="713"/>
      <c r="N129" s="713"/>
      <c r="O129" s="713"/>
      <c r="P129" s="713"/>
      <c r="Q129" s="713"/>
      <c r="R129" s="713"/>
      <c r="S129" s="713"/>
      <c r="T129" s="713"/>
      <c r="U129" s="713"/>
      <c r="V129" s="713"/>
      <c r="W129" s="713"/>
      <c r="X129" s="713"/>
      <c r="Y129" s="713"/>
      <c r="Z129" s="713"/>
    </row>
    <row r="130" spans="1:26" ht="12.75" customHeight="1">
      <c r="A130" s="1073"/>
      <c r="B130" s="1073"/>
      <c r="C130" s="1074"/>
      <c r="D130" s="1073"/>
      <c r="E130" s="713"/>
      <c r="F130" s="713"/>
      <c r="G130" s="713"/>
      <c r="H130" s="713"/>
      <c r="I130" s="1062"/>
      <c r="J130" s="1062"/>
      <c r="K130" s="713"/>
      <c r="L130" s="713"/>
      <c r="M130" s="713"/>
      <c r="N130" s="713"/>
      <c r="O130" s="713"/>
      <c r="P130" s="713"/>
      <c r="Q130" s="713"/>
      <c r="R130" s="713"/>
      <c r="S130" s="713"/>
      <c r="T130" s="713"/>
      <c r="U130" s="713"/>
      <c r="V130" s="713"/>
      <c r="W130" s="713"/>
      <c r="X130" s="713"/>
      <c r="Y130" s="713"/>
      <c r="Z130" s="713"/>
    </row>
    <row r="131" spans="1:26" ht="12.75" customHeight="1">
      <c r="A131" s="1073"/>
      <c r="B131" s="1073"/>
      <c r="C131" s="1074"/>
      <c r="D131" s="1073"/>
      <c r="E131" s="713"/>
      <c r="F131" s="713"/>
      <c r="G131" s="713"/>
      <c r="H131" s="713"/>
      <c r="I131" s="1062"/>
      <c r="J131" s="1062"/>
      <c r="K131" s="713"/>
      <c r="L131" s="713"/>
      <c r="M131" s="713"/>
      <c r="N131" s="713"/>
      <c r="O131" s="713"/>
      <c r="P131" s="713"/>
      <c r="Q131" s="713"/>
      <c r="R131" s="713"/>
      <c r="S131" s="713"/>
      <c r="T131" s="713"/>
      <c r="U131" s="713"/>
      <c r="V131" s="713"/>
      <c r="W131" s="713"/>
      <c r="X131" s="713"/>
      <c r="Y131" s="713"/>
      <c r="Z131" s="713"/>
    </row>
    <row r="132" spans="1:26" ht="12.75" customHeight="1">
      <c r="A132" s="1073"/>
      <c r="B132" s="1073"/>
      <c r="C132" s="1074"/>
      <c r="D132" s="1073"/>
      <c r="E132" s="713"/>
      <c r="F132" s="713"/>
      <c r="G132" s="713"/>
      <c r="H132" s="713"/>
      <c r="I132" s="1062"/>
      <c r="J132" s="1062"/>
      <c r="K132" s="713"/>
      <c r="L132" s="713"/>
      <c r="M132" s="713"/>
      <c r="N132" s="713"/>
      <c r="O132" s="713"/>
      <c r="P132" s="713"/>
      <c r="Q132" s="713"/>
      <c r="R132" s="713"/>
      <c r="S132" s="713"/>
      <c r="T132" s="713"/>
      <c r="U132" s="713"/>
      <c r="V132" s="713"/>
      <c r="W132" s="713"/>
      <c r="X132" s="713"/>
      <c r="Y132" s="713"/>
      <c r="Z132" s="713"/>
    </row>
    <row r="133" spans="1:26" ht="12.75" customHeight="1">
      <c r="A133" s="1073"/>
      <c r="B133" s="1073"/>
      <c r="C133" s="1074"/>
      <c r="D133" s="1073"/>
      <c r="E133" s="713"/>
      <c r="F133" s="713"/>
      <c r="G133" s="713"/>
      <c r="H133" s="713"/>
      <c r="I133" s="1062"/>
      <c r="J133" s="1062"/>
      <c r="K133" s="713"/>
      <c r="L133" s="713"/>
      <c r="M133" s="713"/>
      <c r="N133" s="713"/>
      <c r="O133" s="713"/>
      <c r="P133" s="713"/>
      <c r="Q133" s="713"/>
      <c r="R133" s="713"/>
      <c r="S133" s="713"/>
      <c r="T133" s="713"/>
      <c r="U133" s="713"/>
      <c r="V133" s="713"/>
      <c r="W133" s="713"/>
      <c r="X133" s="713"/>
      <c r="Y133" s="713"/>
      <c r="Z133" s="713"/>
    </row>
    <row r="134" spans="1:26" ht="12.75" customHeight="1">
      <c r="A134" s="1073"/>
      <c r="B134" s="1073"/>
      <c r="C134" s="1074"/>
      <c r="D134" s="1073"/>
      <c r="E134" s="713"/>
      <c r="F134" s="713"/>
      <c r="G134" s="713"/>
      <c r="H134" s="713"/>
      <c r="I134" s="1062"/>
      <c r="J134" s="1062"/>
      <c r="K134" s="713"/>
      <c r="L134" s="713"/>
      <c r="M134" s="713"/>
      <c r="N134" s="713"/>
      <c r="O134" s="713"/>
      <c r="P134" s="713"/>
      <c r="Q134" s="713"/>
      <c r="R134" s="713"/>
      <c r="S134" s="713"/>
      <c r="T134" s="713"/>
      <c r="U134" s="713"/>
      <c r="V134" s="713"/>
      <c r="W134" s="713"/>
      <c r="X134" s="713"/>
      <c r="Y134" s="713"/>
      <c r="Z134" s="713"/>
    </row>
    <row r="135" spans="1:26" ht="12.75" customHeight="1">
      <c r="A135" s="1073"/>
      <c r="B135" s="1073"/>
      <c r="C135" s="1074"/>
      <c r="D135" s="1073"/>
      <c r="E135" s="713"/>
      <c r="F135" s="713"/>
      <c r="G135" s="713"/>
      <c r="H135" s="713"/>
      <c r="I135" s="1062"/>
      <c r="J135" s="1062"/>
      <c r="K135" s="713"/>
      <c r="L135" s="713"/>
      <c r="M135" s="713"/>
      <c r="N135" s="713"/>
      <c r="O135" s="713"/>
      <c r="P135" s="713"/>
      <c r="Q135" s="713"/>
      <c r="R135" s="713"/>
      <c r="S135" s="713"/>
      <c r="T135" s="713"/>
      <c r="U135" s="713"/>
      <c r="V135" s="713"/>
      <c r="W135" s="713"/>
      <c r="X135" s="713"/>
      <c r="Y135" s="713"/>
      <c r="Z135" s="713"/>
    </row>
    <row r="136" spans="1:26" ht="12.75" customHeight="1">
      <c r="A136" s="1073"/>
      <c r="B136" s="1073"/>
      <c r="C136" s="1074"/>
      <c r="D136" s="1073"/>
      <c r="E136" s="713"/>
      <c r="F136" s="713"/>
      <c r="G136" s="713"/>
      <c r="H136" s="713"/>
      <c r="I136" s="1062"/>
      <c r="J136" s="1062"/>
      <c r="K136" s="713"/>
      <c r="L136" s="713"/>
      <c r="M136" s="713"/>
      <c r="N136" s="713"/>
      <c r="O136" s="713"/>
      <c r="P136" s="713"/>
      <c r="Q136" s="713"/>
      <c r="R136" s="713"/>
      <c r="S136" s="713"/>
      <c r="T136" s="713"/>
      <c r="U136" s="713"/>
      <c r="V136" s="713"/>
      <c r="W136" s="713"/>
      <c r="X136" s="713"/>
      <c r="Y136" s="713"/>
      <c r="Z136" s="713"/>
    </row>
    <row r="137" spans="1:26" ht="12.75" customHeight="1">
      <c r="A137" s="1073"/>
      <c r="B137" s="1073"/>
      <c r="C137" s="1074"/>
      <c r="D137" s="1073"/>
      <c r="E137" s="713"/>
      <c r="F137" s="713"/>
      <c r="G137" s="713"/>
      <c r="H137" s="713"/>
      <c r="I137" s="1062"/>
      <c r="J137" s="1062"/>
      <c r="K137" s="713"/>
      <c r="L137" s="713"/>
      <c r="M137" s="713"/>
      <c r="N137" s="713"/>
      <c r="O137" s="713"/>
      <c r="P137" s="713"/>
      <c r="Q137" s="713"/>
      <c r="R137" s="713"/>
      <c r="S137" s="713"/>
      <c r="T137" s="713"/>
      <c r="U137" s="713"/>
      <c r="V137" s="713"/>
      <c r="W137" s="713"/>
      <c r="X137" s="713"/>
      <c r="Y137" s="713"/>
      <c r="Z137" s="713"/>
    </row>
    <row r="138" spans="1:26" ht="12.75" customHeight="1">
      <c r="A138" s="1073"/>
      <c r="B138" s="1073"/>
      <c r="C138" s="1074"/>
      <c r="D138" s="1073"/>
      <c r="E138" s="713"/>
      <c r="F138" s="713"/>
      <c r="G138" s="713"/>
      <c r="H138" s="713"/>
      <c r="I138" s="1062"/>
      <c r="J138" s="1062"/>
      <c r="K138" s="713"/>
      <c r="L138" s="713"/>
      <c r="M138" s="713"/>
      <c r="N138" s="713"/>
      <c r="O138" s="713"/>
      <c r="P138" s="713"/>
      <c r="Q138" s="713"/>
      <c r="R138" s="713"/>
      <c r="S138" s="713"/>
      <c r="T138" s="713"/>
      <c r="U138" s="713"/>
      <c r="V138" s="713"/>
      <c r="W138" s="713"/>
      <c r="X138" s="713"/>
      <c r="Y138" s="713"/>
      <c r="Z138" s="713"/>
    </row>
    <row r="139" spans="1:26" ht="12.75" customHeight="1">
      <c r="A139" s="1073"/>
      <c r="B139" s="1073"/>
      <c r="C139" s="1074"/>
      <c r="D139" s="1073"/>
      <c r="E139" s="713"/>
      <c r="F139" s="713"/>
      <c r="G139" s="713"/>
      <c r="H139" s="713"/>
      <c r="I139" s="1062"/>
      <c r="J139" s="1062"/>
      <c r="K139" s="713"/>
      <c r="L139" s="713"/>
      <c r="M139" s="713"/>
      <c r="N139" s="713"/>
      <c r="O139" s="713"/>
      <c r="P139" s="713"/>
      <c r="Q139" s="713"/>
      <c r="R139" s="713"/>
      <c r="S139" s="713"/>
      <c r="T139" s="713"/>
      <c r="U139" s="713"/>
      <c r="V139" s="713"/>
      <c r="W139" s="713"/>
      <c r="X139" s="713"/>
      <c r="Y139" s="713"/>
      <c r="Z139" s="713"/>
    </row>
    <row r="140" spans="1:26" ht="12.75" customHeight="1">
      <c r="A140" s="1073"/>
      <c r="B140" s="1073"/>
      <c r="C140" s="1074"/>
      <c r="D140" s="1073"/>
      <c r="E140" s="713"/>
      <c r="F140" s="713"/>
      <c r="G140" s="713"/>
      <c r="H140" s="713"/>
      <c r="I140" s="1062"/>
      <c r="J140" s="1062"/>
      <c r="K140" s="713"/>
      <c r="L140" s="713"/>
      <c r="M140" s="713"/>
      <c r="N140" s="713"/>
      <c r="O140" s="713"/>
      <c r="P140" s="713"/>
      <c r="Q140" s="713"/>
      <c r="R140" s="713"/>
      <c r="S140" s="713"/>
      <c r="T140" s="713"/>
      <c r="U140" s="713"/>
      <c r="V140" s="713"/>
      <c r="W140" s="713"/>
      <c r="X140" s="713"/>
      <c r="Y140" s="713"/>
      <c r="Z140" s="713"/>
    </row>
    <row r="141" spans="1:26" ht="12.75" customHeight="1">
      <c r="A141" s="1073"/>
      <c r="B141" s="1073"/>
      <c r="C141" s="1074"/>
      <c r="D141" s="1073"/>
      <c r="E141" s="713"/>
      <c r="F141" s="713"/>
      <c r="G141" s="713"/>
      <c r="H141" s="713"/>
      <c r="I141" s="1062"/>
      <c r="J141" s="1062"/>
      <c r="K141" s="713"/>
      <c r="L141" s="713"/>
      <c r="M141" s="713"/>
      <c r="N141" s="713"/>
      <c r="O141" s="713"/>
      <c r="P141" s="713"/>
      <c r="Q141" s="713"/>
      <c r="R141" s="713"/>
      <c r="S141" s="713"/>
      <c r="T141" s="713"/>
      <c r="U141" s="713"/>
      <c r="V141" s="713"/>
      <c r="W141" s="713"/>
      <c r="X141" s="713"/>
      <c r="Y141" s="713"/>
      <c r="Z141" s="713"/>
    </row>
    <row r="142" spans="1:26" ht="12.75" customHeight="1">
      <c r="A142" s="1073"/>
      <c r="B142" s="1073"/>
      <c r="C142" s="1074"/>
      <c r="D142" s="1073"/>
      <c r="E142" s="713"/>
      <c r="F142" s="713"/>
      <c r="G142" s="713"/>
      <c r="H142" s="713"/>
      <c r="I142" s="1062"/>
      <c r="J142" s="1062"/>
      <c r="K142" s="713"/>
      <c r="L142" s="713"/>
      <c r="M142" s="713"/>
      <c r="N142" s="713"/>
      <c r="O142" s="713"/>
      <c r="P142" s="713"/>
      <c r="Q142" s="713"/>
      <c r="R142" s="713"/>
      <c r="S142" s="713"/>
      <c r="T142" s="713"/>
      <c r="U142" s="713"/>
      <c r="V142" s="713"/>
      <c r="W142" s="713"/>
      <c r="X142" s="713"/>
      <c r="Y142" s="713"/>
      <c r="Z142" s="713"/>
    </row>
    <row r="143" spans="1:26" ht="12.75" customHeight="1">
      <c r="A143" s="1073"/>
      <c r="B143" s="1073"/>
      <c r="C143" s="1074"/>
      <c r="D143" s="1073"/>
      <c r="E143" s="713"/>
      <c r="F143" s="713"/>
      <c r="G143" s="713"/>
      <c r="H143" s="713"/>
      <c r="I143" s="1062"/>
      <c r="J143" s="1062"/>
      <c r="K143" s="713"/>
      <c r="L143" s="713"/>
      <c r="M143" s="713"/>
      <c r="N143" s="713"/>
      <c r="O143" s="713"/>
      <c r="P143" s="713"/>
      <c r="Q143" s="713"/>
      <c r="R143" s="713"/>
      <c r="S143" s="713"/>
      <c r="T143" s="713"/>
      <c r="U143" s="713"/>
      <c r="V143" s="713"/>
      <c r="W143" s="713"/>
      <c r="X143" s="713"/>
      <c r="Y143" s="713"/>
      <c r="Z143" s="713"/>
    </row>
    <row r="144" spans="1:26" ht="12.75" customHeight="1">
      <c r="A144" s="1073"/>
      <c r="B144" s="1073"/>
      <c r="C144" s="1074"/>
      <c r="D144" s="1073"/>
      <c r="E144" s="713"/>
      <c r="F144" s="713"/>
      <c r="G144" s="713"/>
      <c r="H144" s="713"/>
      <c r="I144" s="1062"/>
      <c r="J144" s="1062"/>
      <c r="K144" s="713"/>
      <c r="L144" s="713"/>
      <c r="M144" s="713"/>
      <c r="N144" s="713"/>
      <c r="O144" s="713"/>
      <c r="P144" s="713"/>
      <c r="Q144" s="713"/>
      <c r="R144" s="713"/>
      <c r="S144" s="713"/>
      <c r="T144" s="713"/>
      <c r="U144" s="713"/>
      <c r="V144" s="713"/>
      <c r="W144" s="713"/>
      <c r="X144" s="713"/>
      <c r="Y144" s="713"/>
      <c r="Z144" s="713"/>
    </row>
    <row r="145" spans="1:26" ht="12.75" customHeight="1">
      <c r="A145" s="1073"/>
      <c r="B145" s="1073"/>
      <c r="C145" s="1074"/>
      <c r="D145" s="1073"/>
      <c r="E145" s="713"/>
      <c r="F145" s="713"/>
      <c r="G145" s="713"/>
      <c r="H145" s="713"/>
      <c r="I145" s="1062"/>
      <c r="J145" s="1062"/>
      <c r="K145" s="713"/>
      <c r="L145" s="713"/>
      <c r="M145" s="713"/>
      <c r="N145" s="713"/>
      <c r="O145" s="713"/>
      <c r="P145" s="713"/>
      <c r="Q145" s="713"/>
      <c r="R145" s="713"/>
      <c r="S145" s="713"/>
      <c r="T145" s="713"/>
      <c r="U145" s="713"/>
      <c r="V145" s="713"/>
      <c r="W145" s="713"/>
      <c r="X145" s="713"/>
      <c r="Y145" s="713"/>
      <c r="Z145" s="713"/>
    </row>
    <row r="146" spans="1:26" ht="12.75" customHeight="1">
      <c r="A146" s="1073"/>
      <c r="B146" s="1073"/>
      <c r="C146" s="1074"/>
      <c r="D146" s="1073"/>
      <c r="E146" s="713"/>
      <c r="F146" s="713"/>
      <c r="G146" s="713"/>
      <c r="H146" s="713"/>
      <c r="I146" s="1062"/>
      <c r="J146" s="1062"/>
      <c r="K146" s="713"/>
      <c r="L146" s="713"/>
      <c r="M146" s="713"/>
      <c r="N146" s="713"/>
      <c r="O146" s="713"/>
      <c r="P146" s="713"/>
      <c r="Q146" s="713"/>
      <c r="R146" s="713"/>
      <c r="S146" s="713"/>
      <c r="T146" s="713"/>
      <c r="U146" s="713"/>
      <c r="V146" s="713"/>
      <c r="W146" s="713"/>
      <c r="X146" s="713"/>
      <c r="Y146" s="713"/>
      <c r="Z146" s="713"/>
    </row>
    <row r="147" spans="1:26" ht="12.75" customHeight="1">
      <c r="A147" s="1073"/>
      <c r="B147" s="1073"/>
      <c r="C147" s="1074"/>
      <c r="D147" s="1073"/>
      <c r="E147" s="713"/>
      <c r="F147" s="713"/>
      <c r="G147" s="713"/>
      <c r="H147" s="713"/>
      <c r="I147" s="1062"/>
      <c r="J147" s="1062"/>
      <c r="K147" s="713"/>
      <c r="L147" s="713"/>
      <c r="M147" s="713"/>
      <c r="N147" s="713"/>
      <c r="O147" s="713"/>
      <c r="P147" s="713"/>
      <c r="Q147" s="713"/>
      <c r="R147" s="713"/>
      <c r="S147" s="713"/>
      <c r="T147" s="713"/>
      <c r="U147" s="713"/>
      <c r="V147" s="713"/>
      <c r="W147" s="713"/>
      <c r="X147" s="713"/>
      <c r="Y147" s="713"/>
      <c r="Z147" s="713"/>
    </row>
    <row r="148" spans="1:26" ht="12.75" customHeight="1">
      <c r="A148" s="1073"/>
      <c r="B148" s="1073"/>
      <c r="C148" s="1074"/>
      <c r="D148" s="1073"/>
      <c r="E148" s="713"/>
      <c r="F148" s="713"/>
      <c r="G148" s="713"/>
      <c r="H148" s="713"/>
      <c r="I148" s="1062"/>
      <c r="J148" s="1062"/>
      <c r="K148" s="713"/>
      <c r="L148" s="713"/>
      <c r="M148" s="713"/>
      <c r="N148" s="713"/>
      <c r="O148" s="713"/>
      <c r="P148" s="713"/>
      <c r="Q148" s="713"/>
      <c r="R148" s="713"/>
      <c r="S148" s="713"/>
      <c r="T148" s="713"/>
      <c r="U148" s="713"/>
      <c r="V148" s="713"/>
      <c r="W148" s="713"/>
      <c r="X148" s="713"/>
      <c r="Y148" s="713"/>
      <c r="Z148" s="713"/>
    </row>
    <row r="149" spans="1:26" ht="12.75" customHeight="1">
      <c r="A149" s="1073"/>
      <c r="B149" s="1073"/>
      <c r="C149" s="1074"/>
      <c r="D149" s="1073"/>
      <c r="E149" s="713"/>
      <c r="F149" s="713"/>
      <c r="G149" s="713"/>
      <c r="H149" s="713"/>
      <c r="I149" s="1062"/>
      <c r="J149" s="1062"/>
      <c r="K149" s="713"/>
      <c r="L149" s="713"/>
      <c r="M149" s="713"/>
      <c r="N149" s="713"/>
      <c r="O149" s="713"/>
      <c r="P149" s="713"/>
      <c r="Q149" s="713"/>
      <c r="R149" s="713"/>
      <c r="S149" s="713"/>
      <c r="T149" s="713"/>
      <c r="U149" s="713"/>
      <c r="V149" s="713"/>
      <c r="W149" s="713"/>
      <c r="X149" s="713"/>
      <c r="Y149" s="713"/>
      <c r="Z149" s="713"/>
    </row>
    <row r="150" spans="1:26" ht="12.75" customHeight="1">
      <c r="A150" s="1073"/>
      <c r="B150" s="1073"/>
      <c r="C150" s="1074"/>
      <c r="D150" s="1073"/>
      <c r="E150" s="713"/>
      <c r="F150" s="713"/>
      <c r="G150" s="713"/>
      <c r="H150" s="713"/>
      <c r="I150" s="1062"/>
      <c r="J150" s="1062"/>
      <c r="K150" s="713"/>
      <c r="L150" s="713"/>
      <c r="M150" s="713"/>
      <c r="N150" s="713"/>
      <c r="O150" s="713"/>
      <c r="P150" s="713"/>
      <c r="Q150" s="713"/>
      <c r="R150" s="713"/>
      <c r="S150" s="713"/>
      <c r="T150" s="713"/>
      <c r="U150" s="713"/>
      <c r="V150" s="713"/>
      <c r="W150" s="713"/>
      <c r="X150" s="713"/>
      <c r="Y150" s="713"/>
      <c r="Z150" s="713"/>
    </row>
    <row r="151" spans="1:26" ht="12.75" customHeight="1">
      <c r="A151" s="1073"/>
      <c r="B151" s="1073"/>
      <c r="C151" s="1074"/>
      <c r="D151" s="1073"/>
      <c r="E151" s="713"/>
      <c r="F151" s="713"/>
      <c r="G151" s="713"/>
      <c r="H151" s="713"/>
      <c r="I151" s="1062"/>
      <c r="J151" s="1062"/>
      <c r="K151" s="713"/>
      <c r="L151" s="713"/>
      <c r="M151" s="713"/>
      <c r="N151" s="713"/>
      <c r="O151" s="713"/>
      <c r="P151" s="713"/>
      <c r="Q151" s="713"/>
      <c r="R151" s="713"/>
      <c r="S151" s="713"/>
      <c r="T151" s="713"/>
      <c r="U151" s="713"/>
      <c r="V151" s="713"/>
      <c r="W151" s="713"/>
      <c r="X151" s="713"/>
      <c r="Y151" s="713"/>
      <c r="Z151" s="713"/>
    </row>
    <row r="152" spans="1:26" ht="12.75" customHeight="1">
      <c r="A152" s="1073"/>
      <c r="B152" s="1073"/>
      <c r="C152" s="1074"/>
      <c r="D152" s="1073"/>
      <c r="E152" s="713"/>
      <c r="F152" s="713"/>
      <c r="G152" s="713"/>
      <c r="H152" s="713"/>
      <c r="I152" s="1062"/>
      <c r="J152" s="1062"/>
      <c r="K152" s="713"/>
      <c r="L152" s="713"/>
      <c r="M152" s="713"/>
      <c r="N152" s="713"/>
      <c r="O152" s="713"/>
      <c r="P152" s="713"/>
      <c r="Q152" s="713"/>
      <c r="R152" s="713"/>
      <c r="S152" s="713"/>
      <c r="T152" s="713"/>
      <c r="U152" s="713"/>
      <c r="V152" s="713"/>
      <c r="W152" s="713"/>
      <c r="X152" s="713"/>
      <c r="Y152" s="713"/>
      <c r="Z152" s="713"/>
    </row>
    <row r="153" spans="1:26" ht="12.75" customHeight="1">
      <c r="A153" s="1073"/>
      <c r="B153" s="1073"/>
      <c r="C153" s="1074"/>
      <c r="D153" s="1073"/>
      <c r="E153" s="713"/>
      <c r="F153" s="713"/>
      <c r="G153" s="713"/>
      <c r="H153" s="713"/>
      <c r="I153" s="1062"/>
      <c r="J153" s="1062"/>
      <c r="K153" s="713"/>
      <c r="L153" s="713"/>
      <c r="M153" s="713"/>
      <c r="N153" s="713"/>
      <c r="O153" s="713"/>
      <c r="P153" s="713"/>
      <c r="Q153" s="713"/>
      <c r="R153" s="713"/>
      <c r="S153" s="713"/>
      <c r="T153" s="713"/>
      <c r="U153" s="713"/>
      <c r="V153" s="713"/>
      <c r="W153" s="713"/>
      <c r="X153" s="713"/>
      <c r="Y153" s="713"/>
      <c r="Z153" s="713"/>
    </row>
    <row r="154" spans="1:26" ht="12.75" customHeight="1">
      <c r="A154" s="1073"/>
      <c r="B154" s="1073"/>
      <c r="C154" s="1074"/>
      <c r="D154" s="1073"/>
      <c r="E154" s="713"/>
      <c r="F154" s="713"/>
      <c r="G154" s="713"/>
      <c r="H154" s="713"/>
      <c r="I154" s="1062"/>
      <c r="J154" s="1062"/>
      <c r="K154" s="713"/>
      <c r="L154" s="713"/>
      <c r="M154" s="713"/>
      <c r="N154" s="713"/>
      <c r="O154" s="713"/>
      <c r="P154" s="713"/>
      <c r="Q154" s="713"/>
      <c r="R154" s="713"/>
      <c r="S154" s="713"/>
      <c r="T154" s="713"/>
      <c r="U154" s="713"/>
      <c r="V154" s="713"/>
      <c r="W154" s="713"/>
      <c r="X154" s="713"/>
      <c r="Y154" s="713"/>
      <c r="Z154" s="713"/>
    </row>
    <row r="155" spans="1:26" ht="12.75" customHeight="1">
      <c r="A155" s="1073"/>
      <c r="B155" s="1073"/>
      <c r="C155" s="1074"/>
      <c r="D155" s="1073"/>
      <c r="E155" s="713"/>
      <c r="F155" s="713"/>
      <c r="G155" s="713"/>
      <c r="H155" s="713"/>
      <c r="I155" s="1062"/>
      <c r="J155" s="1062"/>
      <c r="K155" s="713"/>
      <c r="L155" s="713"/>
      <c r="M155" s="713"/>
      <c r="N155" s="713"/>
      <c r="O155" s="713"/>
      <c r="P155" s="713"/>
      <c r="Q155" s="713"/>
      <c r="R155" s="713"/>
      <c r="S155" s="713"/>
      <c r="T155" s="713"/>
      <c r="U155" s="713"/>
      <c r="V155" s="713"/>
      <c r="W155" s="713"/>
      <c r="X155" s="713"/>
      <c r="Y155" s="713"/>
      <c r="Z155" s="713"/>
    </row>
    <row r="156" spans="1:26" ht="12.75" customHeight="1">
      <c r="A156" s="1073"/>
      <c r="B156" s="1073"/>
      <c r="C156" s="1074"/>
      <c r="D156" s="1073"/>
      <c r="E156" s="713"/>
      <c r="F156" s="713"/>
      <c r="G156" s="713"/>
      <c r="H156" s="713"/>
      <c r="I156" s="1062"/>
      <c r="J156" s="1062"/>
      <c r="K156" s="713"/>
      <c r="L156" s="713"/>
      <c r="M156" s="713"/>
      <c r="N156" s="713"/>
      <c r="O156" s="713"/>
      <c r="P156" s="713"/>
      <c r="Q156" s="713"/>
      <c r="R156" s="713"/>
      <c r="S156" s="713"/>
      <c r="T156" s="713"/>
      <c r="U156" s="713"/>
      <c r="V156" s="713"/>
      <c r="W156" s="713"/>
      <c r="X156" s="713"/>
      <c r="Y156" s="713"/>
      <c r="Z156" s="713"/>
    </row>
    <row r="157" spans="1:26" ht="12.75" customHeight="1">
      <c r="A157" s="1073"/>
      <c r="B157" s="1073"/>
      <c r="C157" s="1074"/>
      <c r="D157" s="1073"/>
      <c r="E157" s="713"/>
      <c r="F157" s="713"/>
      <c r="G157" s="713"/>
      <c r="H157" s="713"/>
      <c r="I157" s="1062"/>
      <c r="J157" s="1062"/>
      <c r="K157" s="713"/>
      <c r="L157" s="713"/>
      <c r="M157" s="713"/>
      <c r="N157" s="713"/>
      <c r="O157" s="713"/>
      <c r="P157" s="713"/>
      <c r="Q157" s="713"/>
      <c r="R157" s="713"/>
      <c r="S157" s="713"/>
      <c r="T157" s="713"/>
      <c r="U157" s="713"/>
      <c r="V157" s="713"/>
      <c r="W157" s="713"/>
      <c r="X157" s="713"/>
      <c r="Y157" s="713"/>
      <c r="Z157" s="713"/>
    </row>
    <row r="158" spans="1:26" ht="12.75" customHeight="1">
      <c r="A158" s="1073"/>
      <c r="B158" s="1073"/>
      <c r="C158" s="1074"/>
      <c r="D158" s="1073"/>
      <c r="E158" s="713"/>
      <c r="F158" s="713"/>
      <c r="G158" s="713"/>
      <c r="H158" s="713"/>
      <c r="I158" s="1062"/>
      <c r="J158" s="1062"/>
      <c r="K158" s="713"/>
      <c r="L158" s="713"/>
      <c r="M158" s="713"/>
      <c r="N158" s="713"/>
      <c r="O158" s="713"/>
      <c r="P158" s="713"/>
      <c r="Q158" s="713"/>
      <c r="R158" s="713"/>
      <c r="S158" s="713"/>
      <c r="T158" s="713"/>
      <c r="U158" s="713"/>
      <c r="V158" s="713"/>
      <c r="W158" s="713"/>
      <c r="X158" s="713"/>
      <c r="Y158" s="713"/>
      <c r="Z158" s="713"/>
    </row>
    <row r="159" spans="1:26" ht="12.75" customHeight="1">
      <c r="A159" s="1073"/>
      <c r="B159" s="1073"/>
      <c r="C159" s="1074"/>
      <c r="D159" s="1073"/>
      <c r="E159" s="713"/>
      <c r="F159" s="713"/>
      <c r="G159" s="713"/>
      <c r="H159" s="713"/>
      <c r="I159" s="1062"/>
      <c r="J159" s="1062"/>
      <c r="K159" s="713"/>
      <c r="L159" s="713"/>
      <c r="M159" s="713"/>
      <c r="N159" s="713"/>
      <c r="O159" s="713"/>
      <c r="P159" s="713"/>
      <c r="Q159" s="713"/>
      <c r="R159" s="713"/>
      <c r="S159" s="713"/>
      <c r="T159" s="713"/>
      <c r="U159" s="713"/>
      <c r="V159" s="713"/>
      <c r="W159" s="713"/>
      <c r="X159" s="713"/>
      <c r="Y159" s="713"/>
      <c r="Z159" s="713"/>
    </row>
    <row r="160" spans="1:26" ht="12.75" customHeight="1">
      <c r="A160" s="1073"/>
      <c r="B160" s="1073"/>
      <c r="C160" s="1074"/>
      <c r="D160" s="1073"/>
      <c r="E160" s="713"/>
      <c r="F160" s="713"/>
      <c r="G160" s="713"/>
      <c r="H160" s="713"/>
      <c r="I160" s="1062"/>
      <c r="J160" s="1062"/>
      <c r="K160" s="713"/>
      <c r="L160" s="713"/>
      <c r="M160" s="713"/>
      <c r="N160" s="713"/>
      <c r="O160" s="713"/>
      <c r="P160" s="713"/>
      <c r="Q160" s="713"/>
      <c r="R160" s="713"/>
      <c r="S160" s="713"/>
      <c r="T160" s="713"/>
      <c r="U160" s="713"/>
      <c r="V160" s="713"/>
      <c r="W160" s="713"/>
      <c r="X160" s="713"/>
      <c r="Y160" s="713"/>
      <c r="Z160" s="713"/>
    </row>
    <row r="161" spans="1:26" ht="12.75" customHeight="1">
      <c r="A161" s="1073"/>
      <c r="B161" s="1073"/>
      <c r="C161" s="1074"/>
      <c r="D161" s="1073"/>
      <c r="E161" s="713"/>
      <c r="F161" s="713"/>
      <c r="G161" s="713"/>
      <c r="H161" s="713"/>
      <c r="I161" s="1062"/>
      <c r="J161" s="1062"/>
      <c r="K161" s="713"/>
      <c r="L161" s="713"/>
      <c r="M161" s="713"/>
      <c r="N161" s="713"/>
      <c r="O161" s="713"/>
      <c r="P161" s="713"/>
      <c r="Q161" s="713"/>
      <c r="R161" s="713"/>
      <c r="S161" s="713"/>
      <c r="T161" s="713"/>
      <c r="U161" s="713"/>
      <c r="V161" s="713"/>
      <c r="W161" s="713"/>
      <c r="X161" s="713"/>
      <c r="Y161" s="713"/>
      <c r="Z161" s="713"/>
    </row>
    <row r="162" spans="1:26" ht="12.75" customHeight="1">
      <c r="A162" s="1073"/>
      <c r="B162" s="1073"/>
      <c r="C162" s="1074"/>
      <c r="D162" s="1073"/>
      <c r="E162" s="713"/>
      <c r="F162" s="713"/>
      <c r="G162" s="713"/>
      <c r="H162" s="713"/>
      <c r="I162" s="1062"/>
      <c r="J162" s="1062"/>
      <c r="K162" s="713"/>
      <c r="L162" s="713"/>
      <c r="M162" s="713"/>
      <c r="N162" s="713"/>
      <c r="O162" s="713"/>
      <c r="P162" s="713"/>
      <c r="Q162" s="713"/>
      <c r="R162" s="713"/>
      <c r="S162" s="713"/>
      <c r="T162" s="713"/>
      <c r="U162" s="713"/>
      <c r="V162" s="713"/>
      <c r="W162" s="713"/>
      <c r="X162" s="713"/>
      <c r="Y162" s="713"/>
      <c r="Z162" s="713"/>
    </row>
    <row r="163" spans="1:26" ht="12.75" customHeight="1">
      <c r="A163" s="1073"/>
      <c r="B163" s="1073"/>
      <c r="C163" s="1074"/>
      <c r="D163" s="1073"/>
      <c r="E163" s="713"/>
      <c r="F163" s="713"/>
      <c r="G163" s="713"/>
      <c r="H163" s="713"/>
      <c r="I163" s="1062"/>
      <c r="J163" s="1062"/>
      <c r="K163" s="713"/>
      <c r="L163" s="713"/>
      <c r="M163" s="713"/>
      <c r="N163" s="713"/>
      <c r="O163" s="713"/>
      <c r="P163" s="713"/>
      <c r="Q163" s="713"/>
      <c r="R163" s="713"/>
      <c r="S163" s="713"/>
      <c r="T163" s="713"/>
      <c r="U163" s="713"/>
      <c r="V163" s="713"/>
      <c r="W163" s="713"/>
      <c r="X163" s="713"/>
      <c r="Y163" s="713"/>
      <c r="Z163" s="713"/>
    </row>
    <row r="164" spans="1:26" ht="12.75" customHeight="1">
      <c r="A164" s="1073"/>
      <c r="B164" s="1073"/>
      <c r="C164" s="1074"/>
      <c r="D164" s="1073"/>
      <c r="E164" s="713"/>
      <c r="F164" s="713"/>
      <c r="G164" s="713"/>
      <c r="H164" s="713"/>
      <c r="I164" s="1062"/>
      <c r="J164" s="1062"/>
      <c r="K164" s="713"/>
      <c r="L164" s="713"/>
      <c r="M164" s="713"/>
      <c r="N164" s="713"/>
      <c r="O164" s="713"/>
      <c r="P164" s="713"/>
      <c r="Q164" s="713"/>
      <c r="R164" s="713"/>
      <c r="S164" s="713"/>
      <c r="T164" s="713"/>
      <c r="U164" s="713"/>
      <c r="V164" s="713"/>
      <c r="W164" s="713"/>
      <c r="X164" s="713"/>
      <c r="Y164" s="713"/>
      <c r="Z164" s="713"/>
    </row>
    <row r="165" spans="1:26" ht="12.75" customHeight="1">
      <c r="A165" s="1073"/>
      <c r="B165" s="1073"/>
      <c r="C165" s="1074"/>
      <c r="D165" s="1073"/>
      <c r="E165" s="713"/>
      <c r="F165" s="713"/>
      <c r="G165" s="713"/>
      <c r="H165" s="713"/>
      <c r="I165" s="1062"/>
      <c r="J165" s="1062"/>
      <c r="K165" s="713"/>
      <c r="L165" s="713"/>
      <c r="M165" s="713"/>
      <c r="N165" s="713"/>
      <c r="O165" s="713"/>
      <c r="P165" s="713"/>
      <c r="Q165" s="713"/>
      <c r="R165" s="713"/>
      <c r="S165" s="713"/>
      <c r="T165" s="713"/>
      <c r="U165" s="713"/>
      <c r="V165" s="713"/>
      <c r="W165" s="713"/>
      <c r="X165" s="713"/>
      <c r="Y165" s="713"/>
      <c r="Z165" s="713"/>
    </row>
    <row r="166" spans="1:26" ht="12.75" customHeight="1">
      <c r="A166" s="1073"/>
      <c r="B166" s="1073"/>
      <c r="C166" s="1074"/>
      <c r="D166" s="1073"/>
      <c r="E166" s="713"/>
      <c r="F166" s="713"/>
      <c r="G166" s="713"/>
      <c r="H166" s="713"/>
      <c r="I166" s="1062"/>
      <c r="J166" s="1062"/>
      <c r="K166" s="713"/>
      <c r="L166" s="713"/>
      <c r="M166" s="713"/>
      <c r="N166" s="713"/>
      <c r="O166" s="713"/>
      <c r="P166" s="713"/>
      <c r="Q166" s="713"/>
      <c r="R166" s="713"/>
      <c r="S166" s="713"/>
      <c r="T166" s="713"/>
      <c r="U166" s="713"/>
      <c r="V166" s="713"/>
      <c r="W166" s="713"/>
      <c r="X166" s="713"/>
      <c r="Y166" s="713"/>
      <c r="Z166" s="713"/>
    </row>
    <row r="167" spans="1:26" ht="12.75" customHeight="1">
      <c r="A167" s="1073"/>
      <c r="B167" s="1073"/>
      <c r="C167" s="1074"/>
      <c r="D167" s="1073"/>
      <c r="E167" s="713"/>
      <c r="F167" s="713"/>
      <c r="G167" s="713"/>
      <c r="H167" s="713"/>
      <c r="I167" s="1062"/>
      <c r="J167" s="1062"/>
      <c r="K167" s="713"/>
      <c r="L167" s="713"/>
      <c r="M167" s="713"/>
      <c r="N167" s="713"/>
      <c r="O167" s="713"/>
      <c r="P167" s="713"/>
      <c r="Q167" s="713"/>
      <c r="R167" s="713"/>
      <c r="S167" s="713"/>
      <c r="T167" s="713"/>
      <c r="U167" s="713"/>
      <c r="V167" s="713"/>
      <c r="W167" s="713"/>
      <c r="X167" s="713"/>
      <c r="Y167" s="713"/>
      <c r="Z167" s="713"/>
    </row>
    <row r="168" spans="1:26" ht="12.75" customHeight="1">
      <c r="A168" s="1073"/>
      <c r="B168" s="1073"/>
      <c r="C168" s="1074"/>
      <c r="D168" s="1073"/>
      <c r="E168" s="713"/>
      <c r="F168" s="713"/>
      <c r="G168" s="713"/>
      <c r="H168" s="713"/>
      <c r="I168" s="1062"/>
      <c r="J168" s="1062"/>
      <c r="K168" s="713"/>
      <c r="L168" s="713"/>
      <c r="M168" s="713"/>
      <c r="N168" s="713"/>
      <c r="O168" s="713"/>
      <c r="P168" s="713"/>
      <c r="Q168" s="713"/>
      <c r="R168" s="713"/>
      <c r="S168" s="713"/>
      <c r="T168" s="713"/>
      <c r="U168" s="713"/>
      <c r="V168" s="713"/>
      <c r="W168" s="713"/>
      <c r="X168" s="713"/>
      <c r="Y168" s="713"/>
      <c r="Z168" s="713"/>
    </row>
    <row r="169" spans="1:26" ht="12.75" customHeight="1">
      <c r="A169" s="1073"/>
      <c r="B169" s="1073"/>
      <c r="C169" s="1074"/>
      <c r="D169" s="1073"/>
      <c r="E169" s="713"/>
      <c r="F169" s="713"/>
      <c r="G169" s="713"/>
      <c r="H169" s="713"/>
      <c r="I169" s="1062"/>
      <c r="J169" s="1062"/>
      <c r="K169" s="713"/>
      <c r="L169" s="713"/>
      <c r="M169" s="713"/>
      <c r="N169" s="713"/>
      <c r="O169" s="713"/>
      <c r="P169" s="713"/>
      <c r="Q169" s="713"/>
      <c r="R169" s="713"/>
      <c r="S169" s="713"/>
      <c r="T169" s="713"/>
      <c r="U169" s="713"/>
      <c r="V169" s="713"/>
      <c r="W169" s="713"/>
      <c r="X169" s="713"/>
      <c r="Y169" s="713"/>
      <c r="Z169" s="713"/>
    </row>
    <row r="170" spans="1:26" ht="12.75" customHeight="1">
      <c r="A170" s="1073"/>
      <c r="B170" s="1073"/>
      <c r="C170" s="1074"/>
      <c r="D170" s="1073"/>
      <c r="E170" s="713"/>
      <c r="F170" s="713"/>
      <c r="G170" s="713"/>
      <c r="H170" s="713"/>
      <c r="I170" s="1062"/>
      <c r="J170" s="1062"/>
      <c r="K170" s="713"/>
      <c r="L170" s="713"/>
      <c r="M170" s="713"/>
      <c r="N170" s="713"/>
      <c r="O170" s="713"/>
      <c r="P170" s="713"/>
      <c r="Q170" s="713"/>
      <c r="R170" s="713"/>
      <c r="S170" s="713"/>
      <c r="T170" s="713"/>
      <c r="U170" s="713"/>
      <c r="V170" s="713"/>
      <c r="W170" s="713"/>
      <c r="X170" s="713"/>
      <c r="Y170" s="713"/>
      <c r="Z170" s="713"/>
    </row>
    <row r="171" spans="1:26" ht="12.75" customHeight="1">
      <c r="A171" s="1073"/>
      <c r="B171" s="1073"/>
      <c r="C171" s="1074"/>
      <c r="D171" s="1073"/>
      <c r="E171" s="713"/>
      <c r="F171" s="713"/>
      <c r="G171" s="713"/>
      <c r="H171" s="713"/>
      <c r="I171" s="1062"/>
      <c r="J171" s="1062"/>
      <c r="K171" s="713"/>
      <c r="L171" s="713"/>
      <c r="M171" s="713"/>
      <c r="N171" s="713"/>
      <c r="O171" s="713"/>
      <c r="P171" s="713"/>
      <c r="Q171" s="713"/>
      <c r="R171" s="713"/>
      <c r="S171" s="713"/>
      <c r="T171" s="713"/>
      <c r="U171" s="713"/>
      <c r="V171" s="713"/>
      <c r="W171" s="713"/>
      <c r="X171" s="713"/>
      <c r="Y171" s="713"/>
      <c r="Z171" s="713"/>
    </row>
    <row r="172" spans="1:26" ht="12.75" customHeight="1">
      <c r="A172" s="1073"/>
      <c r="B172" s="1073"/>
      <c r="C172" s="1074"/>
      <c r="D172" s="1073"/>
      <c r="E172" s="713"/>
      <c r="F172" s="713"/>
      <c r="G172" s="713"/>
      <c r="H172" s="713"/>
      <c r="I172" s="1062"/>
      <c r="J172" s="1062"/>
      <c r="K172" s="713"/>
      <c r="L172" s="713"/>
      <c r="M172" s="713"/>
      <c r="N172" s="713"/>
      <c r="O172" s="713"/>
      <c r="P172" s="713"/>
      <c r="Q172" s="713"/>
      <c r="R172" s="713"/>
      <c r="S172" s="713"/>
      <c r="T172" s="713"/>
      <c r="U172" s="713"/>
      <c r="V172" s="713"/>
      <c r="W172" s="713"/>
      <c r="X172" s="713"/>
      <c r="Y172" s="713"/>
      <c r="Z172" s="713"/>
    </row>
    <row r="173" spans="1:26" ht="12.75" customHeight="1">
      <c r="A173" s="1073"/>
      <c r="B173" s="1073"/>
      <c r="C173" s="1074"/>
      <c r="D173" s="1073"/>
      <c r="E173" s="713"/>
      <c r="F173" s="713"/>
      <c r="G173" s="713"/>
      <c r="H173" s="713"/>
      <c r="I173" s="1062"/>
      <c r="J173" s="1062"/>
      <c r="K173" s="713"/>
      <c r="L173" s="713"/>
      <c r="M173" s="713"/>
      <c r="N173" s="713"/>
      <c r="O173" s="713"/>
      <c r="P173" s="713"/>
      <c r="Q173" s="713"/>
      <c r="R173" s="713"/>
      <c r="S173" s="713"/>
      <c r="T173" s="713"/>
      <c r="U173" s="713"/>
      <c r="V173" s="713"/>
      <c r="W173" s="713"/>
      <c r="X173" s="713"/>
      <c r="Y173" s="713"/>
      <c r="Z173" s="713"/>
    </row>
    <row r="174" spans="1:26" ht="12.75" customHeight="1">
      <c r="A174" s="1073"/>
      <c r="B174" s="1073"/>
      <c r="C174" s="1074"/>
      <c r="D174" s="1073"/>
      <c r="E174" s="713"/>
      <c r="F174" s="713"/>
      <c r="G174" s="713"/>
      <c r="H174" s="713"/>
      <c r="I174" s="1062"/>
      <c r="J174" s="1062"/>
      <c r="K174" s="713"/>
      <c r="L174" s="713"/>
      <c r="M174" s="713"/>
      <c r="N174" s="713"/>
      <c r="O174" s="713"/>
      <c r="P174" s="713"/>
      <c r="Q174" s="713"/>
      <c r="R174" s="713"/>
      <c r="S174" s="713"/>
      <c r="T174" s="713"/>
      <c r="U174" s="713"/>
      <c r="V174" s="713"/>
      <c r="W174" s="713"/>
      <c r="X174" s="713"/>
      <c r="Y174" s="713"/>
      <c r="Z174" s="713"/>
    </row>
    <row r="175" spans="1:26" ht="12.75" customHeight="1">
      <c r="A175" s="1073"/>
      <c r="B175" s="1073"/>
      <c r="C175" s="1074"/>
      <c r="D175" s="1073"/>
      <c r="E175" s="713"/>
      <c r="F175" s="713"/>
      <c r="G175" s="713"/>
      <c r="H175" s="713"/>
      <c r="I175" s="1062"/>
      <c r="J175" s="1062"/>
      <c r="K175" s="713"/>
      <c r="L175" s="713"/>
      <c r="M175" s="713"/>
      <c r="N175" s="713"/>
      <c r="O175" s="713"/>
      <c r="P175" s="713"/>
      <c r="Q175" s="713"/>
      <c r="R175" s="713"/>
      <c r="S175" s="713"/>
      <c r="T175" s="713"/>
      <c r="U175" s="713"/>
      <c r="V175" s="713"/>
      <c r="W175" s="713"/>
      <c r="X175" s="713"/>
      <c r="Y175" s="713"/>
      <c r="Z175" s="713"/>
    </row>
    <row r="176" spans="1:26" ht="12.75" customHeight="1">
      <c r="A176" s="1073"/>
      <c r="B176" s="1073"/>
      <c r="C176" s="1074"/>
      <c r="D176" s="1073"/>
      <c r="E176" s="713"/>
      <c r="F176" s="713"/>
      <c r="G176" s="713"/>
      <c r="H176" s="713"/>
      <c r="I176" s="1062"/>
      <c r="J176" s="1062"/>
      <c r="K176" s="713"/>
      <c r="L176" s="713"/>
      <c r="M176" s="713"/>
      <c r="N176" s="713"/>
      <c r="O176" s="713"/>
      <c r="P176" s="713"/>
      <c r="Q176" s="713"/>
      <c r="R176" s="713"/>
      <c r="S176" s="713"/>
      <c r="T176" s="713"/>
      <c r="U176" s="713"/>
      <c r="V176" s="713"/>
      <c r="W176" s="713"/>
      <c r="X176" s="713"/>
      <c r="Y176" s="713"/>
      <c r="Z176" s="713"/>
    </row>
    <row r="177" spans="1:26" ht="12.75" customHeight="1">
      <c r="A177" s="1073"/>
      <c r="B177" s="1073"/>
      <c r="C177" s="1074"/>
      <c r="D177" s="1073"/>
      <c r="E177" s="713"/>
      <c r="F177" s="713"/>
      <c r="G177" s="713"/>
      <c r="H177" s="713"/>
      <c r="I177" s="1062"/>
      <c r="J177" s="1062"/>
      <c r="K177" s="713"/>
      <c r="L177" s="713"/>
      <c r="M177" s="713"/>
      <c r="N177" s="713"/>
      <c r="O177" s="713"/>
      <c r="P177" s="713"/>
      <c r="Q177" s="713"/>
      <c r="R177" s="713"/>
      <c r="S177" s="713"/>
      <c r="T177" s="713"/>
      <c r="U177" s="713"/>
      <c r="V177" s="713"/>
      <c r="W177" s="713"/>
      <c r="X177" s="713"/>
      <c r="Y177" s="713"/>
      <c r="Z177" s="713"/>
    </row>
    <row r="178" spans="1:26" ht="12.75" customHeight="1">
      <c r="A178" s="1073"/>
      <c r="B178" s="1073"/>
      <c r="C178" s="1074"/>
      <c r="D178" s="1073"/>
      <c r="E178" s="713"/>
      <c r="F178" s="713"/>
      <c r="G178" s="713"/>
      <c r="H178" s="713"/>
      <c r="I178" s="1062"/>
      <c r="J178" s="1062"/>
      <c r="K178" s="713"/>
      <c r="L178" s="713"/>
      <c r="M178" s="713"/>
      <c r="N178" s="713"/>
      <c r="O178" s="713"/>
      <c r="P178" s="713"/>
      <c r="Q178" s="713"/>
      <c r="R178" s="713"/>
      <c r="S178" s="713"/>
      <c r="T178" s="713"/>
      <c r="U178" s="713"/>
      <c r="V178" s="713"/>
      <c r="W178" s="713"/>
      <c r="X178" s="713"/>
      <c r="Y178" s="713"/>
      <c r="Z178" s="713"/>
    </row>
    <row r="179" spans="1:26" ht="12.75" customHeight="1">
      <c r="A179" s="1073"/>
      <c r="B179" s="1073"/>
      <c r="C179" s="1074"/>
      <c r="D179" s="1073"/>
      <c r="E179" s="713"/>
      <c r="F179" s="713"/>
      <c r="G179" s="713"/>
      <c r="H179" s="713"/>
      <c r="I179" s="1062"/>
      <c r="J179" s="1062"/>
      <c r="K179" s="713"/>
      <c r="L179" s="713"/>
      <c r="M179" s="713"/>
      <c r="N179" s="713"/>
      <c r="O179" s="713"/>
      <c r="P179" s="713"/>
      <c r="Q179" s="713"/>
      <c r="R179" s="713"/>
      <c r="S179" s="713"/>
      <c r="T179" s="713"/>
      <c r="U179" s="713"/>
      <c r="V179" s="713"/>
      <c r="W179" s="713"/>
      <c r="X179" s="713"/>
      <c r="Y179" s="713"/>
      <c r="Z179" s="713"/>
    </row>
    <row r="180" spans="1:26" ht="12.75" customHeight="1">
      <c r="A180" s="1073"/>
      <c r="B180" s="1073"/>
      <c r="C180" s="1074"/>
      <c r="D180" s="1073"/>
      <c r="E180" s="713"/>
      <c r="F180" s="713"/>
      <c r="G180" s="713"/>
      <c r="H180" s="713"/>
      <c r="I180" s="1062"/>
      <c r="J180" s="1062"/>
      <c r="K180" s="713"/>
      <c r="L180" s="713"/>
      <c r="M180" s="713"/>
      <c r="N180" s="713"/>
      <c r="O180" s="713"/>
      <c r="P180" s="713"/>
      <c r="Q180" s="713"/>
      <c r="R180" s="713"/>
      <c r="S180" s="713"/>
      <c r="T180" s="713"/>
      <c r="U180" s="713"/>
      <c r="V180" s="713"/>
      <c r="W180" s="713"/>
      <c r="X180" s="713"/>
      <c r="Y180" s="713"/>
      <c r="Z180" s="713"/>
    </row>
    <row r="181" spans="1:26" ht="12.75" customHeight="1">
      <c r="A181" s="1073"/>
      <c r="B181" s="1073"/>
      <c r="C181" s="1074"/>
      <c r="D181" s="1073"/>
      <c r="E181" s="713"/>
      <c r="F181" s="713"/>
      <c r="G181" s="713"/>
      <c r="H181" s="713"/>
      <c r="I181" s="1062"/>
      <c r="J181" s="1062"/>
      <c r="K181" s="713"/>
      <c r="L181" s="713"/>
      <c r="M181" s="713"/>
      <c r="N181" s="713"/>
      <c r="O181" s="713"/>
      <c r="P181" s="713"/>
      <c r="Q181" s="713"/>
      <c r="R181" s="713"/>
      <c r="S181" s="713"/>
      <c r="T181" s="713"/>
      <c r="U181" s="713"/>
      <c r="V181" s="713"/>
      <c r="W181" s="713"/>
      <c r="X181" s="713"/>
      <c r="Y181" s="713"/>
      <c r="Z181" s="713"/>
    </row>
    <row r="182" spans="1:26" ht="12.75" customHeight="1">
      <c r="A182" s="1073"/>
      <c r="B182" s="1073"/>
      <c r="C182" s="1074"/>
      <c r="D182" s="1073"/>
      <c r="E182" s="713"/>
      <c r="F182" s="713"/>
      <c r="G182" s="713"/>
      <c r="H182" s="713"/>
      <c r="I182" s="1062"/>
      <c r="J182" s="1062"/>
      <c r="K182" s="713"/>
      <c r="L182" s="713"/>
      <c r="M182" s="713"/>
      <c r="N182" s="713"/>
      <c r="O182" s="713"/>
      <c r="P182" s="713"/>
      <c r="Q182" s="713"/>
      <c r="R182" s="713"/>
      <c r="S182" s="713"/>
      <c r="T182" s="713"/>
      <c r="U182" s="713"/>
      <c r="V182" s="713"/>
      <c r="W182" s="713"/>
      <c r="X182" s="713"/>
      <c r="Y182" s="713"/>
      <c r="Z182" s="713"/>
    </row>
    <row r="183" spans="1:26" ht="12.75" customHeight="1">
      <c r="A183" s="1073"/>
      <c r="B183" s="1073"/>
      <c r="C183" s="1074"/>
      <c r="D183" s="1073"/>
      <c r="E183" s="713"/>
      <c r="F183" s="713"/>
      <c r="G183" s="713"/>
      <c r="H183" s="713"/>
      <c r="I183" s="1062"/>
      <c r="J183" s="1062"/>
      <c r="K183" s="713"/>
      <c r="L183" s="713"/>
      <c r="M183" s="713"/>
      <c r="N183" s="713"/>
      <c r="O183" s="713"/>
      <c r="P183" s="713"/>
      <c r="Q183" s="713"/>
      <c r="R183" s="713"/>
      <c r="S183" s="713"/>
      <c r="T183" s="713"/>
      <c r="U183" s="713"/>
      <c r="V183" s="713"/>
      <c r="W183" s="713"/>
      <c r="X183" s="713"/>
      <c r="Y183" s="713"/>
      <c r="Z183" s="713"/>
    </row>
    <row r="184" spans="1:26" ht="12.75" customHeight="1">
      <c r="A184" s="1073"/>
      <c r="B184" s="1073"/>
      <c r="C184" s="1074"/>
      <c r="D184" s="1073"/>
      <c r="E184" s="713"/>
      <c r="F184" s="713"/>
      <c r="G184" s="713"/>
      <c r="H184" s="713"/>
      <c r="I184" s="1062"/>
      <c r="J184" s="1062"/>
      <c r="K184" s="713"/>
      <c r="L184" s="713"/>
      <c r="M184" s="713"/>
      <c r="N184" s="713"/>
      <c r="O184" s="713"/>
      <c r="P184" s="713"/>
      <c r="Q184" s="713"/>
      <c r="R184" s="713"/>
      <c r="S184" s="713"/>
      <c r="T184" s="713"/>
      <c r="U184" s="713"/>
      <c r="V184" s="713"/>
      <c r="W184" s="713"/>
      <c r="X184" s="713"/>
      <c r="Y184" s="713"/>
      <c r="Z184" s="713"/>
    </row>
    <row r="185" spans="1:26" ht="12.75" customHeight="1">
      <c r="A185" s="1073"/>
      <c r="B185" s="1073"/>
      <c r="C185" s="1074"/>
      <c r="D185" s="1073"/>
      <c r="E185" s="713"/>
      <c r="F185" s="713"/>
      <c r="G185" s="713"/>
      <c r="H185" s="713"/>
      <c r="I185" s="1062"/>
      <c r="J185" s="1062"/>
      <c r="K185" s="713"/>
      <c r="L185" s="713"/>
      <c r="M185" s="713"/>
      <c r="N185" s="713"/>
      <c r="O185" s="713"/>
      <c r="P185" s="713"/>
      <c r="Q185" s="713"/>
      <c r="R185" s="713"/>
      <c r="S185" s="713"/>
      <c r="T185" s="713"/>
      <c r="U185" s="713"/>
      <c r="V185" s="713"/>
      <c r="W185" s="713"/>
      <c r="X185" s="713"/>
      <c r="Y185" s="713"/>
      <c r="Z185" s="713"/>
    </row>
    <row r="186" spans="1:26" ht="12.75" customHeight="1">
      <c r="A186" s="1073"/>
      <c r="B186" s="1073"/>
      <c r="C186" s="1074"/>
      <c r="D186" s="1073"/>
      <c r="E186" s="713"/>
      <c r="F186" s="713"/>
      <c r="G186" s="713"/>
      <c r="H186" s="713"/>
      <c r="I186" s="1062"/>
      <c r="J186" s="1062"/>
      <c r="K186" s="713"/>
      <c r="L186" s="713"/>
      <c r="M186" s="713"/>
      <c r="N186" s="713"/>
      <c r="O186" s="713"/>
      <c r="P186" s="713"/>
      <c r="Q186" s="713"/>
      <c r="R186" s="713"/>
      <c r="S186" s="713"/>
      <c r="T186" s="713"/>
      <c r="U186" s="713"/>
      <c r="V186" s="713"/>
      <c r="W186" s="713"/>
      <c r="X186" s="713"/>
      <c r="Y186" s="713"/>
      <c r="Z186" s="713"/>
    </row>
    <row r="187" spans="1:26" ht="12.75" customHeight="1">
      <c r="A187" s="1073"/>
      <c r="B187" s="1073"/>
      <c r="C187" s="1074"/>
      <c r="D187" s="1073"/>
      <c r="E187" s="713"/>
      <c r="F187" s="713"/>
      <c r="G187" s="713"/>
      <c r="H187" s="713"/>
      <c r="I187" s="1062"/>
      <c r="J187" s="1062"/>
      <c r="K187" s="713"/>
      <c r="L187" s="713"/>
      <c r="M187" s="713"/>
      <c r="N187" s="713"/>
      <c r="O187" s="713"/>
      <c r="P187" s="713"/>
      <c r="Q187" s="713"/>
      <c r="R187" s="713"/>
      <c r="S187" s="713"/>
      <c r="T187" s="713"/>
      <c r="U187" s="713"/>
      <c r="V187" s="713"/>
      <c r="W187" s="713"/>
      <c r="X187" s="713"/>
      <c r="Y187" s="713"/>
      <c r="Z187" s="713"/>
    </row>
    <row r="188" spans="1:26" ht="12.75" customHeight="1">
      <c r="A188" s="1073"/>
      <c r="B188" s="1073"/>
      <c r="C188" s="1074"/>
      <c r="D188" s="1073"/>
      <c r="E188" s="713"/>
      <c r="F188" s="713"/>
      <c r="G188" s="713"/>
      <c r="H188" s="713"/>
      <c r="I188" s="1062"/>
      <c r="J188" s="1062"/>
      <c r="K188" s="713"/>
      <c r="L188" s="713"/>
      <c r="M188" s="713"/>
      <c r="N188" s="713"/>
      <c r="O188" s="713"/>
      <c r="P188" s="713"/>
      <c r="Q188" s="713"/>
      <c r="R188" s="713"/>
      <c r="S188" s="713"/>
      <c r="T188" s="713"/>
      <c r="U188" s="713"/>
      <c r="V188" s="713"/>
      <c r="W188" s="713"/>
      <c r="X188" s="713"/>
      <c r="Y188" s="713"/>
      <c r="Z188" s="713"/>
    </row>
    <row r="189" spans="1:26" ht="12.75" customHeight="1">
      <c r="A189" s="1073"/>
      <c r="B189" s="1073"/>
      <c r="C189" s="1074"/>
      <c r="D189" s="1073"/>
      <c r="E189" s="713"/>
      <c r="F189" s="713"/>
      <c r="G189" s="713"/>
      <c r="H189" s="713"/>
      <c r="I189" s="1062"/>
      <c r="J189" s="1062"/>
      <c r="K189" s="713"/>
      <c r="L189" s="713"/>
      <c r="M189" s="713"/>
      <c r="N189" s="713"/>
      <c r="O189" s="713"/>
      <c r="P189" s="713"/>
      <c r="Q189" s="713"/>
      <c r="R189" s="713"/>
      <c r="S189" s="713"/>
      <c r="T189" s="713"/>
      <c r="U189" s="713"/>
      <c r="V189" s="713"/>
      <c r="W189" s="713"/>
      <c r="X189" s="713"/>
      <c r="Y189" s="713"/>
      <c r="Z189" s="713"/>
    </row>
    <row r="190" spans="1:26" ht="12.75" customHeight="1">
      <c r="A190" s="1073"/>
      <c r="B190" s="1073"/>
      <c r="C190" s="1074"/>
      <c r="D190" s="1073"/>
      <c r="E190" s="713"/>
      <c r="F190" s="713"/>
      <c r="G190" s="713"/>
      <c r="H190" s="713"/>
      <c r="I190" s="1062"/>
      <c r="J190" s="1062"/>
      <c r="K190" s="713"/>
      <c r="L190" s="713"/>
      <c r="M190" s="713"/>
      <c r="N190" s="713"/>
      <c r="O190" s="713"/>
      <c r="P190" s="713"/>
      <c r="Q190" s="713"/>
      <c r="R190" s="713"/>
      <c r="S190" s="713"/>
      <c r="T190" s="713"/>
      <c r="U190" s="713"/>
      <c r="V190" s="713"/>
      <c r="W190" s="713"/>
      <c r="X190" s="713"/>
      <c r="Y190" s="713"/>
      <c r="Z190" s="713"/>
    </row>
    <row r="191" spans="1:26" ht="12.75" customHeight="1">
      <c r="A191" s="1073"/>
      <c r="B191" s="1073"/>
      <c r="C191" s="1074"/>
      <c r="D191" s="1073"/>
      <c r="E191" s="713"/>
      <c r="F191" s="713"/>
      <c r="G191" s="713"/>
      <c r="H191" s="713"/>
      <c r="I191" s="1062"/>
      <c r="J191" s="1062"/>
      <c r="K191" s="713"/>
      <c r="L191" s="713"/>
      <c r="M191" s="713"/>
      <c r="N191" s="713"/>
      <c r="O191" s="713"/>
      <c r="P191" s="713"/>
      <c r="Q191" s="713"/>
      <c r="R191" s="713"/>
      <c r="S191" s="713"/>
      <c r="T191" s="713"/>
      <c r="U191" s="713"/>
      <c r="V191" s="713"/>
      <c r="W191" s="713"/>
      <c r="X191" s="713"/>
      <c r="Y191" s="713"/>
      <c r="Z191" s="713"/>
    </row>
    <row r="192" spans="1:26" ht="12.75" customHeight="1">
      <c r="A192" s="1073"/>
      <c r="B192" s="1073"/>
      <c r="C192" s="1074"/>
      <c r="D192" s="1073"/>
      <c r="E192" s="713"/>
      <c r="F192" s="713"/>
      <c r="G192" s="713"/>
      <c r="H192" s="713"/>
      <c r="I192" s="1062"/>
      <c r="J192" s="1062"/>
      <c r="K192" s="713"/>
      <c r="L192" s="713"/>
      <c r="M192" s="713"/>
      <c r="N192" s="713"/>
      <c r="O192" s="713"/>
      <c r="P192" s="713"/>
      <c r="Q192" s="713"/>
      <c r="R192" s="713"/>
      <c r="S192" s="713"/>
      <c r="T192" s="713"/>
      <c r="U192" s="713"/>
      <c r="V192" s="713"/>
      <c r="W192" s="713"/>
      <c r="X192" s="713"/>
      <c r="Y192" s="713"/>
      <c r="Z192" s="713"/>
    </row>
    <row r="193" spans="1:26" ht="12.75" customHeight="1">
      <c r="A193" s="1073"/>
      <c r="B193" s="1073"/>
      <c r="C193" s="1074"/>
      <c r="D193" s="1073"/>
      <c r="E193" s="713"/>
      <c r="F193" s="713"/>
      <c r="G193" s="713"/>
      <c r="H193" s="713"/>
      <c r="I193" s="1062"/>
      <c r="J193" s="1062"/>
      <c r="K193" s="713"/>
      <c r="L193" s="713"/>
      <c r="M193" s="713"/>
      <c r="N193" s="713"/>
      <c r="O193" s="713"/>
      <c r="P193" s="713"/>
      <c r="Q193" s="713"/>
      <c r="R193" s="713"/>
      <c r="S193" s="713"/>
      <c r="T193" s="713"/>
      <c r="U193" s="713"/>
      <c r="V193" s="713"/>
      <c r="W193" s="713"/>
      <c r="X193" s="713"/>
      <c r="Y193" s="713"/>
      <c r="Z193" s="713"/>
    </row>
    <row r="194" spans="1:26" ht="12.75" customHeight="1">
      <c r="A194" s="1073"/>
      <c r="B194" s="1073"/>
      <c r="C194" s="1074"/>
      <c r="D194" s="1073"/>
      <c r="E194" s="713"/>
      <c r="F194" s="713"/>
      <c r="G194" s="713"/>
      <c r="H194" s="713"/>
      <c r="I194" s="1062"/>
      <c r="J194" s="1062"/>
      <c r="K194" s="713"/>
      <c r="L194" s="713"/>
      <c r="M194" s="713"/>
      <c r="N194" s="713"/>
      <c r="O194" s="713"/>
      <c r="P194" s="713"/>
      <c r="Q194" s="713"/>
      <c r="R194" s="713"/>
      <c r="S194" s="713"/>
      <c r="T194" s="713"/>
      <c r="U194" s="713"/>
      <c r="V194" s="713"/>
      <c r="W194" s="713"/>
      <c r="X194" s="713"/>
      <c r="Y194" s="713"/>
      <c r="Z194" s="713"/>
    </row>
    <row r="195" spans="1:26" ht="12.75" customHeight="1">
      <c r="A195" s="1073"/>
      <c r="B195" s="1073"/>
      <c r="C195" s="1074"/>
      <c r="D195" s="1073"/>
      <c r="E195" s="713"/>
      <c r="F195" s="713"/>
      <c r="G195" s="713"/>
      <c r="H195" s="713"/>
      <c r="I195" s="1062"/>
      <c r="J195" s="1062"/>
      <c r="K195" s="713"/>
      <c r="L195" s="713"/>
      <c r="M195" s="713"/>
      <c r="N195" s="713"/>
      <c r="O195" s="713"/>
      <c r="P195" s="713"/>
      <c r="Q195" s="713"/>
      <c r="R195" s="713"/>
      <c r="S195" s="713"/>
      <c r="T195" s="713"/>
      <c r="U195" s="713"/>
      <c r="V195" s="713"/>
      <c r="W195" s="713"/>
      <c r="X195" s="713"/>
      <c r="Y195" s="713"/>
      <c r="Z195" s="713"/>
    </row>
    <row r="196" spans="1:26" ht="12.75" customHeight="1">
      <c r="A196" s="1073"/>
      <c r="B196" s="1073"/>
      <c r="C196" s="1074"/>
      <c r="D196" s="1073"/>
      <c r="E196" s="713"/>
      <c r="F196" s="713"/>
      <c r="G196" s="713"/>
      <c r="H196" s="713"/>
      <c r="I196" s="1062"/>
      <c r="J196" s="1062"/>
      <c r="K196" s="713"/>
      <c r="L196" s="713"/>
      <c r="M196" s="713"/>
      <c r="N196" s="713"/>
      <c r="O196" s="713"/>
      <c r="P196" s="713"/>
      <c r="Q196" s="713"/>
      <c r="R196" s="713"/>
      <c r="S196" s="713"/>
      <c r="T196" s="713"/>
      <c r="U196" s="713"/>
      <c r="V196" s="713"/>
      <c r="W196" s="713"/>
      <c r="X196" s="713"/>
      <c r="Y196" s="713"/>
      <c r="Z196" s="713"/>
    </row>
    <row r="197" spans="1:26" ht="12.75" customHeight="1">
      <c r="A197" s="1073"/>
      <c r="B197" s="1073"/>
      <c r="C197" s="1074"/>
      <c r="D197" s="1073"/>
      <c r="E197" s="713"/>
      <c r="F197" s="713"/>
      <c r="G197" s="713"/>
      <c r="H197" s="713"/>
      <c r="I197" s="1062"/>
      <c r="J197" s="1062"/>
      <c r="K197" s="713"/>
      <c r="L197" s="713"/>
      <c r="M197" s="713"/>
      <c r="N197" s="713"/>
      <c r="O197" s="713"/>
      <c r="P197" s="713"/>
      <c r="Q197" s="713"/>
      <c r="R197" s="713"/>
      <c r="S197" s="713"/>
      <c r="T197" s="713"/>
      <c r="U197" s="713"/>
      <c r="V197" s="713"/>
      <c r="W197" s="713"/>
      <c r="X197" s="713"/>
      <c r="Y197" s="713"/>
      <c r="Z197" s="713"/>
    </row>
    <row r="198" spans="1:26" ht="12.75" customHeight="1">
      <c r="A198" s="1073"/>
      <c r="B198" s="1073"/>
      <c r="C198" s="1074"/>
      <c r="D198" s="1073"/>
      <c r="E198" s="713"/>
      <c r="F198" s="713"/>
      <c r="G198" s="713"/>
      <c r="H198" s="713"/>
      <c r="I198" s="1062"/>
      <c r="J198" s="1062"/>
      <c r="K198" s="713"/>
      <c r="L198" s="713"/>
      <c r="M198" s="713"/>
      <c r="N198" s="713"/>
      <c r="O198" s="713"/>
      <c r="P198" s="713"/>
      <c r="Q198" s="713"/>
      <c r="R198" s="713"/>
      <c r="S198" s="713"/>
      <c r="T198" s="713"/>
      <c r="U198" s="713"/>
      <c r="V198" s="713"/>
      <c r="W198" s="713"/>
      <c r="X198" s="713"/>
      <c r="Y198" s="713"/>
      <c r="Z198" s="713"/>
    </row>
    <row r="199" spans="1:26" ht="12.75" customHeight="1">
      <c r="A199" s="1073"/>
      <c r="B199" s="1073"/>
      <c r="C199" s="1074"/>
      <c r="D199" s="1073"/>
      <c r="E199" s="713"/>
      <c r="F199" s="713"/>
      <c r="G199" s="713"/>
      <c r="H199" s="713"/>
      <c r="I199" s="1062"/>
      <c r="J199" s="1062"/>
      <c r="K199" s="713"/>
      <c r="L199" s="713"/>
      <c r="M199" s="713"/>
      <c r="N199" s="713"/>
      <c r="O199" s="713"/>
      <c r="P199" s="713"/>
      <c r="Q199" s="713"/>
      <c r="R199" s="713"/>
      <c r="S199" s="713"/>
      <c r="T199" s="713"/>
      <c r="U199" s="713"/>
      <c r="V199" s="713"/>
      <c r="W199" s="713"/>
      <c r="X199" s="713"/>
      <c r="Y199" s="713"/>
      <c r="Z199" s="713"/>
    </row>
    <row r="200" spans="1:26" ht="12.75" customHeight="1">
      <c r="A200" s="1073"/>
      <c r="B200" s="1073"/>
      <c r="C200" s="1074"/>
      <c r="D200" s="1073"/>
      <c r="E200" s="713"/>
      <c r="F200" s="713"/>
      <c r="G200" s="713"/>
      <c r="H200" s="713"/>
      <c r="I200" s="1062"/>
      <c r="J200" s="1062"/>
      <c r="K200" s="713"/>
      <c r="L200" s="713"/>
      <c r="M200" s="713"/>
      <c r="N200" s="713"/>
      <c r="O200" s="713"/>
      <c r="P200" s="713"/>
      <c r="Q200" s="713"/>
      <c r="R200" s="713"/>
      <c r="S200" s="713"/>
      <c r="T200" s="713"/>
      <c r="U200" s="713"/>
      <c r="V200" s="713"/>
      <c r="W200" s="713"/>
      <c r="X200" s="713"/>
      <c r="Y200" s="713"/>
      <c r="Z200" s="713"/>
    </row>
    <row r="201" spans="1:26" ht="12.75" customHeight="1">
      <c r="A201" s="1073"/>
      <c r="B201" s="1073"/>
      <c r="C201" s="1074"/>
      <c r="D201" s="1073"/>
      <c r="E201" s="713"/>
      <c r="F201" s="713"/>
      <c r="G201" s="713"/>
      <c r="H201" s="713"/>
      <c r="I201" s="1062"/>
      <c r="J201" s="1062"/>
      <c r="K201" s="713"/>
      <c r="L201" s="713"/>
      <c r="M201" s="713"/>
      <c r="N201" s="713"/>
      <c r="O201" s="713"/>
      <c r="P201" s="713"/>
      <c r="Q201" s="713"/>
      <c r="R201" s="713"/>
      <c r="S201" s="713"/>
      <c r="T201" s="713"/>
      <c r="U201" s="713"/>
      <c r="V201" s="713"/>
      <c r="W201" s="713"/>
      <c r="X201" s="713"/>
      <c r="Y201" s="713"/>
      <c r="Z201" s="713"/>
    </row>
    <row r="202" spans="1:26" ht="12.75" customHeight="1">
      <c r="A202" s="1073"/>
      <c r="B202" s="1073"/>
      <c r="C202" s="1074"/>
      <c r="D202" s="1073"/>
      <c r="E202" s="713"/>
      <c r="F202" s="713"/>
      <c r="G202" s="713"/>
      <c r="H202" s="713"/>
      <c r="I202" s="1062"/>
      <c r="J202" s="1062"/>
      <c r="K202" s="713"/>
      <c r="L202" s="713"/>
      <c r="M202" s="713"/>
      <c r="N202" s="713"/>
      <c r="O202" s="713"/>
      <c r="P202" s="713"/>
      <c r="Q202" s="713"/>
      <c r="R202" s="713"/>
      <c r="S202" s="713"/>
      <c r="T202" s="713"/>
      <c r="U202" s="713"/>
      <c r="V202" s="713"/>
      <c r="W202" s="713"/>
      <c r="X202" s="713"/>
      <c r="Y202" s="713"/>
      <c r="Z202" s="713"/>
    </row>
    <row r="203" spans="1:26" ht="12.75" customHeight="1">
      <c r="A203" s="1073"/>
      <c r="B203" s="1073"/>
      <c r="C203" s="1074"/>
      <c r="D203" s="1073"/>
      <c r="E203" s="713"/>
      <c r="F203" s="713"/>
      <c r="G203" s="713"/>
      <c r="H203" s="713"/>
      <c r="I203" s="1062"/>
      <c r="J203" s="1062"/>
      <c r="K203" s="713"/>
      <c r="L203" s="713"/>
      <c r="M203" s="713"/>
      <c r="N203" s="713"/>
      <c r="O203" s="713"/>
      <c r="P203" s="713"/>
      <c r="Q203" s="713"/>
      <c r="R203" s="713"/>
      <c r="S203" s="713"/>
      <c r="T203" s="713"/>
      <c r="U203" s="713"/>
      <c r="V203" s="713"/>
      <c r="W203" s="713"/>
      <c r="X203" s="713"/>
      <c r="Y203" s="713"/>
      <c r="Z203" s="713"/>
    </row>
    <row r="204" spans="1:26" ht="12.75" customHeight="1">
      <c r="A204" s="1073"/>
      <c r="B204" s="1073"/>
      <c r="C204" s="1074"/>
      <c r="D204" s="1073"/>
      <c r="E204" s="713"/>
      <c r="F204" s="713"/>
      <c r="G204" s="713"/>
      <c r="H204" s="713"/>
      <c r="I204" s="1062"/>
      <c r="J204" s="1062"/>
      <c r="K204" s="713"/>
      <c r="L204" s="713"/>
      <c r="M204" s="713"/>
      <c r="N204" s="713"/>
      <c r="O204" s="713"/>
      <c r="P204" s="713"/>
      <c r="Q204" s="713"/>
      <c r="R204" s="713"/>
      <c r="S204" s="713"/>
      <c r="T204" s="713"/>
      <c r="U204" s="713"/>
      <c r="V204" s="713"/>
      <c r="W204" s="713"/>
      <c r="X204" s="713"/>
      <c r="Y204" s="713"/>
      <c r="Z204" s="713"/>
    </row>
    <row r="205" spans="1:26" ht="12.75" customHeight="1">
      <c r="A205" s="1073"/>
      <c r="B205" s="1073"/>
      <c r="C205" s="1074"/>
      <c r="D205" s="1073"/>
      <c r="E205" s="713"/>
      <c r="F205" s="713"/>
      <c r="G205" s="713"/>
      <c r="H205" s="713"/>
      <c r="I205" s="1062"/>
      <c r="J205" s="1062"/>
      <c r="K205" s="713"/>
      <c r="L205" s="713"/>
      <c r="M205" s="713"/>
      <c r="N205" s="713"/>
      <c r="O205" s="713"/>
      <c r="P205" s="713"/>
      <c r="Q205" s="713"/>
      <c r="R205" s="713"/>
      <c r="S205" s="713"/>
      <c r="T205" s="713"/>
      <c r="U205" s="713"/>
      <c r="V205" s="713"/>
      <c r="W205" s="713"/>
      <c r="X205" s="713"/>
      <c r="Y205" s="713"/>
      <c r="Z205" s="713"/>
    </row>
    <row r="206" spans="1:26" ht="12.75" customHeight="1">
      <c r="A206" s="1073"/>
      <c r="B206" s="1073"/>
      <c r="C206" s="1074"/>
      <c r="D206" s="1073"/>
      <c r="E206" s="713"/>
      <c r="F206" s="713"/>
      <c r="G206" s="713"/>
      <c r="H206" s="713"/>
      <c r="I206" s="1062"/>
      <c r="J206" s="1062"/>
      <c r="K206" s="713"/>
      <c r="L206" s="713"/>
      <c r="M206" s="713"/>
      <c r="N206" s="713"/>
      <c r="O206" s="713"/>
      <c r="P206" s="713"/>
      <c r="Q206" s="713"/>
      <c r="R206" s="713"/>
      <c r="S206" s="713"/>
      <c r="T206" s="713"/>
      <c r="U206" s="713"/>
      <c r="V206" s="713"/>
      <c r="W206" s="713"/>
      <c r="X206" s="713"/>
      <c r="Y206" s="713"/>
      <c r="Z206" s="713"/>
    </row>
    <row r="207" spans="1:26" ht="12.75" customHeight="1">
      <c r="A207" s="1073"/>
      <c r="B207" s="1073"/>
      <c r="C207" s="1074"/>
      <c r="D207" s="1073"/>
      <c r="E207" s="713"/>
      <c r="F207" s="713"/>
      <c r="G207" s="713"/>
      <c r="H207" s="713"/>
      <c r="I207" s="1062"/>
      <c r="J207" s="1062"/>
      <c r="K207" s="713"/>
      <c r="L207" s="713"/>
      <c r="M207" s="713"/>
      <c r="N207" s="713"/>
      <c r="O207" s="713"/>
      <c r="P207" s="713"/>
      <c r="Q207" s="713"/>
      <c r="R207" s="713"/>
      <c r="S207" s="713"/>
      <c r="T207" s="713"/>
      <c r="U207" s="713"/>
      <c r="V207" s="713"/>
      <c r="W207" s="713"/>
      <c r="X207" s="713"/>
      <c r="Y207" s="713"/>
      <c r="Z207" s="713"/>
    </row>
    <row r="208" spans="1:26" ht="12.75" customHeight="1">
      <c r="A208" s="1073"/>
      <c r="B208" s="1073"/>
      <c r="C208" s="1074"/>
      <c r="D208" s="1073"/>
      <c r="E208" s="713"/>
      <c r="F208" s="713"/>
      <c r="G208" s="713"/>
      <c r="H208" s="713"/>
      <c r="I208" s="1062"/>
      <c r="J208" s="1062"/>
      <c r="K208" s="713"/>
      <c r="L208" s="713"/>
      <c r="M208" s="713"/>
      <c r="N208" s="713"/>
      <c r="O208" s="713"/>
      <c r="P208" s="713"/>
      <c r="Q208" s="713"/>
      <c r="R208" s="713"/>
      <c r="S208" s="713"/>
      <c r="T208" s="713"/>
      <c r="U208" s="713"/>
      <c r="V208" s="713"/>
      <c r="W208" s="713"/>
      <c r="X208" s="713"/>
      <c r="Y208" s="713"/>
      <c r="Z208" s="713"/>
    </row>
    <row r="209" spans="1:26" ht="12.75" customHeight="1">
      <c r="A209" s="1073"/>
      <c r="B209" s="1073"/>
      <c r="C209" s="1074"/>
      <c r="D209" s="1073"/>
      <c r="E209" s="713"/>
      <c r="F209" s="713"/>
      <c r="G209" s="713"/>
      <c r="H209" s="713"/>
      <c r="I209" s="1062"/>
      <c r="J209" s="1062"/>
      <c r="K209" s="713"/>
      <c r="L209" s="713"/>
      <c r="M209" s="713"/>
      <c r="N209" s="713"/>
      <c r="O209" s="713"/>
      <c r="P209" s="713"/>
      <c r="Q209" s="713"/>
      <c r="R209" s="713"/>
      <c r="S209" s="713"/>
      <c r="T209" s="713"/>
      <c r="U209" s="713"/>
      <c r="V209" s="713"/>
      <c r="W209" s="713"/>
      <c r="X209" s="713"/>
      <c r="Y209" s="713"/>
      <c r="Z209" s="713"/>
    </row>
    <row r="210" spans="1:26" ht="12.75" customHeight="1">
      <c r="A210" s="1073"/>
      <c r="B210" s="1073"/>
      <c r="C210" s="1074"/>
      <c r="D210" s="1073"/>
      <c r="E210" s="713"/>
      <c r="F210" s="713"/>
      <c r="G210" s="713"/>
      <c r="H210" s="713"/>
      <c r="I210" s="1062"/>
      <c r="J210" s="1062"/>
      <c r="K210" s="713"/>
      <c r="L210" s="713"/>
      <c r="M210" s="713"/>
      <c r="N210" s="713"/>
      <c r="O210" s="713"/>
      <c r="P210" s="713"/>
      <c r="Q210" s="713"/>
      <c r="R210" s="713"/>
      <c r="S210" s="713"/>
      <c r="T210" s="713"/>
      <c r="U210" s="713"/>
      <c r="V210" s="713"/>
      <c r="W210" s="713"/>
      <c r="X210" s="713"/>
      <c r="Y210" s="713"/>
      <c r="Z210" s="713"/>
    </row>
    <row r="211" spans="1:26" ht="12.75" customHeight="1">
      <c r="A211" s="1073"/>
      <c r="B211" s="1073"/>
      <c r="C211" s="1074"/>
      <c r="D211" s="1073"/>
      <c r="E211" s="713"/>
      <c r="F211" s="713"/>
      <c r="G211" s="713"/>
      <c r="H211" s="713"/>
      <c r="I211" s="1062"/>
      <c r="J211" s="1062"/>
      <c r="K211" s="713"/>
      <c r="L211" s="713"/>
      <c r="M211" s="713"/>
      <c r="N211" s="713"/>
      <c r="O211" s="713"/>
      <c r="P211" s="713"/>
      <c r="Q211" s="713"/>
      <c r="R211" s="713"/>
      <c r="S211" s="713"/>
      <c r="T211" s="713"/>
      <c r="U211" s="713"/>
      <c r="V211" s="713"/>
      <c r="W211" s="713"/>
      <c r="X211" s="713"/>
      <c r="Y211" s="713"/>
      <c r="Z211" s="713"/>
    </row>
    <row r="212" spans="1:26" ht="12.75" customHeight="1">
      <c r="A212" s="1073"/>
      <c r="B212" s="1073"/>
      <c r="C212" s="1074"/>
      <c r="D212" s="1073"/>
      <c r="E212" s="713"/>
      <c r="F212" s="713"/>
      <c r="G212" s="713"/>
      <c r="H212" s="713"/>
      <c r="I212" s="1062"/>
      <c r="J212" s="1062"/>
      <c r="K212" s="713"/>
      <c r="L212" s="713"/>
      <c r="M212" s="713"/>
      <c r="N212" s="713"/>
      <c r="O212" s="713"/>
      <c r="P212" s="713"/>
      <c r="Q212" s="713"/>
      <c r="R212" s="713"/>
      <c r="S212" s="713"/>
      <c r="T212" s="713"/>
      <c r="U212" s="713"/>
      <c r="V212" s="713"/>
      <c r="W212" s="713"/>
      <c r="X212" s="713"/>
      <c r="Y212" s="713"/>
      <c r="Z212" s="713"/>
    </row>
    <row r="213" spans="1:26" ht="12.75" customHeight="1">
      <c r="A213" s="1073"/>
      <c r="B213" s="1073"/>
      <c r="C213" s="1074"/>
      <c r="D213" s="1073"/>
      <c r="E213" s="713"/>
      <c r="F213" s="713"/>
      <c r="G213" s="713"/>
      <c r="H213" s="713"/>
      <c r="I213" s="1062"/>
      <c r="J213" s="1062"/>
      <c r="K213" s="713"/>
      <c r="L213" s="713"/>
      <c r="M213" s="713"/>
      <c r="N213" s="713"/>
      <c r="O213" s="713"/>
      <c r="P213" s="713"/>
      <c r="Q213" s="713"/>
      <c r="R213" s="713"/>
      <c r="S213" s="713"/>
      <c r="T213" s="713"/>
      <c r="U213" s="713"/>
      <c r="V213" s="713"/>
      <c r="W213" s="713"/>
      <c r="X213" s="713"/>
      <c r="Y213" s="713"/>
      <c r="Z213" s="713"/>
    </row>
    <row r="214" spans="1:26" ht="12.75" customHeight="1">
      <c r="A214" s="1073"/>
      <c r="B214" s="1073"/>
      <c r="C214" s="1074"/>
      <c r="D214" s="1073"/>
      <c r="E214" s="713"/>
      <c r="F214" s="713"/>
      <c r="G214" s="713"/>
      <c r="H214" s="713"/>
      <c r="I214" s="1062"/>
      <c r="J214" s="1062"/>
      <c r="K214" s="713"/>
      <c r="L214" s="713"/>
      <c r="M214" s="713"/>
      <c r="N214" s="713"/>
      <c r="O214" s="713"/>
      <c r="P214" s="713"/>
      <c r="Q214" s="713"/>
      <c r="R214" s="713"/>
      <c r="S214" s="713"/>
      <c r="T214" s="713"/>
      <c r="U214" s="713"/>
      <c r="V214" s="713"/>
      <c r="W214" s="713"/>
      <c r="X214" s="713"/>
      <c r="Y214" s="713"/>
      <c r="Z214" s="713"/>
    </row>
    <row r="215" spans="1:26" ht="12.75" customHeight="1">
      <c r="A215" s="1073"/>
      <c r="B215" s="1073"/>
      <c r="C215" s="1074"/>
      <c r="D215" s="1073"/>
      <c r="E215" s="713"/>
      <c r="F215" s="713"/>
      <c r="G215" s="713"/>
      <c r="H215" s="713"/>
      <c r="I215" s="1062"/>
      <c r="J215" s="1062"/>
      <c r="K215" s="713"/>
      <c r="L215" s="713"/>
      <c r="M215" s="713"/>
      <c r="N215" s="713"/>
      <c r="O215" s="713"/>
      <c r="P215" s="713"/>
      <c r="Q215" s="713"/>
      <c r="R215" s="713"/>
      <c r="S215" s="713"/>
      <c r="T215" s="713"/>
      <c r="U215" s="713"/>
      <c r="V215" s="713"/>
      <c r="W215" s="713"/>
      <c r="X215" s="713"/>
      <c r="Y215" s="713"/>
      <c r="Z215" s="713"/>
    </row>
    <row r="216" spans="1:26" ht="12.75" customHeight="1">
      <c r="A216" s="1073"/>
      <c r="B216" s="1073"/>
      <c r="C216" s="1074"/>
      <c r="D216" s="1073"/>
      <c r="E216" s="713"/>
      <c r="F216" s="713"/>
      <c r="G216" s="713"/>
      <c r="H216" s="713"/>
      <c r="I216" s="1062"/>
      <c r="J216" s="1062"/>
      <c r="K216" s="713"/>
      <c r="L216" s="713"/>
      <c r="M216" s="713"/>
      <c r="N216" s="713"/>
      <c r="O216" s="713"/>
      <c r="P216" s="713"/>
      <c r="Q216" s="713"/>
      <c r="R216" s="713"/>
      <c r="S216" s="713"/>
      <c r="T216" s="713"/>
      <c r="U216" s="713"/>
      <c r="V216" s="713"/>
      <c r="W216" s="713"/>
      <c r="X216" s="713"/>
      <c r="Y216" s="713"/>
      <c r="Z216" s="713"/>
    </row>
    <row r="217" spans="1:26" ht="12.75" customHeight="1">
      <c r="A217" s="1073"/>
      <c r="B217" s="1073"/>
      <c r="C217" s="1074"/>
      <c r="D217" s="1073"/>
      <c r="E217" s="713"/>
      <c r="F217" s="713"/>
      <c r="G217" s="713"/>
      <c r="H217" s="713"/>
      <c r="I217" s="1062"/>
      <c r="J217" s="1062"/>
      <c r="K217" s="713"/>
      <c r="L217" s="713"/>
      <c r="M217" s="713"/>
      <c r="N217" s="713"/>
      <c r="O217" s="713"/>
      <c r="P217" s="713"/>
      <c r="Q217" s="713"/>
      <c r="R217" s="713"/>
      <c r="S217" s="713"/>
      <c r="T217" s="713"/>
      <c r="U217" s="713"/>
      <c r="V217" s="713"/>
      <c r="W217" s="713"/>
      <c r="X217" s="713"/>
      <c r="Y217" s="713"/>
      <c r="Z217" s="713"/>
    </row>
    <row r="218" spans="1:26" ht="12.75" customHeight="1">
      <c r="A218" s="1073"/>
      <c r="B218" s="1073"/>
      <c r="C218" s="1074"/>
      <c r="D218" s="1073"/>
      <c r="E218" s="713"/>
      <c r="F218" s="713"/>
      <c r="G218" s="713"/>
      <c r="H218" s="713"/>
      <c r="I218" s="1062"/>
      <c r="J218" s="1062"/>
      <c r="K218" s="713"/>
      <c r="L218" s="713"/>
      <c r="M218" s="713"/>
      <c r="N218" s="713"/>
      <c r="O218" s="713"/>
      <c r="P218" s="713"/>
      <c r="Q218" s="713"/>
      <c r="R218" s="713"/>
      <c r="S218" s="713"/>
      <c r="T218" s="713"/>
      <c r="U218" s="713"/>
      <c r="V218" s="713"/>
      <c r="W218" s="713"/>
      <c r="X218" s="713"/>
      <c r="Y218" s="713"/>
      <c r="Z218" s="713"/>
    </row>
    <row r="219" spans="1:26" ht="12.75" customHeight="1">
      <c r="A219" s="1073"/>
      <c r="B219" s="1073"/>
      <c r="C219" s="1074"/>
      <c r="D219" s="1073"/>
      <c r="E219" s="713"/>
      <c r="F219" s="713"/>
      <c r="G219" s="713"/>
      <c r="H219" s="713"/>
      <c r="I219" s="1062"/>
      <c r="J219" s="1062"/>
      <c r="K219" s="713"/>
      <c r="L219" s="713"/>
      <c r="M219" s="713"/>
      <c r="N219" s="713"/>
      <c r="O219" s="713"/>
      <c r="P219" s="713"/>
      <c r="Q219" s="713"/>
      <c r="R219" s="713"/>
      <c r="S219" s="713"/>
      <c r="T219" s="713"/>
      <c r="U219" s="713"/>
      <c r="V219" s="713"/>
      <c r="W219" s="713"/>
      <c r="X219" s="713"/>
      <c r="Y219" s="713"/>
      <c r="Z219" s="713"/>
    </row>
    <row r="220" spans="1:26" ht="12.75" customHeight="1">
      <c r="A220" s="1073"/>
      <c r="B220" s="1073"/>
      <c r="C220" s="1074"/>
      <c r="D220" s="1073"/>
      <c r="E220" s="713"/>
      <c r="F220" s="713"/>
      <c r="G220" s="713"/>
      <c r="H220" s="713"/>
      <c r="I220" s="1062"/>
      <c r="J220" s="1062"/>
      <c r="K220" s="713"/>
      <c r="L220" s="713"/>
      <c r="M220" s="713"/>
      <c r="N220" s="713"/>
      <c r="O220" s="713"/>
      <c r="P220" s="713"/>
      <c r="Q220" s="713"/>
      <c r="R220" s="713"/>
      <c r="S220" s="713"/>
      <c r="T220" s="713"/>
      <c r="U220" s="713"/>
      <c r="V220" s="713"/>
      <c r="W220" s="713"/>
      <c r="X220" s="713"/>
      <c r="Y220" s="713"/>
      <c r="Z220" s="713"/>
    </row>
    <row r="221" spans="1:26" ht="12.75" customHeight="1">
      <c r="A221" s="1073"/>
      <c r="B221" s="1073"/>
      <c r="C221" s="1074"/>
      <c r="D221" s="1073"/>
      <c r="E221" s="713"/>
      <c r="F221" s="713"/>
      <c r="G221" s="713"/>
      <c r="H221" s="713"/>
      <c r="I221" s="1062"/>
      <c r="J221" s="1062"/>
      <c r="K221" s="713"/>
      <c r="L221" s="713"/>
      <c r="M221" s="713"/>
      <c r="N221" s="713"/>
      <c r="O221" s="713"/>
      <c r="P221" s="713"/>
      <c r="Q221" s="713"/>
      <c r="R221" s="713"/>
      <c r="S221" s="713"/>
      <c r="T221" s="713"/>
      <c r="U221" s="713"/>
      <c r="V221" s="713"/>
      <c r="W221" s="713"/>
      <c r="X221" s="713"/>
      <c r="Y221" s="713"/>
      <c r="Z221" s="713"/>
    </row>
    <row r="222" spans="1:26" ht="12.75" customHeight="1">
      <c r="A222" s="1073"/>
      <c r="B222" s="1073"/>
      <c r="C222" s="1074"/>
      <c r="D222" s="1073"/>
      <c r="E222" s="713"/>
      <c r="F222" s="713"/>
      <c r="G222" s="713"/>
      <c r="H222" s="713"/>
      <c r="I222" s="1062"/>
      <c r="J222" s="1062"/>
      <c r="K222" s="713"/>
      <c r="L222" s="713"/>
      <c r="M222" s="713"/>
      <c r="N222" s="713"/>
      <c r="O222" s="713"/>
      <c r="P222" s="713"/>
      <c r="Q222" s="713"/>
      <c r="R222" s="713"/>
      <c r="S222" s="713"/>
      <c r="T222" s="713"/>
      <c r="U222" s="713"/>
      <c r="V222" s="713"/>
      <c r="W222" s="713"/>
      <c r="X222" s="713"/>
      <c r="Y222" s="713"/>
      <c r="Z222" s="713"/>
    </row>
    <row r="223" spans="1:26" ht="12.75" customHeight="1">
      <c r="A223" s="1073"/>
      <c r="B223" s="1073"/>
      <c r="C223" s="1074"/>
      <c r="D223" s="1073"/>
      <c r="E223" s="713"/>
      <c r="F223" s="713"/>
      <c r="G223" s="713"/>
      <c r="H223" s="713"/>
      <c r="I223" s="1062"/>
      <c r="J223" s="1062"/>
      <c r="K223" s="713"/>
      <c r="L223" s="713"/>
      <c r="M223" s="713"/>
      <c r="N223" s="713"/>
      <c r="O223" s="713"/>
      <c r="P223" s="713"/>
      <c r="Q223" s="713"/>
      <c r="R223" s="713"/>
      <c r="S223" s="713"/>
      <c r="T223" s="713"/>
      <c r="U223" s="713"/>
      <c r="V223" s="713"/>
      <c r="W223" s="713"/>
      <c r="X223" s="713"/>
      <c r="Y223" s="713"/>
      <c r="Z223" s="713"/>
    </row>
    <row r="224" spans="1:26" ht="12.75" customHeight="1">
      <c r="A224" s="1073"/>
      <c r="B224" s="1073"/>
      <c r="C224" s="1074"/>
      <c r="D224" s="1073"/>
      <c r="E224" s="713"/>
      <c r="F224" s="713"/>
      <c r="G224" s="713"/>
      <c r="H224" s="713"/>
      <c r="I224" s="1062"/>
      <c r="J224" s="1062"/>
      <c r="K224" s="713"/>
      <c r="L224" s="713"/>
      <c r="M224" s="713"/>
      <c r="N224" s="713"/>
      <c r="O224" s="713"/>
      <c r="P224" s="713"/>
      <c r="Q224" s="713"/>
      <c r="R224" s="713"/>
      <c r="S224" s="713"/>
      <c r="T224" s="713"/>
      <c r="U224" s="713"/>
      <c r="V224" s="713"/>
      <c r="W224" s="713"/>
      <c r="X224" s="713"/>
      <c r="Y224" s="713"/>
      <c r="Z224" s="713"/>
    </row>
    <row r="225" spans="1:26" ht="12.75" customHeight="1">
      <c r="A225" s="1073"/>
      <c r="B225" s="1073"/>
      <c r="C225" s="1074"/>
      <c r="D225" s="1073"/>
      <c r="E225" s="713"/>
      <c r="F225" s="713"/>
      <c r="G225" s="713"/>
      <c r="H225" s="713"/>
      <c r="I225" s="1062"/>
      <c r="J225" s="1062"/>
      <c r="K225" s="713"/>
      <c r="L225" s="713"/>
      <c r="M225" s="713"/>
      <c r="N225" s="713"/>
      <c r="O225" s="713"/>
      <c r="P225" s="713"/>
      <c r="Q225" s="713"/>
      <c r="R225" s="713"/>
      <c r="S225" s="713"/>
      <c r="T225" s="713"/>
      <c r="U225" s="713"/>
      <c r="V225" s="713"/>
      <c r="W225" s="713"/>
      <c r="X225" s="713"/>
      <c r="Y225" s="713"/>
      <c r="Z225" s="713"/>
    </row>
    <row r="226" spans="1:26" ht="12.75" customHeight="1">
      <c r="A226" s="1073"/>
      <c r="B226" s="1073"/>
      <c r="C226" s="1074"/>
      <c r="D226" s="1073"/>
      <c r="E226" s="713"/>
      <c r="F226" s="713"/>
      <c r="G226" s="713"/>
      <c r="H226" s="713"/>
      <c r="I226" s="1062"/>
      <c r="J226" s="1062"/>
      <c r="K226" s="713"/>
      <c r="L226" s="713"/>
      <c r="M226" s="713"/>
      <c r="N226" s="713"/>
      <c r="O226" s="713"/>
      <c r="P226" s="713"/>
      <c r="Q226" s="713"/>
      <c r="R226" s="713"/>
      <c r="S226" s="713"/>
      <c r="T226" s="713"/>
      <c r="U226" s="713"/>
      <c r="V226" s="713"/>
      <c r="W226" s="713"/>
      <c r="X226" s="713"/>
      <c r="Y226" s="713"/>
      <c r="Z226" s="713"/>
    </row>
    <row r="227" spans="1:26" ht="12.75" customHeight="1">
      <c r="A227" s="1073"/>
      <c r="B227" s="1073"/>
      <c r="C227" s="1074"/>
      <c r="D227" s="1073"/>
      <c r="E227" s="713"/>
      <c r="F227" s="713"/>
      <c r="G227" s="713"/>
      <c r="H227" s="713"/>
      <c r="I227" s="1062"/>
      <c r="J227" s="1062"/>
      <c r="K227" s="713"/>
      <c r="L227" s="713"/>
      <c r="M227" s="713"/>
      <c r="N227" s="713"/>
      <c r="O227" s="713"/>
      <c r="P227" s="713"/>
      <c r="Q227" s="713"/>
      <c r="R227" s="713"/>
      <c r="S227" s="713"/>
      <c r="T227" s="713"/>
      <c r="U227" s="713"/>
      <c r="V227" s="713"/>
      <c r="W227" s="713"/>
      <c r="X227" s="713"/>
      <c r="Y227" s="713"/>
      <c r="Z227" s="713"/>
    </row>
    <row r="228" spans="1:26" ht="12.75" customHeight="1">
      <c r="A228" s="1073"/>
      <c r="B228" s="1073"/>
      <c r="C228" s="1074"/>
      <c r="D228" s="1073"/>
      <c r="E228" s="713"/>
      <c r="F228" s="713"/>
      <c r="G228" s="713"/>
      <c r="H228" s="713"/>
      <c r="I228" s="1062"/>
      <c r="J228" s="1062"/>
      <c r="K228" s="713"/>
      <c r="L228" s="713"/>
      <c r="M228" s="713"/>
      <c r="N228" s="713"/>
      <c r="O228" s="713"/>
      <c r="P228" s="713"/>
      <c r="Q228" s="713"/>
      <c r="R228" s="713"/>
      <c r="S228" s="713"/>
      <c r="T228" s="713"/>
      <c r="U228" s="713"/>
      <c r="V228" s="713"/>
      <c r="W228" s="713"/>
      <c r="X228" s="713"/>
      <c r="Y228" s="713"/>
      <c r="Z228" s="713"/>
    </row>
    <row r="229" spans="1:26" ht="12.75" customHeight="1">
      <c r="A229" s="1073"/>
      <c r="B229" s="1073"/>
      <c r="C229" s="1074"/>
      <c r="D229" s="1073"/>
      <c r="E229" s="713"/>
      <c r="F229" s="713"/>
      <c r="G229" s="713"/>
      <c r="H229" s="713"/>
      <c r="I229" s="1062"/>
      <c r="J229" s="1062"/>
      <c r="K229" s="713"/>
      <c r="L229" s="713"/>
      <c r="M229" s="713"/>
      <c r="N229" s="713"/>
      <c r="O229" s="713"/>
      <c r="P229" s="713"/>
      <c r="Q229" s="713"/>
      <c r="R229" s="713"/>
      <c r="S229" s="713"/>
      <c r="T229" s="713"/>
      <c r="U229" s="713"/>
      <c r="V229" s="713"/>
      <c r="W229" s="713"/>
      <c r="X229" s="713"/>
      <c r="Y229" s="713"/>
      <c r="Z229" s="713"/>
    </row>
    <row r="230" spans="1:26" ht="12.75" customHeight="1">
      <c r="A230" s="1073"/>
      <c r="B230" s="1073"/>
      <c r="C230" s="1074"/>
      <c r="D230" s="1073"/>
      <c r="E230" s="713"/>
      <c r="F230" s="713"/>
      <c r="G230" s="713"/>
      <c r="H230" s="713"/>
      <c r="I230" s="1062"/>
      <c r="J230" s="1062"/>
      <c r="K230" s="713"/>
      <c r="L230" s="713"/>
      <c r="M230" s="713"/>
      <c r="N230" s="713"/>
      <c r="O230" s="713"/>
      <c r="P230" s="713"/>
      <c r="Q230" s="713"/>
      <c r="R230" s="713"/>
      <c r="S230" s="713"/>
      <c r="T230" s="713"/>
      <c r="U230" s="713"/>
      <c r="V230" s="713"/>
      <c r="W230" s="713"/>
      <c r="X230" s="713"/>
      <c r="Y230" s="713"/>
      <c r="Z230" s="713"/>
    </row>
    <row r="231" spans="1:26" ht="12.75" customHeight="1">
      <c r="A231" s="1073"/>
      <c r="B231" s="1073"/>
      <c r="C231" s="1074"/>
      <c r="D231" s="1073"/>
      <c r="E231" s="713"/>
      <c r="F231" s="713"/>
      <c r="G231" s="713"/>
      <c r="H231" s="713"/>
      <c r="I231" s="1062"/>
      <c r="J231" s="1062"/>
      <c r="K231" s="713"/>
      <c r="L231" s="713"/>
      <c r="M231" s="713"/>
      <c r="N231" s="713"/>
      <c r="O231" s="713"/>
      <c r="P231" s="713"/>
      <c r="Q231" s="713"/>
      <c r="R231" s="713"/>
      <c r="S231" s="713"/>
      <c r="T231" s="713"/>
      <c r="U231" s="713"/>
      <c r="V231" s="713"/>
      <c r="W231" s="713"/>
      <c r="X231" s="713"/>
      <c r="Y231" s="713"/>
      <c r="Z231" s="713"/>
    </row>
    <row r="232" spans="1:26" ht="12.75" customHeight="1">
      <c r="A232" s="1073"/>
      <c r="B232" s="1073"/>
      <c r="C232" s="1074"/>
      <c r="D232" s="1073"/>
      <c r="E232" s="713"/>
      <c r="F232" s="713"/>
      <c r="G232" s="713"/>
      <c r="H232" s="713"/>
      <c r="I232" s="1062"/>
      <c r="J232" s="1062"/>
      <c r="K232" s="713"/>
      <c r="L232" s="713"/>
      <c r="M232" s="713"/>
      <c r="N232" s="713"/>
      <c r="O232" s="713"/>
      <c r="P232" s="713"/>
      <c r="Q232" s="713"/>
      <c r="R232" s="713"/>
      <c r="S232" s="713"/>
      <c r="T232" s="713"/>
      <c r="U232" s="713"/>
      <c r="V232" s="713"/>
      <c r="W232" s="713"/>
      <c r="X232" s="713"/>
      <c r="Y232" s="713"/>
      <c r="Z232" s="713"/>
    </row>
    <row r="233" spans="1:26" ht="12.75" customHeight="1">
      <c r="A233" s="1073"/>
      <c r="B233" s="1073"/>
      <c r="C233" s="1074"/>
      <c r="D233" s="1073"/>
      <c r="E233" s="713"/>
      <c r="F233" s="713"/>
      <c r="G233" s="713"/>
      <c r="H233" s="713"/>
      <c r="I233" s="1062"/>
      <c r="J233" s="1062"/>
      <c r="K233" s="713"/>
      <c r="L233" s="713"/>
      <c r="M233" s="713"/>
      <c r="N233" s="713"/>
      <c r="O233" s="713"/>
      <c r="P233" s="713"/>
      <c r="Q233" s="713"/>
      <c r="R233" s="713"/>
      <c r="S233" s="713"/>
      <c r="T233" s="713"/>
      <c r="U233" s="713"/>
      <c r="V233" s="713"/>
      <c r="W233" s="713"/>
      <c r="X233" s="713"/>
      <c r="Y233" s="713"/>
      <c r="Z233" s="713"/>
    </row>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33"/>
  <mergeCells count="2">
    <mergeCell ref="A1:K1"/>
    <mergeCell ref="E3:H3"/>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dimension ref="A1:Z1000"/>
  <sheetViews>
    <sheetView workbookViewId="0">
      <pane xSplit="3" ySplit="4" topLeftCell="D5" activePane="bottomRight" state="frozen"/>
      <selection pane="topRight" activeCell="D1" sqref="D1"/>
      <selection pane="bottomLeft" activeCell="A5" sqref="A5"/>
      <selection pane="bottomRight" activeCell="D5" sqref="D5:F5"/>
    </sheetView>
  </sheetViews>
  <sheetFormatPr defaultColWidth="14.42578125" defaultRowHeight="15" customHeight="1"/>
  <cols>
    <col min="1" max="1" width="9.140625" customWidth="1"/>
    <col min="2" max="2" width="10" customWidth="1"/>
    <col min="3" max="3" width="43.42578125" customWidth="1"/>
    <col min="4" max="4" width="15.140625" customWidth="1"/>
    <col min="5" max="5" width="13.85546875" customWidth="1"/>
    <col min="6" max="9" width="19.85546875" customWidth="1"/>
    <col min="10" max="11" width="19.5703125" customWidth="1"/>
    <col min="12" max="12" width="19.42578125" customWidth="1"/>
    <col min="13" max="13" width="14.140625" customWidth="1"/>
    <col min="14" max="26" width="8.7109375" customWidth="1"/>
  </cols>
  <sheetData>
    <row r="1" spans="1:26" ht="11.25" customHeight="1">
      <c r="A1" s="2" t="str">
        <f>HYPERLINK("#Index!B1", "Index Pg")</f>
        <v>Index Pg</v>
      </c>
      <c r="B1" s="4"/>
      <c r="C1" s="5" t="str">
        <f>HYPERLINK("#'Budget Summary I'!A2", "Budget Summary II")</f>
        <v>Budget Summary II</v>
      </c>
      <c r="D1" s="6"/>
      <c r="E1" s="6"/>
      <c r="F1" s="6"/>
      <c r="G1" s="6"/>
      <c r="H1" s="6"/>
      <c r="I1" s="6"/>
      <c r="J1" s="7"/>
      <c r="K1" s="7"/>
      <c r="L1" s="7"/>
      <c r="M1" s="7"/>
      <c r="N1" s="7"/>
      <c r="O1" s="7"/>
      <c r="P1" s="7"/>
      <c r="Q1" s="7"/>
      <c r="R1" s="7"/>
      <c r="S1" s="7"/>
      <c r="T1" s="7"/>
      <c r="U1" s="7"/>
      <c r="V1" s="7"/>
      <c r="W1" s="7"/>
      <c r="X1" s="7"/>
      <c r="Y1" s="7"/>
      <c r="Z1" s="7"/>
    </row>
    <row r="2" spans="1:26" ht="22.5" customHeight="1">
      <c r="A2" s="1165" t="s">
        <v>5</v>
      </c>
      <c r="B2" s="1151"/>
      <c r="C2" s="10" t="s">
        <v>6</v>
      </c>
      <c r="D2" s="1166"/>
      <c r="E2" s="1151"/>
      <c r="F2" s="1151"/>
      <c r="G2" s="1151"/>
      <c r="H2" s="1151"/>
      <c r="I2" s="1151"/>
      <c r="J2" s="1151"/>
      <c r="K2" s="1151"/>
      <c r="L2" s="1151"/>
      <c r="M2" s="1151"/>
      <c r="N2" s="11"/>
      <c r="O2" s="11"/>
      <c r="P2" s="11"/>
      <c r="Q2" s="11"/>
      <c r="R2" s="11"/>
      <c r="S2" s="11"/>
      <c r="T2" s="11"/>
      <c r="U2" s="11"/>
      <c r="V2" s="11"/>
      <c r="W2" s="11"/>
      <c r="X2" s="11"/>
      <c r="Y2" s="11"/>
      <c r="Z2" s="11"/>
    </row>
    <row r="3" spans="1:26" ht="22.5" customHeight="1">
      <c r="A3" s="12" t="s">
        <v>9</v>
      </c>
      <c r="B3" s="16"/>
      <c r="C3" s="17" t="s">
        <v>18</v>
      </c>
      <c r="D3" s="1163" t="s">
        <v>24</v>
      </c>
      <c r="E3" s="1160"/>
      <c r="F3" s="1160"/>
      <c r="G3" s="1160"/>
      <c r="H3" s="1160"/>
      <c r="I3" s="1158"/>
      <c r="J3" s="1163" t="s">
        <v>31</v>
      </c>
      <c r="K3" s="1158"/>
      <c r="L3" s="1163" t="s">
        <v>33</v>
      </c>
      <c r="M3" s="1158"/>
      <c r="N3" s="19"/>
      <c r="O3" s="19"/>
      <c r="P3" s="19"/>
      <c r="Q3" s="19"/>
      <c r="R3" s="19"/>
      <c r="S3" s="19"/>
      <c r="T3" s="19"/>
      <c r="U3" s="19"/>
      <c r="V3" s="19"/>
      <c r="W3" s="19"/>
      <c r="X3" s="19"/>
      <c r="Y3" s="19"/>
      <c r="Z3" s="19"/>
    </row>
    <row r="4" spans="1:26" ht="11.25" customHeight="1">
      <c r="A4" s="22"/>
      <c r="B4" s="24"/>
      <c r="C4" s="17"/>
      <c r="D4" s="25" t="s">
        <v>43</v>
      </c>
      <c r="E4" s="25" t="s">
        <v>45</v>
      </c>
      <c r="F4" s="25" t="s">
        <v>47</v>
      </c>
      <c r="G4" s="25" t="s">
        <v>43</v>
      </c>
      <c r="H4" s="25" t="s">
        <v>45</v>
      </c>
      <c r="I4" s="25" t="s">
        <v>47</v>
      </c>
      <c r="J4" s="1163" t="s">
        <v>49</v>
      </c>
      <c r="K4" s="1158"/>
      <c r="L4" s="1163" t="s">
        <v>49</v>
      </c>
      <c r="M4" s="1158"/>
      <c r="N4" s="26"/>
      <c r="O4" s="26"/>
      <c r="P4" s="26"/>
      <c r="Q4" s="26"/>
      <c r="R4" s="26"/>
      <c r="S4" s="26"/>
      <c r="T4" s="26"/>
      <c r="U4" s="26"/>
      <c r="V4" s="26"/>
      <c r="W4" s="26"/>
      <c r="X4" s="26"/>
      <c r="Y4" s="26"/>
      <c r="Z4" s="26"/>
    </row>
    <row r="5" spans="1:26" ht="11.25" customHeight="1">
      <c r="A5" s="27"/>
      <c r="B5" s="29"/>
      <c r="C5" s="17"/>
      <c r="D5" s="1163" t="s">
        <v>57</v>
      </c>
      <c r="E5" s="1160"/>
      <c r="F5" s="1158"/>
      <c r="G5" s="1163" t="s">
        <v>2</v>
      </c>
      <c r="H5" s="1160"/>
      <c r="I5" s="1158"/>
      <c r="J5" s="25" t="s">
        <v>57</v>
      </c>
      <c r="K5" s="25" t="s">
        <v>2</v>
      </c>
      <c r="L5" s="25" t="s">
        <v>57</v>
      </c>
      <c r="M5" s="25" t="s">
        <v>2</v>
      </c>
      <c r="N5" s="26"/>
      <c r="O5" s="26"/>
      <c r="P5" s="26"/>
      <c r="Q5" s="26"/>
      <c r="R5" s="26"/>
      <c r="S5" s="26"/>
      <c r="T5" s="26"/>
      <c r="U5" s="26"/>
      <c r="V5" s="26"/>
      <c r="W5" s="26"/>
      <c r="X5" s="26"/>
      <c r="Y5" s="26"/>
      <c r="Z5" s="26"/>
    </row>
    <row r="6" spans="1:26" ht="11.25" customHeight="1">
      <c r="A6" s="32">
        <f>'1.SD Facility Based Annex'!A6</f>
        <v>1</v>
      </c>
      <c r="B6" s="32" t="str">
        <f>'NUHM Summary'!A7</f>
        <v>U.1</v>
      </c>
      <c r="C6" s="34" t="str">
        <f>'1.SD Facility Based Annex'!C6</f>
        <v>Service Delivery - Facility Based</v>
      </c>
      <c r="D6" s="36"/>
      <c r="E6" s="36"/>
      <c r="F6" s="36"/>
      <c r="G6" s="36"/>
      <c r="H6" s="36"/>
      <c r="I6" s="36"/>
      <c r="J6" s="36">
        <f>'1.SD Facility Based Annex'!O6</f>
        <v>1124.93209</v>
      </c>
      <c r="K6" s="36">
        <f>'NUHM Summary'!H7</f>
        <v>1.6</v>
      </c>
      <c r="L6" s="36">
        <f>'1.SD Facility Based Annex'!Q6</f>
        <v>0</v>
      </c>
      <c r="M6" s="36">
        <f>'NUHM Summary'!I7</f>
        <v>0</v>
      </c>
      <c r="N6" s="26"/>
      <c r="O6" s="26"/>
      <c r="P6" s="26"/>
      <c r="Q6" s="26"/>
      <c r="R6" s="26"/>
      <c r="S6" s="26"/>
      <c r="T6" s="26"/>
      <c r="U6" s="26"/>
      <c r="V6" s="26"/>
      <c r="W6" s="26"/>
      <c r="X6" s="26"/>
      <c r="Y6" s="26"/>
      <c r="Z6" s="26"/>
    </row>
    <row r="7" spans="1:26" ht="11.25" customHeight="1">
      <c r="A7" s="38">
        <f>'1.SD Facility Based Annex'!A7</f>
        <v>1.1000000000000001</v>
      </c>
      <c r="B7" s="38" t="str">
        <f>'NUHM Summary'!A8</f>
        <v>U.1.1</v>
      </c>
      <c r="C7" s="39" t="str">
        <f>'1.SD Facility Based Annex'!C7</f>
        <v>Service Delivery</v>
      </c>
      <c r="D7" s="40"/>
      <c r="E7" s="40"/>
      <c r="F7" s="40"/>
      <c r="G7" s="40"/>
      <c r="H7" s="40"/>
      <c r="I7" s="40"/>
      <c r="J7" s="41">
        <f>'1.SD Facility Based Annex'!O7</f>
        <v>988.42709000000002</v>
      </c>
      <c r="K7" s="41">
        <f>'1.SD Facility Based Annex'!P7</f>
        <v>0</v>
      </c>
      <c r="L7" s="41">
        <f>'1.SD Facility Based Annex'!Q7</f>
        <v>0</v>
      </c>
      <c r="M7" s="41">
        <f>'NUHM Summary'!I8</f>
        <v>0</v>
      </c>
      <c r="N7" s="26"/>
      <c r="O7" s="26"/>
      <c r="P7" s="26"/>
      <c r="Q7" s="26"/>
      <c r="R7" s="26"/>
      <c r="S7" s="26"/>
      <c r="T7" s="26"/>
      <c r="U7" s="26"/>
      <c r="V7" s="26"/>
      <c r="W7" s="26"/>
      <c r="X7" s="26"/>
      <c r="Y7" s="26"/>
      <c r="Z7" s="26"/>
    </row>
    <row r="8" spans="1:26" ht="11.25" customHeight="1">
      <c r="A8" s="38">
        <f>'1.SD Facility Based Annex'!A58</f>
        <v>1.2</v>
      </c>
      <c r="B8" s="38" t="str">
        <f>'NUHM Summary'!A12</f>
        <v>U.1.2</v>
      </c>
      <c r="C8" s="39" t="str">
        <f>'1.SD Facility Based Annex'!C58</f>
        <v>Beneficiary Compensation/ Allowances</v>
      </c>
      <c r="D8" s="40"/>
      <c r="E8" s="40"/>
      <c r="F8" s="40"/>
      <c r="G8" s="40"/>
      <c r="H8" s="40"/>
      <c r="I8" s="40"/>
      <c r="J8" s="41">
        <f>'1.SD Facility Based Annex'!O58</f>
        <v>96.974999999999994</v>
      </c>
      <c r="K8" s="41">
        <f>'NUHM Summary'!H12</f>
        <v>0</v>
      </c>
      <c r="L8" s="41">
        <f>'1.SD Facility Based Annex'!Q58</f>
        <v>0</v>
      </c>
      <c r="M8" s="41">
        <f>'NUHM Summary'!I12</f>
        <v>0</v>
      </c>
      <c r="N8" s="26"/>
      <c r="O8" s="26"/>
      <c r="P8" s="26"/>
      <c r="Q8" s="26"/>
      <c r="R8" s="26"/>
      <c r="S8" s="26"/>
      <c r="T8" s="26"/>
      <c r="U8" s="26"/>
      <c r="V8" s="26"/>
      <c r="W8" s="26"/>
      <c r="X8" s="26"/>
      <c r="Y8" s="26"/>
      <c r="Z8" s="26"/>
    </row>
    <row r="9" spans="1:26" ht="11.25" customHeight="1">
      <c r="A9" s="38">
        <f>'1.SD Facility Based Annex'!A81</f>
        <v>1.3</v>
      </c>
      <c r="B9" s="38" t="str">
        <f>'NUHM Summary'!A15</f>
        <v>U.1.3</v>
      </c>
      <c r="C9" s="39" t="str">
        <f>'1.SD Facility Based Annex'!C81</f>
        <v>Operating Expenses</v>
      </c>
      <c r="D9" s="40"/>
      <c r="E9" s="40"/>
      <c r="F9" s="40"/>
      <c r="G9" s="40"/>
      <c r="H9" s="40"/>
      <c r="I9" s="40"/>
      <c r="J9" s="41">
        <f>'1.SD Facility Based Annex'!O81</f>
        <v>39.53</v>
      </c>
      <c r="K9" s="41">
        <f>'NUHM Summary'!H15</f>
        <v>0.6</v>
      </c>
      <c r="L9" s="41">
        <f>'1.SD Facility Based Annex'!Q81</f>
        <v>0</v>
      </c>
      <c r="M9" s="41">
        <f>'NUHM Summary'!I15</f>
        <v>0</v>
      </c>
      <c r="N9" s="26"/>
      <c r="O9" s="26"/>
      <c r="P9" s="26"/>
      <c r="Q9" s="26"/>
      <c r="R9" s="26"/>
      <c r="S9" s="26"/>
      <c r="T9" s="26"/>
      <c r="U9" s="26"/>
      <c r="V9" s="26"/>
      <c r="W9" s="26"/>
      <c r="X9" s="26"/>
      <c r="Y9" s="26"/>
      <c r="Z9" s="26"/>
    </row>
    <row r="10" spans="1:26" ht="11.25" customHeight="1">
      <c r="A10" s="32">
        <f>'2.SD Community Based Annex'!A6</f>
        <v>2</v>
      </c>
      <c r="B10" s="32" t="str">
        <f>'NUHM Summary'!A20</f>
        <v>U.2</v>
      </c>
      <c r="C10" s="34" t="str">
        <f>'2.SD Community Based Annex'!C6</f>
        <v>Service Delivery - Community Based</v>
      </c>
      <c r="D10" s="36"/>
      <c r="E10" s="36"/>
      <c r="F10" s="36"/>
      <c r="G10" s="36"/>
      <c r="H10" s="36"/>
      <c r="I10" s="36"/>
      <c r="J10" s="36">
        <f>'2.SD Community Based Annex'!O6</f>
        <v>161.68999000000002</v>
      </c>
      <c r="K10" s="36">
        <f>'NUHM Summary'!H20</f>
        <v>0.56000000000000005</v>
      </c>
      <c r="L10" s="36">
        <f>'2.SD Community Based Annex'!R6</f>
        <v>0</v>
      </c>
      <c r="M10" s="36">
        <f>'NUHM Summary'!I20</f>
        <v>0</v>
      </c>
      <c r="N10" s="26"/>
      <c r="O10" s="26"/>
      <c r="P10" s="26"/>
      <c r="Q10" s="26"/>
      <c r="R10" s="26"/>
      <c r="S10" s="26"/>
      <c r="T10" s="26"/>
      <c r="U10" s="26"/>
      <c r="V10" s="26"/>
      <c r="W10" s="26"/>
      <c r="X10" s="26"/>
      <c r="Y10" s="26"/>
      <c r="Z10" s="26"/>
    </row>
    <row r="11" spans="1:26" ht="11.25" customHeight="1">
      <c r="A11" s="38">
        <f>'2.SD Community Based Annex'!A7</f>
        <v>2.1</v>
      </c>
      <c r="B11" s="38" t="str">
        <f>'NUHM Summary'!A21</f>
        <v>U.2.1</v>
      </c>
      <c r="C11" s="39" t="str">
        <f>'2.SD Community Based Annex'!C7</f>
        <v>Mobile Units</v>
      </c>
      <c r="D11" s="40"/>
      <c r="E11" s="40"/>
      <c r="F11" s="40"/>
      <c r="G11" s="40"/>
      <c r="H11" s="40"/>
      <c r="I11" s="40"/>
      <c r="J11" s="41">
        <f>'2.SD Community Based Annex'!O7</f>
        <v>0</v>
      </c>
      <c r="K11" s="41">
        <f>'NUHM Summary'!H21</f>
        <v>0</v>
      </c>
      <c r="L11" s="41">
        <f>'2.SD Community Based Annex'!R7</f>
        <v>0</v>
      </c>
      <c r="M11" s="41">
        <f>'NUHM Summary'!I21</f>
        <v>0</v>
      </c>
      <c r="N11" s="26"/>
      <c r="O11" s="26"/>
      <c r="P11" s="26"/>
      <c r="Q11" s="26"/>
      <c r="R11" s="26"/>
      <c r="S11" s="26"/>
      <c r="T11" s="26"/>
      <c r="U11" s="26"/>
      <c r="V11" s="26"/>
      <c r="W11" s="26"/>
      <c r="X11" s="26"/>
      <c r="Y11" s="26"/>
      <c r="Z11" s="26"/>
    </row>
    <row r="12" spans="1:26" ht="11.25" customHeight="1">
      <c r="A12" s="38">
        <f>'2.SD Community Based Annex'!A18</f>
        <v>2.2000000000000002</v>
      </c>
      <c r="B12" s="38" t="str">
        <f>'NUHM Summary'!A24</f>
        <v>U.2.2</v>
      </c>
      <c r="C12" s="39" t="str">
        <f>'2.SD Community Based Annex'!C18</f>
        <v>Recurring/ Operational cost</v>
      </c>
      <c r="D12" s="40"/>
      <c r="E12" s="40"/>
      <c r="F12" s="40"/>
      <c r="G12" s="40"/>
      <c r="H12" s="40"/>
      <c r="I12" s="40"/>
      <c r="J12" s="41">
        <f>'2.SD Community Based Annex'!O18</f>
        <v>57.980000000000004</v>
      </c>
      <c r="K12" s="41">
        <f>'NUHM Summary'!H24</f>
        <v>0</v>
      </c>
      <c r="L12" s="41">
        <f>'2.SD Community Based Annex'!R18</f>
        <v>0</v>
      </c>
      <c r="M12" s="41">
        <f>'NUHM Summary'!I24</f>
        <v>0</v>
      </c>
      <c r="N12" s="26"/>
      <c r="O12" s="26"/>
      <c r="P12" s="26"/>
      <c r="Q12" s="26"/>
      <c r="R12" s="26"/>
      <c r="S12" s="26"/>
      <c r="T12" s="26"/>
      <c r="U12" s="26"/>
      <c r="V12" s="26"/>
      <c r="W12" s="26"/>
      <c r="X12" s="26"/>
      <c r="Y12" s="26"/>
      <c r="Z12" s="26"/>
    </row>
    <row r="13" spans="1:26" ht="11.25" customHeight="1">
      <c r="A13" s="38">
        <f>'2.SD Community Based Annex'!A30</f>
        <v>2.2999999999999998</v>
      </c>
      <c r="B13" s="38" t="str">
        <f>'NUHM Summary'!A27</f>
        <v>U.2.3</v>
      </c>
      <c r="C13" s="39" t="str">
        <f>'2.SD Community Based Annex'!C30</f>
        <v xml:space="preserve">Outreach activities </v>
      </c>
      <c r="D13" s="40"/>
      <c r="E13" s="40"/>
      <c r="F13" s="40"/>
      <c r="G13" s="40"/>
      <c r="H13" s="40"/>
      <c r="I13" s="40"/>
      <c r="J13" s="41">
        <f>'2.SD Community Based Annex'!O30</f>
        <v>103.70999</v>
      </c>
      <c r="K13" s="41">
        <f>'NUHM Summary'!H27</f>
        <v>0.56000000000000005</v>
      </c>
      <c r="L13" s="41">
        <f>'2.SD Community Based Annex'!R30</f>
        <v>0</v>
      </c>
      <c r="M13" s="41">
        <f>'NUHM Summary'!I27</f>
        <v>0</v>
      </c>
      <c r="N13" s="26"/>
      <c r="O13" s="26"/>
      <c r="P13" s="26"/>
      <c r="Q13" s="26"/>
      <c r="R13" s="26"/>
      <c r="S13" s="26"/>
      <c r="T13" s="26"/>
      <c r="U13" s="26"/>
      <c r="V13" s="26"/>
      <c r="W13" s="26"/>
      <c r="X13" s="26"/>
      <c r="Y13" s="26"/>
      <c r="Z13" s="26"/>
    </row>
    <row r="14" spans="1:26" ht="11.25" customHeight="1">
      <c r="A14" s="32">
        <f>'3.Community Intervention Annex'!A6</f>
        <v>3</v>
      </c>
      <c r="B14" s="32" t="str">
        <f>'NUHM Summary'!A35</f>
        <v>U.3</v>
      </c>
      <c r="C14" s="34" t="str">
        <f>'3.Community Intervention Annex'!C6</f>
        <v>Community Interventions</v>
      </c>
      <c r="D14" s="36"/>
      <c r="E14" s="36"/>
      <c r="F14" s="36"/>
      <c r="G14" s="36"/>
      <c r="H14" s="36"/>
      <c r="I14" s="36"/>
      <c r="J14" s="36">
        <f>'3.Community Intervention Annex'!O6</f>
        <v>44.61</v>
      </c>
      <c r="K14" s="36">
        <f>'NUHM Summary'!H35</f>
        <v>0.60000000000000009</v>
      </c>
      <c r="L14" s="36">
        <f>'3.Community Intervention Annex'!R6</f>
        <v>0</v>
      </c>
      <c r="M14" s="36">
        <f>'NUHM Summary'!I35</f>
        <v>0</v>
      </c>
      <c r="N14" s="26"/>
      <c r="O14" s="26"/>
      <c r="P14" s="26"/>
      <c r="Q14" s="26"/>
      <c r="R14" s="26"/>
      <c r="S14" s="26"/>
      <c r="T14" s="26"/>
      <c r="U14" s="26"/>
      <c r="V14" s="26"/>
      <c r="W14" s="26"/>
      <c r="X14" s="26"/>
      <c r="Y14" s="26"/>
      <c r="Z14" s="26"/>
    </row>
    <row r="15" spans="1:26" ht="11.25" customHeight="1">
      <c r="A15" s="38">
        <f>'3.Community Intervention Annex'!A7</f>
        <v>3.1</v>
      </c>
      <c r="B15" s="38" t="str">
        <f>'NUHM Summary'!A36</f>
        <v>U.3.1</v>
      </c>
      <c r="C15" s="39" t="str">
        <f>'3.Community Intervention Annex'!C7</f>
        <v>ASHA Activities</v>
      </c>
      <c r="D15" s="40"/>
      <c r="E15" s="40"/>
      <c r="F15" s="40"/>
      <c r="G15" s="40"/>
      <c r="H15" s="40"/>
      <c r="I15" s="40"/>
      <c r="J15" s="41">
        <f>'3.Community Intervention Annex'!O7</f>
        <v>13.5</v>
      </c>
      <c r="K15" s="41">
        <f>'NUHM Summary'!H36</f>
        <v>0</v>
      </c>
      <c r="L15" s="41">
        <f>'3.Community Intervention Annex'!R7</f>
        <v>0</v>
      </c>
      <c r="M15" s="41">
        <f>'NUHM Summary'!I36</f>
        <v>0</v>
      </c>
      <c r="N15" s="26"/>
      <c r="O15" s="26"/>
      <c r="P15" s="26"/>
      <c r="Q15" s="26"/>
      <c r="R15" s="26"/>
      <c r="S15" s="26"/>
      <c r="T15" s="26"/>
      <c r="U15" s="26"/>
      <c r="V15" s="26"/>
      <c r="W15" s="26"/>
      <c r="X15" s="26"/>
      <c r="Y15" s="26"/>
      <c r="Z15" s="26"/>
    </row>
    <row r="16" spans="1:26" ht="11.25" customHeight="1">
      <c r="A16" s="38">
        <f>'3.Community Intervention Annex'!A74</f>
        <v>3.2</v>
      </c>
      <c r="B16" s="38" t="str">
        <f>'NUHM Summary'!A45</f>
        <v>U.3.2</v>
      </c>
      <c r="C16" s="39" t="str">
        <f>'3.Community Intervention Annex'!C74</f>
        <v>Other Community Interventions</v>
      </c>
      <c r="D16" s="40"/>
      <c r="E16" s="40"/>
      <c r="F16" s="40"/>
      <c r="G16" s="40"/>
      <c r="H16" s="40"/>
      <c r="I16" s="40"/>
      <c r="J16" s="41">
        <f>'3.Community Intervention Annex'!O74</f>
        <v>28.71</v>
      </c>
      <c r="K16" s="41">
        <f>'NUHM Summary'!H45</f>
        <v>0.60000000000000009</v>
      </c>
      <c r="L16" s="41">
        <f>'3.Community Intervention Annex'!R74</f>
        <v>0</v>
      </c>
      <c r="M16" s="41">
        <f>'NUHM Summary'!I45</f>
        <v>0</v>
      </c>
      <c r="N16" s="26"/>
      <c r="O16" s="26"/>
      <c r="P16" s="26"/>
      <c r="Q16" s="26"/>
      <c r="R16" s="26"/>
      <c r="S16" s="26"/>
      <c r="T16" s="26"/>
      <c r="U16" s="26"/>
      <c r="V16" s="26"/>
      <c r="W16" s="26"/>
      <c r="X16" s="26"/>
      <c r="Y16" s="26"/>
      <c r="Z16" s="26"/>
    </row>
    <row r="17" spans="1:26" ht="11.25" customHeight="1">
      <c r="A17" s="38">
        <f>'3.Community Intervention Annex'!A109</f>
        <v>3.3</v>
      </c>
      <c r="B17" s="38" t="str">
        <f>'NUHM Summary'!A50</f>
        <v>U.3.3</v>
      </c>
      <c r="C17" s="39" t="str">
        <f>'3.Community Intervention Annex'!C109</f>
        <v>Panchayati Raj Institutions (PRIs)</v>
      </c>
      <c r="D17" s="40"/>
      <c r="E17" s="40"/>
      <c r="F17" s="40"/>
      <c r="G17" s="40"/>
      <c r="H17" s="40"/>
      <c r="I17" s="40"/>
      <c r="J17" s="41">
        <f>'3.Community Intervention Annex'!O109</f>
        <v>2.4000000000000004</v>
      </c>
      <c r="K17" s="41">
        <f>'NUHM Summary'!H50</f>
        <v>0</v>
      </c>
      <c r="L17" s="41">
        <f>'3.Community Intervention Annex'!R109</f>
        <v>0</v>
      </c>
      <c r="M17" s="41">
        <f>'NUHM Summary'!I50</f>
        <v>0</v>
      </c>
      <c r="N17" s="26"/>
      <c r="O17" s="26"/>
      <c r="P17" s="26"/>
      <c r="Q17" s="26"/>
      <c r="R17" s="26"/>
      <c r="S17" s="26"/>
      <c r="T17" s="26"/>
      <c r="U17" s="26"/>
      <c r="V17" s="26"/>
      <c r="W17" s="26"/>
      <c r="X17" s="26"/>
      <c r="Y17" s="26"/>
      <c r="Z17" s="26"/>
    </row>
    <row r="18" spans="1:26" ht="11.25" customHeight="1">
      <c r="A18" s="47">
        <f>'4.Untied grants Annex'!A6</f>
        <v>4</v>
      </c>
      <c r="B18" s="32" t="str">
        <f>'NUHM Summary'!A51</f>
        <v>U.4</v>
      </c>
      <c r="C18" s="34" t="str">
        <f>'4.Untied grants Annex'!C6</f>
        <v>Untied Fund</v>
      </c>
      <c r="D18" s="47"/>
      <c r="E18" s="47"/>
      <c r="F18" s="47"/>
      <c r="G18" s="47"/>
      <c r="H18" s="47"/>
      <c r="I18" s="47"/>
      <c r="J18" s="36">
        <f>'4.Untied grants Annex'!O6</f>
        <v>156.4</v>
      </c>
      <c r="K18" s="36">
        <f>'NUHM Summary'!H51</f>
        <v>1.8</v>
      </c>
      <c r="L18" s="36">
        <f>'4.Untied grants Annex'!R6</f>
        <v>0</v>
      </c>
      <c r="M18" s="36">
        <f>'NUHM Summary'!I51</f>
        <v>0</v>
      </c>
      <c r="N18" s="26"/>
      <c r="O18" s="26"/>
      <c r="P18" s="26"/>
      <c r="Q18" s="26"/>
      <c r="R18" s="26"/>
      <c r="S18" s="26"/>
      <c r="T18" s="26"/>
      <c r="U18" s="26"/>
      <c r="V18" s="26"/>
      <c r="W18" s="26"/>
      <c r="X18" s="26"/>
      <c r="Y18" s="26"/>
      <c r="Z18" s="26"/>
    </row>
    <row r="19" spans="1:26" ht="11.25" customHeight="1">
      <c r="A19" s="47">
        <f>'5.Infrastructure Annex'!A6</f>
        <v>5</v>
      </c>
      <c r="B19" s="32" t="str">
        <f>'NUHM Summary'!A58</f>
        <v>U.5</v>
      </c>
      <c r="C19" s="34" t="str">
        <f>'5.Infrastructure Annex'!C6</f>
        <v>Infrastructure</v>
      </c>
      <c r="D19" s="36"/>
      <c r="E19" s="36"/>
      <c r="F19" s="36"/>
      <c r="G19" s="36"/>
      <c r="H19" s="36"/>
      <c r="I19" s="36"/>
      <c r="J19" s="36">
        <f>'5.Infrastructure Annex'!O6</f>
        <v>163.88800000000001</v>
      </c>
      <c r="K19" s="36">
        <f>'NUHM Summary'!H58</f>
        <v>3.2</v>
      </c>
      <c r="L19" s="36">
        <f>'5.Infrastructure Annex'!R6</f>
        <v>0</v>
      </c>
      <c r="M19" s="36">
        <f>'NUHM Summary'!I58</f>
        <v>0</v>
      </c>
      <c r="N19" s="26"/>
      <c r="O19" s="26"/>
      <c r="P19" s="26"/>
      <c r="Q19" s="26"/>
      <c r="R19" s="26"/>
      <c r="S19" s="26"/>
      <c r="T19" s="26"/>
      <c r="U19" s="26"/>
      <c r="V19" s="26"/>
      <c r="W19" s="26"/>
      <c r="X19" s="26"/>
      <c r="Y19" s="26"/>
      <c r="Z19" s="26"/>
    </row>
    <row r="20" spans="1:26" ht="11.25" customHeight="1">
      <c r="A20" s="48">
        <f>'5.Infrastructure Annex'!A7</f>
        <v>5.0999999999999996</v>
      </c>
      <c r="B20" s="48" t="str">
        <f>'NUHM Summary'!A59</f>
        <v>U.5.1</v>
      </c>
      <c r="C20" s="49" t="str">
        <f>'5.Infrastructure Annex'!C7</f>
        <v>Upgradation of existing facilities as per IPHS norms including staff quarters</v>
      </c>
      <c r="D20" s="40"/>
      <c r="E20" s="40"/>
      <c r="F20" s="40"/>
      <c r="G20" s="40"/>
      <c r="H20" s="40"/>
      <c r="I20" s="40"/>
      <c r="J20" s="41">
        <f>'5.Infrastructure Annex'!O7</f>
        <v>135.88800000000001</v>
      </c>
      <c r="K20" s="41">
        <f>'NUHM Summary'!H59</f>
        <v>1.2000000000000002</v>
      </c>
      <c r="L20" s="41">
        <f>'5.Infrastructure Annex'!R7</f>
        <v>0</v>
      </c>
      <c r="M20" s="41">
        <f>'NUHM Summary'!I59</f>
        <v>0</v>
      </c>
      <c r="N20" s="26"/>
      <c r="O20" s="26"/>
      <c r="P20" s="26"/>
      <c r="Q20" s="26"/>
      <c r="R20" s="26"/>
      <c r="S20" s="26"/>
      <c r="T20" s="26"/>
      <c r="U20" s="26"/>
      <c r="V20" s="26"/>
      <c r="W20" s="26"/>
      <c r="X20" s="26"/>
      <c r="Y20" s="26"/>
      <c r="Z20" s="26"/>
    </row>
    <row r="21" spans="1:26" ht="11.25" customHeight="1">
      <c r="A21" s="48">
        <f>'5.Infrastructure Annex'!A54</f>
        <v>5.2</v>
      </c>
      <c r="B21" s="48" t="str">
        <f>'NUHM Summary'!A66</f>
        <v>U.5.2</v>
      </c>
      <c r="C21" s="49" t="str">
        <f>'5.Infrastructure Annex'!C54</f>
        <v xml:space="preserve">New Constructions </v>
      </c>
      <c r="D21" s="40"/>
      <c r="E21" s="40"/>
      <c r="F21" s="40"/>
      <c r="G21" s="40"/>
      <c r="H21" s="40"/>
      <c r="I21" s="40"/>
      <c r="J21" s="41">
        <f>'5.Infrastructure Annex'!O54</f>
        <v>0</v>
      </c>
      <c r="K21" s="41">
        <f>'NUHM Summary'!H66</f>
        <v>0</v>
      </c>
      <c r="L21" s="41">
        <f>'5.Infrastructure Annex'!R54</f>
        <v>0</v>
      </c>
      <c r="M21" s="41">
        <f>'NUHM Summary'!I66</f>
        <v>0</v>
      </c>
      <c r="N21" s="26"/>
      <c r="O21" s="26"/>
      <c r="P21" s="26"/>
      <c r="Q21" s="26"/>
      <c r="R21" s="26"/>
      <c r="S21" s="26"/>
      <c r="T21" s="26"/>
      <c r="U21" s="26"/>
      <c r="V21" s="26"/>
      <c r="W21" s="26"/>
      <c r="X21" s="26"/>
      <c r="Y21" s="26"/>
      <c r="Z21" s="26"/>
    </row>
    <row r="22" spans="1:26" ht="11.25" customHeight="1">
      <c r="A22" s="48">
        <f>'5.Infrastructure Annex'!A81</f>
        <v>5.3</v>
      </c>
      <c r="B22" s="48" t="str">
        <f>'NUHM Summary'!A70</f>
        <v>U.5.3</v>
      </c>
      <c r="C22" s="49" t="str">
        <f>'5.Infrastructure Annex'!C81</f>
        <v>Other construction/ Civil works except IPHS Infrastructure</v>
      </c>
      <c r="D22" s="40"/>
      <c r="E22" s="40"/>
      <c r="F22" s="40"/>
      <c r="G22" s="40"/>
      <c r="H22" s="40"/>
      <c r="I22" s="40"/>
      <c r="J22" s="41">
        <f>'5.Infrastructure Annex'!O81</f>
        <v>28</v>
      </c>
      <c r="K22" s="41">
        <f>'NUHM Summary'!H70</f>
        <v>2</v>
      </c>
      <c r="L22" s="41">
        <f>'5.Infrastructure Annex'!R81</f>
        <v>0</v>
      </c>
      <c r="M22" s="41">
        <f>'NUHM Summary'!I70</f>
        <v>0</v>
      </c>
      <c r="N22" s="26"/>
      <c r="O22" s="26"/>
      <c r="P22" s="26"/>
      <c r="Q22" s="26"/>
      <c r="R22" s="26"/>
      <c r="S22" s="26"/>
      <c r="T22" s="26"/>
      <c r="U22" s="26"/>
      <c r="V22" s="26"/>
      <c r="W22" s="26"/>
      <c r="X22" s="26"/>
      <c r="Y22" s="26"/>
      <c r="Z22" s="26"/>
    </row>
    <row r="23" spans="1:26" ht="11.25" customHeight="1">
      <c r="A23" s="47">
        <f>'6.Procurement Annex'!A6</f>
        <v>6</v>
      </c>
      <c r="B23" s="32" t="str">
        <f>'NUHM Summary'!A73</f>
        <v>U.6</v>
      </c>
      <c r="C23" s="34" t="str">
        <f>'6.Procurement Annex'!C6</f>
        <v>Procurement</v>
      </c>
      <c r="D23" s="36"/>
      <c r="E23" s="36"/>
      <c r="F23" s="36"/>
      <c r="G23" s="36"/>
      <c r="H23" s="36"/>
      <c r="I23" s="36"/>
      <c r="J23" s="36">
        <f>'6.Procurement Annex'!O6</f>
        <v>2183.2784092000002</v>
      </c>
      <c r="K23" s="36">
        <f>'NUHM Summary'!H73</f>
        <v>16.600000000000001</v>
      </c>
      <c r="L23" s="36" t="e">
        <f>'6.Procurement Annex'!R6</f>
        <v>#VALUE!</v>
      </c>
      <c r="M23" s="36">
        <f>'NUHM Summary'!I73</f>
        <v>0</v>
      </c>
      <c r="N23" s="26"/>
      <c r="O23" s="26"/>
      <c r="P23" s="26"/>
      <c r="Q23" s="26"/>
      <c r="R23" s="26"/>
      <c r="S23" s="26"/>
      <c r="T23" s="26"/>
      <c r="U23" s="26"/>
      <c r="V23" s="26"/>
      <c r="W23" s="26"/>
      <c r="X23" s="26"/>
      <c r="Y23" s="26"/>
      <c r="Z23" s="26"/>
    </row>
    <row r="24" spans="1:26" ht="11.25" customHeight="1">
      <c r="A24" s="48">
        <f>'6.Procurement Annex'!A7</f>
        <v>6.1</v>
      </c>
      <c r="B24" s="48" t="str">
        <f>'NUHM Summary'!A74</f>
        <v>U.6.1</v>
      </c>
      <c r="C24" s="49" t="str">
        <f>'6.Procurement Annex'!C7</f>
        <v>Procurement of Equipment</v>
      </c>
      <c r="D24" s="40"/>
      <c r="E24" s="40"/>
      <c r="F24" s="40"/>
      <c r="G24" s="40"/>
      <c r="H24" s="40"/>
      <c r="I24" s="40"/>
      <c r="J24" s="41">
        <f>'6.Procurement Annex'!O7</f>
        <v>652.81846000000007</v>
      </c>
      <c r="K24" s="41">
        <f>'NUHM Summary'!H74</f>
        <v>11</v>
      </c>
      <c r="L24" s="41" t="e">
        <f>'6.Procurement Annex'!R7</f>
        <v>#VALUE!</v>
      </c>
      <c r="M24" s="41">
        <f>'NUHM Summary'!I74</f>
        <v>0</v>
      </c>
      <c r="N24" s="26"/>
      <c r="O24" s="26"/>
      <c r="P24" s="26"/>
      <c r="Q24" s="26"/>
      <c r="R24" s="26"/>
      <c r="S24" s="26"/>
      <c r="T24" s="26"/>
      <c r="U24" s="26"/>
      <c r="V24" s="26"/>
      <c r="W24" s="26"/>
      <c r="X24" s="26"/>
      <c r="Y24" s="26"/>
      <c r="Z24" s="26"/>
    </row>
    <row r="25" spans="1:26" ht="11.25" customHeight="1">
      <c r="A25" s="48">
        <f>'6.Procurement Annex'!A141</f>
        <v>6.2</v>
      </c>
      <c r="B25" s="48" t="str">
        <f>'NUHM Summary'!A80</f>
        <v>U.6.2</v>
      </c>
      <c r="C25" s="49" t="str">
        <f>'6.Procurement Annex'!C141</f>
        <v xml:space="preserve">Procurement of Drugs and supplies </v>
      </c>
      <c r="D25" s="40"/>
      <c r="E25" s="40"/>
      <c r="F25" s="40"/>
      <c r="G25" s="40"/>
      <c r="H25" s="40"/>
      <c r="I25" s="40"/>
      <c r="J25" s="41">
        <f>'6.Procurement Annex'!O141</f>
        <v>1478.0499492000001</v>
      </c>
      <c r="K25" s="41">
        <f>'NUHM Summary'!H80</f>
        <v>2</v>
      </c>
      <c r="L25" s="41">
        <f>'6.Procurement Annex'!R141</f>
        <v>0</v>
      </c>
      <c r="M25" s="41">
        <f>'NUHM Summary'!I80</f>
        <v>0</v>
      </c>
      <c r="N25" s="26"/>
      <c r="O25" s="26"/>
      <c r="P25" s="26"/>
      <c r="Q25" s="26"/>
      <c r="R25" s="26"/>
      <c r="S25" s="26"/>
      <c r="T25" s="26"/>
      <c r="U25" s="26"/>
      <c r="V25" s="26"/>
      <c r="W25" s="26"/>
      <c r="X25" s="26"/>
      <c r="Y25" s="26"/>
      <c r="Z25" s="26"/>
    </row>
    <row r="26" spans="1:26" ht="11.25" customHeight="1">
      <c r="A26" s="48">
        <f>'6.Procurement Annex'!A263</f>
        <v>6.3</v>
      </c>
      <c r="B26" s="48" t="str">
        <f>'NUHM Summary'!A91</f>
        <v>U.6.3</v>
      </c>
      <c r="C26" s="49" t="str">
        <f>'6.Procurement Annex'!C263</f>
        <v>Other Drugs (please specify)</v>
      </c>
      <c r="D26" s="40"/>
      <c r="E26" s="40"/>
      <c r="F26" s="40"/>
      <c r="G26" s="40"/>
      <c r="H26" s="40"/>
      <c r="I26" s="40"/>
      <c r="J26" s="41">
        <f>'6.Procurement Annex'!O263</f>
        <v>0</v>
      </c>
      <c r="K26" s="41">
        <f>'NUHM Summary'!H91</f>
        <v>0</v>
      </c>
      <c r="L26" s="41">
        <f>'6.Procurement Annex'!R263</f>
        <v>0</v>
      </c>
      <c r="M26" s="41">
        <f>'NUHM Summary'!I91</f>
        <v>0</v>
      </c>
      <c r="N26" s="26"/>
      <c r="O26" s="26"/>
      <c r="P26" s="26"/>
      <c r="Q26" s="26"/>
      <c r="R26" s="26"/>
      <c r="S26" s="26"/>
      <c r="T26" s="26"/>
      <c r="U26" s="26"/>
      <c r="V26" s="26"/>
      <c r="W26" s="26"/>
      <c r="X26" s="26"/>
      <c r="Y26" s="26"/>
      <c r="Z26" s="26"/>
    </row>
    <row r="27" spans="1:26" ht="11.25" customHeight="1">
      <c r="A27" s="48">
        <f>'6.Procurement Annex'!A265</f>
        <v>6.4</v>
      </c>
      <c r="B27" s="48" t="str">
        <f>'NUHM Summary'!A92</f>
        <v>U.6.4</v>
      </c>
      <c r="C27" s="49" t="str">
        <f>'6.Procurement Annex'!C265</f>
        <v>National Free Diagnostic services</v>
      </c>
      <c r="D27" s="40"/>
      <c r="E27" s="40"/>
      <c r="F27" s="40"/>
      <c r="G27" s="40"/>
      <c r="H27" s="40"/>
      <c r="I27" s="40"/>
      <c r="J27" s="41">
        <f>'6.Procurement Annex'!O265</f>
        <v>18.21</v>
      </c>
      <c r="K27" s="41">
        <f>'NUHM Summary'!H92</f>
        <v>2</v>
      </c>
      <c r="L27" s="41">
        <f>'6.Procurement Annex'!R265</f>
        <v>0</v>
      </c>
      <c r="M27" s="41">
        <f>'NUHM Summary'!I92</f>
        <v>0</v>
      </c>
      <c r="N27" s="26"/>
      <c r="O27" s="26"/>
      <c r="P27" s="26"/>
      <c r="Q27" s="26"/>
      <c r="R27" s="26"/>
      <c r="S27" s="26"/>
      <c r="T27" s="26"/>
      <c r="U27" s="26"/>
      <c r="V27" s="26"/>
      <c r="W27" s="26"/>
      <c r="X27" s="26"/>
      <c r="Y27" s="26"/>
      <c r="Z27" s="26"/>
    </row>
    <row r="28" spans="1:26" ht="11.25" customHeight="1">
      <c r="A28" s="48">
        <f>'6.Procurement Annex'!A271</f>
        <v>6.5</v>
      </c>
      <c r="B28" s="48" t="str">
        <f>'NUHM Summary'!A96</f>
        <v>U.6.5</v>
      </c>
      <c r="C28" s="49" t="str">
        <f>'6.Procurement Annex'!C271</f>
        <v>Procurement (Others)</v>
      </c>
      <c r="D28" s="40"/>
      <c r="E28" s="40"/>
      <c r="F28" s="40"/>
      <c r="G28" s="40"/>
      <c r="H28" s="40"/>
      <c r="I28" s="40"/>
      <c r="J28" s="41">
        <f>'6.Procurement Annex'!O271</f>
        <v>34.200000000000003</v>
      </c>
      <c r="K28" s="41">
        <f>'NUHM Summary'!H96</f>
        <v>1.6</v>
      </c>
      <c r="L28" s="41">
        <f>'6.Procurement Annex'!R271</f>
        <v>0</v>
      </c>
      <c r="M28" s="41">
        <f>'NUHM Summary'!I96</f>
        <v>0</v>
      </c>
      <c r="N28" s="26"/>
      <c r="O28" s="26"/>
      <c r="P28" s="26"/>
      <c r="Q28" s="26"/>
      <c r="R28" s="26"/>
      <c r="S28" s="26"/>
      <c r="T28" s="26"/>
      <c r="U28" s="26"/>
      <c r="V28" s="26"/>
      <c r="W28" s="26"/>
      <c r="X28" s="26"/>
      <c r="Y28" s="26"/>
      <c r="Z28" s="26"/>
    </row>
    <row r="29" spans="1:26" ht="11.25" customHeight="1">
      <c r="A29" s="47">
        <f>+'7.Referral Transport Annex'!A6</f>
        <v>7</v>
      </c>
      <c r="B29" s="47" t="str">
        <f>'NUHM Summary'!A99</f>
        <v>U.7</v>
      </c>
      <c r="C29" s="34" t="str">
        <f>+'7.Referral Transport Annex'!C6</f>
        <v>Referral Transport</v>
      </c>
      <c r="D29" s="50"/>
      <c r="E29" s="50"/>
      <c r="F29" s="50"/>
      <c r="G29" s="50"/>
      <c r="H29" s="50"/>
      <c r="I29" s="50"/>
      <c r="J29" s="36">
        <f>'7.Referral Transport Annex'!O6</f>
        <v>259.50009999999997</v>
      </c>
      <c r="K29" s="36">
        <f>'NUHM Summary'!H99</f>
        <v>0</v>
      </c>
      <c r="L29" s="36">
        <f>+'7.Referral Transport Annex'!R6</f>
        <v>0</v>
      </c>
      <c r="M29" s="36">
        <f>'NUHM Summary'!I99</f>
        <v>0</v>
      </c>
      <c r="N29" s="51"/>
      <c r="O29" s="51"/>
      <c r="P29" s="51"/>
      <c r="Q29" s="51"/>
      <c r="R29" s="51"/>
      <c r="S29" s="51"/>
      <c r="T29" s="51"/>
      <c r="U29" s="51"/>
      <c r="V29" s="51"/>
      <c r="W29" s="51"/>
      <c r="X29" s="51"/>
      <c r="Y29" s="51"/>
      <c r="Z29" s="51"/>
    </row>
    <row r="30" spans="1:26" ht="11.25" customHeight="1">
      <c r="A30" s="47">
        <f>'8.Human Resources (SD) Annex'!A6</f>
        <v>8</v>
      </c>
      <c r="B30" s="47" t="str">
        <f>'NUHM Summary'!A101</f>
        <v>U.8</v>
      </c>
      <c r="C30" s="52" t="str">
        <f>'8.Human Resources (SD) Annex'!C6</f>
        <v>Human Resources</v>
      </c>
      <c r="D30" s="36"/>
      <c r="E30" s="36"/>
      <c r="F30" s="36"/>
      <c r="G30" s="36"/>
      <c r="H30" s="36"/>
      <c r="I30" s="36"/>
      <c r="J30" s="36">
        <f>'8.Human Resources (SD) Annex'!O6</f>
        <v>1978.9523885714286</v>
      </c>
      <c r="K30" s="36">
        <f>'NUHM Summary'!H101</f>
        <v>117.76635999999999</v>
      </c>
      <c r="L30" s="36">
        <f>+'8.Human Resources (SD) Annex'!R6</f>
        <v>0</v>
      </c>
      <c r="M30" s="36">
        <f>'NUHM Summary'!I101</f>
        <v>0</v>
      </c>
      <c r="N30" s="26"/>
      <c r="O30" s="26"/>
      <c r="P30" s="26"/>
      <c r="Q30" s="26"/>
      <c r="R30" s="26"/>
      <c r="S30" s="26"/>
      <c r="T30" s="26"/>
      <c r="U30" s="26"/>
      <c r="V30" s="26"/>
      <c r="W30" s="26"/>
      <c r="X30" s="26"/>
      <c r="Y30" s="26"/>
      <c r="Z30" s="26"/>
    </row>
    <row r="31" spans="1:26" ht="11.25" customHeight="1">
      <c r="A31" s="38">
        <f>+'8.Human Resources (SD) Annex'!A7</f>
        <v>8.1</v>
      </c>
      <c r="B31" s="38" t="str">
        <f>'NUHM Summary'!A102</f>
        <v>U.8.1</v>
      </c>
      <c r="C31" s="39" t="str">
        <f>+'8.Human Resources (SD) Annex'!C7</f>
        <v>Human Resources</v>
      </c>
      <c r="D31" s="40"/>
      <c r="E31" s="40"/>
      <c r="F31" s="40"/>
      <c r="G31" s="40"/>
      <c r="H31" s="40"/>
      <c r="I31" s="40"/>
      <c r="J31" s="41">
        <f>'8.Human Resources (SD) Annex'!O7</f>
        <v>1965.4473885714287</v>
      </c>
      <c r="K31" s="41">
        <f>'NUHM Summary'!H102</f>
        <v>105.08256</v>
      </c>
      <c r="L31" s="41">
        <f>+'8.Human Resources (SD) Annex'!R7</f>
        <v>0</v>
      </c>
      <c r="M31" s="41">
        <f>'NUHM Summary'!I102</f>
        <v>0</v>
      </c>
      <c r="N31" s="26"/>
      <c r="O31" s="26"/>
      <c r="P31" s="26"/>
      <c r="Q31" s="26"/>
      <c r="R31" s="26"/>
      <c r="S31" s="26"/>
      <c r="T31" s="26"/>
      <c r="U31" s="26"/>
      <c r="V31" s="26"/>
      <c r="W31" s="26"/>
      <c r="X31" s="26"/>
      <c r="Y31" s="26"/>
      <c r="Z31" s="26"/>
    </row>
    <row r="32" spans="1:26" ht="11.25" customHeight="1">
      <c r="A32" s="38">
        <f>+'8.Human Resources (SD) Annex'!A158</f>
        <v>8.1999999999999993</v>
      </c>
      <c r="B32" s="38" t="str">
        <f>'NUHM Summary'!A150</f>
        <v>U.8.2</v>
      </c>
      <c r="C32" s="39" t="str">
        <f>+'8.Human Resources (SD) Annex'!C158</f>
        <v xml:space="preserve">Annual increment for all the existing SD positions </v>
      </c>
      <c r="D32" s="54"/>
      <c r="E32" s="54"/>
      <c r="F32" s="54"/>
      <c r="G32" s="54"/>
      <c r="H32" s="54"/>
      <c r="I32" s="54"/>
      <c r="J32" s="41">
        <f>'8.Human Resources (SD) Annex'!O158</f>
        <v>7.37</v>
      </c>
      <c r="K32" s="41">
        <f>'NUHM Summary'!H150</f>
        <v>3.3706</v>
      </c>
      <c r="L32" s="41">
        <f>+'8.Human Resources (SD) Annex'!R158</f>
        <v>0</v>
      </c>
      <c r="M32" s="41">
        <f>'NUHM Summary'!I150</f>
        <v>0</v>
      </c>
      <c r="N32" s="51"/>
      <c r="O32" s="51"/>
      <c r="P32" s="51"/>
      <c r="Q32" s="51"/>
      <c r="R32" s="51"/>
      <c r="S32" s="51"/>
      <c r="T32" s="51"/>
      <c r="U32" s="51"/>
      <c r="V32" s="51"/>
      <c r="W32" s="51"/>
      <c r="X32" s="51"/>
      <c r="Y32" s="51"/>
      <c r="Z32" s="51"/>
    </row>
    <row r="33" spans="1:26" ht="11.25" customHeight="1">
      <c r="A33" s="38">
        <f>+'8.Human Resources (SD) Annex'!A159</f>
        <v>8.3000000000000007</v>
      </c>
      <c r="B33" s="38" t="str">
        <f>'NUHM Summary'!A151</f>
        <v>U.8.3</v>
      </c>
      <c r="C33" s="39" t="str">
        <f>+'8.Human Resources (SD) Annex'!C159</f>
        <v>EPF (Employer's contribution) @ 13.36% for salaries &lt;= Rs.15,000 pm</v>
      </c>
      <c r="D33" s="54"/>
      <c r="E33" s="54"/>
      <c r="F33" s="54"/>
      <c r="G33" s="54"/>
      <c r="H33" s="54"/>
      <c r="I33" s="54"/>
      <c r="J33" s="41">
        <f>'8.Human Resources (SD) Annex'!O159</f>
        <v>3.89</v>
      </c>
      <c r="K33" s="41">
        <f>'NUHM Summary'!H151</f>
        <v>9.3132000000000001</v>
      </c>
      <c r="L33" s="41">
        <f>+'8.Human Resources (SD) Annex'!R159</f>
        <v>0</v>
      </c>
      <c r="M33" s="41">
        <f>'NUHM Summary'!I151</f>
        <v>0</v>
      </c>
      <c r="N33" s="51"/>
      <c r="O33" s="51"/>
      <c r="P33" s="51"/>
      <c r="Q33" s="51"/>
      <c r="R33" s="51"/>
      <c r="S33" s="51"/>
      <c r="T33" s="51"/>
      <c r="U33" s="51"/>
      <c r="V33" s="51"/>
      <c r="W33" s="51"/>
      <c r="X33" s="51"/>
      <c r="Y33" s="51"/>
      <c r="Z33" s="51"/>
    </row>
    <row r="34" spans="1:26" ht="11.25" customHeight="1">
      <c r="A34" s="38">
        <f>+'8.Human Resources (SD) Annex'!A160</f>
        <v>8.4</v>
      </c>
      <c r="B34" s="38" t="str">
        <f>'NUHM Summary'!A152</f>
        <v>U.8.4</v>
      </c>
      <c r="C34" s="39" t="str">
        <f>+'8.Human Resources (SD) Annex'!C160</f>
        <v>Incentives and Allowances</v>
      </c>
      <c r="D34" s="40"/>
      <c r="E34" s="40"/>
      <c r="F34" s="40"/>
      <c r="G34" s="40"/>
      <c r="H34" s="40"/>
      <c r="I34" s="40"/>
      <c r="J34" s="41">
        <f>'8.Human Resources (SD) Annex'!O160</f>
        <v>2.2450000000000001</v>
      </c>
      <c r="K34" s="41">
        <f>'NUHM Summary'!H152</f>
        <v>0</v>
      </c>
      <c r="L34" s="41">
        <f>+'8.Human Resources (SD) Annex'!R160</f>
        <v>0</v>
      </c>
      <c r="M34" s="41">
        <f>'NUHM Summary'!I152</f>
        <v>0</v>
      </c>
      <c r="N34" s="26"/>
      <c r="O34" s="26"/>
      <c r="P34" s="26"/>
      <c r="Q34" s="26"/>
      <c r="R34" s="26"/>
      <c r="S34" s="26"/>
      <c r="T34" s="26"/>
      <c r="U34" s="26"/>
      <c r="V34" s="26"/>
      <c r="W34" s="26"/>
      <c r="X34" s="26"/>
      <c r="Y34" s="26"/>
      <c r="Z34" s="26"/>
    </row>
    <row r="35" spans="1:26" ht="11.25" customHeight="1">
      <c r="A35" s="32">
        <f>+'9.Training Annex'!A6</f>
        <v>9</v>
      </c>
      <c r="B35" s="47" t="str">
        <f>'NUHM Summary'!A155</f>
        <v>U.9</v>
      </c>
      <c r="C35" s="55" t="str">
        <f>+'9.Training Annex'!C6</f>
        <v>Training</v>
      </c>
      <c r="D35" s="50"/>
      <c r="E35" s="50"/>
      <c r="F35" s="50"/>
      <c r="G35" s="50"/>
      <c r="H35" s="50"/>
      <c r="I35" s="50"/>
      <c r="J35" s="36">
        <f>'9.Training Annex'!O6</f>
        <v>284.85865700054001</v>
      </c>
      <c r="K35" s="36">
        <f>'NUHM Summary'!H155</f>
        <v>0.6</v>
      </c>
      <c r="L35" s="36">
        <f>+'9.Training Annex'!R6</f>
        <v>0</v>
      </c>
      <c r="M35" s="36">
        <f>'NUHM Summary'!I155</f>
        <v>0</v>
      </c>
      <c r="N35" s="51"/>
      <c r="O35" s="51"/>
      <c r="P35" s="51"/>
      <c r="Q35" s="51"/>
      <c r="R35" s="51"/>
      <c r="S35" s="51"/>
      <c r="T35" s="51"/>
      <c r="U35" s="51"/>
      <c r="V35" s="51"/>
      <c r="W35" s="51"/>
      <c r="X35" s="51"/>
      <c r="Y35" s="51"/>
      <c r="Z35" s="51"/>
    </row>
    <row r="36" spans="1:26" ht="11.25" customHeight="1">
      <c r="A36" s="38">
        <f>+'9.Training Annex'!A7</f>
        <v>9.1</v>
      </c>
      <c r="B36" s="38" t="str">
        <f>'NUHM Summary'!A156</f>
        <v>U.9.1</v>
      </c>
      <c r="C36" s="39" t="str">
        <f>+'9.Training Annex'!C7</f>
        <v>Setting Up &amp; Strengthening of Skill Lab/ Other Training Centres or institutes including medical (DNB/CPS)/paramedical/nursing courses</v>
      </c>
      <c r="D36" s="54"/>
      <c r="E36" s="54"/>
      <c r="F36" s="54"/>
      <c r="G36" s="54"/>
      <c r="H36" s="54"/>
      <c r="I36" s="54"/>
      <c r="J36" s="41">
        <f>'9.Training Annex'!O7</f>
        <v>25.3</v>
      </c>
      <c r="K36" s="41">
        <f>'NUHM Summary'!H156</f>
        <v>0</v>
      </c>
      <c r="L36" s="41">
        <f>+'9.Training Annex'!R7</f>
        <v>0</v>
      </c>
      <c r="M36" s="41">
        <f>'NUHM Summary'!I156</f>
        <v>0</v>
      </c>
      <c r="N36" s="51"/>
      <c r="O36" s="51"/>
      <c r="P36" s="51"/>
      <c r="Q36" s="51"/>
      <c r="R36" s="51"/>
      <c r="S36" s="51"/>
      <c r="T36" s="51"/>
      <c r="U36" s="51"/>
      <c r="V36" s="51"/>
      <c r="W36" s="51"/>
      <c r="X36" s="51"/>
      <c r="Y36" s="51"/>
      <c r="Z36" s="51"/>
    </row>
    <row r="37" spans="1:26" ht="11.25" customHeight="1">
      <c r="A37" s="38">
        <f>+'9.Training Annex'!A20</f>
        <v>9.1999999999999993</v>
      </c>
      <c r="B37" s="38" t="str">
        <f>'NUHM Summary'!A159</f>
        <v>U.9.2</v>
      </c>
      <c r="C37" s="39" t="str">
        <f>+'9.Training Annex'!C20</f>
        <v>HR for Skill Lab/ Training Institutes/ SIHFW</v>
      </c>
      <c r="D37" s="54"/>
      <c r="E37" s="54"/>
      <c r="F37" s="54"/>
      <c r="G37" s="54"/>
      <c r="H37" s="54"/>
      <c r="I37" s="54"/>
      <c r="J37" s="41">
        <f>'9.Training Annex'!O20</f>
        <v>43.308675000000001</v>
      </c>
      <c r="K37" s="41">
        <f>'NUHM Summary'!H159</f>
        <v>0</v>
      </c>
      <c r="L37" s="41">
        <f>+'9.Training Annex'!R20</f>
        <v>0</v>
      </c>
      <c r="M37" s="41">
        <f>'NUHM Summary'!I159</f>
        <v>0</v>
      </c>
      <c r="N37" s="51"/>
      <c r="O37" s="51"/>
      <c r="P37" s="51"/>
      <c r="Q37" s="51"/>
      <c r="R37" s="51"/>
      <c r="S37" s="51"/>
      <c r="T37" s="51"/>
      <c r="U37" s="51"/>
      <c r="V37" s="51"/>
      <c r="W37" s="51"/>
      <c r="X37" s="51"/>
      <c r="Y37" s="51"/>
      <c r="Z37" s="51"/>
    </row>
    <row r="38" spans="1:26" ht="11.25" customHeight="1">
      <c r="A38" s="38">
        <f>+'9.Training Annex'!A25</f>
        <v>9.3000000000000007</v>
      </c>
      <c r="B38" s="38" t="str">
        <f>'NUHM Summary'!A160</f>
        <v>U.9.3</v>
      </c>
      <c r="C38" s="39" t="str">
        <f>+'9.Training Annex'!C25</f>
        <v>Annual increment for all the existing positions</v>
      </c>
      <c r="D38" s="54"/>
      <c r="E38" s="54"/>
      <c r="F38" s="54"/>
      <c r="G38" s="54"/>
      <c r="H38" s="54"/>
      <c r="I38" s="54"/>
      <c r="J38" s="41">
        <f>'9.Training Annex'!O25</f>
        <v>0</v>
      </c>
      <c r="K38" s="41">
        <f>'NUHM Summary'!H160</f>
        <v>0</v>
      </c>
      <c r="L38" s="41">
        <f>+'9.Training Annex'!R25</f>
        <v>0</v>
      </c>
      <c r="M38" s="41">
        <f>'NUHM Summary'!I160</f>
        <v>0</v>
      </c>
      <c r="N38" s="51"/>
      <c r="O38" s="51"/>
      <c r="P38" s="51"/>
      <c r="Q38" s="51"/>
      <c r="R38" s="51"/>
      <c r="S38" s="51"/>
      <c r="T38" s="51"/>
      <c r="U38" s="51"/>
      <c r="V38" s="51"/>
      <c r="W38" s="51"/>
      <c r="X38" s="51"/>
      <c r="Y38" s="51"/>
      <c r="Z38" s="51"/>
    </row>
    <row r="39" spans="1:26" ht="11.25" customHeight="1">
      <c r="A39" s="38">
        <f>+'9.Training Annex'!A26</f>
        <v>9.4</v>
      </c>
      <c r="B39" s="38" t="str">
        <f>'NUHM Summary'!A161</f>
        <v>U.9.4</v>
      </c>
      <c r="C39" s="39" t="str">
        <f>+'9.Training Annex'!C26</f>
        <v>EPF (Employer's contribution) @ 13.36% for salaries &lt;= Rs.15,000 pm</v>
      </c>
      <c r="D39" s="54"/>
      <c r="E39" s="54"/>
      <c r="F39" s="54"/>
      <c r="G39" s="54"/>
      <c r="H39" s="54"/>
      <c r="I39" s="54"/>
      <c r="J39" s="41">
        <f>'9.Training Annex'!O26</f>
        <v>0</v>
      </c>
      <c r="K39" s="41">
        <f>'NUHM Summary'!H161</f>
        <v>0</v>
      </c>
      <c r="L39" s="41">
        <f>+'9.Training Annex'!R26</f>
        <v>0</v>
      </c>
      <c r="M39" s="41">
        <f>'NUHM Summary'!I161</f>
        <v>0</v>
      </c>
      <c r="N39" s="51"/>
      <c r="O39" s="51"/>
      <c r="P39" s="51"/>
      <c r="Q39" s="51"/>
      <c r="R39" s="51"/>
      <c r="S39" s="51"/>
      <c r="T39" s="51"/>
      <c r="U39" s="51"/>
      <c r="V39" s="51"/>
      <c r="W39" s="51"/>
      <c r="X39" s="51"/>
      <c r="Y39" s="51"/>
      <c r="Z39" s="51"/>
    </row>
    <row r="40" spans="1:26" ht="11.25" customHeight="1">
      <c r="A40" s="38">
        <f>+'9.Training Annex'!A27</f>
        <v>9.5</v>
      </c>
      <c r="B40" s="38" t="str">
        <f>'NUHM Summary'!A162</f>
        <v>U.9.5</v>
      </c>
      <c r="C40" s="39" t="str">
        <f>+'9.Training Annex'!C27</f>
        <v>Trainings including medical (DNB/CPS)/paramedical/nursing courses</v>
      </c>
      <c r="D40" s="54"/>
      <c r="E40" s="54"/>
      <c r="F40" s="54"/>
      <c r="G40" s="54"/>
      <c r="H40" s="54"/>
      <c r="I40" s="54"/>
      <c r="J40" s="41">
        <f>'9.Training Annex'!O27</f>
        <v>216.24998200054</v>
      </c>
      <c r="K40" s="41">
        <f>'NUHM Summary'!H162</f>
        <v>0.6</v>
      </c>
      <c r="L40" s="41">
        <f>+'9.Training Annex'!R27</f>
        <v>0</v>
      </c>
      <c r="M40" s="41">
        <f>'NUHM Summary'!I162</f>
        <v>0</v>
      </c>
      <c r="N40" s="51"/>
      <c r="O40" s="51"/>
      <c r="P40" s="51"/>
      <c r="Q40" s="51"/>
      <c r="R40" s="51"/>
      <c r="S40" s="51"/>
      <c r="T40" s="51"/>
      <c r="U40" s="51"/>
      <c r="V40" s="51"/>
      <c r="W40" s="51"/>
      <c r="X40" s="51"/>
      <c r="Y40" s="51"/>
      <c r="Z40" s="51"/>
    </row>
    <row r="41" spans="1:26" ht="11.25" customHeight="1">
      <c r="A41" s="56">
        <f>+'10.Review Research &amp; Surveillen'!A6</f>
        <v>10</v>
      </c>
      <c r="B41" s="56" t="str">
        <f>'NUHM Summary'!A180</f>
        <v>U.10</v>
      </c>
      <c r="C41" s="34" t="str">
        <f>+'10.Review Research &amp; Surveillen'!C6</f>
        <v>Reviews, Research, Surveys and Surveillance</v>
      </c>
      <c r="D41" s="50"/>
      <c r="E41" s="50"/>
      <c r="F41" s="50"/>
      <c r="G41" s="50"/>
      <c r="H41" s="50"/>
      <c r="I41" s="50"/>
      <c r="J41" s="36">
        <f>'10.Review Research &amp; Surveillen'!O6</f>
        <v>20.765000000000001</v>
      </c>
      <c r="K41" s="57">
        <f>'NUHM Summary'!H180</f>
        <v>0</v>
      </c>
      <c r="L41" s="36">
        <f>+'10.Review Research &amp; Surveillen'!R6</f>
        <v>0</v>
      </c>
      <c r="M41" s="57">
        <f>'NUHM Summary'!I180</f>
        <v>0</v>
      </c>
      <c r="N41" s="51"/>
      <c r="O41" s="51"/>
      <c r="P41" s="51"/>
      <c r="Q41" s="51"/>
      <c r="R41" s="51"/>
      <c r="S41" s="51"/>
      <c r="T41" s="51"/>
      <c r="U41" s="51"/>
      <c r="V41" s="51"/>
      <c r="W41" s="51"/>
      <c r="X41" s="51"/>
      <c r="Y41" s="51"/>
      <c r="Z41" s="51"/>
    </row>
    <row r="42" spans="1:26" ht="11.25" customHeight="1">
      <c r="A42" s="38">
        <f>+'10.Review Research &amp; Surveillen'!A7</f>
        <v>10.1</v>
      </c>
      <c r="B42" s="38" t="str">
        <f>'NUHM Summary'!A181</f>
        <v>U.10.1</v>
      </c>
      <c r="C42" s="39" t="str">
        <f>+'10.Review Research &amp; Surveillen'!C7</f>
        <v>Reviews</v>
      </c>
      <c r="D42" s="54"/>
      <c r="E42" s="54"/>
      <c r="F42" s="54"/>
      <c r="G42" s="54"/>
      <c r="H42" s="54"/>
      <c r="I42" s="54"/>
      <c r="J42" s="41">
        <f>'10.Review Research &amp; Surveillen'!O7</f>
        <v>1.415</v>
      </c>
      <c r="K42" s="41">
        <f>'NUHM Summary'!H181</f>
        <v>0</v>
      </c>
      <c r="L42" s="41">
        <f>+'10.Review Research &amp; Surveillen'!R7</f>
        <v>0</v>
      </c>
      <c r="M42" s="41">
        <f>'NUHM Summary'!I181</f>
        <v>0</v>
      </c>
      <c r="N42" s="51"/>
      <c r="O42" s="51"/>
      <c r="P42" s="51"/>
      <c r="Q42" s="51"/>
      <c r="R42" s="51"/>
      <c r="S42" s="51"/>
      <c r="T42" s="51"/>
      <c r="U42" s="51"/>
      <c r="V42" s="51"/>
      <c r="W42" s="51"/>
      <c r="X42" s="51"/>
      <c r="Y42" s="51"/>
      <c r="Z42" s="51"/>
    </row>
    <row r="43" spans="1:26" ht="11.25" customHeight="1">
      <c r="A43" s="38">
        <f>+'10.Review Research &amp; Surveillen'!A11</f>
        <v>10.199999999999999</v>
      </c>
      <c r="B43" s="38" t="str">
        <f>'NUHM Summary'!A184</f>
        <v>U.10.2</v>
      </c>
      <c r="C43" s="39" t="str">
        <f>+'10.Review Research &amp; Surveillen'!C11</f>
        <v>Research &amp; Surveys</v>
      </c>
      <c r="D43" s="54"/>
      <c r="E43" s="54"/>
      <c r="F43" s="54"/>
      <c r="G43" s="54"/>
      <c r="H43" s="54"/>
      <c r="I43" s="54"/>
      <c r="J43" s="41">
        <f>'10.Review Research &amp; Surveillen'!O11</f>
        <v>3.8</v>
      </c>
      <c r="K43" s="41">
        <f>'NUHM Summary'!H184</f>
        <v>0</v>
      </c>
      <c r="L43" s="41">
        <f>+'10.Review Research &amp; Surveillen'!R11</f>
        <v>0</v>
      </c>
      <c r="M43" s="41">
        <f>'NUHM Summary'!I184</f>
        <v>0</v>
      </c>
      <c r="N43" s="51"/>
      <c r="O43" s="51"/>
      <c r="P43" s="51"/>
      <c r="Q43" s="51"/>
      <c r="R43" s="51"/>
      <c r="S43" s="51"/>
      <c r="T43" s="51"/>
      <c r="U43" s="51"/>
      <c r="V43" s="51"/>
      <c r="W43" s="51"/>
      <c r="X43" s="51"/>
      <c r="Y43" s="51"/>
      <c r="Z43" s="51"/>
    </row>
    <row r="44" spans="1:26" ht="11.25" customHeight="1">
      <c r="A44" s="38">
        <f>+'10.Review Research &amp; Surveillen'!A33</f>
        <v>10.3</v>
      </c>
      <c r="B44" s="38" t="str">
        <f>'NUHM Summary'!A188</f>
        <v>U.10.3</v>
      </c>
      <c r="C44" s="39" t="str">
        <f>+'10.Review Research &amp; Surveillen'!C33</f>
        <v>Surveillance</v>
      </c>
      <c r="D44" s="54"/>
      <c r="E44" s="54"/>
      <c r="F44" s="54"/>
      <c r="G44" s="54"/>
      <c r="H44" s="54"/>
      <c r="I44" s="54"/>
      <c r="J44" s="41">
        <f>'10.Review Research &amp; Surveillen'!O33</f>
        <v>6</v>
      </c>
      <c r="K44" s="41">
        <f>'NUHM Summary'!H188</f>
        <v>0</v>
      </c>
      <c r="L44" s="41">
        <f>+'10.Review Research &amp; Surveillen'!R33</f>
        <v>0</v>
      </c>
      <c r="M44" s="41">
        <f>'NUHM Summary'!I188</f>
        <v>0</v>
      </c>
      <c r="N44" s="51"/>
      <c r="O44" s="51"/>
      <c r="P44" s="51"/>
      <c r="Q44" s="51"/>
      <c r="R44" s="51"/>
      <c r="S44" s="51"/>
      <c r="T44" s="51"/>
      <c r="U44" s="51"/>
      <c r="V44" s="51"/>
      <c r="W44" s="51"/>
      <c r="X44" s="51"/>
      <c r="Y44" s="51"/>
      <c r="Z44" s="51"/>
    </row>
    <row r="45" spans="1:26" ht="11.25" customHeight="1">
      <c r="A45" s="38">
        <f>+'10.Review Research &amp; Surveillen'!A46</f>
        <v>10.4</v>
      </c>
      <c r="B45" s="38" t="str">
        <f>'NUHM Summary'!A189</f>
        <v>U.10.4</v>
      </c>
      <c r="C45" s="39" t="str">
        <f>+'10.Review Research &amp; Surveillen'!C46</f>
        <v xml:space="preserve">Other Recurring cost </v>
      </c>
      <c r="D45" s="54"/>
      <c r="E45" s="54"/>
      <c r="F45" s="54"/>
      <c r="G45" s="54"/>
      <c r="H45" s="54"/>
      <c r="I45" s="54"/>
      <c r="J45" s="41">
        <f>'10.Review Research &amp; Surveillen'!O46</f>
        <v>9.5500000000000007</v>
      </c>
      <c r="K45" s="41">
        <f>'NUHM Summary'!H189</f>
        <v>0</v>
      </c>
      <c r="L45" s="41">
        <f>+'10.Review Research &amp; Surveillen'!R46</f>
        <v>0</v>
      </c>
      <c r="M45" s="41">
        <f>'NUHM Summary'!I189</f>
        <v>0</v>
      </c>
      <c r="N45" s="51"/>
      <c r="O45" s="51"/>
      <c r="P45" s="51"/>
      <c r="Q45" s="51"/>
      <c r="R45" s="51"/>
      <c r="S45" s="51"/>
      <c r="T45" s="51"/>
      <c r="U45" s="51"/>
      <c r="V45" s="51"/>
      <c r="W45" s="51"/>
      <c r="X45" s="51"/>
      <c r="Y45" s="51"/>
      <c r="Z45" s="51"/>
    </row>
    <row r="46" spans="1:26" ht="11.25" customHeight="1">
      <c r="A46" s="47">
        <f>'11.IEC-BCC Annex'!A6</f>
        <v>11</v>
      </c>
      <c r="B46" s="47" t="str">
        <f>'NUHM Summary'!A190</f>
        <v>U.11</v>
      </c>
      <c r="C46" s="55" t="str">
        <f>'11.IEC-BCC Annex'!C6</f>
        <v>IEC/BCC</v>
      </c>
      <c r="D46" s="50"/>
      <c r="E46" s="50"/>
      <c r="F46" s="50"/>
      <c r="G46" s="50"/>
      <c r="H46" s="50"/>
      <c r="I46" s="50"/>
      <c r="J46" s="36">
        <f>'11.IEC-BCC Annex'!O6</f>
        <v>200.18844000000001</v>
      </c>
      <c r="K46" s="36">
        <f>'NUHM Summary'!H190</f>
        <v>1</v>
      </c>
      <c r="L46" s="36">
        <f>'11.IEC-BCC Annex'!R6</f>
        <v>0</v>
      </c>
      <c r="M46" s="36">
        <f>'NUHM Summary'!I190</f>
        <v>0</v>
      </c>
      <c r="N46" s="51"/>
      <c r="O46" s="51"/>
      <c r="P46" s="51"/>
      <c r="Q46" s="51"/>
      <c r="R46" s="51"/>
      <c r="S46" s="51"/>
      <c r="T46" s="51"/>
      <c r="U46" s="51"/>
      <c r="V46" s="51"/>
      <c r="W46" s="51"/>
      <c r="X46" s="51"/>
      <c r="Y46" s="51"/>
      <c r="Z46" s="51"/>
    </row>
    <row r="47" spans="1:26" ht="11.25" customHeight="1">
      <c r="A47" s="47">
        <f>'12.Printing Annex'!A6</f>
        <v>12</v>
      </c>
      <c r="B47" s="47" t="str">
        <f>'NUHM Summary'!A197</f>
        <v>U.12</v>
      </c>
      <c r="C47" s="34" t="str">
        <f>'12.Printing Annex'!C6</f>
        <v>Printing</v>
      </c>
      <c r="D47" s="50"/>
      <c r="E47" s="50"/>
      <c r="F47" s="50"/>
      <c r="G47" s="50"/>
      <c r="H47" s="50"/>
      <c r="I47" s="50"/>
      <c r="J47" s="36">
        <f>'12.Printing Annex'!O6</f>
        <v>97.614810000000006</v>
      </c>
      <c r="K47" s="36">
        <f>'NUHM Summary'!H197</f>
        <v>1</v>
      </c>
      <c r="L47" s="36">
        <f>'12.Printing Annex'!R6</f>
        <v>0</v>
      </c>
      <c r="M47" s="36">
        <f>'NUHM Summary'!I197</f>
        <v>0</v>
      </c>
      <c r="N47" s="51"/>
      <c r="O47" s="51"/>
      <c r="P47" s="51"/>
      <c r="Q47" s="51"/>
      <c r="R47" s="51"/>
      <c r="S47" s="51"/>
      <c r="T47" s="51"/>
      <c r="U47" s="51"/>
      <c r="V47" s="51"/>
      <c r="W47" s="51"/>
      <c r="X47" s="51"/>
      <c r="Y47" s="51"/>
      <c r="Z47" s="51"/>
    </row>
    <row r="48" spans="1:26" ht="11.25" customHeight="1">
      <c r="A48" s="47">
        <f>+'13.Quality Assurance Annex'!A6</f>
        <v>13</v>
      </c>
      <c r="B48" s="47" t="str">
        <f>'NUHM Summary'!A200</f>
        <v>U.13</v>
      </c>
      <c r="C48" s="55" t="str">
        <f>+'13.Quality Assurance Annex'!C6</f>
        <v>Quality Assurance</v>
      </c>
      <c r="D48" s="50"/>
      <c r="E48" s="50"/>
      <c r="F48" s="50"/>
      <c r="G48" s="50"/>
      <c r="H48" s="50"/>
      <c r="I48" s="50"/>
      <c r="J48" s="36">
        <f>'13.Quality Assurance Annex'!O6</f>
        <v>225.89496000000003</v>
      </c>
      <c r="K48" s="36">
        <f>'NUHM Summary'!H200</f>
        <v>0.5</v>
      </c>
      <c r="L48" s="36">
        <f>+'13.Quality Assurance Annex'!R6</f>
        <v>0</v>
      </c>
      <c r="M48" s="36">
        <f>'NUHM Summary'!I200</f>
        <v>0</v>
      </c>
      <c r="N48" s="51"/>
      <c r="O48" s="51"/>
      <c r="P48" s="51"/>
      <c r="Q48" s="51"/>
      <c r="R48" s="51"/>
      <c r="S48" s="51"/>
      <c r="T48" s="51"/>
      <c r="U48" s="51"/>
      <c r="V48" s="51"/>
      <c r="W48" s="51"/>
      <c r="X48" s="51"/>
      <c r="Y48" s="51"/>
      <c r="Z48" s="51"/>
    </row>
    <row r="49" spans="1:26" ht="11.25" customHeight="1">
      <c r="A49" s="38">
        <f>+'13.Quality Assurance Annex'!A7</f>
        <v>13.1</v>
      </c>
      <c r="B49" s="38" t="str">
        <f>'NUHM Summary'!A201</f>
        <v>U.13.1</v>
      </c>
      <c r="C49" s="39" t="str">
        <f>+'13.Quality Assurance Annex'!C7</f>
        <v>Quality Assurance</v>
      </c>
      <c r="D49" s="54"/>
      <c r="E49" s="54"/>
      <c r="F49" s="54"/>
      <c r="G49" s="54"/>
      <c r="H49" s="54"/>
      <c r="I49" s="54"/>
      <c r="J49" s="41">
        <f>'13.Quality Assurance Annex'!O7</f>
        <v>34.15</v>
      </c>
      <c r="K49" s="41">
        <f>'NUHM Summary'!H201</f>
        <v>0</v>
      </c>
      <c r="L49" s="41">
        <f>+'13.Quality Assurance Annex'!R7</f>
        <v>0</v>
      </c>
      <c r="M49" s="41">
        <f>'NUHM Summary'!I201</f>
        <v>0</v>
      </c>
      <c r="N49" s="51"/>
      <c r="O49" s="51"/>
      <c r="P49" s="51"/>
      <c r="Q49" s="51"/>
      <c r="R49" s="51"/>
      <c r="S49" s="51"/>
      <c r="T49" s="51"/>
      <c r="U49" s="51"/>
      <c r="V49" s="51"/>
      <c r="W49" s="51"/>
      <c r="X49" s="51"/>
      <c r="Y49" s="51"/>
      <c r="Z49" s="51"/>
    </row>
    <row r="50" spans="1:26" ht="11.25" customHeight="1">
      <c r="A50" s="38">
        <f>+'13.Quality Assurance Annex'!A20</f>
        <v>13.2</v>
      </c>
      <c r="B50" s="38" t="str">
        <f>'NUHM Summary'!A206</f>
        <v>U.13.2</v>
      </c>
      <c r="C50" s="39" t="str">
        <f>+'13.Quality Assurance Annex'!C20</f>
        <v>Kayakalp</v>
      </c>
      <c r="D50" s="54"/>
      <c r="E50" s="54"/>
      <c r="F50" s="54"/>
      <c r="G50" s="54"/>
      <c r="H50" s="54"/>
      <c r="I50" s="54"/>
      <c r="J50" s="41">
        <f>'13.Quality Assurance Annex'!O20</f>
        <v>53.645000000000003</v>
      </c>
      <c r="K50" s="41">
        <f>'NUHM Summary'!H206</f>
        <v>0.5</v>
      </c>
      <c r="L50" s="41">
        <f>+'13.Quality Assurance Annex'!R20</f>
        <v>0</v>
      </c>
      <c r="M50" s="41">
        <f>'NUHM Summary'!I206</f>
        <v>0</v>
      </c>
      <c r="N50" s="51"/>
      <c r="O50" s="51"/>
      <c r="P50" s="51"/>
      <c r="Q50" s="51"/>
      <c r="R50" s="51"/>
      <c r="S50" s="51"/>
      <c r="T50" s="51"/>
      <c r="U50" s="51"/>
      <c r="V50" s="51"/>
      <c r="W50" s="51"/>
      <c r="X50" s="51"/>
      <c r="Y50" s="51"/>
      <c r="Z50" s="51"/>
    </row>
    <row r="51" spans="1:26" ht="11.25" customHeight="1">
      <c r="A51" s="38">
        <f>+'13.Quality Assurance Annex'!A31</f>
        <v>13.3</v>
      </c>
      <c r="B51" s="38" t="str">
        <f>'NUHM Summary'!A212</f>
        <v>U.13.3</v>
      </c>
      <c r="C51" s="39" t="str">
        <f>+'13.Quality Assurance Annex'!C31</f>
        <v>Any other activity (please specify)</v>
      </c>
      <c r="D51" s="54"/>
      <c r="E51" s="54"/>
      <c r="F51" s="54"/>
      <c r="G51" s="54"/>
      <c r="H51" s="54"/>
      <c r="I51" s="54"/>
      <c r="J51" s="41">
        <f>'13.Quality Assurance Annex'!O31</f>
        <v>138.09996000000001</v>
      </c>
      <c r="K51" s="41">
        <f>'NUHM Summary'!H212</f>
        <v>0</v>
      </c>
      <c r="L51" s="41">
        <f>+'13.Quality Assurance Annex'!R31</f>
        <v>0</v>
      </c>
      <c r="M51" s="41">
        <f>'NUHM Summary'!I212</f>
        <v>0</v>
      </c>
      <c r="N51" s="51"/>
      <c r="O51" s="51"/>
      <c r="P51" s="51"/>
      <c r="Q51" s="51"/>
      <c r="R51" s="51"/>
      <c r="S51" s="51"/>
      <c r="T51" s="51"/>
      <c r="U51" s="51"/>
      <c r="V51" s="51"/>
      <c r="W51" s="51"/>
      <c r="X51" s="51"/>
      <c r="Y51" s="51"/>
      <c r="Z51" s="51"/>
    </row>
    <row r="52" spans="1:26" ht="11.25" customHeight="1">
      <c r="A52" s="47">
        <f>+'14.Drug warehouse &amp;Logistic Anx'!A6</f>
        <v>14</v>
      </c>
      <c r="B52" s="47" t="str">
        <f>'NUHM Summary'!A213</f>
        <v>U.14</v>
      </c>
      <c r="C52" s="34" t="str">
        <f>+'14.Drug warehouse &amp;Logistic Anx'!C6</f>
        <v>Drug Warehousing and Logistics</v>
      </c>
      <c r="D52" s="50"/>
      <c r="E52" s="50"/>
      <c r="F52" s="50"/>
      <c r="G52" s="50"/>
      <c r="H52" s="50"/>
      <c r="I52" s="50"/>
      <c r="J52" s="36">
        <f>'14.Drug warehouse &amp;Logistic Anx'!O6</f>
        <v>15.86293</v>
      </c>
      <c r="K52" s="36">
        <f>'NUHM Summary'!H213</f>
        <v>0</v>
      </c>
      <c r="L52" s="36">
        <f>+'14.Drug warehouse &amp;Logistic Anx'!R6</f>
        <v>0</v>
      </c>
      <c r="M52" s="36">
        <f>'NUHM Summary'!I213</f>
        <v>0</v>
      </c>
      <c r="N52" s="51"/>
      <c r="O52" s="51"/>
      <c r="P52" s="51"/>
      <c r="Q52" s="51"/>
      <c r="R52" s="51"/>
      <c r="S52" s="51"/>
      <c r="T52" s="51"/>
      <c r="U52" s="51"/>
      <c r="V52" s="51"/>
      <c r="W52" s="51"/>
      <c r="X52" s="51"/>
      <c r="Y52" s="51"/>
      <c r="Z52" s="51"/>
    </row>
    <row r="53" spans="1:26" ht="11.25" customHeight="1">
      <c r="A53" s="48">
        <f>+'14.Drug warehouse &amp;Logistic Anx'!A7</f>
        <v>14.1</v>
      </c>
      <c r="B53" s="48" t="str">
        <f>'NUHM Summary'!A214</f>
        <v>U.14.1</v>
      </c>
      <c r="C53" s="58" t="str">
        <f>+'14.Drug warehouse &amp;Logistic Anx'!C7</f>
        <v xml:space="preserve">Drug Ware Housing </v>
      </c>
      <c r="D53" s="54"/>
      <c r="E53" s="54"/>
      <c r="F53" s="54"/>
      <c r="G53" s="54"/>
      <c r="H53" s="54"/>
      <c r="I53" s="54"/>
      <c r="J53" s="41">
        <f>'14.Drug warehouse &amp;Logistic Anx'!O7</f>
        <v>6.16953</v>
      </c>
      <c r="K53" s="41">
        <f>'NUHM Summary'!H214</f>
        <v>0</v>
      </c>
      <c r="L53" s="41">
        <f>+'14.Drug warehouse &amp;Logistic Anx'!R7</f>
        <v>0</v>
      </c>
      <c r="M53" s="41">
        <f>'NUHM Summary'!I214</f>
        <v>0</v>
      </c>
      <c r="N53" s="51"/>
      <c r="O53" s="51"/>
      <c r="P53" s="51"/>
      <c r="Q53" s="51"/>
      <c r="R53" s="51"/>
      <c r="S53" s="51"/>
      <c r="T53" s="51"/>
      <c r="U53" s="51"/>
      <c r="V53" s="51"/>
      <c r="W53" s="51"/>
      <c r="X53" s="51"/>
      <c r="Y53" s="51"/>
      <c r="Z53" s="51"/>
    </row>
    <row r="54" spans="1:26" ht="11.25" customHeight="1">
      <c r="A54" s="48">
        <f>+'14.Drug warehouse &amp;Logistic Anx'!A15</f>
        <v>14.2</v>
      </c>
      <c r="B54" s="48" t="str">
        <f>'NUHM Summary'!A215</f>
        <v>U.14.2</v>
      </c>
      <c r="C54" s="58" t="str">
        <f>+'14.Drug warehouse &amp;Logistic Anx'!C15</f>
        <v>Logistics and supply chain</v>
      </c>
      <c r="D54" s="54"/>
      <c r="E54" s="54"/>
      <c r="F54" s="54"/>
      <c r="G54" s="54"/>
      <c r="H54" s="54"/>
      <c r="I54" s="54"/>
      <c r="J54" s="41">
        <f>'14.Drug warehouse &amp;Logistic Anx'!O15</f>
        <v>9.6934000000000005</v>
      </c>
      <c r="K54" s="41">
        <f>'NUHM Summary'!H215</f>
        <v>0</v>
      </c>
      <c r="L54" s="41">
        <f>+'14.Drug warehouse &amp;Logistic Anx'!R15</f>
        <v>0</v>
      </c>
      <c r="M54" s="41">
        <f>'NUHM Summary'!I215</f>
        <v>0</v>
      </c>
      <c r="N54" s="51"/>
      <c r="O54" s="51"/>
      <c r="P54" s="51"/>
      <c r="Q54" s="51"/>
      <c r="R54" s="51"/>
      <c r="S54" s="51"/>
      <c r="T54" s="51"/>
      <c r="U54" s="51"/>
      <c r="V54" s="51"/>
      <c r="W54" s="51"/>
      <c r="X54" s="51"/>
      <c r="Y54" s="51"/>
      <c r="Z54" s="51"/>
    </row>
    <row r="55" spans="1:26" ht="11.25" customHeight="1">
      <c r="A55" s="47">
        <f>'15.PPP Annex'!A6</f>
        <v>15</v>
      </c>
      <c r="B55" s="47" t="str">
        <f>'NUHM Summary'!A217</f>
        <v>U.15</v>
      </c>
      <c r="C55" s="34" t="str">
        <f>'15.PPP Annex'!C6</f>
        <v>PPP</v>
      </c>
      <c r="D55" s="50"/>
      <c r="E55" s="50"/>
      <c r="F55" s="50"/>
      <c r="G55" s="50"/>
      <c r="H55" s="50"/>
      <c r="I55" s="50"/>
      <c r="J55" s="36">
        <f>'15.PPP Annex'!O6</f>
        <v>36</v>
      </c>
      <c r="K55" s="36">
        <f>'NUHM Summary'!H217</f>
        <v>0</v>
      </c>
      <c r="L55" s="36">
        <f>'15.PPP Annex'!R6</f>
        <v>0</v>
      </c>
      <c r="M55" s="36">
        <f>'NUHM Summary'!I217</f>
        <v>0</v>
      </c>
      <c r="N55" s="51"/>
      <c r="O55" s="51"/>
      <c r="P55" s="51"/>
      <c r="Q55" s="51"/>
      <c r="R55" s="51"/>
      <c r="S55" s="51"/>
      <c r="T55" s="51"/>
      <c r="U55" s="51"/>
      <c r="V55" s="51"/>
      <c r="W55" s="51"/>
      <c r="X55" s="51"/>
      <c r="Y55" s="51"/>
      <c r="Z55" s="51"/>
    </row>
    <row r="56" spans="1:26" ht="11.25" customHeight="1">
      <c r="A56" s="47">
        <f>'16.PM Annex'!A6</f>
        <v>16</v>
      </c>
      <c r="B56" s="47" t="str">
        <f>'NUHM Summary'!A220</f>
        <v>U.16</v>
      </c>
      <c r="C56" s="34" t="str">
        <f>'16.PM Annex'!C6</f>
        <v>Programme Management</v>
      </c>
      <c r="D56" s="50"/>
      <c r="E56" s="50"/>
      <c r="F56" s="50"/>
      <c r="G56" s="50"/>
      <c r="H56" s="50"/>
      <c r="I56" s="50"/>
      <c r="J56" s="36">
        <f>'16.PM Annex'!O6</f>
        <v>816.50491399999987</v>
      </c>
      <c r="K56" s="36">
        <f>'NUHM Summary'!H220</f>
        <v>20.360199999999999</v>
      </c>
      <c r="L56" s="36">
        <f>'16.PM Annex'!R6</f>
        <v>0</v>
      </c>
      <c r="M56" s="36">
        <f>'NUHM Summary'!I220</f>
        <v>0</v>
      </c>
      <c r="N56" s="51"/>
      <c r="O56" s="51"/>
      <c r="P56" s="51"/>
      <c r="Q56" s="51"/>
      <c r="R56" s="51"/>
      <c r="S56" s="51"/>
      <c r="T56" s="51"/>
      <c r="U56" s="51"/>
      <c r="V56" s="51"/>
      <c r="W56" s="51"/>
      <c r="X56" s="51"/>
      <c r="Y56" s="51"/>
      <c r="Z56" s="51"/>
    </row>
    <row r="57" spans="1:26" ht="11.25" customHeight="1">
      <c r="A57" s="48">
        <f>'16.PM Annex'!A7</f>
        <v>16.100000000000001</v>
      </c>
      <c r="B57" s="48" t="str">
        <f>'NUHM Summary'!A221</f>
        <v>U.16.1</v>
      </c>
      <c r="C57" s="49" t="str">
        <f>'16.PM Annex'!C7</f>
        <v>Programme Management Activities (as per PM sub annex)</v>
      </c>
      <c r="D57" s="54"/>
      <c r="E57" s="54"/>
      <c r="F57" s="54"/>
      <c r="G57" s="54"/>
      <c r="H57" s="54"/>
      <c r="I57" s="54"/>
      <c r="J57" s="41">
        <f>'16.PM Annex'!O7</f>
        <v>157.78998999999999</v>
      </c>
      <c r="K57" s="41">
        <f>'NUHM Summary'!H221</f>
        <v>5.2</v>
      </c>
      <c r="L57" s="41">
        <f>'16.PM Annex'!R7</f>
        <v>0</v>
      </c>
      <c r="M57" s="41">
        <f>'NUHM Summary'!I221</f>
        <v>0</v>
      </c>
      <c r="N57" s="51"/>
      <c r="O57" s="51"/>
      <c r="P57" s="51"/>
      <c r="Q57" s="51"/>
      <c r="R57" s="51"/>
      <c r="S57" s="51"/>
      <c r="T57" s="51"/>
      <c r="U57" s="51"/>
      <c r="V57" s="51"/>
      <c r="W57" s="51"/>
      <c r="X57" s="51"/>
      <c r="Y57" s="51"/>
      <c r="Z57" s="51"/>
    </row>
    <row r="58" spans="1:26" ht="11.25" customHeight="1">
      <c r="A58" s="48">
        <f>'16.PM Annex'!A8</f>
        <v>16.2</v>
      </c>
      <c r="B58" s="48" t="str">
        <f>'NUHM Summary'!A246</f>
        <v>U.16.2</v>
      </c>
      <c r="C58" s="49" t="str">
        <f>'16.PM Annex'!C8</f>
        <v>PC&amp;PNDT Activities</v>
      </c>
      <c r="D58" s="54"/>
      <c r="E58" s="54"/>
      <c r="F58" s="54"/>
      <c r="G58" s="54"/>
      <c r="H58" s="54"/>
      <c r="I58" s="54"/>
      <c r="J58" s="41">
        <f>'16.PM Annex'!O8</f>
        <v>38.57902</v>
      </c>
      <c r="K58" s="41">
        <f>'NUHM Summary'!H246</f>
        <v>0</v>
      </c>
      <c r="L58" s="41">
        <f>'16.PM Annex'!R8</f>
        <v>0</v>
      </c>
      <c r="M58" s="41">
        <f>'NUHM Summary'!I246</f>
        <v>0</v>
      </c>
      <c r="N58" s="51"/>
      <c r="O58" s="51"/>
      <c r="P58" s="51"/>
      <c r="Q58" s="51"/>
      <c r="R58" s="51"/>
      <c r="S58" s="51"/>
      <c r="T58" s="51"/>
      <c r="U58" s="51"/>
      <c r="V58" s="51"/>
      <c r="W58" s="51"/>
      <c r="X58" s="51"/>
      <c r="Y58" s="51"/>
      <c r="Z58" s="51"/>
    </row>
    <row r="59" spans="1:26" ht="11.25" customHeight="1">
      <c r="A59" s="48">
        <f>'16.PM Annex'!A12</f>
        <v>16.3</v>
      </c>
      <c r="B59" s="48" t="str">
        <f>'NUHM Summary'!A247</f>
        <v>U.16.3</v>
      </c>
      <c r="C59" s="49" t="str">
        <f>'16.PM Annex'!C12</f>
        <v>HMIS &amp; MCTS</v>
      </c>
      <c r="D59" s="54"/>
      <c r="E59" s="54"/>
      <c r="F59" s="54"/>
      <c r="G59" s="54"/>
      <c r="H59" s="54"/>
      <c r="I59" s="54"/>
      <c r="J59" s="41">
        <f>'16.PM Annex'!O12</f>
        <v>59.857627999999991</v>
      </c>
      <c r="K59" s="41">
        <f>'NUHM Summary'!H247</f>
        <v>0</v>
      </c>
      <c r="L59" s="41">
        <f>'16.PM Annex'!R12</f>
        <v>0</v>
      </c>
      <c r="M59" s="41">
        <f>'NUHM Summary'!I247</f>
        <v>0</v>
      </c>
      <c r="N59" s="51"/>
      <c r="O59" s="51"/>
      <c r="P59" s="51"/>
      <c r="Q59" s="51"/>
      <c r="R59" s="51"/>
      <c r="S59" s="51"/>
      <c r="T59" s="51"/>
      <c r="U59" s="51"/>
      <c r="V59" s="51"/>
      <c r="W59" s="51"/>
      <c r="X59" s="51"/>
      <c r="Y59" s="51"/>
      <c r="Z59" s="51"/>
    </row>
    <row r="60" spans="1:26" ht="11.25" customHeight="1">
      <c r="A60" s="48">
        <f>'16.PM Annex'!A18</f>
        <v>16.399999999999999</v>
      </c>
      <c r="B60" s="48" t="str">
        <f>'NUHM Summary'!A248</f>
        <v>U.16.4</v>
      </c>
      <c r="C60" s="49" t="str">
        <f>'16.PM Annex'!C18</f>
        <v>Human Resource</v>
      </c>
      <c r="D60" s="54"/>
      <c r="E60" s="54"/>
      <c r="F60" s="54"/>
      <c r="G60" s="54"/>
      <c r="H60" s="54"/>
      <c r="I60" s="54"/>
      <c r="J60" s="41">
        <f>'16.PM Annex'!O18</f>
        <v>560.27827599999989</v>
      </c>
      <c r="K60" s="41">
        <f>'NUHM Summary'!H248</f>
        <v>15.1602</v>
      </c>
      <c r="L60" s="41">
        <f>'16.PM Annex'!R18</f>
        <v>0</v>
      </c>
      <c r="M60" s="41">
        <f>'NUHM Summary'!I248</f>
        <v>0</v>
      </c>
      <c r="N60" s="51"/>
      <c r="O60" s="51"/>
      <c r="P60" s="51"/>
      <c r="Q60" s="51"/>
      <c r="R60" s="51"/>
      <c r="S60" s="51"/>
      <c r="T60" s="51"/>
      <c r="U60" s="51"/>
      <c r="V60" s="51"/>
      <c r="W60" s="51"/>
      <c r="X60" s="51"/>
      <c r="Y60" s="51"/>
      <c r="Z60" s="51"/>
    </row>
    <row r="61" spans="1:26" ht="11.25" customHeight="1">
      <c r="A61" s="47">
        <f>'17.IT Initiatives_SD'!A6</f>
        <v>17</v>
      </c>
      <c r="B61" s="47" t="str">
        <f>'NUHM Summary'!A261</f>
        <v>U.17</v>
      </c>
      <c r="C61" s="52" t="str">
        <f>'17.IT Initiatives_SD'!C6</f>
        <v>IT Initiatives for strengthening Service Delivery</v>
      </c>
      <c r="D61" s="47"/>
      <c r="E61" s="47"/>
      <c r="F61" s="47"/>
      <c r="G61" s="47"/>
      <c r="H61" s="47"/>
      <c r="I61" s="47"/>
      <c r="J61" s="36">
        <f>'17.IT Initiatives_SD'!O6</f>
        <v>39.840000000000003</v>
      </c>
      <c r="K61" s="36">
        <f>'NUHM Summary'!H261</f>
        <v>0</v>
      </c>
      <c r="L61" s="36">
        <f>'17.IT Initiatives_SD'!R6</f>
        <v>0</v>
      </c>
      <c r="M61" s="36">
        <f>'NUHM Summary'!I261</f>
        <v>0</v>
      </c>
      <c r="N61" s="51"/>
      <c r="O61" s="51"/>
      <c r="P61" s="51"/>
      <c r="Q61" s="51"/>
      <c r="R61" s="51"/>
      <c r="S61" s="51"/>
      <c r="T61" s="51"/>
      <c r="U61" s="51"/>
      <c r="V61" s="51"/>
      <c r="W61" s="51"/>
      <c r="X61" s="51"/>
      <c r="Y61" s="51"/>
      <c r="Z61" s="51"/>
    </row>
    <row r="62" spans="1:26" ht="11.25" customHeight="1">
      <c r="A62" s="47">
        <f>'18.Innovation'!A6</f>
        <v>18</v>
      </c>
      <c r="B62" s="47" t="str">
        <f>'NUHM Summary'!A264</f>
        <v>U.18</v>
      </c>
      <c r="C62" s="52" t="str">
        <f>'18.Innovation'!C6</f>
        <v>Innovations (if any)</v>
      </c>
      <c r="D62" s="47"/>
      <c r="E62" s="47"/>
      <c r="F62" s="47"/>
      <c r="G62" s="47"/>
      <c r="H62" s="47"/>
      <c r="I62" s="47"/>
      <c r="J62" s="36">
        <f>'18.Innovation'!O6</f>
        <v>311.60199999999998</v>
      </c>
      <c r="K62" s="36">
        <f>'NUHM Summary'!H264</f>
        <v>0</v>
      </c>
      <c r="L62" s="36">
        <f>'18.Innovation'!R6</f>
        <v>0</v>
      </c>
      <c r="M62" s="36">
        <f>'NUHM Summary'!I264</f>
        <v>0</v>
      </c>
      <c r="N62" s="51"/>
      <c r="O62" s="51"/>
      <c r="P62" s="51"/>
      <c r="Q62" s="51"/>
      <c r="R62" s="51"/>
      <c r="S62" s="51"/>
      <c r="T62" s="51"/>
      <c r="U62" s="51"/>
      <c r="V62" s="51"/>
      <c r="W62" s="51"/>
      <c r="X62" s="51"/>
      <c r="Y62" s="51"/>
      <c r="Z62" s="51"/>
    </row>
    <row r="63" spans="1:26" ht="11.25" customHeight="1">
      <c r="A63" s="1164" t="s">
        <v>159</v>
      </c>
      <c r="B63" s="1160"/>
      <c r="C63" s="1158"/>
      <c r="D63" s="40">
        <f t="shared" ref="D63:J63" si="0">D6+D10+D14+D19+D23+D29+D30+D35+D41+D46+D47+D48+D52+D55+D56+D61+D62+D18</f>
        <v>0</v>
      </c>
      <c r="E63" s="40">
        <f t="shared" si="0"/>
        <v>0</v>
      </c>
      <c r="F63" s="40">
        <f t="shared" si="0"/>
        <v>0</v>
      </c>
      <c r="G63" s="40">
        <f t="shared" si="0"/>
        <v>0</v>
      </c>
      <c r="H63" s="40">
        <f t="shared" si="0"/>
        <v>0</v>
      </c>
      <c r="I63" s="40">
        <f t="shared" si="0"/>
        <v>0</v>
      </c>
      <c r="J63" s="40">
        <f t="shared" si="0"/>
        <v>8122.3826887719688</v>
      </c>
      <c r="K63" s="40"/>
      <c r="L63" s="40" t="e">
        <f t="shared" ref="L63:M63" si="1">L6+L10+L14+L19+L23+L29+L30+L35+L41+L46+L47+L48+L52+L55+L56+L61+L62+L18</f>
        <v>#VALUE!</v>
      </c>
      <c r="M63" s="40">
        <f t="shared" si="1"/>
        <v>0</v>
      </c>
      <c r="N63" s="51"/>
      <c r="O63" s="51"/>
      <c r="P63" s="51"/>
      <c r="Q63" s="51"/>
      <c r="R63" s="51"/>
      <c r="S63" s="51"/>
      <c r="T63" s="51"/>
      <c r="U63" s="51"/>
      <c r="V63" s="51"/>
      <c r="W63" s="51"/>
      <c r="X63" s="51"/>
      <c r="Y63" s="51"/>
      <c r="Z63" s="51"/>
    </row>
    <row r="64" spans="1:26" ht="11.25" customHeight="1">
      <c r="A64" s="10"/>
      <c r="B64" s="10"/>
      <c r="C64" s="51"/>
      <c r="D64" s="11"/>
      <c r="E64" s="11"/>
      <c r="F64" s="11"/>
      <c r="G64" s="11"/>
      <c r="H64" s="11"/>
      <c r="I64" s="11"/>
      <c r="J64" s="51"/>
      <c r="K64" s="51"/>
      <c r="L64" s="51"/>
      <c r="M64" s="51"/>
      <c r="N64" s="51"/>
      <c r="O64" s="51"/>
      <c r="P64" s="51"/>
      <c r="Q64" s="51"/>
      <c r="R64" s="51"/>
      <c r="S64" s="51"/>
      <c r="T64" s="51"/>
      <c r="U64" s="51"/>
      <c r="V64" s="51"/>
      <c r="W64" s="51"/>
      <c r="X64" s="51"/>
      <c r="Y64" s="51"/>
      <c r="Z64" s="51"/>
    </row>
    <row r="65" spans="1:26" ht="11.25" customHeight="1">
      <c r="A65" s="10"/>
      <c r="B65" s="10"/>
      <c r="C65" s="51"/>
      <c r="D65" s="11"/>
      <c r="E65" s="11"/>
      <c r="F65" s="11"/>
      <c r="G65" s="11"/>
      <c r="H65" s="11"/>
      <c r="I65" s="11"/>
      <c r="J65" s="11"/>
      <c r="K65" s="11"/>
      <c r="L65" s="51"/>
      <c r="M65" s="51"/>
      <c r="N65" s="51"/>
      <c r="O65" s="51"/>
      <c r="P65" s="51"/>
      <c r="Q65" s="51"/>
      <c r="R65" s="51"/>
      <c r="S65" s="51"/>
      <c r="T65" s="51"/>
      <c r="U65" s="51"/>
      <c r="V65" s="51"/>
      <c r="W65" s="51"/>
      <c r="X65" s="51"/>
      <c r="Y65" s="51"/>
      <c r="Z65" s="51"/>
    </row>
    <row r="66" spans="1:26" ht="11.25" customHeight="1">
      <c r="A66" s="10"/>
      <c r="B66" s="10"/>
      <c r="C66" s="51"/>
      <c r="D66" s="11"/>
      <c r="E66" s="11"/>
      <c r="F66" s="11"/>
      <c r="G66" s="11"/>
      <c r="H66" s="11"/>
      <c r="I66" s="11"/>
      <c r="J66" s="11"/>
      <c r="K66" s="11"/>
      <c r="L66" s="51"/>
      <c r="M66" s="51"/>
      <c r="N66" s="51"/>
      <c r="O66" s="51"/>
      <c r="P66" s="51"/>
      <c r="Q66" s="51"/>
      <c r="R66" s="51"/>
      <c r="S66" s="51"/>
      <c r="T66" s="51"/>
      <c r="U66" s="51"/>
      <c r="V66" s="51"/>
      <c r="W66" s="51"/>
      <c r="X66" s="51"/>
      <c r="Y66" s="51"/>
      <c r="Z66" s="51"/>
    </row>
    <row r="67" spans="1:26" ht="11.25" customHeight="1">
      <c r="A67" s="10"/>
      <c r="B67" s="10"/>
      <c r="C67" s="51"/>
      <c r="D67" s="11"/>
      <c r="E67" s="11"/>
      <c r="F67" s="11"/>
      <c r="G67" s="11"/>
      <c r="H67" s="11"/>
      <c r="I67" s="11"/>
      <c r="J67" s="11"/>
      <c r="K67" s="11"/>
      <c r="L67" s="51"/>
      <c r="M67" s="51"/>
      <c r="N67" s="51"/>
      <c r="O67" s="51"/>
      <c r="P67" s="51"/>
      <c r="Q67" s="51"/>
      <c r="R67" s="51"/>
      <c r="S67" s="51"/>
      <c r="T67" s="51"/>
      <c r="U67" s="51"/>
      <c r="V67" s="51"/>
      <c r="W67" s="51"/>
      <c r="X67" s="51"/>
      <c r="Y67" s="51"/>
      <c r="Z67" s="51"/>
    </row>
    <row r="68" spans="1:26" ht="11.25" customHeight="1">
      <c r="A68" s="10"/>
      <c r="B68" s="10"/>
      <c r="C68" s="51"/>
      <c r="D68" s="11"/>
      <c r="E68" s="11"/>
      <c r="F68" s="11"/>
      <c r="G68" s="11"/>
      <c r="H68" s="11"/>
      <c r="I68" s="11"/>
      <c r="J68" s="11"/>
      <c r="K68" s="11"/>
      <c r="L68" s="51"/>
      <c r="M68" s="51"/>
      <c r="N68" s="51"/>
      <c r="O68" s="51"/>
      <c r="P68" s="51"/>
      <c r="Q68" s="51"/>
      <c r="R68" s="51"/>
      <c r="S68" s="51"/>
      <c r="T68" s="51"/>
      <c r="U68" s="51"/>
      <c r="V68" s="51"/>
      <c r="W68" s="51"/>
      <c r="X68" s="51"/>
      <c r="Y68" s="51"/>
      <c r="Z68" s="51"/>
    </row>
    <row r="69" spans="1:26" ht="11.25" customHeight="1">
      <c r="A69" s="10"/>
      <c r="B69" s="10"/>
      <c r="C69" s="51"/>
      <c r="D69" s="11"/>
      <c r="E69" s="11"/>
      <c r="F69" s="11"/>
      <c r="G69" s="11"/>
      <c r="H69" s="11"/>
      <c r="I69" s="11"/>
      <c r="J69" s="11"/>
      <c r="K69" s="11"/>
      <c r="L69" s="51"/>
      <c r="M69" s="51"/>
      <c r="N69" s="51"/>
      <c r="O69" s="51"/>
      <c r="P69" s="51"/>
      <c r="Q69" s="51"/>
      <c r="R69" s="51"/>
      <c r="S69" s="51"/>
      <c r="T69" s="51"/>
      <c r="U69" s="51"/>
      <c r="V69" s="51"/>
      <c r="W69" s="51"/>
      <c r="X69" s="51"/>
      <c r="Y69" s="51"/>
      <c r="Z69" s="51"/>
    </row>
    <row r="70" spans="1:26" ht="11.25" customHeight="1">
      <c r="A70" s="10"/>
      <c r="B70" s="10"/>
      <c r="C70" s="51"/>
      <c r="D70" s="11"/>
      <c r="E70" s="11"/>
      <c r="F70" s="11"/>
      <c r="G70" s="11"/>
      <c r="H70" s="11"/>
      <c r="I70" s="11"/>
      <c r="J70" s="11"/>
      <c r="K70" s="11"/>
      <c r="L70" s="51"/>
      <c r="M70" s="51"/>
      <c r="N70" s="51"/>
      <c r="O70" s="51"/>
      <c r="P70" s="51"/>
      <c r="Q70" s="51"/>
      <c r="R70" s="51"/>
      <c r="S70" s="51"/>
      <c r="T70" s="51"/>
      <c r="U70" s="51"/>
      <c r="V70" s="51"/>
      <c r="W70" s="51"/>
      <c r="X70" s="51"/>
      <c r="Y70" s="51"/>
      <c r="Z70" s="51"/>
    </row>
    <row r="71" spans="1:26" ht="11.25" customHeight="1">
      <c r="A71" s="10"/>
      <c r="B71" s="10"/>
      <c r="C71" s="51"/>
      <c r="D71" s="11"/>
      <c r="E71" s="11"/>
      <c r="F71" s="11"/>
      <c r="G71" s="11"/>
      <c r="H71" s="11"/>
      <c r="I71" s="11"/>
      <c r="J71" s="11"/>
      <c r="K71" s="11"/>
      <c r="L71" s="51"/>
      <c r="M71" s="51"/>
      <c r="N71" s="51"/>
      <c r="O71" s="51"/>
      <c r="P71" s="51"/>
      <c r="Q71" s="51"/>
      <c r="R71" s="51"/>
      <c r="S71" s="51"/>
      <c r="T71" s="51"/>
      <c r="U71" s="51"/>
      <c r="V71" s="51"/>
      <c r="W71" s="51"/>
      <c r="X71" s="51"/>
      <c r="Y71" s="51"/>
      <c r="Z71" s="51"/>
    </row>
    <row r="72" spans="1:26" ht="11.25" customHeight="1">
      <c r="A72" s="10"/>
      <c r="B72" s="10"/>
      <c r="C72" s="51"/>
      <c r="D72" s="11"/>
      <c r="E72" s="11"/>
      <c r="F72" s="11"/>
      <c r="G72" s="11"/>
      <c r="H72" s="11"/>
      <c r="I72" s="11"/>
      <c r="J72" s="11"/>
      <c r="K72" s="11"/>
      <c r="L72" s="51"/>
      <c r="M72" s="51"/>
      <c r="N72" s="51"/>
      <c r="O72" s="51"/>
      <c r="P72" s="51"/>
      <c r="Q72" s="51"/>
      <c r="R72" s="51"/>
      <c r="S72" s="51"/>
      <c r="T72" s="51"/>
      <c r="U72" s="51"/>
      <c r="V72" s="51"/>
      <c r="W72" s="51"/>
      <c r="X72" s="51"/>
      <c r="Y72" s="51"/>
      <c r="Z72" s="51"/>
    </row>
    <row r="73" spans="1:26" ht="11.25" customHeight="1">
      <c r="A73" s="10"/>
      <c r="B73" s="10"/>
      <c r="C73" s="51"/>
      <c r="D73" s="11"/>
      <c r="E73" s="11"/>
      <c r="F73" s="11"/>
      <c r="G73" s="11"/>
      <c r="H73" s="11"/>
      <c r="I73" s="11"/>
      <c r="J73" s="11"/>
      <c r="K73" s="11"/>
      <c r="L73" s="51"/>
      <c r="M73" s="51"/>
      <c r="N73" s="51"/>
      <c r="O73" s="51"/>
      <c r="P73" s="51"/>
      <c r="Q73" s="51"/>
      <c r="R73" s="51"/>
      <c r="S73" s="51"/>
      <c r="T73" s="51"/>
      <c r="U73" s="51"/>
      <c r="V73" s="51"/>
      <c r="W73" s="51"/>
      <c r="X73" s="51"/>
      <c r="Y73" s="51"/>
      <c r="Z73" s="51"/>
    </row>
    <row r="74" spans="1:26" ht="11.25" customHeight="1">
      <c r="A74" s="10"/>
      <c r="B74" s="10"/>
      <c r="C74" s="51"/>
      <c r="D74" s="11"/>
      <c r="E74" s="11"/>
      <c r="F74" s="11"/>
      <c r="G74" s="11"/>
      <c r="H74" s="11"/>
      <c r="I74" s="11"/>
      <c r="J74" s="11"/>
      <c r="K74" s="11"/>
      <c r="L74" s="51"/>
      <c r="M74" s="51"/>
      <c r="N74" s="51"/>
      <c r="O74" s="51"/>
      <c r="P74" s="51"/>
      <c r="Q74" s="51"/>
      <c r="R74" s="51"/>
      <c r="S74" s="51"/>
      <c r="T74" s="51"/>
      <c r="U74" s="51"/>
      <c r="V74" s="51"/>
      <c r="W74" s="51"/>
      <c r="X74" s="51"/>
      <c r="Y74" s="51"/>
      <c r="Z74" s="51"/>
    </row>
    <row r="75" spans="1:26" ht="11.25" customHeight="1">
      <c r="A75" s="10"/>
      <c r="B75" s="10"/>
      <c r="C75" s="51"/>
      <c r="D75" s="11"/>
      <c r="E75" s="11"/>
      <c r="F75" s="11"/>
      <c r="G75" s="11"/>
      <c r="H75" s="11"/>
      <c r="I75" s="11"/>
      <c r="J75" s="11"/>
      <c r="K75" s="11"/>
      <c r="L75" s="51"/>
      <c r="M75" s="51"/>
      <c r="N75" s="51"/>
      <c r="O75" s="51"/>
      <c r="P75" s="51"/>
      <c r="Q75" s="51"/>
      <c r="R75" s="51"/>
      <c r="S75" s="51"/>
      <c r="T75" s="51"/>
      <c r="U75" s="51"/>
      <c r="V75" s="51"/>
      <c r="W75" s="51"/>
      <c r="X75" s="51"/>
      <c r="Y75" s="51"/>
      <c r="Z75" s="51"/>
    </row>
    <row r="76" spans="1:26" ht="11.25" customHeight="1">
      <c r="A76" s="10"/>
      <c r="B76" s="10"/>
      <c r="C76" s="51"/>
      <c r="D76" s="11"/>
      <c r="E76" s="11"/>
      <c r="F76" s="11"/>
      <c r="G76" s="11"/>
      <c r="H76" s="11"/>
      <c r="I76" s="11"/>
      <c r="J76" s="11"/>
      <c r="K76" s="11"/>
      <c r="L76" s="51"/>
      <c r="M76" s="51"/>
      <c r="N76" s="51"/>
      <c r="O76" s="51"/>
      <c r="P76" s="51"/>
      <c r="Q76" s="51"/>
      <c r="R76" s="51"/>
      <c r="S76" s="51"/>
      <c r="T76" s="51"/>
      <c r="U76" s="51"/>
      <c r="V76" s="51"/>
      <c r="W76" s="51"/>
      <c r="X76" s="51"/>
      <c r="Y76" s="51"/>
      <c r="Z76" s="51"/>
    </row>
    <row r="77" spans="1:26" ht="11.25" customHeight="1">
      <c r="A77" s="10"/>
      <c r="B77" s="10"/>
      <c r="C77" s="51"/>
      <c r="D77" s="11"/>
      <c r="E77" s="11"/>
      <c r="F77" s="11"/>
      <c r="G77" s="11"/>
      <c r="H77" s="11"/>
      <c r="I77" s="11"/>
      <c r="J77" s="11"/>
      <c r="K77" s="11"/>
      <c r="L77" s="51"/>
      <c r="M77" s="51"/>
      <c r="N77" s="51"/>
      <c r="O77" s="51"/>
      <c r="P77" s="51"/>
      <c r="Q77" s="51"/>
      <c r="R77" s="51"/>
      <c r="S77" s="51"/>
      <c r="T77" s="51"/>
      <c r="U77" s="51"/>
      <c r="V77" s="51"/>
      <c r="W77" s="51"/>
      <c r="X77" s="51"/>
      <c r="Y77" s="51"/>
      <c r="Z77" s="51"/>
    </row>
    <row r="78" spans="1:26" ht="11.25" customHeight="1">
      <c r="A78" s="10"/>
      <c r="B78" s="10"/>
      <c r="C78" s="51"/>
      <c r="D78" s="11"/>
      <c r="E78" s="11"/>
      <c r="F78" s="11"/>
      <c r="G78" s="11"/>
      <c r="H78" s="11"/>
      <c r="I78" s="11"/>
      <c r="J78" s="11"/>
      <c r="K78" s="11"/>
      <c r="L78" s="51"/>
      <c r="M78" s="51"/>
      <c r="N78" s="51"/>
      <c r="O78" s="51"/>
      <c r="P78" s="51"/>
      <c r="Q78" s="51"/>
      <c r="R78" s="51"/>
      <c r="S78" s="51"/>
      <c r="T78" s="51"/>
      <c r="U78" s="51"/>
      <c r="V78" s="51"/>
      <c r="W78" s="51"/>
      <c r="X78" s="51"/>
      <c r="Y78" s="51"/>
      <c r="Z78" s="51"/>
    </row>
    <row r="79" spans="1:26" ht="11.25" customHeight="1">
      <c r="A79" s="10"/>
      <c r="B79" s="10"/>
      <c r="C79" s="51"/>
      <c r="D79" s="11"/>
      <c r="E79" s="11"/>
      <c r="F79" s="11"/>
      <c r="G79" s="11"/>
      <c r="H79" s="11"/>
      <c r="I79" s="11"/>
      <c r="J79" s="11"/>
      <c r="K79" s="11"/>
      <c r="L79" s="51"/>
      <c r="M79" s="51"/>
      <c r="N79" s="51"/>
      <c r="O79" s="51"/>
      <c r="P79" s="51"/>
      <c r="Q79" s="51"/>
      <c r="R79" s="51"/>
      <c r="S79" s="51"/>
      <c r="T79" s="51"/>
      <c r="U79" s="51"/>
      <c r="V79" s="51"/>
      <c r="W79" s="51"/>
      <c r="X79" s="51"/>
      <c r="Y79" s="51"/>
      <c r="Z79" s="51"/>
    </row>
    <row r="80" spans="1:26" ht="11.25" customHeight="1">
      <c r="A80" s="10"/>
      <c r="B80" s="10"/>
      <c r="C80" s="51"/>
      <c r="D80" s="11"/>
      <c r="E80" s="11"/>
      <c r="F80" s="11"/>
      <c r="G80" s="11"/>
      <c r="H80" s="11"/>
      <c r="I80" s="11"/>
      <c r="J80" s="11"/>
      <c r="K80" s="11"/>
      <c r="L80" s="51"/>
      <c r="M80" s="51"/>
      <c r="N80" s="51"/>
      <c r="O80" s="51"/>
      <c r="P80" s="51"/>
      <c r="Q80" s="51"/>
      <c r="R80" s="51"/>
      <c r="S80" s="51"/>
      <c r="T80" s="51"/>
      <c r="U80" s="51"/>
      <c r="V80" s="51"/>
      <c r="W80" s="51"/>
      <c r="X80" s="51"/>
      <c r="Y80" s="51"/>
      <c r="Z80" s="51"/>
    </row>
    <row r="81" spans="1:26" ht="11.25" customHeight="1">
      <c r="A81" s="10"/>
      <c r="B81" s="10"/>
      <c r="C81" s="51"/>
      <c r="D81" s="11"/>
      <c r="E81" s="11"/>
      <c r="F81" s="11"/>
      <c r="G81" s="11"/>
      <c r="H81" s="11"/>
      <c r="I81" s="11"/>
      <c r="J81" s="11"/>
      <c r="K81" s="11"/>
      <c r="L81" s="51"/>
      <c r="M81" s="51"/>
      <c r="N81" s="51"/>
      <c r="O81" s="51"/>
      <c r="P81" s="51"/>
      <c r="Q81" s="51"/>
      <c r="R81" s="51"/>
      <c r="S81" s="51"/>
      <c r="T81" s="51"/>
      <c r="U81" s="51"/>
      <c r="V81" s="51"/>
      <c r="W81" s="51"/>
      <c r="X81" s="51"/>
      <c r="Y81" s="51"/>
      <c r="Z81" s="51"/>
    </row>
    <row r="82" spans="1:26" ht="11.25" customHeight="1">
      <c r="A82" s="10"/>
      <c r="B82" s="10"/>
      <c r="C82" s="51"/>
      <c r="D82" s="11"/>
      <c r="E82" s="11"/>
      <c r="F82" s="11"/>
      <c r="G82" s="11"/>
      <c r="H82" s="11"/>
      <c r="I82" s="11"/>
      <c r="J82" s="11"/>
      <c r="K82" s="11"/>
      <c r="L82" s="51"/>
      <c r="M82" s="51"/>
      <c r="N82" s="51"/>
      <c r="O82" s="51"/>
      <c r="P82" s="51"/>
      <c r="Q82" s="51"/>
      <c r="R82" s="51"/>
      <c r="S82" s="51"/>
      <c r="T82" s="51"/>
      <c r="U82" s="51"/>
      <c r="V82" s="51"/>
      <c r="W82" s="51"/>
      <c r="X82" s="51"/>
      <c r="Y82" s="51"/>
      <c r="Z82" s="51"/>
    </row>
    <row r="83" spans="1:26" ht="11.25" customHeight="1">
      <c r="A83" s="10"/>
      <c r="B83" s="10"/>
      <c r="C83" s="51"/>
      <c r="D83" s="11"/>
      <c r="E83" s="11"/>
      <c r="F83" s="11"/>
      <c r="G83" s="11"/>
      <c r="H83" s="11"/>
      <c r="I83" s="11"/>
      <c r="J83" s="11"/>
      <c r="K83" s="11"/>
      <c r="L83" s="51"/>
      <c r="M83" s="51"/>
      <c r="N83" s="51"/>
      <c r="O83" s="51"/>
      <c r="P83" s="51"/>
      <c r="Q83" s="51"/>
      <c r="R83" s="51"/>
      <c r="S83" s="51"/>
      <c r="T83" s="51"/>
      <c r="U83" s="51"/>
      <c r="V83" s="51"/>
      <c r="W83" s="51"/>
      <c r="X83" s="51"/>
      <c r="Y83" s="51"/>
      <c r="Z83" s="51"/>
    </row>
    <row r="84" spans="1:26" ht="11.25" customHeight="1">
      <c r="A84" s="10"/>
      <c r="B84" s="10"/>
      <c r="C84" s="51"/>
      <c r="D84" s="11"/>
      <c r="E84" s="11"/>
      <c r="F84" s="11"/>
      <c r="G84" s="11"/>
      <c r="H84" s="11"/>
      <c r="I84" s="11"/>
      <c r="J84" s="11"/>
      <c r="K84" s="11"/>
      <c r="L84" s="51"/>
      <c r="M84" s="51"/>
      <c r="N84" s="51"/>
      <c r="O84" s="51"/>
      <c r="P84" s="51"/>
      <c r="Q84" s="51"/>
      <c r="R84" s="51"/>
      <c r="S84" s="51"/>
      <c r="T84" s="51"/>
      <c r="U84" s="51"/>
      <c r="V84" s="51"/>
      <c r="W84" s="51"/>
      <c r="X84" s="51"/>
      <c r="Y84" s="51"/>
      <c r="Z84" s="51"/>
    </row>
    <row r="85" spans="1:26" ht="11.25" customHeight="1">
      <c r="A85" s="10"/>
      <c r="B85" s="10"/>
      <c r="C85" s="51"/>
      <c r="D85" s="11"/>
      <c r="E85" s="11"/>
      <c r="F85" s="11"/>
      <c r="G85" s="11"/>
      <c r="H85" s="11"/>
      <c r="I85" s="11"/>
      <c r="J85" s="11"/>
      <c r="K85" s="11"/>
      <c r="L85" s="51"/>
      <c r="M85" s="51"/>
      <c r="N85" s="51"/>
      <c r="O85" s="51"/>
      <c r="P85" s="51"/>
      <c r="Q85" s="51"/>
      <c r="R85" s="51"/>
      <c r="S85" s="51"/>
      <c r="T85" s="51"/>
      <c r="U85" s="51"/>
      <c r="V85" s="51"/>
      <c r="W85" s="51"/>
      <c r="X85" s="51"/>
      <c r="Y85" s="51"/>
      <c r="Z85" s="51"/>
    </row>
    <row r="86" spans="1:26" ht="11.25" customHeight="1">
      <c r="A86" s="10"/>
      <c r="B86" s="10"/>
      <c r="C86" s="51"/>
      <c r="D86" s="11"/>
      <c r="E86" s="11"/>
      <c r="F86" s="11"/>
      <c r="G86" s="11"/>
      <c r="H86" s="11"/>
      <c r="I86" s="11"/>
      <c r="J86" s="11"/>
      <c r="K86" s="11"/>
      <c r="L86" s="51"/>
      <c r="M86" s="51"/>
      <c r="N86" s="51"/>
      <c r="O86" s="51"/>
      <c r="P86" s="51"/>
      <c r="Q86" s="51"/>
      <c r="R86" s="51"/>
      <c r="S86" s="51"/>
      <c r="T86" s="51"/>
      <c r="U86" s="51"/>
      <c r="V86" s="51"/>
      <c r="W86" s="51"/>
      <c r="X86" s="51"/>
      <c r="Y86" s="51"/>
      <c r="Z86" s="51"/>
    </row>
    <row r="87" spans="1:26" ht="11.25" customHeight="1">
      <c r="A87" s="10"/>
      <c r="B87" s="10"/>
      <c r="C87" s="51"/>
      <c r="D87" s="11"/>
      <c r="E87" s="11"/>
      <c r="F87" s="11"/>
      <c r="G87" s="11"/>
      <c r="H87" s="11"/>
      <c r="I87" s="11"/>
      <c r="J87" s="11"/>
      <c r="K87" s="11"/>
      <c r="L87" s="51"/>
      <c r="M87" s="51"/>
      <c r="N87" s="51"/>
      <c r="O87" s="51"/>
      <c r="P87" s="51"/>
      <c r="Q87" s="51"/>
      <c r="R87" s="51"/>
      <c r="S87" s="51"/>
      <c r="T87" s="51"/>
      <c r="U87" s="51"/>
      <c r="V87" s="51"/>
      <c r="W87" s="51"/>
      <c r="X87" s="51"/>
      <c r="Y87" s="51"/>
      <c r="Z87" s="51"/>
    </row>
    <row r="88" spans="1:26" ht="11.25" customHeight="1">
      <c r="A88" s="10"/>
      <c r="B88" s="10"/>
      <c r="C88" s="51"/>
      <c r="D88" s="11"/>
      <c r="E88" s="11"/>
      <c r="F88" s="11"/>
      <c r="G88" s="11"/>
      <c r="H88" s="11"/>
      <c r="I88" s="11"/>
      <c r="J88" s="11"/>
      <c r="K88" s="11"/>
      <c r="L88" s="51"/>
      <c r="M88" s="51"/>
      <c r="N88" s="51"/>
      <c r="O88" s="51"/>
      <c r="P88" s="51"/>
      <c r="Q88" s="51"/>
      <c r="R88" s="51"/>
      <c r="S88" s="51"/>
      <c r="T88" s="51"/>
      <c r="U88" s="51"/>
      <c r="V88" s="51"/>
      <c r="W88" s="51"/>
      <c r="X88" s="51"/>
      <c r="Y88" s="51"/>
      <c r="Z88" s="51"/>
    </row>
    <row r="89" spans="1:26" ht="11.25" customHeight="1">
      <c r="A89" s="10"/>
      <c r="B89" s="10"/>
      <c r="C89" s="51"/>
      <c r="D89" s="11"/>
      <c r="E89" s="11"/>
      <c r="F89" s="11"/>
      <c r="G89" s="11"/>
      <c r="H89" s="11"/>
      <c r="I89" s="11"/>
      <c r="J89" s="11"/>
      <c r="K89" s="11"/>
      <c r="L89" s="51"/>
      <c r="M89" s="51"/>
      <c r="N89" s="51"/>
      <c r="O89" s="51"/>
      <c r="P89" s="51"/>
      <c r="Q89" s="51"/>
      <c r="R89" s="51"/>
      <c r="S89" s="51"/>
      <c r="T89" s="51"/>
      <c r="U89" s="51"/>
      <c r="V89" s="51"/>
      <c r="W89" s="51"/>
      <c r="X89" s="51"/>
      <c r="Y89" s="51"/>
      <c r="Z89" s="51"/>
    </row>
    <row r="90" spans="1:26" ht="11.25" customHeight="1">
      <c r="A90" s="10"/>
      <c r="B90" s="10"/>
      <c r="C90" s="51"/>
      <c r="D90" s="11"/>
      <c r="E90" s="11"/>
      <c r="F90" s="11"/>
      <c r="G90" s="11"/>
      <c r="H90" s="11"/>
      <c r="I90" s="11"/>
      <c r="J90" s="11"/>
      <c r="K90" s="11"/>
      <c r="L90" s="51"/>
      <c r="M90" s="51"/>
      <c r="N90" s="51"/>
      <c r="O90" s="51"/>
      <c r="P90" s="51"/>
      <c r="Q90" s="51"/>
      <c r="R90" s="51"/>
      <c r="S90" s="51"/>
      <c r="T90" s="51"/>
      <c r="U90" s="51"/>
      <c r="V90" s="51"/>
      <c r="W90" s="51"/>
      <c r="X90" s="51"/>
      <c r="Y90" s="51"/>
      <c r="Z90" s="51"/>
    </row>
    <row r="91" spans="1:26" ht="11.25" customHeight="1">
      <c r="A91" s="10"/>
      <c r="B91" s="10"/>
      <c r="C91" s="51"/>
      <c r="D91" s="11"/>
      <c r="E91" s="11"/>
      <c r="F91" s="11"/>
      <c r="G91" s="11"/>
      <c r="H91" s="11"/>
      <c r="I91" s="11"/>
      <c r="J91" s="11"/>
      <c r="K91" s="11"/>
      <c r="L91" s="51"/>
      <c r="M91" s="51"/>
      <c r="N91" s="51"/>
      <c r="O91" s="51"/>
      <c r="P91" s="51"/>
      <c r="Q91" s="51"/>
      <c r="R91" s="51"/>
      <c r="S91" s="51"/>
      <c r="T91" s="51"/>
      <c r="U91" s="51"/>
      <c r="V91" s="51"/>
      <c r="W91" s="51"/>
      <c r="X91" s="51"/>
      <c r="Y91" s="51"/>
      <c r="Z91" s="51"/>
    </row>
    <row r="92" spans="1:26" ht="11.25" customHeight="1">
      <c r="A92" s="10"/>
      <c r="B92" s="10"/>
      <c r="C92" s="51"/>
      <c r="D92" s="11"/>
      <c r="E92" s="11"/>
      <c r="F92" s="11"/>
      <c r="G92" s="11"/>
      <c r="H92" s="11"/>
      <c r="I92" s="11"/>
      <c r="J92" s="11"/>
      <c r="K92" s="11"/>
      <c r="L92" s="51"/>
      <c r="M92" s="51"/>
      <c r="N92" s="51"/>
      <c r="O92" s="51"/>
      <c r="P92" s="51"/>
      <c r="Q92" s="51"/>
      <c r="R92" s="51"/>
      <c r="S92" s="51"/>
      <c r="T92" s="51"/>
      <c r="U92" s="51"/>
      <c r="V92" s="51"/>
      <c r="W92" s="51"/>
      <c r="X92" s="51"/>
      <c r="Y92" s="51"/>
      <c r="Z92" s="51"/>
    </row>
    <row r="93" spans="1:26" ht="11.25" customHeight="1">
      <c r="A93" s="10"/>
      <c r="B93" s="10"/>
      <c r="C93" s="51"/>
      <c r="D93" s="11"/>
      <c r="E93" s="11"/>
      <c r="F93" s="11"/>
      <c r="G93" s="11"/>
      <c r="H93" s="11"/>
      <c r="I93" s="11"/>
      <c r="J93" s="11"/>
      <c r="K93" s="11"/>
      <c r="L93" s="51"/>
      <c r="M93" s="51"/>
      <c r="N93" s="51"/>
      <c r="O93" s="51"/>
      <c r="P93" s="51"/>
      <c r="Q93" s="51"/>
      <c r="R93" s="51"/>
      <c r="S93" s="51"/>
      <c r="T93" s="51"/>
      <c r="U93" s="51"/>
      <c r="V93" s="51"/>
      <c r="W93" s="51"/>
      <c r="X93" s="51"/>
      <c r="Y93" s="51"/>
      <c r="Z93" s="51"/>
    </row>
    <row r="94" spans="1:26" ht="11.25" customHeight="1">
      <c r="A94" s="10"/>
      <c r="B94" s="10"/>
      <c r="C94" s="51"/>
      <c r="D94" s="11"/>
      <c r="E94" s="11"/>
      <c r="F94" s="11"/>
      <c r="G94" s="11"/>
      <c r="H94" s="11"/>
      <c r="I94" s="11"/>
      <c r="J94" s="11"/>
      <c r="K94" s="11"/>
      <c r="L94" s="51"/>
      <c r="M94" s="51"/>
      <c r="N94" s="51"/>
      <c r="O94" s="51"/>
      <c r="P94" s="51"/>
      <c r="Q94" s="51"/>
      <c r="R94" s="51"/>
      <c r="S94" s="51"/>
      <c r="T94" s="51"/>
      <c r="U94" s="51"/>
      <c r="V94" s="51"/>
      <c r="W94" s="51"/>
      <c r="X94" s="51"/>
      <c r="Y94" s="51"/>
      <c r="Z94" s="51"/>
    </row>
    <row r="95" spans="1:26" ht="11.25" customHeight="1">
      <c r="A95" s="10"/>
      <c r="B95" s="10"/>
      <c r="C95" s="51"/>
      <c r="D95" s="11"/>
      <c r="E95" s="11"/>
      <c r="F95" s="11"/>
      <c r="G95" s="11"/>
      <c r="H95" s="11"/>
      <c r="I95" s="11"/>
      <c r="J95" s="11"/>
      <c r="K95" s="11"/>
      <c r="L95" s="51"/>
      <c r="M95" s="51"/>
      <c r="N95" s="51"/>
      <c r="O95" s="51"/>
      <c r="P95" s="51"/>
      <c r="Q95" s="51"/>
      <c r="R95" s="51"/>
      <c r="S95" s="51"/>
      <c r="T95" s="51"/>
      <c r="U95" s="51"/>
      <c r="V95" s="51"/>
      <c r="W95" s="51"/>
      <c r="X95" s="51"/>
      <c r="Y95" s="51"/>
      <c r="Z95" s="51"/>
    </row>
    <row r="96" spans="1:26" ht="11.25" customHeight="1">
      <c r="A96" s="10"/>
      <c r="B96" s="10"/>
      <c r="C96" s="51"/>
      <c r="D96" s="11"/>
      <c r="E96" s="11"/>
      <c r="F96" s="11"/>
      <c r="G96" s="11"/>
      <c r="H96" s="11"/>
      <c r="I96" s="11"/>
      <c r="J96" s="11"/>
      <c r="K96" s="11"/>
      <c r="L96" s="51"/>
      <c r="M96" s="51"/>
      <c r="N96" s="51"/>
      <c r="O96" s="51"/>
      <c r="P96" s="51"/>
      <c r="Q96" s="51"/>
      <c r="R96" s="51"/>
      <c r="S96" s="51"/>
      <c r="T96" s="51"/>
      <c r="U96" s="51"/>
      <c r="V96" s="51"/>
      <c r="W96" s="51"/>
      <c r="X96" s="51"/>
      <c r="Y96" s="51"/>
      <c r="Z96" s="51"/>
    </row>
    <row r="97" spans="1:26" ht="11.25" customHeight="1">
      <c r="A97" s="10"/>
      <c r="B97" s="10"/>
      <c r="C97" s="51"/>
      <c r="D97" s="11"/>
      <c r="E97" s="11"/>
      <c r="F97" s="11"/>
      <c r="G97" s="11"/>
      <c r="H97" s="11"/>
      <c r="I97" s="11"/>
      <c r="J97" s="11"/>
      <c r="K97" s="11"/>
      <c r="L97" s="51"/>
      <c r="M97" s="51"/>
      <c r="N97" s="51"/>
      <c r="O97" s="51"/>
      <c r="P97" s="51"/>
      <c r="Q97" s="51"/>
      <c r="R97" s="51"/>
      <c r="S97" s="51"/>
      <c r="T97" s="51"/>
      <c r="U97" s="51"/>
      <c r="V97" s="51"/>
      <c r="W97" s="51"/>
      <c r="X97" s="51"/>
      <c r="Y97" s="51"/>
      <c r="Z97" s="51"/>
    </row>
    <row r="98" spans="1:26" ht="11.25" customHeight="1">
      <c r="A98" s="10"/>
      <c r="B98" s="10"/>
      <c r="C98" s="51"/>
      <c r="D98" s="11"/>
      <c r="E98" s="11"/>
      <c r="F98" s="11"/>
      <c r="G98" s="11"/>
      <c r="H98" s="11"/>
      <c r="I98" s="11"/>
      <c r="J98" s="11"/>
      <c r="K98" s="11"/>
      <c r="L98" s="51"/>
      <c r="M98" s="51"/>
      <c r="N98" s="51"/>
      <c r="O98" s="51"/>
      <c r="P98" s="51"/>
      <c r="Q98" s="51"/>
      <c r="R98" s="51"/>
      <c r="S98" s="51"/>
      <c r="T98" s="51"/>
      <c r="U98" s="51"/>
      <c r="V98" s="51"/>
      <c r="W98" s="51"/>
      <c r="X98" s="51"/>
      <c r="Y98" s="51"/>
      <c r="Z98" s="51"/>
    </row>
    <row r="99" spans="1:26" ht="11.25" customHeight="1">
      <c r="A99" s="10"/>
      <c r="B99" s="10"/>
      <c r="C99" s="51"/>
      <c r="D99" s="11"/>
      <c r="E99" s="11"/>
      <c r="F99" s="11"/>
      <c r="G99" s="11"/>
      <c r="H99" s="11"/>
      <c r="I99" s="11"/>
      <c r="J99" s="11"/>
      <c r="K99" s="11"/>
      <c r="L99" s="51"/>
      <c r="M99" s="51"/>
      <c r="N99" s="51"/>
      <c r="O99" s="51"/>
      <c r="P99" s="51"/>
      <c r="Q99" s="51"/>
      <c r="R99" s="51"/>
      <c r="S99" s="51"/>
      <c r="T99" s="51"/>
      <c r="U99" s="51"/>
      <c r="V99" s="51"/>
      <c r="W99" s="51"/>
      <c r="X99" s="51"/>
      <c r="Y99" s="51"/>
      <c r="Z99" s="51"/>
    </row>
    <row r="100" spans="1:26" ht="11.25" customHeight="1">
      <c r="A100" s="10"/>
      <c r="B100" s="10"/>
      <c r="C100" s="51"/>
      <c r="D100" s="11"/>
      <c r="E100" s="11"/>
      <c r="F100" s="11"/>
      <c r="G100" s="11"/>
      <c r="H100" s="11"/>
      <c r="I100" s="11"/>
      <c r="J100" s="11"/>
      <c r="K100" s="11"/>
      <c r="L100" s="51"/>
      <c r="M100" s="51"/>
      <c r="N100" s="51"/>
      <c r="O100" s="51"/>
      <c r="P100" s="51"/>
      <c r="Q100" s="51"/>
      <c r="R100" s="51"/>
      <c r="S100" s="51"/>
      <c r="T100" s="51"/>
      <c r="U100" s="51"/>
      <c r="V100" s="51"/>
      <c r="W100" s="51"/>
      <c r="X100" s="51"/>
      <c r="Y100" s="51"/>
      <c r="Z100" s="51"/>
    </row>
    <row r="101" spans="1:26" ht="11.25" customHeight="1">
      <c r="A101" s="10"/>
      <c r="B101" s="10"/>
      <c r="C101" s="51"/>
      <c r="D101" s="11"/>
      <c r="E101" s="11"/>
      <c r="F101" s="11"/>
      <c r="G101" s="11"/>
      <c r="H101" s="11"/>
      <c r="I101" s="11"/>
      <c r="J101" s="11"/>
      <c r="K101" s="11"/>
      <c r="L101" s="51"/>
      <c r="M101" s="51"/>
      <c r="N101" s="51"/>
      <c r="O101" s="51"/>
      <c r="P101" s="51"/>
      <c r="Q101" s="51"/>
      <c r="R101" s="51"/>
      <c r="S101" s="51"/>
      <c r="T101" s="51"/>
      <c r="U101" s="51"/>
      <c r="V101" s="51"/>
      <c r="W101" s="51"/>
      <c r="X101" s="51"/>
      <c r="Y101" s="51"/>
      <c r="Z101" s="51"/>
    </row>
    <row r="102" spans="1:26" ht="11.25" customHeight="1">
      <c r="A102" s="10"/>
      <c r="B102" s="10"/>
      <c r="C102" s="51"/>
      <c r="D102" s="11"/>
      <c r="E102" s="11"/>
      <c r="F102" s="11"/>
      <c r="G102" s="11"/>
      <c r="H102" s="11"/>
      <c r="I102" s="11"/>
      <c r="J102" s="11"/>
      <c r="K102" s="11"/>
      <c r="L102" s="51"/>
      <c r="M102" s="51"/>
      <c r="N102" s="51"/>
      <c r="O102" s="51"/>
      <c r="P102" s="51"/>
      <c r="Q102" s="51"/>
      <c r="R102" s="51"/>
      <c r="S102" s="51"/>
      <c r="T102" s="51"/>
      <c r="U102" s="51"/>
      <c r="V102" s="51"/>
      <c r="W102" s="51"/>
      <c r="X102" s="51"/>
      <c r="Y102" s="51"/>
      <c r="Z102" s="51"/>
    </row>
    <row r="103" spans="1:26" ht="11.25" customHeight="1">
      <c r="A103" s="10"/>
      <c r="B103" s="10"/>
      <c r="C103" s="51"/>
      <c r="D103" s="11"/>
      <c r="E103" s="11"/>
      <c r="F103" s="11"/>
      <c r="G103" s="11"/>
      <c r="H103" s="11"/>
      <c r="I103" s="11"/>
      <c r="J103" s="11"/>
      <c r="K103" s="11"/>
      <c r="L103" s="51"/>
      <c r="M103" s="51"/>
      <c r="N103" s="51"/>
      <c r="O103" s="51"/>
      <c r="P103" s="51"/>
      <c r="Q103" s="51"/>
      <c r="R103" s="51"/>
      <c r="S103" s="51"/>
      <c r="T103" s="51"/>
      <c r="U103" s="51"/>
      <c r="V103" s="51"/>
      <c r="W103" s="51"/>
      <c r="X103" s="51"/>
      <c r="Y103" s="51"/>
      <c r="Z103" s="51"/>
    </row>
    <row r="104" spans="1:26" ht="11.25" customHeight="1">
      <c r="A104" s="10"/>
      <c r="B104" s="10"/>
      <c r="C104" s="51"/>
      <c r="D104" s="11"/>
      <c r="E104" s="11"/>
      <c r="F104" s="11"/>
      <c r="G104" s="11"/>
      <c r="H104" s="11"/>
      <c r="I104" s="11"/>
      <c r="J104" s="11"/>
      <c r="K104" s="11"/>
      <c r="L104" s="51"/>
      <c r="M104" s="51"/>
      <c r="N104" s="51"/>
      <c r="O104" s="51"/>
      <c r="P104" s="51"/>
      <c r="Q104" s="51"/>
      <c r="R104" s="51"/>
      <c r="S104" s="51"/>
      <c r="T104" s="51"/>
      <c r="U104" s="51"/>
      <c r="V104" s="51"/>
      <c r="W104" s="51"/>
      <c r="X104" s="51"/>
      <c r="Y104" s="51"/>
      <c r="Z104" s="51"/>
    </row>
    <row r="105" spans="1:26" ht="11.25" customHeight="1">
      <c r="A105" s="10"/>
      <c r="B105" s="10"/>
      <c r="C105" s="51"/>
      <c r="D105" s="11"/>
      <c r="E105" s="11"/>
      <c r="F105" s="11"/>
      <c r="G105" s="11"/>
      <c r="H105" s="11"/>
      <c r="I105" s="11"/>
      <c r="J105" s="11"/>
      <c r="K105" s="11"/>
      <c r="L105" s="51"/>
      <c r="M105" s="51"/>
      <c r="N105" s="51"/>
      <c r="O105" s="51"/>
      <c r="P105" s="51"/>
      <c r="Q105" s="51"/>
      <c r="R105" s="51"/>
      <c r="S105" s="51"/>
      <c r="T105" s="51"/>
      <c r="U105" s="51"/>
      <c r="V105" s="51"/>
      <c r="W105" s="51"/>
      <c r="X105" s="51"/>
      <c r="Y105" s="51"/>
      <c r="Z105" s="51"/>
    </row>
    <row r="106" spans="1:26" ht="11.25" customHeight="1">
      <c r="A106" s="10"/>
      <c r="B106" s="10"/>
      <c r="C106" s="51"/>
      <c r="D106" s="11"/>
      <c r="E106" s="11"/>
      <c r="F106" s="11"/>
      <c r="G106" s="11"/>
      <c r="H106" s="11"/>
      <c r="I106" s="11"/>
      <c r="J106" s="11"/>
      <c r="K106" s="11"/>
      <c r="L106" s="51"/>
      <c r="M106" s="51"/>
      <c r="N106" s="51"/>
      <c r="O106" s="51"/>
      <c r="P106" s="51"/>
      <c r="Q106" s="51"/>
      <c r="R106" s="51"/>
      <c r="S106" s="51"/>
      <c r="T106" s="51"/>
      <c r="U106" s="51"/>
      <c r="V106" s="51"/>
      <c r="W106" s="51"/>
      <c r="X106" s="51"/>
      <c r="Y106" s="51"/>
      <c r="Z106" s="51"/>
    </row>
    <row r="107" spans="1:26" ht="11.25" customHeight="1">
      <c r="A107" s="10"/>
      <c r="B107" s="10"/>
      <c r="C107" s="51"/>
      <c r="D107" s="11"/>
      <c r="E107" s="11"/>
      <c r="F107" s="11"/>
      <c r="G107" s="11"/>
      <c r="H107" s="11"/>
      <c r="I107" s="11"/>
      <c r="J107" s="11"/>
      <c r="K107" s="11"/>
      <c r="L107" s="51"/>
      <c r="M107" s="51"/>
      <c r="N107" s="51"/>
      <c r="O107" s="51"/>
      <c r="P107" s="51"/>
      <c r="Q107" s="51"/>
      <c r="R107" s="51"/>
      <c r="S107" s="51"/>
      <c r="T107" s="51"/>
      <c r="U107" s="51"/>
      <c r="V107" s="51"/>
      <c r="W107" s="51"/>
      <c r="X107" s="51"/>
      <c r="Y107" s="51"/>
      <c r="Z107" s="51"/>
    </row>
    <row r="108" spans="1:26" ht="11.25" customHeight="1">
      <c r="A108" s="10"/>
      <c r="B108" s="10"/>
      <c r="C108" s="51"/>
      <c r="D108" s="11"/>
      <c r="E108" s="11"/>
      <c r="F108" s="11"/>
      <c r="G108" s="11"/>
      <c r="H108" s="11"/>
      <c r="I108" s="11"/>
      <c r="J108" s="11"/>
      <c r="K108" s="11"/>
      <c r="L108" s="51"/>
      <c r="M108" s="51"/>
      <c r="N108" s="51"/>
      <c r="O108" s="51"/>
      <c r="P108" s="51"/>
      <c r="Q108" s="51"/>
      <c r="R108" s="51"/>
      <c r="S108" s="51"/>
      <c r="T108" s="51"/>
      <c r="U108" s="51"/>
      <c r="V108" s="51"/>
      <c r="W108" s="51"/>
      <c r="X108" s="51"/>
      <c r="Y108" s="51"/>
      <c r="Z108" s="51"/>
    </row>
    <row r="109" spans="1:26" ht="11.25" customHeight="1">
      <c r="A109" s="10"/>
      <c r="B109" s="10"/>
      <c r="C109" s="51"/>
      <c r="D109" s="11"/>
      <c r="E109" s="11"/>
      <c r="F109" s="11"/>
      <c r="G109" s="11"/>
      <c r="H109" s="11"/>
      <c r="I109" s="11"/>
      <c r="J109" s="11"/>
      <c r="K109" s="11"/>
      <c r="L109" s="51"/>
      <c r="M109" s="51"/>
      <c r="N109" s="51"/>
      <c r="O109" s="51"/>
      <c r="P109" s="51"/>
      <c r="Q109" s="51"/>
      <c r="R109" s="51"/>
      <c r="S109" s="51"/>
      <c r="T109" s="51"/>
      <c r="U109" s="51"/>
      <c r="V109" s="51"/>
      <c r="W109" s="51"/>
      <c r="X109" s="51"/>
      <c r="Y109" s="51"/>
      <c r="Z109" s="51"/>
    </row>
    <row r="110" spans="1:26" ht="11.25" customHeight="1">
      <c r="A110" s="10"/>
      <c r="B110" s="10"/>
      <c r="C110" s="51"/>
      <c r="D110" s="11"/>
      <c r="E110" s="11"/>
      <c r="F110" s="11"/>
      <c r="G110" s="11"/>
      <c r="H110" s="11"/>
      <c r="I110" s="11"/>
      <c r="J110" s="11"/>
      <c r="K110" s="11"/>
      <c r="L110" s="51"/>
      <c r="M110" s="51"/>
      <c r="N110" s="51"/>
      <c r="O110" s="51"/>
      <c r="P110" s="51"/>
      <c r="Q110" s="51"/>
      <c r="R110" s="51"/>
      <c r="S110" s="51"/>
      <c r="T110" s="51"/>
      <c r="U110" s="51"/>
      <c r="V110" s="51"/>
      <c r="W110" s="51"/>
      <c r="X110" s="51"/>
      <c r="Y110" s="51"/>
      <c r="Z110" s="51"/>
    </row>
    <row r="111" spans="1:26" ht="11.25" customHeight="1">
      <c r="A111" s="10"/>
      <c r="B111" s="10"/>
      <c r="C111" s="51"/>
      <c r="D111" s="11"/>
      <c r="E111" s="11"/>
      <c r="F111" s="11"/>
      <c r="G111" s="11"/>
      <c r="H111" s="11"/>
      <c r="I111" s="11"/>
      <c r="J111" s="11"/>
      <c r="K111" s="11"/>
      <c r="L111" s="51"/>
      <c r="M111" s="51"/>
      <c r="N111" s="51"/>
      <c r="O111" s="51"/>
      <c r="P111" s="51"/>
      <c r="Q111" s="51"/>
      <c r="R111" s="51"/>
      <c r="S111" s="51"/>
      <c r="T111" s="51"/>
      <c r="U111" s="51"/>
      <c r="V111" s="51"/>
      <c r="W111" s="51"/>
      <c r="X111" s="51"/>
      <c r="Y111" s="51"/>
      <c r="Z111" s="51"/>
    </row>
    <row r="112" spans="1:26" ht="11.25" customHeight="1">
      <c r="A112" s="10"/>
      <c r="B112" s="10"/>
      <c r="C112" s="51"/>
      <c r="D112" s="11"/>
      <c r="E112" s="11"/>
      <c r="F112" s="11"/>
      <c r="G112" s="11"/>
      <c r="H112" s="11"/>
      <c r="I112" s="11"/>
      <c r="J112" s="11"/>
      <c r="K112" s="11"/>
      <c r="L112" s="51"/>
      <c r="M112" s="51"/>
      <c r="N112" s="51"/>
      <c r="O112" s="51"/>
      <c r="P112" s="51"/>
      <c r="Q112" s="51"/>
      <c r="R112" s="51"/>
      <c r="S112" s="51"/>
      <c r="T112" s="51"/>
      <c r="U112" s="51"/>
      <c r="V112" s="51"/>
      <c r="W112" s="51"/>
      <c r="X112" s="51"/>
      <c r="Y112" s="51"/>
      <c r="Z112" s="51"/>
    </row>
    <row r="113" spans="1:26" ht="11.25" customHeight="1">
      <c r="A113" s="10"/>
      <c r="B113" s="10"/>
      <c r="C113" s="51"/>
      <c r="D113" s="11"/>
      <c r="E113" s="11"/>
      <c r="F113" s="11"/>
      <c r="G113" s="11"/>
      <c r="H113" s="11"/>
      <c r="I113" s="11"/>
      <c r="J113" s="11"/>
      <c r="K113" s="11"/>
      <c r="L113" s="51"/>
      <c r="M113" s="51"/>
      <c r="N113" s="51"/>
      <c r="O113" s="51"/>
      <c r="P113" s="51"/>
      <c r="Q113" s="51"/>
      <c r="R113" s="51"/>
      <c r="S113" s="51"/>
      <c r="T113" s="51"/>
      <c r="U113" s="51"/>
      <c r="V113" s="51"/>
      <c r="W113" s="51"/>
      <c r="X113" s="51"/>
      <c r="Y113" s="51"/>
      <c r="Z113" s="51"/>
    </row>
    <row r="114" spans="1:26" ht="11.25" customHeight="1">
      <c r="A114" s="10"/>
      <c r="B114" s="10"/>
      <c r="C114" s="51"/>
      <c r="D114" s="11"/>
      <c r="E114" s="11"/>
      <c r="F114" s="11"/>
      <c r="G114" s="11"/>
      <c r="H114" s="11"/>
      <c r="I114" s="11"/>
      <c r="J114" s="11"/>
      <c r="K114" s="11"/>
      <c r="L114" s="51"/>
      <c r="M114" s="51"/>
      <c r="N114" s="51"/>
      <c r="O114" s="51"/>
      <c r="P114" s="51"/>
      <c r="Q114" s="51"/>
      <c r="R114" s="51"/>
      <c r="S114" s="51"/>
      <c r="T114" s="51"/>
      <c r="U114" s="51"/>
      <c r="V114" s="51"/>
      <c r="W114" s="51"/>
      <c r="X114" s="51"/>
      <c r="Y114" s="51"/>
      <c r="Z114" s="51"/>
    </row>
    <row r="115" spans="1:26" ht="11.25" customHeight="1">
      <c r="A115" s="10"/>
      <c r="B115" s="10"/>
      <c r="C115" s="51"/>
      <c r="D115" s="11"/>
      <c r="E115" s="11"/>
      <c r="F115" s="11"/>
      <c r="G115" s="11"/>
      <c r="H115" s="11"/>
      <c r="I115" s="11"/>
      <c r="J115" s="11"/>
      <c r="K115" s="11"/>
      <c r="L115" s="51"/>
      <c r="M115" s="51"/>
      <c r="N115" s="51"/>
      <c r="O115" s="51"/>
      <c r="P115" s="51"/>
      <c r="Q115" s="51"/>
      <c r="R115" s="51"/>
      <c r="S115" s="51"/>
      <c r="T115" s="51"/>
      <c r="U115" s="51"/>
      <c r="V115" s="51"/>
      <c r="W115" s="51"/>
      <c r="X115" s="51"/>
      <c r="Y115" s="51"/>
      <c r="Z115" s="51"/>
    </row>
    <row r="116" spans="1:26" ht="11.25" customHeight="1">
      <c r="A116" s="10"/>
      <c r="B116" s="10"/>
      <c r="C116" s="51"/>
      <c r="D116" s="11"/>
      <c r="E116" s="11"/>
      <c r="F116" s="11"/>
      <c r="G116" s="11"/>
      <c r="H116" s="11"/>
      <c r="I116" s="11"/>
      <c r="J116" s="11"/>
      <c r="K116" s="11"/>
      <c r="L116" s="51"/>
      <c r="M116" s="51"/>
      <c r="N116" s="51"/>
      <c r="O116" s="51"/>
      <c r="P116" s="51"/>
      <c r="Q116" s="51"/>
      <c r="R116" s="51"/>
      <c r="S116" s="51"/>
      <c r="T116" s="51"/>
      <c r="U116" s="51"/>
      <c r="V116" s="51"/>
      <c r="W116" s="51"/>
      <c r="X116" s="51"/>
      <c r="Y116" s="51"/>
      <c r="Z116" s="51"/>
    </row>
    <row r="117" spans="1:26" ht="11.25" customHeight="1">
      <c r="A117" s="10"/>
      <c r="B117" s="10"/>
      <c r="C117" s="51"/>
      <c r="D117" s="11"/>
      <c r="E117" s="11"/>
      <c r="F117" s="11"/>
      <c r="G117" s="11"/>
      <c r="H117" s="11"/>
      <c r="I117" s="11"/>
      <c r="J117" s="11"/>
      <c r="K117" s="11"/>
      <c r="L117" s="51"/>
      <c r="M117" s="51"/>
      <c r="N117" s="51"/>
      <c r="O117" s="51"/>
      <c r="P117" s="51"/>
      <c r="Q117" s="51"/>
      <c r="R117" s="51"/>
      <c r="S117" s="51"/>
      <c r="T117" s="51"/>
      <c r="U117" s="51"/>
      <c r="V117" s="51"/>
      <c r="W117" s="51"/>
      <c r="X117" s="51"/>
      <c r="Y117" s="51"/>
      <c r="Z117" s="51"/>
    </row>
    <row r="118" spans="1:26" ht="11.25" customHeight="1">
      <c r="A118" s="10"/>
      <c r="B118" s="10"/>
      <c r="C118" s="51"/>
      <c r="D118" s="11"/>
      <c r="E118" s="11"/>
      <c r="F118" s="11"/>
      <c r="G118" s="11"/>
      <c r="H118" s="11"/>
      <c r="I118" s="11"/>
      <c r="J118" s="11"/>
      <c r="K118" s="11"/>
      <c r="L118" s="51"/>
      <c r="M118" s="51"/>
      <c r="N118" s="51"/>
      <c r="O118" s="51"/>
      <c r="P118" s="51"/>
      <c r="Q118" s="51"/>
      <c r="R118" s="51"/>
      <c r="S118" s="51"/>
      <c r="T118" s="51"/>
      <c r="U118" s="51"/>
      <c r="V118" s="51"/>
      <c r="W118" s="51"/>
      <c r="X118" s="51"/>
      <c r="Y118" s="51"/>
      <c r="Z118" s="51"/>
    </row>
    <row r="119" spans="1:26" ht="11.25" customHeight="1">
      <c r="A119" s="10"/>
      <c r="B119" s="10"/>
      <c r="C119" s="51"/>
      <c r="D119" s="11"/>
      <c r="E119" s="11"/>
      <c r="F119" s="11"/>
      <c r="G119" s="11"/>
      <c r="H119" s="11"/>
      <c r="I119" s="11"/>
      <c r="J119" s="11"/>
      <c r="K119" s="11"/>
      <c r="L119" s="51"/>
      <c r="M119" s="51"/>
      <c r="N119" s="51"/>
      <c r="O119" s="51"/>
      <c r="P119" s="51"/>
      <c r="Q119" s="51"/>
      <c r="R119" s="51"/>
      <c r="S119" s="51"/>
      <c r="T119" s="51"/>
      <c r="U119" s="51"/>
      <c r="V119" s="51"/>
      <c r="W119" s="51"/>
      <c r="X119" s="51"/>
      <c r="Y119" s="51"/>
      <c r="Z119" s="51"/>
    </row>
    <row r="120" spans="1:26" ht="11.25" customHeight="1">
      <c r="A120" s="10"/>
      <c r="B120" s="10"/>
      <c r="C120" s="51"/>
      <c r="D120" s="11"/>
      <c r="E120" s="11"/>
      <c r="F120" s="11"/>
      <c r="G120" s="11"/>
      <c r="H120" s="11"/>
      <c r="I120" s="11"/>
      <c r="J120" s="11"/>
      <c r="K120" s="11"/>
      <c r="L120" s="51"/>
      <c r="M120" s="51"/>
      <c r="N120" s="51"/>
      <c r="O120" s="51"/>
      <c r="P120" s="51"/>
      <c r="Q120" s="51"/>
      <c r="R120" s="51"/>
      <c r="S120" s="51"/>
      <c r="T120" s="51"/>
      <c r="U120" s="51"/>
      <c r="V120" s="51"/>
      <c r="W120" s="51"/>
      <c r="X120" s="51"/>
      <c r="Y120" s="51"/>
      <c r="Z120" s="51"/>
    </row>
    <row r="121" spans="1:26" ht="11.25" customHeight="1">
      <c r="A121" s="10"/>
      <c r="B121" s="10"/>
      <c r="C121" s="51"/>
      <c r="D121" s="11"/>
      <c r="E121" s="11"/>
      <c r="F121" s="11"/>
      <c r="G121" s="11"/>
      <c r="H121" s="11"/>
      <c r="I121" s="11"/>
      <c r="J121" s="11"/>
      <c r="K121" s="11"/>
      <c r="L121" s="51"/>
      <c r="M121" s="51"/>
      <c r="N121" s="51"/>
      <c r="O121" s="51"/>
      <c r="P121" s="51"/>
      <c r="Q121" s="51"/>
      <c r="R121" s="51"/>
      <c r="S121" s="51"/>
      <c r="T121" s="51"/>
      <c r="U121" s="51"/>
      <c r="V121" s="51"/>
      <c r="W121" s="51"/>
      <c r="X121" s="51"/>
      <c r="Y121" s="51"/>
      <c r="Z121" s="51"/>
    </row>
    <row r="122" spans="1:26" ht="11.25" customHeight="1">
      <c r="A122" s="10"/>
      <c r="B122" s="10"/>
      <c r="C122" s="51"/>
      <c r="D122" s="11"/>
      <c r="E122" s="11"/>
      <c r="F122" s="11"/>
      <c r="G122" s="11"/>
      <c r="H122" s="11"/>
      <c r="I122" s="11"/>
      <c r="J122" s="11"/>
      <c r="K122" s="11"/>
      <c r="L122" s="51"/>
      <c r="M122" s="51"/>
      <c r="N122" s="51"/>
      <c r="O122" s="51"/>
      <c r="P122" s="51"/>
      <c r="Q122" s="51"/>
      <c r="R122" s="51"/>
      <c r="S122" s="51"/>
      <c r="T122" s="51"/>
      <c r="U122" s="51"/>
      <c r="V122" s="51"/>
      <c r="W122" s="51"/>
      <c r="X122" s="51"/>
      <c r="Y122" s="51"/>
      <c r="Z122" s="51"/>
    </row>
    <row r="123" spans="1:26" ht="11.25" customHeight="1">
      <c r="A123" s="10"/>
      <c r="B123" s="10"/>
      <c r="C123" s="51"/>
      <c r="D123" s="11"/>
      <c r="E123" s="11"/>
      <c r="F123" s="11"/>
      <c r="G123" s="11"/>
      <c r="H123" s="11"/>
      <c r="I123" s="11"/>
      <c r="J123" s="11"/>
      <c r="K123" s="11"/>
      <c r="L123" s="51"/>
      <c r="M123" s="51"/>
      <c r="N123" s="51"/>
      <c r="O123" s="51"/>
      <c r="P123" s="51"/>
      <c r="Q123" s="51"/>
      <c r="R123" s="51"/>
      <c r="S123" s="51"/>
      <c r="T123" s="51"/>
      <c r="U123" s="51"/>
      <c r="V123" s="51"/>
      <c r="W123" s="51"/>
      <c r="X123" s="51"/>
      <c r="Y123" s="51"/>
      <c r="Z123" s="51"/>
    </row>
    <row r="124" spans="1:26" ht="11.25" customHeight="1">
      <c r="A124" s="10"/>
      <c r="B124" s="10"/>
      <c r="C124" s="51"/>
      <c r="D124" s="11"/>
      <c r="E124" s="11"/>
      <c r="F124" s="11"/>
      <c r="G124" s="11"/>
      <c r="H124" s="11"/>
      <c r="I124" s="11"/>
      <c r="J124" s="11"/>
      <c r="K124" s="11"/>
      <c r="L124" s="51"/>
      <c r="M124" s="51"/>
      <c r="N124" s="51"/>
      <c r="O124" s="51"/>
      <c r="P124" s="51"/>
      <c r="Q124" s="51"/>
      <c r="R124" s="51"/>
      <c r="S124" s="51"/>
      <c r="T124" s="51"/>
      <c r="U124" s="51"/>
      <c r="V124" s="51"/>
      <c r="W124" s="51"/>
      <c r="X124" s="51"/>
      <c r="Y124" s="51"/>
      <c r="Z124" s="51"/>
    </row>
    <row r="125" spans="1:26" ht="11.25" customHeight="1">
      <c r="A125" s="10"/>
      <c r="B125" s="10"/>
      <c r="C125" s="51"/>
      <c r="D125" s="11"/>
      <c r="E125" s="11"/>
      <c r="F125" s="11"/>
      <c r="G125" s="11"/>
      <c r="H125" s="11"/>
      <c r="I125" s="11"/>
      <c r="J125" s="11"/>
      <c r="K125" s="11"/>
      <c r="L125" s="51"/>
      <c r="M125" s="51"/>
      <c r="N125" s="51"/>
      <c r="O125" s="51"/>
      <c r="P125" s="51"/>
      <c r="Q125" s="51"/>
      <c r="R125" s="51"/>
      <c r="S125" s="51"/>
      <c r="T125" s="51"/>
      <c r="U125" s="51"/>
      <c r="V125" s="51"/>
      <c r="W125" s="51"/>
      <c r="X125" s="51"/>
      <c r="Y125" s="51"/>
      <c r="Z125" s="51"/>
    </row>
    <row r="126" spans="1:26" ht="11.25" customHeight="1">
      <c r="A126" s="10"/>
      <c r="B126" s="10"/>
      <c r="C126" s="51"/>
      <c r="D126" s="11"/>
      <c r="E126" s="11"/>
      <c r="F126" s="11"/>
      <c r="G126" s="11"/>
      <c r="H126" s="11"/>
      <c r="I126" s="11"/>
      <c r="J126" s="11"/>
      <c r="K126" s="11"/>
      <c r="L126" s="51"/>
      <c r="M126" s="51"/>
      <c r="N126" s="51"/>
      <c r="O126" s="51"/>
      <c r="P126" s="51"/>
      <c r="Q126" s="51"/>
      <c r="R126" s="51"/>
      <c r="S126" s="51"/>
      <c r="T126" s="51"/>
      <c r="U126" s="51"/>
      <c r="V126" s="51"/>
      <c r="W126" s="51"/>
      <c r="X126" s="51"/>
      <c r="Y126" s="51"/>
      <c r="Z126" s="51"/>
    </row>
    <row r="127" spans="1:26" ht="11.25" customHeight="1">
      <c r="A127" s="10"/>
      <c r="B127" s="10"/>
      <c r="C127" s="51"/>
      <c r="D127" s="11"/>
      <c r="E127" s="11"/>
      <c r="F127" s="11"/>
      <c r="G127" s="11"/>
      <c r="H127" s="11"/>
      <c r="I127" s="11"/>
      <c r="J127" s="11"/>
      <c r="K127" s="11"/>
      <c r="L127" s="51"/>
      <c r="M127" s="51"/>
      <c r="N127" s="51"/>
      <c r="O127" s="51"/>
      <c r="P127" s="51"/>
      <c r="Q127" s="51"/>
      <c r="R127" s="51"/>
      <c r="S127" s="51"/>
      <c r="T127" s="51"/>
      <c r="U127" s="51"/>
      <c r="V127" s="51"/>
      <c r="W127" s="51"/>
      <c r="X127" s="51"/>
      <c r="Y127" s="51"/>
      <c r="Z127" s="51"/>
    </row>
    <row r="128" spans="1:26" ht="11.25" customHeight="1">
      <c r="A128" s="10"/>
      <c r="B128" s="10"/>
      <c r="C128" s="51"/>
      <c r="D128" s="11"/>
      <c r="E128" s="11"/>
      <c r="F128" s="11"/>
      <c r="G128" s="11"/>
      <c r="H128" s="11"/>
      <c r="I128" s="11"/>
      <c r="J128" s="11"/>
      <c r="K128" s="11"/>
      <c r="L128" s="51"/>
      <c r="M128" s="51"/>
      <c r="N128" s="51"/>
      <c r="O128" s="51"/>
      <c r="P128" s="51"/>
      <c r="Q128" s="51"/>
      <c r="R128" s="51"/>
      <c r="S128" s="51"/>
      <c r="T128" s="51"/>
      <c r="U128" s="51"/>
      <c r="V128" s="51"/>
      <c r="W128" s="51"/>
      <c r="X128" s="51"/>
      <c r="Y128" s="51"/>
      <c r="Z128" s="51"/>
    </row>
    <row r="129" spans="1:26" ht="11.25" customHeight="1">
      <c r="A129" s="10"/>
      <c r="B129" s="10"/>
      <c r="C129" s="51"/>
      <c r="D129" s="11"/>
      <c r="E129" s="11"/>
      <c r="F129" s="11"/>
      <c r="G129" s="11"/>
      <c r="H129" s="11"/>
      <c r="I129" s="11"/>
      <c r="J129" s="11"/>
      <c r="K129" s="11"/>
      <c r="L129" s="51"/>
      <c r="M129" s="51"/>
      <c r="N129" s="51"/>
      <c r="O129" s="51"/>
      <c r="P129" s="51"/>
      <c r="Q129" s="51"/>
      <c r="R129" s="51"/>
      <c r="S129" s="51"/>
      <c r="T129" s="51"/>
      <c r="U129" s="51"/>
      <c r="V129" s="51"/>
      <c r="W129" s="51"/>
      <c r="X129" s="51"/>
      <c r="Y129" s="51"/>
      <c r="Z129" s="51"/>
    </row>
    <row r="130" spans="1:26" ht="11.25" customHeight="1">
      <c r="A130" s="10"/>
      <c r="B130" s="10"/>
      <c r="C130" s="51"/>
      <c r="D130" s="11"/>
      <c r="E130" s="11"/>
      <c r="F130" s="11"/>
      <c r="G130" s="11"/>
      <c r="H130" s="11"/>
      <c r="I130" s="11"/>
      <c r="J130" s="11"/>
      <c r="K130" s="11"/>
      <c r="L130" s="51"/>
      <c r="M130" s="51"/>
      <c r="N130" s="51"/>
      <c r="O130" s="51"/>
      <c r="P130" s="51"/>
      <c r="Q130" s="51"/>
      <c r="R130" s="51"/>
      <c r="S130" s="51"/>
      <c r="T130" s="51"/>
      <c r="U130" s="51"/>
      <c r="V130" s="51"/>
      <c r="W130" s="51"/>
      <c r="X130" s="51"/>
      <c r="Y130" s="51"/>
      <c r="Z130" s="51"/>
    </row>
    <row r="131" spans="1:26" ht="11.25" customHeight="1">
      <c r="A131" s="10"/>
      <c r="B131" s="10"/>
      <c r="C131" s="51"/>
      <c r="D131" s="11"/>
      <c r="E131" s="11"/>
      <c r="F131" s="11"/>
      <c r="G131" s="11"/>
      <c r="H131" s="11"/>
      <c r="I131" s="11"/>
      <c r="J131" s="11"/>
      <c r="K131" s="11"/>
      <c r="L131" s="51"/>
      <c r="M131" s="51"/>
      <c r="N131" s="51"/>
      <c r="O131" s="51"/>
      <c r="P131" s="51"/>
      <c r="Q131" s="51"/>
      <c r="R131" s="51"/>
      <c r="S131" s="51"/>
      <c r="T131" s="51"/>
      <c r="U131" s="51"/>
      <c r="V131" s="51"/>
      <c r="W131" s="51"/>
      <c r="X131" s="51"/>
      <c r="Y131" s="51"/>
      <c r="Z131" s="51"/>
    </row>
    <row r="132" spans="1:26" ht="11.25" customHeight="1">
      <c r="A132" s="10"/>
      <c r="B132" s="10"/>
      <c r="C132" s="51"/>
      <c r="D132" s="11"/>
      <c r="E132" s="11"/>
      <c r="F132" s="11"/>
      <c r="G132" s="11"/>
      <c r="H132" s="11"/>
      <c r="I132" s="11"/>
      <c r="J132" s="11"/>
      <c r="K132" s="11"/>
      <c r="L132" s="51"/>
      <c r="M132" s="51"/>
      <c r="N132" s="51"/>
      <c r="O132" s="51"/>
      <c r="P132" s="51"/>
      <c r="Q132" s="51"/>
      <c r="R132" s="51"/>
      <c r="S132" s="51"/>
      <c r="T132" s="51"/>
      <c r="U132" s="51"/>
      <c r="V132" s="51"/>
      <c r="W132" s="51"/>
      <c r="X132" s="51"/>
      <c r="Y132" s="51"/>
      <c r="Z132" s="51"/>
    </row>
    <row r="133" spans="1:26" ht="11.25" customHeight="1">
      <c r="A133" s="10"/>
      <c r="B133" s="10"/>
      <c r="C133" s="51"/>
      <c r="D133" s="11"/>
      <c r="E133" s="11"/>
      <c r="F133" s="11"/>
      <c r="G133" s="11"/>
      <c r="H133" s="11"/>
      <c r="I133" s="11"/>
      <c r="J133" s="11"/>
      <c r="K133" s="11"/>
      <c r="L133" s="51"/>
      <c r="M133" s="51"/>
      <c r="N133" s="51"/>
      <c r="O133" s="51"/>
      <c r="P133" s="51"/>
      <c r="Q133" s="51"/>
      <c r="R133" s="51"/>
      <c r="S133" s="51"/>
      <c r="T133" s="51"/>
      <c r="U133" s="51"/>
      <c r="V133" s="51"/>
      <c r="W133" s="51"/>
      <c r="X133" s="51"/>
      <c r="Y133" s="51"/>
      <c r="Z133" s="51"/>
    </row>
    <row r="134" spans="1:26" ht="11.25" customHeight="1">
      <c r="A134" s="10"/>
      <c r="B134" s="10"/>
      <c r="C134" s="51"/>
      <c r="D134" s="11"/>
      <c r="E134" s="11"/>
      <c r="F134" s="11"/>
      <c r="G134" s="11"/>
      <c r="H134" s="11"/>
      <c r="I134" s="11"/>
      <c r="J134" s="11"/>
      <c r="K134" s="11"/>
      <c r="L134" s="51"/>
      <c r="M134" s="51"/>
      <c r="N134" s="51"/>
      <c r="O134" s="51"/>
      <c r="P134" s="51"/>
      <c r="Q134" s="51"/>
      <c r="R134" s="51"/>
      <c r="S134" s="51"/>
      <c r="T134" s="51"/>
      <c r="U134" s="51"/>
      <c r="V134" s="51"/>
      <c r="W134" s="51"/>
      <c r="X134" s="51"/>
      <c r="Y134" s="51"/>
      <c r="Z134" s="51"/>
    </row>
    <row r="135" spans="1:26" ht="11.25" customHeight="1">
      <c r="A135" s="10"/>
      <c r="B135" s="10"/>
      <c r="C135" s="51"/>
      <c r="D135" s="11"/>
      <c r="E135" s="11"/>
      <c r="F135" s="11"/>
      <c r="G135" s="11"/>
      <c r="H135" s="11"/>
      <c r="I135" s="11"/>
      <c r="J135" s="11"/>
      <c r="K135" s="11"/>
      <c r="L135" s="51"/>
      <c r="M135" s="51"/>
      <c r="N135" s="51"/>
      <c r="O135" s="51"/>
      <c r="P135" s="51"/>
      <c r="Q135" s="51"/>
      <c r="R135" s="51"/>
      <c r="S135" s="51"/>
      <c r="T135" s="51"/>
      <c r="U135" s="51"/>
      <c r="V135" s="51"/>
      <c r="W135" s="51"/>
      <c r="X135" s="51"/>
      <c r="Y135" s="51"/>
      <c r="Z135" s="51"/>
    </row>
    <row r="136" spans="1:26" ht="11.25" customHeight="1">
      <c r="A136" s="10"/>
      <c r="B136" s="10"/>
      <c r="C136" s="51"/>
      <c r="D136" s="11"/>
      <c r="E136" s="11"/>
      <c r="F136" s="11"/>
      <c r="G136" s="11"/>
      <c r="H136" s="11"/>
      <c r="I136" s="11"/>
      <c r="J136" s="11"/>
      <c r="K136" s="11"/>
      <c r="L136" s="51"/>
      <c r="M136" s="51"/>
      <c r="N136" s="51"/>
      <c r="O136" s="51"/>
      <c r="P136" s="51"/>
      <c r="Q136" s="51"/>
      <c r="R136" s="51"/>
      <c r="S136" s="51"/>
      <c r="T136" s="51"/>
      <c r="U136" s="51"/>
      <c r="V136" s="51"/>
      <c r="W136" s="51"/>
      <c r="X136" s="51"/>
      <c r="Y136" s="51"/>
      <c r="Z136" s="51"/>
    </row>
    <row r="137" spans="1:26" ht="11.25" customHeight="1">
      <c r="A137" s="10"/>
      <c r="B137" s="10"/>
      <c r="C137" s="51"/>
      <c r="D137" s="11"/>
      <c r="E137" s="11"/>
      <c r="F137" s="11"/>
      <c r="G137" s="11"/>
      <c r="H137" s="11"/>
      <c r="I137" s="11"/>
      <c r="J137" s="11"/>
      <c r="K137" s="11"/>
      <c r="L137" s="51"/>
      <c r="M137" s="51"/>
      <c r="N137" s="51"/>
      <c r="O137" s="51"/>
      <c r="P137" s="51"/>
      <c r="Q137" s="51"/>
      <c r="R137" s="51"/>
      <c r="S137" s="51"/>
      <c r="T137" s="51"/>
      <c r="U137" s="51"/>
      <c r="V137" s="51"/>
      <c r="W137" s="51"/>
      <c r="X137" s="51"/>
      <c r="Y137" s="51"/>
      <c r="Z137" s="51"/>
    </row>
    <row r="138" spans="1:26" ht="11.25" customHeight="1">
      <c r="A138" s="10"/>
      <c r="B138" s="10"/>
      <c r="C138" s="51"/>
      <c r="D138" s="11"/>
      <c r="E138" s="11"/>
      <c r="F138" s="11"/>
      <c r="G138" s="11"/>
      <c r="H138" s="11"/>
      <c r="I138" s="11"/>
      <c r="J138" s="11"/>
      <c r="K138" s="11"/>
      <c r="L138" s="51"/>
      <c r="M138" s="51"/>
      <c r="N138" s="51"/>
      <c r="O138" s="51"/>
      <c r="P138" s="51"/>
      <c r="Q138" s="51"/>
      <c r="R138" s="51"/>
      <c r="S138" s="51"/>
      <c r="T138" s="51"/>
      <c r="U138" s="51"/>
      <c r="V138" s="51"/>
      <c r="W138" s="51"/>
      <c r="X138" s="51"/>
      <c r="Y138" s="51"/>
      <c r="Z138" s="51"/>
    </row>
    <row r="139" spans="1:26" ht="11.25" customHeight="1">
      <c r="A139" s="10"/>
      <c r="B139" s="10"/>
      <c r="C139" s="51"/>
      <c r="D139" s="11"/>
      <c r="E139" s="11"/>
      <c r="F139" s="11"/>
      <c r="G139" s="11"/>
      <c r="H139" s="11"/>
      <c r="I139" s="11"/>
      <c r="J139" s="11"/>
      <c r="K139" s="11"/>
      <c r="L139" s="51"/>
      <c r="M139" s="51"/>
      <c r="N139" s="51"/>
      <c r="O139" s="51"/>
      <c r="P139" s="51"/>
      <c r="Q139" s="51"/>
      <c r="R139" s="51"/>
      <c r="S139" s="51"/>
      <c r="T139" s="51"/>
      <c r="U139" s="51"/>
      <c r="V139" s="51"/>
      <c r="W139" s="51"/>
      <c r="X139" s="51"/>
      <c r="Y139" s="51"/>
      <c r="Z139" s="51"/>
    </row>
    <row r="140" spans="1:26" ht="11.25" customHeight="1">
      <c r="A140" s="10"/>
      <c r="B140" s="10"/>
      <c r="C140" s="51"/>
      <c r="D140" s="11"/>
      <c r="E140" s="11"/>
      <c r="F140" s="11"/>
      <c r="G140" s="11"/>
      <c r="H140" s="11"/>
      <c r="I140" s="11"/>
      <c r="J140" s="11"/>
      <c r="K140" s="11"/>
      <c r="L140" s="51"/>
      <c r="M140" s="51"/>
      <c r="N140" s="51"/>
      <c r="O140" s="51"/>
      <c r="P140" s="51"/>
      <c r="Q140" s="51"/>
      <c r="R140" s="51"/>
      <c r="S140" s="51"/>
      <c r="T140" s="51"/>
      <c r="U140" s="51"/>
      <c r="V140" s="51"/>
      <c r="W140" s="51"/>
      <c r="X140" s="51"/>
      <c r="Y140" s="51"/>
      <c r="Z140" s="51"/>
    </row>
    <row r="141" spans="1:26" ht="11.25" customHeight="1">
      <c r="A141" s="10"/>
      <c r="B141" s="10"/>
      <c r="C141" s="51"/>
      <c r="D141" s="11"/>
      <c r="E141" s="11"/>
      <c r="F141" s="11"/>
      <c r="G141" s="11"/>
      <c r="H141" s="11"/>
      <c r="I141" s="11"/>
      <c r="J141" s="11"/>
      <c r="K141" s="11"/>
      <c r="L141" s="51"/>
      <c r="M141" s="51"/>
      <c r="N141" s="51"/>
      <c r="O141" s="51"/>
      <c r="P141" s="51"/>
      <c r="Q141" s="51"/>
      <c r="R141" s="51"/>
      <c r="S141" s="51"/>
      <c r="T141" s="51"/>
      <c r="U141" s="51"/>
      <c r="V141" s="51"/>
      <c r="W141" s="51"/>
      <c r="X141" s="51"/>
      <c r="Y141" s="51"/>
      <c r="Z141" s="51"/>
    </row>
    <row r="142" spans="1:26" ht="11.25" customHeight="1">
      <c r="A142" s="10"/>
      <c r="B142" s="10"/>
      <c r="C142" s="51"/>
      <c r="D142" s="11"/>
      <c r="E142" s="11"/>
      <c r="F142" s="11"/>
      <c r="G142" s="11"/>
      <c r="H142" s="11"/>
      <c r="I142" s="11"/>
      <c r="J142" s="11"/>
      <c r="K142" s="11"/>
      <c r="L142" s="51"/>
      <c r="M142" s="51"/>
      <c r="N142" s="51"/>
      <c r="O142" s="51"/>
      <c r="P142" s="51"/>
      <c r="Q142" s="51"/>
      <c r="R142" s="51"/>
      <c r="S142" s="51"/>
      <c r="T142" s="51"/>
      <c r="U142" s="51"/>
      <c r="V142" s="51"/>
      <c r="W142" s="51"/>
      <c r="X142" s="51"/>
      <c r="Y142" s="51"/>
      <c r="Z142" s="51"/>
    </row>
    <row r="143" spans="1:26" ht="11.25" customHeight="1">
      <c r="A143" s="10"/>
      <c r="B143" s="10"/>
      <c r="C143" s="51"/>
      <c r="D143" s="11"/>
      <c r="E143" s="11"/>
      <c r="F143" s="11"/>
      <c r="G143" s="11"/>
      <c r="H143" s="11"/>
      <c r="I143" s="11"/>
      <c r="J143" s="11"/>
      <c r="K143" s="11"/>
      <c r="L143" s="51"/>
      <c r="M143" s="51"/>
      <c r="N143" s="51"/>
      <c r="O143" s="51"/>
      <c r="P143" s="51"/>
      <c r="Q143" s="51"/>
      <c r="R143" s="51"/>
      <c r="S143" s="51"/>
      <c r="T143" s="51"/>
      <c r="U143" s="51"/>
      <c r="V143" s="51"/>
      <c r="W143" s="51"/>
      <c r="X143" s="51"/>
      <c r="Y143" s="51"/>
      <c r="Z143" s="51"/>
    </row>
    <row r="144" spans="1:26" ht="11.25" customHeight="1">
      <c r="A144" s="10"/>
      <c r="B144" s="10"/>
      <c r="C144" s="51"/>
      <c r="D144" s="11"/>
      <c r="E144" s="11"/>
      <c r="F144" s="11"/>
      <c r="G144" s="11"/>
      <c r="H144" s="11"/>
      <c r="I144" s="11"/>
      <c r="J144" s="11"/>
      <c r="K144" s="11"/>
      <c r="L144" s="51"/>
      <c r="M144" s="51"/>
      <c r="N144" s="51"/>
      <c r="O144" s="51"/>
      <c r="P144" s="51"/>
      <c r="Q144" s="51"/>
      <c r="R144" s="51"/>
      <c r="S144" s="51"/>
      <c r="T144" s="51"/>
      <c r="U144" s="51"/>
      <c r="V144" s="51"/>
      <c r="W144" s="51"/>
      <c r="X144" s="51"/>
      <c r="Y144" s="51"/>
      <c r="Z144" s="51"/>
    </row>
    <row r="145" spans="1:26" ht="11.25" customHeight="1">
      <c r="A145" s="10"/>
      <c r="B145" s="10"/>
      <c r="C145" s="51"/>
      <c r="D145" s="11"/>
      <c r="E145" s="11"/>
      <c r="F145" s="11"/>
      <c r="G145" s="11"/>
      <c r="H145" s="11"/>
      <c r="I145" s="11"/>
      <c r="J145" s="11"/>
      <c r="K145" s="11"/>
      <c r="L145" s="51"/>
      <c r="M145" s="51"/>
      <c r="N145" s="51"/>
      <c r="O145" s="51"/>
      <c r="P145" s="51"/>
      <c r="Q145" s="51"/>
      <c r="R145" s="51"/>
      <c r="S145" s="51"/>
      <c r="T145" s="51"/>
      <c r="U145" s="51"/>
      <c r="V145" s="51"/>
      <c r="W145" s="51"/>
      <c r="X145" s="51"/>
      <c r="Y145" s="51"/>
      <c r="Z145" s="51"/>
    </row>
    <row r="146" spans="1:26" ht="11.25" customHeight="1">
      <c r="A146" s="10"/>
      <c r="B146" s="10"/>
      <c r="C146" s="51"/>
      <c r="D146" s="11"/>
      <c r="E146" s="11"/>
      <c r="F146" s="11"/>
      <c r="G146" s="11"/>
      <c r="H146" s="11"/>
      <c r="I146" s="11"/>
      <c r="J146" s="11"/>
      <c r="K146" s="11"/>
      <c r="L146" s="51"/>
      <c r="M146" s="51"/>
      <c r="N146" s="51"/>
      <c r="O146" s="51"/>
      <c r="P146" s="51"/>
      <c r="Q146" s="51"/>
      <c r="R146" s="51"/>
      <c r="S146" s="51"/>
      <c r="T146" s="51"/>
      <c r="U146" s="51"/>
      <c r="V146" s="51"/>
      <c r="W146" s="51"/>
      <c r="X146" s="51"/>
      <c r="Y146" s="51"/>
      <c r="Z146" s="51"/>
    </row>
    <row r="147" spans="1:26" ht="11.25" customHeight="1">
      <c r="A147" s="10"/>
      <c r="B147" s="10"/>
      <c r="C147" s="51"/>
      <c r="D147" s="11"/>
      <c r="E147" s="11"/>
      <c r="F147" s="11"/>
      <c r="G147" s="11"/>
      <c r="H147" s="11"/>
      <c r="I147" s="11"/>
      <c r="J147" s="11"/>
      <c r="K147" s="11"/>
      <c r="L147" s="51"/>
      <c r="M147" s="51"/>
      <c r="N147" s="51"/>
      <c r="O147" s="51"/>
      <c r="P147" s="51"/>
      <c r="Q147" s="51"/>
      <c r="R147" s="51"/>
      <c r="S147" s="51"/>
      <c r="T147" s="51"/>
      <c r="U147" s="51"/>
      <c r="V147" s="51"/>
      <c r="W147" s="51"/>
      <c r="X147" s="51"/>
      <c r="Y147" s="51"/>
      <c r="Z147" s="51"/>
    </row>
    <row r="148" spans="1:26" ht="11.25" customHeight="1">
      <c r="A148" s="10"/>
      <c r="B148" s="10"/>
      <c r="C148" s="51"/>
      <c r="D148" s="11"/>
      <c r="E148" s="11"/>
      <c r="F148" s="11"/>
      <c r="G148" s="11"/>
      <c r="H148" s="11"/>
      <c r="I148" s="11"/>
      <c r="J148" s="11"/>
      <c r="K148" s="11"/>
      <c r="L148" s="51"/>
      <c r="M148" s="51"/>
      <c r="N148" s="51"/>
      <c r="O148" s="51"/>
      <c r="P148" s="51"/>
      <c r="Q148" s="51"/>
      <c r="R148" s="51"/>
      <c r="S148" s="51"/>
      <c r="T148" s="51"/>
      <c r="U148" s="51"/>
      <c r="V148" s="51"/>
      <c r="W148" s="51"/>
      <c r="X148" s="51"/>
      <c r="Y148" s="51"/>
      <c r="Z148" s="51"/>
    </row>
    <row r="149" spans="1:26" ht="11.25" customHeight="1">
      <c r="A149" s="10"/>
      <c r="B149" s="10"/>
      <c r="C149" s="51"/>
      <c r="D149" s="11"/>
      <c r="E149" s="11"/>
      <c r="F149" s="11"/>
      <c r="G149" s="11"/>
      <c r="H149" s="11"/>
      <c r="I149" s="11"/>
      <c r="J149" s="11"/>
      <c r="K149" s="11"/>
      <c r="L149" s="51"/>
      <c r="M149" s="51"/>
      <c r="N149" s="51"/>
      <c r="O149" s="51"/>
      <c r="P149" s="51"/>
      <c r="Q149" s="51"/>
      <c r="R149" s="51"/>
      <c r="S149" s="51"/>
      <c r="T149" s="51"/>
      <c r="U149" s="51"/>
      <c r="V149" s="51"/>
      <c r="W149" s="51"/>
      <c r="X149" s="51"/>
      <c r="Y149" s="51"/>
      <c r="Z149" s="51"/>
    </row>
    <row r="150" spans="1:26" ht="11.25" customHeight="1">
      <c r="A150" s="10"/>
      <c r="B150" s="10"/>
      <c r="C150" s="51"/>
      <c r="D150" s="11"/>
      <c r="E150" s="11"/>
      <c r="F150" s="11"/>
      <c r="G150" s="11"/>
      <c r="H150" s="11"/>
      <c r="I150" s="11"/>
      <c r="J150" s="11"/>
      <c r="K150" s="11"/>
      <c r="L150" s="51"/>
      <c r="M150" s="51"/>
      <c r="N150" s="51"/>
      <c r="O150" s="51"/>
      <c r="P150" s="51"/>
      <c r="Q150" s="51"/>
      <c r="R150" s="51"/>
      <c r="S150" s="51"/>
      <c r="T150" s="51"/>
      <c r="U150" s="51"/>
      <c r="V150" s="51"/>
      <c r="W150" s="51"/>
      <c r="X150" s="51"/>
      <c r="Y150" s="51"/>
      <c r="Z150" s="51"/>
    </row>
    <row r="151" spans="1:26" ht="11.25" customHeight="1">
      <c r="A151" s="10"/>
      <c r="B151" s="10"/>
      <c r="C151" s="51"/>
      <c r="D151" s="11"/>
      <c r="E151" s="11"/>
      <c r="F151" s="11"/>
      <c r="G151" s="11"/>
      <c r="H151" s="11"/>
      <c r="I151" s="11"/>
      <c r="J151" s="11"/>
      <c r="K151" s="11"/>
      <c r="L151" s="51"/>
      <c r="M151" s="51"/>
      <c r="N151" s="51"/>
      <c r="O151" s="51"/>
      <c r="P151" s="51"/>
      <c r="Q151" s="51"/>
      <c r="R151" s="51"/>
      <c r="S151" s="51"/>
      <c r="T151" s="51"/>
      <c r="U151" s="51"/>
      <c r="V151" s="51"/>
      <c r="W151" s="51"/>
      <c r="X151" s="51"/>
      <c r="Y151" s="51"/>
      <c r="Z151" s="51"/>
    </row>
    <row r="152" spans="1:26" ht="11.25" customHeight="1">
      <c r="A152" s="10"/>
      <c r="B152" s="10"/>
      <c r="C152" s="51"/>
      <c r="D152" s="11"/>
      <c r="E152" s="11"/>
      <c r="F152" s="11"/>
      <c r="G152" s="11"/>
      <c r="H152" s="11"/>
      <c r="I152" s="11"/>
      <c r="J152" s="11"/>
      <c r="K152" s="11"/>
      <c r="L152" s="51"/>
      <c r="M152" s="51"/>
      <c r="N152" s="51"/>
      <c r="O152" s="51"/>
      <c r="P152" s="51"/>
      <c r="Q152" s="51"/>
      <c r="R152" s="51"/>
      <c r="S152" s="51"/>
      <c r="T152" s="51"/>
      <c r="U152" s="51"/>
      <c r="V152" s="51"/>
      <c r="W152" s="51"/>
      <c r="X152" s="51"/>
      <c r="Y152" s="51"/>
      <c r="Z152" s="51"/>
    </row>
    <row r="153" spans="1:26" ht="11.25" customHeight="1">
      <c r="A153" s="10"/>
      <c r="B153" s="10"/>
      <c r="C153" s="51"/>
      <c r="D153" s="11"/>
      <c r="E153" s="11"/>
      <c r="F153" s="11"/>
      <c r="G153" s="11"/>
      <c r="H153" s="11"/>
      <c r="I153" s="11"/>
      <c r="J153" s="11"/>
      <c r="K153" s="11"/>
      <c r="L153" s="51"/>
      <c r="M153" s="51"/>
      <c r="N153" s="51"/>
      <c r="O153" s="51"/>
      <c r="P153" s="51"/>
      <c r="Q153" s="51"/>
      <c r="R153" s="51"/>
      <c r="S153" s="51"/>
      <c r="T153" s="51"/>
      <c r="U153" s="51"/>
      <c r="V153" s="51"/>
      <c r="W153" s="51"/>
      <c r="X153" s="51"/>
      <c r="Y153" s="51"/>
      <c r="Z153" s="51"/>
    </row>
    <row r="154" spans="1:26" ht="11.25" customHeight="1">
      <c r="A154" s="10"/>
      <c r="B154" s="10"/>
      <c r="C154" s="51"/>
      <c r="D154" s="11"/>
      <c r="E154" s="11"/>
      <c r="F154" s="11"/>
      <c r="G154" s="11"/>
      <c r="H154" s="11"/>
      <c r="I154" s="11"/>
      <c r="J154" s="11"/>
      <c r="K154" s="11"/>
      <c r="L154" s="51"/>
      <c r="M154" s="51"/>
      <c r="N154" s="51"/>
      <c r="O154" s="51"/>
      <c r="P154" s="51"/>
      <c r="Q154" s="51"/>
      <c r="R154" s="51"/>
      <c r="S154" s="51"/>
      <c r="T154" s="51"/>
      <c r="U154" s="51"/>
      <c r="V154" s="51"/>
      <c r="W154" s="51"/>
      <c r="X154" s="51"/>
      <c r="Y154" s="51"/>
      <c r="Z154" s="51"/>
    </row>
    <row r="155" spans="1:26" ht="11.25" customHeight="1">
      <c r="A155" s="10"/>
      <c r="B155" s="10"/>
      <c r="C155" s="51"/>
      <c r="D155" s="11"/>
      <c r="E155" s="11"/>
      <c r="F155" s="11"/>
      <c r="G155" s="11"/>
      <c r="H155" s="11"/>
      <c r="I155" s="11"/>
      <c r="J155" s="11"/>
      <c r="K155" s="11"/>
      <c r="L155" s="51"/>
      <c r="M155" s="51"/>
      <c r="N155" s="51"/>
      <c r="O155" s="51"/>
      <c r="P155" s="51"/>
      <c r="Q155" s="51"/>
      <c r="R155" s="51"/>
      <c r="S155" s="51"/>
      <c r="T155" s="51"/>
      <c r="U155" s="51"/>
      <c r="V155" s="51"/>
      <c r="W155" s="51"/>
      <c r="X155" s="51"/>
      <c r="Y155" s="51"/>
      <c r="Z155" s="51"/>
    </row>
    <row r="156" spans="1:26" ht="11.25" customHeight="1">
      <c r="A156" s="10"/>
      <c r="B156" s="10"/>
      <c r="C156" s="51"/>
      <c r="D156" s="11"/>
      <c r="E156" s="11"/>
      <c r="F156" s="11"/>
      <c r="G156" s="11"/>
      <c r="H156" s="11"/>
      <c r="I156" s="11"/>
      <c r="J156" s="11"/>
      <c r="K156" s="11"/>
      <c r="L156" s="51"/>
      <c r="M156" s="51"/>
      <c r="N156" s="51"/>
      <c r="O156" s="51"/>
      <c r="P156" s="51"/>
      <c r="Q156" s="51"/>
      <c r="R156" s="51"/>
      <c r="S156" s="51"/>
      <c r="T156" s="51"/>
      <c r="U156" s="51"/>
      <c r="V156" s="51"/>
      <c r="W156" s="51"/>
      <c r="X156" s="51"/>
      <c r="Y156" s="51"/>
      <c r="Z156" s="51"/>
    </row>
    <row r="157" spans="1:26" ht="11.25" customHeight="1">
      <c r="A157" s="10"/>
      <c r="B157" s="10"/>
      <c r="C157" s="51"/>
      <c r="D157" s="11"/>
      <c r="E157" s="11"/>
      <c r="F157" s="11"/>
      <c r="G157" s="11"/>
      <c r="H157" s="11"/>
      <c r="I157" s="11"/>
      <c r="J157" s="11"/>
      <c r="K157" s="11"/>
      <c r="L157" s="51"/>
      <c r="M157" s="51"/>
      <c r="N157" s="51"/>
      <c r="O157" s="51"/>
      <c r="P157" s="51"/>
      <c r="Q157" s="51"/>
      <c r="R157" s="51"/>
      <c r="S157" s="51"/>
      <c r="T157" s="51"/>
      <c r="U157" s="51"/>
      <c r="V157" s="51"/>
      <c r="W157" s="51"/>
      <c r="X157" s="51"/>
      <c r="Y157" s="51"/>
      <c r="Z157" s="51"/>
    </row>
    <row r="158" spans="1:26" ht="11.25" customHeight="1">
      <c r="A158" s="10"/>
      <c r="B158" s="10"/>
      <c r="C158" s="51"/>
      <c r="D158" s="11"/>
      <c r="E158" s="11"/>
      <c r="F158" s="11"/>
      <c r="G158" s="11"/>
      <c r="H158" s="11"/>
      <c r="I158" s="11"/>
      <c r="J158" s="11"/>
      <c r="K158" s="11"/>
      <c r="L158" s="51"/>
      <c r="M158" s="51"/>
      <c r="N158" s="51"/>
      <c r="O158" s="51"/>
      <c r="P158" s="51"/>
      <c r="Q158" s="51"/>
      <c r="R158" s="51"/>
      <c r="S158" s="51"/>
      <c r="T158" s="51"/>
      <c r="U158" s="51"/>
      <c r="V158" s="51"/>
      <c r="W158" s="51"/>
      <c r="X158" s="51"/>
      <c r="Y158" s="51"/>
      <c r="Z158" s="51"/>
    </row>
    <row r="159" spans="1:26" ht="11.25" customHeight="1">
      <c r="A159" s="10"/>
      <c r="B159" s="10"/>
      <c r="C159" s="51"/>
      <c r="D159" s="11"/>
      <c r="E159" s="11"/>
      <c r="F159" s="11"/>
      <c r="G159" s="11"/>
      <c r="H159" s="11"/>
      <c r="I159" s="11"/>
      <c r="J159" s="11"/>
      <c r="K159" s="11"/>
      <c r="L159" s="51"/>
      <c r="M159" s="51"/>
      <c r="N159" s="51"/>
      <c r="O159" s="51"/>
      <c r="P159" s="51"/>
      <c r="Q159" s="51"/>
      <c r="R159" s="51"/>
      <c r="S159" s="51"/>
      <c r="T159" s="51"/>
      <c r="U159" s="51"/>
      <c r="V159" s="51"/>
      <c r="W159" s="51"/>
      <c r="X159" s="51"/>
      <c r="Y159" s="51"/>
      <c r="Z159" s="51"/>
    </row>
    <row r="160" spans="1:26" ht="11.25" customHeight="1">
      <c r="A160" s="10"/>
      <c r="B160" s="10"/>
      <c r="C160" s="51"/>
      <c r="D160" s="11"/>
      <c r="E160" s="11"/>
      <c r="F160" s="11"/>
      <c r="G160" s="11"/>
      <c r="H160" s="11"/>
      <c r="I160" s="11"/>
      <c r="J160" s="11"/>
      <c r="K160" s="11"/>
      <c r="L160" s="51"/>
      <c r="M160" s="51"/>
      <c r="N160" s="51"/>
      <c r="O160" s="51"/>
      <c r="P160" s="51"/>
      <c r="Q160" s="51"/>
      <c r="R160" s="51"/>
      <c r="S160" s="51"/>
      <c r="T160" s="51"/>
      <c r="U160" s="51"/>
      <c r="V160" s="51"/>
      <c r="W160" s="51"/>
      <c r="X160" s="51"/>
      <c r="Y160" s="51"/>
      <c r="Z160" s="51"/>
    </row>
    <row r="161" spans="1:26" ht="11.25" customHeight="1">
      <c r="A161" s="10"/>
      <c r="B161" s="10"/>
      <c r="C161" s="51"/>
      <c r="D161" s="11"/>
      <c r="E161" s="11"/>
      <c r="F161" s="11"/>
      <c r="G161" s="11"/>
      <c r="H161" s="11"/>
      <c r="I161" s="11"/>
      <c r="J161" s="11"/>
      <c r="K161" s="11"/>
      <c r="L161" s="51"/>
      <c r="M161" s="51"/>
      <c r="N161" s="51"/>
      <c r="O161" s="51"/>
      <c r="P161" s="51"/>
      <c r="Q161" s="51"/>
      <c r="R161" s="51"/>
      <c r="S161" s="51"/>
      <c r="T161" s="51"/>
      <c r="U161" s="51"/>
      <c r="V161" s="51"/>
      <c r="W161" s="51"/>
      <c r="X161" s="51"/>
      <c r="Y161" s="51"/>
      <c r="Z161" s="51"/>
    </row>
    <row r="162" spans="1:26" ht="11.25" customHeight="1">
      <c r="A162" s="10"/>
      <c r="B162" s="10"/>
      <c r="C162" s="51"/>
      <c r="D162" s="11"/>
      <c r="E162" s="11"/>
      <c r="F162" s="11"/>
      <c r="G162" s="11"/>
      <c r="H162" s="11"/>
      <c r="I162" s="11"/>
      <c r="J162" s="11"/>
      <c r="K162" s="11"/>
      <c r="L162" s="51"/>
      <c r="M162" s="51"/>
      <c r="N162" s="51"/>
      <c r="O162" s="51"/>
      <c r="P162" s="51"/>
      <c r="Q162" s="51"/>
      <c r="R162" s="51"/>
      <c r="S162" s="51"/>
      <c r="T162" s="51"/>
      <c r="U162" s="51"/>
      <c r="V162" s="51"/>
      <c r="W162" s="51"/>
      <c r="X162" s="51"/>
      <c r="Y162" s="51"/>
      <c r="Z162" s="51"/>
    </row>
    <row r="163" spans="1:26" ht="11.25" customHeight="1">
      <c r="A163" s="10"/>
      <c r="B163" s="10"/>
      <c r="C163" s="51"/>
      <c r="D163" s="11"/>
      <c r="E163" s="11"/>
      <c r="F163" s="11"/>
      <c r="G163" s="11"/>
      <c r="H163" s="11"/>
      <c r="I163" s="11"/>
      <c r="J163" s="11"/>
      <c r="K163" s="11"/>
      <c r="L163" s="51"/>
      <c r="M163" s="51"/>
      <c r="N163" s="51"/>
      <c r="O163" s="51"/>
      <c r="P163" s="51"/>
      <c r="Q163" s="51"/>
      <c r="R163" s="51"/>
      <c r="S163" s="51"/>
      <c r="T163" s="51"/>
      <c r="U163" s="51"/>
      <c r="V163" s="51"/>
      <c r="W163" s="51"/>
      <c r="X163" s="51"/>
      <c r="Y163" s="51"/>
      <c r="Z163" s="51"/>
    </row>
    <row r="164" spans="1:26" ht="11.25" customHeight="1">
      <c r="A164" s="10"/>
      <c r="B164" s="10"/>
      <c r="C164" s="51"/>
      <c r="D164" s="11"/>
      <c r="E164" s="11"/>
      <c r="F164" s="11"/>
      <c r="G164" s="11"/>
      <c r="H164" s="11"/>
      <c r="I164" s="11"/>
      <c r="J164" s="11"/>
      <c r="K164" s="11"/>
      <c r="L164" s="51"/>
      <c r="M164" s="51"/>
      <c r="N164" s="51"/>
      <c r="O164" s="51"/>
      <c r="P164" s="51"/>
      <c r="Q164" s="51"/>
      <c r="R164" s="51"/>
      <c r="S164" s="51"/>
      <c r="T164" s="51"/>
      <c r="U164" s="51"/>
      <c r="V164" s="51"/>
      <c r="W164" s="51"/>
      <c r="X164" s="51"/>
      <c r="Y164" s="51"/>
      <c r="Z164" s="51"/>
    </row>
    <row r="165" spans="1:26" ht="11.25" customHeight="1">
      <c r="A165" s="10"/>
      <c r="B165" s="10"/>
      <c r="C165" s="51"/>
      <c r="D165" s="11"/>
      <c r="E165" s="11"/>
      <c r="F165" s="11"/>
      <c r="G165" s="11"/>
      <c r="H165" s="11"/>
      <c r="I165" s="11"/>
      <c r="J165" s="11"/>
      <c r="K165" s="11"/>
      <c r="L165" s="51"/>
      <c r="M165" s="51"/>
      <c r="N165" s="51"/>
      <c r="O165" s="51"/>
      <c r="P165" s="51"/>
      <c r="Q165" s="51"/>
      <c r="R165" s="51"/>
      <c r="S165" s="51"/>
      <c r="T165" s="51"/>
      <c r="U165" s="51"/>
      <c r="V165" s="51"/>
      <c r="W165" s="51"/>
      <c r="X165" s="51"/>
      <c r="Y165" s="51"/>
      <c r="Z165" s="51"/>
    </row>
    <row r="166" spans="1:26" ht="11.25" customHeight="1">
      <c r="A166" s="10"/>
      <c r="B166" s="10"/>
      <c r="C166" s="51"/>
      <c r="D166" s="11"/>
      <c r="E166" s="11"/>
      <c r="F166" s="11"/>
      <c r="G166" s="11"/>
      <c r="H166" s="11"/>
      <c r="I166" s="11"/>
      <c r="J166" s="11"/>
      <c r="K166" s="11"/>
      <c r="L166" s="51"/>
      <c r="M166" s="51"/>
      <c r="N166" s="51"/>
      <c r="O166" s="51"/>
      <c r="P166" s="51"/>
      <c r="Q166" s="51"/>
      <c r="R166" s="51"/>
      <c r="S166" s="51"/>
      <c r="T166" s="51"/>
      <c r="U166" s="51"/>
      <c r="V166" s="51"/>
      <c r="W166" s="51"/>
      <c r="X166" s="51"/>
      <c r="Y166" s="51"/>
      <c r="Z166" s="51"/>
    </row>
    <row r="167" spans="1:26" ht="11.25" customHeight="1">
      <c r="A167" s="10"/>
      <c r="B167" s="10"/>
      <c r="C167" s="51"/>
      <c r="D167" s="11"/>
      <c r="E167" s="11"/>
      <c r="F167" s="11"/>
      <c r="G167" s="11"/>
      <c r="H167" s="11"/>
      <c r="I167" s="11"/>
      <c r="J167" s="11"/>
      <c r="K167" s="11"/>
      <c r="L167" s="51"/>
      <c r="M167" s="51"/>
      <c r="N167" s="51"/>
      <c r="O167" s="51"/>
      <c r="P167" s="51"/>
      <c r="Q167" s="51"/>
      <c r="R167" s="51"/>
      <c r="S167" s="51"/>
      <c r="T167" s="51"/>
      <c r="U167" s="51"/>
      <c r="V167" s="51"/>
      <c r="W167" s="51"/>
      <c r="X167" s="51"/>
      <c r="Y167" s="51"/>
      <c r="Z167" s="51"/>
    </row>
    <row r="168" spans="1:26" ht="11.25" customHeight="1">
      <c r="A168" s="10"/>
      <c r="B168" s="10"/>
      <c r="C168" s="51"/>
      <c r="D168" s="11"/>
      <c r="E168" s="11"/>
      <c r="F168" s="11"/>
      <c r="G168" s="11"/>
      <c r="H168" s="11"/>
      <c r="I168" s="11"/>
      <c r="J168" s="11"/>
      <c r="K168" s="11"/>
      <c r="L168" s="51"/>
      <c r="M168" s="51"/>
      <c r="N168" s="51"/>
      <c r="O168" s="51"/>
      <c r="P168" s="51"/>
      <c r="Q168" s="51"/>
      <c r="R168" s="51"/>
      <c r="S168" s="51"/>
      <c r="T168" s="51"/>
      <c r="U168" s="51"/>
      <c r="V168" s="51"/>
      <c r="W168" s="51"/>
      <c r="X168" s="51"/>
      <c r="Y168" s="51"/>
      <c r="Z168" s="51"/>
    </row>
    <row r="169" spans="1:26" ht="11.25" customHeight="1">
      <c r="A169" s="10"/>
      <c r="B169" s="10"/>
      <c r="C169" s="51"/>
      <c r="D169" s="11"/>
      <c r="E169" s="11"/>
      <c r="F169" s="11"/>
      <c r="G169" s="11"/>
      <c r="H169" s="11"/>
      <c r="I169" s="11"/>
      <c r="J169" s="11"/>
      <c r="K169" s="11"/>
      <c r="L169" s="51"/>
      <c r="M169" s="51"/>
      <c r="N169" s="51"/>
      <c r="O169" s="51"/>
      <c r="P169" s="51"/>
      <c r="Q169" s="51"/>
      <c r="R169" s="51"/>
      <c r="S169" s="51"/>
      <c r="T169" s="51"/>
      <c r="U169" s="51"/>
      <c r="V169" s="51"/>
      <c r="W169" s="51"/>
      <c r="X169" s="51"/>
      <c r="Y169" s="51"/>
      <c r="Z169" s="51"/>
    </row>
    <row r="170" spans="1:26" ht="11.25" customHeight="1">
      <c r="A170" s="10"/>
      <c r="B170" s="10"/>
      <c r="C170" s="51"/>
      <c r="D170" s="11"/>
      <c r="E170" s="11"/>
      <c r="F170" s="11"/>
      <c r="G170" s="11"/>
      <c r="H170" s="11"/>
      <c r="I170" s="11"/>
      <c r="J170" s="11"/>
      <c r="K170" s="11"/>
      <c r="L170" s="51"/>
      <c r="M170" s="51"/>
      <c r="N170" s="51"/>
      <c r="O170" s="51"/>
      <c r="P170" s="51"/>
      <c r="Q170" s="51"/>
      <c r="R170" s="51"/>
      <c r="S170" s="51"/>
      <c r="T170" s="51"/>
      <c r="U170" s="51"/>
      <c r="V170" s="51"/>
      <c r="W170" s="51"/>
      <c r="X170" s="51"/>
      <c r="Y170" s="51"/>
      <c r="Z170" s="51"/>
    </row>
    <row r="171" spans="1:26" ht="11.25" customHeight="1">
      <c r="A171" s="10"/>
      <c r="B171" s="10"/>
      <c r="C171" s="51"/>
      <c r="D171" s="11"/>
      <c r="E171" s="11"/>
      <c r="F171" s="11"/>
      <c r="G171" s="11"/>
      <c r="H171" s="11"/>
      <c r="I171" s="11"/>
      <c r="J171" s="11"/>
      <c r="K171" s="11"/>
      <c r="L171" s="51"/>
      <c r="M171" s="51"/>
      <c r="N171" s="51"/>
      <c r="O171" s="51"/>
      <c r="P171" s="51"/>
      <c r="Q171" s="51"/>
      <c r="R171" s="51"/>
      <c r="S171" s="51"/>
      <c r="T171" s="51"/>
      <c r="U171" s="51"/>
      <c r="V171" s="51"/>
      <c r="W171" s="51"/>
      <c r="X171" s="51"/>
      <c r="Y171" s="51"/>
      <c r="Z171" s="51"/>
    </row>
    <row r="172" spans="1:26" ht="11.25" customHeight="1">
      <c r="A172" s="10"/>
      <c r="B172" s="10"/>
      <c r="C172" s="51"/>
      <c r="D172" s="11"/>
      <c r="E172" s="11"/>
      <c r="F172" s="11"/>
      <c r="G172" s="11"/>
      <c r="H172" s="11"/>
      <c r="I172" s="11"/>
      <c r="J172" s="11"/>
      <c r="K172" s="11"/>
      <c r="L172" s="51"/>
      <c r="M172" s="51"/>
      <c r="N172" s="51"/>
      <c r="O172" s="51"/>
      <c r="P172" s="51"/>
      <c r="Q172" s="51"/>
      <c r="R172" s="51"/>
      <c r="S172" s="51"/>
      <c r="T172" s="51"/>
      <c r="U172" s="51"/>
      <c r="V172" s="51"/>
      <c r="W172" s="51"/>
      <c r="X172" s="51"/>
      <c r="Y172" s="51"/>
      <c r="Z172" s="51"/>
    </row>
    <row r="173" spans="1:26" ht="11.25" customHeight="1">
      <c r="A173" s="10"/>
      <c r="B173" s="10"/>
      <c r="C173" s="51"/>
      <c r="D173" s="11"/>
      <c r="E173" s="11"/>
      <c r="F173" s="11"/>
      <c r="G173" s="11"/>
      <c r="H173" s="11"/>
      <c r="I173" s="11"/>
      <c r="J173" s="11"/>
      <c r="K173" s="11"/>
      <c r="L173" s="51"/>
      <c r="M173" s="51"/>
      <c r="N173" s="51"/>
      <c r="O173" s="51"/>
      <c r="P173" s="51"/>
      <c r="Q173" s="51"/>
      <c r="R173" s="51"/>
      <c r="S173" s="51"/>
      <c r="T173" s="51"/>
      <c r="U173" s="51"/>
      <c r="V173" s="51"/>
      <c r="W173" s="51"/>
      <c r="X173" s="51"/>
      <c r="Y173" s="51"/>
      <c r="Z173" s="51"/>
    </row>
    <row r="174" spans="1:26" ht="11.25" customHeight="1">
      <c r="A174" s="10"/>
      <c r="B174" s="10"/>
      <c r="C174" s="51"/>
      <c r="D174" s="11"/>
      <c r="E174" s="11"/>
      <c r="F174" s="11"/>
      <c r="G174" s="11"/>
      <c r="H174" s="11"/>
      <c r="I174" s="11"/>
      <c r="J174" s="11"/>
      <c r="K174" s="11"/>
      <c r="L174" s="51"/>
      <c r="M174" s="51"/>
      <c r="N174" s="51"/>
      <c r="O174" s="51"/>
      <c r="P174" s="51"/>
      <c r="Q174" s="51"/>
      <c r="R174" s="51"/>
      <c r="S174" s="51"/>
      <c r="T174" s="51"/>
      <c r="U174" s="51"/>
      <c r="V174" s="51"/>
      <c r="W174" s="51"/>
      <c r="X174" s="51"/>
      <c r="Y174" s="51"/>
      <c r="Z174" s="51"/>
    </row>
    <row r="175" spans="1:26" ht="11.25" customHeight="1">
      <c r="A175" s="10"/>
      <c r="B175" s="10"/>
      <c r="C175" s="51"/>
      <c r="D175" s="11"/>
      <c r="E175" s="11"/>
      <c r="F175" s="11"/>
      <c r="G175" s="11"/>
      <c r="H175" s="11"/>
      <c r="I175" s="11"/>
      <c r="J175" s="11"/>
      <c r="K175" s="11"/>
      <c r="L175" s="51"/>
      <c r="M175" s="51"/>
      <c r="N175" s="51"/>
      <c r="O175" s="51"/>
      <c r="P175" s="51"/>
      <c r="Q175" s="51"/>
      <c r="R175" s="51"/>
      <c r="S175" s="51"/>
      <c r="T175" s="51"/>
      <c r="U175" s="51"/>
      <c r="V175" s="51"/>
      <c r="W175" s="51"/>
      <c r="X175" s="51"/>
      <c r="Y175" s="51"/>
      <c r="Z175" s="51"/>
    </row>
    <row r="176" spans="1:26" ht="11.25" customHeight="1">
      <c r="A176" s="10"/>
      <c r="B176" s="10"/>
      <c r="C176" s="51"/>
      <c r="D176" s="11"/>
      <c r="E176" s="11"/>
      <c r="F176" s="11"/>
      <c r="G176" s="11"/>
      <c r="H176" s="11"/>
      <c r="I176" s="11"/>
      <c r="J176" s="11"/>
      <c r="K176" s="11"/>
      <c r="L176" s="51"/>
      <c r="M176" s="51"/>
      <c r="N176" s="51"/>
      <c r="O176" s="51"/>
      <c r="P176" s="51"/>
      <c r="Q176" s="51"/>
      <c r="R176" s="51"/>
      <c r="S176" s="51"/>
      <c r="T176" s="51"/>
      <c r="U176" s="51"/>
      <c r="V176" s="51"/>
      <c r="W176" s="51"/>
      <c r="X176" s="51"/>
      <c r="Y176" s="51"/>
      <c r="Z176" s="51"/>
    </row>
    <row r="177" spans="1:26" ht="11.25" customHeight="1">
      <c r="A177" s="10"/>
      <c r="B177" s="10"/>
      <c r="C177" s="51"/>
      <c r="D177" s="11"/>
      <c r="E177" s="11"/>
      <c r="F177" s="11"/>
      <c r="G177" s="11"/>
      <c r="H177" s="11"/>
      <c r="I177" s="11"/>
      <c r="J177" s="11"/>
      <c r="K177" s="11"/>
      <c r="L177" s="51"/>
      <c r="M177" s="51"/>
      <c r="N177" s="51"/>
      <c r="O177" s="51"/>
      <c r="P177" s="51"/>
      <c r="Q177" s="51"/>
      <c r="R177" s="51"/>
      <c r="S177" s="51"/>
      <c r="T177" s="51"/>
      <c r="U177" s="51"/>
      <c r="V177" s="51"/>
      <c r="W177" s="51"/>
      <c r="X177" s="51"/>
      <c r="Y177" s="51"/>
      <c r="Z177" s="51"/>
    </row>
    <row r="178" spans="1:26" ht="11.25" customHeight="1">
      <c r="A178" s="10"/>
      <c r="B178" s="10"/>
      <c r="C178" s="51"/>
      <c r="D178" s="11"/>
      <c r="E178" s="11"/>
      <c r="F178" s="11"/>
      <c r="G178" s="11"/>
      <c r="H178" s="11"/>
      <c r="I178" s="11"/>
      <c r="J178" s="11"/>
      <c r="K178" s="11"/>
      <c r="L178" s="51"/>
      <c r="M178" s="51"/>
      <c r="N178" s="51"/>
      <c r="O178" s="51"/>
      <c r="P178" s="51"/>
      <c r="Q178" s="51"/>
      <c r="R178" s="51"/>
      <c r="S178" s="51"/>
      <c r="T178" s="51"/>
      <c r="U178" s="51"/>
      <c r="V178" s="51"/>
      <c r="W178" s="51"/>
      <c r="X178" s="51"/>
      <c r="Y178" s="51"/>
      <c r="Z178" s="51"/>
    </row>
    <row r="179" spans="1:26" ht="11.25" customHeight="1">
      <c r="A179" s="10"/>
      <c r="B179" s="10"/>
      <c r="C179" s="51"/>
      <c r="D179" s="11"/>
      <c r="E179" s="11"/>
      <c r="F179" s="11"/>
      <c r="G179" s="11"/>
      <c r="H179" s="11"/>
      <c r="I179" s="11"/>
      <c r="J179" s="11"/>
      <c r="K179" s="11"/>
      <c r="L179" s="51"/>
      <c r="M179" s="51"/>
      <c r="N179" s="51"/>
      <c r="O179" s="51"/>
      <c r="P179" s="51"/>
      <c r="Q179" s="51"/>
      <c r="R179" s="51"/>
      <c r="S179" s="51"/>
      <c r="T179" s="51"/>
      <c r="U179" s="51"/>
      <c r="V179" s="51"/>
      <c r="W179" s="51"/>
      <c r="X179" s="51"/>
      <c r="Y179" s="51"/>
      <c r="Z179" s="51"/>
    </row>
    <row r="180" spans="1:26" ht="11.25" customHeight="1">
      <c r="A180" s="10"/>
      <c r="B180" s="10"/>
      <c r="C180" s="51"/>
      <c r="D180" s="11"/>
      <c r="E180" s="11"/>
      <c r="F180" s="11"/>
      <c r="G180" s="11"/>
      <c r="H180" s="11"/>
      <c r="I180" s="11"/>
      <c r="J180" s="11"/>
      <c r="K180" s="11"/>
      <c r="L180" s="51"/>
      <c r="M180" s="51"/>
      <c r="N180" s="51"/>
      <c r="O180" s="51"/>
      <c r="P180" s="51"/>
      <c r="Q180" s="51"/>
      <c r="R180" s="51"/>
      <c r="S180" s="51"/>
      <c r="T180" s="51"/>
      <c r="U180" s="51"/>
      <c r="V180" s="51"/>
      <c r="W180" s="51"/>
      <c r="X180" s="51"/>
      <c r="Y180" s="51"/>
      <c r="Z180" s="51"/>
    </row>
    <row r="181" spans="1:26" ht="11.25" customHeight="1">
      <c r="A181" s="10"/>
      <c r="B181" s="10"/>
      <c r="C181" s="51"/>
      <c r="D181" s="11"/>
      <c r="E181" s="11"/>
      <c r="F181" s="11"/>
      <c r="G181" s="11"/>
      <c r="H181" s="11"/>
      <c r="I181" s="11"/>
      <c r="J181" s="11"/>
      <c r="K181" s="11"/>
      <c r="L181" s="51"/>
      <c r="M181" s="51"/>
      <c r="N181" s="51"/>
      <c r="O181" s="51"/>
      <c r="P181" s="51"/>
      <c r="Q181" s="51"/>
      <c r="R181" s="51"/>
      <c r="S181" s="51"/>
      <c r="T181" s="51"/>
      <c r="U181" s="51"/>
      <c r="V181" s="51"/>
      <c r="W181" s="51"/>
      <c r="X181" s="51"/>
      <c r="Y181" s="51"/>
      <c r="Z181" s="51"/>
    </row>
    <row r="182" spans="1:26" ht="11.25" customHeight="1">
      <c r="A182" s="10"/>
      <c r="B182" s="10"/>
      <c r="C182" s="51"/>
      <c r="D182" s="11"/>
      <c r="E182" s="11"/>
      <c r="F182" s="11"/>
      <c r="G182" s="11"/>
      <c r="H182" s="11"/>
      <c r="I182" s="11"/>
      <c r="J182" s="11"/>
      <c r="K182" s="11"/>
      <c r="L182" s="51"/>
      <c r="M182" s="51"/>
      <c r="N182" s="51"/>
      <c r="O182" s="51"/>
      <c r="P182" s="51"/>
      <c r="Q182" s="51"/>
      <c r="R182" s="51"/>
      <c r="S182" s="51"/>
      <c r="T182" s="51"/>
      <c r="U182" s="51"/>
      <c r="V182" s="51"/>
      <c r="W182" s="51"/>
      <c r="X182" s="51"/>
      <c r="Y182" s="51"/>
      <c r="Z182" s="51"/>
    </row>
    <row r="183" spans="1:26" ht="11.25" customHeight="1">
      <c r="A183" s="10"/>
      <c r="B183" s="10"/>
      <c r="C183" s="51"/>
      <c r="D183" s="11"/>
      <c r="E183" s="11"/>
      <c r="F183" s="11"/>
      <c r="G183" s="11"/>
      <c r="H183" s="11"/>
      <c r="I183" s="11"/>
      <c r="J183" s="11"/>
      <c r="K183" s="11"/>
      <c r="L183" s="51"/>
      <c r="M183" s="51"/>
      <c r="N183" s="51"/>
      <c r="O183" s="51"/>
      <c r="P183" s="51"/>
      <c r="Q183" s="51"/>
      <c r="R183" s="51"/>
      <c r="S183" s="51"/>
      <c r="T183" s="51"/>
      <c r="U183" s="51"/>
      <c r="V183" s="51"/>
      <c r="W183" s="51"/>
      <c r="X183" s="51"/>
      <c r="Y183" s="51"/>
      <c r="Z183" s="51"/>
    </row>
    <row r="184" spans="1:26" ht="11.25" customHeight="1">
      <c r="A184" s="10"/>
      <c r="B184" s="10"/>
      <c r="C184" s="51"/>
      <c r="D184" s="11"/>
      <c r="E184" s="11"/>
      <c r="F184" s="11"/>
      <c r="G184" s="11"/>
      <c r="H184" s="11"/>
      <c r="I184" s="11"/>
      <c r="J184" s="11"/>
      <c r="K184" s="11"/>
      <c r="L184" s="51"/>
      <c r="M184" s="51"/>
      <c r="N184" s="51"/>
      <c r="O184" s="51"/>
      <c r="P184" s="51"/>
      <c r="Q184" s="51"/>
      <c r="R184" s="51"/>
      <c r="S184" s="51"/>
      <c r="T184" s="51"/>
      <c r="U184" s="51"/>
      <c r="V184" s="51"/>
      <c r="W184" s="51"/>
      <c r="X184" s="51"/>
      <c r="Y184" s="51"/>
      <c r="Z184" s="51"/>
    </row>
    <row r="185" spans="1:26" ht="11.25" customHeight="1">
      <c r="A185" s="10"/>
      <c r="B185" s="10"/>
      <c r="C185" s="51"/>
      <c r="D185" s="11"/>
      <c r="E185" s="11"/>
      <c r="F185" s="11"/>
      <c r="G185" s="11"/>
      <c r="H185" s="11"/>
      <c r="I185" s="11"/>
      <c r="J185" s="11"/>
      <c r="K185" s="11"/>
      <c r="L185" s="51"/>
      <c r="M185" s="51"/>
      <c r="N185" s="51"/>
      <c r="O185" s="51"/>
      <c r="P185" s="51"/>
      <c r="Q185" s="51"/>
      <c r="R185" s="51"/>
      <c r="S185" s="51"/>
      <c r="T185" s="51"/>
      <c r="U185" s="51"/>
      <c r="V185" s="51"/>
      <c r="W185" s="51"/>
      <c r="X185" s="51"/>
      <c r="Y185" s="51"/>
      <c r="Z185" s="51"/>
    </row>
    <row r="186" spans="1:26" ht="11.25" customHeight="1">
      <c r="A186" s="10"/>
      <c r="B186" s="10"/>
      <c r="C186" s="51"/>
      <c r="D186" s="11"/>
      <c r="E186" s="11"/>
      <c r="F186" s="11"/>
      <c r="G186" s="11"/>
      <c r="H186" s="11"/>
      <c r="I186" s="11"/>
      <c r="J186" s="11"/>
      <c r="K186" s="11"/>
      <c r="L186" s="51"/>
      <c r="M186" s="51"/>
      <c r="N186" s="51"/>
      <c r="O186" s="51"/>
      <c r="P186" s="51"/>
      <c r="Q186" s="51"/>
      <c r="R186" s="51"/>
      <c r="S186" s="51"/>
      <c r="T186" s="51"/>
      <c r="U186" s="51"/>
      <c r="V186" s="51"/>
      <c r="W186" s="51"/>
      <c r="X186" s="51"/>
      <c r="Y186" s="51"/>
      <c r="Z186" s="51"/>
    </row>
    <row r="187" spans="1:26" ht="11.25" customHeight="1">
      <c r="A187" s="10"/>
      <c r="B187" s="10"/>
      <c r="C187" s="51"/>
      <c r="D187" s="11"/>
      <c r="E187" s="11"/>
      <c r="F187" s="11"/>
      <c r="G187" s="11"/>
      <c r="H187" s="11"/>
      <c r="I187" s="11"/>
      <c r="J187" s="11"/>
      <c r="K187" s="11"/>
      <c r="L187" s="51"/>
      <c r="M187" s="51"/>
      <c r="N187" s="51"/>
      <c r="O187" s="51"/>
      <c r="P187" s="51"/>
      <c r="Q187" s="51"/>
      <c r="R187" s="51"/>
      <c r="S187" s="51"/>
      <c r="T187" s="51"/>
      <c r="U187" s="51"/>
      <c r="V187" s="51"/>
      <c r="W187" s="51"/>
      <c r="X187" s="51"/>
      <c r="Y187" s="51"/>
      <c r="Z187" s="51"/>
    </row>
    <row r="188" spans="1:26" ht="11.25" customHeight="1">
      <c r="A188" s="10"/>
      <c r="B188" s="10"/>
      <c r="C188" s="51"/>
      <c r="D188" s="11"/>
      <c r="E188" s="11"/>
      <c r="F188" s="11"/>
      <c r="G188" s="11"/>
      <c r="H188" s="11"/>
      <c r="I188" s="11"/>
      <c r="J188" s="11"/>
      <c r="K188" s="11"/>
      <c r="L188" s="51"/>
      <c r="M188" s="51"/>
      <c r="N188" s="51"/>
      <c r="O188" s="51"/>
      <c r="P188" s="51"/>
      <c r="Q188" s="51"/>
      <c r="R188" s="51"/>
      <c r="S188" s="51"/>
      <c r="T188" s="51"/>
      <c r="U188" s="51"/>
      <c r="V188" s="51"/>
      <c r="W188" s="51"/>
      <c r="X188" s="51"/>
      <c r="Y188" s="51"/>
      <c r="Z188" s="51"/>
    </row>
    <row r="189" spans="1:26" ht="11.25" customHeight="1">
      <c r="A189" s="10"/>
      <c r="B189" s="10"/>
      <c r="C189" s="51"/>
      <c r="D189" s="11"/>
      <c r="E189" s="11"/>
      <c r="F189" s="11"/>
      <c r="G189" s="11"/>
      <c r="H189" s="11"/>
      <c r="I189" s="11"/>
      <c r="J189" s="11"/>
      <c r="K189" s="11"/>
      <c r="L189" s="51"/>
      <c r="M189" s="51"/>
      <c r="N189" s="51"/>
      <c r="O189" s="51"/>
      <c r="P189" s="51"/>
      <c r="Q189" s="51"/>
      <c r="R189" s="51"/>
      <c r="S189" s="51"/>
      <c r="T189" s="51"/>
      <c r="U189" s="51"/>
      <c r="V189" s="51"/>
      <c r="W189" s="51"/>
      <c r="X189" s="51"/>
      <c r="Y189" s="51"/>
      <c r="Z189" s="51"/>
    </row>
    <row r="190" spans="1:26" ht="11.25" customHeight="1">
      <c r="A190" s="10"/>
      <c r="B190" s="10"/>
      <c r="C190" s="51"/>
      <c r="D190" s="11"/>
      <c r="E190" s="11"/>
      <c r="F190" s="11"/>
      <c r="G190" s="11"/>
      <c r="H190" s="11"/>
      <c r="I190" s="11"/>
      <c r="J190" s="11"/>
      <c r="K190" s="11"/>
      <c r="L190" s="51"/>
      <c r="M190" s="51"/>
      <c r="N190" s="51"/>
      <c r="O190" s="51"/>
      <c r="P190" s="51"/>
      <c r="Q190" s="51"/>
      <c r="R190" s="51"/>
      <c r="S190" s="51"/>
      <c r="T190" s="51"/>
      <c r="U190" s="51"/>
      <c r="V190" s="51"/>
      <c r="W190" s="51"/>
      <c r="X190" s="51"/>
      <c r="Y190" s="51"/>
      <c r="Z190" s="51"/>
    </row>
    <row r="191" spans="1:26" ht="11.25" customHeight="1">
      <c r="A191" s="10"/>
      <c r="B191" s="10"/>
      <c r="C191" s="51"/>
      <c r="D191" s="11"/>
      <c r="E191" s="11"/>
      <c r="F191" s="11"/>
      <c r="G191" s="11"/>
      <c r="H191" s="11"/>
      <c r="I191" s="11"/>
      <c r="J191" s="11"/>
      <c r="K191" s="11"/>
      <c r="L191" s="51"/>
      <c r="M191" s="51"/>
      <c r="N191" s="51"/>
      <c r="O191" s="51"/>
      <c r="P191" s="51"/>
      <c r="Q191" s="51"/>
      <c r="R191" s="51"/>
      <c r="S191" s="51"/>
      <c r="T191" s="51"/>
      <c r="U191" s="51"/>
      <c r="V191" s="51"/>
      <c r="W191" s="51"/>
      <c r="X191" s="51"/>
      <c r="Y191" s="51"/>
      <c r="Z191" s="51"/>
    </row>
    <row r="192" spans="1:26" ht="11.25" customHeight="1">
      <c r="A192" s="10"/>
      <c r="B192" s="10"/>
      <c r="C192" s="51"/>
      <c r="D192" s="11"/>
      <c r="E192" s="11"/>
      <c r="F192" s="11"/>
      <c r="G192" s="11"/>
      <c r="H192" s="11"/>
      <c r="I192" s="11"/>
      <c r="J192" s="11"/>
      <c r="K192" s="11"/>
      <c r="L192" s="51"/>
      <c r="M192" s="51"/>
      <c r="N192" s="51"/>
      <c r="O192" s="51"/>
      <c r="P192" s="51"/>
      <c r="Q192" s="51"/>
      <c r="R192" s="51"/>
      <c r="S192" s="51"/>
      <c r="T192" s="51"/>
      <c r="U192" s="51"/>
      <c r="V192" s="51"/>
      <c r="W192" s="51"/>
      <c r="X192" s="51"/>
      <c r="Y192" s="51"/>
      <c r="Z192" s="51"/>
    </row>
    <row r="193" spans="1:26" ht="11.25" customHeight="1">
      <c r="A193" s="10"/>
      <c r="B193" s="10"/>
      <c r="C193" s="51"/>
      <c r="D193" s="11"/>
      <c r="E193" s="11"/>
      <c r="F193" s="11"/>
      <c r="G193" s="11"/>
      <c r="H193" s="11"/>
      <c r="I193" s="11"/>
      <c r="J193" s="11"/>
      <c r="K193" s="11"/>
      <c r="L193" s="51"/>
      <c r="M193" s="51"/>
      <c r="N193" s="51"/>
      <c r="O193" s="51"/>
      <c r="P193" s="51"/>
      <c r="Q193" s="51"/>
      <c r="R193" s="51"/>
      <c r="S193" s="51"/>
      <c r="T193" s="51"/>
      <c r="U193" s="51"/>
      <c r="V193" s="51"/>
      <c r="W193" s="51"/>
      <c r="X193" s="51"/>
      <c r="Y193" s="51"/>
      <c r="Z193" s="51"/>
    </row>
    <row r="194" spans="1:26" ht="11.25" customHeight="1">
      <c r="A194" s="10"/>
      <c r="B194" s="10"/>
      <c r="C194" s="51"/>
      <c r="D194" s="11"/>
      <c r="E194" s="11"/>
      <c r="F194" s="11"/>
      <c r="G194" s="11"/>
      <c r="H194" s="11"/>
      <c r="I194" s="11"/>
      <c r="J194" s="11"/>
      <c r="K194" s="11"/>
      <c r="L194" s="51"/>
      <c r="M194" s="51"/>
      <c r="N194" s="51"/>
      <c r="O194" s="51"/>
      <c r="P194" s="51"/>
      <c r="Q194" s="51"/>
      <c r="R194" s="51"/>
      <c r="S194" s="51"/>
      <c r="T194" s="51"/>
      <c r="U194" s="51"/>
      <c r="V194" s="51"/>
      <c r="W194" s="51"/>
      <c r="X194" s="51"/>
      <c r="Y194" s="51"/>
      <c r="Z194" s="51"/>
    </row>
    <row r="195" spans="1:26" ht="11.25" customHeight="1">
      <c r="A195" s="10"/>
      <c r="B195" s="10"/>
      <c r="C195" s="51"/>
      <c r="D195" s="11"/>
      <c r="E195" s="11"/>
      <c r="F195" s="11"/>
      <c r="G195" s="11"/>
      <c r="H195" s="11"/>
      <c r="I195" s="11"/>
      <c r="J195" s="11"/>
      <c r="K195" s="11"/>
      <c r="L195" s="51"/>
      <c r="M195" s="51"/>
      <c r="N195" s="51"/>
      <c r="O195" s="51"/>
      <c r="P195" s="51"/>
      <c r="Q195" s="51"/>
      <c r="R195" s="51"/>
      <c r="S195" s="51"/>
      <c r="T195" s="51"/>
      <c r="U195" s="51"/>
      <c r="V195" s="51"/>
      <c r="W195" s="51"/>
      <c r="X195" s="51"/>
      <c r="Y195" s="51"/>
      <c r="Z195" s="51"/>
    </row>
    <row r="196" spans="1:26" ht="11.25" customHeight="1">
      <c r="A196" s="10"/>
      <c r="B196" s="10"/>
      <c r="C196" s="51"/>
      <c r="D196" s="11"/>
      <c r="E196" s="11"/>
      <c r="F196" s="11"/>
      <c r="G196" s="11"/>
      <c r="H196" s="11"/>
      <c r="I196" s="11"/>
      <c r="J196" s="11"/>
      <c r="K196" s="11"/>
      <c r="L196" s="51"/>
      <c r="M196" s="51"/>
      <c r="N196" s="51"/>
      <c r="O196" s="51"/>
      <c r="P196" s="51"/>
      <c r="Q196" s="51"/>
      <c r="R196" s="51"/>
      <c r="S196" s="51"/>
      <c r="T196" s="51"/>
      <c r="U196" s="51"/>
      <c r="V196" s="51"/>
      <c r="W196" s="51"/>
      <c r="X196" s="51"/>
      <c r="Y196" s="51"/>
      <c r="Z196" s="51"/>
    </row>
    <row r="197" spans="1:26" ht="11.25" customHeight="1">
      <c r="A197" s="10"/>
      <c r="B197" s="10"/>
      <c r="C197" s="51"/>
      <c r="D197" s="11"/>
      <c r="E197" s="11"/>
      <c r="F197" s="11"/>
      <c r="G197" s="11"/>
      <c r="H197" s="11"/>
      <c r="I197" s="11"/>
      <c r="J197" s="11"/>
      <c r="K197" s="11"/>
      <c r="L197" s="51"/>
      <c r="M197" s="51"/>
      <c r="N197" s="51"/>
      <c r="O197" s="51"/>
      <c r="P197" s="51"/>
      <c r="Q197" s="51"/>
      <c r="R197" s="51"/>
      <c r="S197" s="51"/>
      <c r="T197" s="51"/>
      <c r="U197" s="51"/>
      <c r="V197" s="51"/>
      <c r="W197" s="51"/>
      <c r="X197" s="51"/>
      <c r="Y197" s="51"/>
      <c r="Z197" s="51"/>
    </row>
    <row r="198" spans="1:26" ht="11.25" customHeight="1">
      <c r="A198" s="10"/>
      <c r="B198" s="10"/>
      <c r="C198" s="51"/>
      <c r="D198" s="11"/>
      <c r="E198" s="11"/>
      <c r="F198" s="11"/>
      <c r="G198" s="11"/>
      <c r="H198" s="11"/>
      <c r="I198" s="11"/>
      <c r="J198" s="11"/>
      <c r="K198" s="11"/>
      <c r="L198" s="51"/>
      <c r="M198" s="51"/>
      <c r="N198" s="51"/>
      <c r="O198" s="51"/>
      <c r="P198" s="51"/>
      <c r="Q198" s="51"/>
      <c r="R198" s="51"/>
      <c r="S198" s="51"/>
      <c r="T198" s="51"/>
      <c r="U198" s="51"/>
      <c r="V198" s="51"/>
      <c r="W198" s="51"/>
      <c r="X198" s="51"/>
      <c r="Y198" s="51"/>
      <c r="Z198" s="51"/>
    </row>
    <row r="199" spans="1:26" ht="11.25" customHeight="1">
      <c r="A199" s="10"/>
      <c r="B199" s="10"/>
      <c r="C199" s="51"/>
      <c r="D199" s="11"/>
      <c r="E199" s="11"/>
      <c r="F199" s="11"/>
      <c r="G199" s="11"/>
      <c r="H199" s="11"/>
      <c r="I199" s="11"/>
      <c r="J199" s="11"/>
      <c r="K199" s="11"/>
      <c r="L199" s="51"/>
      <c r="M199" s="51"/>
      <c r="N199" s="51"/>
      <c r="O199" s="51"/>
      <c r="P199" s="51"/>
      <c r="Q199" s="51"/>
      <c r="R199" s="51"/>
      <c r="S199" s="51"/>
      <c r="T199" s="51"/>
      <c r="U199" s="51"/>
      <c r="V199" s="51"/>
      <c r="W199" s="51"/>
      <c r="X199" s="51"/>
      <c r="Y199" s="51"/>
      <c r="Z199" s="51"/>
    </row>
    <row r="200" spans="1:26" ht="11.25" customHeight="1">
      <c r="A200" s="10"/>
      <c r="B200" s="10"/>
      <c r="C200" s="51"/>
      <c r="D200" s="11"/>
      <c r="E200" s="11"/>
      <c r="F200" s="11"/>
      <c r="G200" s="11"/>
      <c r="H200" s="11"/>
      <c r="I200" s="11"/>
      <c r="J200" s="11"/>
      <c r="K200" s="11"/>
      <c r="L200" s="51"/>
      <c r="M200" s="51"/>
      <c r="N200" s="51"/>
      <c r="O200" s="51"/>
      <c r="P200" s="51"/>
      <c r="Q200" s="51"/>
      <c r="R200" s="51"/>
      <c r="S200" s="51"/>
      <c r="T200" s="51"/>
      <c r="U200" s="51"/>
      <c r="V200" s="51"/>
      <c r="W200" s="51"/>
      <c r="X200" s="51"/>
      <c r="Y200" s="51"/>
      <c r="Z200" s="51"/>
    </row>
    <row r="201" spans="1:26" ht="11.25" customHeight="1">
      <c r="A201" s="10"/>
      <c r="B201" s="10"/>
      <c r="C201" s="51"/>
      <c r="D201" s="11"/>
      <c r="E201" s="11"/>
      <c r="F201" s="11"/>
      <c r="G201" s="11"/>
      <c r="H201" s="11"/>
      <c r="I201" s="11"/>
      <c r="J201" s="11"/>
      <c r="K201" s="11"/>
      <c r="L201" s="51"/>
      <c r="M201" s="51"/>
      <c r="N201" s="51"/>
      <c r="O201" s="51"/>
      <c r="P201" s="51"/>
      <c r="Q201" s="51"/>
      <c r="R201" s="51"/>
      <c r="S201" s="51"/>
      <c r="T201" s="51"/>
      <c r="U201" s="51"/>
      <c r="V201" s="51"/>
      <c r="W201" s="51"/>
      <c r="X201" s="51"/>
      <c r="Y201" s="51"/>
      <c r="Z201" s="51"/>
    </row>
    <row r="202" spans="1:26" ht="11.25" customHeight="1">
      <c r="A202" s="10"/>
      <c r="B202" s="10"/>
      <c r="C202" s="51"/>
      <c r="D202" s="11"/>
      <c r="E202" s="11"/>
      <c r="F202" s="11"/>
      <c r="G202" s="11"/>
      <c r="H202" s="11"/>
      <c r="I202" s="11"/>
      <c r="J202" s="11"/>
      <c r="K202" s="11"/>
      <c r="L202" s="51"/>
      <c r="M202" s="51"/>
      <c r="N202" s="51"/>
      <c r="O202" s="51"/>
      <c r="P202" s="51"/>
      <c r="Q202" s="51"/>
      <c r="R202" s="51"/>
      <c r="S202" s="51"/>
      <c r="T202" s="51"/>
      <c r="U202" s="51"/>
      <c r="V202" s="51"/>
      <c r="W202" s="51"/>
      <c r="X202" s="51"/>
      <c r="Y202" s="51"/>
      <c r="Z202" s="51"/>
    </row>
    <row r="203" spans="1:26" ht="11.25" customHeight="1">
      <c r="A203" s="10"/>
      <c r="B203" s="10"/>
      <c r="C203" s="51"/>
      <c r="D203" s="11"/>
      <c r="E203" s="11"/>
      <c r="F203" s="11"/>
      <c r="G203" s="11"/>
      <c r="H203" s="11"/>
      <c r="I203" s="11"/>
      <c r="J203" s="11"/>
      <c r="K203" s="11"/>
      <c r="L203" s="51"/>
      <c r="M203" s="51"/>
      <c r="N203" s="51"/>
      <c r="O203" s="51"/>
      <c r="P203" s="51"/>
      <c r="Q203" s="51"/>
      <c r="R203" s="51"/>
      <c r="S203" s="51"/>
      <c r="T203" s="51"/>
      <c r="U203" s="51"/>
      <c r="V203" s="51"/>
      <c r="W203" s="51"/>
      <c r="X203" s="51"/>
      <c r="Y203" s="51"/>
      <c r="Z203" s="51"/>
    </row>
    <row r="204" spans="1:26" ht="11.25" customHeight="1">
      <c r="A204" s="10"/>
      <c r="B204" s="10"/>
      <c r="C204" s="51"/>
      <c r="D204" s="11"/>
      <c r="E204" s="11"/>
      <c r="F204" s="11"/>
      <c r="G204" s="11"/>
      <c r="H204" s="11"/>
      <c r="I204" s="11"/>
      <c r="J204" s="11"/>
      <c r="K204" s="11"/>
      <c r="L204" s="51"/>
      <c r="M204" s="51"/>
      <c r="N204" s="51"/>
      <c r="O204" s="51"/>
      <c r="P204" s="51"/>
      <c r="Q204" s="51"/>
      <c r="R204" s="51"/>
      <c r="S204" s="51"/>
      <c r="T204" s="51"/>
      <c r="U204" s="51"/>
      <c r="V204" s="51"/>
      <c r="W204" s="51"/>
      <c r="X204" s="51"/>
      <c r="Y204" s="51"/>
      <c r="Z204" s="51"/>
    </row>
    <row r="205" spans="1:26" ht="11.25" customHeight="1">
      <c r="A205" s="10"/>
      <c r="B205" s="10"/>
      <c r="C205" s="51"/>
      <c r="D205" s="11"/>
      <c r="E205" s="11"/>
      <c r="F205" s="11"/>
      <c r="G205" s="11"/>
      <c r="H205" s="11"/>
      <c r="I205" s="11"/>
      <c r="J205" s="11"/>
      <c r="K205" s="11"/>
      <c r="L205" s="51"/>
      <c r="M205" s="51"/>
      <c r="N205" s="51"/>
      <c r="O205" s="51"/>
      <c r="P205" s="51"/>
      <c r="Q205" s="51"/>
      <c r="R205" s="51"/>
      <c r="S205" s="51"/>
      <c r="T205" s="51"/>
      <c r="U205" s="51"/>
      <c r="V205" s="51"/>
      <c r="W205" s="51"/>
      <c r="X205" s="51"/>
      <c r="Y205" s="51"/>
      <c r="Z205" s="51"/>
    </row>
    <row r="206" spans="1:26" ht="11.25" customHeight="1">
      <c r="A206" s="10"/>
      <c r="B206" s="10"/>
      <c r="C206" s="51"/>
      <c r="D206" s="11"/>
      <c r="E206" s="11"/>
      <c r="F206" s="11"/>
      <c r="G206" s="11"/>
      <c r="H206" s="11"/>
      <c r="I206" s="11"/>
      <c r="J206" s="11"/>
      <c r="K206" s="11"/>
      <c r="L206" s="51"/>
      <c r="M206" s="51"/>
      <c r="N206" s="51"/>
      <c r="O206" s="51"/>
      <c r="P206" s="51"/>
      <c r="Q206" s="51"/>
      <c r="R206" s="51"/>
      <c r="S206" s="51"/>
      <c r="T206" s="51"/>
      <c r="U206" s="51"/>
      <c r="V206" s="51"/>
      <c r="W206" s="51"/>
      <c r="X206" s="51"/>
      <c r="Y206" s="51"/>
      <c r="Z206" s="51"/>
    </row>
    <row r="207" spans="1:26" ht="11.25" customHeight="1">
      <c r="A207" s="10"/>
      <c r="B207" s="10"/>
      <c r="C207" s="51"/>
      <c r="D207" s="11"/>
      <c r="E207" s="11"/>
      <c r="F207" s="11"/>
      <c r="G207" s="11"/>
      <c r="H207" s="11"/>
      <c r="I207" s="11"/>
      <c r="J207" s="11"/>
      <c r="K207" s="11"/>
      <c r="L207" s="51"/>
      <c r="M207" s="51"/>
      <c r="N207" s="51"/>
      <c r="O207" s="51"/>
      <c r="P207" s="51"/>
      <c r="Q207" s="51"/>
      <c r="R207" s="51"/>
      <c r="S207" s="51"/>
      <c r="T207" s="51"/>
      <c r="U207" s="51"/>
      <c r="V207" s="51"/>
      <c r="W207" s="51"/>
      <c r="X207" s="51"/>
      <c r="Y207" s="51"/>
      <c r="Z207" s="51"/>
    </row>
    <row r="208" spans="1:26" ht="11.25" customHeight="1">
      <c r="A208" s="10"/>
      <c r="B208" s="10"/>
      <c r="C208" s="51"/>
      <c r="D208" s="11"/>
      <c r="E208" s="11"/>
      <c r="F208" s="11"/>
      <c r="G208" s="11"/>
      <c r="H208" s="11"/>
      <c r="I208" s="11"/>
      <c r="J208" s="11"/>
      <c r="K208" s="11"/>
      <c r="L208" s="51"/>
      <c r="M208" s="51"/>
      <c r="N208" s="51"/>
      <c r="O208" s="51"/>
      <c r="P208" s="51"/>
      <c r="Q208" s="51"/>
      <c r="R208" s="51"/>
      <c r="S208" s="51"/>
      <c r="T208" s="51"/>
      <c r="U208" s="51"/>
      <c r="V208" s="51"/>
      <c r="W208" s="51"/>
      <c r="X208" s="51"/>
      <c r="Y208" s="51"/>
      <c r="Z208" s="51"/>
    </row>
    <row r="209" spans="1:26" ht="11.25" customHeight="1">
      <c r="A209" s="10"/>
      <c r="B209" s="10"/>
      <c r="C209" s="51"/>
      <c r="D209" s="11"/>
      <c r="E209" s="11"/>
      <c r="F209" s="11"/>
      <c r="G209" s="11"/>
      <c r="H209" s="11"/>
      <c r="I209" s="11"/>
      <c r="J209" s="11"/>
      <c r="K209" s="11"/>
      <c r="L209" s="51"/>
      <c r="M209" s="51"/>
      <c r="N209" s="51"/>
      <c r="O209" s="51"/>
      <c r="P209" s="51"/>
      <c r="Q209" s="51"/>
      <c r="R209" s="51"/>
      <c r="S209" s="51"/>
      <c r="T209" s="51"/>
      <c r="U209" s="51"/>
      <c r="V209" s="51"/>
      <c r="W209" s="51"/>
      <c r="X209" s="51"/>
      <c r="Y209" s="51"/>
      <c r="Z209" s="51"/>
    </row>
    <row r="210" spans="1:26" ht="11.25" customHeight="1">
      <c r="A210" s="10"/>
      <c r="B210" s="10"/>
      <c r="C210" s="51"/>
      <c r="D210" s="11"/>
      <c r="E210" s="11"/>
      <c r="F210" s="11"/>
      <c r="G210" s="11"/>
      <c r="H210" s="11"/>
      <c r="I210" s="11"/>
      <c r="J210" s="11"/>
      <c r="K210" s="11"/>
      <c r="L210" s="51"/>
      <c r="M210" s="51"/>
      <c r="N210" s="51"/>
      <c r="O210" s="51"/>
      <c r="P210" s="51"/>
      <c r="Q210" s="51"/>
      <c r="R210" s="51"/>
      <c r="S210" s="51"/>
      <c r="T210" s="51"/>
      <c r="U210" s="51"/>
      <c r="V210" s="51"/>
      <c r="W210" s="51"/>
      <c r="X210" s="51"/>
      <c r="Y210" s="51"/>
      <c r="Z210" s="51"/>
    </row>
    <row r="211" spans="1:26" ht="11.25" customHeight="1">
      <c r="A211" s="10"/>
      <c r="B211" s="10"/>
      <c r="C211" s="51"/>
      <c r="D211" s="11"/>
      <c r="E211" s="11"/>
      <c r="F211" s="11"/>
      <c r="G211" s="11"/>
      <c r="H211" s="11"/>
      <c r="I211" s="11"/>
      <c r="J211" s="11"/>
      <c r="K211" s="11"/>
      <c r="L211" s="51"/>
      <c r="M211" s="51"/>
      <c r="N211" s="51"/>
      <c r="O211" s="51"/>
      <c r="P211" s="51"/>
      <c r="Q211" s="51"/>
      <c r="R211" s="51"/>
      <c r="S211" s="51"/>
      <c r="T211" s="51"/>
      <c r="U211" s="51"/>
      <c r="V211" s="51"/>
      <c r="W211" s="51"/>
      <c r="X211" s="51"/>
      <c r="Y211" s="51"/>
      <c r="Z211" s="51"/>
    </row>
    <row r="212" spans="1:26" ht="11.25" customHeight="1">
      <c r="A212" s="10"/>
      <c r="B212" s="10"/>
      <c r="C212" s="51"/>
      <c r="D212" s="11"/>
      <c r="E212" s="11"/>
      <c r="F212" s="11"/>
      <c r="G212" s="11"/>
      <c r="H212" s="11"/>
      <c r="I212" s="11"/>
      <c r="J212" s="11"/>
      <c r="K212" s="11"/>
      <c r="L212" s="51"/>
      <c r="M212" s="51"/>
      <c r="N212" s="51"/>
      <c r="O212" s="51"/>
      <c r="P212" s="51"/>
      <c r="Q212" s="51"/>
      <c r="R212" s="51"/>
      <c r="S212" s="51"/>
      <c r="T212" s="51"/>
      <c r="U212" s="51"/>
      <c r="V212" s="51"/>
      <c r="W212" s="51"/>
      <c r="X212" s="51"/>
      <c r="Y212" s="51"/>
      <c r="Z212" s="51"/>
    </row>
    <row r="213" spans="1:26" ht="11.25" customHeight="1">
      <c r="A213" s="10"/>
      <c r="B213" s="10"/>
      <c r="C213" s="51"/>
      <c r="D213" s="11"/>
      <c r="E213" s="11"/>
      <c r="F213" s="11"/>
      <c r="G213" s="11"/>
      <c r="H213" s="11"/>
      <c r="I213" s="11"/>
      <c r="J213" s="11"/>
      <c r="K213" s="11"/>
      <c r="L213" s="51"/>
      <c r="M213" s="51"/>
      <c r="N213" s="51"/>
      <c r="O213" s="51"/>
      <c r="P213" s="51"/>
      <c r="Q213" s="51"/>
      <c r="R213" s="51"/>
      <c r="S213" s="51"/>
      <c r="T213" s="51"/>
      <c r="U213" s="51"/>
      <c r="V213" s="51"/>
      <c r="W213" s="51"/>
      <c r="X213" s="51"/>
      <c r="Y213" s="51"/>
      <c r="Z213" s="51"/>
    </row>
    <row r="214" spans="1:26" ht="11.25" customHeight="1">
      <c r="A214" s="10"/>
      <c r="B214" s="10"/>
      <c r="C214" s="51"/>
      <c r="D214" s="11"/>
      <c r="E214" s="11"/>
      <c r="F214" s="11"/>
      <c r="G214" s="11"/>
      <c r="H214" s="11"/>
      <c r="I214" s="11"/>
      <c r="J214" s="11"/>
      <c r="K214" s="11"/>
      <c r="L214" s="51"/>
      <c r="M214" s="51"/>
      <c r="N214" s="51"/>
      <c r="O214" s="51"/>
      <c r="P214" s="51"/>
      <c r="Q214" s="51"/>
      <c r="R214" s="51"/>
      <c r="S214" s="51"/>
      <c r="T214" s="51"/>
      <c r="U214" s="51"/>
      <c r="V214" s="51"/>
      <c r="W214" s="51"/>
      <c r="X214" s="51"/>
      <c r="Y214" s="51"/>
      <c r="Z214" s="51"/>
    </row>
    <row r="215" spans="1:26" ht="11.25" customHeight="1">
      <c r="A215" s="10"/>
      <c r="B215" s="10"/>
      <c r="C215" s="51"/>
      <c r="D215" s="11"/>
      <c r="E215" s="11"/>
      <c r="F215" s="11"/>
      <c r="G215" s="11"/>
      <c r="H215" s="11"/>
      <c r="I215" s="11"/>
      <c r="J215" s="11"/>
      <c r="K215" s="11"/>
      <c r="L215" s="51"/>
      <c r="M215" s="51"/>
      <c r="N215" s="51"/>
      <c r="O215" s="51"/>
      <c r="P215" s="51"/>
      <c r="Q215" s="51"/>
      <c r="R215" s="51"/>
      <c r="S215" s="51"/>
      <c r="T215" s="51"/>
      <c r="U215" s="51"/>
      <c r="V215" s="51"/>
      <c r="W215" s="51"/>
      <c r="X215" s="51"/>
      <c r="Y215" s="51"/>
      <c r="Z215" s="51"/>
    </row>
    <row r="216" spans="1:26" ht="11.25" customHeight="1">
      <c r="A216" s="10"/>
      <c r="B216" s="10"/>
      <c r="C216" s="51"/>
      <c r="D216" s="11"/>
      <c r="E216" s="11"/>
      <c r="F216" s="11"/>
      <c r="G216" s="11"/>
      <c r="H216" s="11"/>
      <c r="I216" s="11"/>
      <c r="J216" s="11"/>
      <c r="K216" s="11"/>
      <c r="L216" s="51"/>
      <c r="M216" s="51"/>
      <c r="N216" s="51"/>
      <c r="O216" s="51"/>
      <c r="P216" s="51"/>
      <c r="Q216" s="51"/>
      <c r="R216" s="51"/>
      <c r="S216" s="51"/>
      <c r="T216" s="51"/>
      <c r="U216" s="51"/>
      <c r="V216" s="51"/>
      <c r="W216" s="51"/>
      <c r="X216" s="51"/>
      <c r="Y216" s="51"/>
      <c r="Z216" s="51"/>
    </row>
    <row r="217" spans="1:26" ht="11.25" customHeight="1">
      <c r="A217" s="10"/>
      <c r="B217" s="10"/>
      <c r="C217" s="51"/>
      <c r="D217" s="11"/>
      <c r="E217" s="11"/>
      <c r="F217" s="11"/>
      <c r="G217" s="11"/>
      <c r="H217" s="11"/>
      <c r="I217" s="11"/>
      <c r="J217" s="11"/>
      <c r="K217" s="11"/>
      <c r="L217" s="51"/>
      <c r="M217" s="51"/>
      <c r="N217" s="51"/>
      <c r="O217" s="51"/>
      <c r="P217" s="51"/>
      <c r="Q217" s="51"/>
      <c r="R217" s="51"/>
      <c r="S217" s="51"/>
      <c r="T217" s="51"/>
      <c r="U217" s="51"/>
      <c r="V217" s="51"/>
      <c r="W217" s="51"/>
      <c r="X217" s="51"/>
      <c r="Y217" s="51"/>
      <c r="Z217" s="51"/>
    </row>
    <row r="218" spans="1:26" ht="11.25" customHeight="1">
      <c r="A218" s="10"/>
      <c r="B218" s="10"/>
      <c r="C218" s="51"/>
      <c r="D218" s="11"/>
      <c r="E218" s="11"/>
      <c r="F218" s="11"/>
      <c r="G218" s="11"/>
      <c r="H218" s="11"/>
      <c r="I218" s="11"/>
      <c r="J218" s="11"/>
      <c r="K218" s="11"/>
      <c r="L218" s="51"/>
      <c r="M218" s="51"/>
      <c r="N218" s="51"/>
      <c r="O218" s="51"/>
      <c r="P218" s="51"/>
      <c r="Q218" s="51"/>
      <c r="R218" s="51"/>
      <c r="S218" s="51"/>
      <c r="T218" s="51"/>
      <c r="U218" s="51"/>
      <c r="V218" s="51"/>
      <c r="W218" s="51"/>
      <c r="X218" s="51"/>
      <c r="Y218" s="51"/>
      <c r="Z218" s="51"/>
    </row>
    <row r="219" spans="1:26" ht="11.25" customHeight="1">
      <c r="A219" s="10"/>
      <c r="B219" s="10"/>
      <c r="C219" s="51"/>
      <c r="D219" s="11"/>
      <c r="E219" s="11"/>
      <c r="F219" s="11"/>
      <c r="G219" s="11"/>
      <c r="H219" s="11"/>
      <c r="I219" s="11"/>
      <c r="J219" s="11"/>
      <c r="K219" s="11"/>
      <c r="L219" s="51"/>
      <c r="M219" s="51"/>
      <c r="N219" s="51"/>
      <c r="O219" s="51"/>
      <c r="P219" s="51"/>
      <c r="Q219" s="51"/>
      <c r="R219" s="51"/>
      <c r="S219" s="51"/>
      <c r="T219" s="51"/>
      <c r="U219" s="51"/>
      <c r="V219" s="51"/>
      <c r="W219" s="51"/>
      <c r="X219" s="51"/>
      <c r="Y219" s="51"/>
      <c r="Z219" s="51"/>
    </row>
    <row r="220" spans="1:26" ht="11.25" customHeight="1">
      <c r="A220" s="10"/>
      <c r="B220" s="10"/>
      <c r="C220" s="51"/>
      <c r="D220" s="11"/>
      <c r="E220" s="11"/>
      <c r="F220" s="11"/>
      <c r="G220" s="11"/>
      <c r="H220" s="11"/>
      <c r="I220" s="11"/>
      <c r="J220" s="11"/>
      <c r="K220" s="11"/>
      <c r="L220" s="51"/>
      <c r="M220" s="51"/>
      <c r="N220" s="51"/>
      <c r="O220" s="51"/>
      <c r="P220" s="51"/>
      <c r="Q220" s="51"/>
      <c r="R220" s="51"/>
      <c r="S220" s="51"/>
      <c r="T220" s="51"/>
      <c r="U220" s="51"/>
      <c r="V220" s="51"/>
      <c r="W220" s="51"/>
      <c r="X220" s="51"/>
      <c r="Y220" s="51"/>
      <c r="Z220" s="51"/>
    </row>
    <row r="221" spans="1:26" ht="11.25" customHeight="1">
      <c r="A221" s="10"/>
      <c r="B221" s="10"/>
      <c r="C221" s="51"/>
      <c r="D221" s="11"/>
      <c r="E221" s="11"/>
      <c r="F221" s="11"/>
      <c r="G221" s="11"/>
      <c r="H221" s="11"/>
      <c r="I221" s="11"/>
      <c r="J221" s="11"/>
      <c r="K221" s="11"/>
      <c r="L221" s="51"/>
      <c r="M221" s="51"/>
      <c r="N221" s="51"/>
      <c r="O221" s="51"/>
      <c r="P221" s="51"/>
      <c r="Q221" s="51"/>
      <c r="R221" s="51"/>
      <c r="S221" s="51"/>
      <c r="T221" s="51"/>
      <c r="U221" s="51"/>
      <c r="V221" s="51"/>
      <c r="W221" s="51"/>
      <c r="X221" s="51"/>
      <c r="Y221" s="51"/>
      <c r="Z221" s="51"/>
    </row>
    <row r="222" spans="1:26" ht="11.25" customHeight="1">
      <c r="A222" s="10"/>
      <c r="B222" s="10"/>
      <c r="C222" s="51"/>
      <c r="D222" s="11"/>
      <c r="E222" s="11"/>
      <c r="F222" s="11"/>
      <c r="G222" s="11"/>
      <c r="H222" s="11"/>
      <c r="I222" s="11"/>
      <c r="J222" s="11"/>
      <c r="K222" s="11"/>
      <c r="L222" s="51"/>
      <c r="M222" s="51"/>
      <c r="N222" s="51"/>
      <c r="O222" s="51"/>
      <c r="P222" s="51"/>
      <c r="Q222" s="51"/>
      <c r="R222" s="51"/>
      <c r="S222" s="51"/>
      <c r="T222" s="51"/>
      <c r="U222" s="51"/>
      <c r="V222" s="51"/>
      <c r="W222" s="51"/>
      <c r="X222" s="51"/>
      <c r="Y222" s="51"/>
      <c r="Z222" s="51"/>
    </row>
    <row r="223" spans="1:26" ht="11.25" customHeight="1">
      <c r="A223" s="10"/>
      <c r="B223" s="10"/>
      <c r="C223" s="51"/>
      <c r="D223" s="11"/>
      <c r="E223" s="11"/>
      <c r="F223" s="11"/>
      <c r="G223" s="11"/>
      <c r="H223" s="11"/>
      <c r="I223" s="11"/>
      <c r="J223" s="11"/>
      <c r="K223" s="11"/>
      <c r="L223" s="51"/>
      <c r="M223" s="51"/>
      <c r="N223" s="51"/>
      <c r="O223" s="51"/>
      <c r="P223" s="51"/>
      <c r="Q223" s="51"/>
      <c r="R223" s="51"/>
      <c r="S223" s="51"/>
      <c r="T223" s="51"/>
      <c r="U223" s="51"/>
      <c r="V223" s="51"/>
      <c r="W223" s="51"/>
      <c r="X223" s="51"/>
      <c r="Y223" s="51"/>
      <c r="Z223" s="51"/>
    </row>
    <row r="224" spans="1:26" ht="11.25" customHeight="1">
      <c r="A224" s="10"/>
      <c r="B224" s="10"/>
      <c r="C224" s="51"/>
      <c r="D224" s="11"/>
      <c r="E224" s="11"/>
      <c r="F224" s="11"/>
      <c r="G224" s="11"/>
      <c r="H224" s="11"/>
      <c r="I224" s="11"/>
      <c r="J224" s="11"/>
      <c r="K224" s="11"/>
      <c r="L224" s="51"/>
      <c r="M224" s="51"/>
      <c r="N224" s="51"/>
      <c r="O224" s="51"/>
      <c r="P224" s="51"/>
      <c r="Q224" s="51"/>
      <c r="R224" s="51"/>
      <c r="S224" s="51"/>
      <c r="T224" s="51"/>
      <c r="U224" s="51"/>
      <c r="V224" s="51"/>
      <c r="W224" s="51"/>
      <c r="X224" s="51"/>
      <c r="Y224" s="51"/>
      <c r="Z224" s="51"/>
    </row>
    <row r="225" spans="1:26" ht="11.25" customHeight="1">
      <c r="A225" s="10"/>
      <c r="B225" s="10"/>
      <c r="C225" s="51"/>
      <c r="D225" s="11"/>
      <c r="E225" s="11"/>
      <c r="F225" s="11"/>
      <c r="G225" s="11"/>
      <c r="H225" s="11"/>
      <c r="I225" s="11"/>
      <c r="J225" s="11"/>
      <c r="K225" s="11"/>
      <c r="L225" s="51"/>
      <c r="M225" s="51"/>
      <c r="N225" s="51"/>
      <c r="O225" s="51"/>
      <c r="P225" s="51"/>
      <c r="Q225" s="51"/>
      <c r="R225" s="51"/>
      <c r="S225" s="51"/>
      <c r="T225" s="51"/>
      <c r="U225" s="51"/>
      <c r="V225" s="51"/>
      <c r="W225" s="51"/>
      <c r="X225" s="51"/>
      <c r="Y225" s="51"/>
      <c r="Z225" s="51"/>
    </row>
    <row r="226" spans="1:26" ht="11.25" customHeight="1">
      <c r="A226" s="10"/>
      <c r="B226" s="10"/>
      <c r="C226" s="51"/>
      <c r="D226" s="11"/>
      <c r="E226" s="11"/>
      <c r="F226" s="11"/>
      <c r="G226" s="11"/>
      <c r="H226" s="11"/>
      <c r="I226" s="11"/>
      <c r="J226" s="11"/>
      <c r="K226" s="11"/>
      <c r="L226" s="51"/>
      <c r="M226" s="51"/>
      <c r="N226" s="51"/>
      <c r="O226" s="51"/>
      <c r="P226" s="51"/>
      <c r="Q226" s="51"/>
      <c r="R226" s="51"/>
      <c r="S226" s="51"/>
      <c r="T226" s="51"/>
      <c r="U226" s="51"/>
      <c r="V226" s="51"/>
      <c r="W226" s="51"/>
      <c r="X226" s="51"/>
      <c r="Y226" s="51"/>
      <c r="Z226" s="51"/>
    </row>
    <row r="227" spans="1:26" ht="11.25" customHeight="1">
      <c r="A227" s="10"/>
      <c r="B227" s="10"/>
      <c r="C227" s="51"/>
      <c r="D227" s="11"/>
      <c r="E227" s="11"/>
      <c r="F227" s="11"/>
      <c r="G227" s="11"/>
      <c r="H227" s="11"/>
      <c r="I227" s="11"/>
      <c r="J227" s="11"/>
      <c r="K227" s="11"/>
      <c r="L227" s="51"/>
      <c r="M227" s="51"/>
      <c r="N227" s="51"/>
      <c r="O227" s="51"/>
      <c r="P227" s="51"/>
      <c r="Q227" s="51"/>
      <c r="R227" s="51"/>
      <c r="S227" s="51"/>
      <c r="T227" s="51"/>
      <c r="U227" s="51"/>
      <c r="V227" s="51"/>
      <c r="W227" s="51"/>
      <c r="X227" s="51"/>
      <c r="Y227" s="51"/>
      <c r="Z227" s="51"/>
    </row>
    <row r="228" spans="1:26" ht="11.25" customHeight="1">
      <c r="A228" s="10"/>
      <c r="B228" s="10"/>
      <c r="C228" s="51"/>
      <c r="D228" s="11"/>
      <c r="E228" s="11"/>
      <c r="F228" s="11"/>
      <c r="G228" s="11"/>
      <c r="H228" s="11"/>
      <c r="I228" s="11"/>
      <c r="J228" s="11"/>
      <c r="K228" s="11"/>
      <c r="L228" s="51"/>
      <c r="M228" s="51"/>
      <c r="N228" s="51"/>
      <c r="O228" s="51"/>
      <c r="P228" s="51"/>
      <c r="Q228" s="51"/>
      <c r="R228" s="51"/>
      <c r="S228" s="51"/>
      <c r="T228" s="51"/>
      <c r="U228" s="51"/>
      <c r="V228" s="51"/>
      <c r="W228" s="51"/>
      <c r="X228" s="51"/>
      <c r="Y228" s="51"/>
      <c r="Z228" s="51"/>
    </row>
    <row r="229" spans="1:26" ht="11.25" customHeight="1">
      <c r="A229" s="10"/>
      <c r="B229" s="10"/>
      <c r="C229" s="51"/>
      <c r="D229" s="11"/>
      <c r="E229" s="11"/>
      <c r="F229" s="11"/>
      <c r="G229" s="11"/>
      <c r="H229" s="11"/>
      <c r="I229" s="11"/>
      <c r="J229" s="11"/>
      <c r="K229" s="11"/>
      <c r="L229" s="51"/>
      <c r="M229" s="51"/>
      <c r="N229" s="51"/>
      <c r="O229" s="51"/>
      <c r="P229" s="51"/>
      <c r="Q229" s="51"/>
      <c r="R229" s="51"/>
      <c r="S229" s="51"/>
      <c r="T229" s="51"/>
      <c r="U229" s="51"/>
      <c r="V229" s="51"/>
      <c r="W229" s="51"/>
      <c r="X229" s="51"/>
      <c r="Y229" s="51"/>
      <c r="Z229" s="51"/>
    </row>
    <row r="230" spans="1:26" ht="11.25" customHeight="1">
      <c r="A230" s="10"/>
      <c r="B230" s="10"/>
      <c r="C230" s="51"/>
      <c r="D230" s="11"/>
      <c r="E230" s="11"/>
      <c r="F230" s="11"/>
      <c r="G230" s="11"/>
      <c r="H230" s="11"/>
      <c r="I230" s="11"/>
      <c r="J230" s="11"/>
      <c r="K230" s="11"/>
      <c r="L230" s="51"/>
      <c r="M230" s="51"/>
      <c r="N230" s="51"/>
      <c r="O230" s="51"/>
      <c r="P230" s="51"/>
      <c r="Q230" s="51"/>
      <c r="R230" s="51"/>
      <c r="S230" s="51"/>
      <c r="T230" s="51"/>
      <c r="U230" s="51"/>
      <c r="V230" s="51"/>
      <c r="W230" s="51"/>
      <c r="X230" s="51"/>
      <c r="Y230" s="51"/>
      <c r="Z230" s="51"/>
    </row>
    <row r="231" spans="1:26" ht="11.25" customHeight="1">
      <c r="A231" s="10"/>
      <c r="B231" s="10"/>
      <c r="C231" s="51"/>
      <c r="D231" s="11"/>
      <c r="E231" s="11"/>
      <c r="F231" s="11"/>
      <c r="G231" s="11"/>
      <c r="H231" s="11"/>
      <c r="I231" s="11"/>
      <c r="J231" s="11"/>
      <c r="K231" s="11"/>
      <c r="L231" s="51"/>
      <c r="M231" s="51"/>
      <c r="N231" s="51"/>
      <c r="O231" s="51"/>
      <c r="P231" s="51"/>
      <c r="Q231" s="51"/>
      <c r="R231" s="51"/>
      <c r="S231" s="51"/>
      <c r="T231" s="51"/>
      <c r="U231" s="51"/>
      <c r="V231" s="51"/>
      <c r="W231" s="51"/>
      <c r="X231" s="51"/>
      <c r="Y231" s="51"/>
      <c r="Z231" s="51"/>
    </row>
    <row r="232" spans="1:26" ht="11.25" customHeight="1">
      <c r="A232" s="10"/>
      <c r="B232" s="10"/>
      <c r="C232" s="51"/>
      <c r="D232" s="11"/>
      <c r="E232" s="11"/>
      <c r="F232" s="11"/>
      <c r="G232" s="11"/>
      <c r="H232" s="11"/>
      <c r="I232" s="11"/>
      <c r="J232" s="11"/>
      <c r="K232" s="11"/>
      <c r="L232" s="51"/>
      <c r="M232" s="51"/>
      <c r="N232" s="51"/>
      <c r="O232" s="51"/>
      <c r="P232" s="51"/>
      <c r="Q232" s="51"/>
      <c r="R232" s="51"/>
      <c r="S232" s="51"/>
      <c r="T232" s="51"/>
      <c r="U232" s="51"/>
      <c r="V232" s="51"/>
      <c r="W232" s="51"/>
      <c r="X232" s="51"/>
      <c r="Y232" s="51"/>
      <c r="Z232" s="51"/>
    </row>
    <row r="233" spans="1:26" ht="11.25" customHeight="1">
      <c r="A233" s="10"/>
      <c r="B233" s="10"/>
      <c r="C233" s="51"/>
      <c r="D233" s="11"/>
      <c r="E233" s="11"/>
      <c r="F233" s="11"/>
      <c r="G233" s="11"/>
      <c r="H233" s="11"/>
      <c r="I233" s="11"/>
      <c r="J233" s="11"/>
      <c r="K233" s="11"/>
      <c r="L233" s="51"/>
      <c r="M233" s="51"/>
      <c r="N233" s="51"/>
      <c r="O233" s="51"/>
      <c r="P233" s="51"/>
      <c r="Q233" s="51"/>
      <c r="R233" s="51"/>
      <c r="S233" s="51"/>
      <c r="T233" s="51"/>
      <c r="U233" s="51"/>
      <c r="V233" s="51"/>
      <c r="W233" s="51"/>
      <c r="X233" s="51"/>
      <c r="Y233" s="51"/>
      <c r="Z233" s="51"/>
    </row>
    <row r="234" spans="1:26" ht="11.25" customHeight="1">
      <c r="A234" s="10"/>
      <c r="B234" s="10"/>
      <c r="C234" s="51"/>
      <c r="D234" s="11"/>
      <c r="E234" s="11"/>
      <c r="F234" s="11"/>
      <c r="G234" s="11"/>
      <c r="H234" s="11"/>
      <c r="I234" s="11"/>
      <c r="J234" s="11"/>
      <c r="K234" s="11"/>
      <c r="L234" s="51"/>
      <c r="M234" s="51"/>
      <c r="N234" s="51"/>
      <c r="O234" s="51"/>
      <c r="P234" s="51"/>
      <c r="Q234" s="51"/>
      <c r="R234" s="51"/>
      <c r="S234" s="51"/>
      <c r="T234" s="51"/>
      <c r="U234" s="51"/>
      <c r="V234" s="51"/>
      <c r="W234" s="51"/>
      <c r="X234" s="51"/>
      <c r="Y234" s="51"/>
      <c r="Z234" s="51"/>
    </row>
    <row r="235" spans="1:26" ht="11.25" customHeight="1">
      <c r="A235" s="10"/>
      <c r="B235" s="10"/>
      <c r="C235" s="51"/>
      <c r="D235" s="11"/>
      <c r="E235" s="11"/>
      <c r="F235" s="11"/>
      <c r="G235" s="11"/>
      <c r="H235" s="11"/>
      <c r="I235" s="11"/>
      <c r="J235" s="11"/>
      <c r="K235" s="11"/>
      <c r="L235" s="51"/>
      <c r="M235" s="51"/>
      <c r="N235" s="51"/>
      <c r="O235" s="51"/>
      <c r="P235" s="51"/>
      <c r="Q235" s="51"/>
      <c r="R235" s="51"/>
      <c r="S235" s="51"/>
      <c r="T235" s="51"/>
      <c r="U235" s="51"/>
      <c r="V235" s="51"/>
      <c r="W235" s="51"/>
      <c r="X235" s="51"/>
      <c r="Y235" s="51"/>
      <c r="Z235" s="51"/>
    </row>
    <row r="236" spans="1:26" ht="11.25" customHeight="1">
      <c r="A236" s="10"/>
      <c r="B236" s="10"/>
      <c r="C236" s="51"/>
      <c r="D236" s="11"/>
      <c r="E236" s="11"/>
      <c r="F236" s="11"/>
      <c r="G236" s="11"/>
      <c r="H236" s="11"/>
      <c r="I236" s="11"/>
      <c r="J236" s="11"/>
      <c r="K236" s="11"/>
      <c r="L236" s="51"/>
      <c r="M236" s="51"/>
      <c r="N236" s="51"/>
      <c r="O236" s="51"/>
      <c r="P236" s="51"/>
      <c r="Q236" s="51"/>
      <c r="R236" s="51"/>
      <c r="S236" s="51"/>
      <c r="T236" s="51"/>
      <c r="U236" s="51"/>
      <c r="V236" s="51"/>
      <c r="W236" s="51"/>
      <c r="X236" s="51"/>
      <c r="Y236" s="51"/>
      <c r="Z236" s="51"/>
    </row>
    <row r="237" spans="1:26" ht="11.25" customHeight="1">
      <c r="A237" s="10"/>
      <c r="B237" s="10"/>
      <c r="C237" s="51"/>
      <c r="D237" s="11"/>
      <c r="E237" s="11"/>
      <c r="F237" s="11"/>
      <c r="G237" s="11"/>
      <c r="H237" s="11"/>
      <c r="I237" s="11"/>
      <c r="J237" s="11"/>
      <c r="K237" s="11"/>
      <c r="L237" s="51"/>
      <c r="M237" s="51"/>
      <c r="N237" s="51"/>
      <c r="O237" s="51"/>
      <c r="P237" s="51"/>
      <c r="Q237" s="51"/>
      <c r="R237" s="51"/>
      <c r="S237" s="51"/>
      <c r="T237" s="51"/>
      <c r="U237" s="51"/>
      <c r="V237" s="51"/>
      <c r="W237" s="51"/>
      <c r="X237" s="51"/>
      <c r="Y237" s="51"/>
      <c r="Z237" s="51"/>
    </row>
    <row r="238" spans="1:26" ht="11.25" customHeight="1">
      <c r="A238" s="10"/>
      <c r="B238" s="10"/>
      <c r="C238" s="51"/>
      <c r="D238" s="11"/>
      <c r="E238" s="11"/>
      <c r="F238" s="11"/>
      <c r="G238" s="11"/>
      <c r="H238" s="11"/>
      <c r="I238" s="11"/>
      <c r="J238" s="11"/>
      <c r="K238" s="11"/>
      <c r="L238" s="51"/>
      <c r="M238" s="51"/>
      <c r="N238" s="51"/>
      <c r="O238" s="51"/>
      <c r="P238" s="51"/>
      <c r="Q238" s="51"/>
      <c r="R238" s="51"/>
      <c r="S238" s="51"/>
      <c r="T238" s="51"/>
      <c r="U238" s="51"/>
      <c r="V238" s="51"/>
      <c r="W238" s="51"/>
      <c r="X238" s="51"/>
      <c r="Y238" s="51"/>
      <c r="Z238" s="51"/>
    </row>
    <row r="239" spans="1:26" ht="11.25" customHeight="1">
      <c r="A239" s="10"/>
      <c r="B239" s="10"/>
      <c r="C239" s="51"/>
      <c r="D239" s="11"/>
      <c r="E239" s="11"/>
      <c r="F239" s="11"/>
      <c r="G239" s="11"/>
      <c r="H239" s="11"/>
      <c r="I239" s="11"/>
      <c r="J239" s="11"/>
      <c r="K239" s="11"/>
      <c r="L239" s="51"/>
      <c r="M239" s="51"/>
      <c r="N239" s="51"/>
      <c r="O239" s="51"/>
      <c r="P239" s="51"/>
      <c r="Q239" s="51"/>
      <c r="R239" s="51"/>
      <c r="S239" s="51"/>
      <c r="T239" s="51"/>
      <c r="U239" s="51"/>
      <c r="V239" s="51"/>
      <c r="W239" s="51"/>
      <c r="X239" s="51"/>
      <c r="Y239" s="51"/>
      <c r="Z239" s="51"/>
    </row>
    <row r="240" spans="1:26" ht="11.25" customHeight="1">
      <c r="A240" s="10"/>
      <c r="B240" s="10"/>
      <c r="C240" s="51"/>
      <c r="D240" s="11"/>
      <c r="E240" s="11"/>
      <c r="F240" s="11"/>
      <c r="G240" s="11"/>
      <c r="H240" s="11"/>
      <c r="I240" s="11"/>
      <c r="J240" s="11"/>
      <c r="K240" s="11"/>
      <c r="L240" s="51"/>
      <c r="M240" s="51"/>
      <c r="N240" s="51"/>
      <c r="O240" s="51"/>
      <c r="P240" s="51"/>
      <c r="Q240" s="51"/>
      <c r="R240" s="51"/>
      <c r="S240" s="51"/>
      <c r="T240" s="51"/>
      <c r="U240" s="51"/>
      <c r="V240" s="51"/>
      <c r="W240" s="51"/>
      <c r="X240" s="51"/>
      <c r="Y240" s="51"/>
      <c r="Z240" s="51"/>
    </row>
    <row r="241" spans="1:26" ht="11.25" customHeight="1">
      <c r="A241" s="10"/>
      <c r="B241" s="10"/>
      <c r="C241" s="51"/>
      <c r="D241" s="11"/>
      <c r="E241" s="11"/>
      <c r="F241" s="11"/>
      <c r="G241" s="11"/>
      <c r="H241" s="11"/>
      <c r="I241" s="11"/>
      <c r="J241" s="11"/>
      <c r="K241" s="11"/>
      <c r="L241" s="51"/>
      <c r="M241" s="51"/>
      <c r="N241" s="51"/>
      <c r="O241" s="51"/>
      <c r="P241" s="51"/>
      <c r="Q241" s="51"/>
      <c r="R241" s="51"/>
      <c r="S241" s="51"/>
      <c r="T241" s="51"/>
      <c r="U241" s="51"/>
      <c r="V241" s="51"/>
      <c r="W241" s="51"/>
      <c r="X241" s="51"/>
      <c r="Y241" s="51"/>
      <c r="Z241" s="51"/>
    </row>
    <row r="242" spans="1:26" ht="11.25" customHeight="1">
      <c r="A242" s="10"/>
      <c r="B242" s="10"/>
      <c r="C242" s="51"/>
      <c r="D242" s="11"/>
      <c r="E242" s="11"/>
      <c r="F242" s="11"/>
      <c r="G242" s="11"/>
      <c r="H242" s="11"/>
      <c r="I242" s="11"/>
      <c r="J242" s="11"/>
      <c r="K242" s="11"/>
      <c r="L242" s="51"/>
      <c r="M242" s="51"/>
      <c r="N242" s="51"/>
      <c r="O242" s="51"/>
      <c r="P242" s="51"/>
      <c r="Q242" s="51"/>
      <c r="R242" s="51"/>
      <c r="S242" s="51"/>
      <c r="T242" s="51"/>
      <c r="U242" s="51"/>
      <c r="V242" s="51"/>
      <c r="W242" s="51"/>
      <c r="X242" s="51"/>
      <c r="Y242" s="51"/>
      <c r="Z242" s="51"/>
    </row>
    <row r="243" spans="1:26" ht="11.25" customHeight="1">
      <c r="A243" s="10"/>
      <c r="B243" s="10"/>
      <c r="C243" s="51"/>
      <c r="D243" s="11"/>
      <c r="E243" s="11"/>
      <c r="F243" s="11"/>
      <c r="G243" s="11"/>
      <c r="H243" s="11"/>
      <c r="I243" s="11"/>
      <c r="J243" s="11"/>
      <c r="K243" s="11"/>
      <c r="L243" s="51"/>
      <c r="M243" s="51"/>
      <c r="N243" s="51"/>
      <c r="O243" s="51"/>
      <c r="P243" s="51"/>
      <c r="Q243" s="51"/>
      <c r="R243" s="51"/>
      <c r="S243" s="51"/>
      <c r="T243" s="51"/>
      <c r="U243" s="51"/>
      <c r="V243" s="51"/>
      <c r="W243" s="51"/>
      <c r="X243" s="51"/>
      <c r="Y243" s="51"/>
      <c r="Z243" s="51"/>
    </row>
    <row r="244" spans="1:26" ht="11.25" customHeight="1">
      <c r="A244" s="10"/>
      <c r="B244" s="10"/>
      <c r="C244" s="51"/>
      <c r="D244" s="11"/>
      <c r="E244" s="11"/>
      <c r="F244" s="11"/>
      <c r="G244" s="11"/>
      <c r="H244" s="11"/>
      <c r="I244" s="11"/>
      <c r="J244" s="11"/>
      <c r="K244" s="11"/>
      <c r="L244" s="51"/>
      <c r="M244" s="51"/>
      <c r="N244" s="51"/>
      <c r="O244" s="51"/>
      <c r="P244" s="51"/>
      <c r="Q244" s="51"/>
      <c r="R244" s="51"/>
      <c r="S244" s="51"/>
      <c r="T244" s="51"/>
      <c r="U244" s="51"/>
      <c r="V244" s="51"/>
      <c r="W244" s="51"/>
      <c r="X244" s="51"/>
      <c r="Y244" s="51"/>
      <c r="Z244" s="51"/>
    </row>
    <row r="245" spans="1:26" ht="11.25" customHeight="1">
      <c r="A245" s="10"/>
      <c r="B245" s="10"/>
      <c r="C245" s="51"/>
      <c r="D245" s="11"/>
      <c r="E245" s="11"/>
      <c r="F245" s="11"/>
      <c r="G245" s="11"/>
      <c r="H245" s="11"/>
      <c r="I245" s="11"/>
      <c r="J245" s="11"/>
      <c r="K245" s="11"/>
      <c r="L245" s="51"/>
      <c r="M245" s="51"/>
      <c r="N245" s="51"/>
      <c r="O245" s="51"/>
      <c r="P245" s="51"/>
      <c r="Q245" s="51"/>
      <c r="R245" s="51"/>
      <c r="S245" s="51"/>
      <c r="T245" s="51"/>
      <c r="U245" s="51"/>
      <c r="V245" s="51"/>
      <c r="W245" s="51"/>
      <c r="X245" s="51"/>
      <c r="Y245" s="51"/>
      <c r="Z245" s="51"/>
    </row>
    <row r="246" spans="1:26" ht="11.25" customHeight="1">
      <c r="A246" s="10"/>
      <c r="B246" s="10"/>
      <c r="C246" s="51"/>
      <c r="D246" s="11"/>
      <c r="E246" s="11"/>
      <c r="F246" s="11"/>
      <c r="G246" s="11"/>
      <c r="H246" s="11"/>
      <c r="I246" s="11"/>
      <c r="J246" s="11"/>
      <c r="K246" s="11"/>
      <c r="L246" s="51"/>
      <c r="M246" s="51"/>
      <c r="N246" s="51"/>
      <c r="O246" s="51"/>
      <c r="P246" s="51"/>
      <c r="Q246" s="51"/>
      <c r="R246" s="51"/>
      <c r="S246" s="51"/>
      <c r="T246" s="51"/>
      <c r="U246" s="51"/>
      <c r="V246" s="51"/>
      <c r="W246" s="51"/>
      <c r="X246" s="51"/>
      <c r="Y246" s="51"/>
      <c r="Z246" s="51"/>
    </row>
    <row r="247" spans="1:26" ht="11.25" customHeight="1">
      <c r="A247" s="10"/>
      <c r="B247" s="10"/>
      <c r="C247" s="51"/>
      <c r="D247" s="11"/>
      <c r="E247" s="11"/>
      <c r="F247" s="11"/>
      <c r="G247" s="11"/>
      <c r="H247" s="11"/>
      <c r="I247" s="11"/>
      <c r="J247" s="11"/>
      <c r="K247" s="11"/>
      <c r="L247" s="51"/>
      <c r="M247" s="51"/>
      <c r="N247" s="51"/>
      <c r="O247" s="51"/>
      <c r="P247" s="51"/>
      <c r="Q247" s="51"/>
      <c r="R247" s="51"/>
      <c r="S247" s="51"/>
      <c r="T247" s="51"/>
      <c r="U247" s="51"/>
      <c r="V247" s="51"/>
      <c r="W247" s="51"/>
      <c r="X247" s="51"/>
      <c r="Y247" s="51"/>
      <c r="Z247" s="51"/>
    </row>
    <row r="248" spans="1:26" ht="11.25" customHeight="1">
      <c r="A248" s="10"/>
      <c r="B248" s="10"/>
      <c r="C248" s="51"/>
      <c r="D248" s="11"/>
      <c r="E248" s="11"/>
      <c r="F248" s="11"/>
      <c r="G248" s="11"/>
      <c r="H248" s="11"/>
      <c r="I248" s="11"/>
      <c r="J248" s="11"/>
      <c r="K248" s="11"/>
      <c r="L248" s="51"/>
      <c r="M248" s="51"/>
      <c r="N248" s="51"/>
      <c r="O248" s="51"/>
      <c r="P248" s="51"/>
      <c r="Q248" s="51"/>
      <c r="R248" s="51"/>
      <c r="S248" s="51"/>
      <c r="T248" s="51"/>
      <c r="U248" s="51"/>
      <c r="V248" s="51"/>
      <c r="W248" s="51"/>
      <c r="X248" s="51"/>
      <c r="Y248" s="51"/>
      <c r="Z248" s="51"/>
    </row>
    <row r="249" spans="1:26" ht="11.25" customHeight="1">
      <c r="A249" s="10"/>
      <c r="B249" s="10"/>
      <c r="C249" s="51"/>
      <c r="D249" s="11"/>
      <c r="E249" s="11"/>
      <c r="F249" s="11"/>
      <c r="G249" s="11"/>
      <c r="H249" s="11"/>
      <c r="I249" s="11"/>
      <c r="J249" s="11"/>
      <c r="K249" s="11"/>
      <c r="L249" s="51"/>
      <c r="M249" s="51"/>
      <c r="N249" s="51"/>
      <c r="O249" s="51"/>
      <c r="P249" s="51"/>
      <c r="Q249" s="51"/>
      <c r="R249" s="51"/>
      <c r="S249" s="51"/>
      <c r="T249" s="51"/>
      <c r="U249" s="51"/>
      <c r="V249" s="51"/>
      <c r="W249" s="51"/>
      <c r="X249" s="51"/>
      <c r="Y249" s="51"/>
      <c r="Z249" s="51"/>
    </row>
    <row r="250" spans="1:26" ht="11.25" customHeight="1">
      <c r="A250" s="10"/>
      <c r="B250" s="10"/>
      <c r="C250" s="51"/>
      <c r="D250" s="11"/>
      <c r="E250" s="11"/>
      <c r="F250" s="11"/>
      <c r="G250" s="11"/>
      <c r="H250" s="11"/>
      <c r="I250" s="11"/>
      <c r="J250" s="11"/>
      <c r="K250" s="11"/>
      <c r="L250" s="51"/>
      <c r="M250" s="51"/>
      <c r="N250" s="51"/>
      <c r="O250" s="51"/>
      <c r="P250" s="51"/>
      <c r="Q250" s="51"/>
      <c r="R250" s="51"/>
      <c r="S250" s="51"/>
      <c r="T250" s="51"/>
      <c r="U250" s="51"/>
      <c r="V250" s="51"/>
      <c r="W250" s="51"/>
      <c r="X250" s="51"/>
      <c r="Y250" s="51"/>
      <c r="Z250" s="51"/>
    </row>
    <row r="251" spans="1:26" ht="11.25" customHeight="1">
      <c r="A251" s="10"/>
      <c r="B251" s="10"/>
      <c r="C251" s="51"/>
      <c r="D251" s="11"/>
      <c r="E251" s="11"/>
      <c r="F251" s="11"/>
      <c r="G251" s="11"/>
      <c r="H251" s="11"/>
      <c r="I251" s="11"/>
      <c r="J251" s="11"/>
      <c r="K251" s="11"/>
      <c r="L251" s="51"/>
      <c r="M251" s="51"/>
      <c r="N251" s="51"/>
      <c r="O251" s="51"/>
      <c r="P251" s="51"/>
      <c r="Q251" s="51"/>
      <c r="R251" s="51"/>
      <c r="S251" s="51"/>
      <c r="T251" s="51"/>
      <c r="U251" s="51"/>
      <c r="V251" s="51"/>
      <c r="W251" s="51"/>
      <c r="X251" s="51"/>
      <c r="Y251" s="51"/>
      <c r="Z251" s="51"/>
    </row>
    <row r="252" spans="1:26" ht="11.25" customHeight="1">
      <c r="A252" s="10"/>
      <c r="B252" s="10"/>
      <c r="C252" s="51"/>
      <c r="D252" s="11"/>
      <c r="E252" s="11"/>
      <c r="F252" s="11"/>
      <c r="G252" s="11"/>
      <c r="H252" s="11"/>
      <c r="I252" s="11"/>
      <c r="J252" s="11"/>
      <c r="K252" s="11"/>
      <c r="L252" s="51"/>
      <c r="M252" s="51"/>
      <c r="N252" s="51"/>
      <c r="O252" s="51"/>
      <c r="P252" s="51"/>
      <c r="Q252" s="51"/>
      <c r="R252" s="51"/>
      <c r="S252" s="51"/>
      <c r="T252" s="51"/>
      <c r="U252" s="51"/>
      <c r="V252" s="51"/>
      <c r="W252" s="51"/>
      <c r="X252" s="51"/>
      <c r="Y252" s="51"/>
      <c r="Z252" s="51"/>
    </row>
    <row r="253" spans="1:26" ht="11.25" customHeight="1">
      <c r="A253" s="10"/>
      <c r="B253" s="10"/>
      <c r="C253" s="51"/>
      <c r="D253" s="11"/>
      <c r="E253" s="11"/>
      <c r="F253" s="11"/>
      <c r="G253" s="11"/>
      <c r="H253" s="11"/>
      <c r="I253" s="11"/>
      <c r="J253" s="11"/>
      <c r="K253" s="11"/>
      <c r="L253" s="51"/>
      <c r="M253" s="51"/>
      <c r="N253" s="51"/>
      <c r="O253" s="51"/>
      <c r="P253" s="51"/>
      <c r="Q253" s="51"/>
      <c r="R253" s="51"/>
      <c r="S253" s="51"/>
      <c r="T253" s="51"/>
      <c r="U253" s="51"/>
      <c r="V253" s="51"/>
      <c r="W253" s="51"/>
      <c r="X253" s="51"/>
      <c r="Y253" s="51"/>
      <c r="Z253" s="51"/>
    </row>
    <row r="254" spans="1:26" ht="11.25" customHeight="1">
      <c r="A254" s="10"/>
      <c r="B254" s="10"/>
      <c r="C254" s="51"/>
      <c r="D254" s="11"/>
      <c r="E254" s="11"/>
      <c r="F254" s="11"/>
      <c r="G254" s="11"/>
      <c r="H254" s="11"/>
      <c r="I254" s="11"/>
      <c r="J254" s="11"/>
      <c r="K254" s="11"/>
      <c r="L254" s="51"/>
      <c r="M254" s="51"/>
      <c r="N254" s="51"/>
      <c r="O254" s="51"/>
      <c r="P254" s="51"/>
      <c r="Q254" s="51"/>
      <c r="R254" s="51"/>
      <c r="S254" s="51"/>
      <c r="T254" s="51"/>
      <c r="U254" s="51"/>
      <c r="V254" s="51"/>
      <c r="W254" s="51"/>
      <c r="X254" s="51"/>
      <c r="Y254" s="51"/>
      <c r="Z254" s="51"/>
    </row>
    <row r="255" spans="1:26" ht="11.25" customHeight="1">
      <c r="A255" s="10"/>
      <c r="B255" s="10"/>
      <c r="C255" s="51"/>
      <c r="D255" s="11"/>
      <c r="E255" s="11"/>
      <c r="F255" s="11"/>
      <c r="G255" s="11"/>
      <c r="H255" s="11"/>
      <c r="I255" s="11"/>
      <c r="J255" s="11"/>
      <c r="K255" s="11"/>
      <c r="L255" s="51"/>
      <c r="M255" s="51"/>
      <c r="N255" s="51"/>
      <c r="O255" s="51"/>
      <c r="P255" s="51"/>
      <c r="Q255" s="51"/>
      <c r="R255" s="51"/>
      <c r="S255" s="51"/>
      <c r="T255" s="51"/>
      <c r="U255" s="51"/>
      <c r="V255" s="51"/>
      <c r="W255" s="51"/>
      <c r="X255" s="51"/>
      <c r="Y255" s="51"/>
      <c r="Z255" s="51"/>
    </row>
    <row r="256" spans="1:26" ht="11.25" customHeight="1">
      <c r="A256" s="10"/>
      <c r="B256" s="10"/>
      <c r="C256" s="51"/>
      <c r="D256" s="11"/>
      <c r="E256" s="11"/>
      <c r="F256" s="11"/>
      <c r="G256" s="11"/>
      <c r="H256" s="11"/>
      <c r="I256" s="11"/>
      <c r="J256" s="11"/>
      <c r="K256" s="11"/>
      <c r="L256" s="51"/>
      <c r="M256" s="51"/>
      <c r="N256" s="51"/>
      <c r="O256" s="51"/>
      <c r="P256" s="51"/>
      <c r="Q256" s="51"/>
      <c r="R256" s="51"/>
      <c r="S256" s="51"/>
      <c r="T256" s="51"/>
      <c r="U256" s="51"/>
      <c r="V256" s="51"/>
      <c r="W256" s="51"/>
      <c r="X256" s="51"/>
      <c r="Y256" s="51"/>
      <c r="Z256" s="51"/>
    </row>
    <row r="257" spans="1:26" ht="11.25" customHeight="1">
      <c r="A257" s="10"/>
      <c r="B257" s="10"/>
      <c r="C257" s="51"/>
      <c r="D257" s="11"/>
      <c r="E257" s="11"/>
      <c r="F257" s="11"/>
      <c r="G257" s="11"/>
      <c r="H257" s="11"/>
      <c r="I257" s="11"/>
      <c r="J257" s="11"/>
      <c r="K257" s="11"/>
      <c r="L257" s="51"/>
      <c r="M257" s="51"/>
      <c r="N257" s="51"/>
      <c r="O257" s="51"/>
      <c r="P257" s="51"/>
      <c r="Q257" s="51"/>
      <c r="R257" s="51"/>
      <c r="S257" s="51"/>
      <c r="T257" s="51"/>
      <c r="U257" s="51"/>
      <c r="V257" s="51"/>
      <c r="W257" s="51"/>
      <c r="X257" s="51"/>
      <c r="Y257" s="51"/>
      <c r="Z257" s="51"/>
    </row>
    <row r="258" spans="1:26" ht="11.25" customHeight="1">
      <c r="A258" s="10"/>
      <c r="B258" s="10"/>
      <c r="C258" s="51"/>
      <c r="D258" s="11"/>
      <c r="E258" s="11"/>
      <c r="F258" s="11"/>
      <c r="G258" s="11"/>
      <c r="H258" s="11"/>
      <c r="I258" s="11"/>
      <c r="J258" s="11"/>
      <c r="K258" s="11"/>
      <c r="L258" s="51"/>
      <c r="M258" s="51"/>
      <c r="N258" s="51"/>
      <c r="O258" s="51"/>
      <c r="P258" s="51"/>
      <c r="Q258" s="51"/>
      <c r="R258" s="51"/>
      <c r="S258" s="51"/>
      <c r="T258" s="51"/>
      <c r="U258" s="51"/>
      <c r="V258" s="51"/>
      <c r="W258" s="51"/>
      <c r="X258" s="51"/>
      <c r="Y258" s="51"/>
      <c r="Z258" s="51"/>
    </row>
    <row r="259" spans="1:26" ht="11.25" customHeight="1">
      <c r="A259" s="10"/>
      <c r="B259" s="10"/>
      <c r="C259" s="51"/>
      <c r="D259" s="11"/>
      <c r="E259" s="11"/>
      <c r="F259" s="11"/>
      <c r="G259" s="11"/>
      <c r="H259" s="11"/>
      <c r="I259" s="11"/>
      <c r="J259" s="11"/>
      <c r="K259" s="11"/>
      <c r="L259" s="51"/>
      <c r="M259" s="51"/>
      <c r="N259" s="51"/>
      <c r="O259" s="51"/>
      <c r="P259" s="51"/>
      <c r="Q259" s="51"/>
      <c r="R259" s="51"/>
      <c r="S259" s="51"/>
      <c r="T259" s="51"/>
      <c r="U259" s="51"/>
      <c r="V259" s="51"/>
      <c r="W259" s="51"/>
      <c r="X259" s="51"/>
      <c r="Y259" s="51"/>
      <c r="Z259" s="51"/>
    </row>
    <row r="260" spans="1:26" ht="11.25" customHeight="1">
      <c r="A260" s="10"/>
      <c r="B260" s="10"/>
      <c r="C260" s="51"/>
      <c r="D260" s="11"/>
      <c r="E260" s="11"/>
      <c r="F260" s="11"/>
      <c r="G260" s="11"/>
      <c r="H260" s="11"/>
      <c r="I260" s="11"/>
      <c r="J260" s="11"/>
      <c r="K260" s="11"/>
      <c r="L260" s="51"/>
      <c r="M260" s="51"/>
      <c r="N260" s="51"/>
      <c r="O260" s="51"/>
      <c r="P260" s="51"/>
      <c r="Q260" s="51"/>
      <c r="R260" s="51"/>
      <c r="S260" s="51"/>
      <c r="T260" s="51"/>
      <c r="U260" s="51"/>
      <c r="V260" s="51"/>
      <c r="W260" s="51"/>
      <c r="X260" s="51"/>
      <c r="Y260" s="51"/>
      <c r="Z260" s="51"/>
    </row>
    <row r="261" spans="1:26" ht="11.25" customHeight="1">
      <c r="A261" s="10"/>
      <c r="B261" s="10"/>
      <c r="C261" s="51"/>
      <c r="D261" s="11"/>
      <c r="E261" s="11"/>
      <c r="F261" s="11"/>
      <c r="G261" s="11"/>
      <c r="H261" s="11"/>
      <c r="I261" s="11"/>
      <c r="J261" s="11"/>
      <c r="K261" s="11"/>
      <c r="L261" s="51"/>
      <c r="M261" s="51"/>
      <c r="N261" s="51"/>
      <c r="O261" s="51"/>
      <c r="P261" s="51"/>
      <c r="Q261" s="51"/>
      <c r="R261" s="51"/>
      <c r="S261" s="51"/>
      <c r="T261" s="51"/>
      <c r="U261" s="51"/>
      <c r="V261" s="51"/>
      <c r="W261" s="51"/>
      <c r="X261" s="51"/>
      <c r="Y261" s="51"/>
      <c r="Z261" s="51"/>
    </row>
    <row r="262" spans="1:26" ht="11.25" customHeight="1">
      <c r="A262" s="10"/>
      <c r="B262" s="10"/>
      <c r="C262" s="51"/>
      <c r="D262" s="11"/>
      <c r="E262" s="11"/>
      <c r="F262" s="11"/>
      <c r="G262" s="11"/>
      <c r="H262" s="11"/>
      <c r="I262" s="11"/>
      <c r="J262" s="11"/>
      <c r="K262" s="11"/>
      <c r="L262" s="51"/>
      <c r="M262" s="51"/>
      <c r="N262" s="51"/>
      <c r="O262" s="51"/>
      <c r="P262" s="51"/>
      <c r="Q262" s="51"/>
      <c r="R262" s="51"/>
      <c r="S262" s="51"/>
      <c r="T262" s="51"/>
      <c r="U262" s="51"/>
      <c r="V262" s="51"/>
      <c r="W262" s="51"/>
      <c r="X262" s="51"/>
      <c r="Y262" s="51"/>
      <c r="Z262" s="51"/>
    </row>
    <row r="263" spans="1:26" ht="11.25" customHeight="1">
      <c r="A263" s="10"/>
      <c r="B263" s="10"/>
      <c r="C263" s="51"/>
      <c r="D263" s="11"/>
      <c r="E263" s="11"/>
      <c r="F263" s="11"/>
      <c r="G263" s="11"/>
      <c r="H263" s="11"/>
      <c r="I263" s="11"/>
      <c r="J263" s="11"/>
      <c r="K263" s="11"/>
      <c r="L263" s="51"/>
      <c r="M263" s="51"/>
      <c r="N263" s="51"/>
      <c r="O263" s="51"/>
      <c r="P263" s="51"/>
      <c r="Q263" s="51"/>
      <c r="R263" s="51"/>
      <c r="S263" s="51"/>
      <c r="T263" s="51"/>
      <c r="U263" s="51"/>
      <c r="V263" s="51"/>
      <c r="W263" s="51"/>
      <c r="X263" s="51"/>
      <c r="Y263" s="51"/>
      <c r="Z263" s="51"/>
    </row>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M63"/>
  <mergeCells count="10">
    <mergeCell ref="D5:F5"/>
    <mergeCell ref="G5:I5"/>
    <mergeCell ref="A63:C63"/>
    <mergeCell ref="A2:B2"/>
    <mergeCell ref="D2:M2"/>
    <mergeCell ref="D3:I3"/>
    <mergeCell ref="J3:K3"/>
    <mergeCell ref="L3:M3"/>
    <mergeCell ref="J4:K4"/>
    <mergeCell ref="L4:M4"/>
  </mergeCell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10.85546875" customWidth="1"/>
    <col min="2" max="2" width="8.7109375" customWidth="1"/>
    <col min="3" max="3" width="56" customWidth="1"/>
    <col min="4" max="4" width="10.5703125" customWidth="1"/>
    <col min="5" max="5" width="8.7109375" customWidth="1"/>
    <col min="6" max="6" width="10.85546875" customWidth="1"/>
    <col min="7" max="8" width="8.7109375" customWidth="1"/>
    <col min="9" max="9" width="28.85546875" customWidth="1"/>
    <col min="10" max="10" width="29.140625" customWidth="1"/>
    <col min="11" max="11" width="14" customWidth="1"/>
    <col min="12" max="26" width="8.7109375" customWidth="1"/>
  </cols>
  <sheetData>
    <row r="1" spans="1:26" ht="12.75" customHeight="1">
      <c r="A1" s="1197" t="s">
        <v>5825</v>
      </c>
      <c r="B1" s="1177"/>
      <c r="C1" s="1177"/>
      <c r="D1" s="1177"/>
      <c r="E1" s="1177"/>
      <c r="F1" s="1177"/>
      <c r="G1" s="1177"/>
      <c r="H1" s="1177"/>
      <c r="I1" s="1177"/>
      <c r="J1" s="1177"/>
      <c r="K1" s="1177"/>
      <c r="L1" s="8"/>
      <c r="M1" s="8"/>
      <c r="N1" s="8"/>
      <c r="O1" s="8"/>
      <c r="P1" s="8"/>
      <c r="Q1" s="8"/>
      <c r="R1" s="8"/>
      <c r="S1" s="8"/>
      <c r="T1" s="8"/>
      <c r="U1" s="8"/>
      <c r="V1" s="8"/>
      <c r="W1" s="8"/>
      <c r="X1" s="8"/>
      <c r="Y1" s="8"/>
      <c r="Z1" s="8"/>
    </row>
    <row r="2" spans="1:26" ht="12.75" customHeight="1">
      <c r="A2" s="1070" t="str">
        <f>HYPERLINK("#Index!F7", "Index Pg")</f>
        <v>Index Pg</v>
      </c>
      <c r="B2" s="10"/>
      <c r="C2" s="60" t="str">
        <f>HYPERLINK("#'Budget Summary II'!A3:B5", "Budget Summary II")</f>
        <v>Budget Summary II</v>
      </c>
      <c r="D2" s="333"/>
      <c r="E2" s="744"/>
      <c r="F2" s="744"/>
      <c r="G2" s="744"/>
      <c r="H2" s="744"/>
      <c r="I2" s="976"/>
      <c r="J2" s="976"/>
      <c r="K2" s="744"/>
      <c r="L2" s="235"/>
      <c r="M2" s="235"/>
      <c r="N2" s="235"/>
      <c r="O2" s="235"/>
      <c r="P2" s="235"/>
      <c r="Q2" s="235"/>
      <c r="R2" s="235"/>
      <c r="S2" s="235"/>
      <c r="T2" s="235"/>
      <c r="U2" s="235"/>
      <c r="V2" s="235"/>
      <c r="W2" s="235"/>
      <c r="X2" s="235"/>
      <c r="Y2" s="235"/>
      <c r="Z2" s="235"/>
    </row>
    <row r="3" spans="1:26" ht="12.75" customHeight="1">
      <c r="A3" s="63" t="s">
        <v>150</v>
      </c>
      <c r="B3" s="63" t="s">
        <v>151</v>
      </c>
      <c r="C3" s="63" t="s">
        <v>12</v>
      </c>
      <c r="D3" s="63" t="s">
        <v>431</v>
      </c>
      <c r="E3" s="1174" t="s">
        <v>5826</v>
      </c>
      <c r="F3" s="1160"/>
      <c r="G3" s="1160"/>
      <c r="H3" s="1158"/>
      <c r="I3" s="63" t="s">
        <v>433</v>
      </c>
      <c r="J3" s="63" t="s">
        <v>435</v>
      </c>
      <c r="K3" s="106" t="s">
        <v>434</v>
      </c>
      <c r="L3" s="235"/>
      <c r="M3" s="235"/>
      <c r="N3" s="235"/>
      <c r="O3" s="235"/>
      <c r="P3" s="235"/>
      <c r="Q3" s="235"/>
      <c r="R3" s="235"/>
      <c r="S3" s="235"/>
      <c r="T3" s="235"/>
      <c r="U3" s="235"/>
      <c r="V3" s="235"/>
      <c r="W3" s="235"/>
      <c r="X3" s="235"/>
      <c r="Y3" s="235"/>
      <c r="Z3" s="235"/>
    </row>
    <row r="4" spans="1:26" ht="12.75" customHeight="1">
      <c r="A4" s="63"/>
      <c r="B4" s="63"/>
      <c r="C4" s="63"/>
      <c r="D4" s="63"/>
      <c r="E4" s="63" t="s">
        <v>442</v>
      </c>
      <c r="F4" s="106" t="s">
        <v>443</v>
      </c>
      <c r="G4" s="63" t="s">
        <v>444</v>
      </c>
      <c r="H4" s="106" t="s">
        <v>445</v>
      </c>
      <c r="I4" s="63"/>
      <c r="J4" s="63"/>
      <c r="K4" s="106"/>
      <c r="L4" s="235"/>
      <c r="M4" s="235"/>
      <c r="N4" s="235"/>
      <c r="O4" s="235"/>
      <c r="P4" s="235"/>
      <c r="Q4" s="235"/>
      <c r="R4" s="235"/>
      <c r="S4" s="235"/>
      <c r="T4" s="235"/>
      <c r="U4" s="235"/>
      <c r="V4" s="235"/>
      <c r="W4" s="235"/>
      <c r="X4" s="235"/>
      <c r="Y4" s="235"/>
      <c r="Z4" s="235"/>
    </row>
    <row r="5" spans="1:26" ht="12.75" customHeight="1">
      <c r="A5" s="1015"/>
      <c r="B5" s="1015"/>
      <c r="C5" s="1014" t="s">
        <v>5827</v>
      </c>
      <c r="D5" s="1014"/>
      <c r="E5" s="1013"/>
      <c r="F5" s="1018"/>
      <c r="G5" s="1013"/>
      <c r="H5" s="1018">
        <f>H6+H10+H16+H25+H28+H35+H38+H41+H44</f>
        <v>90.44</v>
      </c>
      <c r="I5" s="1014"/>
      <c r="J5" s="1014"/>
      <c r="K5" s="1018">
        <f>K6+K10+K16+K25+K28+K35+K38+K41+K44</f>
        <v>0</v>
      </c>
      <c r="L5" s="8"/>
      <c r="M5" s="8"/>
      <c r="N5" s="8"/>
      <c r="O5" s="8"/>
      <c r="P5" s="8"/>
      <c r="Q5" s="8"/>
      <c r="R5" s="8"/>
      <c r="S5" s="8"/>
      <c r="T5" s="8"/>
      <c r="U5" s="8"/>
      <c r="V5" s="8"/>
      <c r="W5" s="8"/>
      <c r="X5" s="8"/>
      <c r="Y5" s="8"/>
      <c r="Z5" s="8"/>
    </row>
    <row r="6" spans="1:26" ht="12.75" customHeight="1">
      <c r="A6" s="64">
        <f>'1.SD Facility Based Annex'!A6</f>
        <v>1</v>
      </c>
      <c r="B6" s="64"/>
      <c r="C6" s="64" t="str">
        <f>'1.SD Facility Based Annex'!C6</f>
        <v>Service Delivery - Facility Based</v>
      </c>
      <c r="D6" s="64"/>
      <c r="E6" s="64"/>
      <c r="F6" s="64"/>
      <c r="G6" s="64"/>
      <c r="H6" s="65">
        <f t="shared" ref="H6:H7" si="0">H7</f>
        <v>0</v>
      </c>
      <c r="I6" s="64"/>
      <c r="J6" s="64"/>
      <c r="K6" s="65">
        <f t="shared" ref="K6:K7" si="1">K7</f>
        <v>0</v>
      </c>
      <c r="L6" s="8"/>
      <c r="M6" s="8"/>
      <c r="N6" s="8"/>
      <c r="O6" s="8"/>
      <c r="P6" s="8"/>
      <c r="Q6" s="8"/>
      <c r="R6" s="8"/>
      <c r="S6" s="8"/>
      <c r="T6" s="8"/>
      <c r="U6" s="8"/>
      <c r="V6" s="8"/>
      <c r="W6" s="8"/>
      <c r="X6" s="8"/>
      <c r="Y6" s="8"/>
      <c r="Z6" s="8"/>
    </row>
    <row r="7" spans="1:26" ht="12.75" customHeight="1">
      <c r="A7" s="67">
        <f>'1.SD Facility Based Annex'!A7</f>
        <v>1.1000000000000001</v>
      </c>
      <c r="B7" s="67"/>
      <c r="C7" s="67" t="str">
        <f>'1.SD Facility Based Annex'!C7</f>
        <v>Service Delivery</v>
      </c>
      <c r="D7" s="67"/>
      <c r="E7" s="67"/>
      <c r="F7" s="67"/>
      <c r="G7" s="67"/>
      <c r="H7" s="68">
        <f t="shared" si="0"/>
        <v>0</v>
      </c>
      <c r="I7" s="67"/>
      <c r="J7" s="67"/>
      <c r="K7" s="68">
        <f t="shared" si="1"/>
        <v>0</v>
      </c>
      <c r="L7" s="8"/>
      <c r="M7" s="8"/>
      <c r="N7" s="8"/>
      <c r="O7" s="8"/>
      <c r="P7" s="8"/>
      <c r="Q7" s="8"/>
      <c r="R7" s="8"/>
      <c r="S7" s="8"/>
      <c r="T7" s="8"/>
      <c r="U7" s="8"/>
      <c r="V7" s="8"/>
      <c r="W7" s="8"/>
      <c r="X7" s="8"/>
      <c r="Y7" s="8"/>
      <c r="Z7" s="8"/>
    </row>
    <row r="8" spans="1:26" ht="12.75" customHeight="1">
      <c r="A8" s="78" t="str">
        <f>'1.SD Facility Based Annex'!A49</f>
        <v>1.1.7</v>
      </c>
      <c r="B8" s="78"/>
      <c r="C8" s="78" t="str">
        <f>'1.SD Facility Based Annex'!C49</f>
        <v>Strengthening Other Services</v>
      </c>
      <c r="D8" s="78"/>
      <c r="E8" s="117"/>
      <c r="F8" s="117"/>
      <c r="G8" s="117"/>
      <c r="H8" s="265">
        <f>SUM(H9)</f>
        <v>0</v>
      </c>
      <c r="I8" s="78"/>
      <c r="J8" s="78"/>
      <c r="K8" s="265">
        <f>SUM(K9)</f>
        <v>0</v>
      </c>
      <c r="L8" s="8"/>
      <c r="M8" s="8"/>
      <c r="N8" s="8"/>
      <c r="O8" s="8"/>
      <c r="P8" s="8"/>
      <c r="Q8" s="8"/>
      <c r="R8" s="8"/>
      <c r="S8" s="8"/>
      <c r="T8" s="8"/>
      <c r="U8" s="8"/>
      <c r="V8" s="8"/>
      <c r="W8" s="8"/>
      <c r="X8" s="8"/>
      <c r="Y8" s="8"/>
      <c r="Z8" s="8"/>
    </row>
    <row r="9" spans="1:26" ht="12.75" customHeight="1">
      <c r="A9" s="304" t="str">
        <f>'1.SD Facility Based Annex'!A54</f>
        <v>1.1.7.5</v>
      </c>
      <c r="B9" s="304" t="str">
        <f>'1.SD Facility Based Annex'!B54</f>
        <v>B18.3</v>
      </c>
      <c r="C9" s="70" t="str">
        <f>'1.SD Facility Based Annex'!C54</f>
        <v>Strengthening of Subcentres as first post of call to provide comprehensive primary healthcare: strengthening of in-house services/ through hub and spoke model (PPP model to be budgeted under FMR 15.9)</v>
      </c>
      <c r="D9" s="304">
        <f>'1.SD Facility Based Annex'!K54</f>
        <v>0</v>
      </c>
      <c r="E9" s="42">
        <f>'1.SD Facility Based Annex'!L54</f>
        <v>0</v>
      </c>
      <c r="F9" s="35">
        <f>'1.SD Facility Based Annex'!M54</f>
        <v>0</v>
      </c>
      <c r="G9" s="42">
        <f>'1.SD Facility Based Annex'!N54</f>
        <v>0</v>
      </c>
      <c r="H9" s="35">
        <f>'1.SD Facility Based Annex'!O54</f>
        <v>0</v>
      </c>
      <c r="I9" s="70">
        <f>'1.SD Facility Based Annex'!P54</f>
        <v>0</v>
      </c>
      <c r="J9" s="70"/>
      <c r="K9" s="35"/>
      <c r="L9" s="8"/>
      <c r="M9" s="8"/>
      <c r="N9" s="8"/>
      <c r="O9" s="8"/>
      <c r="P9" s="8"/>
      <c r="Q9" s="8"/>
      <c r="R9" s="8"/>
      <c r="S9" s="8"/>
      <c r="T9" s="8"/>
      <c r="U9" s="8"/>
      <c r="V9" s="8"/>
      <c r="W9" s="8"/>
      <c r="X9" s="8"/>
      <c r="Y9" s="8"/>
      <c r="Z9" s="8"/>
    </row>
    <row r="10" spans="1:26" ht="12.75" customHeight="1">
      <c r="A10" s="64">
        <f>'5.Infrastructure Annex'!A6</f>
        <v>5</v>
      </c>
      <c r="B10" s="64"/>
      <c r="C10" s="64" t="str">
        <f>'5.Infrastructure Annex'!C6</f>
        <v>Infrastructure</v>
      </c>
      <c r="D10" s="64"/>
      <c r="E10" s="64"/>
      <c r="F10" s="201"/>
      <c r="G10" s="64"/>
      <c r="H10" s="65">
        <f t="shared" ref="H10:H12" si="2">H11</f>
        <v>12</v>
      </c>
      <c r="I10" s="64"/>
      <c r="J10" s="64"/>
      <c r="K10" s="65">
        <f t="shared" ref="K10:K12" si="3">K11</f>
        <v>0</v>
      </c>
      <c r="L10" s="8"/>
      <c r="M10" s="8"/>
      <c r="N10" s="8"/>
      <c r="O10" s="8"/>
      <c r="P10" s="8"/>
      <c r="Q10" s="8"/>
      <c r="R10" s="8"/>
      <c r="S10" s="8"/>
      <c r="T10" s="8"/>
      <c r="U10" s="8"/>
      <c r="V10" s="8"/>
      <c r="W10" s="8"/>
      <c r="X10" s="8"/>
      <c r="Y10" s="8"/>
      <c r="Z10" s="8"/>
    </row>
    <row r="11" spans="1:26" ht="12.75" customHeight="1">
      <c r="A11" s="67">
        <f>'5.Infrastructure Annex'!A7</f>
        <v>5.0999999999999996</v>
      </c>
      <c r="B11" s="67"/>
      <c r="C11" s="67" t="str">
        <f>'5.Infrastructure Annex'!C7</f>
        <v>Upgradation of existing facilities as per IPHS norms including staff quarters</v>
      </c>
      <c r="D11" s="67"/>
      <c r="E11" s="67"/>
      <c r="F11" s="202"/>
      <c r="G11" s="67"/>
      <c r="H11" s="68">
        <f t="shared" si="2"/>
        <v>12</v>
      </c>
      <c r="I11" s="67"/>
      <c r="J11" s="67"/>
      <c r="K11" s="68">
        <f t="shared" si="3"/>
        <v>0</v>
      </c>
      <c r="L11" s="8"/>
      <c r="M11" s="8"/>
      <c r="N11" s="8"/>
      <c r="O11" s="8"/>
      <c r="P11" s="8"/>
      <c r="Q11" s="8"/>
      <c r="R11" s="8"/>
      <c r="S11" s="8"/>
      <c r="T11" s="8"/>
      <c r="U11" s="8"/>
      <c r="V11" s="8"/>
      <c r="W11" s="8"/>
      <c r="X11" s="8"/>
      <c r="Y11" s="8"/>
      <c r="Z11" s="8"/>
    </row>
    <row r="12" spans="1:26" ht="12.75" customHeight="1">
      <c r="A12" s="78" t="str">
        <f>'5.Infrastructure Annex'!A8</f>
        <v>5.1.1</v>
      </c>
      <c r="B12" s="78"/>
      <c r="C12" s="78" t="str">
        <f>'5.Infrastructure Annex'!C8</f>
        <v xml:space="preserve">Upgradation of CHCs, PHCs, Dist. Hospitals and other Institutions </v>
      </c>
      <c r="D12" s="78"/>
      <c r="E12" s="117"/>
      <c r="F12" s="265"/>
      <c r="G12" s="117"/>
      <c r="H12" s="265">
        <f t="shared" si="2"/>
        <v>12</v>
      </c>
      <c r="I12" s="78"/>
      <c r="J12" s="78"/>
      <c r="K12" s="265">
        <f t="shared" si="3"/>
        <v>0</v>
      </c>
      <c r="L12" s="8"/>
      <c r="M12" s="8"/>
      <c r="N12" s="8"/>
      <c r="O12" s="8"/>
      <c r="P12" s="8"/>
      <c r="Q12" s="8"/>
      <c r="R12" s="8"/>
      <c r="S12" s="8"/>
      <c r="T12" s="8"/>
      <c r="U12" s="8"/>
      <c r="V12" s="8"/>
      <c r="W12" s="8"/>
      <c r="X12" s="8"/>
      <c r="Y12" s="8"/>
      <c r="Z12" s="8"/>
    </row>
    <row r="13" spans="1:26" ht="12.75" customHeight="1">
      <c r="A13" s="290" t="str">
        <f>'5.Infrastructure Annex'!A20</f>
        <v>5.1.1.2</v>
      </c>
      <c r="B13" s="290"/>
      <c r="C13" s="290" t="str">
        <f>'5.Infrastructure Annex'!C20</f>
        <v>Upgradation/ Renovation</v>
      </c>
      <c r="D13" s="290"/>
      <c r="E13" s="268"/>
      <c r="F13" s="311"/>
      <c r="G13" s="268"/>
      <c r="H13" s="311">
        <f>SUM(H14:H15)</f>
        <v>12</v>
      </c>
      <c r="I13" s="290"/>
      <c r="J13" s="290"/>
      <c r="K13" s="311">
        <f>SUM(K14:K15)</f>
        <v>0</v>
      </c>
      <c r="L13" s="8"/>
      <c r="M13" s="8"/>
      <c r="N13" s="8"/>
      <c r="O13" s="8"/>
      <c r="P13" s="8"/>
      <c r="Q13" s="8"/>
      <c r="R13" s="8"/>
      <c r="S13" s="8"/>
      <c r="T13" s="8"/>
      <c r="U13" s="8"/>
      <c r="V13" s="8"/>
      <c r="W13" s="8"/>
      <c r="X13" s="8"/>
      <c r="Y13" s="8"/>
      <c r="Z13" s="8"/>
    </row>
    <row r="14" spans="1:26" ht="12.75" customHeight="1">
      <c r="A14" s="304" t="str">
        <f>'5.Infrastructure Annex'!A28</f>
        <v>5.1.1.2.8</v>
      </c>
      <c r="B14" s="304" t="str">
        <f>'5.Infrastructure Annex'!B28</f>
        <v>B18.3</v>
      </c>
      <c r="C14" s="70" t="str">
        <f>'5.Infrastructure Annex'!C28</f>
        <v>Infrastructure strengthening of SC  to H&amp;WC</v>
      </c>
      <c r="D14" s="304" t="str">
        <f>'5.Infrastructure Annex'!K28</f>
        <v>Per SC</v>
      </c>
      <c r="E14" s="42">
        <f>'5.Infrastructure Annex'!L28</f>
        <v>700000</v>
      </c>
      <c r="F14" s="35">
        <f>'5.Infrastructure Annex'!M28</f>
        <v>2</v>
      </c>
      <c r="G14" s="42">
        <f>'5.Infrastructure Annex'!N28</f>
        <v>6</v>
      </c>
      <c r="H14" s="35">
        <f>'5.Infrastructure Annex'!O28</f>
        <v>12</v>
      </c>
      <c r="I14" s="70" t="str">
        <f>'5.Infrastructure Annex'!P28</f>
        <v>Amount  is proposed for upgradation of  6 new SC to  HWCs for infrastructure repairs and maintenance.</v>
      </c>
      <c r="J14" s="70"/>
      <c r="K14" s="35"/>
      <c r="L14" s="8"/>
      <c r="M14" s="8"/>
      <c r="N14" s="8"/>
      <c r="O14" s="8"/>
      <c r="P14" s="8"/>
      <c r="Q14" s="8"/>
      <c r="R14" s="8"/>
      <c r="S14" s="8"/>
      <c r="T14" s="8"/>
      <c r="U14" s="8"/>
      <c r="V14" s="8"/>
      <c r="W14" s="8"/>
      <c r="X14" s="8"/>
      <c r="Y14" s="8"/>
      <c r="Z14" s="8"/>
    </row>
    <row r="15" spans="1:26" ht="12.75" customHeight="1">
      <c r="A15" s="304" t="str">
        <f>'5.Infrastructure Annex'!A29</f>
        <v>5.1.1.2.9</v>
      </c>
      <c r="B15" s="304">
        <f>'5.Infrastructure Annex'!B29</f>
        <v>0</v>
      </c>
      <c r="C15" s="70" t="str">
        <f>'5.Infrastructure Annex'!C29</f>
        <v>Infrastructure strengthening of PHC  to H&amp;WC</v>
      </c>
      <c r="D15" s="304" t="str">
        <f>'5.Infrastructure Annex'!K29</f>
        <v>Per Center</v>
      </c>
      <c r="E15" s="42">
        <f>'5.Infrastructure Annex'!L29</f>
        <v>0</v>
      </c>
      <c r="F15" s="35">
        <f>'5.Infrastructure Annex'!M29</f>
        <v>0</v>
      </c>
      <c r="G15" s="42">
        <f>'5.Infrastructure Annex'!N29</f>
        <v>0</v>
      </c>
      <c r="H15" s="35">
        <f>'5.Infrastructure Annex'!O29</f>
        <v>0</v>
      </c>
      <c r="I15" s="70">
        <f>'5.Infrastructure Annex'!P29</f>
        <v>0</v>
      </c>
      <c r="J15" s="70"/>
      <c r="K15" s="35"/>
      <c r="L15" s="8"/>
      <c r="M15" s="8"/>
      <c r="N15" s="8"/>
      <c r="O15" s="8"/>
      <c r="P15" s="8"/>
      <c r="Q15" s="8"/>
      <c r="R15" s="8"/>
      <c r="S15" s="8"/>
      <c r="T15" s="8"/>
      <c r="U15" s="8"/>
      <c r="V15" s="8"/>
      <c r="W15" s="8"/>
      <c r="X15" s="8"/>
      <c r="Y15" s="8"/>
      <c r="Z15" s="8"/>
    </row>
    <row r="16" spans="1:26" ht="12.75" customHeight="1">
      <c r="A16" s="64">
        <f>'6.Procurement Annex'!A6</f>
        <v>6</v>
      </c>
      <c r="B16" s="64"/>
      <c r="C16" s="64" t="str">
        <f>'6.Procurement Annex'!C6</f>
        <v>Procurement</v>
      </c>
      <c r="D16" s="64"/>
      <c r="E16" s="64"/>
      <c r="F16" s="201"/>
      <c r="G16" s="64"/>
      <c r="H16" s="65">
        <f>H17+H21</f>
        <v>37.799999999999997</v>
      </c>
      <c r="I16" s="64"/>
      <c r="J16" s="64"/>
      <c r="K16" s="65">
        <f>K17+K21</f>
        <v>0</v>
      </c>
      <c r="L16" s="8"/>
      <c r="M16" s="8"/>
      <c r="N16" s="8"/>
      <c r="O16" s="8"/>
      <c r="P16" s="8"/>
      <c r="Q16" s="8"/>
      <c r="R16" s="8"/>
      <c r="S16" s="8"/>
      <c r="T16" s="8"/>
      <c r="U16" s="8"/>
      <c r="V16" s="8"/>
      <c r="W16" s="8"/>
      <c r="X16" s="8"/>
      <c r="Y16" s="8"/>
      <c r="Z16" s="8"/>
    </row>
    <row r="17" spans="1:26" ht="12.75" customHeight="1">
      <c r="A17" s="67">
        <f>'6.Procurement Annex'!A7</f>
        <v>6.1</v>
      </c>
      <c r="B17" s="67"/>
      <c r="C17" s="67" t="str">
        <f>'6.Procurement Annex'!C7</f>
        <v>Procurement of Equipment</v>
      </c>
      <c r="D17" s="67"/>
      <c r="E17" s="67"/>
      <c r="F17" s="202"/>
      <c r="G17" s="67"/>
      <c r="H17" s="68">
        <f>H19</f>
        <v>6</v>
      </c>
      <c r="I17" s="67"/>
      <c r="J17" s="67"/>
      <c r="K17" s="68">
        <f>K19</f>
        <v>0</v>
      </c>
      <c r="L17" s="8"/>
      <c r="M17" s="8"/>
      <c r="N17" s="8"/>
      <c r="O17" s="8"/>
      <c r="P17" s="8"/>
      <c r="Q17" s="8"/>
      <c r="R17" s="8"/>
      <c r="S17" s="8"/>
      <c r="T17" s="8"/>
      <c r="U17" s="8"/>
      <c r="V17" s="8"/>
      <c r="W17" s="8"/>
      <c r="X17" s="8"/>
      <c r="Y17" s="8"/>
      <c r="Z17" s="8"/>
    </row>
    <row r="18" spans="1:26" ht="12.75" customHeight="1">
      <c r="A18" s="78" t="str">
        <f>'6.Procurement Annex'!A105</f>
        <v>6.1.2</v>
      </c>
      <c r="B18" s="78"/>
      <c r="C18" s="78" t="str">
        <f>'6.Procurement Annex'!C105</f>
        <v xml:space="preserve">Procurement of Other Equipment </v>
      </c>
      <c r="D18" s="78"/>
      <c r="E18" s="78"/>
      <c r="F18" s="650"/>
      <c r="G18" s="78"/>
      <c r="H18" s="265">
        <f t="shared" ref="H18:H19" si="4">H19</f>
        <v>6</v>
      </c>
      <c r="I18" s="78"/>
      <c r="J18" s="78"/>
      <c r="K18" s="265">
        <f t="shared" ref="K18:K19" si="5">K19</f>
        <v>0</v>
      </c>
      <c r="L18" s="8"/>
      <c r="M18" s="8"/>
      <c r="N18" s="8"/>
      <c r="O18" s="8"/>
      <c r="P18" s="8"/>
      <c r="Q18" s="8"/>
      <c r="R18" s="8"/>
      <c r="S18" s="8"/>
      <c r="T18" s="8"/>
      <c r="U18" s="8"/>
      <c r="V18" s="8"/>
      <c r="W18" s="8"/>
      <c r="X18" s="8"/>
      <c r="Y18" s="8"/>
      <c r="Z18" s="8"/>
    </row>
    <row r="19" spans="1:26" ht="12.75" customHeight="1">
      <c r="A19" s="290" t="str">
        <f>'6.Procurement Annex'!A124</f>
        <v>6.1.2.5</v>
      </c>
      <c r="B19" s="290"/>
      <c r="C19" s="290" t="str">
        <f>'6.Procurement Annex'!C124</f>
        <v>Procurement of equipment for ICT</v>
      </c>
      <c r="D19" s="290"/>
      <c r="E19" s="290"/>
      <c r="F19" s="1071"/>
      <c r="G19" s="290"/>
      <c r="H19" s="311">
        <f t="shared" si="4"/>
        <v>6</v>
      </c>
      <c r="I19" s="290"/>
      <c r="J19" s="290"/>
      <c r="K19" s="311">
        <f t="shared" si="5"/>
        <v>0</v>
      </c>
      <c r="L19" s="8"/>
      <c r="M19" s="8"/>
      <c r="N19" s="8"/>
      <c r="O19" s="8"/>
      <c r="P19" s="8"/>
      <c r="Q19" s="8"/>
      <c r="R19" s="8"/>
      <c r="S19" s="8"/>
      <c r="T19" s="8"/>
      <c r="U19" s="8"/>
      <c r="V19" s="8"/>
      <c r="W19" s="8"/>
      <c r="X19" s="8"/>
      <c r="Y19" s="8"/>
      <c r="Z19" s="8"/>
    </row>
    <row r="20" spans="1:26" ht="12.75" customHeight="1">
      <c r="A20" s="304" t="str">
        <f>'6.Procurement Annex'!A125</f>
        <v>6.1.2.5.1</v>
      </c>
      <c r="B20" s="304"/>
      <c r="C20" s="70" t="str">
        <f>'6.Procurement Annex'!C125</f>
        <v>Tablets; software for H&amp;WC and ANM/ MPW</v>
      </c>
      <c r="D20" s="304" t="str">
        <f>'6.Procurement Annex'!K125</f>
        <v>Per HWC</v>
      </c>
      <c r="E20" s="42">
        <f>'6.Procurement Annex'!L125</f>
        <v>100000</v>
      </c>
      <c r="F20" s="35">
        <f>'6.Procurement Annex'!M125</f>
        <v>1</v>
      </c>
      <c r="G20" s="42">
        <f>'6.Procurement Annex'!N125</f>
        <v>6</v>
      </c>
      <c r="H20" s="35">
        <f>'6.Procurement Annex'!O125</f>
        <v>6</v>
      </c>
      <c r="I20" s="70" t="str">
        <f>'6.Procurement Annex'!P125</f>
        <v>Amount proposed towards purchase of computers, printers, UPS, tablets, etc. for new 6 HWCs.</v>
      </c>
      <c r="J20" s="70"/>
      <c r="K20" s="35"/>
      <c r="L20" s="8"/>
      <c r="M20" s="8"/>
      <c r="N20" s="8"/>
      <c r="O20" s="8"/>
      <c r="P20" s="8"/>
      <c r="Q20" s="8"/>
      <c r="R20" s="8"/>
      <c r="S20" s="8"/>
      <c r="T20" s="8"/>
      <c r="U20" s="8"/>
      <c r="V20" s="8"/>
      <c r="W20" s="8"/>
      <c r="X20" s="8"/>
      <c r="Y20" s="8"/>
      <c r="Z20" s="8"/>
    </row>
    <row r="21" spans="1:26" ht="12" customHeight="1">
      <c r="A21" s="67">
        <f>'6.Procurement Annex'!A141</f>
        <v>6.2</v>
      </c>
      <c r="B21" s="67"/>
      <c r="C21" s="67" t="str">
        <f>'6.Procurement Annex'!C141</f>
        <v xml:space="preserve">Procurement of Drugs and supplies </v>
      </c>
      <c r="D21" s="67"/>
      <c r="E21" s="67"/>
      <c r="F21" s="202"/>
      <c r="G21" s="67"/>
      <c r="H21" s="68">
        <f>H22</f>
        <v>31.8</v>
      </c>
      <c r="I21" s="67"/>
      <c r="J21" s="67"/>
      <c r="K21" s="68">
        <f>K22</f>
        <v>0</v>
      </c>
      <c r="L21" s="8"/>
      <c r="M21" s="8"/>
      <c r="N21" s="8"/>
      <c r="O21" s="8"/>
      <c r="P21" s="8"/>
      <c r="Q21" s="8"/>
      <c r="R21" s="8"/>
      <c r="S21" s="8"/>
      <c r="T21" s="8"/>
      <c r="U21" s="8"/>
      <c r="V21" s="8"/>
      <c r="W21" s="8"/>
      <c r="X21" s="8"/>
      <c r="Y21" s="8"/>
      <c r="Z21" s="8"/>
    </row>
    <row r="22" spans="1:26" ht="12.75" customHeight="1">
      <c r="A22" s="78" t="str">
        <f>'6.Procurement Annex'!A251</f>
        <v>6.2.22</v>
      </c>
      <c r="B22" s="78" t="str">
        <f>'6.Procurement Annex'!B251</f>
        <v>B18.3</v>
      </c>
      <c r="C22" s="78" t="str">
        <f>'6.Procurement Annex'!C251</f>
        <v>Drugs &amp; Supplies for Health &amp; Wellness Centres (H&amp;WC)</v>
      </c>
      <c r="D22" s="78"/>
      <c r="E22" s="117"/>
      <c r="F22" s="265"/>
      <c r="G22" s="117"/>
      <c r="H22" s="265">
        <f>SUM(H23:H24)</f>
        <v>31.8</v>
      </c>
      <c r="I22" s="78"/>
      <c r="J22" s="78"/>
      <c r="K22" s="265">
        <f>SUM(K23:K24)</f>
        <v>0</v>
      </c>
      <c r="L22" s="8"/>
      <c r="M22" s="8"/>
      <c r="N22" s="8"/>
      <c r="O22" s="8"/>
      <c r="P22" s="8"/>
      <c r="Q22" s="8"/>
      <c r="R22" s="8"/>
      <c r="S22" s="8"/>
      <c r="T22" s="8"/>
      <c r="U22" s="8"/>
      <c r="V22" s="8"/>
      <c r="W22" s="8"/>
      <c r="X22" s="8"/>
      <c r="Y22" s="8"/>
      <c r="Z22" s="8"/>
    </row>
    <row r="23" spans="1:26" ht="12.75" customHeight="1">
      <c r="A23" s="304" t="str">
        <f>'6.Procurement Annex'!A252</f>
        <v>6.2.22.1</v>
      </c>
      <c r="B23" s="304"/>
      <c r="C23" s="70" t="str">
        <f>'6.Procurement Annex'!C252</f>
        <v>Drugsa and consumables such as reagents, gloves, syringes, vaccutainers, etc.</v>
      </c>
      <c r="D23" s="304" t="str">
        <f>'6.Procurement Annex'!K252</f>
        <v>Per HWC</v>
      </c>
      <c r="E23" s="42">
        <f>'6.Procurement Annex'!L252</f>
        <v>50000</v>
      </c>
      <c r="F23" s="35">
        <f>'6.Procurement Annex'!M252</f>
        <v>0.5</v>
      </c>
      <c r="G23" s="42">
        <f>'6.Procurement Annex'!N252</f>
        <v>60</v>
      </c>
      <c r="H23" s="35">
        <f>'6.Procurement Annex'!O252</f>
        <v>30</v>
      </c>
      <c r="I23" s="70" t="str">
        <f>'6.Procurement Annex'!P252</f>
        <v>Amount proposed for 60 HWC (PHC/UHC) drugs and consumables such as reagents, gloves, syringes, vaccutainers, etc.</v>
      </c>
      <c r="J23" s="70"/>
      <c r="K23" s="35"/>
      <c r="L23" s="8"/>
      <c r="M23" s="8"/>
      <c r="N23" s="8"/>
      <c r="O23" s="8"/>
      <c r="P23" s="8"/>
      <c r="Q23" s="8"/>
      <c r="R23" s="8"/>
      <c r="S23" s="8"/>
      <c r="T23" s="8"/>
      <c r="U23" s="8"/>
      <c r="V23" s="8"/>
      <c r="W23" s="8"/>
      <c r="X23" s="8"/>
      <c r="Y23" s="8"/>
      <c r="Z23" s="8"/>
    </row>
    <row r="24" spans="1:26" ht="12.75" customHeight="1">
      <c r="A24" s="304" t="str">
        <f>'6.Procurement Annex'!A253</f>
        <v>6.2.22.2</v>
      </c>
      <c r="B24" s="304"/>
      <c r="C24" s="70">
        <f>'6.Procurement Annex'!C253</f>
        <v>0</v>
      </c>
      <c r="D24" s="304" t="str">
        <f>'6.Procurement Annex'!K253</f>
        <v>Per HWC</v>
      </c>
      <c r="E24" s="42">
        <f>'6.Procurement Annex'!L253</f>
        <v>30000</v>
      </c>
      <c r="F24" s="35">
        <f>'6.Procurement Annex'!M253</f>
        <v>0.3</v>
      </c>
      <c r="G24" s="42">
        <f>'6.Procurement Annex'!N253</f>
        <v>6</v>
      </c>
      <c r="H24" s="35">
        <f>'6.Procurement Annex'!O253</f>
        <v>1.7999999999999998</v>
      </c>
      <c r="I24" s="70" t="str">
        <f>'6.Procurement Annex'!P253</f>
        <v>Amount proposed for 6 HWC (Gaon Dongri, Kavre Pilla, Ibrampur, Keri, Pissurlem, Harvalem) drugs and consumables such as reagents, gloves, syringes, vaccutainers, etc.</v>
      </c>
      <c r="J24" s="70"/>
      <c r="K24" s="35"/>
      <c r="L24" s="8"/>
      <c r="M24" s="8"/>
      <c r="N24" s="8"/>
      <c r="O24" s="8"/>
      <c r="P24" s="8"/>
      <c r="Q24" s="8"/>
      <c r="R24" s="8"/>
      <c r="S24" s="8"/>
      <c r="T24" s="8"/>
      <c r="U24" s="8"/>
      <c r="V24" s="8"/>
      <c r="W24" s="8"/>
      <c r="X24" s="8"/>
      <c r="Y24" s="8"/>
      <c r="Z24" s="8"/>
    </row>
    <row r="25" spans="1:26" ht="12.75" customHeight="1">
      <c r="A25" s="64">
        <f>'8.Human Resources (SD) Annex'!A6</f>
        <v>8</v>
      </c>
      <c r="B25" s="64"/>
      <c r="C25" s="64" t="str">
        <f>'8.Human Resources (SD) Annex'!C6</f>
        <v>Human Resources</v>
      </c>
      <c r="D25" s="64"/>
      <c r="E25" s="64"/>
      <c r="F25" s="201"/>
      <c r="G25" s="64"/>
      <c r="H25" s="65">
        <f t="shared" ref="H25:H26" si="6">H26</f>
        <v>0</v>
      </c>
      <c r="I25" s="64"/>
      <c r="J25" s="64"/>
      <c r="K25" s="65">
        <f t="shared" ref="K25:K26" si="7">K26</f>
        <v>0</v>
      </c>
      <c r="L25" s="8"/>
      <c r="M25" s="8"/>
      <c r="N25" s="8"/>
      <c r="O25" s="8"/>
      <c r="P25" s="8"/>
      <c r="Q25" s="8"/>
      <c r="R25" s="8"/>
      <c r="S25" s="8"/>
      <c r="T25" s="8"/>
      <c r="U25" s="8"/>
      <c r="V25" s="8"/>
      <c r="W25" s="8"/>
      <c r="X25" s="8"/>
      <c r="Y25" s="8"/>
      <c r="Z25" s="8"/>
    </row>
    <row r="26" spans="1:26" ht="12.75" customHeight="1">
      <c r="A26" s="624">
        <f>'8.Human Resources (SD) Annex'!A160</f>
        <v>8.4</v>
      </c>
      <c r="B26" s="67"/>
      <c r="C26" s="624" t="str">
        <f>'8.Human Resources (SD) Annex'!C160</f>
        <v>Incentives and Allowances</v>
      </c>
      <c r="D26" s="67"/>
      <c r="E26" s="115"/>
      <c r="F26" s="203"/>
      <c r="G26" s="115"/>
      <c r="H26" s="203">
        <f t="shared" si="6"/>
        <v>0</v>
      </c>
      <c r="I26" s="67"/>
      <c r="J26" s="67"/>
      <c r="K26" s="203">
        <f t="shared" si="7"/>
        <v>0</v>
      </c>
      <c r="L26" s="8"/>
      <c r="M26" s="8"/>
      <c r="N26" s="8"/>
      <c r="O26" s="8"/>
      <c r="P26" s="8"/>
      <c r="Q26" s="8"/>
      <c r="R26" s="8"/>
      <c r="S26" s="8"/>
      <c r="T26" s="8"/>
      <c r="U26" s="8"/>
      <c r="V26" s="8"/>
      <c r="W26" s="8"/>
      <c r="X26" s="8"/>
      <c r="Y26" s="8"/>
      <c r="Z26" s="8"/>
    </row>
    <row r="27" spans="1:26" ht="12.75" customHeight="1">
      <c r="A27" s="304" t="str">
        <f>'8.Human Resources (SD) Annex'!A170</f>
        <v>8.4.10</v>
      </c>
      <c r="B27" s="304"/>
      <c r="C27" s="70" t="str">
        <f>'8.Human Resources (SD) Annex'!C169</f>
        <v>Team based incentives for Health &amp; Wellness Centres (H&amp;WC - Sub Centre</v>
      </c>
      <c r="D27" s="70">
        <f>'8.Human Resources (SD) Annex'!K170</f>
        <v>0</v>
      </c>
      <c r="E27" s="1022">
        <f>'8.Human Resources (SD) Annex'!L170</f>
        <v>0</v>
      </c>
      <c r="F27" s="71">
        <f>'8.Human Resources (SD) Annex'!M170</f>
        <v>0</v>
      </c>
      <c r="G27" s="1022">
        <f>'8.Human Resources (SD) Annex'!N170</f>
        <v>0</v>
      </c>
      <c r="H27" s="71">
        <f>'8.Human Resources (SD) Annex'!O170</f>
        <v>0</v>
      </c>
      <c r="I27" s="70">
        <f>'8.Human Resources (SD) Annex'!P170</f>
        <v>0</v>
      </c>
      <c r="J27" s="70"/>
      <c r="K27" s="35"/>
      <c r="L27" s="8"/>
      <c r="M27" s="8"/>
      <c r="N27" s="8"/>
      <c r="O27" s="8"/>
      <c r="P27" s="8"/>
      <c r="Q27" s="8"/>
      <c r="R27" s="8"/>
      <c r="S27" s="8"/>
      <c r="T27" s="8"/>
      <c r="U27" s="8"/>
      <c r="V27" s="8"/>
      <c r="W27" s="8"/>
      <c r="X27" s="8"/>
      <c r="Y27" s="8"/>
      <c r="Z27" s="8"/>
    </row>
    <row r="28" spans="1:26" ht="12.75" customHeight="1">
      <c r="A28" s="64">
        <f>'9.Training Annex'!A6</f>
        <v>9</v>
      </c>
      <c r="B28" s="64"/>
      <c r="C28" s="64" t="str">
        <f>'9.Training Annex'!C6</f>
        <v>Training</v>
      </c>
      <c r="D28" s="64"/>
      <c r="E28" s="64"/>
      <c r="F28" s="201"/>
      <c r="G28" s="64"/>
      <c r="H28" s="65">
        <f t="shared" ref="H28:H29" si="8">H29</f>
        <v>5</v>
      </c>
      <c r="I28" s="64"/>
      <c r="J28" s="64"/>
      <c r="K28" s="65">
        <f t="shared" ref="K28:K29" si="9">K29</f>
        <v>0</v>
      </c>
      <c r="L28" s="8"/>
      <c r="M28" s="8"/>
      <c r="N28" s="8"/>
      <c r="O28" s="8"/>
      <c r="P28" s="8"/>
      <c r="Q28" s="8"/>
      <c r="R28" s="8"/>
      <c r="S28" s="8"/>
      <c r="T28" s="8"/>
      <c r="U28" s="8"/>
      <c r="V28" s="8"/>
      <c r="W28" s="8"/>
      <c r="X28" s="8"/>
      <c r="Y28" s="8"/>
      <c r="Z28" s="8"/>
    </row>
    <row r="29" spans="1:26" ht="12.75" customHeight="1">
      <c r="A29" s="624">
        <f>'9.Training Annex'!A27</f>
        <v>9.5</v>
      </c>
      <c r="B29" s="67"/>
      <c r="C29" s="67" t="str">
        <f>'9.Training Annex'!C27</f>
        <v>Trainings including medical (DNB/CPS)/paramedical/nursing courses</v>
      </c>
      <c r="D29" s="67"/>
      <c r="E29" s="115"/>
      <c r="F29" s="203"/>
      <c r="G29" s="115"/>
      <c r="H29" s="203">
        <f t="shared" si="8"/>
        <v>5</v>
      </c>
      <c r="I29" s="67"/>
      <c r="J29" s="67"/>
      <c r="K29" s="203">
        <f t="shared" si="9"/>
        <v>0</v>
      </c>
      <c r="L29" s="8"/>
      <c r="M29" s="8"/>
      <c r="N29" s="8"/>
      <c r="O29" s="8"/>
      <c r="P29" s="8"/>
      <c r="Q29" s="8"/>
      <c r="R29" s="8"/>
      <c r="S29" s="8"/>
      <c r="T29" s="8"/>
      <c r="U29" s="8"/>
      <c r="V29" s="8"/>
      <c r="W29" s="8"/>
      <c r="X29" s="8"/>
      <c r="Y29" s="8"/>
      <c r="Z29" s="8"/>
    </row>
    <row r="30" spans="1:26" ht="12.75" customHeight="1">
      <c r="A30" s="78" t="str">
        <f>'9.Training Annex'!A251</f>
        <v>9.5.27</v>
      </c>
      <c r="B30" s="78"/>
      <c r="C30" s="78" t="str">
        <f>'9.Training Annex'!C251</f>
        <v>Trainings for Ayushman Bharat Health &amp; Wellness Centre (AB-H&amp;WC)</v>
      </c>
      <c r="D30" s="78"/>
      <c r="E30" s="78"/>
      <c r="F30" s="650"/>
      <c r="G30" s="78"/>
      <c r="H30" s="265">
        <f>SUM(H31:H34)</f>
        <v>5</v>
      </c>
      <c r="I30" s="78"/>
      <c r="J30" s="78"/>
      <c r="K30" s="265">
        <f>SUM(K31:K34)</f>
        <v>0</v>
      </c>
      <c r="L30" s="8"/>
      <c r="M30" s="8"/>
      <c r="N30" s="8"/>
      <c r="O30" s="8"/>
      <c r="P30" s="8"/>
      <c r="Q30" s="8"/>
      <c r="R30" s="8"/>
      <c r="S30" s="8"/>
      <c r="T30" s="8"/>
      <c r="U30" s="8"/>
      <c r="V30" s="8"/>
      <c r="W30" s="8"/>
      <c r="X30" s="8"/>
      <c r="Y30" s="8"/>
      <c r="Z30" s="8"/>
    </row>
    <row r="31" spans="1:26" ht="12.75" customHeight="1">
      <c r="A31" s="4" t="str">
        <f>'9.Training Annex'!A252</f>
        <v>9.5.27.1</v>
      </c>
      <c r="B31" s="4" t="str">
        <f>'9.Training Annex'!B252</f>
        <v>B18.3</v>
      </c>
      <c r="C31" s="4" t="str">
        <f>'9.Training Annex'!C252</f>
        <v>Bridge Course/ training on the Standard Treatment Protocols</v>
      </c>
      <c r="D31" s="70">
        <f>'9.Training Annex'!K252</f>
        <v>0</v>
      </c>
      <c r="E31" s="4">
        <f>'9.Training Annex'!L252</f>
        <v>0</v>
      </c>
      <c r="F31" s="125">
        <f>'9.Training Annex'!M252</f>
        <v>0</v>
      </c>
      <c r="G31" s="125">
        <f>'9.Training Annex'!N252</f>
        <v>0</v>
      </c>
      <c r="H31" s="125">
        <f>'9.Training Annex'!O252</f>
        <v>0</v>
      </c>
      <c r="I31" s="70">
        <f>'9.Training Annex'!P252</f>
        <v>0</v>
      </c>
      <c r="J31" s="70"/>
      <c r="K31" s="125"/>
      <c r="L31" s="8"/>
      <c r="M31" s="8"/>
      <c r="N31" s="8"/>
      <c r="O31" s="8"/>
      <c r="P31" s="8"/>
      <c r="Q31" s="8"/>
      <c r="R31" s="8"/>
      <c r="S31" s="8"/>
      <c r="T31" s="8"/>
      <c r="U31" s="8"/>
      <c r="V31" s="8"/>
      <c r="W31" s="8"/>
      <c r="X31" s="8"/>
      <c r="Y31" s="8"/>
      <c r="Z31" s="8"/>
    </row>
    <row r="32" spans="1:26" ht="12.75" customHeight="1">
      <c r="A32" s="4" t="str">
        <f>'9.Training Annex'!A253</f>
        <v>9.5.27.2</v>
      </c>
      <c r="B32" s="4" t="str">
        <f>'9.Training Annex'!B253</f>
        <v>B18.3</v>
      </c>
      <c r="C32" s="4" t="str">
        <f>'9.Training Annex'!C253</f>
        <v>Multi-skilling of ANMs, ASHA, MPW</v>
      </c>
      <c r="D32" s="70" t="str">
        <f>'9.Training Annex'!K253</f>
        <v>Per Training</v>
      </c>
      <c r="E32" s="4">
        <f>'9.Training Annex'!L253</f>
        <v>50000</v>
      </c>
      <c r="F32" s="125">
        <f>'9.Training Annex'!M253</f>
        <v>0.5</v>
      </c>
      <c r="G32" s="125">
        <f>'9.Training Annex'!N253</f>
        <v>10</v>
      </c>
      <c r="H32" s="125">
        <f>'9.Training Annex'!O253</f>
        <v>5</v>
      </c>
      <c r="I32" s="70" t="str">
        <f>'9.Training Annex'!P253</f>
        <v>10 training's for ANMs / MPWs  @ Rs. 50,000 per training</v>
      </c>
      <c r="J32" s="70"/>
      <c r="K32" s="125"/>
      <c r="L32" s="8"/>
      <c r="M32" s="8"/>
      <c r="N32" s="8"/>
      <c r="O32" s="8"/>
      <c r="P32" s="8"/>
      <c r="Q32" s="8"/>
      <c r="R32" s="8"/>
      <c r="S32" s="8"/>
      <c r="T32" s="8"/>
      <c r="U32" s="8"/>
      <c r="V32" s="8"/>
      <c r="W32" s="8"/>
      <c r="X32" s="8"/>
      <c r="Y32" s="8"/>
      <c r="Z32" s="8"/>
    </row>
    <row r="33" spans="1:26" ht="12.75" customHeight="1">
      <c r="A33" s="4" t="str">
        <f>'9.Training Annex'!A254</f>
        <v>9.5.27.3</v>
      </c>
      <c r="B33" s="4" t="str">
        <f>'9.Training Annex'!B254</f>
        <v>B3.4</v>
      </c>
      <c r="C33" s="4" t="str">
        <f>'9.Training Annex'!C254</f>
        <v>BSc Community Health/ Bridge Course for CHOs for CPHC</v>
      </c>
      <c r="D33" s="70">
        <f>'9.Training Annex'!K254</f>
        <v>0</v>
      </c>
      <c r="E33" s="4">
        <f>'9.Training Annex'!L254</f>
        <v>0</v>
      </c>
      <c r="F33" s="125">
        <f>'9.Training Annex'!M254</f>
        <v>0</v>
      </c>
      <c r="G33" s="125">
        <f>'9.Training Annex'!N254</f>
        <v>0</v>
      </c>
      <c r="H33" s="125">
        <f>'9.Training Annex'!O254</f>
        <v>0</v>
      </c>
      <c r="I33" s="70">
        <f>'9.Training Annex'!P254</f>
        <v>0</v>
      </c>
      <c r="J33" s="70"/>
      <c r="K33" s="125"/>
      <c r="L33" s="8"/>
      <c r="M33" s="8"/>
      <c r="N33" s="8"/>
      <c r="O33" s="8"/>
      <c r="P33" s="8"/>
      <c r="Q33" s="8"/>
      <c r="R33" s="8"/>
      <c r="S33" s="8"/>
      <c r="T33" s="8"/>
      <c r="U33" s="8"/>
      <c r="V33" s="8"/>
      <c r="W33" s="8"/>
      <c r="X33" s="8"/>
      <c r="Y33" s="8"/>
      <c r="Z33" s="8"/>
    </row>
    <row r="34" spans="1:26" ht="12.75" customHeight="1">
      <c r="A34" s="4" t="str">
        <f>'9.Training Annex'!A255</f>
        <v>9.5.27.4</v>
      </c>
      <c r="B34" s="4"/>
      <c r="C34" s="4" t="str">
        <f>'9.Training Annex'!C255</f>
        <v>Any other (please specify)</v>
      </c>
      <c r="D34" s="70">
        <f>'9.Training Annex'!K255</f>
        <v>0</v>
      </c>
      <c r="E34" s="4">
        <f>'9.Training Annex'!L255</f>
        <v>0</v>
      </c>
      <c r="F34" s="125">
        <f>'9.Training Annex'!M255</f>
        <v>0</v>
      </c>
      <c r="G34" s="125">
        <f>'9.Training Annex'!N255</f>
        <v>0</v>
      </c>
      <c r="H34" s="125">
        <f>'9.Training Annex'!O255</f>
        <v>0</v>
      </c>
      <c r="I34" s="70">
        <f>'9.Training Annex'!P255</f>
        <v>0</v>
      </c>
      <c r="J34" s="70"/>
      <c r="K34" s="125"/>
      <c r="L34" s="8"/>
      <c r="M34" s="8"/>
      <c r="N34" s="8"/>
      <c r="O34" s="8"/>
      <c r="P34" s="8"/>
      <c r="Q34" s="8"/>
      <c r="R34" s="8"/>
      <c r="S34" s="8"/>
      <c r="T34" s="8"/>
      <c r="U34" s="8"/>
      <c r="V34" s="8"/>
      <c r="W34" s="8"/>
      <c r="X34" s="8"/>
      <c r="Y34" s="8"/>
      <c r="Z34" s="8"/>
    </row>
    <row r="35" spans="1:26" ht="12.75" customHeight="1">
      <c r="A35" s="64">
        <f>'11.IEC-BCC Annex'!A6</f>
        <v>11</v>
      </c>
      <c r="B35" s="64"/>
      <c r="C35" s="64" t="str">
        <f>'11.IEC-BCC Annex'!C6</f>
        <v>IEC/BCC</v>
      </c>
      <c r="D35" s="64"/>
      <c r="E35" s="64"/>
      <c r="F35" s="201"/>
      <c r="G35" s="64"/>
      <c r="H35" s="65">
        <f>H36+H51</f>
        <v>1.7999999999999998</v>
      </c>
      <c r="I35" s="64"/>
      <c r="J35" s="64"/>
      <c r="K35" s="65">
        <f>K36+K51</f>
        <v>0</v>
      </c>
      <c r="L35" s="8"/>
      <c r="M35" s="8"/>
      <c r="N35" s="8"/>
      <c r="O35" s="8"/>
      <c r="P35" s="8"/>
      <c r="Q35" s="8"/>
      <c r="R35" s="8"/>
      <c r="S35" s="8"/>
      <c r="T35" s="8"/>
      <c r="U35" s="8"/>
      <c r="V35" s="8"/>
      <c r="W35" s="8"/>
      <c r="X35" s="8"/>
      <c r="Y35" s="8"/>
      <c r="Z35" s="8"/>
    </row>
    <row r="36" spans="1:26" ht="12.75" customHeight="1">
      <c r="A36" s="202">
        <f>'11.IEC-BCC Annex'!A89</f>
        <v>0</v>
      </c>
      <c r="B36" s="67"/>
      <c r="C36" s="202" t="str">
        <f>'11.IEC-BCC Annex'!C89</f>
        <v>Other IEC/BCC activities</v>
      </c>
      <c r="D36" s="67"/>
      <c r="E36" s="67"/>
      <c r="F36" s="202"/>
      <c r="G36" s="67"/>
      <c r="H36" s="68">
        <f>H37</f>
        <v>1.7999999999999998</v>
      </c>
      <c r="I36" s="67"/>
      <c r="J36" s="67"/>
      <c r="K36" s="68">
        <f>K37</f>
        <v>0</v>
      </c>
      <c r="L36" s="8"/>
      <c r="M36" s="8"/>
      <c r="N36" s="8"/>
      <c r="O36" s="8"/>
      <c r="P36" s="8"/>
      <c r="Q36" s="8"/>
      <c r="R36" s="8"/>
      <c r="S36" s="8"/>
      <c r="T36" s="8"/>
      <c r="U36" s="8"/>
      <c r="V36" s="8"/>
      <c r="W36" s="8"/>
      <c r="X36" s="8"/>
      <c r="Y36" s="8"/>
      <c r="Z36" s="8"/>
    </row>
    <row r="37" spans="1:26" ht="12.75" customHeight="1">
      <c r="A37" s="501" t="str">
        <f>'11.IEC-BCC Annex'!A90</f>
        <v>11.24.1</v>
      </c>
      <c r="B37" s="501" t="str">
        <f>'11.IEC-BCC Annex'!B90</f>
        <v>B18.3</v>
      </c>
      <c r="C37" s="130" t="str">
        <f>'11.IEC-BCC Annex'!C90</f>
        <v>IEC activities for Ayushman Bharat Health &amp; Wellness centre (H&amp;WC)</v>
      </c>
      <c r="D37" s="304" t="str">
        <f>'11.IEC-BCC Annex'!K90</f>
        <v>Per center</v>
      </c>
      <c r="E37" s="316">
        <f>'11.IEC-BCC Annex'!L90</f>
        <v>30000</v>
      </c>
      <c r="F37" s="316">
        <f>'11.IEC-BCC Annex'!M90</f>
        <v>0.3</v>
      </c>
      <c r="G37" s="689">
        <f>'11.IEC-BCC Annex'!N90</f>
        <v>6</v>
      </c>
      <c r="H37" s="316">
        <f>'11.IEC-BCC Annex'!O90</f>
        <v>1.7999999999999998</v>
      </c>
      <c r="I37" s="304" t="str">
        <f>'11.IEC-BCC Annex'!P90</f>
        <v>Amount proposed towards prinitng</v>
      </c>
      <c r="J37" s="70"/>
      <c r="K37" s="316"/>
      <c r="L37" s="8"/>
      <c r="M37" s="8"/>
      <c r="N37" s="8"/>
      <c r="O37" s="8"/>
      <c r="P37" s="8"/>
      <c r="Q37" s="8"/>
      <c r="R37" s="8"/>
      <c r="S37" s="8"/>
      <c r="T37" s="8"/>
      <c r="U37" s="8"/>
      <c r="V37" s="8"/>
      <c r="W37" s="8"/>
      <c r="X37" s="8"/>
      <c r="Y37" s="8"/>
      <c r="Z37" s="8"/>
    </row>
    <row r="38" spans="1:26" ht="12.75" customHeight="1">
      <c r="A38" s="64">
        <f>'12.Printing Annex'!A6</f>
        <v>12</v>
      </c>
      <c r="B38" s="64"/>
      <c r="C38" s="64" t="str">
        <f>'12.Printing Annex'!C6</f>
        <v>Printing</v>
      </c>
      <c r="D38" s="64"/>
      <c r="E38" s="64"/>
      <c r="F38" s="201"/>
      <c r="G38" s="64"/>
      <c r="H38" s="65">
        <f t="shared" ref="H38:H39" si="10">H39</f>
        <v>0</v>
      </c>
      <c r="I38" s="64"/>
      <c r="J38" s="64"/>
      <c r="K38" s="65">
        <f t="shared" ref="K38:K39" si="11">K39</f>
        <v>0</v>
      </c>
      <c r="L38" s="8"/>
      <c r="M38" s="8"/>
      <c r="N38" s="8"/>
      <c r="O38" s="8"/>
      <c r="P38" s="8"/>
      <c r="Q38" s="8"/>
      <c r="R38" s="8"/>
      <c r="S38" s="8"/>
      <c r="T38" s="8"/>
      <c r="U38" s="8"/>
      <c r="V38" s="8"/>
      <c r="W38" s="8"/>
      <c r="X38" s="8"/>
      <c r="Y38" s="8"/>
      <c r="Z38" s="8"/>
    </row>
    <row r="39" spans="1:26" ht="12.75" customHeight="1">
      <c r="A39" s="67">
        <f>'12.Printing Annex'!A47</f>
        <v>12.6</v>
      </c>
      <c r="B39" s="115"/>
      <c r="C39" s="67" t="str">
        <f>'12.Printing Annex'!C47</f>
        <v>Printing activities under Training</v>
      </c>
      <c r="D39" s="67"/>
      <c r="E39" s="115"/>
      <c r="F39" s="203"/>
      <c r="G39" s="115"/>
      <c r="H39" s="203">
        <f t="shared" si="10"/>
        <v>0</v>
      </c>
      <c r="I39" s="67"/>
      <c r="J39" s="67"/>
      <c r="K39" s="203">
        <f t="shared" si="11"/>
        <v>0</v>
      </c>
      <c r="L39" s="8"/>
      <c r="M39" s="8"/>
      <c r="N39" s="8"/>
      <c r="O39" s="8"/>
      <c r="P39" s="8"/>
      <c r="Q39" s="8"/>
      <c r="R39" s="8"/>
      <c r="S39" s="8"/>
      <c r="T39" s="8"/>
      <c r="U39" s="8"/>
      <c r="V39" s="8"/>
      <c r="W39" s="8"/>
      <c r="X39" s="8"/>
      <c r="Y39" s="8"/>
      <c r="Z39" s="8"/>
    </row>
    <row r="40" spans="1:26" ht="12.75" customHeight="1">
      <c r="A40" s="501" t="str">
        <f>'12.Printing Annex'!A86</f>
        <v>12.16.1</v>
      </c>
      <c r="B40" s="501"/>
      <c r="C40" s="130">
        <f>'12.Printing Annex'!C86</f>
        <v>0</v>
      </c>
      <c r="D40" s="304">
        <f>'12.Printing Annex'!K86</f>
        <v>0</v>
      </c>
      <c r="E40" s="689">
        <f>'12.Printing Annex'!L86</f>
        <v>0</v>
      </c>
      <c r="F40" s="316">
        <f>'12.Printing Annex'!M86</f>
        <v>0</v>
      </c>
      <c r="G40" s="689">
        <f>'12.Printing Annex'!N86</f>
        <v>0</v>
      </c>
      <c r="H40" s="316">
        <f>'12.Printing Annex'!O86</f>
        <v>0</v>
      </c>
      <c r="I40" s="70">
        <f>'12.Printing Annex'!P86</f>
        <v>0</v>
      </c>
      <c r="J40" s="70"/>
      <c r="K40" s="316"/>
      <c r="L40" s="8"/>
      <c r="M40" s="8"/>
      <c r="N40" s="8"/>
      <c r="O40" s="8"/>
      <c r="P40" s="8"/>
      <c r="Q40" s="8"/>
      <c r="R40" s="8"/>
      <c r="S40" s="8"/>
      <c r="T40" s="8"/>
      <c r="U40" s="8"/>
      <c r="V40" s="8"/>
      <c r="W40" s="8"/>
      <c r="X40" s="8"/>
      <c r="Y40" s="8"/>
      <c r="Z40" s="8"/>
    </row>
    <row r="41" spans="1:26" ht="12.75" customHeight="1">
      <c r="A41" s="64">
        <f>'15.PPP Annex'!A6</f>
        <v>15</v>
      </c>
      <c r="B41" s="64"/>
      <c r="C41" s="64" t="str">
        <f>'15.PPP Annex'!C6</f>
        <v>PPP</v>
      </c>
      <c r="D41" s="64"/>
      <c r="E41" s="64"/>
      <c r="F41" s="201"/>
      <c r="G41" s="64"/>
      <c r="H41" s="65">
        <f>H42+H54</f>
        <v>0</v>
      </c>
      <c r="I41" s="64"/>
      <c r="J41" s="64"/>
      <c r="K41" s="65">
        <f>K42+K54</f>
        <v>0</v>
      </c>
      <c r="L41" s="8"/>
      <c r="M41" s="8"/>
      <c r="N41" s="8"/>
      <c r="O41" s="8"/>
      <c r="P41" s="8"/>
      <c r="Q41" s="8"/>
      <c r="R41" s="8"/>
      <c r="S41" s="8"/>
      <c r="T41" s="8"/>
      <c r="U41" s="8"/>
      <c r="V41" s="8"/>
      <c r="W41" s="8"/>
      <c r="X41" s="8"/>
      <c r="Y41" s="8"/>
      <c r="Z41" s="8"/>
    </row>
    <row r="42" spans="1:26" ht="12.75" customHeight="1">
      <c r="A42" s="1075">
        <f>'15.PPP Annex'!A42</f>
        <v>15.9</v>
      </c>
      <c r="B42" s="67"/>
      <c r="C42" s="1075" t="str">
        <f>'15.PPP Annex'!C42</f>
        <v>Other PPP</v>
      </c>
      <c r="D42" s="67"/>
      <c r="E42" s="67"/>
      <c r="F42" s="202"/>
      <c r="G42" s="67"/>
      <c r="H42" s="68">
        <f>H43</f>
        <v>0</v>
      </c>
      <c r="I42" s="67"/>
      <c r="J42" s="67"/>
      <c r="K42" s="68">
        <f>K43</f>
        <v>0</v>
      </c>
      <c r="L42" s="8"/>
      <c r="M42" s="8"/>
      <c r="N42" s="8"/>
      <c r="O42" s="8"/>
      <c r="P42" s="8"/>
      <c r="Q42" s="8"/>
      <c r="R42" s="8"/>
      <c r="S42" s="8"/>
      <c r="T42" s="8"/>
      <c r="U42" s="8"/>
      <c r="V42" s="8"/>
      <c r="W42" s="8"/>
      <c r="X42" s="8"/>
      <c r="Y42" s="8"/>
      <c r="Z42" s="8"/>
    </row>
    <row r="43" spans="1:26" ht="12.75" customHeight="1">
      <c r="A43" s="304" t="str">
        <f>'15.PPP Annex'!A48</f>
        <v>15.9.6</v>
      </c>
      <c r="B43" s="304" t="str">
        <f>'15.PPP Annex'!B48</f>
        <v>B18.3</v>
      </c>
      <c r="C43" s="70" t="str">
        <f>'15.PPP Annex'!C48</f>
        <v>Strengthening of diagnostic services of Ayushman Bharat H&amp;WC through PPP</v>
      </c>
      <c r="D43" s="304">
        <f>'15.PPP Annex'!K48</f>
        <v>0</v>
      </c>
      <c r="E43" s="42">
        <f>'15.PPP Annex'!L48</f>
        <v>0</v>
      </c>
      <c r="F43" s="35">
        <f>'15.PPP Annex'!M48</f>
        <v>0</v>
      </c>
      <c r="G43" s="42">
        <f>'15.PPP Annex'!N48</f>
        <v>0</v>
      </c>
      <c r="H43" s="35">
        <f>'15.PPP Annex'!O48</f>
        <v>0</v>
      </c>
      <c r="I43" s="70">
        <f>'15.PPP Annex'!P48</f>
        <v>0</v>
      </c>
      <c r="J43" s="70"/>
      <c r="K43" s="35"/>
      <c r="L43" s="8"/>
      <c r="M43" s="8"/>
      <c r="N43" s="8"/>
      <c r="O43" s="8"/>
      <c r="P43" s="8"/>
      <c r="Q43" s="8"/>
      <c r="R43" s="8"/>
      <c r="S43" s="8"/>
      <c r="T43" s="8"/>
      <c r="U43" s="8"/>
      <c r="V43" s="8"/>
      <c r="W43" s="8"/>
      <c r="X43" s="8"/>
      <c r="Y43" s="8"/>
      <c r="Z43" s="8"/>
    </row>
    <row r="44" spans="1:26" ht="12.75" customHeight="1">
      <c r="A44" s="64">
        <f>'17.IT Initiatives_SD'!A6</f>
        <v>17</v>
      </c>
      <c r="B44" s="64"/>
      <c r="C44" s="64" t="str">
        <f>'17.IT Initiatives_SD'!C6</f>
        <v>IT Initiatives for strengthening Service Delivery</v>
      </c>
      <c r="D44" s="64"/>
      <c r="E44" s="64"/>
      <c r="F44" s="201"/>
      <c r="G44" s="64"/>
      <c r="H44" s="65">
        <f>H45</f>
        <v>33.840000000000003</v>
      </c>
      <c r="I44" s="64"/>
      <c r="J44" s="64"/>
      <c r="K44" s="65">
        <f>K45</f>
        <v>0</v>
      </c>
      <c r="L44" s="8"/>
      <c r="M44" s="8"/>
      <c r="N44" s="8"/>
      <c r="O44" s="8"/>
      <c r="P44" s="8"/>
      <c r="Q44" s="8"/>
      <c r="R44" s="8"/>
      <c r="S44" s="8"/>
      <c r="T44" s="8"/>
      <c r="U44" s="8"/>
      <c r="V44" s="8"/>
      <c r="W44" s="8"/>
      <c r="X44" s="8"/>
      <c r="Y44" s="8"/>
      <c r="Z44" s="8"/>
    </row>
    <row r="45" spans="1:26" ht="12.75" customHeight="1">
      <c r="A45" s="304">
        <f>'17.IT Initiatives_SD'!A8</f>
        <v>17.2</v>
      </c>
      <c r="B45" s="304" t="str">
        <f>'17.IT Initiatives_SD'!B8</f>
        <v>B18.3</v>
      </c>
      <c r="C45" s="70" t="str">
        <f>'17.IT Initiatives_SD'!C8</f>
        <v>IT Initiatives under Ayushman Bharat H&amp;WC</v>
      </c>
      <c r="D45" s="304"/>
      <c r="E45" s="689"/>
      <c r="F45" s="316"/>
      <c r="G45" s="689"/>
      <c r="H45" s="316">
        <f>SUM(H46:H47)</f>
        <v>33.840000000000003</v>
      </c>
      <c r="I45" s="70"/>
      <c r="J45" s="70"/>
      <c r="K45" s="316">
        <f>SUM(K46:K47)</f>
        <v>0</v>
      </c>
      <c r="L45" s="8"/>
      <c r="M45" s="8"/>
      <c r="N45" s="8"/>
      <c r="O45" s="8"/>
      <c r="P45" s="8"/>
      <c r="Q45" s="8"/>
      <c r="R45" s="8"/>
      <c r="S45" s="8"/>
      <c r="T45" s="8"/>
      <c r="U45" s="8"/>
      <c r="V45" s="8"/>
      <c r="W45" s="8"/>
      <c r="X45" s="8"/>
      <c r="Y45" s="8"/>
      <c r="Z45" s="8"/>
    </row>
    <row r="46" spans="1:26" ht="12.75" customHeight="1">
      <c r="A46" s="304" t="str">
        <f>'17.IT Initiatives_SD'!A9</f>
        <v>17.2.1</v>
      </c>
      <c r="B46" s="304"/>
      <c r="C46" s="70" t="str">
        <f>'17.IT Initiatives_SD'!C9</f>
        <v>Telemedicine/ teleconsultation facility under Ayushman Bharat H&amp;WC</v>
      </c>
      <c r="D46" s="304">
        <f>'17.IT Initiatives_SD'!K9</f>
        <v>0</v>
      </c>
      <c r="E46" s="689">
        <f>'17.IT Initiatives_SD'!L9</f>
        <v>3384000</v>
      </c>
      <c r="F46" s="316">
        <f>'17.IT Initiatives_SD'!M9</f>
        <v>33.840000000000003</v>
      </c>
      <c r="G46" s="689">
        <f>'17.IT Initiatives_SD'!N9</f>
        <v>1</v>
      </c>
      <c r="H46" s="316">
        <f>'17.IT Initiatives_SD'!O9</f>
        <v>33.840000000000003</v>
      </c>
      <c r="I46" s="70" t="str">
        <f>'17.IT Initiatives_SD'!P9</f>
        <v>60 HWC's required Head Phone, Micro Phone And HD web cam.
 Hub at GMC will require 6 dekstop, head phone, micro phone, HD web cam, printers. Expenditure includes internet connectivity expenses for Hub as well as spokes.</v>
      </c>
      <c r="J46" s="70"/>
      <c r="K46" s="35"/>
      <c r="L46" s="8"/>
      <c r="M46" s="8"/>
      <c r="N46" s="8"/>
      <c r="O46" s="8"/>
      <c r="P46" s="8"/>
      <c r="Q46" s="8"/>
      <c r="R46" s="8"/>
      <c r="S46" s="8"/>
      <c r="T46" s="8"/>
      <c r="U46" s="8"/>
      <c r="V46" s="8"/>
      <c r="W46" s="8"/>
      <c r="X46" s="8"/>
      <c r="Y46" s="8"/>
      <c r="Z46" s="8"/>
    </row>
    <row r="47" spans="1:26" ht="12.75" customHeight="1">
      <c r="A47" s="304" t="str">
        <f>'17.IT Initiatives_SD'!A10</f>
        <v>17.2.2</v>
      </c>
      <c r="B47" s="304"/>
      <c r="C47" s="70" t="str">
        <f>'17.IT Initiatives_SD'!C10</f>
        <v>Other IT Initiatives (please specify)</v>
      </c>
      <c r="D47" s="304">
        <f>'17.IT Initiatives_SD'!K10</f>
        <v>0</v>
      </c>
      <c r="E47" s="689">
        <f>'17.IT Initiatives_SD'!L10</f>
        <v>0</v>
      </c>
      <c r="F47" s="316">
        <f>'17.IT Initiatives_SD'!M10</f>
        <v>0</v>
      </c>
      <c r="G47" s="689">
        <f>'17.IT Initiatives_SD'!N10</f>
        <v>0</v>
      </c>
      <c r="H47" s="316">
        <f>'17.IT Initiatives_SD'!O10</f>
        <v>0</v>
      </c>
      <c r="I47" s="70">
        <f>'17.IT Initiatives_SD'!P10</f>
        <v>0</v>
      </c>
      <c r="J47" s="70"/>
      <c r="K47" s="35"/>
      <c r="L47" s="8"/>
      <c r="M47" s="8"/>
      <c r="N47" s="8"/>
      <c r="O47" s="8"/>
      <c r="P47" s="8"/>
      <c r="Q47" s="8"/>
      <c r="R47" s="8"/>
      <c r="S47" s="8"/>
      <c r="T47" s="8"/>
      <c r="U47" s="8"/>
      <c r="V47" s="8"/>
      <c r="W47" s="8"/>
      <c r="X47" s="8"/>
      <c r="Y47" s="8"/>
      <c r="Z47" s="8"/>
    </row>
    <row r="48" spans="1:26" ht="12.75" customHeight="1">
      <c r="A48" s="8"/>
      <c r="B48" s="8"/>
      <c r="C48" s="8"/>
      <c r="D48" s="917"/>
      <c r="E48" s="8"/>
      <c r="F48" s="8"/>
      <c r="G48" s="8"/>
      <c r="H48" s="8"/>
      <c r="I48" s="982"/>
      <c r="J48" s="982"/>
      <c r="K48" s="8"/>
      <c r="L48" s="8"/>
      <c r="M48" s="8"/>
      <c r="N48" s="8"/>
      <c r="O48" s="8"/>
      <c r="P48" s="8"/>
      <c r="Q48" s="8"/>
      <c r="R48" s="8"/>
      <c r="S48" s="8"/>
      <c r="T48" s="8"/>
      <c r="U48" s="8"/>
      <c r="V48" s="8"/>
      <c r="W48" s="8"/>
      <c r="X48" s="8"/>
      <c r="Y48" s="8"/>
      <c r="Z48" s="8"/>
    </row>
    <row r="49" spans="1:26" ht="12.75" customHeight="1">
      <c r="A49" s="8"/>
      <c r="B49" s="8"/>
      <c r="C49" s="8"/>
      <c r="D49" s="917"/>
      <c r="E49" s="8"/>
      <c r="F49" s="8"/>
      <c r="G49" s="8"/>
      <c r="H49" s="8"/>
      <c r="I49" s="982"/>
      <c r="J49" s="982"/>
      <c r="K49" s="8"/>
      <c r="L49" s="8"/>
      <c r="M49" s="8"/>
      <c r="N49" s="8"/>
      <c r="O49" s="8"/>
      <c r="P49" s="8"/>
      <c r="Q49" s="8"/>
      <c r="R49" s="8"/>
      <c r="S49" s="8"/>
      <c r="T49" s="8"/>
      <c r="U49" s="8"/>
      <c r="V49" s="8"/>
      <c r="W49" s="8"/>
      <c r="X49" s="8"/>
      <c r="Y49" s="8"/>
      <c r="Z49" s="8"/>
    </row>
    <row r="50" spans="1:26" ht="12.75" customHeight="1">
      <c r="A50" s="8"/>
      <c r="B50" s="8"/>
      <c r="C50" s="8"/>
      <c r="D50" s="917"/>
      <c r="E50" s="8"/>
      <c r="F50" s="8"/>
      <c r="G50" s="8"/>
      <c r="H50" s="8"/>
      <c r="I50" s="982"/>
      <c r="J50" s="982"/>
      <c r="K50" s="8"/>
      <c r="L50" s="8"/>
      <c r="M50" s="8"/>
      <c r="N50" s="8"/>
      <c r="O50" s="8"/>
      <c r="P50" s="8"/>
      <c r="Q50" s="8"/>
      <c r="R50" s="8"/>
      <c r="S50" s="8"/>
      <c r="T50" s="8"/>
      <c r="U50" s="8"/>
      <c r="V50" s="8"/>
      <c r="W50" s="8"/>
      <c r="X50" s="8"/>
      <c r="Y50" s="8"/>
      <c r="Z50" s="8"/>
    </row>
    <row r="51" spans="1:26" ht="12.75" customHeight="1">
      <c r="A51" s="8"/>
      <c r="B51" s="8"/>
      <c r="C51" s="8"/>
      <c r="D51" s="917"/>
      <c r="E51" s="8"/>
      <c r="F51" s="8"/>
      <c r="G51" s="8"/>
      <c r="H51" s="8"/>
      <c r="I51" s="982"/>
      <c r="J51" s="982"/>
      <c r="K51" s="8"/>
      <c r="L51" s="8"/>
      <c r="M51" s="8"/>
      <c r="N51" s="8"/>
      <c r="O51" s="8"/>
      <c r="P51" s="8"/>
      <c r="Q51" s="8"/>
      <c r="R51" s="8"/>
      <c r="S51" s="8"/>
      <c r="T51" s="8"/>
      <c r="U51" s="8"/>
      <c r="V51" s="8"/>
      <c r="W51" s="8"/>
      <c r="X51" s="8"/>
      <c r="Y51" s="8"/>
      <c r="Z51" s="8"/>
    </row>
    <row r="52" spans="1:26" ht="12.75" customHeight="1">
      <c r="A52" s="8"/>
      <c r="B52" s="8"/>
      <c r="C52" s="8"/>
      <c r="D52" s="917"/>
      <c r="E52" s="8"/>
      <c r="F52" s="8"/>
      <c r="G52" s="8"/>
      <c r="H52" s="8"/>
      <c r="I52" s="982"/>
      <c r="J52" s="982"/>
      <c r="K52" s="8"/>
      <c r="L52" s="8"/>
      <c r="M52" s="8"/>
      <c r="N52" s="8"/>
      <c r="O52" s="8"/>
      <c r="P52" s="8"/>
      <c r="Q52" s="8"/>
      <c r="R52" s="8"/>
      <c r="S52" s="8"/>
      <c r="T52" s="8"/>
      <c r="U52" s="8"/>
      <c r="V52" s="8"/>
      <c r="W52" s="8"/>
      <c r="X52" s="8"/>
      <c r="Y52" s="8"/>
      <c r="Z52" s="8"/>
    </row>
    <row r="53" spans="1:26" ht="12.75" customHeight="1">
      <c r="A53" s="8"/>
      <c r="B53" s="8"/>
      <c r="C53" s="8"/>
      <c r="D53" s="917"/>
      <c r="E53" s="8"/>
      <c r="F53" s="8"/>
      <c r="G53" s="8"/>
      <c r="H53" s="8"/>
      <c r="I53" s="982"/>
      <c r="J53" s="982"/>
      <c r="K53" s="8"/>
      <c r="L53" s="8"/>
      <c r="M53" s="8"/>
      <c r="N53" s="8"/>
      <c r="O53" s="8"/>
      <c r="P53" s="8"/>
      <c r="Q53" s="8"/>
      <c r="R53" s="8"/>
      <c r="S53" s="8"/>
      <c r="T53" s="8"/>
      <c r="U53" s="8"/>
      <c r="V53" s="8"/>
      <c r="W53" s="8"/>
      <c r="X53" s="8"/>
      <c r="Y53" s="8"/>
      <c r="Z53" s="8"/>
    </row>
    <row r="54" spans="1:26" ht="12.75" customHeight="1">
      <c r="A54" s="8"/>
      <c r="B54" s="8"/>
      <c r="C54" s="8"/>
      <c r="D54" s="917"/>
      <c r="E54" s="8"/>
      <c r="F54" s="8"/>
      <c r="G54" s="8"/>
      <c r="H54" s="8"/>
      <c r="I54" s="982"/>
      <c r="J54" s="982"/>
      <c r="K54" s="8"/>
      <c r="L54" s="8"/>
      <c r="M54" s="8"/>
      <c r="N54" s="8"/>
      <c r="O54" s="8"/>
      <c r="P54" s="8"/>
      <c r="Q54" s="8"/>
      <c r="R54" s="8"/>
      <c r="S54" s="8"/>
      <c r="T54" s="8"/>
      <c r="U54" s="8"/>
      <c r="V54" s="8"/>
      <c r="W54" s="8"/>
      <c r="X54" s="8"/>
      <c r="Y54" s="8"/>
      <c r="Z54" s="8"/>
    </row>
    <row r="55" spans="1:26" ht="12.75" customHeight="1">
      <c r="A55" s="8"/>
      <c r="B55" s="8"/>
      <c r="C55" s="8"/>
      <c r="D55" s="917"/>
      <c r="E55" s="8"/>
      <c r="F55" s="8"/>
      <c r="G55" s="8"/>
      <c r="H55" s="8"/>
      <c r="I55" s="982"/>
      <c r="J55" s="982"/>
      <c r="K55" s="8"/>
      <c r="L55" s="8"/>
      <c r="M55" s="8"/>
      <c r="N55" s="8"/>
      <c r="O55" s="8"/>
      <c r="P55" s="8"/>
      <c r="Q55" s="8"/>
      <c r="R55" s="8"/>
      <c r="S55" s="8"/>
      <c r="T55" s="8"/>
      <c r="U55" s="8"/>
      <c r="V55" s="8"/>
      <c r="W55" s="8"/>
      <c r="X55" s="8"/>
      <c r="Y55" s="8"/>
      <c r="Z55" s="8"/>
    </row>
    <row r="56" spans="1:26" ht="12.75" customHeight="1">
      <c r="A56" s="8"/>
      <c r="B56" s="8"/>
      <c r="C56" s="8"/>
      <c r="D56" s="917"/>
      <c r="E56" s="8"/>
      <c r="F56" s="8"/>
      <c r="G56" s="8"/>
      <c r="H56" s="8"/>
      <c r="I56" s="982"/>
      <c r="J56" s="982"/>
      <c r="K56" s="8"/>
      <c r="L56" s="8"/>
      <c r="M56" s="8"/>
      <c r="N56" s="8"/>
      <c r="O56" s="8"/>
      <c r="P56" s="8"/>
      <c r="Q56" s="8"/>
      <c r="R56" s="8"/>
      <c r="S56" s="8"/>
      <c r="T56" s="8"/>
      <c r="U56" s="8"/>
      <c r="V56" s="8"/>
      <c r="W56" s="8"/>
      <c r="X56" s="8"/>
      <c r="Y56" s="8"/>
      <c r="Z56" s="8"/>
    </row>
    <row r="57" spans="1:26" ht="12.75" customHeight="1">
      <c r="A57" s="8"/>
      <c r="B57" s="8"/>
      <c r="C57" s="8"/>
      <c r="D57" s="917"/>
      <c r="E57" s="8"/>
      <c r="F57" s="8"/>
      <c r="G57" s="8"/>
      <c r="H57" s="8"/>
      <c r="I57" s="982"/>
      <c r="J57" s="982"/>
      <c r="K57" s="8"/>
      <c r="L57" s="8"/>
      <c r="M57" s="8"/>
      <c r="N57" s="8"/>
      <c r="O57" s="8"/>
      <c r="P57" s="8"/>
      <c r="Q57" s="8"/>
      <c r="R57" s="8"/>
      <c r="S57" s="8"/>
      <c r="T57" s="8"/>
      <c r="U57" s="8"/>
      <c r="V57" s="8"/>
      <c r="W57" s="8"/>
      <c r="X57" s="8"/>
      <c r="Y57" s="8"/>
      <c r="Z57" s="8"/>
    </row>
    <row r="58" spans="1:26" ht="12.75" customHeight="1">
      <c r="A58" s="8"/>
      <c r="B58" s="8"/>
      <c r="C58" s="8"/>
      <c r="D58" s="917"/>
      <c r="E58" s="8"/>
      <c r="F58" s="8"/>
      <c r="G58" s="8"/>
      <c r="H58" s="8"/>
      <c r="I58" s="982"/>
      <c r="J58" s="982"/>
      <c r="K58" s="8"/>
      <c r="L58" s="8"/>
      <c r="M58" s="8"/>
      <c r="N58" s="8"/>
      <c r="O58" s="8"/>
      <c r="P58" s="8"/>
      <c r="Q58" s="8"/>
      <c r="R58" s="8"/>
      <c r="S58" s="8"/>
      <c r="T58" s="8"/>
      <c r="U58" s="8"/>
      <c r="V58" s="8"/>
      <c r="W58" s="8"/>
      <c r="X58" s="8"/>
      <c r="Y58" s="8"/>
      <c r="Z58" s="8"/>
    </row>
    <row r="59" spans="1:26" ht="12.75" customHeight="1">
      <c r="A59" s="8"/>
      <c r="B59" s="8"/>
      <c r="C59" s="8"/>
      <c r="D59" s="917"/>
      <c r="E59" s="8"/>
      <c r="F59" s="8"/>
      <c r="G59" s="8"/>
      <c r="H59" s="8"/>
      <c r="I59" s="982"/>
      <c r="J59" s="982"/>
      <c r="K59" s="8"/>
      <c r="L59" s="8"/>
      <c r="M59" s="8"/>
      <c r="N59" s="8"/>
      <c r="O59" s="8"/>
      <c r="P59" s="8"/>
      <c r="Q59" s="8"/>
      <c r="R59" s="8"/>
      <c r="S59" s="8"/>
      <c r="T59" s="8"/>
      <c r="U59" s="8"/>
      <c r="V59" s="8"/>
      <c r="W59" s="8"/>
      <c r="X59" s="8"/>
      <c r="Y59" s="8"/>
      <c r="Z59" s="8"/>
    </row>
    <row r="60" spans="1:26" ht="12.75" customHeight="1">
      <c r="A60" s="8"/>
      <c r="B60" s="8"/>
      <c r="C60" s="8"/>
      <c r="D60" s="917"/>
      <c r="E60" s="8"/>
      <c r="F60" s="8"/>
      <c r="G60" s="8"/>
      <c r="H60" s="8"/>
      <c r="I60" s="982"/>
      <c r="J60" s="982"/>
      <c r="K60" s="8"/>
      <c r="L60" s="8"/>
      <c r="M60" s="8"/>
      <c r="N60" s="8"/>
      <c r="O60" s="8"/>
      <c r="P60" s="8"/>
      <c r="Q60" s="8"/>
      <c r="R60" s="8"/>
      <c r="S60" s="8"/>
      <c r="T60" s="8"/>
      <c r="U60" s="8"/>
      <c r="V60" s="8"/>
      <c r="W60" s="8"/>
      <c r="X60" s="8"/>
      <c r="Y60" s="8"/>
      <c r="Z60" s="8"/>
    </row>
    <row r="61" spans="1:26" ht="12.75" customHeight="1">
      <c r="A61" s="8"/>
      <c r="B61" s="8"/>
      <c r="C61" s="8"/>
      <c r="D61" s="917"/>
      <c r="E61" s="8"/>
      <c r="F61" s="8"/>
      <c r="G61" s="8"/>
      <c r="H61" s="8"/>
      <c r="I61" s="982"/>
      <c r="J61" s="982"/>
      <c r="K61" s="8"/>
      <c r="L61" s="8"/>
      <c r="M61" s="8"/>
      <c r="N61" s="8"/>
      <c r="O61" s="8"/>
      <c r="P61" s="8"/>
      <c r="Q61" s="8"/>
      <c r="R61" s="8"/>
      <c r="S61" s="8"/>
      <c r="T61" s="8"/>
      <c r="U61" s="8"/>
      <c r="V61" s="8"/>
      <c r="W61" s="8"/>
      <c r="X61" s="8"/>
      <c r="Y61" s="8"/>
      <c r="Z61" s="8"/>
    </row>
    <row r="62" spans="1:26" ht="12.75" customHeight="1">
      <c r="A62" s="8"/>
      <c r="B62" s="8"/>
      <c r="C62" s="8"/>
      <c r="D62" s="917"/>
      <c r="E62" s="8"/>
      <c r="F62" s="8"/>
      <c r="G62" s="8"/>
      <c r="H62" s="8"/>
      <c r="I62" s="982"/>
      <c r="J62" s="982"/>
      <c r="K62" s="8"/>
      <c r="L62" s="8"/>
      <c r="M62" s="8"/>
      <c r="N62" s="8"/>
      <c r="O62" s="8"/>
      <c r="P62" s="8"/>
      <c r="Q62" s="8"/>
      <c r="R62" s="8"/>
      <c r="S62" s="8"/>
      <c r="T62" s="8"/>
      <c r="U62" s="8"/>
      <c r="V62" s="8"/>
      <c r="W62" s="8"/>
      <c r="X62" s="8"/>
      <c r="Y62" s="8"/>
      <c r="Z62" s="8"/>
    </row>
    <row r="63" spans="1:26" ht="12.75" customHeight="1">
      <c r="A63" s="8"/>
      <c r="B63" s="8"/>
      <c r="C63" s="8"/>
      <c r="D63" s="917"/>
      <c r="E63" s="8"/>
      <c r="F63" s="8"/>
      <c r="G63" s="8"/>
      <c r="H63" s="8"/>
      <c r="I63" s="982"/>
      <c r="J63" s="982"/>
      <c r="K63" s="8"/>
      <c r="L63" s="8"/>
      <c r="M63" s="8"/>
      <c r="N63" s="8"/>
      <c r="O63" s="8"/>
      <c r="P63" s="8"/>
      <c r="Q63" s="8"/>
      <c r="R63" s="8"/>
      <c r="S63" s="8"/>
      <c r="T63" s="8"/>
      <c r="U63" s="8"/>
      <c r="V63" s="8"/>
      <c r="W63" s="8"/>
      <c r="X63" s="8"/>
      <c r="Y63" s="8"/>
      <c r="Z63" s="8"/>
    </row>
    <row r="64" spans="1:26" ht="12.75" customHeight="1">
      <c r="A64" s="8"/>
      <c r="B64" s="8"/>
      <c r="C64" s="8"/>
      <c r="D64" s="917"/>
      <c r="E64" s="8"/>
      <c r="F64" s="8"/>
      <c r="G64" s="8"/>
      <c r="H64" s="8"/>
      <c r="I64" s="982"/>
      <c r="J64" s="982"/>
      <c r="K64" s="8"/>
      <c r="L64" s="8"/>
      <c r="M64" s="8"/>
      <c r="N64" s="8"/>
      <c r="O64" s="8"/>
      <c r="P64" s="8"/>
      <c r="Q64" s="8"/>
      <c r="R64" s="8"/>
      <c r="S64" s="8"/>
      <c r="T64" s="8"/>
      <c r="U64" s="8"/>
      <c r="V64" s="8"/>
      <c r="W64" s="8"/>
      <c r="X64" s="8"/>
      <c r="Y64" s="8"/>
      <c r="Z64" s="8"/>
    </row>
    <row r="65" spans="1:26" ht="12.75" customHeight="1">
      <c r="A65" s="8"/>
      <c r="B65" s="8"/>
      <c r="C65" s="8"/>
      <c r="D65" s="917"/>
      <c r="E65" s="8"/>
      <c r="F65" s="8"/>
      <c r="G65" s="8"/>
      <c r="H65" s="8"/>
      <c r="I65" s="982"/>
      <c r="J65" s="982"/>
      <c r="K65" s="8"/>
      <c r="L65" s="8"/>
      <c r="M65" s="8"/>
      <c r="N65" s="8"/>
      <c r="O65" s="8"/>
      <c r="P65" s="8"/>
      <c r="Q65" s="8"/>
      <c r="R65" s="8"/>
      <c r="S65" s="8"/>
      <c r="T65" s="8"/>
      <c r="U65" s="8"/>
      <c r="V65" s="8"/>
      <c r="W65" s="8"/>
      <c r="X65" s="8"/>
      <c r="Y65" s="8"/>
      <c r="Z65" s="8"/>
    </row>
    <row r="66" spans="1:26" ht="12.75" customHeight="1">
      <c r="A66" s="8"/>
      <c r="B66" s="8"/>
      <c r="C66" s="8"/>
      <c r="D66" s="917"/>
      <c r="E66" s="8"/>
      <c r="F66" s="8"/>
      <c r="G66" s="8"/>
      <c r="H66" s="8"/>
      <c r="I66" s="982"/>
      <c r="J66" s="982"/>
      <c r="K66" s="8"/>
      <c r="L66" s="8"/>
      <c r="M66" s="8"/>
      <c r="N66" s="8"/>
      <c r="O66" s="8"/>
      <c r="P66" s="8"/>
      <c r="Q66" s="8"/>
      <c r="R66" s="8"/>
      <c r="S66" s="8"/>
      <c r="T66" s="8"/>
      <c r="U66" s="8"/>
      <c r="V66" s="8"/>
      <c r="W66" s="8"/>
      <c r="X66" s="8"/>
      <c r="Y66" s="8"/>
      <c r="Z66" s="8"/>
    </row>
    <row r="67" spans="1:26" ht="12.75" customHeight="1">
      <c r="A67" s="8"/>
      <c r="B67" s="8"/>
      <c r="C67" s="8"/>
      <c r="D67" s="917"/>
      <c r="E67" s="8"/>
      <c r="F67" s="8"/>
      <c r="G67" s="8"/>
      <c r="H67" s="8"/>
      <c r="I67" s="982"/>
      <c r="J67" s="982"/>
      <c r="K67" s="8"/>
      <c r="L67" s="8"/>
      <c r="M67" s="8"/>
      <c r="N67" s="8"/>
      <c r="O67" s="8"/>
      <c r="P67" s="8"/>
      <c r="Q67" s="8"/>
      <c r="R67" s="8"/>
      <c r="S67" s="8"/>
      <c r="T67" s="8"/>
      <c r="U67" s="8"/>
      <c r="V67" s="8"/>
      <c r="W67" s="8"/>
      <c r="X67" s="8"/>
      <c r="Y67" s="8"/>
      <c r="Z67" s="8"/>
    </row>
    <row r="68" spans="1:26" ht="12.75" customHeight="1">
      <c r="A68" s="8"/>
      <c r="B68" s="8"/>
      <c r="C68" s="8"/>
      <c r="D68" s="917"/>
      <c r="E68" s="8"/>
      <c r="F68" s="8"/>
      <c r="G68" s="8"/>
      <c r="H68" s="8"/>
      <c r="I68" s="982"/>
      <c r="J68" s="982"/>
      <c r="K68" s="8"/>
      <c r="L68" s="8"/>
      <c r="M68" s="8"/>
      <c r="N68" s="8"/>
      <c r="O68" s="8"/>
      <c r="P68" s="8"/>
      <c r="Q68" s="8"/>
      <c r="R68" s="8"/>
      <c r="S68" s="8"/>
      <c r="T68" s="8"/>
      <c r="U68" s="8"/>
      <c r="V68" s="8"/>
      <c r="W68" s="8"/>
      <c r="X68" s="8"/>
      <c r="Y68" s="8"/>
      <c r="Z68" s="8"/>
    </row>
    <row r="69" spans="1:26" ht="12.75" customHeight="1">
      <c r="A69" s="8"/>
      <c r="B69" s="8"/>
      <c r="C69" s="8"/>
      <c r="D69" s="917"/>
      <c r="E69" s="8"/>
      <c r="F69" s="8"/>
      <c r="G69" s="8"/>
      <c r="H69" s="8"/>
      <c r="I69" s="982"/>
      <c r="J69" s="982"/>
      <c r="K69" s="8"/>
      <c r="L69" s="8"/>
      <c r="M69" s="8"/>
      <c r="N69" s="8"/>
      <c r="O69" s="8"/>
      <c r="P69" s="8"/>
      <c r="Q69" s="8"/>
      <c r="R69" s="8"/>
      <c r="S69" s="8"/>
      <c r="T69" s="8"/>
      <c r="U69" s="8"/>
      <c r="V69" s="8"/>
      <c r="W69" s="8"/>
      <c r="X69" s="8"/>
      <c r="Y69" s="8"/>
      <c r="Z69" s="8"/>
    </row>
    <row r="70" spans="1:26" ht="12.75" customHeight="1">
      <c r="A70" s="8"/>
      <c r="B70" s="8"/>
      <c r="C70" s="8"/>
      <c r="D70" s="917"/>
      <c r="E70" s="8"/>
      <c r="F70" s="8"/>
      <c r="G70" s="8"/>
      <c r="H70" s="8"/>
      <c r="I70" s="982"/>
      <c r="J70" s="982"/>
      <c r="K70" s="8"/>
      <c r="L70" s="8"/>
      <c r="M70" s="8"/>
      <c r="N70" s="8"/>
      <c r="O70" s="8"/>
      <c r="P70" s="8"/>
      <c r="Q70" s="8"/>
      <c r="R70" s="8"/>
      <c r="S70" s="8"/>
      <c r="T70" s="8"/>
      <c r="U70" s="8"/>
      <c r="V70" s="8"/>
      <c r="W70" s="8"/>
      <c r="X70" s="8"/>
      <c r="Y70" s="8"/>
      <c r="Z70" s="8"/>
    </row>
    <row r="71" spans="1:26" ht="12.75" customHeight="1">
      <c r="A71" s="8"/>
      <c r="B71" s="8"/>
      <c r="C71" s="8"/>
      <c r="D71" s="917"/>
      <c r="E71" s="8"/>
      <c r="F71" s="8"/>
      <c r="G71" s="8"/>
      <c r="H71" s="8"/>
      <c r="I71" s="982"/>
      <c r="J71" s="982"/>
      <c r="K71" s="8"/>
      <c r="L71" s="8"/>
      <c r="M71" s="8"/>
      <c r="N71" s="8"/>
      <c r="O71" s="8"/>
      <c r="P71" s="8"/>
      <c r="Q71" s="8"/>
      <c r="R71" s="8"/>
      <c r="S71" s="8"/>
      <c r="T71" s="8"/>
      <c r="U71" s="8"/>
      <c r="V71" s="8"/>
      <c r="W71" s="8"/>
      <c r="X71" s="8"/>
      <c r="Y71" s="8"/>
      <c r="Z71" s="8"/>
    </row>
    <row r="72" spans="1:26" ht="12.75" customHeight="1">
      <c r="A72" s="8"/>
      <c r="B72" s="8"/>
      <c r="C72" s="8"/>
      <c r="D72" s="917"/>
      <c r="E72" s="8"/>
      <c r="F72" s="8"/>
      <c r="G72" s="8"/>
      <c r="H72" s="8"/>
      <c r="I72" s="982"/>
      <c r="J72" s="982"/>
      <c r="K72" s="8"/>
      <c r="L72" s="8"/>
      <c r="M72" s="8"/>
      <c r="N72" s="8"/>
      <c r="O72" s="8"/>
      <c r="P72" s="8"/>
      <c r="Q72" s="8"/>
      <c r="R72" s="8"/>
      <c r="S72" s="8"/>
      <c r="T72" s="8"/>
      <c r="U72" s="8"/>
      <c r="V72" s="8"/>
      <c r="W72" s="8"/>
      <c r="X72" s="8"/>
      <c r="Y72" s="8"/>
      <c r="Z72" s="8"/>
    </row>
    <row r="73" spans="1:26" ht="12.75" customHeight="1">
      <c r="A73" s="8"/>
      <c r="B73" s="8"/>
      <c r="C73" s="8"/>
      <c r="D73" s="917"/>
      <c r="E73" s="8"/>
      <c r="F73" s="8"/>
      <c r="G73" s="8"/>
      <c r="H73" s="8"/>
      <c r="I73" s="982"/>
      <c r="J73" s="982"/>
      <c r="K73" s="8"/>
      <c r="L73" s="8"/>
      <c r="M73" s="8"/>
      <c r="N73" s="8"/>
      <c r="O73" s="8"/>
      <c r="P73" s="8"/>
      <c r="Q73" s="8"/>
      <c r="R73" s="8"/>
      <c r="S73" s="8"/>
      <c r="T73" s="8"/>
      <c r="U73" s="8"/>
      <c r="V73" s="8"/>
      <c r="W73" s="8"/>
      <c r="X73" s="8"/>
      <c r="Y73" s="8"/>
      <c r="Z73" s="8"/>
    </row>
    <row r="74" spans="1:26" ht="12.75" customHeight="1">
      <c r="A74" s="8"/>
      <c r="B74" s="8"/>
      <c r="C74" s="8"/>
      <c r="D74" s="917"/>
      <c r="E74" s="8"/>
      <c r="F74" s="8"/>
      <c r="G74" s="8"/>
      <c r="H74" s="8"/>
      <c r="I74" s="982"/>
      <c r="J74" s="982"/>
      <c r="K74" s="8"/>
      <c r="L74" s="8"/>
      <c r="M74" s="8"/>
      <c r="N74" s="8"/>
      <c r="O74" s="8"/>
      <c r="P74" s="8"/>
      <c r="Q74" s="8"/>
      <c r="R74" s="8"/>
      <c r="S74" s="8"/>
      <c r="T74" s="8"/>
      <c r="U74" s="8"/>
      <c r="V74" s="8"/>
      <c r="W74" s="8"/>
      <c r="X74" s="8"/>
      <c r="Y74" s="8"/>
      <c r="Z74" s="8"/>
    </row>
    <row r="75" spans="1:26" ht="12.75" customHeight="1">
      <c r="A75" s="8"/>
      <c r="B75" s="8"/>
      <c r="C75" s="8"/>
      <c r="D75" s="917"/>
      <c r="E75" s="8"/>
      <c r="F75" s="8"/>
      <c r="G75" s="8"/>
      <c r="H75" s="8"/>
      <c r="I75" s="982"/>
      <c r="J75" s="982"/>
      <c r="K75" s="8"/>
      <c r="L75" s="8"/>
      <c r="M75" s="8"/>
      <c r="N75" s="8"/>
      <c r="O75" s="8"/>
      <c r="P75" s="8"/>
      <c r="Q75" s="8"/>
      <c r="R75" s="8"/>
      <c r="S75" s="8"/>
      <c r="T75" s="8"/>
      <c r="U75" s="8"/>
      <c r="V75" s="8"/>
      <c r="W75" s="8"/>
      <c r="X75" s="8"/>
      <c r="Y75" s="8"/>
      <c r="Z75" s="8"/>
    </row>
    <row r="76" spans="1:26" ht="12.75" customHeight="1">
      <c r="A76" s="8"/>
      <c r="B76" s="8"/>
      <c r="C76" s="8"/>
      <c r="D76" s="917"/>
      <c r="E76" s="8"/>
      <c r="F76" s="8"/>
      <c r="G76" s="8"/>
      <c r="H76" s="8"/>
      <c r="I76" s="982"/>
      <c r="J76" s="982"/>
      <c r="K76" s="8"/>
      <c r="L76" s="8"/>
      <c r="M76" s="8"/>
      <c r="N76" s="8"/>
      <c r="O76" s="8"/>
      <c r="P76" s="8"/>
      <c r="Q76" s="8"/>
      <c r="R76" s="8"/>
      <c r="S76" s="8"/>
      <c r="T76" s="8"/>
      <c r="U76" s="8"/>
      <c r="V76" s="8"/>
      <c r="W76" s="8"/>
      <c r="X76" s="8"/>
      <c r="Y76" s="8"/>
      <c r="Z76" s="8"/>
    </row>
    <row r="77" spans="1:26" ht="12.75" customHeight="1">
      <c r="A77" s="8"/>
      <c r="B77" s="8"/>
      <c r="C77" s="8"/>
      <c r="D77" s="917"/>
      <c r="E77" s="8"/>
      <c r="F77" s="8"/>
      <c r="G77" s="8"/>
      <c r="H77" s="8"/>
      <c r="I77" s="982"/>
      <c r="J77" s="982"/>
      <c r="K77" s="8"/>
      <c r="L77" s="8"/>
      <c r="M77" s="8"/>
      <c r="N77" s="8"/>
      <c r="O77" s="8"/>
      <c r="P77" s="8"/>
      <c r="Q77" s="8"/>
      <c r="R77" s="8"/>
      <c r="S77" s="8"/>
      <c r="T77" s="8"/>
      <c r="U77" s="8"/>
      <c r="V77" s="8"/>
      <c r="W77" s="8"/>
      <c r="X77" s="8"/>
      <c r="Y77" s="8"/>
      <c r="Z77" s="8"/>
    </row>
    <row r="78" spans="1:26" ht="12.75" customHeight="1">
      <c r="A78" s="8"/>
      <c r="B78" s="8"/>
      <c r="C78" s="8"/>
      <c r="D78" s="917"/>
      <c r="E78" s="8"/>
      <c r="F78" s="8"/>
      <c r="G78" s="8"/>
      <c r="H78" s="8"/>
      <c r="I78" s="982"/>
      <c r="J78" s="982"/>
      <c r="K78" s="8"/>
      <c r="L78" s="8"/>
      <c r="M78" s="8"/>
      <c r="N78" s="8"/>
      <c r="O78" s="8"/>
      <c r="P78" s="8"/>
      <c r="Q78" s="8"/>
      <c r="R78" s="8"/>
      <c r="S78" s="8"/>
      <c r="T78" s="8"/>
      <c r="U78" s="8"/>
      <c r="V78" s="8"/>
      <c r="W78" s="8"/>
      <c r="X78" s="8"/>
      <c r="Y78" s="8"/>
      <c r="Z78" s="8"/>
    </row>
    <row r="79" spans="1:26" ht="12.75" customHeight="1">
      <c r="A79" s="8"/>
      <c r="B79" s="8"/>
      <c r="C79" s="8"/>
      <c r="D79" s="917"/>
      <c r="E79" s="8"/>
      <c r="F79" s="8"/>
      <c r="G79" s="8"/>
      <c r="H79" s="8"/>
      <c r="I79" s="982"/>
      <c r="J79" s="982"/>
      <c r="K79" s="8"/>
      <c r="L79" s="8"/>
      <c r="M79" s="8"/>
      <c r="N79" s="8"/>
      <c r="O79" s="8"/>
      <c r="P79" s="8"/>
      <c r="Q79" s="8"/>
      <c r="R79" s="8"/>
      <c r="S79" s="8"/>
      <c r="T79" s="8"/>
      <c r="U79" s="8"/>
      <c r="V79" s="8"/>
      <c r="W79" s="8"/>
      <c r="X79" s="8"/>
      <c r="Y79" s="8"/>
      <c r="Z79" s="8"/>
    </row>
    <row r="80" spans="1:26" ht="12.75" customHeight="1">
      <c r="A80" s="8"/>
      <c r="B80" s="8"/>
      <c r="C80" s="8"/>
      <c r="D80" s="917"/>
      <c r="E80" s="8"/>
      <c r="F80" s="8"/>
      <c r="G80" s="8"/>
      <c r="H80" s="8"/>
      <c r="I80" s="982"/>
      <c r="J80" s="982"/>
      <c r="K80" s="8"/>
      <c r="L80" s="8"/>
      <c r="M80" s="8"/>
      <c r="N80" s="8"/>
      <c r="O80" s="8"/>
      <c r="P80" s="8"/>
      <c r="Q80" s="8"/>
      <c r="R80" s="8"/>
      <c r="S80" s="8"/>
      <c r="T80" s="8"/>
      <c r="U80" s="8"/>
      <c r="V80" s="8"/>
      <c r="W80" s="8"/>
      <c r="X80" s="8"/>
      <c r="Y80" s="8"/>
      <c r="Z80" s="8"/>
    </row>
    <row r="81" spans="1:26" ht="12.75" customHeight="1">
      <c r="A81" s="8"/>
      <c r="B81" s="8"/>
      <c r="C81" s="8"/>
      <c r="D81" s="917"/>
      <c r="E81" s="8"/>
      <c r="F81" s="8"/>
      <c r="G81" s="8"/>
      <c r="H81" s="8"/>
      <c r="I81" s="982"/>
      <c r="J81" s="982"/>
      <c r="K81" s="8"/>
      <c r="L81" s="8"/>
      <c r="M81" s="8"/>
      <c r="N81" s="8"/>
      <c r="O81" s="8"/>
      <c r="P81" s="8"/>
      <c r="Q81" s="8"/>
      <c r="R81" s="8"/>
      <c r="S81" s="8"/>
      <c r="T81" s="8"/>
      <c r="U81" s="8"/>
      <c r="V81" s="8"/>
      <c r="W81" s="8"/>
      <c r="X81" s="8"/>
      <c r="Y81" s="8"/>
      <c r="Z81" s="8"/>
    </row>
    <row r="82" spans="1:26" ht="12.75" customHeight="1">
      <c r="A82" s="8"/>
      <c r="B82" s="8"/>
      <c r="C82" s="8"/>
      <c r="D82" s="917"/>
      <c r="E82" s="8"/>
      <c r="F82" s="8"/>
      <c r="G82" s="8"/>
      <c r="H82" s="8"/>
      <c r="I82" s="982"/>
      <c r="J82" s="982"/>
      <c r="K82" s="8"/>
      <c r="L82" s="8"/>
      <c r="M82" s="8"/>
      <c r="N82" s="8"/>
      <c r="O82" s="8"/>
      <c r="P82" s="8"/>
      <c r="Q82" s="8"/>
      <c r="R82" s="8"/>
      <c r="S82" s="8"/>
      <c r="T82" s="8"/>
      <c r="U82" s="8"/>
      <c r="V82" s="8"/>
      <c r="W82" s="8"/>
      <c r="X82" s="8"/>
      <c r="Y82" s="8"/>
      <c r="Z82" s="8"/>
    </row>
    <row r="83" spans="1:26" ht="12.75" customHeight="1">
      <c r="A83" s="8"/>
      <c r="B83" s="8"/>
      <c r="C83" s="8"/>
      <c r="D83" s="917"/>
      <c r="E83" s="8"/>
      <c r="F83" s="8"/>
      <c r="G83" s="8"/>
      <c r="H83" s="8"/>
      <c r="I83" s="982"/>
      <c r="J83" s="982"/>
      <c r="K83" s="8"/>
      <c r="L83" s="8"/>
      <c r="M83" s="8"/>
      <c r="N83" s="8"/>
      <c r="O83" s="8"/>
      <c r="P83" s="8"/>
      <c r="Q83" s="8"/>
      <c r="R83" s="8"/>
      <c r="S83" s="8"/>
      <c r="T83" s="8"/>
      <c r="U83" s="8"/>
      <c r="V83" s="8"/>
      <c r="W83" s="8"/>
      <c r="X83" s="8"/>
      <c r="Y83" s="8"/>
      <c r="Z83" s="8"/>
    </row>
    <row r="84" spans="1:26" ht="12.75" customHeight="1">
      <c r="A84" s="8"/>
      <c r="B84" s="8"/>
      <c r="C84" s="8"/>
      <c r="D84" s="917"/>
      <c r="E84" s="8"/>
      <c r="F84" s="8"/>
      <c r="G84" s="8"/>
      <c r="H84" s="8"/>
      <c r="I84" s="982"/>
      <c r="J84" s="982"/>
      <c r="K84" s="8"/>
      <c r="L84" s="8"/>
      <c r="M84" s="8"/>
      <c r="N84" s="8"/>
      <c r="O84" s="8"/>
      <c r="P84" s="8"/>
      <c r="Q84" s="8"/>
      <c r="R84" s="8"/>
      <c r="S84" s="8"/>
      <c r="T84" s="8"/>
      <c r="U84" s="8"/>
      <c r="V84" s="8"/>
      <c r="W84" s="8"/>
      <c r="X84" s="8"/>
      <c r="Y84" s="8"/>
      <c r="Z84" s="8"/>
    </row>
    <row r="85" spans="1:26" ht="12.75" customHeight="1">
      <c r="A85" s="8"/>
      <c r="B85" s="8"/>
      <c r="C85" s="8"/>
      <c r="D85" s="917"/>
      <c r="E85" s="8"/>
      <c r="F85" s="8"/>
      <c r="G85" s="8"/>
      <c r="H85" s="8"/>
      <c r="I85" s="982"/>
      <c r="J85" s="982"/>
      <c r="K85" s="8"/>
      <c r="L85" s="8"/>
      <c r="M85" s="8"/>
      <c r="N85" s="8"/>
      <c r="O85" s="8"/>
      <c r="P85" s="8"/>
      <c r="Q85" s="8"/>
      <c r="R85" s="8"/>
      <c r="S85" s="8"/>
      <c r="T85" s="8"/>
      <c r="U85" s="8"/>
      <c r="V85" s="8"/>
      <c r="W85" s="8"/>
      <c r="X85" s="8"/>
      <c r="Y85" s="8"/>
      <c r="Z85" s="8"/>
    </row>
    <row r="86" spans="1:26" ht="12.75" customHeight="1">
      <c r="A86" s="8"/>
      <c r="B86" s="8"/>
      <c r="C86" s="8"/>
      <c r="D86" s="917"/>
      <c r="E86" s="8"/>
      <c r="F86" s="8"/>
      <c r="G86" s="8"/>
      <c r="H86" s="8"/>
      <c r="I86" s="982"/>
      <c r="J86" s="982"/>
      <c r="K86" s="8"/>
      <c r="L86" s="8"/>
      <c r="M86" s="8"/>
      <c r="N86" s="8"/>
      <c r="O86" s="8"/>
      <c r="P86" s="8"/>
      <c r="Q86" s="8"/>
      <c r="R86" s="8"/>
      <c r="S86" s="8"/>
      <c r="T86" s="8"/>
      <c r="U86" s="8"/>
      <c r="V86" s="8"/>
      <c r="W86" s="8"/>
      <c r="X86" s="8"/>
      <c r="Y86" s="8"/>
      <c r="Z86" s="8"/>
    </row>
    <row r="87" spans="1:26" ht="12.75" customHeight="1">
      <c r="A87" s="8"/>
      <c r="B87" s="8"/>
      <c r="C87" s="8"/>
      <c r="D87" s="917"/>
      <c r="E87" s="8"/>
      <c r="F87" s="8"/>
      <c r="G87" s="8"/>
      <c r="H87" s="8"/>
      <c r="I87" s="982"/>
      <c r="J87" s="982"/>
      <c r="K87" s="8"/>
      <c r="L87" s="8"/>
      <c r="M87" s="8"/>
      <c r="N87" s="8"/>
      <c r="O87" s="8"/>
      <c r="P87" s="8"/>
      <c r="Q87" s="8"/>
      <c r="R87" s="8"/>
      <c r="S87" s="8"/>
      <c r="T87" s="8"/>
      <c r="U87" s="8"/>
      <c r="V87" s="8"/>
      <c r="W87" s="8"/>
      <c r="X87" s="8"/>
      <c r="Y87" s="8"/>
      <c r="Z87" s="8"/>
    </row>
    <row r="88" spans="1:26" ht="12.75" customHeight="1">
      <c r="A88" s="8"/>
      <c r="B88" s="8"/>
      <c r="C88" s="8"/>
      <c r="D88" s="917"/>
      <c r="E88" s="8"/>
      <c r="F88" s="8"/>
      <c r="G88" s="8"/>
      <c r="H88" s="8"/>
      <c r="I88" s="982"/>
      <c r="J88" s="982"/>
      <c r="K88" s="8"/>
      <c r="L88" s="8"/>
      <c r="M88" s="8"/>
      <c r="N88" s="8"/>
      <c r="O88" s="8"/>
      <c r="P88" s="8"/>
      <c r="Q88" s="8"/>
      <c r="R88" s="8"/>
      <c r="S88" s="8"/>
      <c r="T88" s="8"/>
      <c r="U88" s="8"/>
      <c r="V88" s="8"/>
      <c r="W88" s="8"/>
      <c r="X88" s="8"/>
      <c r="Y88" s="8"/>
      <c r="Z88" s="8"/>
    </row>
    <row r="89" spans="1:26" ht="12.75" customHeight="1">
      <c r="A89" s="8"/>
      <c r="B89" s="8"/>
      <c r="C89" s="8"/>
      <c r="D89" s="917"/>
      <c r="E89" s="8"/>
      <c r="F89" s="8"/>
      <c r="G89" s="8"/>
      <c r="H89" s="8"/>
      <c r="I89" s="982"/>
      <c r="J89" s="982"/>
      <c r="K89" s="8"/>
      <c r="L89" s="8"/>
      <c r="M89" s="8"/>
      <c r="N89" s="8"/>
      <c r="O89" s="8"/>
      <c r="P89" s="8"/>
      <c r="Q89" s="8"/>
      <c r="R89" s="8"/>
      <c r="S89" s="8"/>
      <c r="T89" s="8"/>
      <c r="U89" s="8"/>
      <c r="V89" s="8"/>
      <c r="W89" s="8"/>
      <c r="X89" s="8"/>
      <c r="Y89" s="8"/>
      <c r="Z89" s="8"/>
    </row>
    <row r="90" spans="1:26" ht="12.75" customHeight="1">
      <c r="A90" s="8"/>
      <c r="B90" s="8"/>
      <c r="C90" s="8"/>
      <c r="D90" s="917"/>
      <c r="E90" s="8"/>
      <c r="F90" s="8"/>
      <c r="G90" s="8"/>
      <c r="H90" s="8"/>
      <c r="I90" s="982"/>
      <c r="J90" s="982"/>
      <c r="K90" s="8"/>
      <c r="L90" s="8"/>
      <c r="M90" s="8"/>
      <c r="N90" s="8"/>
      <c r="O90" s="8"/>
      <c r="P90" s="8"/>
      <c r="Q90" s="8"/>
      <c r="R90" s="8"/>
      <c r="S90" s="8"/>
      <c r="T90" s="8"/>
      <c r="U90" s="8"/>
      <c r="V90" s="8"/>
      <c r="W90" s="8"/>
      <c r="X90" s="8"/>
      <c r="Y90" s="8"/>
      <c r="Z90" s="8"/>
    </row>
    <row r="91" spans="1:26" ht="12.75" customHeight="1">
      <c r="A91" s="8"/>
      <c r="B91" s="8"/>
      <c r="C91" s="8"/>
      <c r="D91" s="917"/>
      <c r="E91" s="8"/>
      <c r="F91" s="8"/>
      <c r="G91" s="8"/>
      <c r="H91" s="8"/>
      <c r="I91" s="982"/>
      <c r="J91" s="982"/>
      <c r="K91" s="8"/>
      <c r="L91" s="8"/>
      <c r="M91" s="8"/>
      <c r="N91" s="8"/>
      <c r="O91" s="8"/>
      <c r="P91" s="8"/>
      <c r="Q91" s="8"/>
      <c r="R91" s="8"/>
      <c r="S91" s="8"/>
      <c r="T91" s="8"/>
      <c r="U91" s="8"/>
      <c r="V91" s="8"/>
      <c r="W91" s="8"/>
      <c r="X91" s="8"/>
      <c r="Y91" s="8"/>
      <c r="Z91" s="8"/>
    </row>
    <row r="92" spans="1:26" ht="12.75" customHeight="1">
      <c r="A92" s="8"/>
      <c r="B92" s="8"/>
      <c r="C92" s="8"/>
      <c r="D92" s="917"/>
      <c r="E92" s="8"/>
      <c r="F92" s="8"/>
      <c r="G92" s="8"/>
      <c r="H92" s="8"/>
      <c r="I92" s="982"/>
      <c r="J92" s="982"/>
      <c r="K92" s="8"/>
      <c r="L92" s="8"/>
      <c r="M92" s="8"/>
      <c r="N92" s="8"/>
      <c r="O92" s="8"/>
      <c r="P92" s="8"/>
      <c r="Q92" s="8"/>
      <c r="R92" s="8"/>
      <c r="S92" s="8"/>
      <c r="T92" s="8"/>
      <c r="U92" s="8"/>
      <c r="V92" s="8"/>
      <c r="W92" s="8"/>
      <c r="X92" s="8"/>
      <c r="Y92" s="8"/>
      <c r="Z92" s="8"/>
    </row>
    <row r="93" spans="1:26" ht="12.75" customHeight="1">
      <c r="A93" s="8"/>
      <c r="B93" s="8"/>
      <c r="C93" s="8"/>
      <c r="D93" s="917"/>
      <c r="E93" s="8"/>
      <c r="F93" s="8"/>
      <c r="G93" s="8"/>
      <c r="H93" s="8"/>
      <c r="I93" s="982"/>
      <c r="J93" s="982"/>
      <c r="K93" s="8"/>
      <c r="L93" s="8"/>
      <c r="M93" s="8"/>
      <c r="N93" s="8"/>
      <c r="O93" s="8"/>
      <c r="P93" s="8"/>
      <c r="Q93" s="8"/>
      <c r="R93" s="8"/>
      <c r="S93" s="8"/>
      <c r="T93" s="8"/>
      <c r="U93" s="8"/>
      <c r="V93" s="8"/>
      <c r="W93" s="8"/>
      <c r="X93" s="8"/>
      <c r="Y93" s="8"/>
      <c r="Z93" s="8"/>
    </row>
    <row r="94" spans="1:26" ht="12.75" customHeight="1">
      <c r="A94" s="8"/>
      <c r="B94" s="8"/>
      <c r="C94" s="8"/>
      <c r="D94" s="917"/>
      <c r="E94" s="8"/>
      <c r="F94" s="8"/>
      <c r="G94" s="8"/>
      <c r="H94" s="8"/>
      <c r="I94" s="982"/>
      <c r="J94" s="982"/>
      <c r="K94" s="8"/>
      <c r="L94" s="8"/>
      <c r="M94" s="8"/>
      <c r="N94" s="8"/>
      <c r="O94" s="8"/>
      <c r="P94" s="8"/>
      <c r="Q94" s="8"/>
      <c r="R94" s="8"/>
      <c r="S94" s="8"/>
      <c r="T94" s="8"/>
      <c r="U94" s="8"/>
      <c r="V94" s="8"/>
      <c r="W94" s="8"/>
      <c r="X94" s="8"/>
      <c r="Y94" s="8"/>
      <c r="Z94" s="8"/>
    </row>
    <row r="95" spans="1:26" ht="12.75" customHeight="1">
      <c r="A95" s="8"/>
      <c r="B95" s="8"/>
      <c r="C95" s="8"/>
      <c r="D95" s="917"/>
      <c r="E95" s="8"/>
      <c r="F95" s="8"/>
      <c r="G95" s="8"/>
      <c r="H95" s="8"/>
      <c r="I95" s="982"/>
      <c r="J95" s="982"/>
      <c r="K95" s="8"/>
      <c r="L95" s="8"/>
      <c r="M95" s="8"/>
      <c r="N95" s="8"/>
      <c r="O95" s="8"/>
      <c r="P95" s="8"/>
      <c r="Q95" s="8"/>
      <c r="R95" s="8"/>
      <c r="S95" s="8"/>
      <c r="T95" s="8"/>
      <c r="U95" s="8"/>
      <c r="V95" s="8"/>
      <c r="W95" s="8"/>
      <c r="X95" s="8"/>
      <c r="Y95" s="8"/>
      <c r="Z95" s="8"/>
    </row>
    <row r="96" spans="1:26" ht="12.75" customHeight="1">
      <c r="A96" s="8"/>
      <c r="B96" s="8"/>
      <c r="C96" s="8"/>
      <c r="D96" s="917"/>
      <c r="E96" s="8"/>
      <c r="F96" s="8"/>
      <c r="G96" s="8"/>
      <c r="H96" s="8"/>
      <c r="I96" s="982"/>
      <c r="J96" s="982"/>
      <c r="K96" s="8"/>
      <c r="L96" s="8"/>
      <c r="M96" s="8"/>
      <c r="N96" s="8"/>
      <c r="O96" s="8"/>
      <c r="P96" s="8"/>
      <c r="Q96" s="8"/>
      <c r="R96" s="8"/>
      <c r="S96" s="8"/>
      <c r="T96" s="8"/>
      <c r="U96" s="8"/>
      <c r="V96" s="8"/>
      <c r="W96" s="8"/>
      <c r="X96" s="8"/>
      <c r="Y96" s="8"/>
      <c r="Z96" s="8"/>
    </row>
    <row r="97" spans="1:26" ht="12.75" customHeight="1">
      <c r="A97" s="8"/>
      <c r="B97" s="8"/>
      <c r="C97" s="8"/>
      <c r="D97" s="917"/>
      <c r="E97" s="8"/>
      <c r="F97" s="8"/>
      <c r="G97" s="8"/>
      <c r="H97" s="8"/>
      <c r="I97" s="982"/>
      <c r="J97" s="982"/>
      <c r="K97" s="8"/>
      <c r="L97" s="8"/>
      <c r="M97" s="8"/>
      <c r="N97" s="8"/>
      <c r="O97" s="8"/>
      <c r="P97" s="8"/>
      <c r="Q97" s="8"/>
      <c r="R97" s="8"/>
      <c r="S97" s="8"/>
      <c r="T97" s="8"/>
      <c r="U97" s="8"/>
      <c r="V97" s="8"/>
      <c r="W97" s="8"/>
      <c r="X97" s="8"/>
      <c r="Y97" s="8"/>
      <c r="Z97" s="8"/>
    </row>
    <row r="98" spans="1:26" ht="12.75" customHeight="1">
      <c r="A98" s="8"/>
      <c r="B98" s="8"/>
      <c r="C98" s="8"/>
      <c r="D98" s="917"/>
      <c r="E98" s="8"/>
      <c r="F98" s="8"/>
      <c r="G98" s="8"/>
      <c r="H98" s="8"/>
      <c r="I98" s="982"/>
      <c r="J98" s="982"/>
      <c r="K98" s="8"/>
      <c r="L98" s="8"/>
      <c r="M98" s="8"/>
      <c r="N98" s="8"/>
      <c r="O98" s="8"/>
      <c r="P98" s="8"/>
      <c r="Q98" s="8"/>
      <c r="R98" s="8"/>
      <c r="S98" s="8"/>
      <c r="T98" s="8"/>
      <c r="U98" s="8"/>
      <c r="V98" s="8"/>
      <c r="W98" s="8"/>
      <c r="X98" s="8"/>
      <c r="Y98" s="8"/>
      <c r="Z98" s="8"/>
    </row>
    <row r="99" spans="1:26" ht="12.75" customHeight="1">
      <c r="A99" s="8"/>
      <c r="B99" s="8"/>
      <c r="C99" s="8"/>
      <c r="D99" s="917"/>
      <c r="E99" s="8"/>
      <c r="F99" s="8"/>
      <c r="G99" s="8"/>
      <c r="H99" s="8"/>
      <c r="I99" s="982"/>
      <c r="J99" s="982"/>
      <c r="K99" s="8"/>
      <c r="L99" s="8"/>
      <c r="M99" s="8"/>
      <c r="N99" s="8"/>
      <c r="O99" s="8"/>
      <c r="P99" s="8"/>
      <c r="Q99" s="8"/>
      <c r="R99" s="8"/>
      <c r="S99" s="8"/>
      <c r="T99" s="8"/>
      <c r="U99" s="8"/>
      <c r="V99" s="8"/>
      <c r="W99" s="8"/>
      <c r="X99" s="8"/>
      <c r="Y99" s="8"/>
      <c r="Z99" s="8"/>
    </row>
    <row r="100" spans="1:26" ht="12.75" customHeight="1">
      <c r="A100" s="8"/>
      <c r="B100" s="8"/>
      <c r="C100" s="8"/>
      <c r="D100" s="917"/>
      <c r="E100" s="8"/>
      <c r="F100" s="8"/>
      <c r="G100" s="8"/>
      <c r="H100" s="8"/>
      <c r="I100" s="982"/>
      <c r="J100" s="982"/>
      <c r="K100" s="8"/>
      <c r="L100" s="8"/>
      <c r="M100" s="8"/>
      <c r="N100" s="8"/>
      <c r="O100" s="8"/>
      <c r="P100" s="8"/>
      <c r="Q100" s="8"/>
      <c r="R100" s="8"/>
      <c r="S100" s="8"/>
      <c r="T100" s="8"/>
      <c r="U100" s="8"/>
      <c r="V100" s="8"/>
      <c r="W100" s="8"/>
      <c r="X100" s="8"/>
      <c r="Y100" s="8"/>
      <c r="Z100" s="8"/>
    </row>
    <row r="101" spans="1:26" ht="12.75" customHeight="1">
      <c r="A101" s="8"/>
      <c r="B101" s="8"/>
      <c r="C101" s="8"/>
      <c r="D101" s="917"/>
      <c r="E101" s="8"/>
      <c r="F101" s="8"/>
      <c r="G101" s="8"/>
      <c r="H101" s="8"/>
      <c r="I101" s="982"/>
      <c r="J101" s="982"/>
      <c r="K101" s="8"/>
      <c r="L101" s="8"/>
      <c r="M101" s="8"/>
      <c r="N101" s="8"/>
      <c r="O101" s="8"/>
      <c r="P101" s="8"/>
      <c r="Q101" s="8"/>
      <c r="R101" s="8"/>
      <c r="S101" s="8"/>
      <c r="T101" s="8"/>
      <c r="U101" s="8"/>
      <c r="V101" s="8"/>
      <c r="W101" s="8"/>
      <c r="X101" s="8"/>
      <c r="Y101" s="8"/>
      <c r="Z101" s="8"/>
    </row>
    <row r="102" spans="1:26" ht="12.75" customHeight="1">
      <c r="A102" s="8"/>
      <c r="B102" s="8"/>
      <c r="C102" s="8"/>
      <c r="D102" s="917"/>
      <c r="E102" s="8"/>
      <c r="F102" s="8"/>
      <c r="G102" s="8"/>
      <c r="H102" s="8"/>
      <c r="I102" s="982"/>
      <c r="J102" s="982"/>
      <c r="K102" s="8"/>
      <c r="L102" s="8"/>
      <c r="M102" s="8"/>
      <c r="N102" s="8"/>
      <c r="O102" s="8"/>
      <c r="P102" s="8"/>
      <c r="Q102" s="8"/>
      <c r="R102" s="8"/>
      <c r="S102" s="8"/>
      <c r="T102" s="8"/>
      <c r="U102" s="8"/>
      <c r="V102" s="8"/>
      <c r="W102" s="8"/>
      <c r="X102" s="8"/>
      <c r="Y102" s="8"/>
      <c r="Z102" s="8"/>
    </row>
    <row r="103" spans="1:26" ht="12.75" customHeight="1">
      <c r="A103" s="8"/>
      <c r="B103" s="8"/>
      <c r="C103" s="8"/>
      <c r="D103" s="917"/>
      <c r="E103" s="8"/>
      <c r="F103" s="8"/>
      <c r="G103" s="8"/>
      <c r="H103" s="8"/>
      <c r="I103" s="982"/>
      <c r="J103" s="982"/>
      <c r="K103" s="8"/>
      <c r="L103" s="8"/>
      <c r="M103" s="8"/>
      <c r="N103" s="8"/>
      <c r="O103" s="8"/>
      <c r="P103" s="8"/>
      <c r="Q103" s="8"/>
      <c r="R103" s="8"/>
      <c r="S103" s="8"/>
      <c r="T103" s="8"/>
      <c r="U103" s="8"/>
      <c r="V103" s="8"/>
      <c r="W103" s="8"/>
      <c r="X103" s="8"/>
      <c r="Y103" s="8"/>
      <c r="Z103" s="8"/>
    </row>
    <row r="104" spans="1:26" ht="12.75" customHeight="1">
      <c r="A104" s="8"/>
      <c r="B104" s="8"/>
      <c r="C104" s="8"/>
      <c r="D104" s="917"/>
      <c r="E104" s="8"/>
      <c r="F104" s="8"/>
      <c r="G104" s="8"/>
      <c r="H104" s="8"/>
      <c r="I104" s="982"/>
      <c r="J104" s="982"/>
      <c r="K104" s="8"/>
      <c r="L104" s="8"/>
      <c r="M104" s="8"/>
      <c r="N104" s="8"/>
      <c r="O104" s="8"/>
      <c r="P104" s="8"/>
      <c r="Q104" s="8"/>
      <c r="R104" s="8"/>
      <c r="S104" s="8"/>
      <c r="T104" s="8"/>
      <c r="U104" s="8"/>
      <c r="V104" s="8"/>
      <c r="W104" s="8"/>
      <c r="X104" s="8"/>
      <c r="Y104" s="8"/>
      <c r="Z104" s="8"/>
    </row>
    <row r="105" spans="1:26" ht="12.75" customHeight="1">
      <c r="A105" s="8"/>
      <c r="B105" s="8"/>
      <c r="C105" s="8"/>
      <c r="D105" s="917"/>
      <c r="E105" s="8"/>
      <c r="F105" s="8"/>
      <c r="G105" s="8"/>
      <c r="H105" s="8"/>
      <c r="I105" s="982"/>
      <c r="J105" s="982"/>
      <c r="K105" s="8"/>
      <c r="L105" s="8"/>
      <c r="M105" s="8"/>
      <c r="N105" s="8"/>
      <c r="O105" s="8"/>
      <c r="P105" s="8"/>
      <c r="Q105" s="8"/>
      <c r="R105" s="8"/>
      <c r="S105" s="8"/>
      <c r="T105" s="8"/>
      <c r="U105" s="8"/>
      <c r="V105" s="8"/>
      <c r="W105" s="8"/>
      <c r="X105" s="8"/>
      <c r="Y105" s="8"/>
      <c r="Z105" s="8"/>
    </row>
    <row r="106" spans="1:26" ht="12.75" customHeight="1">
      <c r="A106" s="8"/>
      <c r="B106" s="8"/>
      <c r="C106" s="8"/>
      <c r="D106" s="917"/>
      <c r="E106" s="8"/>
      <c r="F106" s="8"/>
      <c r="G106" s="8"/>
      <c r="H106" s="8"/>
      <c r="I106" s="982"/>
      <c r="J106" s="982"/>
      <c r="K106" s="8"/>
      <c r="L106" s="8"/>
      <c r="M106" s="8"/>
      <c r="N106" s="8"/>
      <c r="O106" s="8"/>
      <c r="P106" s="8"/>
      <c r="Q106" s="8"/>
      <c r="R106" s="8"/>
      <c r="S106" s="8"/>
      <c r="T106" s="8"/>
      <c r="U106" s="8"/>
      <c r="V106" s="8"/>
      <c r="W106" s="8"/>
      <c r="X106" s="8"/>
      <c r="Y106" s="8"/>
      <c r="Z106" s="8"/>
    </row>
    <row r="107" spans="1:26" ht="12.75" customHeight="1">
      <c r="A107" s="8"/>
      <c r="B107" s="8"/>
      <c r="C107" s="8"/>
      <c r="D107" s="917"/>
      <c r="E107" s="8"/>
      <c r="F107" s="8"/>
      <c r="G107" s="8"/>
      <c r="H107" s="8"/>
      <c r="I107" s="982"/>
      <c r="J107" s="982"/>
      <c r="K107" s="8"/>
      <c r="L107" s="8"/>
      <c r="M107" s="8"/>
      <c r="N107" s="8"/>
      <c r="O107" s="8"/>
      <c r="P107" s="8"/>
      <c r="Q107" s="8"/>
      <c r="R107" s="8"/>
      <c r="S107" s="8"/>
      <c r="T107" s="8"/>
      <c r="U107" s="8"/>
      <c r="V107" s="8"/>
      <c r="W107" s="8"/>
      <c r="X107" s="8"/>
      <c r="Y107" s="8"/>
      <c r="Z107" s="8"/>
    </row>
    <row r="108" spans="1:26" ht="12.75" customHeight="1">
      <c r="A108" s="8"/>
      <c r="B108" s="8"/>
      <c r="C108" s="8"/>
      <c r="D108" s="917"/>
      <c r="E108" s="8"/>
      <c r="F108" s="8"/>
      <c r="G108" s="8"/>
      <c r="H108" s="8"/>
      <c r="I108" s="982"/>
      <c r="J108" s="982"/>
      <c r="K108" s="8"/>
      <c r="L108" s="8"/>
      <c r="M108" s="8"/>
      <c r="N108" s="8"/>
      <c r="O108" s="8"/>
      <c r="P108" s="8"/>
      <c r="Q108" s="8"/>
      <c r="R108" s="8"/>
      <c r="S108" s="8"/>
      <c r="T108" s="8"/>
      <c r="U108" s="8"/>
      <c r="V108" s="8"/>
      <c r="W108" s="8"/>
      <c r="X108" s="8"/>
      <c r="Y108" s="8"/>
      <c r="Z108" s="8"/>
    </row>
    <row r="109" spans="1:26" ht="12.75" customHeight="1">
      <c r="A109" s="8"/>
      <c r="B109" s="8"/>
      <c r="C109" s="8"/>
      <c r="D109" s="917"/>
      <c r="E109" s="8"/>
      <c r="F109" s="8"/>
      <c r="G109" s="8"/>
      <c r="H109" s="8"/>
      <c r="I109" s="982"/>
      <c r="J109" s="982"/>
      <c r="K109" s="8"/>
      <c r="L109" s="8"/>
      <c r="M109" s="8"/>
      <c r="N109" s="8"/>
      <c r="O109" s="8"/>
      <c r="P109" s="8"/>
      <c r="Q109" s="8"/>
      <c r="R109" s="8"/>
      <c r="S109" s="8"/>
      <c r="T109" s="8"/>
      <c r="U109" s="8"/>
      <c r="V109" s="8"/>
      <c r="W109" s="8"/>
      <c r="X109" s="8"/>
      <c r="Y109" s="8"/>
      <c r="Z109" s="8"/>
    </row>
    <row r="110" spans="1:26" ht="12.75" customHeight="1">
      <c r="A110" s="8"/>
      <c r="B110" s="8"/>
      <c r="C110" s="8"/>
      <c r="D110" s="917"/>
      <c r="E110" s="8"/>
      <c r="F110" s="8"/>
      <c r="G110" s="8"/>
      <c r="H110" s="8"/>
      <c r="I110" s="982"/>
      <c r="J110" s="982"/>
      <c r="K110" s="8"/>
      <c r="L110" s="8"/>
      <c r="M110" s="8"/>
      <c r="N110" s="8"/>
      <c r="O110" s="8"/>
      <c r="P110" s="8"/>
      <c r="Q110" s="8"/>
      <c r="R110" s="8"/>
      <c r="S110" s="8"/>
      <c r="T110" s="8"/>
      <c r="U110" s="8"/>
      <c r="V110" s="8"/>
      <c r="W110" s="8"/>
      <c r="X110" s="8"/>
      <c r="Y110" s="8"/>
      <c r="Z110" s="8"/>
    </row>
    <row r="111" spans="1:26" ht="12.75" customHeight="1">
      <c r="A111" s="8"/>
      <c r="B111" s="8"/>
      <c r="C111" s="8"/>
      <c r="D111" s="917"/>
      <c r="E111" s="8"/>
      <c r="F111" s="8"/>
      <c r="G111" s="8"/>
      <c r="H111" s="8"/>
      <c r="I111" s="982"/>
      <c r="J111" s="982"/>
      <c r="K111" s="8"/>
      <c r="L111" s="8"/>
      <c r="M111" s="8"/>
      <c r="N111" s="8"/>
      <c r="O111" s="8"/>
      <c r="P111" s="8"/>
      <c r="Q111" s="8"/>
      <c r="R111" s="8"/>
      <c r="S111" s="8"/>
      <c r="T111" s="8"/>
      <c r="U111" s="8"/>
      <c r="V111" s="8"/>
      <c r="W111" s="8"/>
      <c r="X111" s="8"/>
      <c r="Y111" s="8"/>
      <c r="Z111" s="8"/>
    </row>
    <row r="112" spans="1:26" ht="12.75" customHeight="1">
      <c r="A112" s="8"/>
      <c r="B112" s="8"/>
      <c r="C112" s="8"/>
      <c r="D112" s="917"/>
      <c r="E112" s="8"/>
      <c r="F112" s="8"/>
      <c r="G112" s="8"/>
      <c r="H112" s="8"/>
      <c r="I112" s="982"/>
      <c r="J112" s="982"/>
      <c r="K112" s="8"/>
      <c r="L112" s="8"/>
      <c r="M112" s="8"/>
      <c r="N112" s="8"/>
      <c r="O112" s="8"/>
      <c r="P112" s="8"/>
      <c r="Q112" s="8"/>
      <c r="R112" s="8"/>
      <c r="S112" s="8"/>
      <c r="T112" s="8"/>
      <c r="U112" s="8"/>
      <c r="V112" s="8"/>
      <c r="W112" s="8"/>
      <c r="X112" s="8"/>
      <c r="Y112" s="8"/>
      <c r="Z112" s="8"/>
    </row>
    <row r="113" spans="1:26" ht="12.75" customHeight="1">
      <c r="A113" s="8"/>
      <c r="B113" s="8"/>
      <c r="C113" s="8"/>
      <c r="D113" s="917"/>
      <c r="E113" s="8"/>
      <c r="F113" s="8"/>
      <c r="G113" s="8"/>
      <c r="H113" s="8"/>
      <c r="I113" s="982"/>
      <c r="J113" s="982"/>
      <c r="K113" s="8"/>
      <c r="L113" s="8"/>
      <c r="M113" s="8"/>
      <c r="N113" s="8"/>
      <c r="O113" s="8"/>
      <c r="P113" s="8"/>
      <c r="Q113" s="8"/>
      <c r="R113" s="8"/>
      <c r="S113" s="8"/>
      <c r="T113" s="8"/>
      <c r="U113" s="8"/>
      <c r="V113" s="8"/>
      <c r="W113" s="8"/>
      <c r="X113" s="8"/>
      <c r="Y113" s="8"/>
      <c r="Z113" s="8"/>
    </row>
    <row r="114" spans="1:26" ht="12.75" customHeight="1">
      <c r="A114" s="8"/>
      <c r="B114" s="8"/>
      <c r="C114" s="8"/>
      <c r="D114" s="917"/>
      <c r="E114" s="8"/>
      <c r="F114" s="8"/>
      <c r="G114" s="8"/>
      <c r="H114" s="8"/>
      <c r="I114" s="982"/>
      <c r="J114" s="982"/>
      <c r="K114" s="8"/>
      <c r="L114" s="8"/>
      <c r="M114" s="8"/>
      <c r="N114" s="8"/>
      <c r="O114" s="8"/>
      <c r="P114" s="8"/>
      <c r="Q114" s="8"/>
      <c r="R114" s="8"/>
      <c r="S114" s="8"/>
      <c r="T114" s="8"/>
      <c r="U114" s="8"/>
      <c r="V114" s="8"/>
      <c r="W114" s="8"/>
      <c r="X114" s="8"/>
      <c r="Y114" s="8"/>
      <c r="Z114" s="8"/>
    </row>
    <row r="115" spans="1:26" ht="12.75" customHeight="1">
      <c r="A115" s="8"/>
      <c r="B115" s="8"/>
      <c r="C115" s="8"/>
      <c r="D115" s="917"/>
      <c r="E115" s="8"/>
      <c r="F115" s="8"/>
      <c r="G115" s="8"/>
      <c r="H115" s="8"/>
      <c r="I115" s="982"/>
      <c r="J115" s="982"/>
      <c r="K115" s="8"/>
      <c r="L115" s="8"/>
      <c r="M115" s="8"/>
      <c r="N115" s="8"/>
      <c r="O115" s="8"/>
      <c r="P115" s="8"/>
      <c r="Q115" s="8"/>
      <c r="R115" s="8"/>
      <c r="S115" s="8"/>
      <c r="T115" s="8"/>
      <c r="U115" s="8"/>
      <c r="V115" s="8"/>
      <c r="W115" s="8"/>
      <c r="X115" s="8"/>
      <c r="Y115" s="8"/>
      <c r="Z115" s="8"/>
    </row>
    <row r="116" spans="1:26" ht="12.75" customHeight="1">
      <c r="A116" s="8"/>
      <c r="B116" s="8"/>
      <c r="C116" s="8"/>
      <c r="D116" s="917"/>
      <c r="E116" s="8"/>
      <c r="F116" s="8"/>
      <c r="G116" s="8"/>
      <c r="H116" s="8"/>
      <c r="I116" s="982"/>
      <c r="J116" s="982"/>
      <c r="K116" s="8"/>
      <c r="L116" s="8"/>
      <c r="M116" s="8"/>
      <c r="N116" s="8"/>
      <c r="O116" s="8"/>
      <c r="P116" s="8"/>
      <c r="Q116" s="8"/>
      <c r="R116" s="8"/>
      <c r="S116" s="8"/>
      <c r="T116" s="8"/>
      <c r="U116" s="8"/>
      <c r="V116" s="8"/>
      <c r="W116" s="8"/>
      <c r="X116" s="8"/>
      <c r="Y116" s="8"/>
      <c r="Z116" s="8"/>
    </row>
    <row r="117" spans="1:26" ht="12.75" customHeight="1">
      <c r="A117" s="8"/>
      <c r="B117" s="8"/>
      <c r="C117" s="8"/>
      <c r="D117" s="917"/>
      <c r="E117" s="8"/>
      <c r="F117" s="8"/>
      <c r="G117" s="8"/>
      <c r="H117" s="8"/>
      <c r="I117" s="982"/>
      <c r="J117" s="982"/>
      <c r="K117" s="8"/>
      <c r="L117" s="8"/>
      <c r="M117" s="8"/>
      <c r="N117" s="8"/>
      <c r="O117" s="8"/>
      <c r="P117" s="8"/>
      <c r="Q117" s="8"/>
      <c r="R117" s="8"/>
      <c r="S117" s="8"/>
      <c r="T117" s="8"/>
      <c r="U117" s="8"/>
      <c r="V117" s="8"/>
      <c r="W117" s="8"/>
      <c r="X117" s="8"/>
      <c r="Y117" s="8"/>
      <c r="Z117" s="8"/>
    </row>
    <row r="118" spans="1:26" ht="12.75" customHeight="1">
      <c r="A118" s="8"/>
      <c r="B118" s="8"/>
      <c r="C118" s="8"/>
      <c r="D118" s="917"/>
      <c r="E118" s="8"/>
      <c r="F118" s="8"/>
      <c r="G118" s="8"/>
      <c r="H118" s="8"/>
      <c r="I118" s="982"/>
      <c r="J118" s="982"/>
      <c r="K118" s="8"/>
      <c r="L118" s="8"/>
      <c r="M118" s="8"/>
      <c r="N118" s="8"/>
      <c r="O118" s="8"/>
      <c r="P118" s="8"/>
      <c r="Q118" s="8"/>
      <c r="R118" s="8"/>
      <c r="S118" s="8"/>
      <c r="T118" s="8"/>
      <c r="U118" s="8"/>
      <c r="V118" s="8"/>
      <c r="W118" s="8"/>
      <c r="X118" s="8"/>
      <c r="Y118" s="8"/>
      <c r="Z118" s="8"/>
    </row>
    <row r="119" spans="1:26" ht="12.75" customHeight="1">
      <c r="A119" s="8"/>
      <c r="B119" s="8"/>
      <c r="C119" s="8"/>
      <c r="D119" s="917"/>
      <c r="E119" s="8"/>
      <c r="F119" s="8"/>
      <c r="G119" s="8"/>
      <c r="H119" s="8"/>
      <c r="I119" s="982"/>
      <c r="J119" s="982"/>
      <c r="K119" s="8"/>
      <c r="L119" s="8"/>
      <c r="M119" s="8"/>
      <c r="N119" s="8"/>
      <c r="O119" s="8"/>
      <c r="P119" s="8"/>
      <c r="Q119" s="8"/>
      <c r="R119" s="8"/>
      <c r="S119" s="8"/>
      <c r="T119" s="8"/>
      <c r="U119" s="8"/>
      <c r="V119" s="8"/>
      <c r="W119" s="8"/>
      <c r="X119" s="8"/>
      <c r="Y119" s="8"/>
      <c r="Z119" s="8"/>
    </row>
    <row r="120" spans="1:26" ht="12.75" customHeight="1">
      <c r="A120" s="8"/>
      <c r="B120" s="8"/>
      <c r="C120" s="8"/>
      <c r="D120" s="917"/>
      <c r="E120" s="8"/>
      <c r="F120" s="8"/>
      <c r="G120" s="8"/>
      <c r="H120" s="8"/>
      <c r="I120" s="982"/>
      <c r="J120" s="982"/>
      <c r="K120" s="8"/>
      <c r="L120" s="8"/>
      <c r="M120" s="8"/>
      <c r="N120" s="8"/>
      <c r="O120" s="8"/>
      <c r="P120" s="8"/>
      <c r="Q120" s="8"/>
      <c r="R120" s="8"/>
      <c r="S120" s="8"/>
      <c r="T120" s="8"/>
      <c r="U120" s="8"/>
      <c r="V120" s="8"/>
      <c r="W120" s="8"/>
      <c r="X120" s="8"/>
      <c r="Y120" s="8"/>
      <c r="Z120" s="8"/>
    </row>
    <row r="121" spans="1:26" ht="12.75" customHeight="1">
      <c r="A121" s="8"/>
      <c r="B121" s="8"/>
      <c r="C121" s="8"/>
      <c r="D121" s="917"/>
      <c r="E121" s="8"/>
      <c r="F121" s="8"/>
      <c r="G121" s="8"/>
      <c r="H121" s="8"/>
      <c r="I121" s="982"/>
      <c r="J121" s="982"/>
      <c r="K121" s="8"/>
      <c r="L121" s="8"/>
      <c r="M121" s="8"/>
      <c r="N121" s="8"/>
      <c r="O121" s="8"/>
      <c r="P121" s="8"/>
      <c r="Q121" s="8"/>
      <c r="R121" s="8"/>
      <c r="S121" s="8"/>
      <c r="T121" s="8"/>
      <c r="U121" s="8"/>
      <c r="V121" s="8"/>
      <c r="W121" s="8"/>
      <c r="X121" s="8"/>
      <c r="Y121" s="8"/>
      <c r="Z121" s="8"/>
    </row>
    <row r="122" spans="1:26" ht="12.75" customHeight="1">
      <c r="A122" s="8"/>
      <c r="B122" s="8"/>
      <c r="C122" s="8"/>
      <c r="D122" s="917"/>
      <c r="E122" s="8"/>
      <c r="F122" s="8"/>
      <c r="G122" s="8"/>
      <c r="H122" s="8"/>
      <c r="I122" s="982"/>
      <c r="J122" s="982"/>
      <c r="K122" s="8"/>
      <c r="L122" s="8"/>
      <c r="M122" s="8"/>
      <c r="N122" s="8"/>
      <c r="O122" s="8"/>
      <c r="P122" s="8"/>
      <c r="Q122" s="8"/>
      <c r="R122" s="8"/>
      <c r="S122" s="8"/>
      <c r="T122" s="8"/>
      <c r="U122" s="8"/>
      <c r="V122" s="8"/>
      <c r="W122" s="8"/>
      <c r="X122" s="8"/>
      <c r="Y122" s="8"/>
      <c r="Z122" s="8"/>
    </row>
    <row r="123" spans="1:26" ht="12.75" customHeight="1">
      <c r="A123" s="8"/>
      <c r="B123" s="8"/>
      <c r="C123" s="8"/>
      <c r="D123" s="917"/>
      <c r="E123" s="8"/>
      <c r="F123" s="8"/>
      <c r="G123" s="8"/>
      <c r="H123" s="8"/>
      <c r="I123" s="982"/>
      <c r="J123" s="982"/>
      <c r="K123" s="8"/>
      <c r="L123" s="8"/>
      <c r="M123" s="8"/>
      <c r="N123" s="8"/>
      <c r="O123" s="8"/>
      <c r="P123" s="8"/>
      <c r="Q123" s="8"/>
      <c r="R123" s="8"/>
      <c r="S123" s="8"/>
      <c r="T123" s="8"/>
      <c r="U123" s="8"/>
      <c r="V123" s="8"/>
      <c r="W123" s="8"/>
      <c r="X123" s="8"/>
      <c r="Y123" s="8"/>
      <c r="Z123" s="8"/>
    </row>
    <row r="124" spans="1:26" ht="12.75" customHeight="1">
      <c r="A124" s="8"/>
      <c r="B124" s="8"/>
      <c r="C124" s="8"/>
      <c r="D124" s="917"/>
      <c r="E124" s="8"/>
      <c r="F124" s="8"/>
      <c r="G124" s="8"/>
      <c r="H124" s="8"/>
      <c r="I124" s="982"/>
      <c r="J124" s="982"/>
      <c r="K124" s="8"/>
      <c r="L124" s="8"/>
      <c r="M124" s="8"/>
      <c r="N124" s="8"/>
      <c r="O124" s="8"/>
      <c r="P124" s="8"/>
      <c r="Q124" s="8"/>
      <c r="R124" s="8"/>
      <c r="S124" s="8"/>
      <c r="T124" s="8"/>
      <c r="U124" s="8"/>
      <c r="V124" s="8"/>
      <c r="W124" s="8"/>
      <c r="X124" s="8"/>
      <c r="Y124" s="8"/>
      <c r="Z124" s="8"/>
    </row>
    <row r="125" spans="1:26" ht="12.75" customHeight="1">
      <c r="A125" s="8"/>
      <c r="B125" s="8"/>
      <c r="C125" s="8"/>
      <c r="D125" s="917"/>
      <c r="E125" s="8"/>
      <c r="F125" s="8"/>
      <c r="G125" s="8"/>
      <c r="H125" s="8"/>
      <c r="I125" s="982"/>
      <c r="J125" s="982"/>
      <c r="K125" s="8"/>
      <c r="L125" s="8"/>
      <c r="M125" s="8"/>
      <c r="N125" s="8"/>
      <c r="O125" s="8"/>
      <c r="P125" s="8"/>
      <c r="Q125" s="8"/>
      <c r="R125" s="8"/>
      <c r="S125" s="8"/>
      <c r="T125" s="8"/>
      <c r="U125" s="8"/>
      <c r="V125" s="8"/>
      <c r="W125" s="8"/>
      <c r="X125" s="8"/>
      <c r="Y125" s="8"/>
      <c r="Z125" s="8"/>
    </row>
    <row r="126" spans="1:26" ht="12.75" customHeight="1">
      <c r="A126" s="8"/>
      <c r="B126" s="8"/>
      <c r="C126" s="8"/>
      <c r="D126" s="917"/>
      <c r="E126" s="8"/>
      <c r="F126" s="8"/>
      <c r="G126" s="8"/>
      <c r="H126" s="8"/>
      <c r="I126" s="982"/>
      <c r="J126" s="982"/>
      <c r="K126" s="8"/>
      <c r="L126" s="8"/>
      <c r="M126" s="8"/>
      <c r="N126" s="8"/>
      <c r="O126" s="8"/>
      <c r="P126" s="8"/>
      <c r="Q126" s="8"/>
      <c r="R126" s="8"/>
      <c r="S126" s="8"/>
      <c r="T126" s="8"/>
      <c r="U126" s="8"/>
      <c r="V126" s="8"/>
      <c r="W126" s="8"/>
      <c r="X126" s="8"/>
      <c r="Y126" s="8"/>
      <c r="Z126" s="8"/>
    </row>
    <row r="127" spans="1:26" ht="12.75" customHeight="1">
      <c r="A127" s="8"/>
      <c r="B127" s="8"/>
      <c r="C127" s="8"/>
      <c r="D127" s="917"/>
      <c r="E127" s="8"/>
      <c r="F127" s="8"/>
      <c r="G127" s="8"/>
      <c r="H127" s="8"/>
      <c r="I127" s="982"/>
      <c r="J127" s="982"/>
      <c r="K127" s="8"/>
      <c r="L127" s="8"/>
      <c r="M127" s="8"/>
      <c r="N127" s="8"/>
      <c r="O127" s="8"/>
      <c r="P127" s="8"/>
      <c r="Q127" s="8"/>
      <c r="R127" s="8"/>
      <c r="S127" s="8"/>
      <c r="T127" s="8"/>
      <c r="U127" s="8"/>
      <c r="V127" s="8"/>
      <c r="W127" s="8"/>
      <c r="X127" s="8"/>
      <c r="Y127" s="8"/>
      <c r="Z127" s="8"/>
    </row>
    <row r="128" spans="1:26" ht="12.75" customHeight="1">
      <c r="A128" s="8"/>
      <c r="B128" s="8"/>
      <c r="C128" s="8"/>
      <c r="D128" s="917"/>
      <c r="E128" s="8"/>
      <c r="F128" s="8"/>
      <c r="G128" s="8"/>
      <c r="H128" s="8"/>
      <c r="I128" s="982"/>
      <c r="J128" s="982"/>
      <c r="K128" s="8"/>
      <c r="L128" s="8"/>
      <c r="M128" s="8"/>
      <c r="N128" s="8"/>
      <c r="O128" s="8"/>
      <c r="P128" s="8"/>
      <c r="Q128" s="8"/>
      <c r="R128" s="8"/>
      <c r="S128" s="8"/>
      <c r="T128" s="8"/>
      <c r="U128" s="8"/>
      <c r="V128" s="8"/>
      <c r="W128" s="8"/>
      <c r="X128" s="8"/>
      <c r="Y128" s="8"/>
      <c r="Z128" s="8"/>
    </row>
    <row r="129" spans="1:26" ht="12.75" customHeight="1">
      <c r="A129" s="8"/>
      <c r="B129" s="8"/>
      <c r="C129" s="8"/>
      <c r="D129" s="917"/>
      <c r="E129" s="8"/>
      <c r="F129" s="8"/>
      <c r="G129" s="8"/>
      <c r="H129" s="8"/>
      <c r="I129" s="982"/>
      <c r="J129" s="982"/>
      <c r="K129" s="8"/>
      <c r="L129" s="8"/>
      <c r="M129" s="8"/>
      <c r="N129" s="8"/>
      <c r="O129" s="8"/>
      <c r="P129" s="8"/>
      <c r="Q129" s="8"/>
      <c r="R129" s="8"/>
      <c r="S129" s="8"/>
      <c r="T129" s="8"/>
      <c r="U129" s="8"/>
      <c r="V129" s="8"/>
      <c r="W129" s="8"/>
      <c r="X129" s="8"/>
      <c r="Y129" s="8"/>
      <c r="Z129" s="8"/>
    </row>
    <row r="130" spans="1:26" ht="12.75" customHeight="1">
      <c r="A130" s="8"/>
      <c r="B130" s="8"/>
      <c r="C130" s="8"/>
      <c r="D130" s="917"/>
      <c r="E130" s="8"/>
      <c r="F130" s="8"/>
      <c r="G130" s="8"/>
      <c r="H130" s="8"/>
      <c r="I130" s="982"/>
      <c r="J130" s="982"/>
      <c r="K130" s="8"/>
      <c r="L130" s="8"/>
      <c r="M130" s="8"/>
      <c r="N130" s="8"/>
      <c r="O130" s="8"/>
      <c r="P130" s="8"/>
      <c r="Q130" s="8"/>
      <c r="R130" s="8"/>
      <c r="S130" s="8"/>
      <c r="T130" s="8"/>
      <c r="U130" s="8"/>
      <c r="V130" s="8"/>
      <c r="W130" s="8"/>
      <c r="X130" s="8"/>
      <c r="Y130" s="8"/>
      <c r="Z130" s="8"/>
    </row>
    <row r="131" spans="1:26" ht="12.75" customHeight="1">
      <c r="A131" s="8"/>
      <c r="B131" s="8"/>
      <c r="C131" s="8"/>
      <c r="D131" s="917"/>
      <c r="E131" s="8"/>
      <c r="F131" s="8"/>
      <c r="G131" s="8"/>
      <c r="H131" s="8"/>
      <c r="I131" s="982"/>
      <c r="J131" s="982"/>
      <c r="K131" s="8"/>
      <c r="L131" s="8"/>
      <c r="M131" s="8"/>
      <c r="N131" s="8"/>
      <c r="O131" s="8"/>
      <c r="P131" s="8"/>
      <c r="Q131" s="8"/>
      <c r="R131" s="8"/>
      <c r="S131" s="8"/>
      <c r="T131" s="8"/>
      <c r="U131" s="8"/>
      <c r="V131" s="8"/>
      <c r="W131" s="8"/>
      <c r="X131" s="8"/>
      <c r="Y131" s="8"/>
      <c r="Z131" s="8"/>
    </row>
    <row r="132" spans="1:26" ht="12.75" customHeight="1">
      <c r="A132" s="8"/>
      <c r="B132" s="8"/>
      <c r="C132" s="8"/>
      <c r="D132" s="917"/>
      <c r="E132" s="8"/>
      <c r="F132" s="8"/>
      <c r="G132" s="8"/>
      <c r="H132" s="8"/>
      <c r="I132" s="982"/>
      <c r="J132" s="982"/>
      <c r="K132" s="8"/>
      <c r="L132" s="8"/>
      <c r="M132" s="8"/>
      <c r="N132" s="8"/>
      <c r="O132" s="8"/>
      <c r="P132" s="8"/>
      <c r="Q132" s="8"/>
      <c r="R132" s="8"/>
      <c r="S132" s="8"/>
      <c r="T132" s="8"/>
      <c r="U132" s="8"/>
      <c r="V132" s="8"/>
      <c r="W132" s="8"/>
      <c r="X132" s="8"/>
      <c r="Y132" s="8"/>
      <c r="Z132" s="8"/>
    </row>
    <row r="133" spans="1:26" ht="12.75" customHeight="1">
      <c r="A133" s="8"/>
      <c r="B133" s="8"/>
      <c r="C133" s="8"/>
      <c r="D133" s="917"/>
      <c r="E133" s="8"/>
      <c r="F133" s="8"/>
      <c r="G133" s="8"/>
      <c r="H133" s="8"/>
      <c r="I133" s="982"/>
      <c r="J133" s="982"/>
      <c r="K133" s="8"/>
      <c r="L133" s="8"/>
      <c r="M133" s="8"/>
      <c r="N133" s="8"/>
      <c r="O133" s="8"/>
      <c r="P133" s="8"/>
      <c r="Q133" s="8"/>
      <c r="R133" s="8"/>
      <c r="S133" s="8"/>
      <c r="T133" s="8"/>
      <c r="U133" s="8"/>
      <c r="V133" s="8"/>
      <c r="W133" s="8"/>
      <c r="X133" s="8"/>
      <c r="Y133" s="8"/>
      <c r="Z133" s="8"/>
    </row>
    <row r="134" spans="1:26" ht="12.75" customHeight="1">
      <c r="A134" s="8"/>
      <c r="B134" s="8"/>
      <c r="C134" s="8"/>
      <c r="D134" s="917"/>
      <c r="E134" s="8"/>
      <c r="F134" s="8"/>
      <c r="G134" s="8"/>
      <c r="H134" s="8"/>
      <c r="I134" s="982"/>
      <c r="J134" s="982"/>
      <c r="K134" s="8"/>
      <c r="L134" s="8"/>
      <c r="M134" s="8"/>
      <c r="N134" s="8"/>
      <c r="O134" s="8"/>
      <c r="P134" s="8"/>
      <c r="Q134" s="8"/>
      <c r="R134" s="8"/>
      <c r="S134" s="8"/>
      <c r="T134" s="8"/>
      <c r="U134" s="8"/>
      <c r="V134" s="8"/>
      <c r="W134" s="8"/>
      <c r="X134" s="8"/>
      <c r="Y134" s="8"/>
      <c r="Z134" s="8"/>
    </row>
    <row r="135" spans="1:26" ht="12.75" customHeight="1">
      <c r="A135" s="8"/>
      <c r="B135" s="8"/>
      <c r="C135" s="8"/>
      <c r="D135" s="917"/>
      <c r="E135" s="8"/>
      <c r="F135" s="8"/>
      <c r="G135" s="8"/>
      <c r="H135" s="8"/>
      <c r="I135" s="982"/>
      <c r="J135" s="982"/>
      <c r="K135" s="8"/>
      <c r="L135" s="8"/>
      <c r="M135" s="8"/>
      <c r="N135" s="8"/>
      <c r="O135" s="8"/>
      <c r="P135" s="8"/>
      <c r="Q135" s="8"/>
      <c r="R135" s="8"/>
      <c r="S135" s="8"/>
      <c r="T135" s="8"/>
      <c r="U135" s="8"/>
      <c r="V135" s="8"/>
      <c r="W135" s="8"/>
      <c r="X135" s="8"/>
      <c r="Y135" s="8"/>
      <c r="Z135" s="8"/>
    </row>
    <row r="136" spans="1:26" ht="12.75" customHeight="1">
      <c r="A136" s="8"/>
      <c r="B136" s="8"/>
      <c r="C136" s="8"/>
      <c r="D136" s="917"/>
      <c r="E136" s="8"/>
      <c r="F136" s="8"/>
      <c r="G136" s="8"/>
      <c r="H136" s="8"/>
      <c r="I136" s="982"/>
      <c r="J136" s="982"/>
      <c r="K136" s="8"/>
      <c r="L136" s="8"/>
      <c r="M136" s="8"/>
      <c r="N136" s="8"/>
      <c r="O136" s="8"/>
      <c r="P136" s="8"/>
      <c r="Q136" s="8"/>
      <c r="R136" s="8"/>
      <c r="S136" s="8"/>
      <c r="T136" s="8"/>
      <c r="U136" s="8"/>
      <c r="V136" s="8"/>
      <c r="W136" s="8"/>
      <c r="X136" s="8"/>
      <c r="Y136" s="8"/>
      <c r="Z136" s="8"/>
    </row>
    <row r="137" spans="1:26" ht="12.75" customHeight="1">
      <c r="A137" s="8"/>
      <c r="B137" s="8"/>
      <c r="C137" s="8"/>
      <c r="D137" s="917"/>
      <c r="E137" s="8"/>
      <c r="F137" s="8"/>
      <c r="G137" s="8"/>
      <c r="H137" s="8"/>
      <c r="I137" s="982"/>
      <c r="J137" s="982"/>
      <c r="K137" s="8"/>
      <c r="L137" s="8"/>
      <c r="M137" s="8"/>
      <c r="N137" s="8"/>
      <c r="O137" s="8"/>
      <c r="P137" s="8"/>
      <c r="Q137" s="8"/>
      <c r="R137" s="8"/>
      <c r="S137" s="8"/>
      <c r="T137" s="8"/>
      <c r="U137" s="8"/>
      <c r="V137" s="8"/>
      <c r="W137" s="8"/>
      <c r="X137" s="8"/>
      <c r="Y137" s="8"/>
      <c r="Z137" s="8"/>
    </row>
    <row r="138" spans="1:26" ht="12.75" customHeight="1">
      <c r="A138" s="8"/>
      <c r="B138" s="8"/>
      <c r="C138" s="8"/>
      <c r="D138" s="917"/>
      <c r="E138" s="8"/>
      <c r="F138" s="8"/>
      <c r="G138" s="8"/>
      <c r="H138" s="8"/>
      <c r="I138" s="982"/>
      <c r="J138" s="982"/>
      <c r="K138" s="8"/>
      <c r="L138" s="8"/>
      <c r="M138" s="8"/>
      <c r="N138" s="8"/>
      <c r="O138" s="8"/>
      <c r="P138" s="8"/>
      <c r="Q138" s="8"/>
      <c r="R138" s="8"/>
      <c r="S138" s="8"/>
      <c r="T138" s="8"/>
      <c r="U138" s="8"/>
      <c r="V138" s="8"/>
      <c r="W138" s="8"/>
      <c r="X138" s="8"/>
      <c r="Y138" s="8"/>
      <c r="Z138" s="8"/>
    </row>
    <row r="139" spans="1:26" ht="12.75" customHeight="1">
      <c r="A139" s="8"/>
      <c r="B139" s="8"/>
      <c r="C139" s="8"/>
      <c r="D139" s="917"/>
      <c r="E139" s="8"/>
      <c r="F139" s="8"/>
      <c r="G139" s="8"/>
      <c r="H139" s="8"/>
      <c r="I139" s="982"/>
      <c r="J139" s="982"/>
      <c r="K139" s="8"/>
      <c r="L139" s="8"/>
      <c r="M139" s="8"/>
      <c r="N139" s="8"/>
      <c r="O139" s="8"/>
      <c r="P139" s="8"/>
      <c r="Q139" s="8"/>
      <c r="R139" s="8"/>
      <c r="S139" s="8"/>
      <c r="T139" s="8"/>
      <c r="U139" s="8"/>
      <c r="V139" s="8"/>
      <c r="W139" s="8"/>
      <c r="X139" s="8"/>
      <c r="Y139" s="8"/>
      <c r="Z139" s="8"/>
    </row>
    <row r="140" spans="1:26" ht="12.75" customHeight="1">
      <c r="A140" s="8"/>
      <c r="B140" s="8"/>
      <c r="C140" s="8"/>
      <c r="D140" s="917"/>
      <c r="E140" s="8"/>
      <c r="F140" s="8"/>
      <c r="G140" s="8"/>
      <c r="H140" s="8"/>
      <c r="I140" s="982"/>
      <c r="J140" s="982"/>
      <c r="K140" s="8"/>
      <c r="L140" s="8"/>
      <c r="M140" s="8"/>
      <c r="N140" s="8"/>
      <c r="O140" s="8"/>
      <c r="P140" s="8"/>
      <c r="Q140" s="8"/>
      <c r="R140" s="8"/>
      <c r="S140" s="8"/>
      <c r="T140" s="8"/>
      <c r="U140" s="8"/>
      <c r="V140" s="8"/>
      <c r="W140" s="8"/>
      <c r="X140" s="8"/>
      <c r="Y140" s="8"/>
      <c r="Z140" s="8"/>
    </row>
    <row r="141" spans="1:26" ht="12.75" customHeight="1">
      <c r="A141" s="8"/>
      <c r="B141" s="8"/>
      <c r="C141" s="8"/>
      <c r="D141" s="917"/>
      <c r="E141" s="8"/>
      <c r="F141" s="8"/>
      <c r="G141" s="8"/>
      <c r="H141" s="8"/>
      <c r="I141" s="982"/>
      <c r="J141" s="982"/>
      <c r="K141" s="8"/>
      <c r="L141" s="8"/>
      <c r="M141" s="8"/>
      <c r="N141" s="8"/>
      <c r="O141" s="8"/>
      <c r="P141" s="8"/>
      <c r="Q141" s="8"/>
      <c r="R141" s="8"/>
      <c r="S141" s="8"/>
      <c r="T141" s="8"/>
      <c r="U141" s="8"/>
      <c r="V141" s="8"/>
      <c r="W141" s="8"/>
      <c r="X141" s="8"/>
      <c r="Y141" s="8"/>
      <c r="Z141" s="8"/>
    </row>
    <row r="142" spans="1:26" ht="12.75" customHeight="1">
      <c r="A142" s="8"/>
      <c r="B142" s="8"/>
      <c r="C142" s="8"/>
      <c r="D142" s="917"/>
      <c r="E142" s="8"/>
      <c r="F142" s="8"/>
      <c r="G142" s="8"/>
      <c r="H142" s="8"/>
      <c r="I142" s="982"/>
      <c r="J142" s="982"/>
      <c r="K142" s="8"/>
      <c r="L142" s="8"/>
      <c r="M142" s="8"/>
      <c r="N142" s="8"/>
      <c r="O142" s="8"/>
      <c r="P142" s="8"/>
      <c r="Q142" s="8"/>
      <c r="R142" s="8"/>
      <c r="S142" s="8"/>
      <c r="T142" s="8"/>
      <c r="U142" s="8"/>
      <c r="V142" s="8"/>
      <c r="W142" s="8"/>
      <c r="X142" s="8"/>
      <c r="Y142" s="8"/>
      <c r="Z142" s="8"/>
    </row>
    <row r="143" spans="1:26" ht="12.75" customHeight="1">
      <c r="A143" s="8"/>
      <c r="B143" s="8"/>
      <c r="C143" s="8"/>
      <c r="D143" s="917"/>
      <c r="E143" s="8"/>
      <c r="F143" s="8"/>
      <c r="G143" s="8"/>
      <c r="H143" s="8"/>
      <c r="I143" s="982"/>
      <c r="J143" s="982"/>
      <c r="K143" s="8"/>
      <c r="L143" s="8"/>
      <c r="M143" s="8"/>
      <c r="N143" s="8"/>
      <c r="O143" s="8"/>
      <c r="P143" s="8"/>
      <c r="Q143" s="8"/>
      <c r="R143" s="8"/>
      <c r="S143" s="8"/>
      <c r="T143" s="8"/>
      <c r="U143" s="8"/>
      <c r="V143" s="8"/>
      <c r="W143" s="8"/>
      <c r="X143" s="8"/>
      <c r="Y143" s="8"/>
      <c r="Z143" s="8"/>
    </row>
    <row r="144" spans="1:26" ht="12.75" customHeight="1">
      <c r="A144" s="8"/>
      <c r="B144" s="8"/>
      <c r="C144" s="8"/>
      <c r="D144" s="917"/>
      <c r="E144" s="8"/>
      <c r="F144" s="8"/>
      <c r="G144" s="8"/>
      <c r="H144" s="8"/>
      <c r="I144" s="982"/>
      <c r="J144" s="982"/>
      <c r="K144" s="8"/>
      <c r="L144" s="8"/>
      <c r="M144" s="8"/>
      <c r="N144" s="8"/>
      <c r="O144" s="8"/>
      <c r="P144" s="8"/>
      <c r="Q144" s="8"/>
      <c r="R144" s="8"/>
      <c r="S144" s="8"/>
      <c r="T144" s="8"/>
      <c r="U144" s="8"/>
      <c r="V144" s="8"/>
      <c r="W144" s="8"/>
      <c r="X144" s="8"/>
      <c r="Y144" s="8"/>
      <c r="Z144" s="8"/>
    </row>
    <row r="145" spans="1:26" ht="12.75" customHeight="1">
      <c r="A145" s="8"/>
      <c r="B145" s="8"/>
      <c r="C145" s="8"/>
      <c r="D145" s="917"/>
      <c r="E145" s="8"/>
      <c r="F145" s="8"/>
      <c r="G145" s="8"/>
      <c r="H145" s="8"/>
      <c r="I145" s="982"/>
      <c r="J145" s="982"/>
      <c r="K145" s="8"/>
      <c r="L145" s="8"/>
      <c r="M145" s="8"/>
      <c r="N145" s="8"/>
      <c r="O145" s="8"/>
      <c r="P145" s="8"/>
      <c r="Q145" s="8"/>
      <c r="R145" s="8"/>
      <c r="S145" s="8"/>
      <c r="T145" s="8"/>
      <c r="U145" s="8"/>
      <c r="V145" s="8"/>
      <c r="W145" s="8"/>
      <c r="X145" s="8"/>
      <c r="Y145" s="8"/>
      <c r="Z145" s="8"/>
    </row>
    <row r="146" spans="1:26" ht="12.75" customHeight="1">
      <c r="A146" s="8"/>
      <c r="B146" s="8"/>
      <c r="C146" s="8"/>
      <c r="D146" s="917"/>
      <c r="E146" s="8"/>
      <c r="F146" s="8"/>
      <c r="G146" s="8"/>
      <c r="H146" s="8"/>
      <c r="I146" s="982"/>
      <c r="J146" s="982"/>
      <c r="K146" s="8"/>
      <c r="L146" s="8"/>
      <c r="M146" s="8"/>
      <c r="N146" s="8"/>
      <c r="O146" s="8"/>
      <c r="P146" s="8"/>
      <c r="Q146" s="8"/>
      <c r="R146" s="8"/>
      <c r="S146" s="8"/>
      <c r="T146" s="8"/>
      <c r="U146" s="8"/>
      <c r="V146" s="8"/>
      <c r="W146" s="8"/>
      <c r="X146" s="8"/>
      <c r="Y146" s="8"/>
      <c r="Z146" s="8"/>
    </row>
    <row r="147" spans="1:26" ht="12.75" customHeight="1">
      <c r="A147" s="8"/>
      <c r="B147" s="8"/>
      <c r="C147" s="8"/>
      <c r="D147" s="917"/>
      <c r="E147" s="8"/>
      <c r="F147" s="8"/>
      <c r="G147" s="8"/>
      <c r="H147" s="8"/>
      <c r="I147" s="982"/>
      <c r="J147" s="982"/>
      <c r="K147" s="8"/>
      <c r="L147" s="8"/>
      <c r="M147" s="8"/>
      <c r="N147" s="8"/>
      <c r="O147" s="8"/>
      <c r="P147" s="8"/>
      <c r="Q147" s="8"/>
      <c r="R147" s="8"/>
      <c r="S147" s="8"/>
      <c r="T147" s="8"/>
      <c r="U147" s="8"/>
      <c r="V147" s="8"/>
      <c r="W147" s="8"/>
      <c r="X147" s="8"/>
      <c r="Y147" s="8"/>
      <c r="Z147" s="8"/>
    </row>
    <row r="148" spans="1:26" ht="12.75" customHeight="1">
      <c r="A148" s="8"/>
      <c r="B148" s="8"/>
      <c r="C148" s="8"/>
      <c r="D148" s="917"/>
      <c r="E148" s="8"/>
      <c r="F148" s="8"/>
      <c r="G148" s="8"/>
      <c r="H148" s="8"/>
      <c r="I148" s="982"/>
      <c r="J148" s="982"/>
      <c r="K148" s="8"/>
      <c r="L148" s="8"/>
      <c r="M148" s="8"/>
      <c r="N148" s="8"/>
      <c r="O148" s="8"/>
      <c r="P148" s="8"/>
      <c r="Q148" s="8"/>
      <c r="R148" s="8"/>
      <c r="S148" s="8"/>
      <c r="T148" s="8"/>
      <c r="U148" s="8"/>
      <c r="V148" s="8"/>
      <c r="W148" s="8"/>
      <c r="X148" s="8"/>
      <c r="Y148" s="8"/>
      <c r="Z148" s="8"/>
    </row>
    <row r="149" spans="1:26" ht="12.75" customHeight="1">
      <c r="A149" s="8"/>
      <c r="B149" s="8"/>
      <c r="C149" s="8"/>
      <c r="D149" s="917"/>
      <c r="E149" s="8"/>
      <c r="F149" s="8"/>
      <c r="G149" s="8"/>
      <c r="H149" s="8"/>
      <c r="I149" s="982"/>
      <c r="J149" s="982"/>
      <c r="K149" s="8"/>
      <c r="L149" s="8"/>
      <c r="M149" s="8"/>
      <c r="N149" s="8"/>
      <c r="O149" s="8"/>
      <c r="P149" s="8"/>
      <c r="Q149" s="8"/>
      <c r="R149" s="8"/>
      <c r="S149" s="8"/>
      <c r="T149" s="8"/>
      <c r="U149" s="8"/>
      <c r="V149" s="8"/>
      <c r="W149" s="8"/>
      <c r="X149" s="8"/>
      <c r="Y149" s="8"/>
      <c r="Z149" s="8"/>
    </row>
    <row r="150" spans="1:26" ht="12.75" customHeight="1">
      <c r="A150" s="8"/>
      <c r="B150" s="8"/>
      <c r="C150" s="8"/>
      <c r="D150" s="917"/>
      <c r="E150" s="8"/>
      <c r="F150" s="8"/>
      <c r="G150" s="8"/>
      <c r="H150" s="8"/>
      <c r="I150" s="982"/>
      <c r="J150" s="982"/>
      <c r="K150" s="8"/>
      <c r="L150" s="8"/>
      <c r="M150" s="8"/>
      <c r="N150" s="8"/>
      <c r="O150" s="8"/>
      <c r="P150" s="8"/>
      <c r="Q150" s="8"/>
      <c r="R150" s="8"/>
      <c r="S150" s="8"/>
      <c r="T150" s="8"/>
      <c r="U150" s="8"/>
      <c r="V150" s="8"/>
      <c r="W150" s="8"/>
      <c r="X150" s="8"/>
      <c r="Y150" s="8"/>
      <c r="Z150" s="8"/>
    </row>
    <row r="151" spans="1:26" ht="12.75" customHeight="1">
      <c r="A151" s="8"/>
      <c r="B151" s="8"/>
      <c r="C151" s="8"/>
      <c r="D151" s="917"/>
      <c r="E151" s="8"/>
      <c r="F151" s="8"/>
      <c r="G151" s="8"/>
      <c r="H151" s="8"/>
      <c r="I151" s="982"/>
      <c r="J151" s="982"/>
      <c r="K151" s="8"/>
      <c r="L151" s="8"/>
      <c r="M151" s="8"/>
      <c r="N151" s="8"/>
      <c r="O151" s="8"/>
      <c r="P151" s="8"/>
      <c r="Q151" s="8"/>
      <c r="R151" s="8"/>
      <c r="S151" s="8"/>
      <c r="T151" s="8"/>
      <c r="U151" s="8"/>
      <c r="V151" s="8"/>
      <c r="W151" s="8"/>
      <c r="X151" s="8"/>
      <c r="Y151" s="8"/>
      <c r="Z151" s="8"/>
    </row>
    <row r="152" spans="1:26" ht="12.75" customHeight="1">
      <c r="A152" s="8"/>
      <c r="B152" s="8"/>
      <c r="C152" s="8"/>
      <c r="D152" s="917"/>
      <c r="E152" s="8"/>
      <c r="F152" s="8"/>
      <c r="G152" s="8"/>
      <c r="H152" s="8"/>
      <c r="I152" s="982"/>
      <c r="J152" s="982"/>
      <c r="K152" s="8"/>
      <c r="L152" s="8"/>
      <c r="M152" s="8"/>
      <c r="N152" s="8"/>
      <c r="O152" s="8"/>
      <c r="P152" s="8"/>
      <c r="Q152" s="8"/>
      <c r="R152" s="8"/>
      <c r="S152" s="8"/>
      <c r="T152" s="8"/>
      <c r="U152" s="8"/>
      <c r="V152" s="8"/>
      <c r="W152" s="8"/>
      <c r="X152" s="8"/>
      <c r="Y152" s="8"/>
      <c r="Z152" s="8"/>
    </row>
    <row r="153" spans="1:26" ht="12.75" customHeight="1">
      <c r="A153" s="8"/>
      <c r="B153" s="8"/>
      <c r="C153" s="8"/>
      <c r="D153" s="917"/>
      <c r="E153" s="8"/>
      <c r="F153" s="8"/>
      <c r="G153" s="8"/>
      <c r="H153" s="8"/>
      <c r="I153" s="982"/>
      <c r="J153" s="982"/>
      <c r="K153" s="8"/>
      <c r="L153" s="8"/>
      <c r="M153" s="8"/>
      <c r="N153" s="8"/>
      <c r="O153" s="8"/>
      <c r="P153" s="8"/>
      <c r="Q153" s="8"/>
      <c r="R153" s="8"/>
      <c r="S153" s="8"/>
      <c r="T153" s="8"/>
      <c r="U153" s="8"/>
      <c r="V153" s="8"/>
      <c r="W153" s="8"/>
      <c r="X153" s="8"/>
      <c r="Y153" s="8"/>
      <c r="Z153" s="8"/>
    </row>
    <row r="154" spans="1:26" ht="12.75" customHeight="1">
      <c r="A154" s="8"/>
      <c r="B154" s="8"/>
      <c r="C154" s="8"/>
      <c r="D154" s="917"/>
      <c r="E154" s="8"/>
      <c r="F154" s="8"/>
      <c r="G154" s="8"/>
      <c r="H154" s="8"/>
      <c r="I154" s="982"/>
      <c r="J154" s="982"/>
      <c r="K154" s="8"/>
      <c r="L154" s="8"/>
      <c r="M154" s="8"/>
      <c r="N154" s="8"/>
      <c r="O154" s="8"/>
      <c r="P154" s="8"/>
      <c r="Q154" s="8"/>
      <c r="R154" s="8"/>
      <c r="S154" s="8"/>
      <c r="T154" s="8"/>
      <c r="U154" s="8"/>
      <c r="V154" s="8"/>
      <c r="W154" s="8"/>
      <c r="X154" s="8"/>
      <c r="Y154" s="8"/>
      <c r="Z154" s="8"/>
    </row>
    <row r="155" spans="1:26" ht="12.75" customHeight="1">
      <c r="A155" s="8"/>
      <c r="B155" s="8"/>
      <c r="C155" s="8"/>
      <c r="D155" s="917"/>
      <c r="E155" s="8"/>
      <c r="F155" s="8"/>
      <c r="G155" s="8"/>
      <c r="H155" s="8"/>
      <c r="I155" s="982"/>
      <c r="J155" s="982"/>
      <c r="K155" s="8"/>
      <c r="L155" s="8"/>
      <c r="M155" s="8"/>
      <c r="N155" s="8"/>
      <c r="O155" s="8"/>
      <c r="P155" s="8"/>
      <c r="Q155" s="8"/>
      <c r="R155" s="8"/>
      <c r="S155" s="8"/>
      <c r="T155" s="8"/>
      <c r="U155" s="8"/>
      <c r="V155" s="8"/>
      <c r="W155" s="8"/>
      <c r="X155" s="8"/>
      <c r="Y155" s="8"/>
      <c r="Z155" s="8"/>
    </row>
    <row r="156" spans="1:26" ht="12.75" customHeight="1">
      <c r="A156" s="8"/>
      <c r="B156" s="8"/>
      <c r="C156" s="8"/>
      <c r="D156" s="917"/>
      <c r="E156" s="8"/>
      <c r="F156" s="8"/>
      <c r="G156" s="8"/>
      <c r="H156" s="8"/>
      <c r="I156" s="982"/>
      <c r="J156" s="982"/>
      <c r="K156" s="8"/>
      <c r="L156" s="8"/>
      <c r="M156" s="8"/>
      <c r="N156" s="8"/>
      <c r="O156" s="8"/>
      <c r="P156" s="8"/>
      <c r="Q156" s="8"/>
      <c r="R156" s="8"/>
      <c r="S156" s="8"/>
      <c r="T156" s="8"/>
      <c r="U156" s="8"/>
      <c r="V156" s="8"/>
      <c r="W156" s="8"/>
      <c r="X156" s="8"/>
      <c r="Y156" s="8"/>
      <c r="Z156" s="8"/>
    </row>
    <row r="157" spans="1:26" ht="12.75" customHeight="1">
      <c r="A157" s="8"/>
      <c r="B157" s="8"/>
      <c r="C157" s="8"/>
      <c r="D157" s="917"/>
      <c r="E157" s="8"/>
      <c r="F157" s="8"/>
      <c r="G157" s="8"/>
      <c r="H157" s="8"/>
      <c r="I157" s="982"/>
      <c r="J157" s="982"/>
      <c r="K157" s="8"/>
      <c r="L157" s="8"/>
      <c r="M157" s="8"/>
      <c r="N157" s="8"/>
      <c r="O157" s="8"/>
      <c r="P157" s="8"/>
      <c r="Q157" s="8"/>
      <c r="R157" s="8"/>
      <c r="S157" s="8"/>
      <c r="T157" s="8"/>
      <c r="U157" s="8"/>
      <c r="V157" s="8"/>
      <c r="W157" s="8"/>
      <c r="X157" s="8"/>
      <c r="Y157" s="8"/>
      <c r="Z157" s="8"/>
    </row>
    <row r="158" spans="1:26" ht="12.75" customHeight="1">
      <c r="A158" s="8"/>
      <c r="B158" s="8"/>
      <c r="C158" s="8"/>
      <c r="D158" s="917"/>
      <c r="E158" s="8"/>
      <c r="F158" s="8"/>
      <c r="G158" s="8"/>
      <c r="H158" s="8"/>
      <c r="I158" s="982"/>
      <c r="J158" s="982"/>
      <c r="K158" s="8"/>
      <c r="L158" s="8"/>
      <c r="M158" s="8"/>
      <c r="N158" s="8"/>
      <c r="O158" s="8"/>
      <c r="P158" s="8"/>
      <c r="Q158" s="8"/>
      <c r="R158" s="8"/>
      <c r="S158" s="8"/>
      <c r="T158" s="8"/>
      <c r="U158" s="8"/>
      <c r="V158" s="8"/>
      <c r="W158" s="8"/>
      <c r="X158" s="8"/>
      <c r="Y158" s="8"/>
      <c r="Z158" s="8"/>
    </row>
    <row r="159" spans="1:26" ht="12.75" customHeight="1">
      <c r="A159" s="8"/>
      <c r="B159" s="8"/>
      <c r="C159" s="8"/>
      <c r="D159" s="917"/>
      <c r="E159" s="8"/>
      <c r="F159" s="8"/>
      <c r="G159" s="8"/>
      <c r="H159" s="8"/>
      <c r="I159" s="982"/>
      <c r="J159" s="982"/>
      <c r="K159" s="8"/>
      <c r="L159" s="8"/>
      <c r="M159" s="8"/>
      <c r="N159" s="8"/>
      <c r="O159" s="8"/>
      <c r="P159" s="8"/>
      <c r="Q159" s="8"/>
      <c r="R159" s="8"/>
      <c r="S159" s="8"/>
      <c r="T159" s="8"/>
      <c r="U159" s="8"/>
      <c r="V159" s="8"/>
      <c r="W159" s="8"/>
      <c r="X159" s="8"/>
      <c r="Y159" s="8"/>
      <c r="Z159" s="8"/>
    </row>
    <row r="160" spans="1:26" ht="12.75" customHeight="1">
      <c r="A160" s="8"/>
      <c r="B160" s="8"/>
      <c r="C160" s="8"/>
      <c r="D160" s="917"/>
      <c r="E160" s="8"/>
      <c r="F160" s="8"/>
      <c r="G160" s="8"/>
      <c r="H160" s="8"/>
      <c r="I160" s="982"/>
      <c r="J160" s="982"/>
      <c r="K160" s="8"/>
      <c r="L160" s="8"/>
      <c r="M160" s="8"/>
      <c r="N160" s="8"/>
      <c r="O160" s="8"/>
      <c r="P160" s="8"/>
      <c r="Q160" s="8"/>
      <c r="R160" s="8"/>
      <c r="S160" s="8"/>
      <c r="T160" s="8"/>
      <c r="U160" s="8"/>
      <c r="V160" s="8"/>
      <c r="W160" s="8"/>
      <c r="X160" s="8"/>
      <c r="Y160" s="8"/>
      <c r="Z160" s="8"/>
    </row>
    <row r="161" spans="1:26" ht="12.75" customHeight="1">
      <c r="A161" s="8"/>
      <c r="B161" s="8"/>
      <c r="C161" s="8"/>
      <c r="D161" s="917"/>
      <c r="E161" s="8"/>
      <c r="F161" s="8"/>
      <c r="G161" s="8"/>
      <c r="H161" s="8"/>
      <c r="I161" s="982"/>
      <c r="J161" s="982"/>
      <c r="K161" s="8"/>
      <c r="L161" s="8"/>
      <c r="M161" s="8"/>
      <c r="N161" s="8"/>
      <c r="O161" s="8"/>
      <c r="P161" s="8"/>
      <c r="Q161" s="8"/>
      <c r="R161" s="8"/>
      <c r="S161" s="8"/>
      <c r="T161" s="8"/>
      <c r="U161" s="8"/>
      <c r="V161" s="8"/>
      <c r="W161" s="8"/>
      <c r="X161" s="8"/>
      <c r="Y161" s="8"/>
      <c r="Z161" s="8"/>
    </row>
    <row r="162" spans="1:26" ht="12.75" customHeight="1">
      <c r="A162" s="8"/>
      <c r="B162" s="8"/>
      <c r="C162" s="8"/>
      <c r="D162" s="917"/>
      <c r="E162" s="8"/>
      <c r="F162" s="8"/>
      <c r="G162" s="8"/>
      <c r="H162" s="8"/>
      <c r="I162" s="982"/>
      <c r="J162" s="982"/>
      <c r="K162" s="8"/>
      <c r="L162" s="8"/>
      <c r="M162" s="8"/>
      <c r="N162" s="8"/>
      <c r="O162" s="8"/>
      <c r="P162" s="8"/>
      <c r="Q162" s="8"/>
      <c r="R162" s="8"/>
      <c r="S162" s="8"/>
      <c r="T162" s="8"/>
      <c r="U162" s="8"/>
      <c r="V162" s="8"/>
      <c r="W162" s="8"/>
      <c r="X162" s="8"/>
      <c r="Y162" s="8"/>
      <c r="Z162" s="8"/>
    </row>
    <row r="163" spans="1:26" ht="12.75" customHeight="1">
      <c r="A163" s="8"/>
      <c r="B163" s="8"/>
      <c r="C163" s="8"/>
      <c r="D163" s="917"/>
      <c r="E163" s="8"/>
      <c r="F163" s="8"/>
      <c r="G163" s="8"/>
      <c r="H163" s="8"/>
      <c r="I163" s="982"/>
      <c r="J163" s="982"/>
      <c r="K163" s="8"/>
      <c r="L163" s="8"/>
      <c r="M163" s="8"/>
      <c r="N163" s="8"/>
      <c r="O163" s="8"/>
      <c r="P163" s="8"/>
      <c r="Q163" s="8"/>
      <c r="R163" s="8"/>
      <c r="S163" s="8"/>
      <c r="T163" s="8"/>
      <c r="U163" s="8"/>
      <c r="V163" s="8"/>
      <c r="W163" s="8"/>
      <c r="X163" s="8"/>
      <c r="Y163" s="8"/>
      <c r="Z163" s="8"/>
    </row>
    <row r="164" spans="1:26" ht="12.75" customHeight="1">
      <c r="A164" s="8"/>
      <c r="B164" s="8"/>
      <c r="C164" s="8"/>
      <c r="D164" s="917"/>
      <c r="E164" s="8"/>
      <c r="F164" s="8"/>
      <c r="G164" s="8"/>
      <c r="H164" s="8"/>
      <c r="I164" s="982"/>
      <c r="J164" s="982"/>
      <c r="K164" s="8"/>
      <c r="L164" s="8"/>
      <c r="M164" s="8"/>
      <c r="N164" s="8"/>
      <c r="O164" s="8"/>
      <c r="P164" s="8"/>
      <c r="Q164" s="8"/>
      <c r="R164" s="8"/>
      <c r="S164" s="8"/>
      <c r="T164" s="8"/>
      <c r="U164" s="8"/>
      <c r="V164" s="8"/>
      <c r="W164" s="8"/>
      <c r="X164" s="8"/>
      <c r="Y164" s="8"/>
      <c r="Z164" s="8"/>
    </row>
    <row r="165" spans="1:26" ht="12.75" customHeight="1">
      <c r="A165" s="8"/>
      <c r="B165" s="8"/>
      <c r="C165" s="8"/>
      <c r="D165" s="917"/>
      <c r="E165" s="8"/>
      <c r="F165" s="8"/>
      <c r="G165" s="8"/>
      <c r="H165" s="8"/>
      <c r="I165" s="982"/>
      <c r="J165" s="982"/>
      <c r="K165" s="8"/>
      <c r="L165" s="8"/>
      <c r="M165" s="8"/>
      <c r="N165" s="8"/>
      <c r="O165" s="8"/>
      <c r="P165" s="8"/>
      <c r="Q165" s="8"/>
      <c r="R165" s="8"/>
      <c r="S165" s="8"/>
      <c r="T165" s="8"/>
      <c r="U165" s="8"/>
      <c r="V165" s="8"/>
      <c r="W165" s="8"/>
      <c r="X165" s="8"/>
      <c r="Y165" s="8"/>
      <c r="Z165" s="8"/>
    </row>
    <row r="166" spans="1:26" ht="12.75" customHeight="1">
      <c r="A166" s="8"/>
      <c r="B166" s="8"/>
      <c r="C166" s="8"/>
      <c r="D166" s="917"/>
      <c r="E166" s="8"/>
      <c r="F166" s="8"/>
      <c r="G166" s="8"/>
      <c r="H166" s="8"/>
      <c r="I166" s="982"/>
      <c r="J166" s="982"/>
      <c r="K166" s="8"/>
      <c r="L166" s="8"/>
      <c r="M166" s="8"/>
      <c r="N166" s="8"/>
      <c r="O166" s="8"/>
      <c r="P166" s="8"/>
      <c r="Q166" s="8"/>
      <c r="R166" s="8"/>
      <c r="S166" s="8"/>
      <c r="T166" s="8"/>
      <c r="U166" s="8"/>
      <c r="V166" s="8"/>
      <c r="W166" s="8"/>
      <c r="X166" s="8"/>
      <c r="Y166" s="8"/>
      <c r="Z166" s="8"/>
    </row>
    <row r="167" spans="1:26" ht="12.75" customHeight="1">
      <c r="A167" s="8"/>
      <c r="B167" s="8"/>
      <c r="C167" s="8"/>
      <c r="D167" s="917"/>
      <c r="E167" s="8"/>
      <c r="F167" s="8"/>
      <c r="G167" s="8"/>
      <c r="H167" s="8"/>
      <c r="I167" s="982"/>
      <c r="J167" s="982"/>
      <c r="K167" s="8"/>
      <c r="L167" s="8"/>
      <c r="M167" s="8"/>
      <c r="N167" s="8"/>
      <c r="O167" s="8"/>
      <c r="P167" s="8"/>
      <c r="Q167" s="8"/>
      <c r="R167" s="8"/>
      <c r="S167" s="8"/>
      <c r="T167" s="8"/>
      <c r="U167" s="8"/>
      <c r="V167" s="8"/>
      <c r="W167" s="8"/>
      <c r="X167" s="8"/>
      <c r="Y167" s="8"/>
      <c r="Z167" s="8"/>
    </row>
    <row r="168" spans="1:26" ht="12.75" customHeight="1">
      <c r="A168" s="8"/>
      <c r="B168" s="8"/>
      <c r="C168" s="8"/>
      <c r="D168" s="917"/>
      <c r="E168" s="8"/>
      <c r="F168" s="8"/>
      <c r="G168" s="8"/>
      <c r="H168" s="8"/>
      <c r="I168" s="982"/>
      <c r="J168" s="982"/>
      <c r="K168" s="8"/>
      <c r="L168" s="8"/>
      <c r="M168" s="8"/>
      <c r="N168" s="8"/>
      <c r="O168" s="8"/>
      <c r="P168" s="8"/>
      <c r="Q168" s="8"/>
      <c r="R168" s="8"/>
      <c r="S168" s="8"/>
      <c r="T168" s="8"/>
      <c r="U168" s="8"/>
      <c r="V168" s="8"/>
      <c r="W168" s="8"/>
      <c r="X168" s="8"/>
      <c r="Y168" s="8"/>
      <c r="Z168" s="8"/>
    </row>
    <row r="169" spans="1:26" ht="12.75" customHeight="1">
      <c r="A169" s="8"/>
      <c r="B169" s="8"/>
      <c r="C169" s="8"/>
      <c r="D169" s="917"/>
      <c r="E169" s="8"/>
      <c r="F169" s="8"/>
      <c r="G169" s="8"/>
      <c r="H169" s="8"/>
      <c r="I169" s="982"/>
      <c r="J169" s="982"/>
      <c r="K169" s="8"/>
      <c r="L169" s="8"/>
      <c r="M169" s="8"/>
      <c r="N169" s="8"/>
      <c r="O169" s="8"/>
      <c r="P169" s="8"/>
      <c r="Q169" s="8"/>
      <c r="R169" s="8"/>
      <c r="S169" s="8"/>
      <c r="T169" s="8"/>
      <c r="U169" s="8"/>
      <c r="V169" s="8"/>
      <c r="W169" s="8"/>
      <c r="X169" s="8"/>
      <c r="Y169" s="8"/>
      <c r="Z169" s="8"/>
    </row>
    <row r="170" spans="1:26" ht="12.75" customHeight="1">
      <c r="A170" s="8"/>
      <c r="B170" s="8"/>
      <c r="C170" s="8"/>
      <c r="D170" s="917"/>
      <c r="E170" s="8"/>
      <c r="F170" s="8"/>
      <c r="G170" s="8"/>
      <c r="H170" s="8"/>
      <c r="I170" s="982"/>
      <c r="J170" s="982"/>
      <c r="K170" s="8"/>
      <c r="L170" s="8"/>
      <c r="M170" s="8"/>
      <c r="N170" s="8"/>
      <c r="O170" s="8"/>
      <c r="P170" s="8"/>
      <c r="Q170" s="8"/>
      <c r="R170" s="8"/>
      <c r="S170" s="8"/>
      <c r="T170" s="8"/>
      <c r="U170" s="8"/>
      <c r="V170" s="8"/>
      <c r="W170" s="8"/>
      <c r="X170" s="8"/>
      <c r="Y170" s="8"/>
      <c r="Z170" s="8"/>
    </row>
    <row r="171" spans="1:26" ht="12.75" customHeight="1">
      <c r="A171" s="8"/>
      <c r="B171" s="8"/>
      <c r="C171" s="8"/>
      <c r="D171" s="917"/>
      <c r="E171" s="8"/>
      <c r="F171" s="8"/>
      <c r="G171" s="8"/>
      <c r="H171" s="8"/>
      <c r="I171" s="982"/>
      <c r="J171" s="982"/>
      <c r="K171" s="8"/>
      <c r="L171" s="8"/>
      <c r="M171" s="8"/>
      <c r="N171" s="8"/>
      <c r="O171" s="8"/>
      <c r="P171" s="8"/>
      <c r="Q171" s="8"/>
      <c r="R171" s="8"/>
      <c r="S171" s="8"/>
      <c r="T171" s="8"/>
      <c r="U171" s="8"/>
      <c r="V171" s="8"/>
      <c r="W171" s="8"/>
      <c r="X171" s="8"/>
      <c r="Y171" s="8"/>
      <c r="Z171" s="8"/>
    </row>
    <row r="172" spans="1:26" ht="12.75" customHeight="1">
      <c r="A172" s="8"/>
      <c r="B172" s="8"/>
      <c r="C172" s="8"/>
      <c r="D172" s="917"/>
      <c r="E172" s="8"/>
      <c r="F172" s="8"/>
      <c r="G172" s="8"/>
      <c r="H172" s="8"/>
      <c r="I172" s="982"/>
      <c r="J172" s="982"/>
      <c r="K172" s="8"/>
      <c r="L172" s="8"/>
      <c r="M172" s="8"/>
      <c r="N172" s="8"/>
      <c r="O172" s="8"/>
      <c r="P172" s="8"/>
      <c r="Q172" s="8"/>
      <c r="R172" s="8"/>
      <c r="S172" s="8"/>
      <c r="T172" s="8"/>
      <c r="U172" s="8"/>
      <c r="V172" s="8"/>
      <c r="W172" s="8"/>
      <c r="X172" s="8"/>
      <c r="Y172" s="8"/>
      <c r="Z172" s="8"/>
    </row>
    <row r="173" spans="1:26" ht="12.75" customHeight="1">
      <c r="A173" s="8"/>
      <c r="B173" s="8"/>
      <c r="C173" s="8"/>
      <c r="D173" s="917"/>
      <c r="E173" s="8"/>
      <c r="F173" s="8"/>
      <c r="G173" s="8"/>
      <c r="H173" s="8"/>
      <c r="I173" s="982"/>
      <c r="J173" s="982"/>
      <c r="K173" s="8"/>
      <c r="L173" s="8"/>
      <c r="M173" s="8"/>
      <c r="N173" s="8"/>
      <c r="O173" s="8"/>
      <c r="P173" s="8"/>
      <c r="Q173" s="8"/>
      <c r="R173" s="8"/>
      <c r="S173" s="8"/>
      <c r="T173" s="8"/>
      <c r="U173" s="8"/>
      <c r="V173" s="8"/>
      <c r="W173" s="8"/>
      <c r="X173" s="8"/>
      <c r="Y173" s="8"/>
      <c r="Z173" s="8"/>
    </row>
    <row r="174" spans="1:26" ht="12.75" customHeight="1">
      <c r="A174" s="8"/>
      <c r="B174" s="8"/>
      <c r="C174" s="8"/>
      <c r="D174" s="917"/>
      <c r="E174" s="8"/>
      <c r="F174" s="8"/>
      <c r="G174" s="8"/>
      <c r="H174" s="8"/>
      <c r="I174" s="982"/>
      <c r="J174" s="982"/>
      <c r="K174" s="8"/>
      <c r="L174" s="8"/>
      <c r="M174" s="8"/>
      <c r="N174" s="8"/>
      <c r="O174" s="8"/>
      <c r="P174" s="8"/>
      <c r="Q174" s="8"/>
      <c r="R174" s="8"/>
      <c r="S174" s="8"/>
      <c r="T174" s="8"/>
      <c r="U174" s="8"/>
      <c r="V174" s="8"/>
      <c r="W174" s="8"/>
      <c r="X174" s="8"/>
      <c r="Y174" s="8"/>
      <c r="Z174" s="8"/>
    </row>
    <row r="175" spans="1:26" ht="12.75" customHeight="1">
      <c r="A175" s="8"/>
      <c r="B175" s="8"/>
      <c r="C175" s="8"/>
      <c r="D175" s="917"/>
      <c r="E175" s="8"/>
      <c r="F175" s="8"/>
      <c r="G175" s="8"/>
      <c r="H175" s="8"/>
      <c r="I175" s="982"/>
      <c r="J175" s="982"/>
      <c r="K175" s="8"/>
      <c r="L175" s="8"/>
      <c r="M175" s="8"/>
      <c r="N175" s="8"/>
      <c r="O175" s="8"/>
      <c r="P175" s="8"/>
      <c r="Q175" s="8"/>
      <c r="R175" s="8"/>
      <c r="S175" s="8"/>
      <c r="T175" s="8"/>
      <c r="U175" s="8"/>
      <c r="V175" s="8"/>
      <c r="W175" s="8"/>
      <c r="X175" s="8"/>
      <c r="Y175" s="8"/>
      <c r="Z175" s="8"/>
    </row>
    <row r="176" spans="1:26" ht="12.75" customHeight="1">
      <c r="A176" s="8"/>
      <c r="B176" s="8"/>
      <c r="C176" s="8"/>
      <c r="D176" s="917"/>
      <c r="E176" s="8"/>
      <c r="F176" s="8"/>
      <c r="G176" s="8"/>
      <c r="H176" s="8"/>
      <c r="I176" s="982"/>
      <c r="J176" s="982"/>
      <c r="K176" s="8"/>
      <c r="L176" s="8"/>
      <c r="M176" s="8"/>
      <c r="N176" s="8"/>
      <c r="O176" s="8"/>
      <c r="P176" s="8"/>
      <c r="Q176" s="8"/>
      <c r="R176" s="8"/>
      <c r="S176" s="8"/>
      <c r="T176" s="8"/>
      <c r="U176" s="8"/>
      <c r="V176" s="8"/>
      <c r="W176" s="8"/>
      <c r="X176" s="8"/>
      <c r="Y176" s="8"/>
      <c r="Z176" s="8"/>
    </row>
    <row r="177" spans="1:26" ht="12.75" customHeight="1">
      <c r="A177" s="8"/>
      <c r="B177" s="8"/>
      <c r="C177" s="8"/>
      <c r="D177" s="917"/>
      <c r="E177" s="8"/>
      <c r="F177" s="8"/>
      <c r="G177" s="8"/>
      <c r="H177" s="8"/>
      <c r="I177" s="982"/>
      <c r="J177" s="982"/>
      <c r="K177" s="8"/>
      <c r="L177" s="8"/>
      <c r="M177" s="8"/>
      <c r="N177" s="8"/>
      <c r="O177" s="8"/>
      <c r="P177" s="8"/>
      <c r="Q177" s="8"/>
      <c r="R177" s="8"/>
      <c r="S177" s="8"/>
      <c r="T177" s="8"/>
      <c r="U177" s="8"/>
      <c r="V177" s="8"/>
      <c r="W177" s="8"/>
      <c r="X177" s="8"/>
      <c r="Y177" s="8"/>
      <c r="Z177" s="8"/>
    </row>
    <row r="178" spans="1:26" ht="12.75" customHeight="1">
      <c r="A178" s="8"/>
      <c r="B178" s="8"/>
      <c r="C178" s="8"/>
      <c r="D178" s="917"/>
      <c r="E178" s="8"/>
      <c r="F178" s="8"/>
      <c r="G178" s="8"/>
      <c r="H178" s="8"/>
      <c r="I178" s="982"/>
      <c r="J178" s="982"/>
      <c r="K178" s="8"/>
      <c r="L178" s="8"/>
      <c r="M178" s="8"/>
      <c r="N178" s="8"/>
      <c r="O178" s="8"/>
      <c r="P178" s="8"/>
      <c r="Q178" s="8"/>
      <c r="R178" s="8"/>
      <c r="S178" s="8"/>
      <c r="T178" s="8"/>
      <c r="U178" s="8"/>
      <c r="V178" s="8"/>
      <c r="W178" s="8"/>
      <c r="X178" s="8"/>
      <c r="Y178" s="8"/>
      <c r="Z178" s="8"/>
    </row>
    <row r="179" spans="1:26" ht="12.75" customHeight="1">
      <c r="A179" s="8"/>
      <c r="B179" s="8"/>
      <c r="C179" s="8"/>
      <c r="D179" s="917"/>
      <c r="E179" s="8"/>
      <c r="F179" s="8"/>
      <c r="G179" s="8"/>
      <c r="H179" s="8"/>
      <c r="I179" s="982"/>
      <c r="J179" s="982"/>
      <c r="K179" s="8"/>
      <c r="L179" s="8"/>
      <c r="M179" s="8"/>
      <c r="N179" s="8"/>
      <c r="O179" s="8"/>
      <c r="P179" s="8"/>
      <c r="Q179" s="8"/>
      <c r="R179" s="8"/>
      <c r="S179" s="8"/>
      <c r="T179" s="8"/>
      <c r="U179" s="8"/>
      <c r="V179" s="8"/>
      <c r="W179" s="8"/>
      <c r="X179" s="8"/>
      <c r="Y179" s="8"/>
      <c r="Z179" s="8"/>
    </row>
    <row r="180" spans="1:26" ht="12.75" customHeight="1">
      <c r="A180" s="8"/>
      <c r="B180" s="8"/>
      <c r="C180" s="8"/>
      <c r="D180" s="917"/>
      <c r="E180" s="8"/>
      <c r="F180" s="8"/>
      <c r="G180" s="8"/>
      <c r="H180" s="8"/>
      <c r="I180" s="982"/>
      <c r="J180" s="982"/>
      <c r="K180" s="8"/>
      <c r="L180" s="8"/>
      <c r="M180" s="8"/>
      <c r="N180" s="8"/>
      <c r="O180" s="8"/>
      <c r="P180" s="8"/>
      <c r="Q180" s="8"/>
      <c r="R180" s="8"/>
      <c r="S180" s="8"/>
      <c r="T180" s="8"/>
      <c r="U180" s="8"/>
      <c r="V180" s="8"/>
      <c r="W180" s="8"/>
      <c r="X180" s="8"/>
      <c r="Y180" s="8"/>
      <c r="Z180" s="8"/>
    </row>
    <row r="181" spans="1:26" ht="12.75" customHeight="1">
      <c r="A181" s="8"/>
      <c r="B181" s="8"/>
      <c r="C181" s="8"/>
      <c r="D181" s="917"/>
      <c r="E181" s="8"/>
      <c r="F181" s="8"/>
      <c r="G181" s="8"/>
      <c r="H181" s="8"/>
      <c r="I181" s="982"/>
      <c r="J181" s="982"/>
      <c r="K181" s="8"/>
      <c r="L181" s="8"/>
      <c r="M181" s="8"/>
      <c r="N181" s="8"/>
      <c r="O181" s="8"/>
      <c r="P181" s="8"/>
      <c r="Q181" s="8"/>
      <c r="R181" s="8"/>
      <c r="S181" s="8"/>
      <c r="T181" s="8"/>
      <c r="U181" s="8"/>
      <c r="V181" s="8"/>
      <c r="W181" s="8"/>
      <c r="X181" s="8"/>
      <c r="Y181" s="8"/>
      <c r="Z181" s="8"/>
    </row>
    <row r="182" spans="1:26" ht="12.75" customHeight="1">
      <c r="A182" s="8"/>
      <c r="B182" s="8"/>
      <c r="C182" s="8"/>
      <c r="D182" s="917"/>
      <c r="E182" s="8"/>
      <c r="F182" s="8"/>
      <c r="G182" s="8"/>
      <c r="H182" s="8"/>
      <c r="I182" s="982"/>
      <c r="J182" s="982"/>
      <c r="K182" s="8"/>
      <c r="L182" s="8"/>
      <c r="M182" s="8"/>
      <c r="N182" s="8"/>
      <c r="O182" s="8"/>
      <c r="P182" s="8"/>
      <c r="Q182" s="8"/>
      <c r="R182" s="8"/>
      <c r="S182" s="8"/>
      <c r="T182" s="8"/>
      <c r="U182" s="8"/>
      <c r="V182" s="8"/>
      <c r="W182" s="8"/>
      <c r="X182" s="8"/>
      <c r="Y182" s="8"/>
      <c r="Z182" s="8"/>
    </row>
    <row r="183" spans="1:26" ht="12.75" customHeight="1">
      <c r="A183" s="8"/>
      <c r="B183" s="8"/>
      <c r="C183" s="8"/>
      <c r="D183" s="917"/>
      <c r="E183" s="8"/>
      <c r="F183" s="8"/>
      <c r="G183" s="8"/>
      <c r="H183" s="8"/>
      <c r="I183" s="982"/>
      <c r="J183" s="982"/>
      <c r="K183" s="8"/>
      <c r="L183" s="8"/>
      <c r="M183" s="8"/>
      <c r="N183" s="8"/>
      <c r="O183" s="8"/>
      <c r="P183" s="8"/>
      <c r="Q183" s="8"/>
      <c r="R183" s="8"/>
      <c r="S183" s="8"/>
      <c r="T183" s="8"/>
      <c r="U183" s="8"/>
      <c r="V183" s="8"/>
      <c r="W183" s="8"/>
      <c r="X183" s="8"/>
      <c r="Y183" s="8"/>
      <c r="Z183" s="8"/>
    </row>
    <row r="184" spans="1:26" ht="12.75" customHeight="1">
      <c r="A184" s="8"/>
      <c r="B184" s="8"/>
      <c r="C184" s="8"/>
      <c r="D184" s="917"/>
      <c r="E184" s="8"/>
      <c r="F184" s="8"/>
      <c r="G184" s="8"/>
      <c r="H184" s="8"/>
      <c r="I184" s="982"/>
      <c r="J184" s="982"/>
      <c r="K184" s="8"/>
      <c r="L184" s="8"/>
      <c r="M184" s="8"/>
      <c r="N184" s="8"/>
      <c r="O184" s="8"/>
      <c r="P184" s="8"/>
      <c r="Q184" s="8"/>
      <c r="R184" s="8"/>
      <c r="S184" s="8"/>
      <c r="T184" s="8"/>
      <c r="U184" s="8"/>
      <c r="V184" s="8"/>
      <c r="W184" s="8"/>
      <c r="X184" s="8"/>
      <c r="Y184" s="8"/>
      <c r="Z184" s="8"/>
    </row>
    <row r="185" spans="1:26" ht="12.75" customHeight="1">
      <c r="A185" s="8"/>
      <c r="B185" s="8"/>
      <c r="C185" s="8"/>
      <c r="D185" s="917"/>
      <c r="E185" s="8"/>
      <c r="F185" s="8"/>
      <c r="G185" s="8"/>
      <c r="H185" s="8"/>
      <c r="I185" s="982"/>
      <c r="J185" s="982"/>
      <c r="K185" s="8"/>
      <c r="L185" s="8"/>
      <c r="M185" s="8"/>
      <c r="N185" s="8"/>
      <c r="O185" s="8"/>
      <c r="P185" s="8"/>
      <c r="Q185" s="8"/>
      <c r="R185" s="8"/>
      <c r="S185" s="8"/>
      <c r="T185" s="8"/>
      <c r="U185" s="8"/>
      <c r="V185" s="8"/>
      <c r="W185" s="8"/>
      <c r="X185" s="8"/>
      <c r="Y185" s="8"/>
      <c r="Z185" s="8"/>
    </row>
    <row r="186" spans="1:26" ht="12.75" customHeight="1">
      <c r="A186" s="8"/>
      <c r="B186" s="8"/>
      <c r="C186" s="8"/>
      <c r="D186" s="917"/>
      <c r="E186" s="8"/>
      <c r="F186" s="8"/>
      <c r="G186" s="8"/>
      <c r="H186" s="8"/>
      <c r="I186" s="982"/>
      <c r="J186" s="982"/>
      <c r="K186" s="8"/>
      <c r="L186" s="8"/>
      <c r="M186" s="8"/>
      <c r="N186" s="8"/>
      <c r="O186" s="8"/>
      <c r="P186" s="8"/>
      <c r="Q186" s="8"/>
      <c r="R186" s="8"/>
      <c r="S186" s="8"/>
      <c r="T186" s="8"/>
      <c r="U186" s="8"/>
      <c r="V186" s="8"/>
      <c r="W186" s="8"/>
      <c r="X186" s="8"/>
      <c r="Y186" s="8"/>
      <c r="Z186" s="8"/>
    </row>
    <row r="187" spans="1:26" ht="12.75" customHeight="1">
      <c r="A187" s="8"/>
      <c r="B187" s="8"/>
      <c r="C187" s="8"/>
      <c r="D187" s="917"/>
      <c r="E187" s="8"/>
      <c r="F187" s="8"/>
      <c r="G187" s="8"/>
      <c r="H187" s="8"/>
      <c r="I187" s="982"/>
      <c r="J187" s="982"/>
      <c r="K187" s="8"/>
      <c r="L187" s="8"/>
      <c r="M187" s="8"/>
      <c r="N187" s="8"/>
      <c r="O187" s="8"/>
      <c r="P187" s="8"/>
      <c r="Q187" s="8"/>
      <c r="R187" s="8"/>
      <c r="S187" s="8"/>
      <c r="T187" s="8"/>
      <c r="U187" s="8"/>
      <c r="V187" s="8"/>
      <c r="W187" s="8"/>
      <c r="X187" s="8"/>
      <c r="Y187" s="8"/>
      <c r="Z187" s="8"/>
    </row>
    <row r="188" spans="1:26" ht="12.75" customHeight="1">
      <c r="A188" s="8"/>
      <c r="B188" s="8"/>
      <c r="C188" s="8"/>
      <c r="D188" s="917"/>
      <c r="E188" s="8"/>
      <c r="F188" s="8"/>
      <c r="G188" s="8"/>
      <c r="H188" s="8"/>
      <c r="I188" s="982"/>
      <c r="J188" s="982"/>
      <c r="K188" s="8"/>
      <c r="L188" s="8"/>
      <c r="M188" s="8"/>
      <c r="N188" s="8"/>
      <c r="O188" s="8"/>
      <c r="P188" s="8"/>
      <c r="Q188" s="8"/>
      <c r="R188" s="8"/>
      <c r="S188" s="8"/>
      <c r="T188" s="8"/>
      <c r="U188" s="8"/>
      <c r="V188" s="8"/>
      <c r="W188" s="8"/>
      <c r="X188" s="8"/>
      <c r="Y188" s="8"/>
      <c r="Z188" s="8"/>
    </row>
    <row r="189" spans="1:26" ht="12.75" customHeight="1">
      <c r="A189" s="8"/>
      <c r="B189" s="8"/>
      <c r="C189" s="8"/>
      <c r="D189" s="917"/>
      <c r="E189" s="8"/>
      <c r="F189" s="8"/>
      <c r="G189" s="8"/>
      <c r="H189" s="8"/>
      <c r="I189" s="982"/>
      <c r="J189" s="982"/>
      <c r="K189" s="8"/>
      <c r="L189" s="8"/>
      <c r="M189" s="8"/>
      <c r="N189" s="8"/>
      <c r="O189" s="8"/>
      <c r="P189" s="8"/>
      <c r="Q189" s="8"/>
      <c r="R189" s="8"/>
      <c r="S189" s="8"/>
      <c r="T189" s="8"/>
      <c r="U189" s="8"/>
      <c r="V189" s="8"/>
      <c r="W189" s="8"/>
      <c r="X189" s="8"/>
      <c r="Y189" s="8"/>
      <c r="Z189" s="8"/>
    </row>
    <row r="190" spans="1:26" ht="12.75" customHeight="1">
      <c r="A190" s="8"/>
      <c r="B190" s="8"/>
      <c r="C190" s="8"/>
      <c r="D190" s="917"/>
      <c r="E190" s="8"/>
      <c r="F190" s="8"/>
      <c r="G190" s="8"/>
      <c r="H190" s="8"/>
      <c r="I190" s="982"/>
      <c r="J190" s="982"/>
      <c r="K190" s="8"/>
      <c r="L190" s="8"/>
      <c r="M190" s="8"/>
      <c r="N190" s="8"/>
      <c r="O190" s="8"/>
      <c r="P190" s="8"/>
      <c r="Q190" s="8"/>
      <c r="R190" s="8"/>
      <c r="S190" s="8"/>
      <c r="T190" s="8"/>
      <c r="U190" s="8"/>
      <c r="V190" s="8"/>
      <c r="W190" s="8"/>
      <c r="X190" s="8"/>
      <c r="Y190" s="8"/>
      <c r="Z190" s="8"/>
    </row>
    <row r="191" spans="1:26" ht="12.75" customHeight="1">
      <c r="A191" s="8"/>
      <c r="B191" s="8"/>
      <c r="C191" s="8"/>
      <c r="D191" s="917"/>
      <c r="E191" s="8"/>
      <c r="F191" s="8"/>
      <c r="G191" s="8"/>
      <c r="H191" s="8"/>
      <c r="I191" s="982"/>
      <c r="J191" s="982"/>
      <c r="K191" s="8"/>
      <c r="L191" s="8"/>
      <c r="M191" s="8"/>
      <c r="N191" s="8"/>
      <c r="O191" s="8"/>
      <c r="P191" s="8"/>
      <c r="Q191" s="8"/>
      <c r="R191" s="8"/>
      <c r="S191" s="8"/>
      <c r="T191" s="8"/>
      <c r="U191" s="8"/>
      <c r="V191" s="8"/>
      <c r="W191" s="8"/>
      <c r="X191" s="8"/>
      <c r="Y191" s="8"/>
      <c r="Z191" s="8"/>
    </row>
    <row r="192" spans="1:26" ht="12.75" customHeight="1">
      <c r="A192" s="8"/>
      <c r="B192" s="8"/>
      <c r="C192" s="8"/>
      <c r="D192" s="917"/>
      <c r="E192" s="8"/>
      <c r="F192" s="8"/>
      <c r="G192" s="8"/>
      <c r="H192" s="8"/>
      <c r="I192" s="982"/>
      <c r="J192" s="982"/>
      <c r="K192" s="8"/>
      <c r="L192" s="8"/>
      <c r="M192" s="8"/>
      <c r="N192" s="8"/>
      <c r="O192" s="8"/>
      <c r="P192" s="8"/>
      <c r="Q192" s="8"/>
      <c r="R192" s="8"/>
      <c r="S192" s="8"/>
      <c r="T192" s="8"/>
      <c r="U192" s="8"/>
      <c r="V192" s="8"/>
      <c r="W192" s="8"/>
      <c r="X192" s="8"/>
      <c r="Y192" s="8"/>
      <c r="Z192" s="8"/>
    </row>
    <row r="193" spans="1:26" ht="12.75" customHeight="1">
      <c r="A193" s="8"/>
      <c r="B193" s="8"/>
      <c r="C193" s="8"/>
      <c r="D193" s="917"/>
      <c r="E193" s="8"/>
      <c r="F193" s="8"/>
      <c r="G193" s="8"/>
      <c r="H193" s="8"/>
      <c r="I193" s="982"/>
      <c r="J193" s="982"/>
      <c r="K193" s="8"/>
      <c r="L193" s="8"/>
      <c r="M193" s="8"/>
      <c r="N193" s="8"/>
      <c r="O193" s="8"/>
      <c r="P193" s="8"/>
      <c r="Q193" s="8"/>
      <c r="R193" s="8"/>
      <c r="S193" s="8"/>
      <c r="T193" s="8"/>
      <c r="U193" s="8"/>
      <c r="V193" s="8"/>
      <c r="W193" s="8"/>
      <c r="X193" s="8"/>
      <c r="Y193" s="8"/>
      <c r="Z193" s="8"/>
    </row>
    <row r="194" spans="1:26" ht="12.75" customHeight="1">
      <c r="A194" s="8"/>
      <c r="B194" s="8"/>
      <c r="C194" s="8"/>
      <c r="D194" s="917"/>
      <c r="E194" s="8"/>
      <c r="F194" s="8"/>
      <c r="G194" s="8"/>
      <c r="H194" s="8"/>
      <c r="I194" s="982"/>
      <c r="J194" s="982"/>
      <c r="K194" s="8"/>
      <c r="L194" s="8"/>
      <c r="M194" s="8"/>
      <c r="N194" s="8"/>
      <c r="O194" s="8"/>
      <c r="P194" s="8"/>
      <c r="Q194" s="8"/>
      <c r="R194" s="8"/>
      <c r="S194" s="8"/>
      <c r="T194" s="8"/>
      <c r="U194" s="8"/>
      <c r="V194" s="8"/>
      <c r="W194" s="8"/>
      <c r="X194" s="8"/>
      <c r="Y194" s="8"/>
      <c r="Z194" s="8"/>
    </row>
    <row r="195" spans="1:26" ht="12.75" customHeight="1">
      <c r="A195" s="8"/>
      <c r="B195" s="8"/>
      <c r="C195" s="8"/>
      <c r="D195" s="917"/>
      <c r="E195" s="8"/>
      <c r="F195" s="8"/>
      <c r="G195" s="8"/>
      <c r="H195" s="8"/>
      <c r="I195" s="982"/>
      <c r="J195" s="982"/>
      <c r="K195" s="8"/>
      <c r="L195" s="8"/>
      <c r="M195" s="8"/>
      <c r="N195" s="8"/>
      <c r="O195" s="8"/>
      <c r="P195" s="8"/>
      <c r="Q195" s="8"/>
      <c r="R195" s="8"/>
      <c r="S195" s="8"/>
      <c r="T195" s="8"/>
      <c r="U195" s="8"/>
      <c r="V195" s="8"/>
      <c r="W195" s="8"/>
      <c r="X195" s="8"/>
      <c r="Y195" s="8"/>
      <c r="Z195" s="8"/>
    </row>
    <row r="196" spans="1:26" ht="12.75" customHeight="1">
      <c r="A196" s="8"/>
      <c r="B196" s="8"/>
      <c r="C196" s="8"/>
      <c r="D196" s="917"/>
      <c r="E196" s="8"/>
      <c r="F196" s="8"/>
      <c r="G196" s="8"/>
      <c r="H196" s="8"/>
      <c r="I196" s="982"/>
      <c r="J196" s="982"/>
      <c r="K196" s="8"/>
      <c r="L196" s="8"/>
      <c r="M196" s="8"/>
      <c r="N196" s="8"/>
      <c r="O196" s="8"/>
      <c r="P196" s="8"/>
      <c r="Q196" s="8"/>
      <c r="R196" s="8"/>
      <c r="S196" s="8"/>
      <c r="T196" s="8"/>
      <c r="U196" s="8"/>
      <c r="V196" s="8"/>
      <c r="W196" s="8"/>
      <c r="X196" s="8"/>
      <c r="Y196" s="8"/>
      <c r="Z196" s="8"/>
    </row>
    <row r="197" spans="1:26" ht="12.75" customHeight="1">
      <c r="A197" s="8"/>
      <c r="B197" s="8"/>
      <c r="C197" s="8"/>
      <c r="D197" s="917"/>
      <c r="E197" s="8"/>
      <c r="F197" s="8"/>
      <c r="G197" s="8"/>
      <c r="H197" s="8"/>
      <c r="I197" s="982"/>
      <c r="J197" s="982"/>
      <c r="K197" s="8"/>
      <c r="L197" s="8"/>
      <c r="M197" s="8"/>
      <c r="N197" s="8"/>
      <c r="O197" s="8"/>
      <c r="P197" s="8"/>
      <c r="Q197" s="8"/>
      <c r="R197" s="8"/>
      <c r="S197" s="8"/>
      <c r="T197" s="8"/>
      <c r="U197" s="8"/>
      <c r="V197" s="8"/>
      <c r="W197" s="8"/>
      <c r="X197" s="8"/>
      <c r="Y197" s="8"/>
      <c r="Z197" s="8"/>
    </row>
    <row r="198" spans="1:26" ht="12.75" customHeight="1">
      <c r="A198" s="8"/>
      <c r="B198" s="8"/>
      <c r="C198" s="8"/>
      <c r="D198" s="917"/>
      <c r="E198" s="8"/>
      <c r="F198" s="8"/>
      <c r="G198" s="8"/>
      <c r="H198" s="8"/>
      <c r="I198" s="982"/>
      <c r="J198" s="982"/>
      <c r="K198" s="8"/>
      <c r="L198" s="8"/>
      <c r="M198" s="8"/>
      <c r="N198" s="8"/>
      <c r="O198" s="8"/>
      <c r="P198" s="8"/>
      <c r="Q198" s="8"/>
      <c r="R198" s="8"/>
      <c r="S198" s="8"/>
      <c r="T198" s="8"/>
      <c r="U198" s="8"/>
      <c r="V198" s="8"/>
      <c r="W198" s="8"/>
      <c r="X198" s="8"/>
      <c r="Y198" s="8"/>
      <c r="Z198" s="8"/>
    </row>
    <row r="199" spans="1:26" ht="12.75" customHeight="1">
      <c r="A199" s="8"/>
      <c r="B199" s="8"/>
      <c r="C199" s="8"/>
      <c r="D199" s="917"/>
      <c r="E199" s="8"/>
      <c r="F199" s="8"/>
      <c r="G199" s="8"/>
      <c r="H199" s="8"/>
      <c r="I199" s="982"/>
      <c r="J199" s="982"/>
      <c r="K199" s="8"/>
      <c r="L199" s="8"/>
      <c r="M199" s="8"/>
      <c r="N199" s="8"/>
      <c r="O199" s="8"/>
      <c r="P199" s="8"/>
      <c r="Q199" s="8"/>
      <c r="R199" s="8"/>
      <c r="S199" s="8"/>
      <c r="T199" s="8"/>
      <c r="U199" s="8"/>
      <c r="V199" s="8"/>
      <c r="W199" s="8"/>
      <c r="X199" s="8"/>
      <c r="Y199" s="8"/>
      <c r="Z199" s="8"/>
    </row>
    <row r="200" spans="1:26" ht="12.75" customHeight="1">
      <c r="A200" s="8"/>
      <c r="B200" s="8"/>
      <c r="C200" s="8"/>
      <c r="D200" s="917"/>
      <c r="E200" s="8"/>
      <c r="F200" s="8"/>
      <c r="G200" s="8"/>
      <c r="H200" s="8"/>
      <c r="I200" s="982"/>
      <c r="J200" s="982"/>
      <c r="K200" s="8"/>
      <c r="L200" s="8"/>
      <c r="M200" s="8"/>
      <c r="N200" s="8"/>
      <c r="O200" s="8"/>
      <c r="P200" s="8"/>
      <c r="Q200" s="8"/>
      <c r="R200" s="8"/>
      <c r="S200" s="8"/>
      <c r="T200" s="8"/>
      <c r="U200" s="8"/>
      <c r="V200" s="8"/>
      <c r="W200" s="8"/>
      <c r="X200" s="8"/>
      <c r="Y200" s="8"/>
      <c r="Z200" s="8"/>
    </row>
    <row r="201" spans="1:26" ht="12.75" customHeight="1">
      <c r="A201" s="8"/>
      <c r="B201" s="8"/>
      <c r="C201" s="8"/>
      <c r="D201" s="917"/>
      <c r="E201" s="8"/>
      <c r="F201" s="8"/>
      <c r="G201" s="8"/>
      <c r="H201" s="8"/>
      <c r="I201" s="982"/>
      <c r="J201" s="982"/>
      <c r="K201" s="8"/>
      <c r="L201" s="8"/>
      <c r="M201" s="8"/>
      <c r="N201" s="8"/>
      <c r="O201" s="8"/>
      <c r="P201" s="8"/>
      <c r="Q201" s="8"/>
      <c r="R201" s="8"/>
      <c r="S201" s="8"/>
      <c r="T201" s="8"/>
      <c r="U201" s="8"/>
      <c r="V201" s="8"/>
      <c r="W201" s="8"/>
      <c r="X201" s="8"/>
      <c r="Y201" s="8"/>
      <c r="Z201" s="8"/>
    </row>
    <row r="202" spans="1:26" ht="12.75" customHeight="1">
      <c r="A202" s="8"/>
      <c r="B202" s="8"/>
      <c r="C202" s="8"/>
      <c r="D202" s="917"/>
      <c r="E202" s="8"/>
      <c r="F202" s="8"/>
      <c r="G202" s="8"/>
      <c r="H202" s="8"/>
      <c r="I202" s="982"/>
      <c r="J202" s="982"/>
      <c r="K202" s="8"/>
      <c r="L202" s="8"/>
      <c r="M202" s="8"/>
      <c r="N202" s="8"/>
      <c r="O202" s="8"/>
      <c r="P202" s="8"/>
      <c r="Q202" s="8"/>
      <c r="R202" s="8"/>
      <c r="S202" s="8"/>
      <c r="T202" s="8"/>
      <c r="U202" s="8"/>
      <c r="V202" s="8"/>
      <c r="W202" s="8"/>
      <c r="X202" s="8"/>
      <c r="Y202" s="8"/>
      <c r="Z202" s="8"/>
    </row>
    <row r="203" spans="1:26" ht="12.75" customHeight="1">
      <c r="A203" s="8"/>
      <c r="B203" s="8"/>
      <c r="C203" s="8"/>
      <c r="D203" s="917"/>
      <c r="E203" s="8"/>
      <c r="F203" s="8"/>
      <c r="G203" s="8"/>
      <c r="H203" s="8"/>
      <c r="I203" s="982"/>
      <c r="J203" s="982"/>
      <c r="K203" s="8"/>
      <c r="L203" s="8"/>
      <c r="M203" s="8"/>
      <c r="N203" s="8"/>
      <c r="O203" s="8"/>
      <c r="P203" s="8"/>
      <c r="Q203" s="8"/>
      <c r="R203" s="8"/>
      <c r="S203" s="8"/>
      <c r="T203" s="8"/>
      <c r="U203" s="8"/>
      <c r="V203" s="8"/>
      <c r="W203" s="8"/>
      <c r="X203" s="8"/>
      <c r="Y203" s="8"/>
      <c r="Z203" s="8"/>
    </row>
    <row r="204" spans="1:26" ht="12.75" customHeight="1">
      <c r="A204" s="8"/>
      <c r="B204" s="8"/>
      <c r="C204" s="8"/>
      <c r="D204" s="917"/>
      <c r="E204" s="8"/>
      <c r="F204" s="8"/>
      <c r="G204" s="8"/>
      <c r="H204" s="8"/>
      <c r="I204" s="982"/>
      <c r="J204" s="982"/>
      <c r="K204" s="8"/>
      <c r="L204" s="8"/>
      <c r="M204" s="8"/>
      <c r="N204" s="8"/>
      <c r="O204" s="8"/>
      <c r="P204" s="8"/>
      <c r="Q204" s="8"/>
      <c r="R204" s="8"/>
      <c r="S204" s="8"/>
      <c r="T204" s="8"/>
      <c r="U204" s="8"/>
      <c r="V204" s="8"/>
      <c r="W204" s="8"/>
      <c r="X204" s="8"/>
      <c r="Y204" s="8"/>
      <c r="Z204" s="8"/>
    </row>
    <row r="205" spans="1:26" ht="12.75" customHeight="1">
      <c r="A205" s="8"/>
      <c r="B205" s="8"/>
      <c r="C205" s="8"/>
      <c r="D205" s="917"/>
      <c r="E205" s="8"/>
      <c r="F205" s="8"/>
      <c r="G205" s="8"/>
      <c r="H205" s="8"/>
      <c r="I205" s="982"/>
      <c r="J205" s="982"/>
      <c r="K205" s="8"/>
      <c r="L205" s="8"/>
      <c r="M205" s="8"/>
      <c r="N205" s="8"/>
      <c r="O205" s="8"/>
      <c r="P205" s="8"/>
      <c r="Q205" s="8"/>
      <c r="R205" s="8"/>
      <c r="S205" s="8"/>
      <c r="T205" s="8"/>
      <c r="U205" s="8"/>
      <c r="V205" s="8"/>
      <c r="W205" s="8"/>
      <c r="X205" s="8"/>
      <c r="Y205" s="8"/>
      <c r="Z205" s="8"/>
    </row>
    <row r="206" spans="1:26" ht="12.75" customHeight="1">
      <c r="A206" s="8"/>
      <c r="B206" s="8"/>
      <c r="C206" s="8"/>
      <c r="D206" s="917"/>
      <c r="E206" s="8"/>
      <c r="F206" s="8"/>
      <c r="G206" s="8"/>
      <c r="H206" s="8"/>
      <c r="I206" s="982"/>
      <c r="J206" s="982"/>
      <c r="K206" s="8"/>
      <c r="L206" s="8"/>
      <c r="M206" s="8"/>
      <c r="N206" s="8"/>
      <c r="O206" s="8"/>
      <c r="P206" s="8"/>
      <c r="Q206" s="8"/>
      <c r="R206" s="8"/>
      <c r="S206" s="8"/>
      <c r="T206" s="8"/>
      <c r="U206" s="8"/>
      <c r="V206" s="8"/>
      <c r="W206" s="8"/>
      <c r="X206" s="8"/>
      <c r="Y206" s="8"/>
      <c r="Z206" s="8"/>
    </row>
    <row r="207" spans="1:26" ht="12.75" customHeight="1">
      <c r="A207" s="8"/>
      <c r="B207" s="8"/>
      <c r="C207" s="8"/>
      <c r="D207" s="917"/>
      <c r="E207" s="8"/>
      <c r="F207" s="8"/>
      <c r="G207" s="8"/>
      <c r="H207" s="8"/>
      <c r="I207" s="982"/>
      <c r="J207" s="982"/>
      <c r="K207" s="8"/>
      <c r="L207" s="8"/>
      <c r="M207" s="8"/>
      <c r="N207" s="8"/>
      <c r="O207" s="8"/>
      <c r="P207" s="8"/>
      <c r="Q207" s="8"/>
      <c r="R207" s="8"/>
      <c r="S207" s="8"/>
      <c r="T207" s="8"/>
      <c r="U207" s="8"/>
      <c r="V207" s="8"/>
      <c r="W207" s="8"/>
      <c r="X207" s="8"/>
      <c r="Y207" s="8"/>
      <c r="Z207" s="8"/>
    </row>
    <row r="208" spans="1:26" ht="12.75" customHeight="1">
      <c r="A208" s="8"/>
      <c r="B208" s="8"/>
      <c r="C208" s="8"/>
      <c r="D208" s="917"/>
      <c r="E208" s="8"/>
      <c r="F208" s="8"/>
      <c r="G208" s="8"/>
      <c r="H208" s="8"/>
      <c r="I208" s="982"/>
      <c r="J208" s="982"/>
      <c r="K208" s="8"/>
      <c r="L208" s="8"/>
      <c r="M208" s="8"/>
      <c r="N208" s="8"/>
      <c r="O208" s="8"/>
      <c r="P208" s="8"/>
      <c r="Q208" s="8"/>
      <c r="R208" s="8"/>
      <c r="S208" s="8"/>
      <c r="T208" s="8"/>
      <c r="U208" s="8"/>
      <c r="V208" s="8"/>
      <c r="W208" s="8"/>
      <c r="X208" s="8"/>
      <c r="Y208" s="8"/>
      <c r="Z208" s="8"/>
    </row>
    <row r="209" spans="1:26" ht="12.75" customHeight="1">
      <c r="A209" s="8"/>
      <c r="B209" s="8"/>
      <c r="C209" s="8"/>
      <c r="D209" s="917"/>
      <c r="E209" s="8"/>
      <c r="F209" s="8"/>
      <c r="G209" s="8"/>
      <c r="H209" s="8"/>
      <c r="I209" s="982"/>
      <c r="J209" s="982"/>
      <c r="K209" s="8"/>
      <c r="L209" s="8"/>
      <c r="M209" s="8"/>
      <c r="N209" s="8"/>
      <c r="O209" s="8"/>
      <c r="P209" s="8"/>
      <c r="Q209" s="8"/>
      <c r="R209" s="8"/>
      <c r="S209" s="8"/>
      <c r="T209" s="8"/>
      <c r="U209" s="8"/>
      <c r="V209" s="8"/>
      <c r="W209" s="8"/>
      <c r="X209" s="8"/>
      <c r="Y209" s="8"/>
      <c r="Z209" s="8"/>
    </row>
    <row r="210" spans="1:26" ht="12.75" customHeight="1">
      <c r="A210" s="8"/>
      <c r="B210" s="8"/>
      <c r="C210" s="8"/>
      <c r="D210" s="917"/>
      <c r="E210" s="8"/>
      <c r="F210" s="8"/>
      <c r="G210" s="8"/>
      <c r="H210" s="8"/>
      <c r="I210" s="982"/>
      <c r="J210" s="982"/>
      <c r="K210" s="8"/>
      <c r="L210" s="8"/>
      <c r="M210" s="8"/>
      <c r="N210" s="8"/>
      <c r="O210" s="8"/>
      <c r="P210" s="8"/>
      <c r="Q210" s="8"/>
      <c r="R210" s="8"/>
      <c r="S210" s="8"/>
      <c r="T210" s="8"/>
      <c r="U210" s="8"/>
      <c r="V210" s="8"/>
      <c r="W210" s="8"/>
      <c r="X210" s="8"/>
      <c r="Y210" s="8"/>
      <c r="Z210" s="8"/>
    </row>
    <row r="211" spans="1:26" ht="12.75" customHeight="1">
      <c r="A211" s="8"/>
      <c r="B211" s="8"/>
      <c r="C211" s="8"/>
      <c r="D211" s="917"/>
      <c r="E211" s="8"/>
      <c r="F211" s="8"/>
      <c r="G211" s="8"/>
      <c r="H211" s="8"/>
      <c r="I211" s="982"/>
      <c r="J211" s="982"/>
      <c r="K211" s="8"/>
      <c r="L211" s="8"/>
      <c r="M211" s="8"/>
      <c r="N211" s="8"/>
      <c r="O211" s="8"/>
      <c r="P211" s="8"/>
      <c r="Q211" s="8"/>
      <c r="R211" s="8"/>
      <c r="S211" s="8"/>
      <c r="T211" s="8"/>
      <c r="U211" s="8"/>
      <c r="V211" s="8"/>
      <c r="W211" s="8"/>
      <c r="X211" s="8"/>
      <c r="Y211" s="8"/>
      <c r="Z211" s="8"/>
    </row>
    <row r="212" spans="1:26" ht="12.75" customHeight="1">
      <c r="A212" s="8"/>
      <c r="B212" s="8"/>
      <c r="C212" s="8"/>
      <c r="D212" s="917"/>
      <c r="E212" s="8"/>
      <c r="F212" s="8"/>
      <c r="G212" s="8"/>
      <c r="H212" s="8"/>
      <c r="I212" s="982"/>
      <c r="J212" s="982"/>
      <c r="K212" s="8"/>
      <c r="L212" s="8"/>
      <c r="M212" s="8"/>
      <c r="N212" s="8"/>
      <c r="O212" s="8"/>
      <c r="P212" s="8"/>
      <c r="Q212" s="8"/>
      <c r="R212" s="8"/>
      <c r="S212" s="8"/>
      <c r="T212" s="8"/>
      <c r="U212" s="8"/>
      <c r="V212" s="8"/>
      <c r="W212" s="8"/>
      <c r="X212" s="8"/>
      <c r="Y212" s="8"/>
      <c r="Z212" s="8"/>
    </row>
    <row r="213" spans="1:26" ht="12.75" customHeight="1">
      <c r="A213" s="8"/>
      <c r="B213" s="8"/>
      <c r="C213" s="8"/>
      <c r="D213" s="917"/>
      <c r="E213" s="8"/>
      <c r="F213" s="8"/>
      <c r="G213" s="8"/>
      <c r="H213" s="8"/>
      <c r="I213" s="982"/>
      <c r="J213" s="982"/>
      <c r="K213" s="8"/>
      <c r="L213" s="8"/>
      <c r="M213" s="8"/>
      <c r="N213" s="8"/>
      <c r="O213" s="8"/>
      <c r="P213" s="8"/>
      <c r="Q213" s="8"/>
      <c r="R213" s="8"/>
      <c r="S213" s="8"/>
      <c r="T213" s="8"/>
      <c r="U213" s="8"/>
      <c r="V213" s="8"/>
      <c r="W213" s="8"/>
      <c r="X213" s="8"/>
      <c r="Y213" s="8"/>
      <c r="Z213" s="8"/>
    </row>
    <row r="214" spans="1:26" ht="12.75" customHeight="1">
      <c r="A214" s="8"/>
      <c r="B214" s="8"/>
      <c r="C214" s="8"/>
      <c r="D214" s="917"/>
      <c r="E214" s="8"/>
      <c r="F214" s="8"/>
      <c r="G214" s="8"/>
      <c r="H214" s="8"/>
      <c r="I214" s="982"/>
      <c r="J214" s="982"/>
      <c r="K214" s="8"/>
      <c r="L214" s="8"/>
      <c r="M214" s="8"/>
      <c r="N214" s="8"/>
      <c r="O214" s="8"/>
      <c r="P214" s="8"/>
      <c r="Q214" s="8"/>
      <c r="R214" s="8"/>
      <c r="S214" s="8"/>
      <c r="T214" s="8"/>
      <c r="U214" s="8"/>
      <c r="V214" s="8"/>
      <c r="W214" s="8"/>
      <c r="X214" s="8"/>
      <c r="Y214" s="8"/>
      <c r="Z214" s="8"/>
    </row>
    <row r="215" spans="1:26" ht="12.75" customHeight="1">
      <c r="A215" s="8"/>
      <c r="B215" s="8"/>
      <c r="C215" s="8"/>
      <c r="D215" s="917"/>
      <c r="E215" s="8"/>
      <c r="F215" s="8"/>
      <c r="G215" s="8"/>
      <c r="H215" s="8"/>
      <c r="I215" s="982"/>
      <c r="J215" s="982"/>
      <c r="K215" s="8"/>
      <c r="L215" s="8"/>
      <c r="M215" s="8"/>
      <c r="N215" s="8"/>
      <c r="O215" s="8"/>
      <c r="P215" s="8"/>
      <c r="Q215" s="8"/>
      <c r="R215" s="8"/>
      <c r="S215" s="8"/>
      <c r="T215" s="8"/>
      <c r="U215" s="8"/>
      <c r="V215" s="8"/>
      <c r="W215" s="8"/>
      <c r="X215" s="8"/>
      <c r="Y215" s="8"/>
      <c r="Z215" s="8"/>
    </row>
    <row r="216" spans="1:26" ht="12.75" customHeight="1">
      <c r="A216" s="8"/>
      <c r="B216" s="8"/>
      <c r="C216" s="8"/>
      <c r="D216" s="917"/>
      <c r="E216" s="8"/>
      <c r="F216" s="8"/>
      <c r="G216" s="8"/>
      <c r="H216" s="8"/>
      <c r="I216" s="982"/>
      <c r="J216" s="982"/>
      <c r="K216" s="8"/>
      <c r="L216" s="8"/>
      <c r="M216" s="8"/>
      <c r="N216" s="8"/>
      <c r="O216" s="8"/>
      <c r="P216" s="8"/>
      <c r="Q216" s="8"/>
      <c r="R216" s="8"/>
      <c r="S216" s="8"/>
      <c r="T216" s="8"/>
      <c r="U216" s="8"/>
      <c r="V216" s="8"/>
      <c r="W216" s="8"/>
      <c r="X216" s="8"/>
      <c r="Y216" s="8"/>
      <c r="Z216" s="8"/>
    </row>
    <row r="217" spans="1:26" ht="12.75" customHeight="1">
      <c r="A217" s="8"/>
      <c r="B217" s="8"/>
      <c r="C217" s="8"/>
      <c r="D217" s="917"/>
      <c r="E217" s="8"/>
      <c r="F217" s="8"/>
      <c r="G217" s="8"/>
      <c r="H217" s="8"/>
      <c r="I217" s="982"/>
      <c r="J217" s="982"/>
      <c r="K217" s="8"/>
      <c r="L217" s="8"/>
      <c r="M217" s="8"/>
      <c r="N217" s="8"/>
      <c r="O217" s="8"/>
      <c r="P217" s="8"/>
      <c r="Q217" s="8"/>
      <c r="R217" s="8"/>
      <c r="S217" s="8"/>
      <c r="T217" s="8"/>
      <c r="U217" s="8"/>
      <c r="V217" s="8"/>
      <c r="W217" s="8"/>
      <c r="X217" s="8"/>
      <c r="Y217" s="8"/>
      <c r="Z217" s="8"/>
    </row>
    <row r="218" spans="1:26" ht="12.75" customHeight="1">
      <c r="A218" s="8"/>
      <c r="B218" s="8"/>
      <c r="C218" s="8"/>
      <c r="D218" s="917"/>
      <c r="E218" s="8"/>
      <c r="F218" s="8"/>
      <c r="G218" s="8"/>
      <c r="H218" s="8"/>
      <c r="I218" s="982"/>
      <c r="J218" s="982"/>
      <c r="K218" s="8"/>
      <c r="L218" s="8"/>
      <c r="M218" s="8"/>
      <c r="N218" s="8"/>
      <c r="O218" s="8"/>
      <c r="P218" s="8"/>
      <c r="Q218" s="8"/>
      <c r="R218" s="8"/>
      <c r="S218" s="8"/>
      <c r="T218" s="8"/>
      <c r="U218" s="8"/>
      <c r="V218" s="8"/>
      <c r="W218" s="8"/>
      <c r="X218" s="8"/>
      <c r="Y218" s="8"/>
      <c r="Z218" s="8"/>
    </row>
    <row r="219" spans="1:26" ht="12.75" customHeight="1">
      <c r="A219" s="8"/>
      <c r="B219" s="8"/>
      <c r="C219" s="8"/>
      <c r="D219" s="917"/>
      <c r="E219" s="8"/>
      <c r="F219" s="8"/>
      <c r="G219" s="8"/>
      <c r="H219" s="8"/>
      <c r="I219" s="982"/>
      <c r="J219" s="982"/>
      <c r="K219" s="8"/>
      <c r="L219" s="8"/>
      <c r="M219" s="8"/>
      <c r="N219" s="8"/>
      <c r="O219" s="8"/>
      <c r="P219" s="8"/>
      <c r="Q219" s="8"/>
      <c r="R219" s="8"/>
      <c r="S219" s="8"/>
      <c r="T219" s="8"/>
      <c r="U219" s="8"/>
      <c r="V219" s="8"/>
      <c r="W219" s="8"/>
      <c r="X219" s="8"/>
      <c r="Y219" s="8"/>
      <c r="Z219" s="8"/>
    </row>
    <row r="220" spans="1:26" ht="12.75" customHeight="1">
      <c r="A220" s="8"/>
      <c r="B220" s="8"/>
      <c r="C220" s="8"/>
      <c r="D220" s="917"/>
      <c r="E220" s="8"/>
      <c r="F220" s="8"/>
      <c r="G220" s="8"/>
      <c r="H220" s="8"/>
      <c r="I220" s="982"/>
      <c r="J220" s="982"/>
      <c r="K220" s="8"/>
      <c r="L220" s="8"/>
      <c r="M220" s="8"/>
      <c r="N220" s="8"/>
      <c r="O220" s="8"/>
      <c r="P220" s="8"/>
      <c r="Q220" s="8"/>
      <c r="R220" s="8"/>
      <c r="S220" s="8"/>
      <c r="T220" s="8"/>
      <c r="U220" s="8"/>
      <c r="V220" s="8"/>
      <c r="W220" s="8"/>
      <c r="X220" s="8"/>
      <c r="Y220" s="8"/>
      <c r="Z220" s="8"/>
    </row>
    <row r="221" spans="1:26" ht="12.75" customHeight="1">
      <c r="A221" s="8"/>
      <c r="B221" s="8"/>
      <c r="C221" s="8"/>
      <c r="D221" s="917"/>
      <c r="E221" s="8"/>
      <c r="F221" s="8"/>
      <c r="G221" s="8"/>
      <c r="H221" s="8"/>
      <c r="I221" s="982"/>
      <c r="J221" s="982"/>
      <c r="K221" s="8"/>
      <c r="L221" s="8"/>
      <c r="M221" s="8"/>
      <c r="N221" s="8"/>
      <c r="O221" s="8"/>
      <c r="P221" s="8"/>
      <c r="Q221" s="8"/>
      <c r="R221" s="8"/>
      <c r="S221" s="8"/>
      <c r="T221" s="8"/>
      <c r="U221" s="8"/>
      <c r="V221" s="8"/>
      <c r="W221" s="8"/>
      <c r="X221" s="8"/>
      <c r="Y221" s="8"/>
      <c r="Z221" s="8"/>
    </row>
    <row r="222" spans="1:26" ht="12.75" customHeight="1">
      <c r="A222" s="8"/>
      <c r="B222" s="8"/>
      <c r="C222" s="8"/>
      <c r="D222" s="917"/>
      <c r="E222" s="8"/>
      <c r="F222" s="8"/>
      <c r="G222" s="8"/>
      <c r="H222" s="8"/>
      <c r="I222" s="982"/>
      <c r="J222" s="982"/>
      <c r="K222" s="8"/>
      <c r="L222" s="8"/>
      <c r="M222" s="8"/>
      <c r="N222" s="8"/>
      <c r="O222" s="8"/>
      <c r="P222" s="8"/>
      <c r="Q222" s="8"/>
      <c r="R222" s="8"/>
      <c r="S222" s="8"/>
      <c r="T222" s="8"/>
      <c r="U222" s="8"/>
      <c r="V222" s="8"/>
      <c r="W222" s="8"/>
      <c r="X222" s="8"/>
      <c r="Y222" s="8"/>
      <c r="Z222" s="8"/>
    </row>
    <row r="223" spans="1:26" ht="12.75" customHeight="1">
      <c r="A223" s="8"/>
      <c r="B223" s="8"/>
      <c r="C223" s="8"/>
      <c r="D223" s="917"/>
      <c r="E223" s="8"/>
      <c r="F223" s="8"/>
      <c r="G223" s="8"/>
      <c r="H223" s="8"/>
      <c r="I223" s="982"/>
      <c r="J223" s="982"/>
      <c r="K223" s="8"/>
      <c r="L223" s="8"/>
      <c r="M223" s="8"/>
      <c r="N223" s="8"/>
      <c r="O223" s="8"/>
      <c r="P223" s="8"/>
      <c r="Q223" s="8"/>
      <c r="R223" s="8"/>
      <c r="S223" s="8"/>
      <c r="T223" s="8"/>
      <c r="U223" s="8"/>
      <c r="V223" s="8"/>
      <c r="W223" s="8"/>
      <c r="X223" s="8"/>
      <c r="Y223" s="8"/>
      <c r="Z223" s="8"/>
    </row>
    <row r="224" spans="1:26" ht="12.75" customHeight="1">
      <c r="A224" s="8"/>
      <c r="B224" s="8"/>
      <c r="C224" s="8"/>
      <c r="D224" s="917"/>
      <c r="E224" s="8"/>
      <c r="F224" s="8"/>
      <c r="G224" s="8"/>
      <c r="H224" s="8"/>
      <c r="I224" s="982"/>
      <c r="J224" s="982"/>
      <c r="K224" s="8"/>
      <c r="L224" s="8"/>
      <c r="M224" s="8"/>
      <c r="N224" s="8"/>
      <c r="O224" s="8"/>
      <c r="P224" s="8"/>
      <c r="Q224" s="8"/>
      <c r="R224" s="8"/>
      <c r="S224" s="8"/>
      <c r="T224" s="8"/>
      <c r="U224" s="8"/>
      <c r="V224" s="8"/>
      <c r="W224" s="8"/>
      <c r="X224" s="8"/>
      <c r="Y224" s="8"/>
      <c r="Z224" s="8"/>
    </row>
    <row r="225" spans="1:26" ht="12.75" customHeight="1">
      <c r="A225" s="8"/>
      <c r="B225" s="8"/>
      <c r="C225" s="8"/>
      <c r="D225" s="917"/>
      <c r="E225" s="8"/>
      <c r="F225" s="8"/>
      <c r="G225" s="8"/>
      <c r="H225" s="8"/>
      <c r="I225" s="982"/>
      <c r="J225" s="982"/>
      <c r="K225" s="8"/>
      <c r="L225" s="8"/>
      <c r="M225" s="8"/>
      <c r="N225" s="8"/>
      <c r="O225" s="8"/>
      <c r="P225" s="8"/>
      <c r="Q225" s="8"/>
      <c r="R225" s="8"/>
      <c r="S225" s="8"/>
      <c r="T225" s="8"/>
      <c r="U225" s="8"/>
      <c r="V225" s="8"/>
      <c r="W225" s="8"/>
      <c r="X225" s="8"/>
      <c r="Y225" s="8"/>
      <c r="Z225" s="8"/>
    </row>
    <row r="226" spans="1:26" ht="12.75" customHeight="1">
      <c r="A226" s="8"/>
      <c r="B226" s="8"/>
      <c r="C226" s="8"/>
      <c r="D226" s="917"/>
      <c r="E226" s="8"/>
      <c r="F226" s="8"/>
      <c r="G226" s="8"/>
      <c r="H226" s="8"/>
      <c r="I226" s="982"/>
      <c r="J226" s="982"/>
      <c r="K226" s="8"/>
      <c r="L226" s="8"/>
      <c r="M226" s="8"/>
      <c r="N226" s="8"/>
      <c r="O226" s="8"/>
      <c r="P226" s="8"/>
      <c r="Q226" s="8"/>
      <c r="R226" s="8"/>
      <c r="S226" s="8"/>
      <c r="T226" s="8"/>
      <c r="U226" s="8"/>
      <c r="V226" s="8"/>
      <c r="W226" s="8"/>
      <c r="X226" s="8"/>
      <c r="Y226" s="8"/>
      <c r="Z226" s="8"/>
    </row>
    <row r="227" spans="1:26" ht="12.75" customHeight="1">
      <c r="A227" s="8"/>
      <c r="B227" s="8"/>
      <c r="C227" s="8"/>
      <c r="D227" s="917"/>
      <c r="E227" s="8"/>
      <c r="F227" s="8"/>
      <c r="G227" s="8"/>
      <c r="H227" s="8"/>
      <c r="I227" s="982"/>
      <c r="J227" s="982"/>
      <c r="K227" s="8"/>
      <c r="L227" s="8"/>
      <c r="M227" s="8"/>
      <c r="N227" s="8"/>
      <c r="O227" s="8"/>
      <c r="P227" s="8"/>
      <c r="Q227" s="8"/>
      <c r="R227" s="8"/>
      <c r="S227" s="8"/>
      <c r="T227" s="8"/>
      <c r="U227" s="8"/>
      <c r="V227" s="8"/>
      <c r="W227" s="8"/>
      <c r="X227" s="8"/>
      <c r="Y227" s="8"/>
      <c r="Z227" s="8"/>
    </row>
    <row r="228" spans="1:26" ht="12.75" customHeight="1">
      <c r="A228" s="8"/>
      <c r="B228" s="8"/>
      <c r="C228" s="8"/>
      <c r="D228" s="917"/>
      <c r="E228" s="8"/>
      <c r="F228" s="8"/>
      <c r="G228" s="8"/>
      <c r="H228" s="8"/>
      <c r="I228" s="982"/>
      <c r="J228" s="982"/>
      <c r="K228" s="8"/>
      <c r="L228" s="8"/>
      <c r="M228" s="8"/>
      <c r="N228" s="8"/>
      <c r="O228" s="8"/>
      <c r="P228" s="8"/>
      <c r="Q228" s="8"/>
      <c r="R228" s="8"/>
      <c r="S228" s="8"/>
      <c r="T228" s="8"/>
      <c r="U228" s="8"/>
      <c r="V228" s="8"/>
      <c r="W228" s="8"/>
      <c r="X228" s="8"/>
      <c r="Y228" s="8"/>
      <c r="Z228" s="8"/>
    </row>
    <row r="229" spans="1:26" ht="12.75" customHeight="1">
      <c r="A229" s="8"/>
      <c r="B229" s="8"/>
      <c r="C229" s="8"/>
      <c r="D229" s="917"/>
      <c r="E229" s="8"/>
      <c r="F229" s="8"/>
      <c r="G229" s="8"/>
      <c r="H229" s="8"/>
      <c r="I229" s="982"/>
      <c r="J229" s="982"/>
      <c r="K229" s="8"/>
      <c r="L229" s="8"/>
      <c r="M229" s="8"/>
      <c r="N229" s="8"/>
      <c r="O229" s="8"/>
      <c r="P229" s="8"/>
      <c r="Q229" s="8"/>
      <c r="R229" s="8"/>
      <c r="S229" s="8"/>
      <c r="T229" s="8"/>
      <c r="U229" s="8"/>
      <c r="V229" s="8"/>
      <c r="W229" s="8"/>
      <c r="X229" s="8"/>
      <c r="Y229" s="8"/>
      <c r="Z229" s="8"/>
    </row>
    <row r="230" spans="1:26" ht="12.75" customHeight="1">
      <c r="A230" s="8"/>
      <c r="B230" s="8"/>
      <c r="C230" s="8"/>
      <c r="D230" s="917"/>
      <c r="E230" s="8"/>
      <c r="F230" s="8"/>
      <c r="G230" s="8"/>
      <c r="H230" s="8"/>
      <c r="I230" s="982"/>
      <c r="J230" s="982"/>
      <c r="K230" s="8"/>
      <c r="L230" s="8"/>
      <c r="M230" s="8"/>
      <c r="N230" s="8"/>
      <c r="O230" s="8"/>
      <c r="P230" s="8"/>
      <c r="Q230" s="8"/>
      <c r="R230" s="8"/>
      <c r="S230" s="8"/>
      <c r="T230" s="8"/>
      <c r="U230" s="8"/>
      <c r="V230" s="8"/>
      <c r="W230" s="8"/>
      <c r="X230" s="8"/>
      <c r="Y230" s="8"/>
      <c r="Z230" s="8"/>
    </row>
    <row r="231" spans="1:26" ht="12.75" customHeight="1">
      <c r="A231" s="8"/>
      <c r="B231" s="8"/>
      <c r="C231" s="8"/>
      <c r="D231" s="917"/>
      <c r="E231" s="8"/>
      <c r="F231" s="8"/>
      <c r="G231" s="8"/>
      <c r="H231" s="8"/>
      <c r="I231" s="982"/>
      <c r="J231" s="982"/>
      <c r="K231" s="8"/>
      <c r="L231" s="8"/>
      <c r="M231" s="8"/>
      <c r="N231" s="8"/>
      <c r="O231" s="8"/>
      <c r="P231" s="8"/>
      <c r="Q231" s="8"/>
      <c r="R231" s="8"/>
      <c r="S231" s="8"/>
      <c r="T231" s="8"/>
      <c r="U231" s="8"/>
      <c r="V231" s="8"/>
      <c r="W231" s="8"/>
      <c r="X231" s="8"/>
      <c r="Y231" s="8"/>
      <c r="Z231" s="8"/>
    </row>
    <row r="232" spans="1:26" ht="12.75" customHeight="1">
      <c r="A232" s="8"/>
      <c r="B232" s="8"/>
      <c r="C232" s="8"/>
      <c r="D232" s="917"/>
      <c r="E232" s="8"/>
      <c r="F232" s="8"/>
      <c r="G232" s="8"/>
      <c r="H232" s="8"/>
      <c r="I232" s="982"/>
      <c r="J232" s="982"/>
      <c r="K232" s="8"/>
      <c r="L232" s="8"/>
      <c r="M232" s="8"/>
      <c r="N232" s="8"/>
      <c r="O232" s="8"/>
      <c r="P232" s="8"/>
      <c r="Q232" s="8"/>
      <c r="R232" s="8"/>
      <c r="S232" s="8"/>
      <c r="T232" s="8"/>
      <c r="U232" s="8"/>
      <c r="V232" s="8"/>
      <c r="W232" s="8"/>
      <c r="X232" s="8"/>
      <c r="Y232" s="8"/>
      <c r="Z232" s="8"/>
    </row>
    <row r="233" spans="1:26" ht="12.75" customHeight="1">
      <c r="A233" s="8"/>
      <c r="B233" s="8"/>
      <c r="C233" s="8"/>
      <c r="D233" s="917"/>
      <c r="E233" s="8"/>
      <c r="F233" s="8"/>
      <c r="G233" s="8"/>
      <c r="H233" s="8"/>
      <c r="I233" s="982"/>
      <c r="J233" s="982"/>
      <c r="K233" s="8"/>
      <c r="L233" s="8"/>
      <c r="M233" s="8"/>
      <c r="N233" s="8"/>
      <c r="O233" s="8"/>
      <c r="P233" s="8"/>
      <c r="Q233" s="8"/>
      <c r="R233" s="8"/>
      <c r="S233" s="8"/>
      <c r="T233" s="8"/>
      <c r="U233" s="8"/>
      <c r="V233" s="8"/>
      <c r="W233" s="8"/>
      <c r="X233" s="8"/>
      <c r="Y233" s="8"/>
      <c r="Z233" s="8"/>
    </row>
    <row r="234" spans="1:26" ht="12.75" customHeight="1">
      <c r="A234" s="8"/>
      <c r="B234" s="8"/>
      <c r="C234" s="8"/>
      <c r="D234" s="917"/>
      <c r="E234" s="8"/>
      <c r="F234" s="8"/>
      <c r="G234" s="8"/>
      <c r="H234" s="8"/>
      <c r="I234" s="982"/>
      <c r="J234" s="982"/>
      <c r="K234" s="8"/>
      <c r="L234" s="8"/>
      <c r="M234" s="8"/>
      <c r="N234" s="8"/>
      <c r="O234" s="8"/>
      <c r="P234" s="8"/>
      <c r="Q234" s="8"/>
      <c r="R234" s="8"/>
      <c r="S234" s="8"/>
      <c r="T234" s="8"/>
      <c r="U234" s="8"/>
      <c r="V234" s="8"/>
      <c r="W234" s="8"/>
      <c r="X234" s="8"/>
      <c r="Y234" s="8"/>
      <c r="Z234" s="8"/>
    </row>
    <row r="235" spans="1:26" ht="12.75" customHeight="1">
      <c r="A235" s="8"/>
      <c r="B235" s="8"/>
      <c r="C235" s="8"/>
      <c r="D235" s="917"/>
      <c r="E235" s="8"/>
      <c r="F235" s="8"/>
      <c r="G235" s="8"/>
      <c r="H235" s="8"/>
      <c r="I235" s="982"/>
      <c r="J235" s="982"/>
      <c r="K235" s="8"/>
      <c r="L235" s="8"/>
      <c r="M235" s="8"/>
      <c r="N235" s="8"/>
      <c r="O235" s="8"/>
      <c r="P235" s="8"/>
      <c r="Q235" s="8"/>
      <c r="R235" s="8"/>
      <c r="S235" s="8"/>
      <c r="T235" s="8"/>
      <c r="U235" s="8"/>
      <c r="V235" s="8"/>
      <c r="W235" s="8"/>
      <c r="X235" s="8"/>
      <c r="Y235" s="8"/>
      <c r="Z235" s="8"/>
    </row>
    <row r="236" spans="1:26" ht="12.75" customHeight="1">
      <c r="A236" s="8"/>
      <c r="B236" s="8"/>
      <c r="C236" s="8"/>
      <c r="D236" s="917"/>
      <c r="E236" s="8"/>
      <c r="F236" s="8"/>
      <c r="G236" s="8"/>
      <c r="H236" s="8"/>
      <c r="I236" s="982"/>
      <c r="J236" s="982"/>
      <c r="K236" s="8"/>
      <c r="L236" s="8"/>
      <c r="M236" s="8"/>
      <c r="N236" s="8"/>
      <c r="O236" s="8"/>
      <c r="P236" s="8"/>
      <c r="Q236" s="8"/>
      <c r="R236" s="8"/>
      <c r="S236" s="8"/>
      <c r="T236" s="8"/>
      <c r="U236" s="8"/>
      <c r="V236" s="8"/>
      <c r="W236" s="8"/>
      <c r="X236" s="8"/>
      <c r="Y236" s="8"/>
      <c r="Z236" s="8"/>
    </row>
    <row r="237" spans="1:26" ht="12.75" customHeight="1">
      <c r="A237" s="8"/>
      <c r="B237" s="8"/>
      <c r="C237" s="8"/>
      <c r="D237" s="917"/>
      <c r="E237" s="8"/>
      <c r="F237" s="8"/>
      <c r="G237" s="8"/>
      <c r="H237" s="8"/>
      <c r="I237" s="982"/>
      <c r="J237" s="982"/>
      <c r="K237" s="8"/>
      <c r="L237" s="8"/>
      <c r="M237" s="8"/>
      <c r="N237" s="8"/>
      <c r="O237" s="8"/>
      <c r="P237" s="8"/>
      <c r="Q237" s="8"/>
      <c r="R237" s="8"/>
      <c r="S237" s="8"/>
      <c r="T237" s="8"/>
      <c r="U237" s="8"/>
      <c r="V237" s="8"/>
      <c r="W237" s="8"/>
      <c r="X237" s="8"/>
      <c r="Y237" s="8"/>
      <c r="Z237" s="8"/>
    </row>
    <row r="238" spans="1:26" ht="12.75" customHeight="1">
      <c r="A238" s="8"/>
      <c r="B238" s="8"/>
      <c r="C238" s="8"/>
      <c r="D238" s="917"/>
      <c r="E238" s="8"/>
      <c r="F238" s="8"/>
      <c r="G238" s="8"/>
      <c r="H238" s="8"/>
      <c r="I238" s="982"/>
      <c r="J238" s="982"/>
      <c r="K238" s="8"/>
      <c r="L238" s="8"/>
      <c r="M238" s="8"/>
      <c r="N238" s="8"/>
      <c r="O238" s="8"/>
      <c r="P238" s="8"/>
      <c r="Q238" s="8"/>
      <c r="R238" s="8"/>
      <c r="S238" s="8"/>
      <c r="T238" s="8"/>
      <c r="U238" s="8"/>
      <c r="V238" s="8"/>
      <c r="W238" s="8"/>
      <c r="X238" s="8"/>
      <c r="Y238" s="8"/>
      <c r="Z238" s="8"/>
    </row>
    <row r="239" spans="1:26" ht="12.75" customHeight="1">
      <c r="A239" s="8"/>
      <c r="B239" s="8"/>
      <c r="C239" s="8"/>
      <c r="D239" s="917"/>
      <c r="E239" s="8"/>
      <c r="F239" s="8"/>
      <c r="G239" s="8"/>
      <c r="H239" s="8"/>
      <c r="I239" s="982"/>
      <c r="J239" s="982"/>
      <c r="K239" s="8"/>
      <c r="L239" s="8"/>
      <c r="M239" s="8"/>
      <c r="N239" s="8"/>
      <c r="O239" s="8"/>
      <c r="P239" s="8"/>
      <c r="Q239" s="8"/>
      <c r="R239" s="8"/>
      <c r="S239" s="8"/>
      <c r="T239" s="8"/>
      <c r="U239" s="8"/>
      <c r="V239" s="8"/>
      <c r="W239" s="8"/>
      <c r="X239" s="8"/>
      <c r="Y239" s="8"/>
      <c r="Z239" s="8"/>
    </row>
    <row r="240" spans="1:26" ht="12.75" customHeight="1">
      <c r="A240" s="8"/>
      <c r="B240" s="8"/>
      <c r="C240" s="8"/>
      <c r="D240" s="917"/>
      <c r="E240" s="8"/>
      <c r="F240" s="8"/>
      <c r="G240" s="8"/>
      <c r="H240" s="8"/>
      <c r="I240" s="982"/>
      <c r="J240" s="982"/>
      <c r="K240" s="8"/>
      <c r="L240" s="8"/>
      <c r="M240" s="8"/>
      <c r="N240" s="8"/>
      <c r="O240" s="8"/>
      <c r="P240" s="8"/>
      <c r="Q240" s="8"/>
      <c r="R240" s="8"/>
      <c r="S240" s="8"/>
      <c r="T240" s="8"/>
      <c r="U240" s="8"/>
      <c r="V240" s="8"/>
      <c r="W240" s="8"/>
      <c r="X240" s="8"/>
      <c r="Y240" s="8"/>
      <c r="Z240" s="8"/>
    </row>
    <row r="241" spans="1:26" ht="12.75" customHeight="1">
      <c r="A241" s="8"/>
      <c r="B241" s="8"/>
      <c r="C241" s="8"/>
      <c r="D241" s="917"/>
      <c r="E241" s="8"/>
      <c r="F241" s="8"/>
      <c r="G241" s="8"/>
      <c r="H241" s="8"/>
      <c r="I241" s="982"/>
      <c r="J241" s="982"/>
      <c r="K241" s="8"/>
      <c r="L241" s="8"/>
      <c r="M241" s="8"/>
      <c r="N241" s="8"/>
      <c r="O241" s="8"/>
      <c r="P241" s="8"/>
      <c r="Q241" s="8"/>
      <c r="R241" s="8"/>
      <c r="S241" s="8"/>
      <c r="T241" s="8"/>
      <c r="U241" s="8"/>
      <c r="V241" s="8"/>
      <c r="W241" s="8"/>
      <c r="X241" s="8"/>
      <c r="Y241" s="8"/>
      <c r="Z241" s="8"/>
    </row>
    <row r="242" spans="1:26" ht="12.75" customHeight="1">
      <c r="A242" s="8"/>
      <c r="B242" s="8"/>
      <c r="C242" s="8"/>
      <c r="D242" s="917"/>
      <c r="E242" s="8"/>
      <c r="F242" s="8"/>
      <c r="G242" s="8"/>
      <c r="H242" s="8"/>
      <c r="I242" s="982"/>
      <c r="J242" s="982"/>
      <c r="K242" s="8"/>
      <c r="L242" s="8"/>
      <c r="M242" s="8"/>
      <c r="N242" s="8"/>
      <c r="O242" s="8"/>
      <c r="P242" s="8"/>
      <c r="Q242" s="8"/>
      <c r="R242" s="8"/>
      <c r="S242" s="8"/>
      <c r="T242" s="8"/>
      <c r="U242" s="8"/>
      <c r="V242" s="8"/>
      <c r="W242" s="8"/>
      <c r="X242" s="8"/>
      <c r="Y242" s="8"/>
      <c r="Z242" s="8"/>
    </row>
    <row r="243" spans="1:26" ht="12.75" customHeight="1">
      <c r="A243" s="8"/>
      <c r="B243" s="8"/>
      <c r="C243" s="8"/>
      <c r="D243" s="917"/>
      <c r="E243" s="8"/>
      <c r="F243" s="8"/>
      <c r="G243" s="8"/>
      <c r="H243" s="8"/>
      <c r="I243" s="982"/>
      <c r="J243" s="982"/>
      <c r="K243" s="8"/>
      <c r="L243" s="8"/>
      <c r="M243" s="8"/>
      <c r="N243" s="8"/>
      <c r="O243" s="8"/>
      <c r="P243" s="8"/>
      <c r="Q243" s="8"/>
      <c r="R243" s="8"/>
      <c r="S243" s="8"/>
      <c r="T243" s="8"/>
      <c r="U243" s="8"/>
      <c r="V243" s="8"/>
      <c r="W243" s="8"/>
      <c r="X243" s="8"/>
      <c r="Y243" s="8"/>
      <c r="Z243" s="8"/>
    </row>
    <row r="244" spans="1:26" ht="12.75" customHeight="1">
      <c r="A244" s="8"/>
      <c r="B244" s="8"/>
      <c r="C244" s="8"/>
      <c r="D244" s="917"/>
      <c r="E244" s="8"/>
      <c r="F244" s="8"/>
      <c r="G244" s="8"/>
      <c r="H244" s="8"/>
      <c r="I244" s="982"/>
      <c r="J244" s="982"/>
      <c r="K244" s="8"/>
      <c r="L244" s="8"/>
      <c r="M244" s="8"/>
      <c r="N244" s="8"/>
      <c r="O244" s="8"/>
      <c r="P244" s="8"/>
      <c r="Q244" s="8"/>
      <c r="R244" s="8"/>
      <c r="S244" s="8"/>
      <c r="T244" s="8"/>
      <c r="U244" s="8"/>
      <c r="V244" s="8"/>
      <c r="W244" s="8"/>
      <c r="X244" s="8"/>
      <c r="Y244" s="8"/>
      <c r="Z244" s="8"/>
    </row>
    <row r="245" spans="1:26" ht="12.75" customHeight="1">
      <c r="A245" s="8"/>
      <c r="B245" s="8"/>
      <c r="C245" s="8"/>
      <c r="D245" s="917"/>
      <c r="E245" s="8"/>
      <c r="F245" s="8"/>
      <c r="G245" s="8"/>
      <c r="H245" s="8"/>
      <c r="I245" s="982"/>
      <c r="J245" s="982"/>
      <c r="K245" s="8"/>
      <c r="L245" s="8"/>
      <c r="M245" s="8"/>
      <c r="N245" s="8"/>
      <c r="O245" s="8"/>
      <c r="P245" s="8"/>
      <c r="Q245" s="8"/>
      <c r="R245" s="8"/>
      <c r="S245" s="8"/>
      <c r="T245" s="8"/>
      <c r="U245" s="8"/>
      <c r="V245" s="8"/>
      <c r="W245" s="8"/>
      <c r="X245" s="8"/>
      <c r="Y245" s="8"/>
      <c r="Z245" s="8"/>
    </row>
    <row r="246" spans="1:26" ht="12.75" customHeight="1">
      <c r="A246" s="8"/>
      <c r="B246" s="8"/>
      <c r="C246" s="8"/>
      <c r="D246" s="917"/>
      <c r="E246" s="8"/>
      <c r="F246" s="8"/>
      <c r="G246" s="8"/>
      <c r="H246" s="8"/>
      <c r="I246" s="982"/>
      <c r="J246" s="982"/>
      <c r="K246" s="8"/>
      <c r="L246" s="8"/>
      <c r="M246" s="8"/>
      <c r="N246" s="8"/>
      <c r="O246" s="8"/>
      <c r="P246" s="8"/>
      <c r="Q246" s="8"/>
      <c r="R246" s="8"/>
      <c r="S246" s="8"/>
      <c r="T246" s="8"/>
      <c r="U246" s="8"/>
      <c r="V246" s="8"/>
      <c r="W246" s="8"/>
      <c r="X246" s="8"/>
      <c r="Y246" s="8"/>
      <c r="Z246" s="8"/>
    </row>
    <row r="247" spans="1:26" ht="12.75" customHeight="1">
      <c r="A247" s="8"/>
      <c r="B247" s="8"/>
      <c r="C247" s="8"/>
      <c r="D247" s="917"/>
      <c r="E247" s="8"/>
      <c r="F247" s="8"/>
      <c r="G247" s="8"/>
      <c r="H247" s="8"/>
      <c r="I247" s="982"/>
      <c r="J247" s="982"/>
      <c r="K247" s="8"/>
      <c r="L247" s="8"/>
      <c r="M247" s="8"/>
      <c r="N247" s="8"/>
      <c r="O247" s="8"/>
      <c r="P247" s="8"/>
      <c r="Q247" s="8"/>
      <c r="R247" s="8"/>
      <c r="S247" s="8"/>
      <c r="T247" s="8"/>
      <c r="U247" s="8"/>
      <c r="V247" s="8"/>
      <c r="W247" s="8"/>
      <c r="X247" s="8"/>
      <c r="Y247" s="8"/>
      <c r="Z247" s="8"/>
    </row>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47"/>
  <mergeCells count="2">
    <mergeCell ref="A1:K1"/>
    <mergeCell ref="E3:H3"/>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13.140625" customWidth="1"/>
    <col min="2" max="2" width="14.42578125" customWidth="1"/>
    <col min="3" max="3" width="51" customWidth="1"/>
    <col min="4" max="4" width="8.85546875" customWidth="1"/>
    <col min="5" max="5" width="9.85546875" customWidth="1"/>
    <col min="6" max="6" width="12" customWidth="1"/>
    <col min="7" max="7" width="10.5703125" customWidth="1"/>
    <col min="8" max="8" width="12.140625" customWidth="1"/>
    <col min="9" max="9" width="48.7109375" customWidth="1"/>
    <col min="10" max="10" width="29.5703125" customWidth="1"/>
    <col min="11" max="11" width="12.5703125" customWidth="1"/>
    <col min="12" max="26" width="8.85546875" customWidth="1"/>
  </cols>
  <sheetData>
    <row r="1" spans="1:26" ht="12.75" customHeight="1">
      <c r="A1" s="1198" t="s">
        <v>5829</v>
      </c>
      <c r="B1" s="1172"/>
      <c r="C1" s="1172"/>
      <c r="D1" s="1172"/>
      <c r="E1" s="1172"/>
      <c r="F1" s="1172"/>
      <c r="G1" s="1172"/>
      <c r="H1" s="1172"/>
      <c r="I1" s="1172"/>
      <c r="J1" s="1172"/>
      <c r="K1" s="1172"/>
      <c r="L1" s="8"/>
      <c r="M1" s="8"/>
      <c r="N1" s="8"/>
      <c r="O1" s="8"/>
      <c r="P1" s="8"/>
      <c r="Q1" s="8"/>
      <c r="R1" s="8"/>
      <c r="S1" s="8"/>
      <c r="T1" s="8"/>
      <c r="U1" s="8"/>
      <c r="V1" s="8"/>
      <c r="W1" s="8"/>
      <c r="X1" s="8"/>
      <c r="Y1" s="8"/>
      <c r="Z1" s="8"/>
    </row>
    <row r="2" spans="1:26" ht="12.75" customHeight="1">
      <c r="A2" s="97" t="str">
        <f>HYPERLINK("#Index!F8", "Index Pg")</f>
        <v>Index Pg</v>
      </c>
      <c r="B2" s="96"/>
      <c r="C2" s="60" t="str">
        <f>HYPERLINK("#'Budget Summary II'!A3:B5", "Budget Summary II")</f>
        <v>Budget Summary II</v>
      </c>
      <c r="D2" s="333"/>
      <c r="E2" s="333"/>
      <c r="F2" s="333"/>
      <c r="G2" s="333"/>
      <c r="H2" s="333"/>
      <c r="I2" s="333"/>
      <c r="J2" s="333"/>
      <c r="K2" s="766"/>
      <c r="L2" s="8"/>
      <c r="M2" s="8"/>
      <c r="N2" s="8"/>
      <c r="O2" s="8"/>
      <c r="P2" s="8"/>
      <c r="Q2" s="8"/>
      <c r="R2" s="8"/>
      <c r="S2" s="8"/>
      <c r="T2" s="8"/>
      <c r="U2" s="8"/>
      <c r="V2" s="8"/>
      <c r="W2" s="8"/>
      <c r="X2" s="8"/>
      <c r="Y2" s="8"/>
      <c r="Z2" s="8"/>
    </row>
    <row r="3" spans="1:26" ht="12.75" customHeight="1">
      <c r="A3" s="63" t="s">
        <v>150</v>
      </c>
      <c r="B3" s="63" t="s">
        <v>151</v>
      </c>
      <c r="C3" s="63" t="s">
        <v>12</v>
      </c>
      <c r="D3" s="63" t="s">
        <v>431</v>
      </c>
      <c r="E3" s="1174" t="s">
        <v>5830</v>
      </c>
      <c r="F3" s="1160"/>
      <c r="G3" s="1160"/>
      <c r="H3" s="1158"/>
      <c r="I3" s="63" t="s">
        <v>433</v>
      </c>
      <c r="J3" s="63" t="s">
        <v>435</v>
      </c>
      <c r="K3" s="106" t="s">
        <v>434</v>
      </c>
      <c r="L3" s="235"/>
      <c r="M3" s="235"/>
      <c r="N3" s="235"/>
      <c r="O3" s="235"/>
      <c r="P3" s="235"/>
      <c r="Q3" s="235"/>
      <c r="R3" s="235"/>
      <c r="S3" s="235"/>
      <c r="T3" s="235"/>
      <c r="U3" s="235"/>
      <c r="V3" s="235"/>
      <c r="W3" s="235"/>
      <c r="X3" s="235"/>
      <c r="Y3" s="235"/>
      <c r="Z3" s="235"/>
    </row>
    <row r="4" spans="1:26" ht="12.75" customHeight="1">
      <c r="A4" s="63"/>
      <c r="B4" s="63"/>
      <c r="C4" s="63"/>
      <c r="D4" s="63"/>
      <c r="E4" s="63" t="s">
        <v>442</v>
      </c>
      <c r="F4" s="106" t="s">
        <v>443</v>
      </c>
      <c r="G4" s="63" t="s">
        <v>444</v>
      </c>
      <c r="H4" s="106" t="s">
        <v>445</v>
      </c>
      <c r="I4" s="63"/>
      <c r="J4" s="63"/>
      <c r="K4" s="106"/>
      <c r="L4" s="1032"/>
      <c r="M4" s="1032"/>
      <c r="N4" s="1032"/>
      <c r="O4" s="1032"/>
      <c r="P4" s="1032"/>
      <c r="Q4" s="1032"/>
      <c r="R4" s="1032"/>
      <c r="S4" s="1032"/>
      <c r="T4" s="1032"/>
      <c r="U4" s="1032"/>
      <c r="V4" s="1032"/>
      <c r="W4" s="1032"/>
      <c r="X4" s="1032"/>
      <c r="Y4" s="1032"/>
      <c r="Z4" s="1032"/>
    </row>
    <row r="5" spans="1:26" ht="12.75" customHeight="1">
      <c r="A5" s="1015"/>
      <c r="B5" s="1015"/>
      <c r="C5" s="1014" t="s">
        <v>5832</v>
      </c>
      <c r="D5" s="1014"/>
      <c r="E5" s="1013"/>
      <c r="F5" s="1018"/>
      <c r="G5" s="1013"/>
      <c r="H5" s="1018">
        <f>H98+H85+H77+H74+H6+H94</f>
        <v>13.5</v>
      </c>
      <c r="I5" s="1014"/>
      <c r="J5" s="1014"/>
      <c r="K5" s="1018">
        <f>K98+K85+K77+K74+K6+K94</f>
        <v>0</v>
      </c>
      <c r="L5" s="8"/>
      <c r="M5" s="8"/>
      <c r="N5" s="8"/>
      <c r="O5" s="8"/>
      <c r="P5" s="8"/>
      <c r="Q5" s="8"/>
      <c r="R5" s="8"/>
      <c r="S5" s="8"/>
      <c r="T5" s="8"/>
      <c r="U5" s="8"/>
      <c r="V5" s="8"/>
      <c r="W5" s="8"/>
      <c r="X5" s="8"/>
      <c r="Y5" s="8"/>
      <c r="Z5" s="8"/>
    </row>
    <row r="6" spans="1:26" ht="12.75" customHeight="1">
      <c r="A6" s="1076">
        <f>'3.Community Intervention Annex'!A6</f>
        <v>3</v>
      </c>
      <c r="B6" s="1076"/>
      <c r="C6" s="64" t="str">
        <f>'3.Community Intervention Annex'!C6</f>
        <v>Community Interventions</v>
      </c>
      <c r="D6" s="1076"/>
      <c r="E6" s="1076"/>
      <c r="F6" s="1076"/>
      <c r="G6" s="1076"/>
      <c r="H6" s="1077">
        <f>H7</f>
        <v>13.5</v>
      </c>
      <c r="I6" s="1076"/>
      <c r="J6" s="1076"/>
      <c r="K6" s="1077">
        <f>K7</f>
        <v>0</v>
      </c>
      <c r="L6" s="8"/>
      <c r="M6" s="8"/>
      <c r="N6" s="8"/>
      <c r="O6" s="8"/>
      <c r="P6" s="8"/>
      <c r="Q6" s="8"/>
      <c r="R6" s="8"/>
      <c r="S6" s="8"/>
      <c r="T6" s="8"/>
      <c r="U6" s="8"/>
      <c r="V6" s="8"/>
      <c r="W6" s="8"/>
      <c r="X6" s="8"/>
      <c r="Y6" s="8"/>
      <c r="Z6" s="8"/>
    </row>
    <row r="7" spans="1:26" ht="12.75" customHeight="1">
      <c r="A7" s="67">
        <f>'3.Community Intervention Annex'!A7</f>
        <v>3.1</v>
      </c>
      <c r="B7" s="67"/>
      <c r="C7" s="67" t="str">
        <f>'3.Community Intervention Annex'!C7</f>
        <v>ASHA Activities</v>
      </c>
      <c r="D7" s="67"/>
      <c r="E7" s="67"/>
      <c r="F7" s="67"/>
      <c r="G7" s="67"/>
      <c r="H7" s="68">
        <f>H8+H57+H68</f>
        <v>13.5</v>
      </c>
      <c r="I7" s="67"/>
      <c r="J7" s="67"/>
      <c r="K7" s="68">
        <f>K8+K57+K68</f>
        <v>0</v>
      </c>
      <c r="L7" s="8"/>
      <c r="M7" s="8"/>
      <c r="N7" s="8"/>
      <c r="O7" s="8"/>
      <c r="P7" s="8"/>
      <c r="Q7" s="8"/>
      <c r="R7" s="8"/>
      <c r="S7" s="8"/>
      <c r="T7" s="8"/>
      <c r="U7" s="8"/>
      <c r="V7" s="8"/>
      <c r="W7" s="8"/>
      <c r="X7" s="8"/>
      <c r="Y7" s="8"/>
      <c r="Z7" s="8"/>
    </row>
    <row r="8" spans="1:26" ht="12.75" customHeight="1">
      <c r="A8" s="1078" t="str">
        <f>'3.Community Intervention Annex'!A8</f>
        <v>3.1.1</v>
      </c>
      <c r="B8" s="1078"/>
      <c r="C8" s="78" t="str">
        <f>'3.Community Intervention Annex'!C8</f>
        <v>Performance Incentive/Other Incentive to ASHAs</v>
      </c>
      <c r="D8" s="1078"/>
      <c r="E8" s="1078"/>
      <c r="F8" s="1078"/>
      <c r="G8" s="1078"/>
      <c r="H8" s="1079">
        <f>H9+H23+H33+H37+H50+H53</f>
        <v>8.4</v>
      </c>
      <c r="I8" s="1078"/>
      <c r="J8" s="1078"/>
      <c r="K8" s="1079">
        <f>K9+K23+K33+K37+K50+K53</f>
        <v>0</v>
      </c>
      <c r="L8" s="8"/>
      <c r="M8" s="8"/>
      <c r="N8" s="8"/>
      <c r="O8" s="8"/>
      <c r="P8" s="8"/>
      <c r="Q8" s="8"/>
      <c r="R8" s="8"/>
      <c r="S8" s="8"/>
      <c r="T8" s="8"/>
      <c r="U8" s="8"/>
      <c r="V8" s="8"/>
      <c r="W8" s="8"/>
      <c r="X8" s="8"/>
      <c r="Y8" s="8"/>
      <c r="Z8" s="8"/>
    </row>
    <row r="9" spans="1:26" ht="12.75" customHeight="1">
      <c r="A9" s="268" t="str">
        <f>'3.Community Intervention Annex'!A9</f>
        <v>3.1.1.1</v>
      </c>
      <c r="B9" s="268"/>
      <c r="C9" s="290" t="str">
        <f>'3.Community Intervention Annex'!C9</f>
        <v>Incentive for MCH Services</v>
      </c>
      <c r="D9" s="290"/>
      <c r="E9" s="268"/>
      <c r="F9" s="268"/>
      <c r="G9" s="268"/>
      <c r="H9" s="311">
        <f>SUM(H11:H22)</f>
        <v>4.8</v>
      </c>
      <c r="I9" s="290"/>
      <c r="J9" s="290"/>
      <c r="K9" s="311">
        <f>SUM(K10:K22)</f>
        <v>0</v>
      </c>
      <c r="L9" s="8"/>
      <c r="M9" s="8"/>
      <c r="N9" s="8"/>
      <c r="O9" s="8"/>
      <c r="P9" s="8"/>
      <c r="Q9" s="8"/>
      <c r="R9" s="8"/>
      <c r="S9" s="8"/>
      <c r="T9" s="8"/>
      <c r="U9" s="8"/>
      <c r="V9" s="8"/>
      <c r="W9" s="8"/>
      <c r="X9" s="8"/>
      <c r="Y9" s="8"/>
      <c r="Z9" s="8"/>
    </row>
    <row r="10" spans="1:26" ht="12.75" customHeight="1">
      <c r="A10" s="70" t="str">
        <f>'3.Community Intervention Annex'!A10</f>
        <v>3.1.1.1.1</v>
      </c>
      <c r="B10" s="70" t="str">
        <f>'3.Community Intervention Annex'!B10</f>
        <v xml:space="preserve">A.1.3.4 </v>
      </c>
      <c r="C10" s="70" t="str">
        <f>'3.Community Intervention Annex'!C10</f>
        <v xml:space="preserve">JSY Incentive to ASHA </v>
      </c>
      <c r="D10" s="70">
        <f>'3.Community Intervention Annex'!K10</f>
        <v>0</v>
      </c>
      <c r="E10" s="193">
        <f>'3.Community Intervention Annex'!L10</f>
        <v>0</v>
      </c>
      <c r="F10" s="71">
        <f>'3.Community Intervention Annex'!M10</f>
        <v>0</v>
      </c>
      <c r="G10" s="193">
        <f>'3.Community Intervention Annex'!N10</f>
        <v>0</v>
      </c>
      <c r="H10" s="71">
        <f>'3.Community Intervention Annex'!O10</f>
        <v>0</v>
      </c>
      <c r="I10" s="70">
        <f>'3.Community Intervention Annex'!P10</f>
        <v>0</v>
      </c>
      <c r="J10" s="304"/>
      <c r="K10" s="35"/>
      <c r="L10" s="8"/>
      <c r="M10" s="8"/>
      <c r="N10" s="8"/>
      <c r="O10" s="8"/>
      <c r="P10" s="8"/>
      <c r="Q10" s="8"/>
      <c r="R10" s="8"/>
      <c r="S10" s="8"/>
      <c r="T10" s="8"/>
      <c r="U10" s="8"/>
      <c r="V10" s="8"/>
      <c r="W10" s="8"/>
      <c r="X10" s="8"/>
      <c r="Y10" s="8"/>
      <c r="Z10" s="8"/>
    </row>
    <row r="11" spans="1:26" ht="12.75" customHeight="1">
      <c r="A11" s="70" t="str">
        <f>'3.Community Intervention Annex'!A11</f>
        <v>3.1.1.1.2</v>
      </c>
      <c r="B11" s="70" t="str">
        <f>'3.Community Intervention Annex'!B11</f>
        <v>B1.1.3.2.6</v>
      </c>
      <c r="C11" s="70" t="str">
        <f>'3.Community Intervention Annex'!C11</f>
        <v xml:space="preserve">ASHA incentive under MAA programme @ Rs 100 per ASHA for quarterly mother's meeting </v>
      </c>
      <c r="D11" s="70">
        <f>'3.Community Intervention Annex'!K11</f>
        <v>0</v>
      </c>
      <c r="E11" s="193">
        <f>'3.Community Intervention Annex'!L11</f>
        <v>0</v>
      </c>
      <c r="F11" s="71">
        <f>'3.Community Intervention Annex'!M11</f>
        <v>0</v>
      </c>
      <c r="G11" s="193">
        <f>'3.Community Intervention Annex'!N11</f>
        <v>0</v>
      </c>
      <c r="H11" s="71">
        <f>'3.Community Intervention Annex'!O11</f>
        <v>0</v>
      </c>
      <c r="I11" s="70">
        <f>'3.Community Intervention Annex'!P11</f>
        <v>0</v>
      </c>
      <c r="J11" s="304"/>
      <c r="K11" s="35"/>
      <c r="L11" s="8"/>
      <c r="M11" s="8"/>
      <c r="N11" s="8"/>
      <c r="O11" s="8"/>
      <c r="P11" s="8"/>
      <c r="Q11" s="8"/>
      <c r="R11" s="8"/>
      <c r="S11" s="8"/>
      <c r="T11" s="8"/>
      <c r="U11" s="8"/>
      <c r="V11" s="8"/>
      <c r="W11" s="8"/>
      <c r="X11" s="8"/>
      <c r="Y11" s="8"/>
      <c r="Z11" s="8"/>
    </row>
    <row r="12" spans="1:26" ht="12.75" customHeight="1">
      <c r="A12" s="70" t="str">
        <f>'3.Community Intervention Annex'!A12</f>
        <v>3.1.1.1.3</v>
      </c>
      <c r="B12" s="70" t="str">
        <f>'3.Community Intervention Annex'!B12</f>
        <v>B1.1.3.2.1</v>
      </c>
      <c r="C12" s="70" t="str">
        <f>'3.Community Intervention Annex'!C12</f>
        <v>Incentive for Home Based New-born Care programme</v>
      </c>
      <c r="D12" s="70">
        <f>'3.Community Intervention Annex'!K12</f>
        <v>0</v>
      </c>
      <c r="E12" s="193">
        <f>'3.Community Intervention Annex'!L12</f>
        <v>0</v>
      </c>
      <c r="F12" s="71">
        <f>'3.Community Intervention Annex'!M12</f>
        <v>0</v>
      </c>
      <c r="G12" s="193">
        <f>'3.Community Intervention Annex'!N12</f>
        <v>0</v>
      </c>
      <c r="H12" s="71">
        <f>'3.Community Intervention Annex'!O12</f>
        <v>0</v>
      </c>
      <c r="I12" s="70">
        <f>'3.Community Intervention Annex'!P12</f>
        <v>0</v>
      </c>
      <c r="J12" s="304"/>
      <c r="K12" s="35"/>
      <c r="L12" s="8"/>
      <c r="M12" s="8"/>
      <c r="N12" s="8"/>
      <c r="O12" s="8"/>
      <c r="P12" s="8"/>
      <c r="Q12" s="8"/>
      <c r="R12" s="8"/>
      <c r="S12" s="8"/>
      <c r="T12" s="8"/>
      <c r="U12" s="8"/>
      <c r="V12" s="8"/>
      <c r="W12" s="8"/>
      <c r="X12" s="8"/>
      <c r="Y12" s="8"/>
      <c r="Z12" s="8"/>
    </row>
    <row r="13" spans="1:26" ht="12.75" customHeight="1">
      <c r="A13" s="70" t="str">
        <f>'3.Community Intervention Annex'!A13</f>
        <v>3.1.1.1.4</v>
      </c>
      <c r="B13" s="70" t="str">
        <f>'3.Community Intervention Annex'!B13</f>
        <v>B1.1.3.2.2</v>
      </c>
      <c r="C13" s="70" t="str">
        <f>'3.Community Intervention Annex'!C13</f>
        <v>Incentive to ASHA for follow up of SNCU discharge babies and for follow up of LBW babies</v>
      </c>
      <c r="D13" s="70">
        <f>'3.Community Intervention Annex'!K13</f>
        <v>0</v>
      </c>
      <c r="E13" s="193">
        <f>'3.Community Intervention Annex'!L13</f>
        <v>0</v>
      </c>
      <c r="F13" s="71">
        <f>'3.Community Intervention Annex'!M13</f>
        <v>0</v>
      </c>
      <c r="G13" s="193">
        <f>'3.Community Intervention Annex'!N13</f>
        <v>0</v>
      </c>
      <c r="H13" s="71">
        <f>'3.Community Intervention Annex'!O13</f>
        <v>0</v>
      </c>
      <c r="I13" s="70">
        <f>'3.Community Intervention Annex'!P13</f>
        <v>0</v>
      </c>
      <c r="J13" s="304"/>
      <c r="K13" s="35"/>
      <c r="L13" s="8"/>
      <c r="M13" s="8"/>
      <c r="N13" s="8"/>
      <c r="O13" s="8"/>
      <c r="P13" s="8"/>
      <c r="Q13" s="8"/>
      <c r="R13" s="8"/>
      <c r="S13" s="8"/>
      <c r="T13" s="8"/>
      <c r="U13" s="8"/>
      <c r="V13" s="8"/>
      <c r="W13" s="8"/>
      <c r="X13" s="8"/>
      <c r="Y13" s="8"/>
      <c r="Z13" s="8"/>
    </row>
    <row r="14" spans="1:26" ht="12.75" customHeight="1">
      <c r="A14" s="70" t="str">
        <f>'3.Community Intervention Annex'!A14</f>
        <v>3.1.1.1.5</v>
      </c>
      <c r="B14" s="70" t="str">
        <f>'3.Community Intervention Annex'!B14</f>
        <v>B1.1.3.2.4</v>
      </c>
      <c r="C14" s="70" t="str">
        <f>'3.Community Intervention Annex'!C14</f>
        <v>Incentive for referral of SAM cases to NRC and for follow up of discharge SAM children from NRCs</v>
      </c>
      <c r="D14" s="70">
        <f>'3.Community Intervention Annex'!K14</f>
        <v>0</v>
      </c>
      <c r="E14" s="193">
        <f>'3.Community Intervention Annex'!L14</f>
        <v>0</v>
      </c>
      <c r="F14" s="71">
        <f>'3.Community Intervention Annex'!M14</f>
        <v>0</v>
      </c>
      <c r="G14" s="193">
        <f>'3.Community Intervention Annex'!N14</f>
        <v>0</v>
      </c>
      <c r="H14" s="71">
        <f>'3.Community Intervention Annex'!O14</f>
        <v>0</v>
      </c>
      <c r="I14" s="70">
        <f>'3.Community Intervention Annex'!P14</f>
        <v>0</v>
      </c>
      <c r="J14" s="304"/>
      <c r="K14" s="35"/>
      <c r="L14" s="8"/>
      <c r="M14" s="8"/>
      <c r="N14" s="8"/>
      <c r="O14" s="8"/>
      <c r="P14" s="8"/>
      <c r="Q14" s="8"/>
      <c r="R14" s="8"/>
      <c r="S14" s="8"/>
      <c r="T14" s="8"/>
      <c r="U14" s="8"/>
      <c r="V14" s="8"/>
      <c r="W14" s="8"/>
      <c r="X14" s="8"/>
      <c r="Y14" s="8"/>
      <c r="Z14" s="8"/>
    </row>
    <row r="15" spans="1:26" ht="12.75" customHeight="1">
      <c r="A15" s="70" t="str">
        <f>'3.Community Intervention Annex'!A15</f>
        <v>3.1.1.1.6</v>
      </c>
      <c r="B15" s="70" t="str">
        <f>'3.Community Intervention Annex'!B15</f>
        <v>B1.1.3.2.7</v>
      </c>
      <c r="C15" s="70" t="str">
        <f>'3.Community Intervention Annex'!C15</f>
        <v>Incentive for National Deworming Day  for mobilising out of school children</v>
      </c>
      <c r="D15" s="70">
        <f>'3.Community Intervention Annex'!K15</f>
        <v>0</v>
      </c>
      <c r="E15" s="1022">
        <f>'3.Community Intervention Annex'!L15</f>
        <v>200</v>
      </c>
      <c r="F15" s="71">
        <f>'3.Community Intervention Annex'!M15</f>
        <v>2E-3</v>
      </c>
      <c r="G15" s="193">
        <f>'3.Community Intervention Annex'!N15</f>
        <v>350</v>
      </c>
      <c r="H15" s="71">
        <f>'3.Community Intervention Annex'!O15</f>
        <v>0.70000000000000007</v>
      </c>
      <c r="I15" s="130" t="str">
        <f>'3.Community Intervention Annex'!P15</f>
        <v>Incentives for paramedical worker (Counsellor/ANM/RBSK doctor) @Rs 100 per round x 2 rounds x 350 = Rs. 70,000/-</v>
      </c>
      <c r="J15" s="304"/>
      <c r="K15" s="35"/>
      <c r="L15" s="8"/>
      <c r="M15" s="8"/>
      <c r="N15" s="8"/>
      <c r="O15" s="8"/>
      <c r="P15" s="8"/>
      <c r="Q15" s="8"/>
      <c r="R15" s="8"/>
      <c r="S15" s="8"/>
      <c r="T15" s="8"/>
      <c r="U15" s="8"/>
      <c r="V15" s="8"/>
      <c r="W15" s="8"/>
      <c r="X15" s="8"/>
      <c r="Y15" s="8"/>
      <c r="Z15" s="8"/>
    </row>
    <row r="16" spans="1:26" ht="12.75" customHeight="1">
      <c r="A16" s="70" t="str">
        <f>'3.Community Intervention Annex'!A16</f>
        <v>3.1.1.1.7</v>
      </c>
      <c r="B16" s="70" t="str">
        <f>'3.Community Intervention Annex'!B16</f>
        <v>B1.1.3.2.8</v>
      </c>
      <c r="C16" s="70" t="str">
        <f>'3.Community Intervention Annex'!C16</f>
        <v xml:space="preserve">Incentive for IDCF for prophylactic distribution of ORS  to family with under-five children. </v>
      </c>
      <c r="D16" s="70">
        <f>'3.Community Intervention Annex'!K16</f>
        <v>0</v>
      </c>
      <c r="E16" s="193">
        <f>'3.Community Intervention Annex'!L16</f>
        <v>100</v>
      </c>
      <c r="F16" s="71">
        <f>'3.Community Intervention Annex'!M16</f>
        <v>1E-3</v>
      </c>
      <c r="G16" s="193">
        <f>'3.Community Intervention Annex'!N16</f>
        <v>350</v>
      </c>
      <c r="H16" s="71">
        <f>'3.Community Intervention Annex'!O16</f>
        <v>0.35000000000000003</v>
      </c>
      <c r="I16" s="70" t="str">
        <f>'3.Community Intervention Annex'!P16</f>
        <v>Incentives for paramedical worker (Counsellor/ANM/RBSK doctor) @Rs 100 per worker x 350 = Rs. 35,000/-</v>
      </c>
      <c r="J16" s="304"/>
      <c r="K16" s="35"/>
      <c r="L16" s="8"/>
      <c r="M16" s="8"/>
      <c r="N16" s="8"/>
      <c r="O16" s="8"/>
      <c r="P16" s="8"/>
      <c r="Q16" s="8"/>
      <c r="R16" s="8"/>
      <c r="S16" s="8"/>
      <c r="T16" s="8"/>
      <c r="U16" s="8"/>
      <c r="V16" s="8"/>
      <c r="W16" s="8"/>
      <c r="X16" s="8"/>
      <c r="Y16" s="8"/>
      <c r="Z16" s="8"/>
    </row>
    <row r="17" spans="1:26" ht="12.75" customHeight="1">
      <c r="A17" s="70" t="str">
        <f>'3.Community Intervention Annex'!A17</f>
        <v>3.1.1.1.8</v>
      </c>
      <c r="B17" s="70" t="str">
        <f>'3.Community Intervention Annex'!B17</f>
        <v>B1.1.3.5.1</v>
      </c>
      <c r="C17" s="70" t="str">
        <f>'3.Community Intervention Annex'!C17</f>
        <v>National Iron Plus Incentive for mobilizing WRA (non pregnant &amp; non-lactating Women 20-49 years)</v>
      </c>
      <c r="D17" s="70">
        <f>'3.Community Intervention Annex'!K17</f>
        <v>0</v>
      </c>
      <c r="E17" s="193">
        <f>'3.Community Intervention Annex'!L17</f>
        <v>0</v>
      </c>
      <c r="F17" s="71">
        <f>'3.Community Intervention Annex'!M17</f>
        <v>0</v>
      </c>
      <c r="G17" s="193">
        <f>'3.Community Intervention Annex'!N17</f>
        <v>0</v>
      </c>
      <c r="H17" s="71">
        <f>'3.Community Intervention Annex'!O17</f>
        <v>0</v>
      </c>
      <c r="I17" s="70">
        <f>'3.Community Intervention Annex'!P17</f>
        <v>0</v>
      </c>
      <c r="J17" s="304"/>
      <c r="K17" s="35"/>
      <c r="L17" s="8"/>
      <c r="M17" s="8"/>
      <c r="N17" s="8"/>
      <c r="O17" s="8"/>
      <c r="P17" s="8"/>
      <c r="Q17" s="8"/>
      <c r="R17" s="8"/>
      <c r="S17" s="8"/>
      <c r="T17" s="8"/>
      <c r="U17" s="8"/>
      <c r="V17" s="8"/>
      <c r="W17" s="8"/>
      <c r="X17" s="8"/>
      <c r="Y17" s="8"/>
      <c r="Z17" s="8"/>
    </row>
    <row r="18" spans="1:26" ht="12.75" customHeight="1">
      <c r="A18" s="70" t="str">
        <f>'3.Community Intervention Annex'!A18</f>
        <v>3.1.1.1.9</v>
      </c>
      <c r="B18" s="70" t="str">
        <f>'3.Community Intervention Annex'!B18</f>
        <v>B1.1.3.5.2</v>
      </c>
      <c r="C18" s="70" t="str">
        <f>'3.Community Intervention Annex'!C18</f>
        <v>National Iron Plus Incentive for mobilizing children and/or ensuring compliance and reporting (6-59 months)</v>
      </c>
      <c r="D18" s="70">
        <f>'3.Community Intervention Annex'!K18</f>
        <v>0</v>
      </c>
      <c r="E18" s="193">
        <f>'3.Community Intervention Annex'!L18</f>
        <v>0</v>
      </c>
      <c r="F18" s="71">
        <f>'3.Community Intervention Annex'!M18</f>
        <v>0</v>
      </c>
      <c r="G18" s="1080">
        <f>'3.Community Intervention Annex'!N18</f>
        <v>0</v>
      </c>
      <c r="H18" s="71">
        <f>'3.Community Intervention Annex'!O18</f>
        <v>0</v>
      </c>
      <c r="I18" s="130">
        <f>'3.Community Intervention Annex'!P18</f>
        <v>0</v>
      </c>
      <c r="J18" s="304"/>
      <c r="K18" s="35"/>
      <c r="L18" s="8"/>
      <c r="M18" s="8"/>
      <c r="N18" s="8"/>
      <c r="O18" s="8"/>
      <c r="P18" s="8"/>
      <c r="Q18" s="8"/>
      <c r="R18" s="8"/>
      <c r="S18" s="8"/>
      <c r="T18" s="8"/>
      <c r="U18" s="8"/>
      <c r="V18" s="8"/>
      <c r="W18" s="8"/>
      <c r="X18" s="8"/>
      <c r="Y18" s="8"/>
      <c r="Z18" s="8"/>
    </row>
    <row r="19" spans="1:26" ht="12.75" customHeight="1">
      <c r="A19" s="70" t="str">
        <f>'3.Community Intervention Annex'!A19</f>
        <v>3.1.1.1.10</v>
      </c>
      <c r="B19" s="70" t="str">
        <f>'3.Community Intervention Annex'!B19</f>
        <v>B1.1.3.5.3</v>
      </c>
      <c r="C19" s="70" t="str">
        <f>'3.Community Intervention Annex'!C19</f>
        <v>National Iron Plus Others</v>
      </c>
      <c r="D19" s="70">
        <f>'3.Community Intervention Annex'!K19</f>
        <v>0</v>
      </c>
      <c r="E19" s="193">
        <f>'3.Community Intervention Annex'!L19</f>
        <v>0</v>
      </c>
      <c r="F19" s="71">
        <f>'3.Community Intervention Annex'!M19</f>
        <v>0</v>
      </c>
      <c r="G19" s="1080">
        <f>'3.Community Intervention Annex'!N19</f>
        <v>0</v>
      </c>
      <c r="H19" s="71">
        <f>'3.Community Intervention Annex'!O19</f>
        <v>0</v>
      </c>
      <c r="I19" s="130">
        <f>'3.Community Intervention Annex'!P19</f>
        <v>0</v>
      </c>
      <c r="J19" s="304"/>
      <c r="K19" s="35"/>
      <c r="L19" s="8"/>
      <c r="M19" s="8"/>
      <c r="N19" s="8"/>
      <c r="O19" s="8"/>
      <c r="P19" s="8"/>
      <c r="Q19" s="8"/>
      <c r="R19" s="8"/>
      <c r="S19" s="8"/>
      <c r="T19" s="8"/>
      <c r="U19" s="8"/>
      <c r="V19" s="8"/>
      <c r="W19" s="8"/>
      <c r="X19" s="8"/>
      <c r="Y19" s="8"/>
      <c r="Z19" s="8"/>
    </row>
    <row r="20" spans="1:26" ht="12.75" customHeight="1">
      <c r="A20" s="70" t="str">
        <f>'3.Community Intervention Annex'!A20</f>
        <v>3.1.1.1.11</v>
      </c>
      <c r="B20" s="70" t="str">
        <f>'3.Community Intervention Annex'!B20</f>
        <v>C.5</v>
      </c>
      <c r="C20" s="70" t="str">
        <f>'3.Community Intervention Annex'!C20</f>
        <v>ASHA Incentive under Immunization</v>
      </c>
      <c r="D20" s="70" t="str">
        <f>'3.Community Intervention Annex'!K20</f>
        <v>annaul ongoing activity</v>
      </c>
      <c r="E20" s="193">
        <f>'3.Community Intervention Annex'!L20</f>
        <v>75</v>
      </c>
      <c r="F20" s="71">
        <f>'3.Community Intervention Annex'!M20</f>
        <v>7.5000000000000002E-4</v>
      </c>
      <c r="G20" s="193">
        <f>'3.Community Intervention Annex'!N20</f>
        <v>5000</v>
      </c>
      <c r="H20" s="71">
        <f>'3.Community Intervention Annex'!O20</f>
        <v>3.75</v>
      </c>
      <c r="I20" s="70" t="str">
        <f>'3.Community Intervention Annex'!P20</f>
        <v>Continued activity</v>
      </c>
      <c r="J20" s="304"/>
      <c r="K20" s="35"/>
      <c r="L20" s="8"/>
      <c r="M20" s="8"/>
      <c r="N20" s="8"/>
      <c r="O20" s="8"/>
      <c r="P20" s="8"/>
      <c r="Q20" s="8"/>
      <c r="R20" s="8"/>
      <c r="S20" s="8"/>
      <c r="T20" s="8"/>
      <c r="U20" s="8"/>
      <c r="V20" s="8"/>
      <c r="W20" s="8"/>
      <c r="X20" s="8"/>
      <c r="Y20" s="8"/>
      <c r="Z20" s="8"/>
    </row>
    <row r="21" spans="1:26" ht="12.75" customHeight="1">
      <c r="A21" s="70" t="str">
        <f>'3.Community Intervention Annex'!A21</f>
        <v>3.1.1.1.12</v>
      </c>
      <c r="B21" s="70"/>
      <c r="C21" s="70" t="str">
        <f>'3.Community Intervention Annex'!C21</f>
        <v xml:space="preserve">Incentive to ASHA for quarterly visits under HBYC </v>
      </c>
      <c r="D21" s="70">
        <f>'3.Community Intervention Annex'!K21</f>
        <v>0</v>
      </c>
      <c r="E21" s="193">
        <f>'3.Community Intervention Annex'!L21</f>
        <v>0</v>
      </c>
      <c r="F21" s="71">
        <f>'3.Community Intervention Annex'!M21</f>
        <v>0</v>
      </c>
      <c r="G21" s="193">
        <f>'3.Community Intervention Annex'!N21</f>
        <v>0</v>
      </c>
      <c r="H21" s="71">
        <f>'3.Community Intervention Annex'!O21</f>
        <v>0</v>
      </c>
      <c r="I21" s="70">
        <f>'3.Community Intervention Annex'!P21</f>
        <v>0</v>
      </c>
      <c r="J21" s="304"/>
      <c r="K21" s="35"/>
      <c r="L21" s="8"/>
      <c r="M21" s="8"/>
      <c r="N21" s="8"/>
      <c r="O21" s="8"/>
      <c r="P21" s="8"/>
      <c r="Q21" s="8"/>
      <c r="R21" s="8"/>
      <c r="S21" s="8"/>
      <c r="T21" s="8"/>
      <c r="U21" s="8"/>
      <c r="V21" s="8"/>
      <c r="W21" s="8"/>
      <c r="X21" s="8"/>
      <c r="Y21" s="8"/>
      <c r="Z21" s="8"/>
    </row>
    <row r="22" spans="1:26" ht="12.75" customHeight="1">
      <c r="A22" s="70" t="str">
        <f>'3.Community Intervention Annex'!A22</f>
        <v>3.1.1.1.13</v>
      </c>
      <c r="B22" s="70"/>
      <c r="C22" s="70" t="str">
        <f>'3.Community Intervention Annex'!C22</f>
        <v>Any other ASHA incentives (please specify)</v>
      </c>
      <c r="D22" s="70">
        <f>'3.Community Intervention Annex'!K22</f>
        <v>0</v>
      </c>
      <c r="E22" s="193">
        <f>'3.Community Intervention Annex'!L22</f>
        <v>0</v>
      </c>
      <c r="F22" s="71">
        <f>'3.Community Intervention Annex'!M22</f>
        <v>0</v>
      </c>
      <c r="G22" s="193">
        <f>'3.Community Intervention Annex'!N22</f>
        <v>0</v>
      </c>
      <c r="H22" s="71">
        <f>'3.Community Intervention Annex'!O22</f>
        <v>0</v>
      </c>
      <c r="I22" s="70">
        <f>'3.Community Intervention Annex'!P22</f>
        <v>0</v>
      </c>
      <c r="J22" s="304"/>
      <c r="K22" s="35"/>
      <c r="L22" s="8"/>
      <c r="M22" s="8"/>
      <c r="N22" s="8"/>
      <c r="O22" s="8"/>
      <c r="P22" s="8"/>
      <c r="Q22" s="8"/>
      <c r="R22" s="8"/>
      <c r="S22" s="8"/>
      <c r="T22" s="8"/>
      <c r="U22" s="8"/>
      <c r="V22" s="8"/>
      <c r="W22" s="8"/>
      <c r="X22" s="8"/>
      <c r="Y22" s="8"/>
      <c r="Z22" s="8"/>
    </row>
    <row r="23" spans="1:26" ht="12.75" customHeight="1">
      <c r="A23" s="268" t="str">
        <f>'3.Community Intervention Annex'!A23</f>
        <v>3.1.1.2</v>
      </c>
      <c r="B23" s="268"/>
      <c r="C23" s="290" t="str">
        <f>'3.Community Intervention Annex'!C23</f>
        <v>Incentive for FP Services</v>
      </c>
      <c r="D23" s="290"/>
      <c r="E23" s="268"/>
      <c r="F23" s="311"/>
      <c r="G23" s="268"/>
      <c r="H23" s="311">
        <f>SUM(H24:H32)</f>
        <v>0</v>
      </c>
      <c r="I23" s="290"/>
      <c r="J23" s="290"/>
      <c r="K23" s="311">
        <f>SUM(K24:K32)</f>
        <v>0</v>
      </c>
      <c r="L23" s="8"/>
      <c r="M23" s="8"/>
      <c r="N23" s="8"/>
      <c r="O23" s="8"/>
      <c r="P23" s="8"/>
      <c r="Q23" s="8"/>
      <c r="R23" s="8"/>
      <c r="S23" s="8"/>
      <c r="T23" s="8"/>
      <c r="U23" s="8"/>
      <c r="V23" s="8"/>
      <c r="W23" s="8"/>
      <c r="X23" s="8"/>
      <c r="Y23" s="8"/>
      <c r="Z23" s="8"/>
    </row>
    <row r="24" spans="1:26" ht="12.75" customHeight="1">
      <c r="A24" s="70" t="str">
        <f>'3.Community Intervention Annex'!A24</f>
        <v>3.1.1.2.1</v>
      </c>
      <c r="B24" s="70" t="str">
        <f>'3.Community Intervention Annex'!B24</f>
        <v>A.3.7.1</v>
      </c>
      <c r="C24" s="70" t="str">
        <f>'3.Community Intervention Annex'!C24</f>
        <v>ASHA Incentives under Saas Bahu Sammellan</v>
      </c>
      <c r="D24" s="70">
        <f>'3.Community Intervention Annex'!K24</f>
        <v>0</v>
      </c>
      <c r="E24" s="193">
        <f>'3.Community Intervention Annex'!L24</f>
        <v>0</v>
      </c>
      <c r="F24" s="71">
        <f>'3.Community Intervention Annex'!M24</f>
        <v>0</v>
      </c>
      <c r="G24" s="71">
        <f>'3.Community Intervention Annex'!N24</f>
        <v>0</v>
      </c>
      <c r="H24" s="71">
        <f>'3.Community Intervention Annex'!O24</f>
        <v>0</v>
      </c>
      <c r="I24" s="70">
        <f>'3.Community Intervention Annex'!P24</f>
        <v>0</v>
      </c>
      <c r="J24" s="304"/>
      <c r="K24" s="35"/>
      <c r="L24" s="8"/>
      <c r="M24" s="8"/>
      <c r="N24" s="8"/>
      <c r="O24" s="8"/>
      <c r="P24" s="8"/>
      <c r="Q24" s="8"/>
      <c r="R24" s="8"/>
      <c r="S24" s="8"/>
      <c r="T24" s="8"/>
      <c r="U24" s="8"/>
      <c r="V24" s="8"/>
      <c r="W24" s="8"/>
      <c r="X24" s="8"/>
      <c r="Y24" s="8"/>
      <c r="Z24" s="8"/>
    </row>
    <row r="25" spans="1:26" ht="12.75" customHeight="1">
      <c r="A25" s="70" t="str">
        <f>'3.Community Intervention Annex'!A25</f>
        <v>3.1.1.2.2</v>
      </c>
      <c r="B25" s="70" t="str">
        <f>'3.Community Intervention Annex'!B25</f>
        <v>A.3.7.2</v>
      </c>
      <c r="C25" s="70" t="str">
        <f>'3.Community Intervention Annex'!C25</f>
        <v>ASHA Incentives under Nayi Pehl Kit</v>
      </c>
      <c r="D25" s="70">
        <f>'3.Community Intervention Annex'!K25</f>
        <v>0</v>
      </c>
      <c r="E25" s="193">
        <f>'3.Community Intervention Annex'!L25</f>
        <v>0</v>
      </c>
      <c r="F25" s="71">
        <f>'3.Community Intervention Annex'!M25</f>
        <v>0</v>
      </c>
      <c r="G25" s="193">
        <f>'3.Community Intervention Annex'!N25</f>
        <v>0</v>
      </c>
      <c r="H25" s="71">
        <f>'3.Community Intervention Annex'!O25</f>
        <v>0</v>
      </c>
      <c r="I25" s="70">
        <f>'3.Community Intervention Annex'!P25</f>
        <v>0</v>
      </c>
      <c r="J25" s="304"/>
      <c r="K25" s="35"/>
      <c r="L25" s="8"/>
      <c r="M25" s="8"/>
      <c r="N25" s="8"/>
      <c r="O25" s="8"/>
      <c r="P25" s="8"/>
      <c r="Q25" s="8"/>
      <c r="R25" s="8"/>
      <c r="S25" s="8"/>
      <c r="T25" s="8"/>
      <c r="U25" s="8"/>
      <c r="V25" s="8"/>
      <c r="W25" s="8"/>
      <c r="X25" s="8"/>
      <c r="Y25" s="8"/>
      <c r="Z25" s="8"/>
    </row>
    <row r="26" spans="1:26" ht="12.75" customHeight="1">
      <c r="A26" s="70" t="str">
        <f>'3.Community Intervention Annex'!A26</f>
        <v>3.1.1.2.3</v>
      </c>
      <c r="B26" s="70">
        <f>'3.Community Intervention Annex'!B26</f>
        <v>0</v>
      </c>
      <c r="C26" s="70" t="str">
        <f>'3.Community Intervention Annex'!C26</f>
        <v>ASHA incentive for updation of EC survey before each MPV campaign</v>
      </c>
      <c r="D26" s="70">
        <f>'3.Community Intervention Annex'!K26</f>
        <v>0</v>
      </c>
      <c r="E26" s="193">
        <f>'3.Community Intervention Annex'!L26</f>
        <v>0</v>
      </c>
      <c r="F26" s="71">
        <f>'3.Community Intervention Annex'!M26</f>
        <v>0</v>
      </c>
      <c r="G26" s="193">
        <f>'3.Community Intervention Annex'!N26</f>
        <v>0</v>
      </c>
      <c r="H26" s="71">
        <f>'3.Community Intervention Annex'!O26</f>
        <v>0</v>
      </c>
      <c r="I26" s="70">
        <f>'3.Community Intervention Annex'!P26</f>
        <v>0</v>
      </c>
      <c r="J26" s="304"/>
      <c r="K26" s="35"/>
      <c r="L26" s="8"/>
      <c r="M26" s="8"/>
      <c r="N26" s="8"/>
      <c r="O26" s="8"/>
      <c r="P26" s="8"/>
      <c r="Q26" s="8"/>
      <c r="R26" s="8"/>
      <c r="S26" s="8"/>
      <c r="T26" s="8"/>
      <c r="U26" s="8"/>
      <c r="V26" s="8"/>
      <c r="W26" s="8"/>
      <c r="X26" s="8"/>
      <c r="Y26" s="8"/>
      <c r="Z26" s="8"/>
    </row>
    <row r="27" spans="1:26" ht="12.75" customHeight="1">
      <c r="A27" s="70" t="str">
        <f>'3.Community Intervention Annex'!A27</f>
        <v>3.1.1.2.4</v>
      </c>
      <c r="B27" s="70" t="str">
        <f>'3.Community Intervention Annex'!B27</f>
        <v>B1.1.3.3.1</v>
      </c>
      <c r="C27" s="70" t="str">
        <f>'3.Community Intervention Annex'!C27</f>
        <v>ASHA PPIUCD incentive for accompanying the client for PPIUCD insertion (@ Rs. 150/ASHA/insertion)</v>
      </c>
      <c r="D27" s="70">
        <f>'3.Community Intervention Annex'!K27</f>
        <v>0</v>
      </c>
      <c r="E27" s="193">
        <f>'3.Community Intervention Annex'!L27</f>
        <v>0</v>
      </c>
      <c r="F27" s="71">
        <f>'3.Community Intervention Annex'!M27</f>
        <v>0</v>
      </c>
      <c r="G27" s="193">
        <f>'3.Community Intervention Annex'!N27</f>
        <v>0</v>
      </c>
      <c r="H27" s="71">
        <f>'3.Community Intervention Annex'!O27</f>
        <v>0</v>
      </c>
      <c r="I27" s="70">
        <f>'3.Community Intervention Annex'!P27</f>
        <v>0</v>
      </c>
      <c r="J27" s="304"/>
      <c r="K27" s="35"/>
      <c r="L27" s="8"/>
      <c r="M27" s="8"/>
      <c r="N27" s="8"/>
      <c r="O27" s="8"/>
      <c r="P27" s="8"/>
      <c r="Q27" s="8"/>
      <c r="R27" s="8"/>
      <c r="S27" s="8"/>
      <c r="T27" s="8"/>
      <c r="U27" s="8"/>
      <c r="V27" s="8"/>
      <c r="W27" s="8"/>
      <c r="X27" s="8"/>
      <c r="Y27" s="8"/>
      <c r="Z27" s="8"/>
    </row>
    <row r="28" spans="1:26" ht="12.75" customHeight="1">
      <c r="A28" s="70" t="str">
        <f>'3.Community Intervention Annex'!A28</f>
        <v>3.1.1.2.5</v>
      </c>
      <c r="B28" s="70" t="str">
        <f>'3.Community Intervention Annex'!B28</f>
        <v>B1.1.3.3.2</v>
      </c>
      <c r="C28" s="70" t="str">
        <f>'3.Community Intervention Annex'!C28</f>
        <v>ASHA PAIUCD incentive for accompanying the client for PAIUCD insertion (@ Rs. 150/ASHA/insertion)</v>
      </c>
      <c r="D28" s="70">
        <f>'3.Community Intervention Annex'!K28</f>
        <v>0</v>
      </c>
      <c r="E28" s="193">
        <f>'3.Community Intervention Annex'!L28</f>
        <v>0</v>
      </c>
      <c r="F28" s="71">
        <f>'3.Community Intervention Annex'!M28</f>
        <v>0</v>
      </c>
      <c r="G28" s="193">
        <f>'3.Community Intervention Annex'!N28</f>
        <v>0</v>
      </c>
      <c r="H28" s="71">
        <f>'3.Community Intervention Annex'!O28</f>
        <v>0</v>
      </c>
      <c r="I28" s="70">
        <f>'3.Community Intervention Annex'!P28</f>
        <v>0</v>
      </c>
      <c r="J28" s="304"/>
      <c r="K28" s="35"/>
      <c r="L28" s="8"/>
      <c r="M28" s="8"/>
      <c r="N28" s="8"/>
      <c r="O28" s="8"/>
      <c r="P28" s="8"/>
      <c r="Q28" s="8"/>
      <c r="R28" s="8"/>
      <c r="S28" s="8"/>
      <c r="T28" s="8"/>
      <c r="U28" s="8"/>
      <c r="V28" s="8"/>
      <c r="W28" s="8"/>
      <c r="X28" s="8"/>
      <c r="Y28" s="8"/>
      <c r="Z28" s="8"/>
    </row>
    <row r="29" spans="1:26" ht="12.75" customHeight="1">
      <c r="A29" s="70" t="str">
        <f>'3.Community Intervention Annex'!A29</f>
        <v>3.1.1.2.6</v>
      </c>
      <c r="B29" s="70" t="str">
        <f>'3.Community Intervention Annex'!B29</f>
        <v>B1.1.3.3.3</v>
      </c>
      <c r="C29" s="70" t="str">
        <f>'3.Community Intervention Annex'!C29</f>
        <v>ASHA incentive under ESB scheme for promoting spacing of births</v>
      </c>
      <c r="D29" s="70">
        <f>'3.Community Intervention Annex'!K29</f>
        <v>0</v>
      </c>
      <c r="E29" s="193">
        <f>'3.Community Intervention Annex'!L29</f>
        <v>0</v>
      </c>
      <c r="F29" s="71">
        <f>'3.Community Intervention Annex'!M29</f>
        <v>0</v>
      </c>
      <c r="G29" s="193">
        <f>'3.Community Intervention Annex'!N29</f>
        <v>0</v>
      </c>
      <c r="H29" s="71">
        <f>'3.Community Intervention Annex'!O29</f>
        <v>0</v>
      </c>
      <c r="I29" s="70">
        <f>'3.Community Intervention Annex'!P29</f>
        <v>0</v>
      </c>
      <c r="J29" s="304"/>
      <c r="K29" s="35"/>
      <c r="L29" s="8"/>
      <c r="M29" s="8"/>
      <c r="N29" s="8"/>
      <c r="O29" s="8"/>
      <c r="P29" s="8"/>
      <c r="Q29" s="8"/>
      <c r="R29" s="8"/>
      <c r="S29" s="8"/>
      <c r="T29" s="8"/>
      <c r="U29" s="8"/>
      <c r="V29" s="8"/>
      <c r="W29" s="8"/>
      <c r="X29" s="8"/>
      <c r="Y29" s="8"/>
      <c r="Z29" s="8"/>
    </row>
    <row r="30" spans="1:26" ht="12.75" customHeight="1">
      <c r="A30" s="70" t="str">
        <f>'3.Community Intervention Annex'!A30</f>
        <v>3.1.1.2.7</v>
      </c>
      <c r="B30" s="70" t="str">
        <f>'3.Community Intervention Annex'!B30</f>
        <v>B1.1.3.3.4</v>
      </c>
      <c r="C30" s="70" t="str">
        <f>'3.Community Intervention Annex'!C30</f>
        <v>ASHA Incentive under ESB scheme for promoting adoption of limiting method up to two children</v>
      </c>
      <c r="D30" s="70">
        <f>'3.Community Intervention Annex'!K30</f>
        <v>0</v>
      </c>
      <c r="E30" s="193">
        <f>'3.Community Intervention Annex'!L30</f>
        <v>0</v>
      </c>
      <c r="F30" s="71">
        <f>'3.Community Intervention Annex'!M30</f>
        <v>0</v>
      </c>
      <c r="G30" s="193">
        <f>'3.Community Intervention Annex'!N30</f>
        <v>0</v>
      </c>
      <c r="H30" s="71">
        <f>'3.Community Intervention Annex'!O30</f>
        <v>0</v>
      </c>
      <c r="I30" s="70">
        <f>'3.Community Intervention Annex'!P30</f>
        <v>0</v>
      </c>
      <c r="J30" s="304"/>
      <c r="K30" s="35"/>
      <c r="L30" s="8"/>
      <c r="M30" s="8"/>
      <c r="N30" s="8"/>
      <c r="O30" s="8"/>
      <c r="P30" s="8"/>
      <c r="Q30" s="8"/>
      <c r="R30" s="8"/>
      <c r="S30" s="8"/>
      <c r="T30" s="8"/>
      <c r="U30" s="8"/>
      <c r="V30" s="8"/>
      <c r="W30" s="8"/>
      <c r="X30" s="8"/>
      <c r="Y30" s="8"/>
      <c r="Z30" s="8"/>
    </row>
    <row r="31" spans="1:26" ht="12.75" customHeight="1">
      <c r="A31" s="70" t="str">
        <f>'3.Community Intervention Annex'!A31</f>
        <v>3.1.1.2.8</v>
      </c>
      <c r="B31" s="70" t="str">
        <f>'3.Community Intervention Annex'!B31</f>
        <v>A.3.7.3/ 3.1.1.2.8</v>
      </c>
      <c r="C31" s="70" t="str">
        <f>'3.Community Intervention Annex'!C31</f>
        <v>ASHA incentive for accompanying the client for Injectable MPA (Antara Prog) administration ( @Rs 100/dose/beneficiary)- Only for 146 Mission Parivar Vikas districts</v>
      </c>
      <c r="D31" s="70">
        <f>'3.Community Intervention Annex'!K31</f>
        <v>0</v>
      </c>
      <c r="E31" s="193">
        <f>'3.Community Intervention Annex'!L31</f>
        <v>0</v>
      </c>
      <c r="F31" s="71">
        <f>'3.Community Intervention Annex'!M31</f>
        <v>0</v>
      </c>
      <c r="G31" s="193">
        <f>'3.Community Intervention Annex'!N31</f>
        <v>0</v>
      </c>
      <c r="H31" s="71">
        <f>'3.Community Intervention Annex'!O31</f>
        <v>0</v>
      </c>
      <c r="I31" s="70">
        <f>'3.Community Intervention Annex'!P31</f>
        <v>0</v>
      </c>
      <c r="J31" s="304"/>
      <c r="K31" s="35"/>
      <c r="L31" s="8"/>
      <c r="M31" s="8"/>
      <c r="N31" s="8"/>
      <c r="O31" s="8"/>
      <c r="P31" s="8"/>
      <c r="Q31" s="8"/>
      <c r="R31" s="8"/>
      <c r="S31" s="8"/>
      <c r="T31" s="8"/>
      <c r="U31" s="8"/>
      <c r="V31" s="8"/>
      <c r="W31" s="8"/>
      <c r="X31" s="8"/>
      <c r="Y31" s="8"/>
      <c r="Z31" s="8"/>
    </row>
    <row r="32" spans="1:26" ht="12.75" customHeight="1">
      <c r="A32" s="70" t="str">
        <f>'3.Community Intervention Annex'!A32</f>
        <v>3.1.1.2.9</v>
      </c>
      <c r="B32" s="70">
        <f>'3.Community Intervention Annex'!B32</f>
        <v>0</v>
      </c>
      <c r="C32" s="70" t="str">
        <f>'3.Community Intervention Annex'!C32</f>
        <v>Any other ASHA incentives (please specify)</v>
      </c>
      <c r="D32" s="70">
        <f>'3.Community Intervention Annex'!K32</f>
        <v>0</v>
      </c>
      <c r="E32" s="193">
        <f>'3.Community Intervention Annex'!L32</f>
        <v>0</v>
      </c>
      <c r="F32" s="71">
        <f>'3.Community Intervention Annex'!M32</f>
        <v>0</v>
      </c>
      <c r="G32" s="193">
        <f>'3.Community Intervention Annex'!N32</f>
        <v>0</v>
      </c>
      <c r="H32" s="71">
        <f>'3.Community Intervention Annex'!O32</f>
        <v>0</v>
      </c>
      <c r="I32" s="70">
        <f>'3.Community Intervention Annex'!P32</f>
        <v>0</v>
      </c>
      <c r="J32" s="304"/>
      <c r="K32" s="35"/>
      <c r="L32" s="8"/>
      <c r="M32" s="8"/>
      <c r="N32" s="8"/>
      <c r="O32" s="8"/>
      <c r="P32" s="8"/>
      <c r="Q32" s="8"/>
      <c r="R32" s="8"/>
      <c r="S32" s="8"/>
      <c r="T32" s="8"/>
      <c r="U32" s="8"/>
      <c r="V32" s="8"/>
      <c r="W32" s="8"/>
      <c r="X32" s="8"/>
      <c r="Y32" s="8"/>
      <c r="Z32" s="8"/>
    </row>
    <row r="33" spans="1:26" ht="12.75" customHeight="1">
      <c r="A33" s="268" t="str">
        <f>'3.Community Intervention Annex'!A33</f>
        <v>3.1.1.3</v>
      </c>
      <c r="B33" s="268"/>
      <c r="C33" s="290" t="str">
        <f>'3.Community Intervention Annex'!C33</f>
        <v>Incentive for AH/ RKSK Services</v>
      </c>
      <c r="D33" s="290"/>
      <c r="E33" s="268"/>
      <c r="F33" s="311"/>
      <c r="G33" s="268"/>
      <c r="H33" s="311">
        <f>SUM(H34:H36)</f>
        <v>3.6</v>
      </c>
      <c r="I33" s="290"/>
      <c r="J33" s="290"/>
      <c r="K33" s="311">
        <f>SUM(K34:K36)</f>
        <v>0</v>
      </c>
      <c r="L33" s="8"/>
      <c r="M33" s="8"/>
      <c r="N33" s="8"/>
      <c r="O33" s="8"/>
      <c r="P33" s="8"/>
      <c r="Q33" s="8"/>
      <c r="R33" s="8"/>
      <c r="S33" s="8"/>
      <c r="T33" s="8"/>
      <c r="U33" s="8"/>
      <c r="V33" s="8"/>
      <c r="W33" s="8"/>
      <c r="X33" s="8"/>
      <c r="Y33" s="8"/>
      <c r="Z33" s="8"/>
    </row>
    <row r="34" spans="1:26" ht="12.75" customHeight="1">
      <c r="A34" s="70" t="str">
        <f>'3.Community Intervention Annex'!A34</f>
        <v>3.1.1.3.1</v>
      </c>
      <c r="B34" s="70" t="str">
        <f>'3.Community Intervention Annex'!B34</f>
        <v>B.1.1.3.4.1</v>
      </c>
      <c r="C34" s="70" t="str">
        <f>'3.Community Intervention Annex'!C34</f>
        <v>Incentive for support to Peer Educator</v>
      </c>
      <c r="D34" s="70">
        <f>'3.Community Intervention Annex'!K33</f>
        <v>0</v>
      </c>
      <c r="E34" s="193">
        <f>'3.Community Intervention Annex'!L34</f>
        <v>600</v>
      </c>
      <c r="F34" s="71">
        <f>'3.Community Intervention Annex'!M34</f>
        <v>6.0000000000000001E-3</v>
      </c>
      <c r="G34" s="193">
        <f>'3.Community Intervention Annex'!N34</f>
        <v>600</v>
      </c>
      <c r="H34" s="71">
        <f>'3.Community Intervention Annex'!O34</f>
        <v>3.6</v>
      </c>
      <c r="I34" s="70" t="str">
        <f>'3.Community Intervention Annex'!P34</f>
        <v>Proposed for giving incentives for 600PEs @ Rs.50/month for 12 months.</v>
      </c>
      <c r="J34" s="304"/>
      <c r="K34" s="35"/>
      <c r="L34" s="8"/>
      <c r="M34" s="8"/>
      <c r="N34" s="8"/>
      <c r="O34" s="8"/>
      <c r="P34" s="8"/>
      <c r="Q34" s="8"/>
      <c r="R34" s="8"/>
      <c r="S34" s="8"/>
      <c r="T34" s="8"/>
      <c r="U34" s="8"/>
      <c r="V34" s="8"/>
      <c r="W34" s="8"/>
      <c r="X34" s="8"/>
      <c r="Y34" s="8"/>
      <c r="Z34" s="8"/>
    </row>
    <row r="35" spans="1:26" ht="12.75" customHeight="1">
      <c r="A35" s="70" t="str">
        <f>'3.Community Intervention Annex'!A35</f>
        <v>3.1.1.3.2</v>
      </c>
      <c r="B35" s="70" t="str">
        <f>'3.Community Intervention Annex'!B35</f>
        <v>B.1.1.3.4.2</v>
      </c>
      <c r="C35" s="70" t="str">
        <f>'3.Community Intervention Annex'!C35</f>
        <v>Incentive for mobilizing adolescents  and community for AHD</v>
      </c>
      <c r="D35" s="70">
        <f>'3.Community Intervention Annex'!K35</f>
        <v>0</v>
      </c>
      <c r="E35" s="193">
        <f>'3.Community Intervention Annex'!L35</f>
        <v>0</v>
      </c>
      <c r="F35" s="71">
        <f>'3.Community Intervention Annex'!M35</f>
        <v>0</v>
      </c>
      <c r="G35" s="193">
        <f>'3.Community Intervention Annex'!N35</f>
        <v>0</v>
      </c>
      <c r="H35" s="71">
        <f>'3.Community Intervention Annex'!O35</f>
        <v>0</v>
      </c>
      <c r="I35" s="70">
        <f>'3.Community Intervention Annex'!P35</f>
        <v>0</v>
      </c>
      <c r="J35" s="304"/>
      <c r="K35" s="35"/>
      <c r="L35" s="8"/>
      <c r="M35" s="8"/>
      <c r="N35" s="8"/>
      <c r="O35" s="8"/>
      <c r="P35" s="8"/>
      <c r="Q35" s="8"/>
      <c r="R35" s="8"/>
      <c r="S35" s="8"/>
      <c r="T35" s="8"/>
      <c r="U35" s="8"/>
      <c r="V35" s="8"/>
      <c r="W35" s="8"/>
      <c r="X35" s="8"/>
      <c r="Y35" s="8"/>
      <c r="Z35" s="8"/>
    </row>
    <row r="36" spans="1:26" ht="12.75" customHeight="1">
      <c r="A36" s="70" t="str">
        <f>'3.Community Intervention Annex'!A36</f>
        <v>3.1.1.3.3</v>
      </c>
      <c r="B36" s="130" t="str">
        <f>'3.Community Intervention Annex'!B36</f>
        <v>B.1.1.3.4.3</v>
      </c>
      <c r="C36" s="70" t="str">
        <f>'3.Community Intervention Annex'!C36</f>
        <v>Any other ASHA incentives (please specify)</v>
      </c>
      <c r="D36" s="70">
        <f>'3.Community Intervention Annex'!K36</f>
        <v>0</v>
      </c>
      <c r="E36" s="193">
        <f>'3.Community Intervention Annex'!L36</f>
        <v>0</v>
      </c>
      <c r="F36" s="71">
        <f>'3.Community Intervention Annex'!M36</f>
        <v>0</v>
      </c>
      <c r="G36" s="193">
        <f>'3.Community Intervention Annex'!N36</f>
        <v>0</v>
      </c>
      <c r="H36" s="71">
        <f>'3.Community Intervention Annex'!O36</f>
        <v>0</v>
      </c>
      <c r="I36" s="70">
        <f>'3.Community Intervention Annex'!P36</f>
        <v>0</v>
      </c>
      <c r="J36" s="304"/>
      <c r="K36" s="35"/>
      <c r="L36" s="8"/>
      <c r="M36" s="8"/>
      <c r="N36" s="8"/>
      <c r="O36" s="8"/>
      <c r="P36" s="8"/>
      <c r="Q36" s="8"/>
      <c r="R36" s="8"/>
      <c r="S36" s="8"/>
      <c r="T36" s="8"/>
      <c r="U36" s="8"/>
      <c r="V36" s="8"/>
      <c r="W36" s="8"/>
      <c r="X36" s="8"/>
      <c r="Y36" s="8"/>
      <c r="Z36" s="8"/>
    </row>
    <row r="37" spans="1:26" ht="12.75" customHeight="1">
      <c r="A37" s="268" t="str">
        <f>'3.Community Intervention Annex'!A37</f>
        <v>3.1.1.4</v>
      </c>
      <c r="B37" s="268"/>
      <c r="C37" s="290" t="str">
        <f>'3.Community Intervention Annex'!C37</f>
        <v>Incentive for DCPs</v>
      </c>
      <c r="D37" s="290"/>
      <c r="E37" s="268"/>
      <c r="F37" s="311"/>
      <c r="G37" s="268"/>
      <c r="H37" s="311">
        <f>SUM(H38:H45)+H49</f>
        <v>0</v>
      </c>
      <c r="I37" s="290"/>
      <c r="J37" s="290"/>
      <c r="K37" s="311">
        <f>SUM(K38:K45)+K49</f>
        <v>0</v>
      </c>
      <c r="L37" s="8"/>
      <c r="M37" s="8"/>
      <c r="N37" s="8"/>
      <c r="O37" s="8"/>
      <c r="P37" s="8"/>
      <c r="Q37" s="8"/>
      <c r="R37" s="8"/>
      <c r="S37" s="8"/>
      <c r="T37" s="8"/>
      <c r="U37" s="8"/>
      <c r="V37" s="8"/>
      <c r="W37" s="8"/>
      <c r="X37" s="8"/>
      <c r="Y37" s="8"/>
      <c r="Z37" s="8"/>
    </row>
    <row r="38" spans="1:26" ht="12.75" customHeight="1">
      <c r="A38" s="70" t="str">
        <f>'3.Community Intervention Annex'!A38</f>
        <v>3.1.1.4.1</v>
      </c>
      <c r="B38" s="70" t="str">
        <f>'3.Community Intervention Annex'!B38</f>
        <v>F.1.1.b</v>
      </c>
      <c r="C38" s="70" t="str">
        <f>'3.Community Intervention Annex'!C38</f>
        <v>ASHA Incentive/ Honorarium for Malaria and LLIN distribution</v>
      </c>
      <c r="D38" s="70">
        <f>'3.Community Intervention Annex'!K38</f>
        <v>0</v>
      </c>
      <c r="E38" s="193">
        <f>'3.Community Intervention Annex'!L38</f>
        <v>0</v>
      </c>
      <c r="F38" s="71">
        <f>'3.Community Intervention Annex'!M38</f>
        <v>0</v>
      </c>
      <c r="G38" s="193">
        <f>'3.Community Intervention Annex'!N38</f>
        <v>0</v>
      </c>
      <c r="H38" s="71">
        <f>'3.Community Intervention Annex'!O38</f>
        <v>0</v>
      </c>
      <c r="I38" s="70">
        <f>'3.Community Intervention Annex'!P38</f>
        <v>0</v>
      </c>
      <c r="J38" s="304"/>
      <c r="K38" s="35"/>
      <c r="L38" s="8"/>
      <c r="M38" s="8"/>
      <c r="N38" s="8"/>
      <c r="O38" s="8"/>
      <c r="P38" s="8"/>
      <c r="Q38" s="8"/>
      <c r="R38" s="8"/>
      <c r="S38" s="8"/>
      <c r="T38" s="8"/>
      <c r="U38" s="8"/>
      <c r="V38" s="8"/>
      <c r="W38" s="8"/>
      <c r="X38" s="8"/>
      <c r="Y38" s="8"/>
      <c r="Z38" s="8"/>
    </row>
    <row r="39" spans="1:26" ht="12.75" customHeight="1">
      <c r="A39" s="70" t="str">
        <f>'3.Community Intervention Annex'!A39</f>
        <v>3.1.1.4.2</v>
      </c>
      <c r="B39" s="70" t="str">
        <f>'3.Community Intervention Annex'!B39</f>
        <v>F.1.2.i</v>
      </c>
      <c r="C39" s="70" t="str">
        <f>'3.Community Intervention Annex'!C39</f>
        <v>ASHA Incentive for Dengue and Chikungunya</v>
      </c>
      <c r="D39" s="70">
        <f>'3.Community Intervention Annex'!K39</f>
        <v>0</v>
      </c>
      <c r="E39" s="193">
        <f>'3.Community Intervention Annex'!L39</f>
        <v>0</v>
      </c>
      <c r="F39" s="71">
        <f>'3.Community Intervention Annex'!M39</f>
        <v>0</v>
      </c>
      <c r="G39" s="193">
        <f>'3.Community Intervention Annex'!N39</f>
        <v>0</v>
      </c>
      <c r="H39" s="71">
        <f>'3.Community Intervention Annex'!O39</f>
        <v>0</v>
      </c>
      <c r="I39" s="70">
        <f>'3.Community Intervention Annex'!P39</f>
        <v>0</v>
      </c>
      <c r="J39" s="304"/>
      <c r="K39" s="35"/>
      <c r="L39" s="8"/>
      <c r="M39" s="8"/>
      <c r="N39" s="8"/>
      <c r="O39" s="8"/>
      <c r="P39" s="8"/>
      <c r="Q39" s="8"/>
      <c r="R39" s="8"/>
      <c r="S39" s="8"/>
      <c r="T39" s="8"/>
      <c r="U39" s="8"/>
      <c r="V39" s="8"/>
      <c r="W39" s="8"/>
      <c r="X39" s="8"/>
      <c r="Y39" s="8"/>
      <c r="Z39" s="8"/>
    </row>
    <row r="40" spans="1:26" ht="12.75" customHeight="1">
      <c r="A40" s="70" t="str">
        <f>'3.Community Intervention Annex'!A40</f>
        <v>3.1.1.4.3</v>
      </c>
      <c r="B40" s="70" t="str">
        <f>'3.Community Intervention Annex'!B40</f>
        <v>F.1.3.k</v>
      </c>
      <c r="C40" s="70" t="str">
        <f>'3.Community Intervention Annex'!C40</f>
        <v xml:space="preserve">ASHA Incentivization for sensitizing community for AES/JE </v>
      </c>
      <c r="D40" s="70">
        <f>'3.Community Intervention Annex'!K40</f>
        <v>0</v>
      </c>
      <c r="E40" s="193">
        <f>'3.Community Intervention Annex'!L40</f>
        <v>0</v>
      </c>
      <c r="F40" s="71">
        <f>'3.Community Intervention Annex'!M40</f>
        <v>0</v>
      </c>
      <c r="G40" s="193">
        <f>'3.Community Intervention Annex'!N40</f>
        <v>0</v>
      </c>
      <c r="H40" s="71">
        <f>'3.Community Intervention Annex'!O40</f>
        <v>0</v>
      </c>
      <c r="I40" s="70">
        <f>'3.Community Intervention Annex'!P40</f>
        <v>0</v>
      </c>
      <c r="J40" s="304"/>
      <c r="K40" s="35"/>
      <c r="L40" s="8"/>
      <c r="M40" s="8"/>
      <c r="N40" s="8"/>
      <c r="O40" s="8"/>
      <c r="P40" s="8"/>
      <c r="Q40" s="8"/>
      <c r="R40" s="8"/>
      <c r="S40" s="8"/>
      <c r="T40" s="8"/>
      <c r="U40" s="8"/>
      <c r="V40" s="8"/>
      <c r="W40" s="8"/>
      <c r="X40" s="8"/>
      <c r="Y40" s="8"/>
      <c r="Z40" s="8"/>
    </row>
    <row r="41" spans="1:26" ht="12.75" customHeight="1">
      <c r="A41" s="70" t="str">
        <f>'3.Community Intervention Annex'!A41</f>
        <v>3.1.1.4.4</v>
      </c>
      <c r="B41" s="70" t="str">
        <f>'3.Community Intervention Annex'!B41</f>
        <v>F.1.3.m</v>
      </c>
      <c r="C41" s="70" t="str">
        <f>'3.Community Intervention Annex'!C41</f>
        <v>ASHA incentive for referral of AES/JE cases to the nearest CHC/DH/Medical College</v>
      </c>
      <c r="D41" s="70">
        <f>'3.Community Intervention Annex'!K41</f>
        <v>0</v>
      </c>
      <c r="E41" s="193">
        <f>'3.Community Intervention Annex'!L41</f>
        <v>0</v>
      </c>
      <c r="F41" s="71">
        <f>'3.Community Intervention Annex'!M41</f>
        <v>0</v>
      </c>
      <c r="G41" s="193">
        <f>'3.Community Intervention Annex'!N41</f>
        <v>0</v>
      </c>
      <c r="H41" s="71">
        <f>'3.Community Intervention Annex'!O41</f>
        <v>0</v>
      </c>
      <c r="I41" s="70">
        <f>'3.Community Intervention Annex'!P41</f>
        <v>0</v>
      </c>
      <c r="J41" s="304"/>
      <c r="K41" s="35"/>
      <c r="L41" s="8"/>
      <c r="M41" s="8"/>
      <c r="N41" s="8"/>
      <c r="O41" s="8"/>
      <c r="P41" s="8"/>
      <c r="Q41" s="8"/>
      <c r="R41" s="8"/>
      <c r="S41" s="8"/>
      <c r="T41" s="8"/>
      <c r="U41" s="8"/>
      <c r="V41" s="8"/>
      <c r="W41" s="8"/>
      <c r="X41" s="8"/>
      <c r="Y41" s="8"/>
      <c r="Z41" s="8"/>
    </row>
    <row r="42" spans="1:26" ht="12.75" customHeight="1">
      <c r="A42" s="70" t="str">
        <f>'3.Community Intervention Annex'!A42</f>
        <v>3.1.1.4.5</v>
      </c>
      <c r="B42" s="70" t="str">
        <f>'3.Community Intervention Annex'!B42</f>
        <v>F.1.4.e</v>
      </c>
      <c r="C42" s="70" t="str">
        <f>'3.Community Intervention Annex'!C42</f>
        <v>Honorarium  for Drug Distribution including ASHAs and supervisors involved in MDA</v>
      </c>
      <c r="D42" s="70">
        <f>'3.Community Intervention Annex'!K42</f>
        <v>0</v>
      </c>
      <c r="E42" s="193">
        <f>'3.Community Intervention Annex'!L42</f>
        <v>0</v>
      </c>
      <c r="F42" s="71">
        <f>'3.Community Intervention Annex'!M42</f>
        <v>0</v>
      </c>
      <c r="G42" s="193">
        <f>'3.Community Intervention Annex'!N42</f>
        <v>0</v>
      </c>
      <c r="H42" s="71">
        <f>'3.Community Intervention Annex'!O42</f>
        <v>0</v>
      </c>
      <c r="I42" s="70">
        <f>'3.Community Intervention Annex'!P42</f>
        <v>0</v>
      </c>
      <c r="J42" s="304"/>
      <c r="K42" s="35"/>
      <c r="L42" s="8"/>
      <c r="M42" s="8"/>
      <c r="N42" s="8"/>
      <c r="O42" s="8"/>
      <c r="P42" s="8"/>
      <c r="Q42" s="8"/>
      <c r="R42" s="8"/>
      <c r="S42" s="8"/>
      <c r="T42" s="8"/>
      <c r="U42" s="8"/>
      <c r="V42" s="8"/>
      <c r="W42" s="8"/>
      <c r="X42" s="8"/>
      <c r="Y42" s="8"/>
      <c r="Z42" s="8"/>
    </row>
    <row r="43" spans="1:26" ht="12.75" customHeight="1">
      <c r="A43" s="70" t="str">
        <f>'3.Community Intervention Annex'!A43</f>
        <v>3.1.1.4.6</v>
      </c>
      <c r="B43" s="70" t="str">
        <f>'3.Community Intervention Annex'!B43</f>
        <v>F.1.4.i</v>
      </c>
      <c r="C43" s="70" t="str">
        <f>'3.Community Intervention Annex'!C43</f>
        <v>ASHA incentive for one time line listing of Lymphoedema and Hydrocele cases in non-endemic dist.</v>
      </c>
      <c r="D43" s="70">
        <f>'3.Community Intervention Annex'!K43</f>
        <v>0</v>
      </c>
      <c r="E43" s="70">
        <f>'3.Community Intervention Annex'!L43</f>
        <v>0</v>
      </c>
      <c r="F43" s="130">
        <f>'3.Community Intervention Annex'!M43</f>
        <v>0</v>
      </c>
      <c r="G43" s="70">
        <f>'3.Community Intervention Annex'!N43</f>
        <v>0</v>
      </c>
      <c r="H43" s="130">
        <f>'3.Community Intervention Annex'!O43</f>
        <v>0</v>
      </c>
      <c r="I43" s="70">
        <f>'3.Community Intervention Annex'!P43</f>
        <v>0</v>
      </c>
      <c r="J43" s="304"/>
      <c r="K43" s="35"/>
      <c r="L43" s="8"/>
      <c r="M43" s="8"/>
      <c r="N43" s="8"/>
      <c r="O43" s="8"/>
      <c r="P43" s="8"/>
      <c r="Q43" s="8"/>
      <c r="R43" s="8"/>
      <c r="S43" s="8"/>
      <c r="T43" s="8"/>
      <c r="U43" s="8"/>
      <c r="V43" s="8"/>
      <c r="W43" s="8"/>
      <c r="X43" s="8"/>
      <c r="Y43" s="8"/>
      <c r="Z43" s="8"/>
    </row>
    <row r="44" spans="1:26" ht="12.75" customHeight="1">
      <c r="A44" s="70" t="str">
        <f>'3.Community Intervention Annex'!A44</f>
        <v>3.1.1.4.7</v>
      </c>
      <c r="B44" s="70">
        <f>'3.Community Intervention Annex'!B44</f>
        <v>0</v>
      </c>
      <c r="C44" s="70" t="str">
        <f>'3.Community Intervention Annex'!C44</f>
        <v>ASHA incentive for VL, PKDL cases and ASHA incentive for IRS round during IRS</v>
      </c>
      <c r="D44" s="70">
        <f>'3.Community Intervention Annex'!K44</f>
        <v>0</v>
      </c>
      <c r="E44" s="70">
        <f>'3.Community Intervention Annex'!L44</f>
        <v>0</v>
      </c>
      <c r="F44" s="130">
        <f>'3.Community Intervention Annex'!M44</f>
        <v>0</v>
      </c>
      <c r="G44" s="70">
        <f>'3.Community Intervention Annex'!N44</f>
        <v>0</v>
      </c>
      <c r="H44" s="130">
        <f>'3.Community Intervention Annex'!O44</f>
        <v>0</v>
      </c>
      <c r="I44" s="70">
        <f>'3.Community Intervention Annex'!P44</f>
        <v>0</v>
      </c>
      <c r="J44" s="304"/>
      <c r="K44" s="35"/>
      <c r="L44" s="8"/>
      <c r="M44" s="8"/>
      <c r="N44" s="8"/>
      <c r="O44" s="8"/>
      <c r="P44" s="8"/>
      <c r="Q44" s="8"/>
      <c r="R44" s="8"/>
      <c r="S44" s="8"/>
      <c r="T44" s="8"/>
      <c r="U44" s="8"/>
      <c r="V44" s="8"/>
      <c r="W44" s="8"/>
      <c r="X44" s="8"/>
      <c r="Y44" s="8"/>
      <c r="Z44" s="8"/>
    </row>
    <row r="45" spans="1:26" ht="12.75" customHeight="1">
      <c r="A45" s="80" t="str">
        <f>'3.Community Intervention Annex'!A45</f>
        <v>3.1.1.4.8</v>
      </c>
      <c r="B45" s="80" t="str">
        <f>'3.Community Intervention Annex'!B45</f>
        <v>G.1.3.a</v>
      </c>
      <c r="C45" s="80" t="str">
        <f>'3.Community Intervention Annex'!C45</f>
        <v>ASHA Involvement under NLEP</v>
      </c>
      <c r="D45" s="80"/>
      <c r="E45" s="688"/>
      <c r="F45" s="81"/>
      <c r="G45" s="688"/>
      <c r="H45" s="81">
        <f>SUM(H46:H48)</f>
        <v>0</v>
      </c>
      <c r="I45" s="80"/>
      <c r="J45" s="719"/>
      <c r="K45" s="81">
        <f>SUM(K46:K48)</f>
        <v>0</v>
      </c>
      <c r="L45" s="1007"/>
      <c r="M45" s="1007"/>
      <c r="N45" s="1007"/>
      <c r="O45" s="1007"/>
      <c r="P45" s="1007"/>
      <c r="Q45" s="1007"/>
      <c r="R45" s="1007"/>
      <c r="S45" s="1007"/>
      <c r="T45" s="1007"/>
      <c r="U45" s="1007"/>
      <c r="V45" s="1007"/>
      <c r="W45" s="1007"/>
      <c r="X45" s="1007"/>
      <c r="Y45" s="1007"/>
      <c r="Z45" s="1007"/>
    </row>
    <row r="46" spans="1:26" ht="12.75" customHeight="1">
      <c r="A46" s="70" t="str">
        <f>'3.Community Intervention Annex'!A46</f>
        <v>3.1.1.4.8.1</v>
      </c>
      <c r="B46" s="70" t="str">
        <f>'3.Community Intervention Annex'!B46</f>
        <v>G.1.3.b.i</v>
      </c>
      <c r="C46" s="70" t="str">
        <f>'3.Community Intervention Annex'!C46</f>
        <v>Incentive for ASHA/AWW/Volunteer/etc for detection of Leprosy (Rs 250 for detection of an early case before onset of any visible deformity, Rs 200 for detection of new case with visible deformity in hands, feet or eye)</v>
      </c>
      <c r="D46" s="70">
        <f>'3.Community Intervention Annex'!K46</f>
        <v>0</v>
      </c>
      <c r="E46" s="193">
        <f>'3.Community Intervention Annex'!L46</f>
        <v>0</v>
      </c>
      <c r="F46" s="71">
        <f>'3.Community Intervention Annex'!M46</f>
        <v>0</v>
      </c>
      <c r="G46" s="193">
        <f>'3.Community Intervention Annex'!N46</f>
        <v>0</v>
      </c>
      <c r="H46" s="71">
        <f>'3.Community Intervention Annex'!O46</f>
        <v>0</v>
      </c>
      <c r="I46" s="70">
        <f>'3.Community Intervention Annex'!P46</f>
        <v>0</v>
      </c>
      <c r="J46" s="304"/>
      <c r="K46" s="35"/>
      <c r="L46" s="8"/>
      <c r="M46" s="8"/>
      <c r="N46" s="8"/>
      <c r="O46" s="8"/>
      <c r="P46" s="8"/>
      <c r="Q46" s="8"/>
      <c r="R46" s="8"/>
      <c r="S46" s="8"/>
      <c r="T46" s="8"/>
      <c r="U46" s="8"/>
      <c r="V46" s="8"/>
      <c r="W46" s="8"/>
      <c r="X46" s="8"/>
      <c r="Y46" s="8"/>
      <c r="Z46" s="8"/>
    </row>
    <row r="47" spans="1:26" ht="12.75" customHeight="1">
      <c r="A47" s="70" t="str">
        <f>'3.Community Intervention Annex'!A47</f>
        <v>3.1.1.4.8.2</v>
      </c>
      <c r="B47" s="70" t="str">
        <f>'3.Community Intervention Annex'!B47</f>
        <v>G.1.3.b.ii</v>
      </c>
      <c r="C47" s="70" t="str">
        <f>'3.Community Intervention Annex'!C47</f>
        <v>ASHA Incentive for Treatment completion of PB cases (@ Rs 400)</v>
      </c>
      <c r="D47" s="70">
        <f>'3.Community Intervention Annex'!K47</f>
        <v>0</v>
      </c>
      <c r="E47" s="193">
        <f>'3.Community Intervention Annex'!L47</f>
        <v>0</v>
      </c>
      <c r="F47" s="71">
        <f>'3.Community Intervention Annex'!M47</f>
        <v>0</v>
      </c>
      <c r="G47" s="193">
        <f>'3.Community Intervention Annex'!N47</f>
        <v>0</v>
      </c>
      <c r="H47" s="71">
        <f>'3.Community Intervention Annex'!O47</f>
        <v>0</v>
      </c>
      <c r="I47" s="70">
        <f>'3.Community Intervention Annex'!P47</f>
        <v>0</v>
      </c>
      <c r="J47" s="304"/>
      <c r="K47" s="35"/>
      <c r="L47" s="8"/>
      <c r="M47" s="8"/>
      <c r="N47" s="8"/>
      <c r="O47" s="8"/>
      <c r="P47" s="8"/>
      <c r="Q47" s="8"/>
      <c r="R47" s="8"/>
      <c r="S47" s="8"/>
      <c r="T47" s="8"/>
      <c r="U47" s="8"/>
      <c r="V47" s="8"/>
      <c r="W47" s="8"/>
      <c r="X47" s="8"/>
      <c r="Y47" s="8"/>
      <c r="Z47" s="8"/>
    </row>
    <row r="48" spans="1:26" ht="12.75" customHeight="1">
      <c r="A48" s="70" t="str">
        <f>'3.Community Intervention Annex'!A48</f>
        <v>3.1.1.4.8.3</v>
      </c>
      <c r="B48" s="70" t="str">
        <f>'3.Community Intervention Annex'!B48</f>
        <v>G.1.3.b.iii</v>
      </c>
      <c r="C48" s="70" t="str">
        <f>'3.Community Intervention Annex'!C48</f>
        <v>ASHA Incentive for Treatment completion of MB cases (@ Rs 500)</v>
      </c>
      <c r="D48" s="70">
        <f>'3.Community Intervention Annex'!K48</f>
        <v>0</v>
      </c>
      <c r="E48" s="193">
        <f>'3.Community Intervention Annex'!L48</f>
        <v>0</v>
      </c>
      <c r="F48" s="71">
        <f>'3.Community Intervention Annex'!M48</f>
        <v>0</v>
      </c>
      <c r="G48" s="193">
        <f>'3.Community Intervention Annex'!N48</f>
        <v>0</v>
      </c>
      <c r="H48" s="71">
        <f>'3.Community Intervention Annex'!O48</f>
        <v>0</v>
      </c>
      <c r="I48" s="70">
        <f>'3.Community Intervention Annex'!P48</f>
        <v>0</v>
      </c>
      <c r="J48" s="304"/>
      <c r="K48" s="35"/>
      <c r="L48" s="8"/>
      <c r="M48" s="8"/>
      <c r="N48" s="8"/>
      <c r="O48" s="8"/>
      <c r="P48" s="8"/>
      <c r="Q48" s="8"/>
      <c r="R48" s="8"/>
      <c r="S48" s="8"/>
      <c r="T48" s="8"/>
      <c r="U48" s="8"/>
      <c r="V48" s="8"/>
      <c r="W48" s="8"/>
      <c r="X48" s="8"/>
      <c r="Y48" s="8"/>
      <c r="Z48" s="8"/>
    </row>
    <row r="49" spans="1:26" ht="12.75" customHeight="1">
      <c r="A49" s="70" t="str">
        <f>'3.Community Intervention Annex'!A49</f>
        <v>3.1.1.4.9</v>
      </c>
      <c r="B49" s="70"/>
      <c r="C49" s="70" t="str">
        <f>'3.Community Intervention Annex'!C49</f>
        <v>Any other ASHA incentives (please specify)</v>
      </c>
      <c r="D49" s="70">
        <f>'3.Community Intervention Annex'!K49</f>
        <v>0</v>
      </c>
      <c r="E49" s="193">
        <f>'3.Community Intervention Annex'!L49</f>
        <v>0</v>
      </c>
      <c r="F49" s="71">
        <f>'3.Community Intervention Annex'!M49</f>
        <v>0</v>
      </c>
      <c r="G49" s="193">
        <f>'3.Community Intervention Annex'!N49</f>
        <v>0</v>
      </c>
      <c r="H49" s="71">
        <f>'3.Community Intervention Annex'!O49</f>
        <v>0</v>
      </c>
      <c r="I49" s="70">
        <f>'3.Community Intervention Annex'!P49</f>
        <v>0</v>
      </c>
      <c r="J49" s="304"/>
      <c r="K49" s="35"/>
      <c r="L49" s="8"/>
      <c r="M49" s="8"/>
      <c r="N49" s="8"/>
      <c r="O49" s="8"/>
      <c r="P49" s="8"/>
      <c r="Q49" s="8"/>
      <c r="R49" s="8"/>
      <c r="S49" s="8"/>
      <c r="T49" s="8"/>
      <c r="U49" s="8"/>
      <c r="V49" s="8"/>
      <c r="W49" s="8"/>
      <c r="X49" s="8"/>
      <c r="Y49" s="8"/>
      <c r="Z49" s="8"/>
    </row>
    <row r="50" spans="1:26" ht="12.75" customHeight="1">
      <c r="A50" s="268" t="str">
        <f>'3.Community Intervention Annex'!A50</f>
        <v>3.1.1.5</v>
      </c>
      <c r="B50" s="268"/>
      <c r="C50" s="290" t="str">
        <f>'3.Community Intervention Annex'!C50</f>
        <v>Incentive for NCDs</v>
      </c>
      <c r="D50" s="290"/>
      <c r="E50" s="268"/>
      <c r="F50" s="311"/>
      <c r="G50" s="268"/>
      <c r="H50" s="311">
        <f>SUM(H51:H52)</f>
        <v>0</v>
      </c>
      <c r="I50" s="290"/>
      <c r="J50" s="290"/>
      <c r="K50" s="311">
        <f>SUM(K51:K52)</f>
        <v>0</v>
      </c>
      <c r="L50" s="8"/>
      <c r="M50" s="8"/>
      <c r="N50" s="8"/>
      <c r="O50" s="8"/>
      <c r="P50" s="8"/>
      <c r="Q50" s="8"/>
      <c r="R50" s="8"/>
      <c r="S50" s="8"/>
      <c r="T50" s="8"/>
      <c r="U50" s="8"/>
      <c r="V50" s="8"/>
      <c r="W50" s="8"/>
      <c r="X50" s="8"/>
      <c r="Y50" s="8"/>
      <c r="Z50" s="8"/>
    </row>
    <row r="51" spans="1:26" ht="12.75" customHeight="1">
      <c r="A51" s="70" t="str">
        <f>'3.Community Intervention Annex'!A51</f>
        <v>3.1.1.5.1</v>
      </c>
      <c r="B51" s="70" t="str">
        <f>'3.Community Intervention Annex'!B51</f>
        <v>D.5</v>
      </c>
      <c r="C51" s="70" t="str">
        <f>'3.Community Intervention Annex'!C51</f>
        <v>ASHA Incentive under NIDDCP</v>
      </c>
      <c r="D51" s="70">
        <f>'3.Community Intervention Annex'!K51</f>
        <v>0</v>
      </c>
      <c r="E51" s="193">
        <f>'3.Community Intervention Annex'!L51</f>
        <v>0</v>
      </c>
      <c r="F51" s="71">
        <f>'3.Community Intervention Annex'!M51</f>
        <v>0</v>
      </c>
      <c r="G51" s="193">
        <f>'3.Community Intervention Annex'!N51</f>
        <v>0</v>
      </c>
      <c r="H51" s="71">
        <f>'3.Community Intervention Annex'!O51</f>
        <v>0</v>
      </c>
      <c r="I51" s="70">
        <f>'3.Community Intervention Annex'!P51</f>
        <v>0</v>
      </c>
      <c r="J51" s="304"/>
      <c r="K51" s="35"/>
      <c r="L51" s="8"/>
      <c r="M51" s="8"/>
      <c r="N51" s="8"/>
      <c r="O51" s="8"/>
      <c r="P51" s="8"/>
      <c r="Q51" s="8"/>
      <c r="R51" s="8"/>
      <c r="S51" s="8"/>
      <c r="T51" s="8"/>
      <c r="U51" s="8"/>
      <c r="V51" s="8"/>
      <c r="W51" s="8"/>
      <c r="X51" s="8"/>
      <c r="Y51" s="8"/>
      <c r="Z51" s="8"/>
    </row>
    <row r="52" spans="1:26" ht="12.75" customHeight="1">
      <c r="A52" s="70" t="str">
        <f>'3.Community Intervention Annex'!A52</f>
        <v>3.1.1.5.2</v>
      </c>
      <c r="B52" s="70">
        <f>'3.Community Intervention Annex'!B52</f>
        <v>0</v>
      </c>
      <c r="C52" s="70" t="str">
        <f>'3.Community Intervention Annex'!C52</f>
        <v>Any other ASHA incentives (please specify)</v>
      </c>
      <c r="D52" s="70">
        <f>'3.Community Intervention Annex'!K52</f>
        <v>0</v>
      </c>
      <c r="E52" s="193">
        <f>'3.Community Intervention Annex'!L52</f>
        <v>0</v>
      </c>
      <c r="F52" s="71">
        <f>'3.Community Intervention Annex'!M52</f>
        <v>0</v>
      </c>
      <c r="G52" s="193">
        <f>'3.Community Intervention Annex'!N52</f>
        <v>0</v>
      </c>
      <c r="H52" s="71">
        <f>'3.Community Intervention Annex'!O52</f>
        <v>0</v>
      </c>
      <c r="I52" s="70">
        <f>'3.Community Intervention Annex'!P52</f>
        <v>0</v>
      </c>
      <c r="J52" s="304"/>
      <c r="K52" s="35"/>
      <c r="L52" s="8"/>
      <c r="M52" s="8"/>
      <c r="N52" s="8"/>
      <c r="O52" s="8"/>
      <c r="P52" s="8"/>
      <c r="Q52" s="8"/>
      <c r="R52" s="8"/>
      <c r="S52" s="8"/>
      <c r="T52" s="8"/>
      <c r="U52" s="8"/>
      <c r="V52" s="8"/>
      <c r="W52" s="8"/>
      <c r="X52" s="8"/>
      <c r="Y52" s="8"/>
      <c r="Z52" s="8"/>
    </row>
    <row r="53" spans="1:26" ht="12.75" customHeight="1">
      <c r="A53" s="268" t="str">
        <f>'3.Community Intervention Annex'!A53</f>
        <v>3.1.1.6</v>
      </c>
      <c r="B53" s="268"/>
      <c r="C53" s="290" t="str">
        <f>'3.Community Intervention Annex'!C53</f>
        <v xml:space="preserve">Other Incentives </v>
      </c>
      <c r="D53" s="290"/>
      <c r="E53" s="268"/>
      <c r="F53" s="311"/>
      <c r="G53" s="268"/>
      <c r="H53" s="311">
        <f>SUM(H54:H56)</f>
        <v>0</v>
      </c>
      <c r="I53" s="290"/>
      <c r="J53" s="290"/>
      <c r="K53" s="311">
        <f>SUM(K54:K56)</f>
        <v>0</v>
      </c>
      <c r="L53" s="8"/>
      <c r="M53" s="8"/>
      <c r="N53" s="8"/>
      <c r="O53" s="8"/>
      <c r="P53" s="8"/>
      <c r="Q53" s="8"/>
      <c r="R53" s="8"/>
      <c r="S53" s="8"/>
      <c r="T53" s="8"/>
      <c r="U53" s="8"/>
      <c r="V53" s="8"/>
      <c r="W53" s="8"/>
      <c r="X53" s="8"/>
      <c r="Y53" s="8"/>
      <c r="Z53" s="8"/>
    </row>
    <row r="54" spans="1:26" ht="12.75" customHeight="1">
      <c r="A54" s="70" t="str">
        <f>'3.Community Intervention Annex'!A54</f>
        <v>3.1.1.6.1</v>
      </c>
      <c r="B54" s="70" t="str">
        <f>'3.Community Intervention Annex'!B54</f>
        <v>B1.1.3.6.1</v>
      </c>
      <c r="C54" s="130" t="str">
        <f>'3.Community Intervention Annex'!C54</f>
        <v xml:space="preserve">ASHA incentives for routine activities </v>
      </c>
      <c r="D54" s="70">
        <f>'3.Community Intervention Annex'!K54</f>
        <v>0</v>
      </c>
      <c r="E54" s="193">
        <f>'3.Community Intervention Annex'!L54</f>
        <v>0</v>
      </c>
      <c r="F54" s="71">
        <f>'3.Community Intervention Annex'!M54</f>
        <v>0</v>
      </c>
      <c r="G54" s="193">
        <f>'3.Community Intervention Annex'!N54</f>
        <v>0</v>
      </c>
      <c r="H54" s="71">
        <f>'3.Community Intervention Annex'!O54</f>
        <v>0</v>
      </c>
      <c r="I54" s="70">
        <f>'3.Community Intervention Annex'!P54</f>
        <v>0</v>
      </c>
      <c r="J54" s="304"/>
      <c r="K54" s="35"/>
      <c r="L54" s="8"/>
      <c r="M54" s="8"/>
      <c r="N54" s="8"/>
      <c r="O54" s="8"/>
      <c r="P54" s="8"/>
      <c r="Q54" s="8"/>
      <c r="R54" s="8"/>
      <c r="S54" s="8"/>
      <c r="T54" s="8"/>
      <c r="U54" s="8"/>
      <c r="V54" s="8"/>
      <c r="W54" s="8"/>
      <c r="X54" s="8"/>
      <c r="Y54" s="8"/>
      <c r="Z54" s="8"/>
    </row>
    <row r="55" spans="1:26" ht="12.75" customHeight="1">
      <c r="A55" s="70" t="str">
        <f>'3.Community Intervention Annex'!A55</f>
        <v>3.1.1.6.2</v>
      </c>
      <c r="B55" s="70">
        <f>'3.Community Intervention Annex'!B55</f>
        <v>0</v>
      </c>
      <c r="C55" s="70" t="str">
        <f>'3.Community Intervention Annex'!C55</f>
        <v>ASHA incentives for Ayushman Bharat Health &amp; Wellness Centres (H&amp;WC)</v>
      </c>
      <c r="D55" s="70">
        <f>'3.Community Intervention Annex'!K55</f>
        <v>0</v>
      </c>
      <c r="E55" s="193">
        <f>'3.Community Intervention Annex'!L55</f>
        <v>0</v>
      </c>
      <c r="F55" s="71">
        <f>'3.Community Intervention Annex'!M55</f>
        <v>0</v>
      </c>
      <c r="G55" s="193">
        <f>'3.Community Intervention Annex'!N55</f>
        <v>0</v>
      </c>
      <c r="H55" s="71">
        <f>'3.Community Intervention Annex'!O55</f>
        <v>0</v>
      </c>
      <c r="I55" s="70">
        <f>'3.Community Intervention Annex'!P55</f>
        <v>0</v>
      </c>
      <c r="J55" s="304"/>
      <c r="K55" s="35"/>
      <c r="L55" s="8"/>
      <c r="M55" s="8"/>
      <c r="N55" s="8"/>
      <c r="O55" s="8"/>
      <c r="P55" s="8"/>
      <c r="Q55" s="8"/>
      <c r="R55" s="8"/>
      <c r="S55" s="8"/>
      <c r="T55" s="8"/>
      <c r="U55" s="8"/>
      <c r="V55" s="8"/>
      <c r="W55" s="8"/>
      <c r="X55" s="8"/>
      <c r="Y55" s="8"/>
      <c r="Z55" s="8"/>
    </row>
    <row r="56" spans="1:26" ht="12.75" customHeight="1">
      <c r="A56" s="70" t="str">
        <f>'3.Community Intervention Annex'!A56</f>
        <v>3.1.1.6.3</v>
      </c>
      <c r="B56" s="70"/>
      <c r="C56" s="70" t="str">
        <f>'3.Community Intervention Annex'!C56</f>
        <v>Any other ASHA incentives (please specify)</v>
      </c>
      <c r="D56" s="70">
        <f>'3.Community Intervention Annex'!K56</f>
        <v>0</v>
      </c>
      <c r="E56" s="193">
        <f>'3.Community Intervention Annex'!L56</f>
        <v>0</v>
      </c>
      <c r="F56" s="71">
        <f>'3.Community Intervention Annex'!M56</f>
        <v>0</v>
      </c>
      <c r="G56" s="193">
        <f>'3.Community Intervention Annex'!N56</f>
        <v>0</v>
      </c>
      <c r="H56" s="71">
        <f>'3.Community Intervention Annex'!O56</f>
        <v>0</v>
      </c>
      <c r="I56" s="70">
        <f>'3.Community Intervention Annex'!P56</f>
        <v>0</v>
      </c>
      <c r="J56" s="304"/>
      <c r="K56" s="35"/>
      <c r="L56" s="8"/>
      <c r="M56" s="8"/>
      <c r="N56" s="8"/>
      <c r="O56" s="8"/>
      <c r="P56" s="8"/>
      <c r="Q56" s="8"/>
      <c r="R56" s="8"/>
      <c r="S56" s="8"/>
      <c r="T56" s="8"/>
      <c r="U56" s="8"/>
      <c r="V56" s="8"/>
      <c r="W56" s="8"/>
      <c r="X56" s="8"/>
      <c r="Y56" s="8"/>
      <c r="Z56" s="8"/>
    </row>
    <row r="57" spans="1:26" ht="12.75" customHeight="1">
      <c r="A57" s="1078" t="str">
        <f>'3.Community Intervention Annex'!A57</f>
        <v>3.1.2</v>
      </c>
      <c r="B57" s="1078"/>
      <c r="C57" s="78" t="str">
        <f>'3.Community Intervention Annex'!C57</f>
        <v>Selection &amp; Training of ASHA</v>
      </c>
      <c r="D57" s="1078"/>
      <c r="E57" s="1078"/>
      <c r="F57" s="1087"/>
      <c r="G57" s="1078"/>
      <c r="H57" s="1079">
        <f>SUM(H58:H67)</f>
        <v>5.0999999999999996</v>
      </c>
      <c r="I57" s="1078"/>
      <c r="J57" s="1078"/>
      <c r="K57" s="1079">
        <f>SUM(K58:K67)</f>
        <v>0</v>
      </c>
      <c r="L57" s="8"/>
      <c r="M57" s="8"/>
      <c r="N57" s="8"/>
      <c r="O57" s="8"/>
      <c r="P57" s="8"/>
      <c r="Q57" s="8"/>
      <c r="R57" s="8"/>
      <c r="S57" s="8"/>
      <c r="T57" s="8"/>
      <c r="U57" s="8"/>
      <c r="V57" s="8"/>
      <c r="W57" s="8"/>
      <c r="X57" s="8"/>
      <c r="Y57" s="8"/>
      <c r="Z57" s="8"/>
    </row>
    <row r="58" spans="1:26" ht="12.75" customHeight="1">
      <c r="A58" s="70" t="str">
        <f>'3.Community Intervention Annex'!A58</f>
        <v>3.1.2.1</v>
      </c>
      <c r="B58" s="70" t="str">
        <f>'3.Community Intervention Annex'!B58</f>
        <v>B1.1.1.1</v>
      </c>
      <c r="C58" s="70" t="str">
        <f>'3.Community Intervention Annex'!C58</f>
        <v>Induction training</v>
      </c>
      <c r="D58" s="70">
        <f>'3.Community Intervention Annex'!K58</f>
        <v>0</v>
      </c>
      <c r="E58" s="193">
        <f>'3.Community Intervention Annex'!L58</f>
        <v>0</v>
      </c>
      <c r="F58" s="71">
        <f>'3.Community Intervention Annex'!M58</f>
        <v>0</v>
      </c>
      <c r="G58" s="193">
        <f>'3.Community Intervention Annex'!N58</f>
        <v>0</v>
      </c>
      <c r="H58" s="71">
        <f>'3.Community Intervention Annex'!O58</f>
        <v>0</v>
      </c>
      <c r="I58" s="70">
        <f>'3.Community Intervention Annex'!P58</f>
        <v>0</v>
      </c>
      <c r="J58" s="304"/>
      <c r="K58" s="35"/>
      <c r="L58" s="8"/>
      <c r="M58" s="8"/>
      <c r="N58" s="8"/>
      <c r="O58" s="8"/>
      <c r="P58" s="8"/>
      <c r="Q58" s="8"/>
      <c r="R58" s="8"/>
      <c r="S58" s="8"/>
      <c r="T58" s="8"/>
      <c r="U58" s="8"/>
      <c r="V58" s="8"/>
      <c r="W58" s="8"/>
      <c r="X58" s="8"/>
      <c r="Y58" s="8"/>
      <c r="Z58" s="8"/>
    </row>
    <row r="59" spans="1:26" ht="12.75" customHeight="1">
      <c r="A59" s="70" t="str">
        <f>'3.Community Intervention Annex'!A59</f>
        <v>3.1.2.2</v>
      </c>
      <c r="B59" s="70" t="str">
        <f>'3.Community Intervention Annex'!B59</f>
        <v>B1.1.1.2</v>
      </c>
      <c r="C59" s="70" t="str">
        <f>'3.Community Intervention Annex'!C59</f>
        <v xml:space="preserve">Module VI &amp; VII </v>
      </c>
      <c r="D59" s="70">
        <f>'3.Community Intervention Annex'!K59</f>
        <v>0</v>
      </c>
      <c r="E59" s="193">
        <f>'3.Community Intervention Annex'!L59</f>
        <v>0</v>
      </c>
      <c r="F59" s="71">
        <f>'3.Community Intervention Annex'!M59</f>
        <v>0</v>
      </c>
      <c r="G59" s="193">
        <f>'3.Community Intervention Annex'!N59</f>
        <v>0</v>
      </c>
      <c r="H59" s="71">
        <f>'3.Community Intervention Annex'!O59</f>
        <v>0</v>
      </c>
      <c r="I59" s="70">
        <f>'3.Community Intervention Annex'!P59</f>
        <v>0</v>
      </c>
      <c r="J59" s="304"/>
      <c r="K59" s="35"/>
      <c r="L59" s="8"/>
      <c r="M59" s="8"/>
      <c r="N59" s="8"/>
      <c r="O59" s="8"/>
      <c r="P59" s="8"/>
      <c r="Q59" s="8"/>
      <c r="R59" s="8"/>
      <c r="S59" s="8"/>
      <c r="T59" s="8"/>
      <c r="U59" s="8"/>
      <c r="V59" s="8"/>
      <c r="W59" s="8"/>
      <c r="X59" s="8"/>
      <c r="Y59" s="8"/>
      <c r="Z59" s="8"/>
    </row>
    <row r="60" spans="1:26" ht="12.75" customHeight="1">
      <c r="A60" s="70" t="str">
        <f>'3.Community Intervention Annex'!A60</f>
        <v>3.1.2.3</v>
      </c>
      <c r="B60" s="70" t="str">
        <f>'3.Community Intervention Annex'!B60</f>
        <v>B1.1.1.3</v>
      </c>
      <c r="C60" s="70" t="str">
        <f>'3.Community Intervention Annex'!C60</f>
        <v xml:space="preserve">Supplementary training for ASHAs </v>
      </c>
      <c r="D60" s="70">
        <f>'3.Community Intervention Annex'!K60</f>
        <v>0</v>
      </c>
      <c r="E60" s="193">
        <f>'3.Community Intervention Annex'!L60</f>
        <v>0</v>
      </c>
      <c r="F60" s="71">
        <f>'3.Community Intervention Annex'!M60</f>
        <v>0</v>
      </c>
      <c r="G60" s="193">
        <f>'3.Community Intervention Annex'!N60</f>
        <v>0</v>
      </c>
      <c r="H60" s="71">
        <f>'3.Community Intervention Annex'!O60</f>
        <v>0</v>
      </c>
      <c r="I60" s="70">
        <f>'3.Community Intervention Annex'!P60</f>
        <v>0</v>
      </c>
      <c r="J60" s="304"/>
      <c r="K60" s="35"/>
      <c r="L60" s="8"/>
      <c r="M60" s="8"/>
      <c r="N60" s="8"/>
      <c r="O60" s="8"/>
      <c r="P60" s="8"/>
      <c r="Q60" s="8"/>
      <c r="R60" s="8"/>
      <c r="S60" s="8"/>
      <c r="T60" s="8"/>
      <c r="U60" s="8"/>
      <c r="V60" s="8"/>
      <c r="W60" s="8"/>
      <c r="X60" s="8"/>
      <c r="Y60" s="8"/>
      <c r="Z60" s="8"/>
    </row>
    <row r="61" spans="1:26" ht="12.75" customHeight="1">
      <c r="A61" s="70" t="str">
        <f>'3.Community Intervention Annex'!A61</f>
        <v>3.1.2.4</v>
      </c>
      <c r="B61" s="70" t="str">
        <f>'3.Community Intervention Annex'!B61</f>
        <v>B1.2</v>
      </c>
      <c r="C61" s="70" t="str">
        <f>'3.Community Intervention Annex'!C61</f>
        <v>Certification of ASHA by NIOS</v>
      </c>
      <c r="D61" s="70">
        <f>'3.Community Intervention Annex'!K61</f>
        <v>0</v>
      </c>
      <c r="E61" s="193">
        <f>'3.Community Intervention Annex'!L61</f>
        <v>0</v>
      </c>
      <c r="F61" s="71">
        <f>'3.Community Intervention Annex'!M61</f>
        <v>0</v>
      </c>
      <c r="G61" s="193">
        <f>'3.Community Intervention Annex'!N61</f>
        <v>0</v>
      </c>
      <c r="H61" s="71">
        <f>'3.Community Intervention Annex'!O61</f>
        <v>0</v>
      </c>
      <c r="I61" s="70">
        <f>'3.Community Intervention Annex'!P61</f>
        <v>0</v>
      </c>
      <c r="J61" s="304"/>
      <c r="K61" s="35"/>
      <c r="L61" s="8"/>
      <c r="M61" s="8"/>
      <c r="N61" s="8"/>
      <c r="O61" s="8"/>
      <c r="P61" s="8"/>
      <c r="Q61" s="8"/>
      <c r="R61" s="8"/>
      <c r="S61" s="8"/>
      <c r="T61" s="8"/>
      <c r="U61" s="8"/>
      <c r="V61" s="8"/>
      <c r="W61" s="8"/>
      <c r="X61" s="8"/>
      <c r="Y61" s="8"/>
      <c r="Z61" s="8"/>
    </row>
    <row r="62" spans="1:26" ht="12.75" customHeight="1">
      <c r="A62" s="70" t="str">
        <f>'3.Community Intervention Annex'!A62</f>
        <v>3.1.2.5</v>
      </c>
      <c r="B62" s="70" t="str">
        <f>'3.Community Intervention Annex'!B62</f>
        <v>A.3.2.6</v>
      </c>
      <c r="C62" s="70" t="str">
        <f>'3.Community Intervention Annex'!C62</f>
        <v xml:space="preserve">Orientation/review  of ASHAs (as applicable) for New Contraceptives, Post partum and post abortion Family Planning, Scheme for home delivery of contraceptives (HDC), Ensuring spacing at birth (ESB {wherever applicable}), Pregnancy Testing Kits (PTK) </v>
      </c>
      <c r="D62" s="70" t="str">
        <f>'3.Community Intervention Annex'!K62</f>
        <v>per batch</v>
      </c>
      <c r="E62" s="193">
        <f>'3.Community Intervention Annex'!L62</f>
        <v>120000</v>
      </c>
      <c r="F62" s="71">
        <f>'3.Community Intervention Annex'!M62</f>
        <v>1.2</v>
      </c>
      <c r="G62" s="193">
        <f>'3.Community Intervention Annex'!N62</f>
        <v>4</v>
      </c>
      <c r="H62" s="71">
        <f>'3.Community Intervention Annex'!O62</f>
        <v>4.8</v>
      </c>
      <c r="I62" s="70" t="str">
        <f>'3.Community Intervention Annex'!P62</f>
        <v>Proposed for 4days training for the newly proposed 132 MPHAs on all components of RCH &amp; other national health programmes in 4 batches @ 120000/- per batch.</v>
      </c>
      <c r="J62" s="304"/>
      <c r="K62" s="35"/>
      <c r="L62" s="8"/>
      <c r="M62" s="8"/>
      <c r="N62" s="8"/>
      <c r="O62" s="8"/>
      <c r="P62" s="8"/>
      <c r="Q62" s="8"/>
      <c r="R62" s="8"/>
      <c r="S62" s="8"/>
      <c r="T62" s="8"/>
      <c r="U62" s="8"/>
      <c r="V62" s="8"/>
      <c r="W62" s="8"/>
      <c r="X62" s="8"/>
      <c r="Y62" s="8"/>
      <c r="Z62" s="8"/>
    </row>
    <row r="63" spans="1:26" ht="12.75" customHeight="1">
      <c r="A63" s="70" t="str">
        <f>'3.Community Intervention Annex'!A63</f>
        <v>3.1.2.6</v>
      </c>
      <c r="B63" s="70" t="str">
        <f>'3.Community Intervention Annex'!B63</f>
        <v>A.9.12.5</v>
      </c>
      <c r="C63" s="70" t="str">
        <f>'3.Community Intervention Annex'!C63</f>
        <v>Training/Refresher training -ASHA (one day) (RBSK trainings)</v>
      </c>
      <c r="D63" s="70" t="str">
        <f>'3.Community Intervention Annex'!K63</f>
        <v>per batch</v>
      </c>
      <c r="E63" s="193">
        <f>'3.Community Intervention Annex'!L63</f>
        <v>30000</v>
      </c>
      <c r="F63" s="71">
        <f>'3.Community Intervention Annex'!M63</f>
        <v>0.3</v>
      </c>
      <c r="G63" s="193">
        <f>'3.Community Intervention Annex'!N63</f>
        <v>1</v>
      </c>
      <c r="H63" s="71">
        <f>'3.Community Intervention Annex'!O63</f>
        <v>0.3</v>
      </c>
      <c r="I63" s="70" t="str">
        <f>'3.Community Intervention Annex'!P63</f>
        <v>RBSK training for one batch anganwadi workers</v>
      </c>
      <c r="J63" s="304"/>
      <c r="K63" s="35"/>
      <c r="L63" s="8"/>
      <c r="M63" s="8"/>
      <c r="N63" s="8"/>
      <c r="O63" s="8"/>
      <c r="P63" s="8"/>
      <c r="Q63" s="8"/>
      <c r="R63" s="8"/>
      <c r="S63" s="8"/>
      <c r="T63" s="8"/>
      <c r="U63" s="8"/>
      <c r="V63" s="8"/>
      <c r="W63" s="8"/>
      <c r="X63" s="8"/>
      <c r="Y63" s="8"/>
      <c r="Z63" s="8"/>
    </row>
    <row r="64" spans="1:26" ht="12.75" customHeight="1">
      <c r="A64" s="70" t="str">
        <f>'3.Community Intervention Annex'!A64</f>
        <v>3.1.2.7</v>
      </c>
      <c r="B64" s="70"/>
      <c r="C64" s="70" t="str">
        <f>'3.Community Intervention Annex'!C64</f>
        <v>Training of ASHA facilitator</v>
      </c>
      <c r="D64" s="70">
        <f>'3.Community Intervention Annex'!K64</f>
        <v>0</v>
      </c>
      <c r="E64" s="193">
        <f>'3.Community Intervention Annex'!L64</f>
        <v>0</v>
      </c>
      <c r="F64" s="71">
        <f>'3.Community Intervention Annex'!M64</f>
        <v>0</v>
      </c>
      <c r="G64" s="193">
        <f>'3.Community Intervention Annex'!N64</f>
        <v>0</v>
      </c>
      <c r="H64" s="71">
        <f>'3.Community Intervention Annex'!O64</f>
        <v>0</v>
      </c>
      <c r="I64" s="70">
        <f>'3.Community Intervention Annex'!P64</f>
        <v>0</v>
      </c>
      <c r="J64" s="304"/>
      <c r="K64" s="35"/>
      <c r="L64" s="8"/>
      <c r="M64" s="8"/>
      <c r="N64" s="8"/>
      <c r="O64" s="8"/>
      <c r="P64" s="8"/>
      <c r="Q64" s="8"/>
      <c r="R64" s="8"/>
      <c r="S64" s="8"/>
      <c r="T64" s="8"/>
      <c r="U64" s="8"/>
      <c r="V64" s="8"/>
      <c r="W64" s="8"/>
      <c r="X64" s="8"/>
      <c r="Y64" s="8"/>
      <c r="Z64" s="8"/>
    </row>
    <row r="65" spans="1:26" ht="12.75" customHeight="1">
      <c r="A65" s="70" t="str">
        <f>'3.Community Intervention Annex'!A65</f>
        <v>3.1.2.8</v>
      </c>
      <c r="B65" s="70"/>
      <c r="C65" s="70" t="str">
        <f>'3.Community Intervention Annex'!C65</f>
        <v>Trainings under HBYC</v>
      </c>
      <c r="D65" s="70">
        <f>'3.Community Intervention Annex'!K65</f>
        <v>0</v>
      </c>
      <c r="E65" s="193">
        <f>'3.Community Intervention Annex'!L65</f>
        <v>0</v>
      </c>
      <c r="F65" s="71">
        <f>'3.Community Intervention Annex'!M65</f>
        <v>0</v>
      </c>
      <c r="G65" s="193">
        <f>'3.Community Intervention Annex'!N65</f>
        <v>0</v>
      </c>
      <c r="H65" s="71">
        <f>'3.Community Intervention Annex'!O65</f>
        <v>0</v>
      </c>
      <c r="I65" s="70">
        <f>'3.Community Intervention Annex'!P65</f>
        <v>0</v>
      </c>
      <c r="J65" s="304"/>
      <c r="K65" s="35"/>
      <c r="L65" s="8"/>
      <c r="M65" s="8"/>
      <c r="N65" s="8"/>
      <c r="O65" s="8"/>
      <c r="P65" s="8"/>
      <c r="Q65" s="8"/>
      <c r="R65" s="8"/>
      <c r="S65" s="8"/>
      <c r="T65" s="8"/>
      <c r="U65" s="8"/>
      <c r="V65" s="8"/>
      <c r="W65" s="8"/>
      <c r="X65" s="8"/>
      <c r="Y65" s="8"/>
      <c r="Z65" s="8"/>
    </row>
    <row r="66" spans="1:26" ht="12.75" customHeight="1">
      <c r="A66" s="70" t="str">
        <f>'3.Community Intervention Annex'!A66</f>
        <v>3.1.2.9</v>
      </c>
      <c r="B66" s="70"/>
      <c r="C66" s="70" t="str">
        <f>'3.Community Intervention Annex'!C66</f>
        <v>Training of ASHAs in National Childhood Pneumonia Management Guidelines under SAANS</v>
      </c>
      <c r="D66" s="70">
        <f>'3.Community Intervention Annex'!K66</f>
        <v>0</v>
      </c>
      <c r="E66" s="193">
        <f>'3.Community Intervention Annex'!L66</f>
        <v>0</v>
      </c>
      <c r="F66" s="71">
        <f>'3.Community Intervention Annex'!M66</f>
        <v>0</v>
      </c>
      <c r="G66" s="71">
        <f>'3.Community Intervention Annex'!N66</f>
        <v>0</v>
      </c>
      <c r="H66" s="71">
        <f>'3.Community Intervention Annex'!O66</f>
        <v>0</v>
      </c>
      <c r="I66" s="70">
        <f>'3.Community Intervention Annex'!P66</f>
        <v>0</v>
      </c>
      <c r="J66" s="304"/>
      <c r="K66" s="35"/>
      <c r="L66" s="8"/>
      <c r="M66" s="8"/>
      <c r="N66" s="8"/>
      <c r="O66" s="8"/>
      <c r="P66" s="8"/>
      <c r="Q66" s="8"/>
      <c r="R66" s="8"/>
      <c r="S66" s="8"/>
      <c r="T66" s="8"/>
      <c r="U66" s="8"/>
      <c r="V66" s="8"/>
      <c r="W66" s="8"/>
      <c r="X66" s="8"/>
      <c r="Y66" s="8"/>
      <c r="Z66" s="8"/>
    </row>
    <row r="67" spans="1:26" ht="12.75" customHeight="1">
      <c r="A67" s="70" t="str">
        <f>'3.Community Intervention Annex'!A67</f>
        <v>3.1.2.10</v>
      </c>
      <c r="B67" s="70"/>
      <c r="C67" s="70" t="str">
        <f>'3.Community Intervention Annex'!C67</f>
        <v>Any other (please specify)</v>
      </c>
      <c r="D67" s="70">
        <f>'3.Community Intervention Annex'!K67</f>
        <v>0</v>
      </c>
      <c r="E67" s="193">
        <f>'3.Community Intervention Annex'!L67</f>
        <v>0</v>
      </c>
      <c r="F67" s="71">
        <f>'3.Community Intervention Annex'!M67</f>
        <v>0</v>
      </c>
      <c r="G67" s="71">
        <f>'3.Community Intervention Annex'!N67</f>
        <v>0</v>
      </c>
      <c r="H67" s="71">
        <f>'3.Community Intervention Annex'!O67</f>
        <v>0</v>
      </c>
      <c r="I67" s="70">
        <f>'3.Community Intervention Annex'!P67</f>
        <v>0</v>
      </c>
      <c r="J67" s="304"/>
      <c r="K67" s="35"/>
      <c r="L67" s="8"/>
      <c r="M67" s="8"/>
      <c r="N67" s="8"/>
      <c r="O67" s="8"/>
      <c r="P67" s="8"/>
      <c r="Q67" s="8"/>
      <c r="R67" s="8"/>
      <c r="S67" s="8"/>
      <c r="T67" s="8"/>
      <c r="U67" s="8"/>
      <c r="V67" s="8"/>
      <c r="W67" s="8"/>
      <c r="X67" s="8"/>
      <c r="Y67" s="8"/>
      <c r="Z67" s="8"/>
    </row>
    <row r="68" spans="1:26" ht="12.75" customHeight="1">
      <c r="A68" s="1078" t="str">
        <f>'3.Community Intervention Annex'!A68</f>
        <v>3.1.3</v>
      </c>
      <c r="B68" s="1078"/>
      <c r="C68" s="78" t="str">
        <f>'3.Community Intervention Annex'!C68</f>
        <v>Miscellaneous ASHA Costs</v>
      </c>
      <c r="D68" s="1078"/>
      <c r="E68" s="1078"/>
      <c r="F68" s="1087"/>
      <c r="G68" s="1078"/>
      <c r="H68" s="1079">
        <f>SUM(H69:H73)</f>
        <v>0</v>
      </c>
      <c r="I68" s="1078"/>
      <c r="J68" s="1078"/>
      <c r="K68" s="1079">
        <f>SUM(K69:K73)</f>
        <v>0</v>
      </c>
      <c r="L68" s="8"/>
      <c r="M68" s="8"/>
      <c r="N68" s="8"/>
      <c r="O68" s="8"/>
      <c r="P68" s="8"/>
      <c r="Q68" s="8"/>
      <c r="R68" s="8"/>
      <c r="S68" s="8"/>
      <c r="T68" s="8"/>
      <c r="U68" s="8"/>
      <c r="V68" s="8"/>
      <c r="W68" s="8"/>
      <c r="X68" s="8"/>
      <c r="Y68" s="8"/>
      <c r="Z68" s="8"/>
    </row>
    <row r="69" spans="1:26" ht="12.75" customHeight="1">
      <c r="A69" s="70" t="str">
        <f>'3.Community Intervention Annex'!A69</f>
        <v>3.1.3.1</v>
      </c>
      <c r="B69" s="70" t="str">
        <f>'3.Community Intervention Annex'!B69</f>
        <v>B1.1.1.4.1</v>
      </c>
      <c r="C69" s="70" t="str">
        <f>'3.Community Intervention Annex'!C69</f>
        <v>Supervision costs  by ASHA facilitators(12 months)</v>
      </c>
      <c r="D69" s="70">
        <f>'3.Community Intervention Annex'!K69</f>
        <v>0</v>
      </c>
      <c r="E69" s="1022">
        <f>'3.Community Intervention Annex'!L69</f>
        <v>0</v>
      </c>
      <c r="F69" s="71">
        <f>'3.Community Intervention Annex'!M69</f>
        <v>0</v>
      </c>
      <c r="G69" s="193">
        <f>'3.Community Intervention Annex'!N69</f>
        <v>0</v>
      </c>
      <c r="H69" s="71">
        <f>'3.Community Intervention Annex'!O69</f>
        <v>0</v>
      </c>
      <c r="I69" s="70">
        <f>'3.Community Intervention Annex'!P69</f>
        <v>0</v>
      </c>
      <c r="J69" s="304"/>
      <c r="K69" s="35"/>
      <c r="L69" s="8"/>
      <c r="M69" s="8"/>
      <c r="N69" s="8"/>
      <c r="O69" s="8"/>
      <c r="P69" s="8"/>
      <c r="Q69" s="8"/>
      <c r="R69" s="8"/>
      <c r="S69" s="8"/>
      <c r="T69" s="8"/>
      <c r="U69" s="8"/>
      <c r="V69" s="8"/>
      <c r="W69" s="8"/>
      <c r="X69" s="8"/>
      <c r="Y69" s="8"/>
      <c r="Z69" s="8"/>
    </row>
    <row r="70" spans="1:26" ht="12.75" customHeight="1">
      <c r="A70" s="70" t="str">
        <f>'3.Community Intervention Annex'!A70</f>
        <v>3.1.3.2</v>
      </c>
      <c r="B70" s="70" t="str">
        <f>'3.Community Intervention Annex'!B70</f>
        <v>B1.1.3.7</v>
      </c>
      <c r="C70" s="70" t="str">
        <f>'3.Community Intervention Annex'!C70</f>
        <v>Support provisions to ASHA (Uniform)</v>
      </c>
      <c r="D70" s="70">
        <f>'3.Community Intervention Annex'!K70</f>
        <v>0</v>
      </c>
      <c r="E70" s="193">
        <f>'3.Community Intervention Annex'!L70</f>
        <v>0</v>
      </c>
      <c r="F70" s="71">
        <f>'3.Community Intervention Annex'!M70</f>
        <v>0</v>
      </c>
      <c r="G70" s="193">
        <f>'3.Community Intervention Annex'!N70</f>
        <v>0</v>
      </c>
      <c r="H70" s="71">
        <f>'3.Community Intervention Annex'!O70</f>
        <v>0</v>
      </c>
      <c r="I70" s="70">
        <f>'3.Community Intervention Annex'!P70</f>
        <v>0</v>
      </c>
      <c r="J70" s="304"/>
      <c r="K70" s="35"/>
      <c r="L70" s="8"/>
      <c r="M70" s="8"/>
      <c r="N70" s="8"/>
      <c r="O70" s="8"/>
      <c r="P70" s="8"/>
      <c r="Q70" s="8"/>
      <c r="R70" s="8"/>
      <c r="S70" s="8"/>
      <c r="T70" s="8"/>
      <c r="U70" s="8"/>
      <c r="V70" s="8"/>
      <c r="W70" s="8"/>
      <c r="X70" s="8"/>
      <c r="Y70" s="8"/>
      <c r="Z70" s="8"/>
    </row>
    <row r="71" spans="1:26" ht="12.75" customHeight="1">
      <c r="A71" s="70" t="str">
        <f>'3.Community Intervention Annex'!A71</f>
        <v>3.1.3.3</v>
      </c>
      <c r="B71" s="70" t="str">
        <f>'3.Community Intervention Annex'!B71</f>
        <v>B1.1.4</v>
      </c>
      <c r="C71" s="70" t="str">
        <f>'3.Community Intervention Annex'!C71</f>
        <v>Awards to ASHA's/Link workers</v>
      </c>
      <c r="D71" s="70">
        <f>'3.Community Intervention Annex'!K71</f>
        <v>0</v>
      </c>
      <c r="E71" s="193">
        <f>'3.Community Intervention Annex'!L71</f>
        <v>0</v>
      </c>
      <c r="F71" s="71">
        <f>'3.Community Intervention Annex'!M71</f>
        <v>0</v>
      </c>
      <c r="G71" s="193">
        <f>'3.Community Intervention Annex'!N71</f>
        <v>0</v>
      </c>
      <c r="H71" s="71">
        <f>'3.Community Intervention Annex'!O71</f>
        <v>0</v>
      </c>
      <c r="I71" s="70">
        <f>'3.Community Intervention Annex'!P71</f>
        <v>0</v>
      </c>
      <c r="J71" s="304"/>
      <c r="K71" s="35"/>
      <c r="L71" s="8"/>
      <c r="M71" s="8"/>
      <c r="N71" s="8"/>
      <c r="O71" s="8"/>
      <c r="P71" s="8"/>
      <c r="Q71" s="8"/>
      <c r="R71" s="8"/>
      <c r="S71" s="8"/>
      <c r="T71" s="8"/>
      <c r="U71" s="8"/>
      <c r="V71" s="8"/>
      <c r="W71" s="8"/>
      <c r="X71" s="8"/>
      <c r="Y71" s="8"/>
      <c r="Z71" s="8"/>
    </row>
    <row r="72" spans="1:26" ht="12.75" customHeight="1">
      <c r="A72" s="70" t="str">
        <f>'3.Community Intervention Annex'!A72</f>
        <v>3.1.3.4</v>
      </c>
      <c r="B72" s="70" t="str">
        <f>'3.Community Intervention Annex'!B72</f>
        <v>C.1.g</v>
      </c>
      <c r="C72" s="70" t="str">
        <f>'3.Community Intervention Annex'!C72</f>
        <v>Mobilization of children through ASHA or other mobilizers</v>
      </c>
      <c r="D72" s="70">
        <f>'3.Community Intervention Annex'!K72</f>
        <v>0</v>
      </c>
      <c r="E72" s="193">
        <f>'3.Community Intervention Annex'!L72</f>
        <v>0</v>
      </c>
      <c r="F72" s="71">
        <f>'3.Community Intervention Annex'!M72</f>
        <v>0</v>
      </c>
      <c r="G72" s="193">
        <f>'3.Community Intervention Annex'!N72</f>
        <v>0</v>
      </c>
      <c r="H72" s="71">
        <f>'3.Community Intervention Annex'!O72</f>
        <v>0</v>
      </c>
      <c r="I72" s="70">
        <f>'3.Community Intervention Annex'!P72</f>
        <v>0</v>
      </c>
      <c r="J72" s="304"/>
      <c r="K72" s="35"/>
      <c r="L72" s="8"/>
      <c r="M72" s="8"/>
      <c r="N72" s="8"/>
      <c r="O72" s="8"/>
      <c r="P72" s="8"/>
      <c r="Q72" s="8"/>
      <c r="R72" s="8"/>
      <c r="S72" s="8"/>
      <c r="T72" s="8"/>
      <c r="U72" s="8"/>
      <c r="V72" s="8"/>
      <c r="W72" s="8"/>
      <c r="X72" s="8"/>
      <c r="Y72" s="8"/>
      <c r="Z72" s="8"/>
    </row>
    <row r="73" spans="1:26" ht="12.75" customHeight="1">
      <c r="A73" s="70" t="str">
        <f>'3.Community Intervention Annex'!A73</f>
        <v>3.1.3.5</v>
      </c>
      <c r="B73" s="70"/>
      <c r="C73" s="70" t="str">
        <f>'3.Community Intervention Annex'!C73</f>
        <v>Any other (please specify)</v>
      </c>
      <c r="D73" s="70">
        <f>'3.Community Intervention Annex'!K73</f>
        <v>0</v>
      </c>
      <c r="E73" s="193">
        <f>'3.Community Intervention Annex'!L73</f>
        <v>0</v>
      </c>
      <c r="F73" s="71">
        <f>'3.Community Intervention Annex'!M73</f>
        <v>0</v>
      </c>
      <c r="G73" s="193">
        <f>'3.Community Intervention Annex'!N73</f>
        <v>0</v>
      </c>
      <c r="H73" s="71">
        <f>'3.Community Intervention Annex'!O73</f>
        <v>0</v>
      </c>
      <c r="I73" s="70">
        <f>'3.Community Intervention Annex'!P73</f>
        <v>0</v>
      </c>
      <c r="J73" s="304"/>
      <c r="K73" s="35"/>
      <c r="L73" s="8"/>
      <c r="M73" s="8"/>
      <c r="N73" s="8"/>
      <c r="O73" s="8"/>
      <c r="P73" s="8"/>
      <c r="Q73" s="8"/>
      <c r="R73" s="8"/>
      <c r="S73" s="8"/>
      <c r="T73" s="8"/>
      <c r="U73" s="8"/>
      <c r="V73" s="8"/>
      <c r="W73" s="8"/>
      <c r="X73" s="8"/>
      <c r="Y73" s="8"/>
      <c r="Z73" s="8"/>
    </row>
    <row r="74" spans="1:26" ht="12.75" customHeight="1">
      <c r="A74" s="64">
        <f>'5.Infrastructure Annex'!A6</f>
        <v>5</v>
      </c>
      <c r="B74" s="64"/>
      <c r="C74" s="64" t="str">
        <f>'5.Infrastructure Annex'!C6</f>
        <v>Infrastructure</v>
      </c>
      <c r="D74" s="64"/>
      <c r="E74" s="108"/>
      <c r="F74" s="757"/>
      <c r="G74" s="108"/>
      <c r="H74" s="65">
        <f t="shared" ref="H74:H75" si="0">H75</f>
        <v>0</v>
      </c>
      <c r="I74" s="64"/>
      <c r="J74" s="64"/>
      <c r="K74" s="65">
        <f t="shared" ref="K74:K75" si="1">K75</f>
        <v>0</v>
      </c>
      <c r="L74" s="8"/>
      <c r="M74" s="8"/>
      <c r="N74" s="8"/>
      <c r="O74" s="8"/>
      <c r="P74" s="8"/>
      <c r="Q74" s="8"/>
      <c r="R74" s="8"/>
      <c r="S74" s="8"/>
      <c r="T74" s="8"/>
      <c r="U74" s="8"/>
      <c r="V74" s="8"/>
      <c r="W74" s="8"/>
      <c r="X74" s="8"/>
      <c r="Y74" s="8"/>
      <c r="Z74" s="8"/>
    </row>
    <row r="75" spans="1:26" ht="12.75" customHeight="1">
      <c r="A75" s="67">
        <f>+'5.Infrastructure Annex'!A81</f>
        <v>5.3</v>
      </c>
      <c r="B75" s="67"/>
      <c r="C75" s="67" t="str">
        <f>+'5.Infrastructure Annex'!C81</f>
        <v>Other construction/ Civil works except IPHS Infrastructure</v>
      </c>
      <c r="D75" s="110"/>
      <c r="E75" s="113"/>
      <c r="F75" s="669"/>
      <c r="G75" s="115"/>
      <c r="H75" s="203">
        <f t="shared" si="0"/>
        <v>0</v>
      </c>
      <c r="I75" s="110"/>
      <c r="J75" s="67"/>
      <c r="K75" s="203">
        <f t="shared" si="1"/>
        <v>0</v>
      </c>
      <c r="L75" s="8"/>
      <c r="M75" s="8"/>
      <c r="N75" s="8"/>
      <c r="O75" s="8"/>
      <c r="P75" s="8"/>
      <c r="Q75" s="8"/>
      <c r="R75" s="8"/>
      <c r="S75" s="8"/>
      <c r="T75" s="8"/>
      <c r="U75" s="8"/>
      <c r="V75" s="8"/>
      <c r="W75" s="8"/>
      <c r="X75" s="8"/>
      <c r="Y75" s="8"/>
      <c r="Z75" s="8"/>
    </row>
    <row r="76" spans="1:26" ht="12.75" customHeight="1">
      <c r="A76" s="42" t="str">
        <f>+'5.Infrastructure Annex'!A83</f>
        <v>5.3.2</v>
      </c>
      <c r="B76" s="42" t="str">
        <f>+'5.Infrastructure Annex'!B83</f>
        <v>B1.1.3.7</v>
      </c>
      <c r="C76" s="70" t="str">
        <f>+'5.Infrastructure Annex'!C83</f>
        <v xml:space="preserve">ASHA Ghar </v>
      </c>
      <c r="D76" s="304">
        <f>+'5.Infrastructure Annex'!K83</f>
        <v>0</v>
      </c>
      <c r="E76" s="42">
        <f>+'5.Infrastructure Annex'!L83</f>
        <v>0</v>
      </c>
      <c r="F76" s="35">
        <f>+'5.Infrastructure Annex'!M83</f>
        <v>0</v>
      </c>
      <c r="G76" s="42">
        <f>+'5.Infrastructure Annex'!N83</f>
        <v>0</v>
      </c>
      <c r="H76" s="35">
        <f>+'5.Infrastructure Annex'!O83</f>
        <v>0</v>
      </c>
      <c r="I76" s="304">
        <f>+'5.Infrastructure Annex'!P83</f>
        <v>0</v>
      </c>
      <c r="J76" s="304"/>
      <c r="K76" s="35"/>
      <c r="L76" s="8"/>
      <c r="M76" s="8"/>
      <c r="N76" s="8"/>
      <c r="O76" s="8"/>
      <c r="P76" s="8"/>
      <c r="Q76" s="8"/>
      <c r="R76" s="8"/>
      <c r="S76" s="8"/>
      <c r="T76" s="8"/>
      <c r="U76" s="8"/>
      <c r="V76" s="8"/>
      <c r="W76" s="8"/>
      <c r="X76" s="8"/>
      <c r="Y76" s="8"/>
      <c r="Z76" s="8"/>
    </row>
    <row r="77" spans="1:26" ht="12.75" customHeight="1">
      <c r="A77" s="64">
        <f>'6.Procurement Annex'!A6</f>
        <v>6</v>
      </c>
      <c r="B77" s="64"/>
      <c r="C77" s="64" t="str">
        <f>'6.Procurement Annex'!C6</f>
        <v>Procurement</v>
      </c>
      <c r="D77" s="64"/>
      <c r="E77" s="64"/>
      <c r="F77" s="201"/>
      <c r="G77" s="64"/>
      <c r="H77" s="65">
        <f t="shared" ref="H77:H78" si="2">H78</f>
        <v>0</v>
      </c>
      <c r="I77" s="64"/>
      <c r="J77" s="64"/>
      <c r="K77" s="65">
        <f t="shared" ref="K77:K78" si="3">K78</f>
        <v>0</v>
      </c>
      <c r="L77" s="8"/>
      <c r="M77" s="8"/>
      <c r="N77" s="8"/>
      <c r="O77" s="8"/>
      <c r="P77" s="8"/>
      <c r="Q77" s="8"/>
      <c r="R77" s="8"/>
      <c r="S77" s="8"/>
      <c r="T77" s="8"/>
      <c r="U77" s="8"/>
      <c r="V77" s="8"/>
      <c r="W77" s="8"/>
      <c r="X77" s="8"/>
      <c r="Y77" s="8"/>
      <c r="Z77" s="8"/>
    </row>
    <row r="78" spans="1:26" ht="12.75" customHeight="1">
      <c r="A78" s="67">
        <f>+'6.Procurement Annex'!A141</f>
        <v>6.2</v>
      </c>
      <c r="B78" s="67"/>
      <c r="C78" s="67" t="str">
        <f>+'6.Procurement Annex'!C141</f>
        <v xml:space="preserve">Procurement of Drugs and supplies </v>
      </c>
      <c r="D78" s="67"/>
      <c r="E78" s="67"/>
      <c r="F78" s="202"/>
      <c r="G78" s="67"/>
      <c r="H78" s="68">
        <f t="shared" si="2"/>
        <v>0</v>
      </c>
      <c r="I78" s="67"/>
      <c r="J78" s="67"/>
      <c r="K78" s="68">
        <f t="shared" si="3"/>
        <v>0</v>
      </c>
      <c r="L78" s="8"/>
      <c r="M78" s="8"/>
      <c r="N78" s="8"/>
      <c r="O78" s="8"/>
      <c r="P78" s="8"/>
      <c r="Q78" s="8"/>
      <c r="R78" s="8"/>
      <c r="S78" s="8"/>
      <c r="T78" s="8"/>
      <c r="U78" s="8"/>
      <c r="V78" s="8"/>
      <c r="W78" s="8"/>
      <c r="X78" s="8"/>
      <c r="Y78" s="8"/>
      <c r="Z78" s="8"/>
    </row>
    <row r="79" spans="1:26" ht="12.75" customHeight="1">
      <c r="A79" s="268" t="str">
        <f>+'6.Procurement Annex'!A180</f>
        <v>6.2.6</v>
      </c>
      <c r="B79" s="268"/>
      <c r="C79" s="290" t="str">
        <f>+'6.Procurement Annex'!C180</f>
        <v>Drugs &amp; supplies for ASHA</v>
      </c>
      <c r="D79" s="290"/>
      <c r="E79" s="268"/>
      <c r="F79" s="311"/>
      <c r="G79" s="268"/>
      <c r="H79" s="311">
        <f>SUM(H80:H84)</f>
        <v>0</v>
      </c>
      <c r="I79" s="290"/>
      <c r="J79" s="290"/>
      <c r="K79" s="311">
        <f>SUM(K80:K84)</f>
        <v>0</v>
      </c>
      <c r="L79" s="8"/>
      <c r="M79" s="8"/>
      <c r="N79" s="8"/>
      <c r="O79" s="8"/>
      <c r="P79" s="8"/>
      <c r="Q79" s="8"/>
      <c r="R79" s="8"/>
      <c r="S79" s="8"/>
      <c r="T79" s="8"/>
      <c r="U79" s="8"/>
      <c r="V79" s="8"/>
      <c r="W79" s="8"/>
      <c r="X79" s="8"/>
      <c r="Y79" s="8"/>
      <c r="Z79" s="8"/>
    </row>
    <row r="80" spans="1:26" ht="12.75" customHeight="1">
      <c r="A80" s="42" t="str">
        <f>+'6.Procurement Annex'!A181</f>
        <v>6.2.6.1</v>
      </c>
      <c r="B80" s="42" t="str">
        <f>+'6.Procurement Annex'!B181</f>
        <v>B.16.2.10.1</v>
      </c>
      <c r="C80" s="70" t="str">
        <f>+'6.Procurement Annex'!C181</f>
        <v>New ASHA Drug Kits</v>
      </c>
      <c r="D80" s="304">
        <f>+'6.Procurement Annex'!K181</f>
        <v>0</v>
      </c>
      <c r="E80" s="42">
        <f>+'6.Procurement Annex'!L181</f>
        <v>0</v>
      </c>
      <c r="F80" s="35">
        <f>+'6.Procurement Annex'!M181</f>
        <v>0</v>
      </c>
      <c r="G80" s="42">
        <f>+'6.Procurement Annex'!N181</f>
        <v>0</v>
      </c>
      <c r="H80" s="35">
        <f>+'6.Procurement Annex'!O181</f>
        <v>0</v>
      </c>
      <c r="I80" s="304">
        <f>+'6.Procurement Annex'!P181</f>
        <v>0</v>
      </c>
      <c r="J80" s="304"/>
      <c r="K80" s="35"/>
      <c r="L80" s="8"/>
      <c r="M80" s="8"/>
      <c r="N80" s="8"/>
      <c r="O80" s="8"/>
      <c r="P80" s="8"/>
      <c r="Q80" s="8"/>
      <c r="R80" s="8"/>
      <c r="S80" s="8"/>
      <c r="T80" s="8"/>
      <c r="U80" s="8"/>
      <c r="V80" s="8"/>
      <c r="W80" s="8"/>
      <c r="X80" s="8"/>
      <c r="Y80" s="8"/>
      <c r="Z80" s="8"/>
    </row>
    <row r="81" spans="1:26" ht="12.75" customHeight="1">
      <c r="A81" s="42" t="str">
        <f>+'6.Procurement Annex'!A182</f>
        <v>6.2.6.2</v>
      </c>
      <c r="B81" s="42" t="str">
        <f>+'6.Procurement Annex'!B182</f>
        <v>B.16.2.10.2</v>
      </c>
      <c r="C81" s="70" t="str">
        <f>+'6.Procurement Annex'!C182</f>
        <v>Replenishment of ASHA drug kits</v>
      </c>
      <c r="D81" s="304">
        <f>+'6.Procurement Annex'!K182</f>
        <v>0</v>
      </c>
      <c r="E81" s="42">
        <f>+'6.Procurement Annex'!L182</f>
        <v>0</v>
      </c>
      <c r="F81" s="35">
        <f>+'6.Procurement Annex'!M182</f>
        <v>0</v>
      </c>
      <c r="G81" s="42">
        <f>+'6.Procurement Annex'!N182</f>
        <v>0</v>
      </c>
      <c r="H81" s="35">
        <f>+'6.Procurement Annex'!O182</f>
        <v>0</v>
      </c>
      <c r="I81" s="304">
        <f>+'6.Procurement Annex'!P182</f>
        <v>0</v>
      </c>
      <c r="J81" s="304"/>
      <c r="K81" s="35"/>
      <c r="L81" s="8"/>
      <c r="M81" s="8"/>
      <c r="N81" s="8"/>
      <c r="O81" s="8"/>
      <c r="P81" s="8"/>
      <c r="Q81" s="8"/>
      <c r="R81" s="8"/>
      <c r="S81" s="8"/>
      <c r="T81" s="8"/>
      <c r="U81" s="8"/>
      <c r="V81" s="8"/>
      <c r="W81" s="8"/>
      <c r="X81" s="8"/>
      <c r="Y81" s="8"/>
      <c r="Z81" s="8"/>
    </row>
    <row r="82" spans="1:26" ht="12.75" customHeight="1">
      <c r="A82" s="42" t="str">
        <f>+'6.Procurement Annex'!A183</f>
        <v>6.2.6.3</v>
      </c>
      <c r="B82" s="42" t="str">
        <f>+'6.Procurement Annex'!B183</f>
        <v>B.16.2.10.3.1</v>
      </c>
      <c r="C82" s="70" t="str">
        <f>+'6.Procurement Annex'!C183</f>
        <v>New ASHA HBNC Kits</v>
      </c>
      <c r="D82" s="304">
        <f>+'6.Procurement Annex'!K183</f>
        <v>0</v>
      </c>
      <c r="E82" s="42">
        <f>+'6.Procurement Annex'!L183</f>
        <v>0</v>
      </c>
      <c r="F82" s="35">
        <f>+'6.Procurement Annex'!M183</f>
        <v>0</v>
      </c>
      <c r="G82" s="42">
        <f>+'6.Procurement Annex'!N183</f>
        <v>0</v>
      </c>
      <c r="H82" s="35">
        <f>+'6.Procurement Annex'!O183</f>
        <v>0</v>
      </c>
      <c r="I82" s="304">
        <f>+'6.Procurement Annex'!P183</f>
        <v>0</v>
      </c>
      <c r="J82" s="304"/>
      <c r="K82" s="35"/>
      <c r="L82" s="8"/>
      <c r="M82" s="8"/>
      <c r="N82" s="8"/>
      <c r="O82" s="8"/>
      <c r="P82" s="8"/>
      <c r="Q82" s="8"/>
      <c r="R82" s="8"/>
      <c r="S82" s="8"/>
      <c r="T82" s="8"/>
      <c r="U82" s="8"/>
      <c r="V82" s="8"/>
      <c r="W82" s="8"/>
      <c r="X82" s="8"/>
      <c r="Y82" s="8"/>
      <c r="Z82" s="8"/>
    </row>
    <row r="83" spans="1:26" ht="12.75" customHeight="1">
      <c r="A83" s="42" t="str">
        <f>+'6.Procurement Annex'!A184</f>
        <v>6.2.6.4</v>
      </c>
      <c r="B83" s="42" t="str">
        <f>+'6.Procurement Annex'!B184</f>
        <v>B.16.2.10.3.1.2</v>
      </c>
      <c r="C83" s="70" t="str">
        <f>+'6.Procurement Annex'!C184</f>
        <v>Replenishment of ASHA HBNC kits</v>
      </c>
      <c r="D83" s="304">
        <f>+'6.Procurement Annex'!K184</f>
        <v>0</v>
      </c>
      <c r="E83" s="42">
        <f>+'6.Procurement Annex'!L184</f>
        <v>0</v>
      </c>
      <c r="F83" s="35">
        <f>+'6.Procurement Annex'!M184</f>
        <v>0</v>
      </c>
      <c r="G83" s="42">
        <f>+'6.Procurement Annex'!N184</f>
        <v>0</v>
      </c>
      <c r="H83" s="35">
        <f>+'6.Procurement Annex'!O184</f>
        <v>0</v>
      </c>
      <c r="I83" s="304">
        <f>+'6.Procurement Annex'!P184</f>
        <v>0</v>
      </c>
      <c r="J83" s="304"/>
      <c r="K83" s="35"/>
      <c r="L83" s="8"/>
      <c r="M83" s="8"/>
      <c r="N83" s="8"/>
      <c r="O83" s="8"/>
      <c r="P83" s="8"/>
      <c r="Q83" s="8"/>
      <c r="R83" s="8"/>
      <c r="S83" s="8"/>
      <c r="T83" s="8"/>
      <c r="U83" s="8"/>
      <c r="V83" s="8"/>
      <c r="W83" s="8"/>
      <c r="X83" s="8"/>
      <c r="Y83" s="8"/>
      <c r="Z83" s="8"/>
    </row>
    <row r="84" spans="1:26" ht="12.75" customHeight="1">
      <c r="A84" s="42" t="str">
        <f>+'6.Procurement Annex'!A185</f>
        <v>6.2.6.5</v>
      </c>
      <c r="B84" s="42"/>
      <c r="C84" s="70" t="str">
        <f>+'6.Procurement Annex'!C185</f>
        <v>Any other Drugs &amp; Supplies (Please specify)</v>
      </c>
      <c r="D84" s="304">
        <f>+'6.Procurement Annex'!K185</f>
        <v>0</v>
      </c>
      <c r="E84" s="42">
        <f>+'6.Procurement Annex'!L185</f>
        <v>0</v>
      </c>
      <c r="F84" s="35">
        <f>+'6.Procurement Annex'!M185</f>
        <v>0</v>
      </c>
      <c r="G84" s="42">
        <f>+'6.Procurement Annex'!N185</f>
        <v>0</v>
      </c>
      <c r="H84" s="35">
        <f>+'6.Procurement Annex'!O185</f>
        <v>0</v>
      </c>
      <c r="I84" s="304">
        <f>+'6.Procurement Annex'!P185</f>
        <v>0</v>
      </c>
      <c r="J84" s="304"/>
      <c r="K84" s="35"/>
      <c r="L84" s="8"/>
      <c r="M84" s="8"/>
      <c r="N84" s="8"/>
      <c r="O84" s="8"/>
      <c r="P84" s="8"/>
      <c r="Q84" s="8"/>
      <c r="R84" s="8"/>
      <c r="S84" s="8"/>
      <c r="T84" s="8"/>
      <c r="U84" s="8"/>
      <c r="V84" s="8"/>
      <c r="W84" s="8"/>
      <c r="X84" s="8"/>
      <c r="Y84" s="8"/>
      <c r="Z84" s="8"/>
    </row>
    <row r="85" spans="1:26" ht="12.75" customHeight="1">
      <c r="A85" s="64">
        <f>'9.Training Annex'!A6</f>
        <v>9</v>
      </c>
      <c r="B85" s="64"/>
      <c r="C85" s="64" t="str">
        <f>'9.Training Annex'!C6</f>
        <v>Training</v>
      </c>
      <c r="D85" s="64"/>
      <c r="E85" s="64"/>
      <c r="F85" s="201"/>
      <c r="G85" s="64"/>
      <c r="H85" s="65">
        <f t="shared" ref="H85:H86" si="4">H86</f>
        <v>0</v>
      </c>
      <c r="I85" s="64"/>
      <c r="J85" s="64"/>
      <c r="K85" s="65">
        <f t="shared" ref="K85:K86" si="5">K86</f>
        <v>0</v>
      </c>
      <c r="L85" s="8"/>
      <c r="M85" s="8"/>
      <c r="N85" s="8"/>
      <c r="O85" s="8"/>
      <c r="P85" s="8"/>
      <c r="Q85" s="8"/>
      <c r="R85" s="8"/>
      <c r="S85" s="8"/>
      <c r="T85" s="8"/>
      <c r="U85" s="8"/>
      <c r="V85" s="8"/>
      <c r="W85" s="8"/>
      <c r="X85" s="8"/>
      <c r="Y85" s="8"/>
      <c r="Z85" s="8"/>
    </row>
    <row r="86" spans="1:26" ht="12.75" customHeight="1">
      <c r="A86" s="67">
        <f>'9.Training Annex'!A27</f>
        <v>9.5</v>
      </c>
      <c r="B86" s="67"/>
      <c r="C86" s="67" t="str">
        <f>'9.Training Annex'!C27</f>
        <v>Trainings including medical (DNB/CPS)/paramedical/nursing courses</v>
      </c>
      <c r="D86" s="67"/>
      <c r="E86" s="115"/>
      <c r="F86" s="203"/>
      <c r="G86" s="115"/>
      <c r="H86" s="203">
        <f t="shared" si="4"/>
        <v>0</v>
      </c>
      <c r="I86" s="67"/>
      <c r="J86" s="67"/>
      <c r="K86" s="203">
        <f t="shared" si="5"/>
        <v>0</v>
      </c>
      <c r="L86" s="8"/>
      <c r="M86" s="8"/>
      <c r="N86" s="8"/>
      <c r="O86" s="8"/>
      <c r="P86" s="8"/>
      <c r="Q86" s="8"/>
      <c r="R86" s="8"/>
      <c r="S86" s="8"/>
      <c r="T86" s="8"/>
      <c r="U86" s="8"/>
      <c r="V86" s="8"/>
      <c r="W86" s="8"/>
      <c r="X86" s="8"/>
      <c r="Y86" s="8"/>
      <c r="Z86" s="8"/>
    </row>
    <row r="87" spans="1:26" ht="12.75" customHeight="1">
      <c r="A87" s="1078" t="str">
        <f>+'9.Training Annex'!A224</f>
        <v>9.5.22</v>
      </c>
      <c r="B87" s="1078"/>
      <c r="C87" s="78" t="str">
        <f>+'9.Training Annex'!C224</f>
        <v>ASHA facilitator/ARC trainings</v>
      </c>
      <c r="D87" s="1078"/>
      <c r="E87" s="1078"/>
      <c r="F87" s="1087"/>
      <c r="G87" s="1078"/>
      <c r="H87" s="1079">
        <f>SUM(H88:H89)+H93</f>
        <v>0</v>
      </c>
      <c r="I87" s="1078"/>
      <c r="J87" s="1078"/>
      <c r="K87" s="1079">
        <f>SUM(K88:K89)+K93</f>
        <v>0</v>
      </c>
      <c r="L87" s="8"/>
      <c r="M87" s="8"/>
      <c r="N87" s="8"/>
      <c r="O87" s="8"/>
      <c r="P87" s="8"/>
      <c r="Q87" s="8"/>
      <c r="R87" s="8"/>
      <c r="S87" s="8"/>
      <c r="T87" s="8"/>
      <c r="U87" s="8"/>
      <c r="V87" s="8"/>
      <c r="W87" s="8"/>
      <c r="X87" s="8"/>
      <c r="Y87" s="8"/>
      <c r="Z87" s="8"/>
    </row>
    <row r="88" spans="1:26" ht="12.75" customHeight="1">
      <c r="A88" s="42" t="str">
        <f>+'9.Training Annex'!A225</f>
        <v>9.5.22.1</v>
      </c>
      <c r="B88" s="42" t="str">
        <f>+'9.Training Annex'!B225</f>
        <v>B1.1.1.5.2</v>
      </c>
      <c r="C88" s="70" t="str">
        <f>+'9.Training Annex'!C225</f>
        <v>Training of District trainers</v>
      </c>
      <c r="D88" s="304">
        <f>+'9.Training Annex'!K225</f>
        <v>0</v>
      </c>
      <c r="E88" s="42">
        <f>+'9.Training Annex'!L225</f>
        <v>0</v>
      </c>
      <c r="F88" s="35">
        <f>+'9.Training Annex'!M225</f>
        <v>0</v>
      </c>
      <c r="G88" s="35">
        <f>+'9.Training Annex'!N225</f>
        <v>0</v>
      </c>
      <c r="H88" s="35">
        <f>+'9.Training Annex'!O225</f>
        <v>0</v>
      </c>
      <c r="I88" s="304">
        <f>+'9.Training Annex'!P225</f>
        <v>0</v>
      </c>
      <c r="J88" s="304"/>
      <c r="K88" s="35"/>
      <c r="L88" s="8"/>
      <c r="M88" s="8"/>
      <c r="N88" s="8"/>
      <c r="O88" s="8"/>
      <c r="P88" s="8"/>
      <c r="Q88" s="8"/>
      <c r="R88" s="8"/>
      <c r="S88" s="8"/>
      <c r="T88" s="8"/>
      <c r="U88" s="8"/>
      <c r="V88" s="8"/>
      <c r="W88" s="8"/>
      <c r="X88" s="8"/>
      <c r="Y88" s="8"/>
      <c r="Z88" s="8"/>
    </row>
    <row r="89" spans="1:26" ht="12.75" customHeight="1">
      <c r="A89" s="290" t="str">
        <f>+'9.Training Annex'!A226</f>
        <v>9.5.22.2</v>
      </c>
      <c r="B89" s="290"/>
      <c r="C89" s="290" t="str">
        <f>+'9.Training Annex'!C226</f>
        <v>Capacity Building of ASHA Resource Centre</v>
      </c>
      <c r="D89" s="290"/>
      <c r="E89" s="290"/>
      <c r="F89" s="1071"/>
      <c r="G89" s="290"/>
      <c r="H89" s="272">
        <f>SUM(H90:H92)</f>
        <v>0</v>
      </c>
      <c r="I89" s="290"/>
      <c r="J89" s="290"/>
      <c r="K89" s="272">
        <f>SUM(K90:K92)</f>
        <v>0</v>
      </c>
      <c r="L89" s="8"/>
      <c r="M89" s="8"/>
      <c r="N89" s="8"/>
      <c r="O89" s="8"/>
      <c r="P89" s="8"/>
      <c r="Q89" s="8"/>
      <c r="R89" s="8"/>
      <c r="S89" s="8"/>
      <c r="T89" s="8"/>
      <c r="U89" s="8"/>
      <c r="V89" s="8"/>
      <c r="W89" s="8"/>
      <c r="X89" s="8"/>
      <c r="Y89" s="8"/>
      <c r="Z89" s="8"/>
    </row>
    <row r="90" spans="1:26" ht="12.75" customHeight="1">
      <c r="A90" s="42" t="str">
        <f>+'9.Training Annex'!A227</f>
        <v>9.5.22.2.1</v>
      </c>
      <c r="B90" s="42" t="str">
        <f>+'9.Training Annex'!B227</f>
        <v>B1.1.6.1</v>
      </c>
      <c r="C90" s="70" t="str">
        <f>+'9.Training Annex'!C227</f>
        <v>HR at State Level</v>
      </c>
      <c r="D90" s="304">
        <f>+'9.Training Annex'!K227</f>
        <v>0</v>
      </c>
      <c r="E90" s="42">
        <f>+'9.Training Annex'!L227</f>
        <v>0</v>
      </c>
      <c r="F90" s="35">
        <f>+'9.Training Annex'!M227</f>
        <v>0</v>
      </c>
      <c r="G90" s="35">
        <f>+'9.Training Annex'!N227</f>
        <v>0</v>
      </c>
      <c r="H90" s="35">
        <f>+'9.Training Annex'!O227</f>
        <v>0</v>
      </c>
      <c r="I90" s="304">
        <f>+'9.Training Annex'!P227</f>
        <v>0</v>
      </c>
      <c r="J90" s="304"/>
      <c r="K90" s="35"/>
      <c r="L90" s="8"/>
      <c r="M90" s="8"/>
      <c r="N90" s="8"/>
      <c r="O90" s="8"/>
      <c r="P90" s="8"/>
      <c r="Q90" s="8"/>
      <c r="R90" s="8"/>
      <c r="S90" s="8"/>
      <c r="T90" s="8"/>
      <c r="U90" s="8"/>
      <c r="V90" s="8"/>
      <c r="W90" s="8"/>
      <c r="X90" s="8"/>
      <c r="Y90" s="8"/>
      <c r="Z90" s="8"/>
    </row>
    <row r="91" spans="1:26" ht="12.75" customHeight="1">
      <c r="A91" s="42" t="str">
        <f>+'9.Training Annex'!A228</f>
        <v>9.5.22.2.2</v>
      </c>
      <c r="B91" s="42" t="str">
        <f>+'9.Training Annex'!B228</f>
        <v>B1.1.6.2</v>
      </c>
      <c r="C91" s="70" t="str">
        <f>+'9.Training Annex'!C228</f>
        <v>HR at District Level</v>
      </c>
      <c r="D91" s="304">
        <f>+'9.Training Annex'!K228</f>
        <v>0</v>
      </c>
      <c r="E91" s="42">
        <f>+'9.Training Annex'!L228</f>
        <v>0</v>
      </c>
      <c r="F91" s="35">
        <f>+'9.Training Annex'!M228</f>
        <v>0</v>
      </c>
      <c r="G91" s="35">
        <f>+'9.Training Annex'!N228</f>
        <v>0</v>
      </c>
      <c r="H91" s="35">
        <f>+'9.Training Annex'!O228</f>
        <v>0</v>
      </c>
      <c r="I91" s="304">
        <f>+'9.Training Annex'!P228</f>
        <v>0</v>
      </c>
      <c r="J91" s="304"/>
      <c r="K91" s="35"/>
      <c r="L91" s="8"/>
      <c r="M91" s="8"/>
      <c r="N91" s="8"/>
      <c r="O91" s="8"/>
      <c r="P91" s="8"/>
      <c r="Q91" s="8"/>
      <c r="R91" s="8"/>
      <c r="S91" s="8"/>
      <c r="T91" s="8"/>
      <c r="U91" s="8"/>
      <c r="V91" s="8"/>
      <c r="W91" s="8"/>
      <c r="X91" s="8"/>
      <c r="Y91" s="8"/>
      <c r="Z91" s="8"/>
    </row>
    <row r="92" spans="1:26" ht="12.75" customHeight="1">
      <c r="A92" s="42" t="str">
        <f>+'9.Training Annex'!A229</f>
        <v>9.5.22.2.3</v>
      </c>
      <c r="B92" s="42" t="str">
        <f>+'9.Training Annex'!B229</f>
        <v>B1.1.6.3</v>
      </c>
      <c r="C92" s="70" t="str">
        <f>+'9.Training Annex'!C229</f>
        <v>HR at Block Level</v>
      </c>
      <c r="D92" s="304">
        <f>+'9.Training Annex'!K229</f>
        <v>0</v>
      </c>
      <c r="E92" s="42">
        <f>+'9.Training Annex'!L229</f>
        <v>0</v>
      </c>
      <c r="F92" s="35">
        <f>+'9.Training Annex'!M229</f>
        <v>0</v>
      </c>
      <c r="G92" s="35">
        <f>+'9.Training Annex'!N229</f>
        <v>0</v>
      </c>
      <c r="H92" s="35">
        <f>+'9.Training Annex'!O229</f>
        <v>0</v>
      </c>
      <c r="I92" s="304">
        <f>+'9.Training Annex'!P229</f>
        <v>0</v>
      </c>
      <c r="J92" s="304"/>
      <c r="K92" s="35"/>
      <c r="L92" s="8"/>
      <c r="M92" s="8"/>
      <c r="N92" s="8"/>
      <c r="O92" s="8"/>
      <c r="P92" s="8"/>
      <c r="Q92" s="8"/>
      <c r="R92" s="8"/>
      <c r="S92" s="8"/>
      <c r="T92" s="8"/>
      <c r="U92" s="8"/>
      <c r="V92" s="8"/>
      <c r="W92" s="8"/>
      <c r="X92" s="8"/>
      <c r="Y92" s="8"/>
      <c r="Z92" s="8"/>
    </row>
    <row r="93" spans="1:26" ht="12.75" customHeight="1">
      <c r="A93" s="42" t="str">
        <f>+'9.Training Annex'!A230</f>
        <v>9.5.22.3</v>
      </c>
      <c r="B93" s="42"/>
      <c r="C93" s="70" t="str">
        <f>+'9.Training Annex'!C230</f>
        <v>Any other (please specify)</v>
      </c>
      <c r="D93" s="304">
        <f>+'9.Training Annex'!K230</f>
        <v>0</v>
      </c>
      <c r="E93" s="42">
        <f>+'9.Training Annex'!L230</f>
        <v>0</v>
      </c>
      <c r="F93" s="35">
        <f>+'9.Training Annex'!M230</f>
        <v>0</v>
      </c>
      <c r="G93" s="35">
        <f>+'9.Training Annex'!N230</f>
        <v>0</v>
      </c>
      <c r="H93" s="35">
        <f>+'9.Training Annex'!O230</f>
        <v>0</v>
      </c>
      <c r="I93" s="304">
        <f>+'9.Training Annex'!P230</f>
        <v>0</v>
      </c>
      <c r="J93" s="304"/>
      <c r="K93" s="35"/>
      <c r="L93" s="8"/>
      <c r="M93" s="8"/>
      <c r="N93" s="8"/>
      <c r="O93" s="8"/>
      <c r="P93" s="8"/>
      <c r="Q93" s="8"/>
      <c r="R93" s="8"/>
      <c r="S93" s="8"/>
      <c r="T93" s="8"/>
      <c r="U93" s="8"/>
      <c r="V93" s="8"/>
      <c r="W93" s="8"/>
      <c r="X93" s="8"/>
      <c r="Y93" s="8"/>
      <c r="Z93" s="8"/>
    </row>
    <row r="94" spans="1:26" ht="12.75" customHeight="1">
      <c r="A94" s="64">
        <f>'11.IEC-BCC Annex'!A6</f>
        <v>11</v>
      </c>
      <c r="B94" s="107"/>
      <c r="C94" s="64" t="str">
        <f>'11.IEC-BCC Annex'!C6</f>
        <v>IEC/BCC</v>
      </c>
      <c r="D94" s="64"/>
      <c r="E94" s="64"/>
      <c r="F94" s="201"/>
      <c r="G94" s="64"/>
      <c r="H94" s="65">
        <f>H95</f>
        <v>0</v>
      </c>
      <c r="I94" s="64"/>
      <c r="J94" s="64"/>
      <c r="K94" s="65">
        <f>K95</f>
        <v>0</v>
      </c>
      <c r="L94" s="8"/>
      <c r="M94" s="8"/>
      <c r="N94" s="8"/>
      <c r="O94" s="8"/>
      <c r="P94" s="8"/>
      <c r="Q94" s="8"/>
      <c r="R94" s="8"/>
      <c r="S94" s="8"/>
      <c r="T94" s="8"/>
      <c r="U94" s="8"/>
      <c r="V94" s="8"/>
      <c r="W94" s="8"/>
      <c r="X94" s="8"/>
      <c r="Y94" s="8"/>
      <c r="Z94" s="8"/>
    </row>
    <row r="95" spans="1:26" ht="12.75" customHeight="1">
      <c r="A95" s="67">
        <f>'11.IEC-BCC Annex'!A86</f>
        <v>11.23</v>
      </c>
      <c r="B95" s="115"/>
      <c r="C95" s="67" t="str">
        <f>'11.IEC-BCC Annex'!C86</f>
        <v>IEC/BCC activities under ASHA</v>
      </c>
      <c r="D95" s="67"/>
      <c r="E95" s="115"/>
      <c r="F95" s="203"/>
      <c r="G95" s="115"/>
      <c r="H95" s="68">
        <f>H96+H97</f>
        <v>0</v>
      </c>
      <c r="I95" s="67"/>
      <c r="J95" s="67"/>
      <c r="K95" s="68">
        <f>K96+K97</f>
        <v>0</v>
      </c>
      <c r="L95" s="8"/>
      <c r="M95" s="8"/>
      <c r="N95" s="8"/>
      <c r="O95" s="8"/>
      <c r="P95" s="8"/>
      <c r="Q95" s="8"/>
      <c r="R95" s="8"/>
      <c r="S95" s="8"/>
      <c r="T95" s="8"/>
      <c r="U95" s="8"/>
      <c r="V95" s="8"/>
      <c r="W95" s="8"/>
      <c r="X95" s="8"/>
      <c r="Y95" s="8"/>
      <c r="Z95" s="8"/>
    </row>
    <row r="96" spans="1:26" ht="12.75" customHeight="1">
      <c r="A96" s="42" t="str">
        <f>'11.IEC-BCC Annex'!A87</f>
        <v>11.23.1</v>
      </c>
      <c r="B96" s="42"/>
      <c r="C96" s="70">
        <f>'11.IEC-BCC Annex'!C87</f>
        <v>0</v>
      </c>
      <c r="D96" s="304">
        <f>'11.IEC-BCC Annex'!K87</f>
        <v>0</v>
      </c>
      <c r="E96" s="689">
        <f>'11.IEC-BCC Annex'!L87</f>
        <v>0</v>
      </c>
      <c r="F96" s="316">
        <f>'11.IEC-BCC Annex'!M87</f>
        <v>0</v>
      </c>
      <c r="G96" s="689">
        <f>'11.IEC-BCC Annex'!N87</f>
        <v>0</v>
      </c>
      <c r="H96" s="316">
        <f>'11.IEC-BCC Annex'!O87</f>
        <v>0</v>
      </c>
      <c r="I96" s="304">
        <f>'11.IEC-BCC Annex'!P87</f>
        <v>0</v>
      </c>
      <c r="J96" s="304"/>
      <c r="K96" s="35"/>
      <c r="L96" s="8"/>
      <c r="M96" s="8"/>
      <c r="N96" s="8"/>
      <c r="O96" s="8"/>
      <c r="P96" s="8"/>
      <c r="Q96" s="8"/>
      <c r="R96" s="8"/>
      <c r="S96" s="8"/>
      <c r="T96" s="8"/>
      <c r="U96" s="8"/>
      <c r="V96" s="8"/>
      <c r="W96" s="8"/>
      <c r="X96" s="8"/>
      <c r="Y96" s="8"/>
      <c r="Z96" s="8"/>
    </row>
    <row r="97" spans="1:26" ht="12.75" customHeight="1">
      <c r="A97" s="42" t="str">
        <f>'11.IEC-BCC Annex'!A88</f>
        <v>11.23.2</v>
      </c>
      <c r="B97" s="42"/>
      <c r="C97" s="70">
        <f>'11.IEC-BCC Annex'!C88</f>
        <v>0</v>
      </c>
      <c r="D97" s="304">
        <f>'11.IEC-BCC Annex'!K88</f>
        <v>0</v>
      </c>
      <c r="E97" s="689">
        <f>'11.IEC-BCC Annex'!L88</f>
        <v>0</v>
      </c>
      <c r="F97" s="316">
        <f>'11.IEC-BCC Annex'!M88</f>
        <v>0</v>
      </c>
      <c r="G97" s="689">
        <f>'11.IEC-BCC Annex'!N88</f>
        <v>0</v>
      </c>
      <c r="H97" s="316">
        <f>'11.IEC-BCC Annex'!O88</f>
        <v>0</v>
      </c>
      <c r="I97" s="304">
        <f>'11.IEC-BCC Annex'!P88</f>
        <v>0</v>
      </c>
      <c r="J97" s="304"/>
      <c r="K97" s="35"/>
      <c r="L97" s="8"/>
      <c r="M97" s="8"/>
      <c r="N97" s="8"/>
      <c r="O97" s="8"/>
      <c r="P97" s="8"/>
      <c r="Q97" s="8"/>
      <c r="R97" s="8"/>
      <c r="S97" s="8"/>
      <c r="T97" s="8"/>
      <c r="U97" s="8"/>
      <c r="V97" s="8"/>
      <c r="W97" s="8"/>
      <c r="X97" s="8"/>
      <c r="Y97" s="8"/>
      <c r="Z97" s="8"/>
    </row>
    <row r="98" spans="1:26" ht="12.75" customHeight="1">
      <c r="A98" s="64">
        <f>'12.Printing Annex'!A6</f>
        <v>12</v>
      </c>
      <c r="B98" s="64"/>
      <c r="C98" s="64" t="str">
        <f>'12.Printing Annex'!C6</f>
        <v>Printing</v>
      </c>
      <c r="D98" s="64"/>
      <c r="E98" s="64"/>
      <c r="F98" s="201"/>
      <c r="G98" s="64"/>
      <c r="H98" s="65">
        <f>H99</f>
        <v>0</v>
      </c>
      <c r="I98" s="64"/>
      <c r="J98" s="64"/>
      <c r="K98" s="65">
        <f>K99</f>
        <v>0</v>
      </c>
      <c r="L98" s="8"/>
      <c r="M98" s="8"/>
      <c r="N98" s="8"/>
      <c r="O98" s="8"/>
      <c r="P98" s="8"/>
      <c r="Q98" s="8"/>
      <c r="R98" s="8"/>
      <c r="S98" s="8"/>
      <c r="T98" s="8"/>
      <c r="U98" s="8"/>
      <c r="V98" s="8"/>
      <c r="W98" s="8"/>
      <c r="X98" s="8"/>
      <c r="Y98" s="8"/>
      <c r="Z98" s="8"/>
    </row>
    <row r="99" spans="1:26" ht="12.75" customHeight="1">
      <c r="A99" s="67">
        <f>+'12.Printing Annex'!A50</f>
        <v>12.7</v>
      </c>
      <c r="B99" s="67"/>
      <c r="C99" s="67" t="str">
        <f>+'12.Printing Annex'!C50</f>
        <v>Printing activities under ASHA</v>
      </c>
      <c r="D99" s="67"/>
      <c r="E99" s="115"/>
      <c r="F99" s="203"/>
      <c r="G99" s="115"/>
      <c r="H99" s="203">
        <f>SUM(H100:H104)</f>
        <v>0</v>
      </c>
      <c r="I99" s="67"/>
      <c r="J99" s="67"/>
      <c r="K99" s="203">
        <f>SUM(K100:K104)</f>
        <v>0</v>
      </c>
      <c r="L99" s="8"/>
      <c r="M99" s="8"/>
      <c r="N99" s="8"/>
      <c r="O99" s="8"/>
      <c r="P99" s="8"/>
      <c r="Q99" s="8"/>
      <c r="R99" s="8"/>
      <c r="S99" s="8"/>
      <c r="T99" s="8"/>
      <c r="U99" s="8"/>
      <c r="V99" s="8"/>
      <c r="W99" s="8"/>
      <c r="X99" s="8"/>
      <c r="Y99" s="8"/>
      <c r="Z99" s="8"/>
    </row>
    <row r="100" spans="1:26" ht="12.75" customHeight="1">
      <c r="A100" s="304" t="str">
        <f>+'12.Printing Annex'!A51</f>
        <v>12.7.1</v>
      </c>
      <c r="B100" s="304" t="str">
        <f>+'12.Printing Annex'!B51</f>
        <v>B1.1.3.7</v>
      </c>
      <c r="C100" s="70" t="str">
        <f>+'12.Printing Annex'!C51</f>
        <v>Printing of ASHA diary</v>
      </c>
      <c r="D100" s="304">
        <f>+'12.Printing Annex'!K51</f>
        <v>0</v>
      </c>
      <c r="E100" s="42">
        <f>+'12.Printing Annex'!L51</f>
        <v>0</v>
      </c>
      <c r="F100" s="35">
        <f>+'12.Printing Annex'!M51</f>
        <v>0</v>
      </c>
      <c r="G100" s="42">
        <f>+'12.Printing Annex'!N51</f>
        <v>0</v>
      </c>
      <c r="H100" s="35">
        <f>+'12.Printing Annex'!O51</f>
        <v>0</v>
      </c>
      <c r="I100" s="304">
        <f>+'12.Printing Annex'!P51</f>
        <v>0</v>
      </c>
      <c r="J100" s="304"/>
      <c r="K100" s="35"/>
      <c r="L100" s="8"/>
      <c r="M100" s="8"/>
      <c r="N100" s="8"/>
      <c r="O100" s="8"/>
      <c r="P100" s="8"/>
      <c r="Q100" s="8"/>
      <c r="R100" s="8"/>
      <c r="S100" s="8"/>
      <c r="T100" s="8"/>
      <c r="U100" s="8"/>
      <c r="V100" s="8"/>
      <c r="W100" s="8"/>
      <c r="X100" s="8"/>
      <c r="Y100" s="8"/>
      <c r="Z100" s="8"/>
    </row>
    <row r="101" spans="1:26" ht="12.75" customHeight="1">
      <c r="A101" s="304" t="str">
        <f>+'12.Printing Annex'!A52</f>
        <v>12.7.2</v>
      </c>
      <c r="B101" s="304"/>
      <c r="C101" s="70" t="str">
        <f>+'12.Printing Annex'!C52</f>
        <v>Printing of ASHA Modules and formats</v>
      </c>
      <c r="D101" s="304">
        <f>+'12.Printing Annex'!K52</f>
        <v>0</v>
      </c>
      <c r="E101" s="42">
        <f>+'12.Printing Annex'!L52</f>
        <v>0</v>
      </c>
      <c r="F101" s="35">
        <f>+'12.Printing Annex'!M52</f>
        <v>0</v>
      </c>
      <c r="G101" s="42">
        <f>+'12.Printing Annex'!N52</f>
        <v>0</v>
      </c>
      <c r="H101" s="35">
        <f>+'12.Printing Annex'!O52</f>
        <v>0</v>
      </c>
      <c r="I101" s="304">
        <f>+'12.Printing Annex'!P52</f>
        <v>0</v>
      </c>
      <c r="J101" s="304"/>
      <c r="K101" s="35"/>
      <c r="L101" s="8"/>
      <c r="M101" s="8"/>
      <c r="N101" s="8"/>
      <c r="O101" s="8"/>
      <c r="P101" s="8"/>
      <c r="Q101" s="8"/>
      <c r="R101" s="8"/>
      <c r="S101" s="8"/>
      <c r="T101" s="8"/>
      <c r="U101" s="8"/>
      <c r="V101" s="8"/>
      <c r="W101" s="8"/>
      <c r="X101" s="8"/>
      <c r="Y101" s="8"/>
      <c r="Z101" s="8"/>
    </row>
    <row r="102" spans="1:26" ht="12.75" customHeight="1">
      <c r="A102" s="304" t="str">
        <f>+'12.Printing Annex'!A53</f>
        <v>12.7.3</v>
      </c>
      <c r="B102" s="304"/>
      <c r="C102" s="70" t="str">
        <f>+'12.Printing Annex'!C53</f>
        <v>Printing of CBAC format</v>
      </c>
      <c r="D102" s="304">
        <f>+'12.Printing Annex'!K53</f>
        <v>0</v>
      </c>
      <c r="E102" s="42">
        <f>+'12.Printing Annex'!L53</f>
        <v>0</v>
      </c>
      <c r="F102" s="35">
        <f>+'12.Printing Annex'!M53</f>
        <v>0</v>
      </c>
      <c r="G102" s="42">
        <f>+'12.Printing Annex'!N53</f>
        <v>0</v>
      </c>
      <c r="H102" s="35">
        <f>+'12.Printing Annex'!O53</f>
        <v>0</v>
      </c>
      <c r="I102" s="304">
        <f>+'12.Printing Annex'!P53</f>
        <v>0</v>
      </c>
      <c r="J102" s="304"/>
      <c r="K102" s="35"/>
      <c r="L102" s="8"/>
      <c r="M102" s="8"/>
      <c r="N102" s="8"/>
      <c r="O102" s="8"/>
      <c r="P102" s="8"/>
      <c r="Q102" s="8"/>
      <c r="R102" s="8"/>
      <c r="S102" s="8"/>
      <c r="T102" s="8"/>
      <c r="U102" s="8"/>
      <c r="V102" s="8"/>
      <c r="W102" s="8"/>
      <c r="X102" s="8"/>
      <c r="Y102" s="8"/>
      <c r="Z102" s="8"/>
    </row>
    <row r="103" spans="1:26" ht="12.75" customHeight="1">
      <c r="A103" s="304" t="str">
        <f>+'12.Printing Annex'!A54</f>
        <v>12.7.4</v>
      </c>
      <c r="B103" s="304"/>
      <c r="C103" s="70" t="str">
        <f>+'12.Printing Annex'!C54</f>
        <v>ASHA communication kit</v>
      </c>
      <c r="D103" s="304">
        <f>+'12.Printing Annex'!K54</f>
        <v>0</v>
      </c>
      <c r="E103" s="42">
        <f>+'12.Printing Annex'!L54</f>
        <v>0</v>
      </c>
      <c r="F103" s="35">
        <f>+'12.Printing Annex'!M54</f>
        <v>0</v>
      </c>
      <c r="G103" s="42">
        <f>+'12.Printing Annex'!N54</f>
        <v>0</v>
      </c>
      <c r="H103" s="35">
        <f>+'12.Printing Annex'!O54</f>
        <v>0</v>
      </c>
      <c r="I103" s="304">
        <f>+'12.Printing Annex'!P54</f>
        <v>0</v>
      </c>
      <c r="J103" s="304"/>
      <c r="K103" s="35"/>
      <c r="L103" s="8"/>
      <c r="M103" s="8"/>
      <c r="N103" s="8"/>
      <c r="O103" s="8"/>
      <c r="P103" s="8"/>
      <c r="Q103" s="8"/>
      <c r="R103" s="8"/>
      <c r="S103" s="8"/>
      <c r="T103" s="8"/>
      <c r="U103" s="8"/>
      <c r="V103" s="8"/>
      <c r="W103" s="8"/>
      <c r="X103" s="8"/>
      <c r="Y103" s="8"/>
      <c r="Z103" s="8"/>
    </row>
    <row r="104" spans="1:26" ht="12.75" customHeight="1">
      <c r="A104" s="304" t="str">
        <f>+'12.Printing Annex'!A55</f>
        <v>12.7.5</v>
      </c>
      <c r="B104" s="304"/>
      <c r="C104" s="70" t="str">
        <f>+'12.Printing Annex'!C55</f>
        <v>Any other (please specify)</v>
      </c>
      <c r="D104" s="304">
        <f>+'12.Printing Annex'!K55</f>
        <v>0</v>
      </c>
      <c r="E104" s="42">
        <f>+'12.Printing Annex'!L55</f>
        <v>0</v>
      </c>
      <c r="F104" s="35">
        <f>+'12.Printing Annex'!M55</f>
        <v>0</v>
      </c>
      <c r="G104" s="42">
        <f>+'12.Printing Annex'!N55</f>
        <v>0</v>
      </c>
      <c r="H104" s="35">
        <f>+'12.Printing Annex'!O55</f>
        <v>0</v>
      </c>
      <c r="I104" s="304">
        <f>+'12.Printing Annex'!P55</f>
        <v>0</v>
      </c>
      <c r="J104" s="304"/>
      <c r="K104" s="35"/>
      <c r="L104" s="8"/>
      <c r="M104" s="8"/>
      <c r="N104" s="8"/>
      <c r="O104" s="8"/>
      <c r="P104" s="8"/>
      <c r="Q104" s="8"/>
      <c r="R104" s="8"/>
      <c r="S104" s="8"/>
      <c r="T104" s="8"/>
      <c r="U104" s="8"/>
      <c r="V104" s="8"/>
      <c r="W104" s="8"/>
      <c r="X104" s="8"/>
      <c r="Y104" s="8"/>
      <c r="Z104" s="8"/>
    </row>
    <row r="105" spans="1:26" ht="12.75" customHeight="1">
      <c r="A105" s="8"/>
      <c r="B105" s="8"/>
      <c r="C105" s="77"/>
      <c r="D105" s="917"/>
      <c r="E105" s="8"/>
      <c r="F105" s="8"/>
      <c r="G105" s="8"/>
      <c r="H105" s="8"/>
      <c r="I105" s="917"/>
      <c r="J105" s="917"/>
      <c r="K105" s="8"/>
      <c r="L105" s="8"/>
      <c r="M105" s="8"/>
      <c r="N105" s="8"/>
      <c r="O105" s="8"/>
      <c r="P105" s="8"/>
      <c r="Q105" s="8"/>
      <c r="R105" s="8"/>
      <c r="S105" s="8"/>
      <c r="T105" s="8"/>
      <c r="U105" s="8"/>
      <c r="V105" s="8"/>
      <c r="W105" s="8"/>
      <c r="X105" s="8"/>
      <c r="Y105" s="8"/>
      <c r="Z105" s="8"/>
    </row>
    <row r="106" spans="1:26" ht="12.75" customHeight="1">
      <c r="A106" s="8"/>
      <c r="B106" s="8"/>
      <c r="C106" s="77"/>
      <c r="D106" s="917"/>
      <c r="E106" s="8"/>
      <c r="F106" s="8"/>
      <c r="G106" s="8"/>
      <c r="H106" s="8"/>
      <c r="I106" s="917"/>
      <c r="J106" s="917"/>
      <c r="K106" s="8"/>
      <c r="L106" s="8"/>
      <c r="M106" s="8"/>
      <c r="N106" s="8"/>
      <c r="O106" s="8"/>
      <c r="P106" s="8"/>
      <c r="Q106" s="8"/>
      <c r="R106" s="8"/>
      <c r="S106" s="8"/>
      <c r="T106" s="8"/>
      <c r="U106" s="8"/>
      <c r="V106" s="8"/>
      <c r="W106" s="8"/>
      <c r="X106" s="8"/>
      <c r="Y106" s="8"/>
      <c r="Z106" s="8"/>
    </row>
    <row r="107" spans="1:26" ht="12.75" customHeight="1">
      <c r="A107" s="8"/>
      <c r="B107" s="8"/>
      <c r="C107" s="77"/>
      <c r="D107" s="917"/>
      <c r="E107" s="8"/>
      <c r="F107" s="8"/>
      <c r="G107" s="8"/>
      <c r="H107" s="8"/>
      <c r="I107" s="917"/>
      <c r="J107" s="917"/>
      <c r="K107" s="8"/>
      <c r="L107" s="8"/>
      <c r="M107" s="8"/>
      <c r="N107" s="8"/>
      <c r="O107" s="8"/>
      <c r="P107" s="8"/>
      <c r="Q107" s="8"/>
      <c r="R107" s="8"/>
      <c r="S107" s="8"/>
      <c r="T107" s="8"/>
      <c r="U107" s="8"/>
      <c r="V107" s="8"/>
      <c r="W107" s="8"/>
      <c r="X107" s="8"/>
      <c r="Y107" s="8"/>
      <c r="Z107" s="8"/>
    </row>
    <row r="108" spans="1:26" ht="12.75" customHeight="1">
      <c r="A108" s="8"/>
      <c r="B108" s="8"/>
      <c r="C108" s="77"/>
      <c r="D108" s="917"/>
      <c r="E108" s="8"/>
      <c r="F108" s="8"/>
      <c r="G108" s="8"/>
      <c r="H108" s="8"/>
      <c r="I108" s="917"/>
      <c r="J108" s="917"/>
      <c r="K108" s="8"/>
      <c r="L108" s="8"/>
      <c r="M108" s="8"/>
      <c r="N108" s="8"/>
      <c r="O108" s="8"/>
      <c r="P108" s="8"/>
      <c r="Q108" s="8"/>
      <c r="R108" s="8"/>
      <c r="S108" s="8"/>
      <c r="T108" s="8"/>
      <c r="U108" s="8"/>
      <c r="V108" s="8"/>
      <c r="W108" s="8"/>
      <c r="X108" s="8"/>
      <c r="Y108" s="8"/>
      <c r="Z108" s="8"/>
    </row>
    <row r="109" spans="1:26" ht="12.75" customHeight="1">
      <c r="A109" s="8"/>
      <c r="B109" s="8"/>
      <c r="C109" s="77"/>
      <c r="D109" s="917"/>
      <c r="E109" s="8"/>
      <c r="F109" s="8"/>
      <c r="G109" s="8"/>
      <c r="H109" s="8"/>
      <c r="I109" s="917"/>
      <c r="J109" s="917"/>
      <c r="K109" s="8"/>
      <c r="L109" s="8"/>
      <c r="M109" s="8"/>
      <c r="N109" s="8"/>
      <c r="O109" s="8"/>
      <c r="P109" s="8"/>
      <c r="Q109" s="8"/>
      <c r="R109" s="8"/>
      <c r="S109" s="8"/>
      <c r="T109" s="8"/>
      <c r="U109" s="8"/>
      <c r="V109" s="8"/>
      <c r="W109" s="8"/>
      <c r="X109" s="8"/>
      <c r="Y109" s="8"/>
      <c r="Z109" s="8"/>
    </row>
    <row r="110" spans="1:26" ht="12.75" customHeight="1">
      <c r="A110" s="8"/>
      <c r="B110" s="8"/>
      <c r="C110" s="77"/>
      <c r="D110" s="917"/>
      <c r="E110" s="8"/>
      <c r="F110" s="8"/>
      <c r="G110" s="8"/>
      <c r="H110" s="8"/>
      <c r="I110" s="917"/>
      <c r="J110" s="917"/>
      <c r="K110" s="8"/>
      <c r="L110" s="8"/>
      <c r="M110" s="8"/>
      <c r="N110" s="8"/>
      <c r="O110" s="8"/>
      <c r="P110" s="8"/>
      <c r="Q110" s="8"/>
      <c r="R110" s="8"/>
      <c r="S110" s="8"/>
      <c r="T110" s="8"/>
      <c r="U110" s="8"/>
      <c r="V110" s="8"/>
      <c r="W110" s="8"/>
      <c r="X110" s="8"/>
      <c r="Y110" s="8"/>
      <c r="Z110" s="8"/>
    </row>
    <row r="111" spans="1:26" ht="12.75" customHeight="1">
      <c r="A111" s="8"/>
      <c r="B111" s="8"/>
      <c r="C111" s="77"/>
      <c r="D111" s="917"/>
      <c r="E111" s="8"/>
      <c r="F111" s="8"/>
      <c r="G111" s="8"/>
      <c r="H111" s="8"/>
      <c r="I111" s="917"/>
      <c r="J111" s="917"/>
      <c r="K111" s="8"/>
      <c r="L111" s="8"/>
      <c r="M111" s="8"/>
      <c r="N111" s="8"/>
      <c r="O111" s="8"/>
      <c r="P111" s="8"/>
      <c r="Q111" s="8"/>
      <c r="R111" s="8"/>
      <c r="S111" s="8"/>
      <c r="T111" s="8"/>
      <c r="U111" s="8"/>
      <c r="V111" s="8"/>
      <c r="W111" s="8"/>
      <c r="X111" s="8"/>
      <c r="Y111" s="8"/>
      <c r="Z111" s="8"/>
    </row>
    <row r="112" spans="1:26" ht="12.75" customHeight="1">
      <c r="A112" s="8"/>
      <c r="B112" s="8"/>
      <c r="C112" s="77"/>
      <c r="D112" s="917"/>
      <c r="E112" s="8"/>
      <c r="F112" s="8"/>
      <c r="G112" s="8"/>
      <c r="H112" s="8"/>
      <c r="I112" s="917"/>
      <c r="J112" s="917"/>
      <c r="K112" s="8"/>
      <c r="L112" s="8"/>
      <c r="M112" s="8"/>
      <c r="N112" s="8"/>
      <c r="O112" s="8"/>
      <c r="P112" s="8"/>
      <c r="Q112" s="8"/>
      <c r="R112" s="8"/>
      <c r="S112" s="8"/>
      <c r="T112" s="8"/>
      <c r="U112" s="8"/>
      <c r="V112" s="8"/>
      <c r="W112" s="8"/>
      <c r="X112" s="8"/>
      <c r="Y112" s="8"/>
      <c r="Z112" s="8"/>
    </row>
    <row r="113" spans="1:26" ht="12.75" customHeight="1">
      <c r="A113" s="8"/>
      <c r="B113" s="8"/>
      <c r="C113" s="77"/>
      <c r="D113" s="917"/>
      <c r="E113" s="8"/>
      <c r="F113" s="8"/>
      <c r="G113" s="8"/>
      <c r="H113" s="8"/>
      <c r="I113" s="917"/>
      <c r="J113" s="917"/>
      <c r="K113" s="8"/>
      <c r="L113" s="8"/>
      <c r="M113" s="8"/>
      <c r="N113" s="8"/>
      <c r="O113" s="8"/>
      <c r="P113" s="8"/>
      <c r="Q113" s="8"/>
      <c r="R113" s="8"/>
      <c r="S113" s="8"/>
      <c r="T113" s="8"/>
      <c r="U113" s="8"/>
      <c r="V113" s="8"/>
      <c r="W113" s="8"/>
      <c r="X113" s="8"/>
      <c r="Y113" s="8"/>
      <c r="Z113" s="8"/>
    </row>
    <row r="114" spans="1:26" ht="12.75" customHeight="1">
      <c r="A114" s="8"/>
      <c r="B114" s="8"/>
      <c r="C114" s="77"/>
      <c r="D114" s="917"/>
      <c r="E114" s="8"/>
      <c r="F114" s="8"/>
      <c r="G114" s="8"/>
      <c r="H114" s="8"/>
      <c r="I114" s="917"/>
      <c r="J114" s="917"/>
      <c r="K114" s="8"/>
      <c r="L114" s="8"/>
      <c r="M114" s="8"/>
      <c r="N114" s="8"/>
      <c r="O114" s="8"/>
      <c r="P114" s="8"/>
      <c r="Q114" s="8"/>
      <c r="R114" s="8"/>
      <c r="S114" s="8"/>
      <c r="T114" s="8"/>
      <c r="U114" s="8"/>
      <c r="V114" s="8"/>
      <c r="W114" s="8"/>
      <c r="X114" s="8"/>
      <c r="Y114" s="8"/>
      <c r="Z114" s="8"/>
    </row>
    <row r="115" spans="1:26" ht="12.75" customHeight="1">
      <c r="A115" s="8"/>
      <c r="B115" s="8"/>
      <c r="C115" s="77"/>
      <c r="D115" s="917"/>
      <c r="E115" s="8"/>
      <c r="F115" s="8"/>
      <c r="G115" s="8"/>
      <c r="H115" s="8"/>
      <c r="I115" s="917"/>
      <c r="J115" s="917"/>
      <c r="K115" s="8"/>
      <c r="L115" s="8"/>
      <c r="M115" s="8"/>
      <c r="N115" s="8"/>
      <c r="O115" s="8"/>
      <c r="P115" s="8"/>
      <c r="Q115" s="8"/>
      <c r="R115" s="8"/>
      <c r="S115" s="8"/>
      <c r="T115" s="8"/>
      <c r="U115" s="8"/>
      <c r="V115" s="8"/>
      <c r="W115" s="8"/>
      <c r="X115" s="8"/>
      <c r="Y115" s="8"/>
      <c r="Z115" s="8"/>
    </row>
    <row r="116" spans="1:26" ht="12.75" customHeight="1">
      <c r="A116" s="8"/>
      <c r="B116" s="8"/>
      <c r="C116" s="77"/>
      <c r="D116" s="917"/>
      <c r="E116" s="8"/>
      <c r="F116" s="8"/>
      <c r="G116" s="8"/>
      <c r="H116" s="8"/>
      <c r="I116" s="917"/>
      <c r="J116" s="917"/>
      <c r="K116" s="8"/>
      <c r="L116" s="8"/>
      <c r="M116" s="8"/>
      <c r="N116" s="8"/>
      <c r="O116" s="8"/>
      <c r="P116" s="8"/>
      <c r="Q116" s="8"/>
      <c r="R116" s="8"/>
      <c r="S116" s="8"/>
      <c r="T116" s="8"/>
      <c r="U116" s="8"/>
      <c r="V116" s="8"/>
      <c r="W116" s="8"/>
      <c r="X116" s="8"/>
      <c r="Y116" s="8"/>
      <c r="Z116" s="8"/>
    </row>
    <row r="117" spans="1:26" ht="12.75" customHeight="1">
      <c r="A117" s="8"/>
      <c r="B117" s="8"/>
      <c r="C117" s="77"/>
      <c r="D117" s="917"/>
      <c r="E117" s="8"/>
      <c r="F117" s="8"/>
      <c r="G117" s="8"/>
      <c r="H117" s="8"/>
      <c r="I117" s="917"/>
      <c r="J117" s="917"/>
      <c r="K117" s="8"/>
      <c r="L117" s="8"/>
      <c r="M117" s="8"/>
      <c r="N117" s="8"/>
      <c r="O117" s="8"/>
      <c r="P117" s="8"/>
      <c r="Q117" s="8"/>
      <c r="R117" s="8"/>
      <c r="S117" s="8"/>
      <c r="T117" s="8"/>
      <c r="U117" s="8"/>
      <c r="V117" s="8"/>
      <c r="W117" s="8"/>
      <c r="X117" s="8"/>
      <c r="Y117" s="8"/>
      <c r="Z117" s="8"/>
    </row>
    <row r="118" spans="1:26" ht="12.75" customHeight="1">
      <c r="A118" s="8"/>
      <c r="B118" s="8"/>
      <c r="C118" s="77"/>
      <c r="D118" s="917"/>
      <c r="E118" s="8"/>
      <c r="F118" s="8"/>
      <c r="G118" s="8"/>
      <c r="H118" s="8"/>
      <c r="I118" s="917"/>
      <c r="J118" s="917"/>
      <c r="K118" s="8"/>
      <c r="L118" s="8"/>
      <c r="M118" s="8"/>
      <c r="N118" s="8"/>
      <c r="O118" s="8"/>
      <c r="P118" s="8"/>
      <c r="Q118" s="8"/>
      <c r="R118" s="8"/>
      <c r="S118" s="8"/>
      <c r="T118" s="8"/>
      <c r="U118" s="8"/>
      <c r="V118" s="8"/>
      <c r="W118" s="8"/>
      <c r="X118" s="8"/>
      <c r="Y118" s="8"/>
      <c r="Z118" s="8"/>
    </row>
    <row r="119" spans="1:26" ht="12.75" customHeight="1">
      <c r="A119" s="8"/>
      <c r="B119" s="8"/>
      <c r="C119" s="77"/>
      <c r="D119" s="917"/>
      <c r="E119" s="8"/>
      <c r="F119" s="8"/>
      <c r="G119" s="8"/>
      <c r="H119" s="8"/>
      <c r="I119" s="917"/>
      <c r="J119" s="917"/>
      <c r="K119" s="8"/>
      <c r="L119" s="8"/>
      <c r="M119" s="8"/>
      <c r="N119" s="8"/>
      <c r="O119" s="8"/>
      <c r="P119" s="8"/>
      <c r="Q119" s="8"/>
      <c r="R119" s="8"/>
      <c r="S119" s="8"/>
      <c r="T119" s="8"/>
      <c r="U119" s="8"/>
      <c r="V119" s="8"/>
      <c r="W119" s="8"/>
      <c r="X119" s="8"/>
      <c r="Y119" s="8"/>
      <c r="Z119" s="8"/>
    </row>
    <row r="120" spans="1:26" ht="12.75" customHeight="1">
      <c r="A120" s="8"/>
      <c r="B120" s="8"/>
      <c r="C120" s="77"/>
      <c r="D120" s="917"/>
      <c r="E120" s="8"/>
      <c r="F120" s="8"/>
      <c r="G120" s="8"/>
      <c r="H120" s="8"/>
      <c r="I120" s="917"/>
      <c r="J120" s="917"/>
      <c r="K120" s="8"/>
      <c r="L120" s="8"/>
      <c r="M120" s="8"/>
      <c r="N120" s="8"/>
      <c r="O120" s="8"/>
      <c r="P120" s="8"/>
      <c r="Q120" s="8"/>
      <c r="R120" s="8"/>
      <c r="S120" s="8"/>
      <c r="T120" s="8"/>
      <c r="U120" s="8"/>
      <c r="V120" s="8"/>
      <c r="W120" s="8"/>
      <c r="X120" s="8"/>
      <c r="Y120" s="8"/>
      <c r="Z120" s="8"/>
    </row>
    <row r="121" spans="1:26" ht="12.75" customHeight="1">
      <c r="A121" s="8"/>
      <c r="B121" s="8"/>
      <c r="C121" s="77"/>
      <c r="D121" s="917"/>
      <c r="E121" s="8"/>
      <c r="F121" s="8"/>
      <c r="G121" s="8"/>
      <c r="H121" s="8"/>
      <c r="I121" s="917"/>
      <c r="J121" s="917"/>
      <c r="K121" s="8"/>
      <c r="L121" s="8"/>
      <c r="M121" s="8"/>
      <c r="N121" s="8"/>
      <c r="O121" s="8"/>
      <c r="P121" s="8"/>
      <c r="Q121" s="8"/>
      <c r="R121" s="8"/>
      <c r="S121" s="8"/>
      <c r="T121" s="8"/>
      <c r="U121" s="8"/>
      <c r="V121" s="8"/>
      <c r="W121" s="8"/>
      <c r="X121" s="8"/>
      <c r="Y121" s="8"/>
      <c r="Z121" s="8"/>
    </row>
    <row r="122" spans="1:26" ht="12.75" customHeight="1">
      <c r="A122" s="8"/>
      <c r="B122" s="8"/>
      <c r="C122" s="77"/>
      <c r="D122" s="917"/>
      <c r="E122" s="8"/>
      <c r="F122" s="8"/>
      <c r="G122" s="8"/>
      <c r="H122" s="8"/>
      <c r="I122" s="917"/>
      <c r="J122" s="917"/>
      <c r="K122" s="8"/>
      <c r="L122" s="8"/>
      <c r="M122" s="8"/>
      <c r="N122" s="8"/>
      <c r="O122" s="8"/>
      <c r="P122" s="8"/>
      <c r="Q122" s="8"/>
      <c r="R122" s="8"/>
      <c r="S122" s="8"/>
      <c r="T122" s="8"/>
      <c r="U122" s="8"/>
      <c r="V122" s="8"/>
      <c r="W122" s="8"/>
      <c r="X122" s="8"/>
      <c r="Y122" s="8"/>
      <c r="Z122" s="8"/>
    </row>
    <row r="123" spans="1:26" ht="12.75" customHeight="1">
      <c r="A123" s="8"/>
      <c r="B123" s="8"/>
      <c r="C123" s="77"/>
      <c r="D123" s="917"/>
      <c r="E123" s="8"/>
      <c r="F123" s="8"/>
      <c r="G123" s="8"/>
      <c r="H123" s="8"/>
      <c r="I123" s="917"/>
      <c r="J123" s="917"/>
      <c r="K123" s="8"/>
      <c r="L123" s="8"/>
      <c r="M123" s="8"/>
      <c r="N123" s="8"/>
      <c r="O123" s="8"/>
      <c r="P123" s="8"/>
      <c r="Q123" s="8"/>
      <c r="R123" s="8"/>
      <c r="S123" s="8"/>
      <c r="T123" s="8"/>
      <c r="U123" s="8"/>
      <c r="V123" s="8"/>
      <c r="W123" s="8"/>
      <c r="X123" s="8"/>
      <c r="Y123" s="8"/>
      <c r="Z123" s="8"/>
    </row>
    <row r="124" spans="1:26" ht="12.75" customHeight="1">
      <c r="A124" s="8"/>
      <c r="B124" s="8"/>
      <c r="C124" s="77"/>
      <c r="D124" s="917"/>
      <c r="E124" s="8"/>
      <c r="F124" s="8"/>
      <c r="G124" s="8"/>
      <c r="H124" s="8"/>
      <c r="I124" s="917"/>
      <c r="J124" s="917"/>
      <c r="K124" s="8"/>
      <c r="L124" s="8"/>
      <c r="M124" s="8"/>
      <c r="N124" s="8"/>
      <c r="O124" s="8"/>
      <c r="P124" s="8"/>
      <c r="Q124" s="8"/>
      <c r="R124" s="8"/>
      <c r="S124" s="8"/>
      <c r="T124" s="8"/>
      <c r="U124" s="8"/>
      <c r="V124" s="8"/>
      <c r="W124" s="8"/>
      <c r="X124" s="8"/>
      <c r="Y124" s="8"/>
      <c r="Z124" s="8"/>
    </row>
    <row r="125" spans="1:26" ht="12.75" customHeight="1">
      <c r="A125" s="8"/>
      <c r="B125" s="8"/>
      <c r="C125" s="77"/>
      <c r="D125" s="917"/>
      <c r="E125" s="8"/>
      <c r="F125" s="8"/>
      <c r="G125" s="8"/>
      <c r="H125" s="8"/>
      <c r="I125" s="917"/>
      <c r="J125" s="917"/>
      <c r="K125" s="8"/>
      <c r="L125" s="8"/>
      <c r="M125" s="8"/>
      <c r="N125" s="8"/>
      <c r="O125" s="8"/>
      <c r="P125" s="8"/>
      <c r="Q125" s="8"/>
      <c r="R125" s="8"/>
      <c r="S125" s="8"/>
      <c r="T125" s="8"/>
      <c r="U125" s="8"/>
      <c r="V125" s="8"/>
      <c r="W125" s="8"/>
      <c r="X125" s="8"/>
      <c r="Y125" s="8"/>
      <c r="Z125" s="8"/>
    </row>
    <row r="126" spans="1:26" ht="12.75" customHeight="1">
      <c r="A126" s="8"/>
      <c r="B126" s="8"/>
      <c r="C126" s="77"/>
      <c r="D126" s="917"/>
      <c r="E126" s="8"/>
      <c r="F126" s="8"/>
      <c r="G126" s="8"/>
      <c r="H126" s="8"/>
      <c r="I126" s="917"/>
      <c r="J126" s="917"/>
      <c r="K126" s="8"/>
      <c r="L126" s="8"/>
      <c r="M126" s="8"/>
      <c r="N126" s="8"/>
      <c r="O126" s="8"/>
      <c r="P126" s="8"/>
      <c r="Q126" s="8"/>
      <c r="R126" s="8"/>
      <c r="S126" s="8"/>
      <c r="T126" s="8"/>
      <c r="U126" s="8"/>
      <c r="V126" s="8"/>
      <c r="W126" s="8"/>
      <c r="X126" s="8"/>
      <c r="Y126" s="8"/>
      <c r="Z126" s="8"/>
    </row>
    <row r="127" spans="1:26" ht="12.75" customHeight="1">
      <c r="A127" s="8"/>
      <c r="B127" s="8"/>
      <c r="C127" s="77"/>
      <c r="D127" s="917"/>
      <c r="E127" s="8"/>
      <c r="F127" s="8"/>
      <c r="G127" s="8"/>
      <c r="H127" s="8"/>
      <c r="I127" s="917"/>
      <c r="J127" s="917"/>
      <c r="K127" s="8"/>
      <c r="L127" s="8"/>
      <c r="M127" s="8"/>
      <c r="N127" s="8"/>
      <c r="O127" s="8"/>
      <c r="P127" s="8"/>
      <c r="Q127" s="8"/>
      <c r="R127" s="8"/>
      <c r="S127" s="8"/>
      <c r="T127" s="8"/>
      <c r="U127" s="8"/>
      <c r="V127" s="8"/>
      <c r="W127" s="8"/>
      <c r="X127" s="8"/>
      <c r="Y127" s="8"/>
      <c r="Z127" s="8"/>
    </row>
    <row r="128" spans="1:26" ht="12.75" customHeight="1">
      <c r="A128" s="8"/>
      <c r="B128" s="8"/>
      <c r="C128" s="77"/>
      <c r="D128" s="917"/>
      <c r="E128" s="8"/>
      <c r="F128" s="8"/>
      <c r="G128" s="8"/>
      <c r="H128" s="8"/>
      <c r="I128" s="917"/>
      <c r="J128" s="917"/>
      <c r="K128" s="8"/>
      <c r="L128" s="8"/>
      <c r="M128" s="8"/>
      <c r="N128" s="8"/>
      <c r="O128" s="8"/>
      <c r="P128" s="8"/>
      <c r="Q128" s="8"/>
      <c r="R128" s="8"/>
      <c r="S128" s="8"/>
      <c r="T128" s="8"/>
      <c r="U128" s="8"/>
      <c r="V128" s="8"/>
      <c r="W128" s="8"/>
      <c r="X128" s="8"/>
      <c r="Y128" s="8"/>
      <c r="Z128" s="8"/>
    </row>
    <row r="129" spans="1:26" ht="12.75" customHeight="1">
      <c r="A129" s="8"/>
      <c r="B129" s="8"/>
      <c r="C129" s="77"/>
      <c r="D129" s="917"/>
      <c r="E129" s="8"/>
      <c r="F129" s="8"/>
      <c r="G129" s="8"/>
      <c r="H129" s="8"/>
      <c r="I129" s="917"/>
      <c r="J129" s="917"/>
      <c r="K129" s="8"/>
      <c r="L129" s="8"/>
      <c r="M129" s="8"/>
      <c r="N129" s="8"/>
      <c r="O129" s="8"/>
      <c r="P129" s="8"/>
      <c r="Q129" s="8"/>
      <c r="R129" s="8"/>
      <c r="S129" s="8"/>
      <c r="T129" s="8"/>
      <c r="U129" s="8"/>
      <c r="V129" s="8"/>
      <c r="W129" s="8"/>
      <c r="X129" s="8"/>
      <c r="Y129" s="8"/>
      <c r="Z129" s="8"/>
    </row>
    <row r="130" spans="1:26" ht="12.75" customHeight="1">
      <c r="A130" s="8"/>
      <c r="B130" s="8"/>
      <c r="C130" s="77"/>
      <c r="D130" s="917"/>
      <c r="E130" s="8"/>
      <c r="F130" s="8"/>
      <c r="G130" s="8"/>
      <c r="H130" s="8"/>
      <c r="I130" s="917"/>
      <c r="J130" s="917"/>
      <c r="K130" s="8"/>
      <c r="L130" s="8"/>
      <c r="M130" s="8"/>
      <c r="N130" s="8"/>
      <c r="O130" s="8"/>
      <c r="P130" s="8"/>
      <c r="Q130" s="8"/>
      <c r="R130" s="8"/>
      <c r="S130" s="8"/>
      <c r="T130" s="8"/>
      <c r="U130" s="8"/>
      <c r="V130" s="8"/>
      <c r="W130" s="8"/>
      <c r="X130" s="8"/>
      <c r="Y130" s="8"/>
      <c r="Z130" s="8"/>
    </row>
    <row r="131" spans="1:26" ht="12.75" customHeight="1">
      <c r="A131" s="8"/>
      <c r="B131" s="8"/>
      <c r="C131" s="77"/>
      <c r="D131" s="917"/>
      <c r="E131" s="8"/>
      <c r="F131" s="8"/>
      <c r="G131" s="8"/>
      <c r="H131" s="8"/>
      <c r="I131" s="917"/>
      <c r="J131" s="917"/>
      <c r="K131" s="8"/>
      <c r="L131" s="8"/>
      <c r="M131" s="8"/>
      <c r="N131" s="8"/>
      <c r="O131" s="8"/>
      <c r="P131" s="8"/>
      <c r="Q131" s="8"/>
      <c r="R131" s="8"/>
      <c r="S131" s="8"/>
      <c r="T131" s="8"/>
      <c r="U131" s="8"/>
      <c r="V131" s="8"/>
      <c r="W131" s="8"/>
      <c r="X131" s="8"/>
      <c r="Y131" s="8"/>
      <c r="Z131" s="8"/>
    </row>
    <row r="132" spans="1:26" ht="12.75" customHeight="1">
      <c r="A132" s="8"/>
      <c r="B132" s="8"/>
      <c r="C132" s="77"/>
      <c r="D132" s="917"/>
      <c r="E132" s="8"/>
      <c r="F132" s="8"/>
      <c r="G132" s="8"/>
      <c r="H132" s="8"/>
      <c r="I132" s="917"/>
      <c r="J132" s="917"/>
      <c r="K132" s="8"/>
      <c r="L132" s="8"/>
      <c r="M132" s="8"/>
      <c r="N132" s="8"/>
      <c r="O132" s="8"/>
      <c r="P132" s="8"/>
      <c r="Q132" s="8"/>
      <c r="R132" s="8"/>
      <c r="S132" s="8"/>
      <c r="T132" s="8"/>
      <c r="U132" s="8"/>
      <c r="V132" s="8"/>
      <c r="W132" s="8"/>
      <c r="X132" s="8"/>
      <c r="Y132" s="8"/>
      <c r="Z132" s="8"/>
    </row>
    <row r="133" spans="1:26" ht="12.75" customHeight="1">
      <c r="A133" s="8"/>
      <c r="B133" s="8"/>
      <c r="C133" s="77"/>
      <c r="D133" s="917"/>
      <c r="E133" s="8"/>
      <c r="F133" s="8"/>
      <c r="G133" s="8"/>
      <c r="H133" s="8"/>
      <c r="I133" s="917"/>
      <c r="J133" s="917"/>
      <c r="K133" s="8"/>
      <c r="L133" s="8"/>
      <c r="M133" s="8"/>
      <c r="N133" s="8"/>
      <c r="O133" s="8"/>
      <c r="P133" s="8"/>
      <c r="Q133" s="8"/>
      <c r="R133" s="8"/>
      <c r="S133" s="8"/>
      <c r="T133" s="8"/>
      <c r="U133" s="8"/>
      <c r="V133" s="8"/>
      <c r="W133" s="8"/>
      <c r="X133" s="8"/>
      <c r="Y133" s="8"/>
      <c r="Z133" s="8"/>
    </row>
    <row r="134" spans="1:26" ht="12.75" customHeight="1">
      <c r="A134" s="8"/>
      <c r="B134" s="8"/>
      <c r="C134" s="77"/>
      <c r="D134" s="917"/>
      <c r="E134" s="8"/>
      <c r="F134" s="8"/>
      <c r="G134" s="8"/>
      <c r="H134" s="8"/>
      <c r="I134" s="917"/>
      <c r="J134" s="917"/>
      <c r="K134" s="8"/>
      <c r="L134" s="8"/>
      <c r="M134" s="8"/>
      <c r="N134" s="8"/>
      <c r="O134" s="8"/>
      <c r="P134" s="8"/>
      <c r="Q134" s="8"/>
      <c r="R134" s="8"/>
      <c r="S134" s="8"/>
      <c r="T134" s="8"/>
      <c r="U134" s="8"/>
      <c r="V134" s="8"/>
      <c r="W134" s="8"/>
      <c r="X134" s="8"/>
      <c r="Y134" s="8"/>
      <c r="Z134" s="8"/>
    </row>
    <row r="135" spans="1:26" ht="12.75" customHeight="1">
      <c r="A135" s="8"/>
      <c r="B135" s="8"/>
      <c r="C135" s="77"/>
      <c r="D135" s="917"/>
      <c r="E135" s="8"/>
      <c r="F135" s="8"/>
      <c r="G135" s="8"/>
      <c r="H135" s="8"/>
      <c r="I135" s="917"/>
      <c r="J135" s="917"/>
      <c r="K135" s="8"/>
      <c r="L135" s="8"/>
      <c r="M135" s="8"/>
      <c r="N135" s="8"/>
      <c r="O135" s="8"/>
      <c r="P135" s="8"/>
      <c r="Q135" s="8"/>
      <c r="R135" s="8"/>
      <c r="S135" s="8"/>
      <c r="T135" s="8"/>
      <c r="U135" s="8"/>
      <c r="V135" s="8"/>
      <c r="W135" s="8"/>
      <c r="X135" s="8"/>
      <c r="Y135" s="8"/>
      <c r="Z135" s="8"/>
    </row>
    <row r="136" spans="1:26" ht="12.75" customHeight="1">
      <c r="A136" s="8"/>
      <c r="B136" s="8"/>
      <c r="C136" s="77"/>
      <c r="D136" s="917"/>
      <c r="E136" s="8"/>
      <c r="F136" s="8"/>
      <c r="G136" s="8"/>
      <c r="H136" s="8"/>
      <c r="I136" s="917"/>
      <c r="J136" s="917"/>
      <c r="K136" s="8"/>
      <c r="L136" s="8"/>
      <c r="M136" s="8"/>
      <c r="N136" s="8"/>
      <c r="O136" s="8"/>
      <c r="P136" s="8"/>
      <c r="Q136" s="8"/>
      <c r="R136" s="8"/>
      <c r="S136" s="8"/>
      <c r="T136" s="8"/>
      <c r="U136" s="8"/>
      <c r="V136" s="8"/>
      <c r="W136" s="8"/>
      <c r="X136" s="8"/>
      <c r="Y136" s="8"/>
      <c r="Z136" s="8"/>
    </row>
    <row r="137" spans="1:26" ht="12.75" customHeight="1">
      <c r="A137" s="8"/>
      <c r="B137" s="8"/>
      <c r="C137" s="77"/>
      <c r="D137" s="917"/>
      <c r="E137" s="8"/>
      <c r="F137" s="8"/>
      <c r="G137" s="8"/>
      <c r="H137" s="8"/>
      <c r="I137" s="917"/>
      <c r="J137" s="917"/>
      <c r="K137" s="8"/>
      <c r="L137" s="8"/>
      <c r="M137" s="8"/>
      <c r="N137" s="8"/>
      <c r="O137" s="8"/>
      <c r="P137" s="8"/>
      <c r="Q137" s="8"/>
      <c r="R137" s="8"/>
      <c r="S137" s="8"/>
      <c r="T137" s="8"/>
      <c r="U137" s="8"/>
      <c r="V137" s="8"/>
      <c r="W137" s="8"/>
      <c r="X137" s="8"/>
      <c r="Y137" s="8"/>
      <c r="Z137" s="8"/>
    </row>
    <row r="138" spans="1:26" ht="12.75" customHeight="1">
      <c r="A138" s="8"/>
      <c r="B138" s="8"/>
      <c r="C138" s="77"/>
      <c r="D138" s="917"/>
      <c r="E138" s="8"/>
      <c r="F138" s="8"/>
      <c r="G138" s="8"/>
      <c r="H138" s="8"/>
      <c r="I138" s="917"/>
      <c r="J138" s="917"/>
      <c r="K138" s="8"/>
      <c r="L138" s="8"/>
      <c r="M138" s="8"/>
      <c r="N138" s="8"/>
      <c r="O138" s="8"/>
      <c r="P138" s="8"/>
      <c r="Q138" s="8"/>
      <c r="R138" s="8"/>
      <c r="S138" s="8"/>
      <c r="T138" s="8"/>
      <c r="U138" s="8"/>
      <c r="V138" s="8"/>
      <c r="W138" s="8"/>
      <c r="X138" s="8"/>
      <c r="Y138" s="8"/>
      <c r="Z138" s="8"/>
    </row>
    <row r="139" spans="1:26" ht="12.75" customHeight="1">
      <c r="A139" s="8"/>
      <c r="B139" s="8"/>
      <c r="C139" s="77"/>
      <c r="D139" s="917"/>
      <c r="E139" s="8"/>
      <c r="F139" s="8"/>
      <c r="G139" s="8"/>
      <c r="H139" s="8"/>
      <c r="I139" s="917"/>
      <c r="J139" s="917"/>
      <c r="K139" s="8"/>
      <c r="L139" s="8"/>
      <c r="M139" s="8"/>
      <c r="N139" s="8"/>
      <c r="O139" s="8"/>
      <c r="P139" s="8"/>
      <c r="Q139" s="8"/>
      <c r="R139" s="8"/>
      <c r="S139" s="8"/>
      <c r="T139" s="8"/>
      <c r="U139" s="8"/>
      <c r="V139" s="8"/>
      <c r="W139" s="8"/>
      <c r="X139" s="8"/>
      <c r="Y139" s="8"/>
      <c r="Z139" s="8"/>
    </row>
    <row r="140" spans="1:26" ht="12.75" customHeight="1">
      <c r="A140" s="8"/>
      <c r="B140" s="8"/>
      <c r="C140" s="77"/>
      <c r="D140" s="917"/>
      <c r="E140" s="8"/>
      <c r="F140" s="8"/>
      <c r="G140" s="8"/>
      <c r="H140" s="8"/>
      <c r="I140" s="917"/>
      <c r="J140" s="917"/>
      <c r="K140" s="8"/>
      <c r="L140" s="8"/>
      <c r="M140" s="8"/>
      <c r="N140" s="8"/>
      <c r="O140" s="8"/>
      <c r="P140" s="8"/>
      <c r="Q140" s="8"/>
      <c r="R140" s="8"/>
      <c r="S140" s="8"/>
      <c r="T140" s="8"/>
      <c r="U140" s="8"/>
      <c r="V140" s="8"/>
      <c r="W140" s="8"/>
      <c r="X140" s="8"/>
      <c r="Y140" s="8"/>
      <c r="Z140" s="8"/>
    </row>
    <row r="141" spans="1:26" ht="12.75" customHeight="1">
      <c r="A141" s="8"/>
      <c r="B141" s="8"/>
      <c r="C141" s="77"/>
      <c r="D141" s="917"/>
      <c r="E141" s="8"/>
      <c r="F141" s="8"/>
      <c r="G141" s="8"/>
      <c r="H141" s="8"/>
      <c r="I141" s="917"/>
      <c r="J141" s="917"/>
      <c r="K141" s="8"/>
      <c r="L141" s="8"/>
      <c r="M141" s="8"/>
      <c r="N141" s="8"/>
      <c r="O141" s="8"/>
      <c r="P141" s="8"/>
      <c r="Q141" s="8"/>
      <c r="R141" s="8"/>
      <c r="S141" s="8"/>
      <c r="T141" s="8"/>
      <c r="U141" s="8"/>
      <c r="V141" s="8"/>
      <c r="W141" s="8"/>
      <c r="X141" s="8"/>
      <c r="Y141" s="8"/>
      <c r="Z141" s="8"/>
    </row>
    <row r="142" spans="1:26" ht="12.75" customHeight="1">
      <c r="A142" s="8"/>
      <c r="B142" s="8"/>
      <c r="C142" s="77"/>
      <c r="D142" s="917"/>
      <c r="E142" s="8"/>
      <c r="F142" s="8"/>
      <c r="G142" s="8"/>
      <c r="H142" s="8"/>
      <c r="I142" s="917"/>
      <c r="J142" s="917"/>
      <c r="K142" s="8"/>
      <c r="L142" s="8"/>
      <c r="M142" s="8"/>
      <c r="N142" s="8"/>
      <c r="O142" s="8"/>
      <c r="P142" s="8"/>
      <c r="Q142" s="8"/>
      <c r="R142" s="8"/>
      <c r="S142" s="8"/>
      <c r="T142" s="8"/>
      <c r="U142" s="8"/>
      <c r="V142" s="8"/>
      <c r="W142" s="8"/>
      <c r="X142" s="8"/>
      <c r="Y142" s="8"/>
      <c r="Z142" s="8"/>
    </row>
    <row r="143" spans="1:26" ht="12.75" customHeight="1">
      <c r="A143" s="8"/>
      <c r="B143" s="8"/>
      <c r="C143" s="77"/>
      <c r="D143" s="917"/>
      <c r="E143" s="8"/>
      <c r="F143" s="8"/>
      <c r="G143" s="8"/>
      <c r="H143" s="8"/>
      <c r="I143" s="917"/>
      <c r="J143" s="917"/>
      <c r="K143" s="8"/>
      <c r="L143" s="8"/>
      <c r="M143" s="8"/>
      <c r="N143" s="8"/>
      <c r="O143" s="8"/>
      <c r="P143" s="8"/>
      <c r="Q143" s="8"/>
      <c r="R143" s="8"/>
      <c r="S143" s="8"/>
      <c r="T143" s="8"/>
      <c r="U143" s="8"/>
      <c r="V143" s="8"/>
      <c r="W143" s="8"/>
      <c r="X143" s="8"/>
      <c r="Y143" s="8"/>
      <c r="Z143" s="8"/>
    </row>
    <row r="144" spans="1:26" ht="12.75" customHeight="1">
      <c r="A144" s="8"/>
      <c r="B144" s="8"/>
      <c r="C144" s="77"/>
      <c r="D144" s="917"/>
      <c r="E144" s="8"/>
      <c r="F144" s="8"/>
      <c r="G144" s="8"/>
      <c r="H144" s="8"/>
      <c r="I144" s="917"/>
      <c r="J144" s="917"/>
      <c r="K144" s="8"/>
      <c r="L144" s="8"/>
      <c r="M144" s="8"/>
      <c r="N144" s="8"/>
      <c r="O144" s="8"/>
      <c r="P144" s="8"/>
      <c r="Q144" s="8"/>
      <c r="R144" s="8"/>
      <c r="S144" s="8"/>
      <c r="T144" s="8"/>
      <c r="U144" s="8"/>
      <c r="V144" s="8"/>
      <c r="W144" s="8"/>
      <c r="X144" s="8"/>
      <c r="Y144" s="8"/>
      <c r="Z144" s="8"/>
    </row>
    <row r="145" spans="1:26" ht="12.75" customHeight="1">
      <c r="A145" s="8"/>
      <c r="B145" s="8"/>
      <c r="C145" s="77"/>
      <c r="D145" s="917"/>
      <c r="E145" s="8"/>
      <c r="F145" s="8"/>
      <c r="G145" s="8"/>
      <c r="H145" s="8"/>
      <c r="I145" s="917"/>
      <c r="J145" s="917"/>
      <c r="K145" s="8"/>
      <c r="L145" s="8"/>
      <c r="M145" s="8"/>
      <c r="N145" s="8"/>
      <c r="O145" s="8"/>
      <c r="P145" s="8"/>
      <c r="Q145" s="8"/>
      <c r="R145" s="8"/>
      <c r="S145" s="8"/>
      <c r="T145" s="8"/>
      <c r="U145" s="8"/>
      <c r="V145" s="8"/>
      <c r="W145" s="8"/>
      <c r="X145" s="8"/>
      <c r="Y145" s="8"/>
      <c r="Z145" s="8"/>
    </row>
    <row r="146" spans="1:26" ht="12.75" customHeight="1">
      <c r="A146" s="8"/>
      <c r="B146" s="8"/>
      <c r="C146" s="77"/>
      <c r="D146" s="917"/>
      <c r="E146" s="8"/>
      <c r="F146" s="8"/>
      <c r="G146" s="8"/>
      <c r="H146" s="8"/>
      <c r="I146" s="917"/>
      <c r="J146" s="917"/>
      <c r="K146" s="8"/>
      <c r="L146" s="8"/>
      <c r="M146" s="8"/>
      <c r="N146" s="8"/>
      <c r="O146" s="8"/>
      <c r="P146" s="8"/>
      <c r="Q146" s="8"/>
      <c r="R146" s="8"/>
      <c r="S146" s="8"/>
      <c r="T146" s="8"/>
      <c r="U146" s="8"/>
      <c r="V146" s="8"/>
      <c r="W146" s="8"/>
      <c r="X146" s="8"/>
      <c r="Y146" s="8"/>
      <c r="Z146" s="8"/>
    </row>
    <row r="147" spans="1:26" ht="12.75" customHeight="1">
      <c r="A147" s="8"/>
      <c r="B147" s="8"/>
      <c r="C147" s="77"/>
      <c r="D147" s="917"/>
      <c r="E147" s="8"/>
      <c r="F147" s="8"/>
      <c r="G147" s="8"/>
      <c r="H147" s="8"/>
      <c r="I147" s="917"/>
      <c r="J147" s="917"/>
      <c r="K147" s="8"/>
      <c r="L147" s="8"/>
      <c r="M147" s="8"/>
      <c r="N147" s="8"/>
      <c r="O147" s="8"/>
      <c r="P147" s="8"/>
      <c r="Q147" s="8"/>
      <c r="R147" s="8"/>
      <c r="S147" s="8"/>
      <c r="T147" s="8"/>
      <c r="U147" s="8"/>
      <c r="V147" s="8"/>
      <c r="W147" s="8"/>
      <c r="X147" s="8"/>
      <c r="Y147" s="8"/>
      <c r="Z147" s="8"/>
    </row>
    <row r="148" spans="1:26" ht="12.75" customHeight="1">
      <c r="A148" s="8"/>
      <c r="B148" s="8"/>
      <c r="C148" s="77"/>
      <c r="D148" s="917"/>
      <c r="E148" s="8"/>
      <c r="F148" s="8"/>
      <c r="G148" s="8"/>
      <c r="H148" s="8"/>
      <c r="I148" s="917"/>
      <c r="J148" s="917"/>
      <c r="K148" s="8"/>
      <c r="L148" s="8"/>
      <c r="M148" s="8"/>
      <c r="N148" s="8"/>
      <c r="O148" s="8"/>
      <c r="P148" s="8"/>
      <c r="Q148" s="8"/>
      <c r="R148" s="8"/>
      <c r="S148" s="8"/>
      <c r="T148" s="8"/>
      <c r="U148" s="8"/>
      <c r="V148" s="8"/>
      <c r="W148" s="8"/>
      <c r="X148" s="8"/>
      <c r="Y148" s="8"/>
      <c r="Z148" s="8"/>
    </row>
    <row r="149" spans="1:26" ht="12.75" customHeight="1">
      <c r="A149" s="8"/>
      <c r="B149" s="8"/>
      <c r="C149" s="77"/>
      <c r="D149" s="917"/>
      <c r="E149" s="8"/>
      <c r="F149" s="8"/>
      <c r="G149" s="8"/>
      <c r="H149" s="8"/>
      <c r="I149" s="917"/>
      <c r="J149" s="917"/>
      <c r="K149" s="8"/>
      <c r="L149" s="8"/>
      <c r="M149" s="8"/>
      <c r="N149" s="8"/>
      <c r="O149" s="8"/>
      <c r="P149" s="8"/>
      <c r="Q149" s="8"/>
      <c r="R149" s="8"/>
      <c r="S149" s="8"/>
      <c r="T149" s="8"/>
      <c r="U149" s="8"/>
      <c r="V149" s="8"/>
      <c r="W149" s="8"/>
      <c r="X149" s="8"/>
      <c r="Y149" s="8"/>
      <c r="Z149" s="8"/>
    </row>
    <row r="150" spans="1:26" ht="12.75" customHeight="1">
      <c r="A150" s="8"/>
      <c r="B150" s="8"/>
      <c r="C150" s="77"/>
      <c r="D150" s="917"/>
      <c r="E150" s="8"/>
      <c r="F150" s="8"/>
      <c r="G150" s="8"/>
      <c r="H150" s="8"/>
      <c r="I150" s="917"/>
      <c r="J150" s="917"/>
      <c r="K150" s="8"/>
      <c r="L150" s="8"/>
      <c r="M150" s="8"/>
      <c r="N150" s="8"/>
      <c r="O150" s="8"/>
      <c r="P150" s="8"/>
      <c r="Q150" s="8"/>
      <c r="R150" s="8"/>
      <c r="S150" s="8"/>
      <c r="T150" s="8"/>
      <c r="U150" s="8"/>
      <c r="V150" s="8"/>
      <c r="W150" s="8"/>
      <c r="X150" s="8"/>
      <c r="Y150" s="8"/>
      <c r="Z150" s="8"/>
    </row>
    <row r="151" spans="1:26" ht="12.75" customHeight="1">
      <c r="A151" s="8"/>
      <c r="B151" s="8"/>
      <c r="C151" s="77"/>
      <c r="D151" s="917"/>
      <c r="E151" s="8"/>
      <c r="F151" s="8"/>
      <c r="G151" s="8"/>
      <c r="H151" s="8"/>
      <c r="I151" s="917"/>
      <c r="J151" s="917"/>
      <c r="K151" s="8"/>
      <c r="L151" s="8"/>
      <c r="M151" s="8"/>
      <c r="N151" s="8"/>
      <c r="O151" s="8"/>
      <c r="P151" s="8"/>
      <c r="Q151" s="8"/>
      <c r="R151" s="8"/>
      <c r="S151" s="8"/>
      <c r="T151" s="8"/>
      <c r="U151" s="8"/>
      <c r="V151" s="8"/>
      <c r="W151" s="8"/>
      <c r="X151" s="8"/>
      <c r="Y151" s="8"/>
      <c r="Z151" s="8"/>
    </row>
    <row r="152" spans="1:26" ht="12.75" customHeight="1">
      <c r="A152" s="8"/>
      <c r="B152" s="8"/>
      <c r="C152" s="77"/>
      <c r="D152" s="917"/>
      <c r="E152" s="8"/>
      <c r="F152" s="8"/>
      <c r="G152" s="8"/>
      <c r="H152" s="8"/>
      <c r="I152" s="917"/>
      <c r="J152" s="917"/>
      <c r="K152" s="8"/>
      <c r="L152" s="8"/>
      <c r="M152" s="8"/>
      <c r="N152" s="8"/>
      <c r="O152" s="8"/>
      <c r="P152" s="8"/>
      <c r="Q152" s="8"/>
      <c r="R152" s="8"/>
      <c r="S152" s="8"/>
      <c r="T152" s="8"/>
      <c r="U152" s="8"/>
      <c r="V152" s="8"/>
      <c r="W152" s="8"/>
      <c r="X152" s="8"/>
      <c r="Y152" s="8"/>
      <c r="Z152" s="8"/>
    </row>
    <row r="153" spans="1:26" ht="12.75" customHeight="1">
      <c r="A153" s="8"/>
      <c r="B153" s="8"/>
      <c r="C153" s="77"/>
      <c r="D153" s="917"/>
      <c r="E153" s="8"/>
      <c r="F153" s="8"/>
      <c r="G153" s="8"/>
      <c r="H153" s="8"/>
      <c r="I153" s="917"/>
      <c r="J153" s="917"/>
      <c r="K153" s="8"/>
      <c r="L153" s="8"/>
      <c r="M153" s="8"/>
      <c r="N153" s="8"/>
      <c r="O153" s="8"/>
      <c r="P153" s="8"/>
      <c r="Q153" s="8"/>
      <c r="R153" s="8"/>
      <c r="S153" s="8"/>
      <c r="T153" s="8"/>
      <c r="U153" s="8"/>
      <c r="V153" s="8"/>
      <c r="W153" s="8"/>
      <c r="X153" s="8"/>
      <c r="Y153" s="8"/>
      <c r="Z153" s="8"/>
    </row>
    <row r="154" spans="1:26" ht="12.75" customHeight="1">
      <c r="A154" s="8"/>
      <c r="B154" s="8"/>
      <c r="C154" s="77"/>
      <c r="D154" s="917"/>
      <c r="E154" s="8"/>
      <c r="F154" s="8"/>
      <c r="G154" s="8"/>
      <c r="H154" s="8"/>
      <c r="I154" s="917"/>
      <c r="J154" s="917"/>
      <c r="K154" s="8"/>
      <c r="L154" s="8"/>
      <c r="M154" s="8"/>
      <c r="N154" s="8"/>
      <c r="O154" s="8"/>
      <c r="P154" s="8"/>
      <c r="Q154" s="8"/>
      <c r="R154" s="8"/>
      <c r="S154" s="8"/>
      <c r="T154" s="8"/>
      <c r="U154" s="8"/>
      <c r="V154" s="8"/>
      <c r="W154" s="8"/>
      <c r="X154" s="8"/>
      <c r="Y154" s="8"/>
      <c r="Z154" s="8"/>
    </row>
    <row r="155" spans="1:26" ht="12.75" customHeight="1">
      <c r="A155" s="8"/>
      <c r="B155" s="8"/>
      <c r="C155" s="77"/>
      <c r="D155" s="917"/>
      <c r="E155" s="8"/>
      <c r="F155" s="8"/>
      <c r="G155" s="8"/>
      <c r="H155" s="8"/>
      <c r="I155" s="917"/>
      <c r="J155" s="917"/>
      <c r="K155" s="8"/>
      <c r="L155" s="8"/>
      <c r="M155" s="8"/>
      <c r="N155" s="8"/>
      <c r="O155" s="8"/>
      <c r="P155" s="8"/>
      <c r="Q155" s="8"/>
      <c r="R155" s="8"/>
      <c r="S155" s="8"/>
      <c r="T155" s="8"/>
      <c r="U155" s="8"/>
      <c r="V155" s="8"/>
      <c r="W155" s="8"/>
      <c r="X155" s="8"/>
      <c r="Y155" s="8"/>
      <c r="Z155" s="8"/>
    </row>
    <row r="156" spans="1:26" ht="12.75" customHeight="1">
      <c r="A156" s="8"/>
      <c r="B156" s="8"/>
      <c r="C156" s="77"/>
      <c r="D156" s="917"/>
      <c r="E156" s="8"/>
      <c r="F156" s="8"/>
      <c r="G156" s="8"/>
      <c r="H156" s="8"/>
      <c r="I156" s="917"/>
      <c r="J156" s="917"/>
      <c r="K156" s="8"/>
      <c r="L156" s="8"/>
      <c r="M156" s="8"/>
      <c r="N156" s="8"/>
      <c r="O156" s="8"/>
      <c r="P156" s="8"/>
      <c r="Q156" s="8"/>
      <c r="R156" s="8"/>
      <c r="S156" s="8"/>
      <c r="T156" s="8"/>
      <c r="U156" s="8"/>
      <c r="V156" s="8"/>
      <c r="W156" s="8"/>
      <c r="X156" s="8"/>
      <c r="Y156" s="8"/>
      <c r="Z156" s="8"/>
    </row>
    <row r="157" spans="1:26" ht="12.75" customHeight="1">
      <c r="A157" s="8"/>
      <c r="B157" s="8"/>
      <c r="C157" s="77"/>
      <c r="D157" s="917"/>
      <c r="E157" s="8"/>
      <c r="F157" s="8"/>
      <c r="G157" s="8"/>
      <c r="H157" s="8"/>
      <c r="I157" s="917"/>
      <c r="J157" s="917"/>
      <c r="K157" s="8"/>
      <c r="L157" s="8"/>
      <c r="M157" s="8"/>
      <c r="N157" s="8"/>
      <c r="O157" s="8"/>
      <c r="P157" s="8"/>
      <c r="Q157" s="8"/>
      <c r="R157" s="8"/>
      <c r="S157" s="8"/>
      <c r="T157" s="8"/>
      <c r="U157" s="8"/>
      <c r="V157" s="8"/>
      <c r="W157" s="8"/>
      <c r="X157" s="8"/>
      <c r="Y157" s="8"/>
      <c r="Z157" s="8"/>
    </row>
    <row r="158" spans="1:26" ht="12.75" customHeight="1">
      <c r="A158" s="8"/>
      <c r="B158" s="8"/>
      <c r="C158" s="77"/>
      <c r="D158" s="917"/>
      <c r="E158" s="8"/>
      <c r="F158" s="8"/>
      <c r="G158" s="8"/>
      <c r="H158" s="8"/>
      <c r="I158" s="917"/>
      <c r="J158" s="917"/>
      <c r="K158" s="8"/>
      <c r="L158" s="8"/>
      <c r="M158" s="8"/>
      <c r="N158" s="8"/>
      <c r="O158" s="8"/>
      <c r="P158" s="8"/>
      <c r="Q158" s="8"/>
      <c r="R158" s="8"/>
      <c r="S158" s="8"/>
      <c r="T158" s="8"/>
      <c r="U158" s="8"/>
      <c r="V158" s="8"/>
      <c r="W158" s="8"/>
      <c r="X158" s="8"/>
      <c r="Y158" s="8"/>
      <c r="Z158" s="8"/>
    </row>
    <row r="159" spans="1:26" ht="12.75" customHeight="1">
      <c r="A159" s="8"/>
      <c r="B159" s="8"/>
      <c r="C159" s="77"/>
      <c r="D159" s="917"/>
      <c r="E159" s="8"/>
      <c r="F159" s="8"/>
      <c r="G159" s="8"/>
      <c r="H159" s="8"/>
      <c r="I159" s="917"/>
      <c r="J159" s="917"/>
      <c r="K159" s="8"/>
      <c r="L159" s="8"/>
      <c r="M159" s="8"/>
      <c r="N159" s="8"/>
      <c r="O159" s="8"/>
      <c r="P159" s="8"/>
      <c r="Q159" s="8"/>
      <c r="R159" s="8"/>
      <c r="S159" s="8"/>
      <c r="T159" s="8"/>
      <c r="U159" s="8"/>
      <c r="V159" s="8"/>
      <c r="W159" s="8"/>
      <c r="X159" s="8"/>
      <c r="Y159" s="8"/>
      <c r="Z159" s="8"/>
    </row>
    <row r="160" spans="1:26" ht="12.75" customHeight="1">
      <c r="A160" s="8"/>
      <c r="B160" s="8"/>
      <c r="C160" s="77"/>
      <c r="D160" s="917"/>
      <c r="E160" s="8"/>
      <c r="F160" s="8"/>
      <c r="G160" s="8"/>
      <c r="H160" s="8"/>
      <c r="I160" s="917"/>
      <c r="J160" s="917"/>
      <c r="K160" s="8"/>
      <c r="L160" s="8"/>
      <c r="M160" s="8"/>
      <c r="N160" s="8"/>
      <c r="O160" s="8"/>
      <c r="P160" s="8"/>
      <c r="Q160" s="8"/>
      <c r="R160" s="8"/>
      <c r="S160" s="8"/>
      <c r="T160" s="8"/>
      <c r="U160" s="8"/>
      <c r="V160" s="8"/>
      <c r="W160" s="8"/>
      <c r="X160" s="8"/>
      <c r="Y160" s="8"/>
      <c r="Z160" s="8"/>
    </row>
    <row r="161" spans="1:26" ht="12.75" customHeight="1">
      <c r="A161" s="8"/>
      <c r="B161" s="8"/>
      <c r="C161" s="77"/>
      <c r="D161" s="917"/>
      <c r="E161" s="8"/>
      <c r="F161" s="8"/>
      <c r="G161" s="8"/>
      <c r="H161" s="8"/>
      <c r="I161" s="917"/>
      <c r="J161" s="917"/>
      <c r="K161" s="8"/>
      <c r="L161" s="8"/>
      <c r="M161" s="8"/>
      <c r="N161" s="8"/>
      <c r="O161" s="8"/>
      <c r="P161" s="8"/>
      <c r="Q161" s="8"/>
      <c r="R161" s="8"/>
      <c r="S161" s="8"/>
      <c r="T161" s="8"/>
      <c r="U161" s="8"/>
      <c r="V161" s="8"/>
      <c r="W161" s="8"/>
      <c r="X161" s="8"/>
      <c r="Y161" s="8"/>
      <c r="Z161" s="8"/>
    </row>
    <row r="162" spans="1:26" ht="12.75" customHeight="1">
      <c r="A162" s="8"/>
      <c r="B162" s="8"/>
      <c r="C162" s="77"/>
      <c r="D162" s="917"/>
      <c r="E162" s="8"/>
      <c r="F162" s="8"/>
      <c r="G162" s="8"/>
      <c r="H162" s="8"/>
      <c r="I162" s="917"/>
      <c r="J162" s="917"/>
      <c r="K162" s="8"/>
      <c r="L162" s="8"/>
      <c r="M162" s="8"/>
      <c r="N162" s="8"/>
      <c r="O162" s="8"/>
      <c r="P162" s="8"/>
      <c r="Q162" s="8"/>
      <c r="R162" s="8"/>
      <c r="S162" s="8"/>
      <c r="T162" s="8"/>
      <c r="U162" s="8"/>
      <c r="V162" s="8"/>
      <c r="W162" s="8"/>
      <c r="X162" s="8"/>
      <c r="Y162" s="8"/>
      <c r="Z162" s="8"/>
    </row>
    <row r="163" spans="1:26" ht="12.75" customHeight="1">
      <c r="A163" s="8"/>
      <c r="B163" s="8"/>
      <c r="C163" s="77"/>
      <c r="D163" s="917"/>
      <c r="E163" s="8"/>
      <c r="F163" s="8"/>
      <c r="G163" s="8"/>
      <c r="H163" s="8"/>
      <c r="I163" s="917"/>
      <c r="J163" s="917"/>
      <c r="K163" s="8"/>
      <c r="L163" s="8"/>
      <c r="M163" s="8"/>
      <c r="N163" s="8"/>
      <c r="O163" s="8"/>
      <c r="P163" s="8"/>
      <c r="Q163" s="8"/>
      <c r="R163" s="8"/>
      <c r="S163" s="8"/>
      <c r="T163" s="8"/>
      <c r="U163" s="8"/>
      <c r="V163" s="8"/>
      <c r="W163" s="8"/>
      <c r="X163" s="8"/>
      <c r="Y163" s="8"/>
      <c r="Z163" s="8"/>
    </row>
    <row r="164" spans="1:26" ht="12.75" customHeight="1">
      <c r="A164" s="8"/>
      <c r="B164" s="8"/>
      <c r="C164" s="77"/>
      <c r="D164" s="917"/>
      <c r="E164" s="8"/>
      <c r="F164" s="8"/>
      <c r="G164" s="8"/>
      <c r="H164" s="8"/>
      <c r="I164" s="917"/>
      <c r="J164" s="917"/>
      <c r="K164" s="8"/>
      <c r="L164" s="8"/>
      <c r="M164" s="8"/>
      <c r="N164" s="8"/>
      <c r="O164" s="8"/>
      <c r="P164" s="8"/>
      <c r="Q164" s="8"/>
      <c r="R164" s="8"/>
      <c r="S164" s="8"/>
      <c r="T164" s="8"/>
      <c r="U164" s="8"/>
      <c r="V164" s="8"/>
      <c r="W164" s="8"/>
      <c r="X164" s="8"/>
      <c r="Y164" s="8"/>
      <c r="Z164" s="8"/>
    </row>
    <row r="165" spans="1:26" ht="12.75" customHeight="1">
      <c r="A165" s="8"/>
      <c r="B165" s="8"/>
      <c r="C165" s="77"/>
      <c r="D165" s="917"/>
      <c r="E165" s="8"/>
      <c r="F165" s="8"/>
      <c r="G165" s="8"/>
      <c r="H165" s="8"/>
      <c r="I165" s="917"/>
      <c r="J165" s="917"/>
      <c r="K165" s="8"/>
      <c r="L165" s="8"/>
      <c r="M165" s="8"/>
      <c r="N165" s="8"/>
      <c r="O165" s="8"/>
      <c r="P165" s="8"/>
      <c r="Q165" s="8"/>
      <c r="R165" s="8"/>
      <c r="S165" s="8"/>
      <c r="T165" s="8"/>
      <c r="U165" s="8"/>
      <c r="V165" s="8"/>
      <c r="W165" s="8"/>
      <c r="X165" s="8"/>
      <c r="Y165" s="8"/>
      <c r="Z165" s="8"/>
    </row>
    <row r="166" spans="1:26" ht="12.75" customHeight="1">
      <c r="A166" s="8"/>
      <c r="B166" s="8"/>
      <c r="C166" s="77"/>
      <c r="D166" s="917"/>
      <c r="E166" s="8"/>
      <c r="F166" s="8"/>
      <c r="G166" s="8"/>
      <c r="H166" s="8"/>
      <c r="I166" s="917"/>
      <c r="J166" s="917"/>
      <c r="K166" s="8"/>
      <c r="L166" s="8"/>
      <c r="M166" s="8"/>
      <c r="N166" s="8"/>
      <c r="O166" s="8"/>
      <c r="P166" s="8"/>
      <c r="Q166" s="8"/>
      <c r="R166" s="8"/>
      <c r="S166" s="8"/>
      <c r="T166" s="8"/>
      <c r="U166" s="8"/>
      <c r="V166" s="8"/>
      <c r="W166" s="8"/>
      <c r="X166" s="8"/>
      <c r="Y166" s="8"/>
      <c r="Z166" s="8"/>
    </row>
    <row r="167" spans="1:26" ht="12.75" customHeight="1">
      <c r="A167" s="8"/>
      <c r="B167" s="8"/>
      <c r="C167" s="77"/>
      <c r="D167" s="917"/>
      <c r="E167" s="8"/>
      <c r="F167" s="8"/>
      <c r="G167" s="8"/>
      <c r="H167" s="8"/>
      <c r="I167" s="917"/>
      <c r="J167" s="917"/>
      <c r="K167" s="8"/>
      <c r="L167" s="8"/>
      <c r="M167" s="8"/>
      <c r="N167" s="8"/>
      <c r="O167" s="8"/>
      <c r="P167" s="8"/>
      <c r="Q167" s="8"/>
      <c r="R167" s="8"/>
      <c r="S167" s="8"/>
      <c r="T167" s="8"/>
      <c r="U167" s="8"/>
      <c r="V167" s="8"/>
      <c r="W167" s="8"/>
      <c r="X167" s="8"/>
      <c r="Y167" s="8"/>
      <c r="Z167" s="8"/>
    </row>
    <row r="168" spans="1:26" ht="12.75" customHeight="1">
      <c r="A168" s="8"/>
      <c r="B168" s="8"/>
      <c r="C168" s="77"/>
      <c r="D168" s="917"/>
      <c r="E168" s="8"/>
      <c r="F168" s="8"/>
      <c r="G168" s="8"/>
      <c r="H168" s="8"/>
      <c r="I168" s="917"/>
      <c r="J168" s="917"/>
      <c r="K168" s="8"/>
      <c r="L168" s="8"/>
      <c r="M168" s="8"/>
      <c r="N168" s="8"/>
      <c r="O168" s="8"/>
      <c r="P168" s="8"/>
      <c r="Q168" s="8"/>
      <c r="R168" s="8"/>
      <c r="S168" s="8"/>
      <c r="T168" s="8"/>
      <c r="U168" s="8"/>
      <c r="V168" s="8"/>
      <c r="W168" s="8"/>
      <c r="X168" s="8"/>
      <c r="Y168" s="8"/>
      <c r="Z168" s="8"/>
    </row>
    <row r="169" spans="1:26" ht="12.75" customHeight="1">
      <c r="A169" s="8"/>
      <c r="B169" s="8"/>
      <c r="C169" s="77"/>
      <c r="D169" s="917"/>
      <c r="E169" s="8"/>
      <c r="F169" s="8"/>
      <c r="G169" s="8"/>
      <c r="H169" s="8"/>
      <c r="I169" s="917"/>
      <c r="J169" s="917"/>
      <c r="K169" s="8"/>
      <c r="L169" s="8"/>
      <c r="M169" s="8"/>
      <c r="N169" s="8"/>
      <c r="O169" s="8"/>
      <c r="P169" s="8"/>
      <c r="Q169" s="8"/>
      <c r="R169" s="8"/>
      <c r="S169" s="8"/>
      <c r="T169" s="8"/>
      <c r="U169" s="8"/>
      <c r="V169" s="8"/>
      <c r="W169" s="8"/>
      <c r="X169" s="8"/>
      <c r="Y169" s="8"/>
      <c r="Z169" s="8"/>
    </row>
    <row r="170" spans="1:26" ht="12.75" customHeight="1">
      <c r="A170" s="8"/>
      <c r="B170" s="8"/>
      <c r="C170" s="77"/>
      <c r="D170" s="917"/>
      <c r="E170" s="8"/>
      <c r="F170" s="8"/>
      <c r="G170" s="8"/>
      <c r="H170" s="8"/>
      <c r="I170" s="917"/>
      <c r="J170" s="917"/>
      <c r="K170" s="8"/>
      <c r="L170" s="8"/>
      <c r="M170" s="8"/>
      <c r="N170" s="8"/>
      <c r="O170" s="8"/>
      <c r="P170" s="8"/>
      <c r="Q170" s="8"/>
      <c r="R170" s="8"/>
      <c r="S170" s="8"/>
      <c r="T170" s="8"/>
      <c r="U170" s="8"/>
      <c r="V170" s="8"/>
      <c r="W170" s="8"/>
      <c r="X170" s="8"/>
      <c r="Y170" s="8"/>
      <c r="Z170" s="8"/>
    </row>
    <row r="171" spans="1:26" ht="12.75" customHeight="1">
      <c r="A171" s="8"/>
      <c r="B171" s="8"/>
      <c r="C171" s="77"/>
      <c r="D171" s="917"/>
      <c r="E171" s="8"/>
      <c r="F171" s="8"/>
      <c r="G171" s="8"/>
      <c r="H171" s="8"/>
      <c r="I171" s="917"/>
      <c r="J171" s="917"/>
      <c r="K171" s="8"/>
      <c r="L171" s="8"/>
      <c r="M171" s="8"/>
      <c r="N171" s="8"/>
      <c r="O171" s="8"/>
      <c r="P171" s="8"/>
      <c r="Q171" s="8"/>
      <c r="R171" s="8"/>
      <c r="S171" s="8"/>
      <c r="T171" s="8"/>
      <c r="U171" s="8"/>
      <c r="V171" s="8"/>
      <c r="W171" s="8"/>
      <c r="X171" s="8"/>
      <c r="Y171" s="8"/>
      <c r="Z171" s="8"/>
    </row>
    <row r="172" spans="1:26" ht="12.75" customHeight="1">
      <c r="A172" s="8"/>
      <c r="B172" s="8"/>
      <c r="C172" s="77"/>
      <c r="D172" s="917"/>
      <c r="E172" s="8"/>
      <c r="F172" s="8"/>
      <c r="G172" s="8"/>
      <c r="H172" s="8"/>
      <c r="I172" s="917"/>
      <c r="J172" s="917"/>
      <c r="K172" s="8"/>
      <c r="L172" s="8"/>
      <c r="M172" s="8"/>
      <c r="N172" s="8"/>
      <c r="O172" s="8"/>
      <c r="P172" s="8"/>
      <c r="Q172" s="8"/>
      <c r="R172" s="8"/>
      <c r="S172" s="8"/>
      <c r="T172" s="8"/>
      <c r="U172" s="8"/>
      <c r="V172" s="8"/>
      <c r="W172" s="8"/>
      <c r="X172" s="8"/>
      <c r="Y172" s="8"/>
      <c r="Z172" s="8"/>
    </row>
    <row r="173" spans="1:26" ht="12.75" customHeight="1">
      <c r="A173" s="8"/>
      <c r="B173" s="8"/>
      <c r="C173" s="77"/>
      <c r="D173" s="917"/>
      <c r="E173" s="8"/>
      <c r="F173" s="8"/>
      <c r="G173" s="8"/>
      <c r="H173" s="8"/>
      <c r="I173" s="917"/>
      <c r="J173" s="917"/>
      <c r="K173" s="8"/>
      <c r="L173" s="8"/>
      <c r="M173" s="8"/>
      <c r="N173" s="8"/>
      <c r="O173" s="8"/>
      <c r="P173" s="8"/>
      <c r="Q173" s="8"/>
      <c r="R173" s="8"/>
      <c r="S173" s="8"/>
      <c r="T173" s="8"/>
      <c r="U173" s="8"/>
      <c r="V173" s="8"/>
      <c r="W173" s="8"/>
      <c r="X173" s="8"/>
      <c r="Y173" s="8"/>
      <c r="Z173" s="8"/>
    </row>
    <row r="174" spans="1:26" ht="12.75" customHeight="1">
      <c r="A174" s="8"/>
      <c r="B174" s="8"/>
      <c r="C174" s="77"/>
      <c r="D174" s="917"/>
      <c r="E174" s="8"/>
      <c r="F174" s="8"/>
      <c r="G174" s="8"/>
      <c r="H174" s="8"/>
      <c r="I174" s="917"/>
      <c r="J174" s="917"/>
      <c r="K174" s="8"/>
      <c r="L174" s="8"/>
      <c r="M174" s="8"/>
      <c r="N174" s="8"/>
      <c r="O174" s="8"/>
      <c r="P174" s="8"/>
      <c r="Q174" s="8"/>
      <c r="R174" s="8"/>
      <c r="S174" s="8"/>
      <c r="T174" s="8"/>
      <c r="U174" s="8"/>
      <c r="V174" s="8"/>
      <c r="W174" s="8"/>
      <c r="X174" s="8"/>
      <c r="Y174" s="8"/>
      <c r="Z174" s="8"/>
    </row>
    <row r="175" spans="1:26" ht="12.75" customHeight="1">
      <c r="A175" s="8"/>
      <c r="B175" s="8"/>
      <c r="C175" s="77"/>
      <c r="D175" s="917"/>
      <c r="E175" s="8"/>
      <c r="F175" s="8"/>
      <c r="G175" s="8"/>
      <c r="H175" s="8"/>
      <c r="I175" s="917"/>
      <c r="J175" s="917"/>
      <c r="K175" s="8"/>
      <c r="L175" s="8"/>
      <c r="M175" s="8"/>
      <c r="N175" s="8"/>
      <c r="O175" s="8"/>
      <c r="P175" s="8"/>
      <c r="Q175" s="8"/>
      <c r="R175" s="8"/>
      <c r="S175" s="8"/>
      <c r="T175" s="8"/>
      <c r="U175" s="8"/>
      <c r="V175" s="8"/>
      <c r="W175" s="8"/>
      <c r="X175" s="8"/>
      <c r="Y175" s="8"/>
      <c r="Z175" s="8"/>
    </row>
    <row r="176" spans="1:26" ht="12.75" customHeight="1">
      <c r="A176" s="8"/>
      <c r="B176" s="8"/>
      <c r="C176" s="77"/>
      <c r="D176" s="917"/>
      <c r="E176" s="8"/>
      <c r="F176" s="8"/>
      <c r="G176" s="8"/>
      <c r="H176" s="8"/>
      <c r="I176" s="917"/>
      <c r="J176" s="917"/>
      <c r="K176" s="8"/>
      <c r="L176" s="8"/>
      <c r="M176" s="8"/>
      <c r="N176" s="8"/>
      <c r="O176" s="8"/>
      <c r="P176" s="8"/>
      <c r="Q176" s="8"/>
      <c r="R176" s="8"/>
      <c r="S176" s="8"/>
      <c r="T176" s="8"/>
      <c r="U176" s="8"/>
      <c r="V176" s="8"/>
      <c r="W176" s="8"/>
      <c r="X176" s="8"/>
      <c r="Y176" s="8"/>
      <c r="Z176" s="8"/>
    </row>
    <row r="177" spans="1:26" ht="12.75" customHeight="1">
      <c r="A177" s="8"/>
      <c r="B177" s="8"/>
      <c r="C177" s="77"/>
      <c r="D177" s="917"/>
      <c r="E177" s="8"/>
      <c r="F177" s="8"/>
      <c r="G177" s="8"/>
      <c r="H177" s="8"/>
      <c r="I177" s="917"/>
      <c r="J177" s="917"/>
      <c r="K177" s="8"/>
      <c r="L177" s="8"/>
      <c r="M177" s="8"/>
      <c r="N177" s="8"/>
      <c r="O177" s="8"/>
      <c r="P177" s="8"/>
      <c r="Q177" s="8"/>
      <c r="R177" s="8"/>
      <c r="S177" s="8"/>
      <c r="T177" s="8"/>
      <c r="U177" s="8"/>
      <c r="V177" s="8"/>
      <c r="W177" s="8"/>
      <c r="X177" s="8"/>
      <c r="Y177" s="8"/>
      <c r="Z177" s="8"/>
    </row>
    <row r="178" spans="1:26" ht="12.75" customHeight="1">
      <c r="A178" s="8"/>
      <c r="B178" s="8"/>
      <c r="C178" s="77"/>
      <c r="D178" s="917"/>
      <c r="E178" s="8"/>
      <c r="F178" s="8"/>
      <c r="G178" s="8"/>
      <c r="H178" s="8"/>
      <c r="I178" s="917"/>
      <c r="J178" s="917"/>
      <c r="K178" s="8"/>
      <c r="L178" s="8"/>
      <c r="M178" s="8"/>
      <c r="N178" s="8"/>
      <c r="O178" s="8"/>
      <c r="P178" s="8"/>
      <c r="Q178" s="8"/>
      <c r="R178" s="8"/>
      <c r="S178" s="8"/>
      <c r="T178" s="8"/>
      <c r="U178" s="8"/>
      <c r="V178" s="8"/>
      <c r="W178" s="8"/>
      <c r="X178" s="8"/>
      <c r="Y178" s="8"/>
      <c r="Z178" s="8"/>
    </row>
    <row r="179" spans="1:26" ht="12.75" customHeight="1">
      <c r="A179" s="8"/>
      <c r="B179" s="8"/>
      <c r="C179" s="77"/>
      <c r="D179" s="917"/>
      <c r="E179" s="8"/>
      <c r="F179" s="8"/>
      <c r="G179" s="8"/>
      <c r="H179" s="8"/>
      <c r="I179" s="917"/>
      <c r="J179" s="917"/>
      <c r="K179" s="8"/>
      <c r="L179" s="8"/>
      <c r="M179" s="8"/>
      <c r="N179" s="8"/>
      <c r="O179" s="8"/>
      <c r="P179" s="8"/>
      <c r="Q179" s="8"/>
      <c r="R179" s="8"/>
      <c r="S179" s="8"/>
      <c r="T179" s="8"/>
      <c r="U179" s="8"/>
      <c r="V179" s="8"/>
      <c r="W179" s="8"/>
      <c r="X179" s="8"/>
      <c r="Y179" s="8"/>
      <c r="Z179" s="8"/>
    </row>
    <row r="180" spans="1:26" ht="12.75" customHeight="1">
      <c r="A180" s="8"/>
      <c r="B180" s="8"/>
      <c r="C180" s="77"/>
      <c r="D180" s="917"/>
      <c r="E180" s="8"/>
      <c r="F180" s="8"/>
      <c r="G180" s="8"/>
      <c r="H180" s="8"/>
      <c r="I180" s="917"/>
      <c r="J180" s="917"/>
      <c r="K180" s="8"/>
      <c r="L180" s="8"/>
      <c r="M180" s="8"/>
      <c r="N180" s="8"/>
      <c r="O180" s="8"/>
      <c r="P180" s="8"/>
      <c r="Q180" s="8"/>
      <c r="R180" s="8"/>
      <c r="S180" s="8"/>
      <c r="T180" s="8"/>
      <c r="U180" s="8"/>
      <c r="V180" s="8"/>
      <c r="W180" s="8"/>
      <c r="X180" s="8"/>
      <c r="Y180" s="8"/>
      <c r="Z180" s="8"/>
    </row>
    <row r="181" spans="1:26" ht="12.75" customHeight="1">
      <c r="A181" s="8"/>
      <c r="B181" s="8"/>
      <c r="C181" s="77"/>
      <c r="D181" s="917"/>
      <c r="E181" s="8"/>
      <c r="F181" s="8"/>
      <c r="G181" s="8"/>
      <c r="H181" s="8"/>
      <c r="I181" s="917"/>
      <c r="J181" s="917"/>
      <c r="K181" s="8"/>
      <c r="L181" s="8"/>
      <c r="M181" s="8"/>
      <c r="N181" s="8"/>
      <c r="O181" s="8"/>
      <c r="P181" s="8"/>
      <c r="Q181" s="8"/>
      <c r="R181" s="8"/>
      <c r="S181" s="8"/>
      <c r="T181" s="8"/>
      <c r="U181" s="8"/>
      <c r="V181" s="8"/>
      <c r="W181" s="8"/>
      <c r="X181" s="8"/>
      <c r="Y181" s="8"/>
      <c r="Z181" s="8"/>
    </row>
    <row r="182" spans="1:26" ht="12.75" customHeight="1">
      <c r="A182" s="8"/>
      <c r="B182" s="8"/>
      <c r="C182" s="77"/>
      <c r="D182" s="917"/>
      <c r="E182" s="8"/>
      <c r="F182" s="8"/>
      <c r="G182" s="8"/>
      <c r="H182" s="8"/>
      <c r="I182" s="917"/>
      <c r="J182" s="917"/>
      <c r="K182" s="8"/>
      <c r="L182" s="8"/>
      <c r="M182" s="8"/>
      <c r="N182" s="8"/>
      <c r="O182" s="8"/>
      <c r="P182" s="8"/>
      <c r="Q182" s="8"/>
      <c r="R182" s="8"/>
      <c r="S182" s="8"/>
      <c r="T182" s="8"/>
      <c r="U182" s="8"/>
      <c r="V182" s="8"/>
      <c r="W182" s="8"/>
      <c r="X182" s="8"/>
      <c r="Y182" s="8"/>
      <c r="Z182" s="8"/>
    </row>
    <row r="183" spans="1:26" ht="12.75" customHeight="1">
      <c r="A183" s="8"/>
      <c r="B183" s="8"/>
      <c r="C183" s="77"/>
      <c r="D183" s="917"/>
      <c r="E183" s="8"/>
      <c r="F183" s="8"/>
      <c r="G183" s="8"/>
      <c r="H183" s="8"/>
      <c r="I183" s="917"/>
      <c r="J183" s="917"/>
      <c r="K183" s="8"/>
      <c r="L183" s="8"/>
      <c r="M183" s="8"/>
      <c r="N183" s="8"/>
      <c r="O183" s="8"/>
      <c r="P183" s="8"/>
      <c r="Q183" s="8"/>
      <c r="R183" s="8"/>
      <c r="S183" s="8"/>
      <c r="T183" s="8"/>
      <c r="U183" s="8"/>
      <c r="V183" s="8"/>
      <c r="W183" s="8"/>
      <c r="X183" s="8"/>
      <c r="Y183" s="8"/>
      <c r="Z183" s="8"/>
    </row>
    <row r="184" spans="1:26" ht="12.75" customHeight="1">
      <c r="A184" s="8"/>
      <c r="B184" s="8"/>
      <c r="C184" s="77"/>
      <c r="D184" s="917"/>
      <c r="E184" s="8"/>
      <c r="F184" s="8"/>
      <c r="G184" s="8"/>
      <c r="H184" s="8"/>
      <c r="I184" s="917"/>
      <c r="J184" s="917"/>
      <c r="K184" s="8"/>
      <c r="L184" s="8"/>
      <c r="M184" s="8"/>
      <c r="N184" s="8"/>
      <c r="O184" s="8"/>
      <c r="P184" s="8"/>
      <c r="Q184" s="8"/>
      <c r="R184" s="8"/>
      <c r="S184" s="8"/>
      <c r="T184" s="8"/>
      <c r="U184" s="8"/>
      <c r="V184" s="8"/>
      <c r="W184" s="8"/>
      <c r="X184" s="8"/>
      <c r="Y184" s="8"/>
      <c r="Z184" s="8"/>
    </row>
    <row r="185" spans="1:26" ht="12.75" customHeight="1">
      <c r="A185" s="8"/>
      <c r="B185" s="8"/>
      <c r="C185" s="77"/>
      <c r="D185" s="917"/>
      <c r="E185" s="8"/>
      <c r="F185" s="8"/>
      <c r="G185" s="8"/>
      <c r="H185" s="8"/>
      <c r="I185" s="917"/>
      <c r="J185" s="917"/>
      <c r="K185" s="8"/>
      <c r="L185" s="8"/>
      <c r="M185" s="8"/>
      <c r="N185" s="8"/>
      <c r="O185" s="8"/>
      <c r="P185" s="8"/>
      <c r="Q185" s="8"/>
      <c r="R185" s="8"/>
      <c r="S185" s="8"/>
      <c r="T185" s="8"/>
      <c r="U185" s="8"/>
      <c r="V185" s="8"/>
      <c r="W185" s="8"/>
      <c r="X185" s="8"/>
      <c r="Y185" s="8"/>
      <c r="Z185" s="8"/>
    </row>
    <row r="186" spans="1:26" ht="12.75" customHeight="1">
      <c r="A186" s="8"/>
      <c r="B186" s="8"/>
      <c r="C186" s="77"/>
      <c r="D186" s="917"/>
      <c r="E186" s="8"/>
      <c r="F186" s="8"/>
      <c r="G186" s="8"/>
      <c r="H186" s="8"/>
      <c r="I186" s="917"/>
      <c r="J186" s="917"/>
      <c r="K186" s="8"/>
      <c r="L186" s="8"/>
      <c r="M186" s="8"/>
      <c r="N186" s="8"/>
      <c r="O186" s="8"/>
      <c r="P186" s="8"/>
      <c r="Q186" s="8"/>
      <c r="R186" s="8"/>
      <c r="S186" s="8"/>
      <c r="T186" s="8"/>
      <c r="U186" s="8"/>
      <c r="V186" s="8"/>
      <c r="W186" s="8"/>
      <c r="X186" s="8"/>
      <c r="Y186" s="8"/>
      <c r="Z186" s="8"/>
    </row>
    <row r="187" spans="1:26" ht="12.75" customHeight="1">
      <c r="A187" s="8"/>
      <c r="B187" s="8"/>
      <c r="C187" s="77"/>
      <c r="D187" s="917"/>
      <c r="E187" s="8"/>
      <c r="F187" s="8"/>
      <c r="G187" s="8"/>
      <c r="H187" s="8"/>
      <c r="I187" s="917"/>
      <c r="J187" s="917"/>
      <c r="K187" s="8"/>
      <c r="L187" s="8"/>
      <c r="M187" s="8"/>
      <c r="N187" s="8"/>
      <c r="O187" s="8"/>
      <c r="P187" s="8"/>
      <c r="Q187" s="8"/>
      <c r="R187" s="8"/>
      <c r="S187" s="8"/>
      <c r="T187" s="8"/>
      <c r="U187" s="8"/>
      <c r="V187" s="8"/>
      <c r="W187" s="8"/>
      <c r="X187" s="8"/>
      <c r="Y187" s="8"/>
      <c r="Z187" s="8"/>
    </row>
    <row r="188" spans="1:26" ht="12.75" customHeight="1">
      <c r="A188" s="8"/>
      <c r="B188" s="8"/>
      <c r="C188" s="77"/>
      <c r="D188" s="917"/>
      <c r="E188" s="8"/>
      <c r="F188" s="8"/>
      <c r="G188" s="8"/>
      <c r="H188" s="8"/>
      <c r="I188" s="917"/>
      <c r="J188" s="917"/>
      <c r="K188" s="8"/>
      <c r="L188" s="8"/>
      <c r="M188" s="8"/>
      <c r="N188" s="8"/>
      <c r="O188" s="8"/>
      <c r="P188" s="8"/>
      <c r="Q188" s="8"/>
      <c r="R188" s="8"/>
      <c r="S188" s="8"/>
      <c r="T188" s="8"/>
      <c r="U188" s="8"/>
      <c r="V188" s="8"/>
      <c r="W188" s="8"/>
      <c r="X188" s="8"/>
      <c r="Y188" s="8"/>
      <c r="Z188" s="8"/>
    </row>
    <row r="189" spans="1:26" ht="12.75" customHeight="1">
      <c r="A189" s="8"/>
      <c r="B189" s="8"/>
      <c r="C189" s="77"/>
      <c r="D189" s="917"/>
      <c r="E189" s="8"/>
      <c r="F189" s="8"/>
      <c r="G189" s="8"/>
      <c r="H189" s="8"/>
      <c r="I189" s="917"/>
      <c r="J189" s="917"/>
      <c r="K189" s="8"/>
      <c r="L189" s="8"/>
      <c r="M189" s="8"/>
      <c r="N189" s="8"/>
      <c r="O189" s="8"/>
      <c r="P189" s="8"/>
      <c r="Q189" s="8"/>
      <c r="R189" s="8"/>
      <c r="S189" s="8"/>
      <c r="T189" s="8"/>
      <c r="U189" s="8"/>
      <c r="V189" s="8"/>
      <c r="W189" s="8"/>
      <c r="X189" s="8"/>
      <c r="Y189" s="8"/>
      <c r="Z189" s="8"/>
    </row>
    <row r="190" spans="1:26" ht="12.75" customHeight="1">
      <c r="A190" s="8"/>
      <c r="B190" s="8"/>
      <c r="C190" s="77"/>
      <c r="D190" s="917"/>
      <c r="E190" s="8"/>
      <c r="F190" s="8"/>
      <c r="G190" s="8"/>
      <c r="H190" s="8"/>
      <c r="I190" s="917"/>
      <c r="J190" s="917"/>
      <c r="K190" s="8"/>
      <c r="L190" s="8"/>
      <c r="M190" s="8"/>
      <c r="N190" s="8"/>
      <c r="O190" s="8"/>
      <c r="P190" s="8"/>
      <c r="Q190" s="8"/>
      <c r="R190" s="8"/>
      <c r="S190" s="8"/>
      <c r="T190" s="8"/>
      <c r="U190" s="8"/>
      <c r="V190" s="8"/>
      <c r="W190" s="8"/>
      <c r="X190" s="8"/>
      <c r="Y190" s="8"/>
      <c r="Z190" s="8"/>
    </row>
    <row r="191" spans="1:26" ht="12.75" customHeight="1">
      <c r="A191" s="8"/>
      <c r="B191" s="8"/>
      <c r="C191" s="77"/>
      <c r="D191" s="917"/>
      <c r="E191" s="8"/>
      <c r="F191" s="8"/>
      <c r="G191" s="8"/>
      <c r="H191" s="8"/>
      <c r="I191" s="917"/>
      <c r="J191" s="917"/>
      <c r="K191" s="8"/>
      <c r="L191" s="8"/>
      <c r="M191" s="8"/>
      <c r="N191" s="8"/>
      <c r="O191" s="8"/>
      <c r="P191" s="8"/>
      <c r="Q191" s="8"/>
      <c r="R191" s="8"/>
      <c r="S191" s="8"/>
      <c r="T191" s="8"/>
      <c r="U191" s="8"/>
      <c r="V191" s="8"/>
      <c r="W191" s="8"/>
      <c r="X191" s="8"/>
      <c r="Y191" s="8"/>
      <c r="Z191" s="8"/>
    </row>
    <row r="192" spans="1:26" ht="12.75" customHeight="1">
      <c r="A192" s="8"/>
      <c r="B192" s="8"/>
      <c r="C192" s="77"/>
      <c r="D192" s="917"/>
      <c r="E192" s="8"/>
      <c r="F192" s="8"/>
      <c r="G192" s="8"/>
      <c r="H192" s="8"/>
      <c r="I192" s="917"/>
      <c r="J192" s="917"/>
      <c r="K192" s="8"/>
      <c r="L192" s="8"/>
      <c r="M192" s="8"/>
      <c r="N192" s="8"/>
      <c r="O192" s="8"/>
      <c r="P192" s="8"/>
      <c r="Q192" s="8"/>
      <c r="R192" s="8"/>
      <c r="S192" s="8"/>
      <c r="T192" s="8"/>
      <c r="U192" s="8"/>
      <c r="V192" s="8"/>
      <c r="W192" s="8"/>
      <c r="X192" s="8"/>
      <c r="Y192" s="8"/>
      <c r="Z192" s="8"/>
    </row>
    <row r="193" spans="1:26" ht="12.75" customHeight="1">
      <c r="A193" s="8"/>
      <c r="B193" s="8"/>
      <c r="C193" s="77"/>
      <c r="D193" s="917"/>
      <c r="E193" s="8"/>
      <c r="F193" s="8"/>
      <c r="G193" s="8"/>
      <c r="H193" s="8"/>
      <c r="I193" s="917"/>
      <c r="J193" s="917"/>
      <c r="K193" s="8"/>
      <c r="L193" s="8"/>
      <c r="M193" s="8"/>
      <c r="N193" s="8"/>
      <c r="O193" s="8"/>
      <c r="P193" s="8"/>
      <c r="Q193" s="8"/>
      <c r="R193" s="8"/>
      <c r="S193" s="8"/>
      <c r="T193" s="8"/>
      <c r="U193" s="8"/>
      <c r="V193" s="8"/>
      <c r="W193" s="8"/>
      <c r="X193" s="8"/>
      <c r="Y193" s="8"/>
      <c r="Z193" s="8"/>
    </row>
    <row r="194" spans="1:26" ht="12.75" customHeight="1">
      <c r="A194" s="8"/>
      <c r="B194" s="8"/>
      <c r="C194" s="77"/>
      <c r="D194" s="917"/>
      <c r="E194" s="8"/>
      <c r="F194" s="8"/>
      <c r="G194" s="8"/>
      <c r="H194" s="8"/>
      <c r="I194" s="917"/>
      <c r="J194" s="917"/>
      <c r="K194" s="8"/>
      <c r="L194" s="8"/>
      <c r="M194" s="8"/>
      <c r="N194" s="8"/>
      <c r="O194" s="8"/>
      <c r="P194" s="8"/>
      <c r="Q194" s="8"/>
      <c r="R194" s="8"/>
      <c r="S194" s="8"/>
      <c r="T194" s="8"/>
      <c r="U194" s="8"/>
      <c r="V194" s="8"/>
      <c r="W194" s="8"/>
      <c r="X194" s="8"/>
      <c r="Y194" s="8"/>
      <c r="Z194" s="8"/>
    </row>
    <row r="195" spans="1:26" ht="12.75" customHeight="1">
      <c r="A195" s="8"/>
      <c r="B195" s="8"/>
      <c r="C195" s="77"/>
      <c r="D195" s="917"/>
      <c r="E195" s="8"/>
      <c r="F195" s="8"/>
      <c r="G195" s="8"/>
      <c r="H195" s="8"/>
      <c r="I195" s="917"/>
      <c r="J195" s="917"/>
      <c r="K195" s="8"/>
      <c r="L195" s="8"/>
      <c r="M195" s="8"/>
      <c r="N195" s="8"/>
      <c r="O195" s="8"/>
      <c r="P195" s="8"/>
      <c r="Q195" s="8"/>
      <c r="R195" s="8"/>
      <c r="S195" s="8"/>
      <c r="T195" s="8"/>
      <c r="U195" s="8"/>
      <c r="V195" s="8"/>
      <c r="W195" s="8"/>
      <c r="X195" s="8"/>
      <c r="Y195" s="8"/>
      <c r="Z195" s="8"/>
    </row>
    <row r="196" spans="1:26" ht="12.75" customHeight="1">
      <c r="A196" s="8"/>
      <c r="B196" s="8"/>
      <c r="C196" s="77"/>
      <c r="D196" s="917"/>
      <c r="E196" s="8"/>
      <c r="F196" s="8"/>
      <c r="G196" s="8"/>
      <c r="H196" s="8"/>
      <c r="I196" s="917"/>
      <c r="J196" s="917"/>
      <c r="K196" s="8"/>
      <c r="L196" s="8"/>
      <c r="M196" s="8"/>
      <c r="N196" s="8"/>
      <c r="O196" s="8"/>
      <c r="P196" s="8"/>
      <c r="Q196" s="8"/>
      <c r="R196" s="8"/>
      <c r="S196" s="8"/>
      <c r="T196" s="8"/>
      <c r="U196" s="8"/>
      <c r="V196" s="8"/>
      <c r="W196" s="8"/>
      <c r="X196" s="8"/>
      <c r="Y196" s="8"/>
      <c r="Z196" s="8"/>
    </row>
    <row r="197" spans="1:26" ht="12.75" customHeight="1">
      <c r="A197" s="8"/>
      <c r="B197" s="8"/>
      <c r="C197" s="77"/>
      <c r="D197" s="917"/>
      <c r="E197" s="8"/>
      <c r="F197" s="8"/>
      <c r="G197" s="8"/>
      <c r="H197" s="8"/>
      <c r="I197" s="917"/>
      <c r="J197" s="917"/>
      <c r="K197" s="8"/>
      <c r="L197" s="8"/>
      <c r="M197" s="8"/>
      <c r="N197" s="8"/>
      <c r="O197" s="8"/>
      <c r="P197" s="8"/>
      <c r="Q197" s="8"/>
      <c r="R197" s="8"/>
      <c r="S197" s="8"/>
      <c r="T197" s="8"/>
      <c r="U197" s="8"/>
      <c r="V197" s="8"/>
      <c r="W197" s="8"/>
      <c r="X197" s="8"/>
      <c r="Y197" s="8"/>
      <c r="Z197" s="8"/>
    </row>
    <row r="198" spans="1:26" ht="12.75" customHeight="1">
      <c r="A198" s="8"/>
      <c r="B198" s="8"/>
      <c r="C198" s="77"/>
      <c r="D198" s="917"/>
      <c r="E198" s="8"/>
      <c r="F198" s="8"/>
      <c r="G198" s="8"/>
      <c r="H198" s="8"/>
      <c r="I198" s="917"/>
      <c r="J198" s="917"/>
      <c r="K198" s="8"/>
      <c r="L198" s="8"/>
      <c r="M198" s="8"/>
      <c r="N198" s="8"/>
      <c r="O198" s="8"/>
      <c r="P198" s="8"/>
      <c r="Q198" s="8"/>
      <c r="R198" s="8"/>
      <c r="S198" s="8"/>
      <c r="T198" s="8"/>
      <c r="U198" s="8"/>
      <c r="V198" s="8"/>
      <c r="W198" s="8"/>
      <c r="X198" s="8"/>
      <c r="Y198" s="8"/>
      <c r="Z198" s="8"/>
    </row>
    <row r="199" spans="1:26" ht="12.75" customHeight="1">
      <c r="A199" s="8"/>
      <c r="B199" s="8"/>
      <c r="C199" s="77"/>
      <c r="D199" s="917"/>
      <c r="E199" s="8"/>
      <c r="F199" s="8"/>
      <c r="G199" s="8"/>
      <c r="H199" s="8"/>
      <c r="I199" s="917"/>
      <c r="J199" s="917"/>
      <c r="K199" s="8"/>
      <c r="L199" s="8"/>
      <c r="M199" s="8"/>
      <c r="N199" s="8"/>
      <c r="O199" s="8"/>
      <c r="P199" s="8"/>
      <c r="Q199" s="8"/>
      <c r="R199" s="8"/>
      <c r="S199" s="8"/>
      <c r="T199" s="8"/>
      <c r="U199" s="8"/>
      <c r="V199" s="8"/>
      <c r="W199" s="8"/>
      <c r="X199" s="8"/>
      <c r="Y199" s="8"/>
      <c r="Z199" s="8"/>
    </row>
    <row r="200" spans="1:26" ht="12.75" customHeight="1">
      <c r="A200" s="8"/>
      <c r="B200" s="8"/>
      <c r="C200" s="77"/>
      <c r="D200" s="917"/>
      <c r="E200" s="8"/>
      <c r="F200" s="8"/>
      <c r="G200" s="8"/>
      <c r="H200" s="8"/>
      <c r="I200" s="917"/>
      <c r="J200" s="917"/>
      <c r="K200" s="8"/>
      <c r="L200" s="8"/>
      <c r="M200" s="8"/>
      <c r="N200" s="8"/>
      <c r="O200" s="8"/>
      <c r="P200" s="8"/>
      <c r="Q200" s="8"/>
      <c r="R200" s="8"/>
      <c r="S200" s="8"/>
      <c r="T200" s="8"/>
      <c r="U200" s="8"/>
      <c r="V200" s="8"/>
      <c r="W200" s="8"/>
      <c r="X200" s="8"/>
      <c r="Y200" s="8"/>
      <c r="Z200" s="8"/>
    </row>
    <row r="201" spans="1:26" ht="12.75" customHeight="1">
      <c r="A201" s="8"/>
      <c r="B201" s="8"/>
      <c r="C201" s="77"/>
      <c r="D201" s="917"/>
      <c r="E201" s="8"/>
      <c r="F201" s="8"/>
      <c r="G201" s="8"/>
      <c r="H201" s="8"/>
      <c r="I201" s="917"/>
      <c r="J201" s="917"/>
      <c r="K201" s="8"/>
      <c r="L201" s="8"/>
      <c r="M201" s="8"/>
      <c r="N201" s="8"/>
      <c r="O201" s="8"/>
      <c r="P201" s="8"/>
      <c r="Q201" s="8"/>
      <c r="R201" s="8"/>
      <c r="S201" s="8"/>
      <c r="T201" s="8"/>
      <c r="U201" s="8"/>
      <c r="V201" s="8"/>
      <c r="W201" s="8"/>
      <c r="X201" s="8"/>
      <c r="Y201" s="8"/>
      <c r="Z201" s="8"/>
    </row>
    <row r="202" spans="1:26" ht="12.75" customHeight="1">
      <c r="A202" s="8"/>
      <c r="B202" s="8"/>
      <c r="C202" s="77"/>
      <c r="D202" s="917"/>
      <c r="E202" s="8"/>
      <c r="F202" s="8"/>
      <c r="G202" s="8"/>
      <c r="H202" s="8"/>
      <c r="I202" s="917"/>
      <c r="J202" s="917"/>
      <c r="K202" s="8"/>
      <c r="L202" s="8"/>
      <c r="M202" s="8"/>
      <c r="N202" s="8"/>
      <c r="O202" s="8"/>
      <c r="P202" s="8"/>
      <c r="Q202" s="8"/>
      <c r="R202" s="8"/>
      <c r="S202" s="8"/>
      <c r="T202" s="8"/>
      <c r="U202" s="8"/>
      <c r="V202" s="8"/>
      <c r="W202" s="8"/>
      <c r="X202" s="8"/>
      <c r="Y202" s="8"/>
      <c r="Z202" s="8"/>
    </row>
    <row r="203" spans="1:26" ht="12.75" customHeight="1">
      <c r="A203" s="8"/>
      <c r="B203" s="8"/>
      <c r="C203" s="77"/>
      <c r="D203" s="917"/>
      <c r="E203" s="8"/>
      <c r="F203" s="8"/>
      <c r="G203" s="8"/>
      <c r="H203" s="8"/>
      <c r="I203" s="917"/>
      <c r="J203" s="917"/>
      <c r="K203" s="8"/>
      <c r="L203" s="8"/>
      <c r="M203" s="8"/>
      <c r="N203" s="8"/>
      <c r="O203" s="8"/>
      <c r="P203" s="8"/>
      <c r="Q203" s="8"/>
      <c r="R203" s="8"/>
      <c r="S203" s="8"/>
      <c r="T203" s="8"/>
      <c r="U203" s="8"/>
      <c r="V203" s="8"/>
      <c r="W203" s="8"/>
      <c r="X203" s="8"/>
      <c r="Y203" s="8"/>
      <c r="Z203" s="8"/>
    </row>
    <row r="204" spans="1:26" ht="12.75" customHeight="1">
      <c r="A204" s="8"/>
      <c r="B204" s="8"/>
      <c r="C204" s="77"/>
      <c r="D204" s="917"/>
      <c r="E204" s="8"/>
      <c r="F204" s="8"/>
      <c r="G204" s="8"/>
      <c r="H204" s="8"/>
      <c r="I204" s="917"/>
      <c r="J204" s="917"/>
      <c r="K204" s="8"/>
      <c r="L204" s="8"/>
      <c r="M204" s="8"/>
      <c r="N204" s="8"/>
      <c r="O204" s="8"/>
      <c r="P204" s="8"/>
      <c r="Q204" s="8"/>
      <c r="R204" s="8"/>
      <c r="S204" s="8"/>
      <c r="T204" s="8"/>
      <c r="U204" s="8"/>
      <c r="V204" s="8"/>
      <c r="W204" s="8"/>
      <c r="X204" s="8"/>
      <c r="Y204" s="8"/>
      <c r="Z204" s="8"/>
    </row>
    <row r="205" spans="1:26" ht="12.75" customHeight="1">
      <c r="A205" s="8"/>
      <c r="B205" s="8"/>
      <c r="C205" s="77"/>
      <c r="D205" s="917"/>
      <c r="E205" s="8"/>
      <c r="F205" s="8"/>
      <c r="G205" s="8"/>
      <c r="H205" s="8"/>
      <c r="I205" s="917"/>
      <c r="J205" s="917"/>
      <c r="K205" s="8"/>
      <c r="L205" s="8"/>
      <c r="M205" s="8"/>
      <c r="N205" s="8"/>
      <c r="O205" s="8"/>
      <c r="P205" s="8"/>
      <c r="Q205" s="8"/>
      <c r="R205" s="8"/>
      <c r="S205" s="8"/>
      <c r="T205" s="8"/>
      <c r="U205" s="8"/>
      <c r="V205" s="8"/>
      <c r="W205" s="8"/>
      <c r="X205" s="8"/>
      <c r="Y205" s="8"/>
      <c r="Z205" s="8"/>
    </row>
    <row r="206" spans="1:26" ht="12.75" customHeight="1">
      <c r="A206" s="8"/>
      <c r="B206" s="8"/>
      <c r="C206" s="77"/>
      <c r="D206" s="917"/>
      <c r="E206" s="8"/>
      <c r="F206" s="8"/>
      <c r="G206" s="8"/>
      <c r="H206" s="8"/>
      <c r="I206" s="917"/>
      <c r="J206" s="917"/>
      <c r="K206" s="8"/>
      <c r="L206" s="8"/>
      <c r="M206" s="8"/>
      <c r="N206" s="8"/>
      <c r="O206" s="8"/>
      <c r="P206" s="8"/>
      <c r="Q206" s="8"/>
      <c r="R206" s="8"/>
      <c r="S206" s="8"/>
      <c r="T206" s="8"/>
      <c r="U206" s="8"/>
      <c r="V206" s="8"/>
      <c r="W206" s="8"/>
      <c r="X206" s="8"/>
      <c r="Y206" s="8"/>
      <c r="Z206" s="8"/>
    </row>
    <row r="207" spans="1:26" ht="12.75" customHeight="1">
      <c r="A207" s="8"/>
      <c r="B207" s="8"/>
      <c r="C207" s="77"/>
      <c r="D207" s="917"/>
      <c r="E207" s="8"/>
      <c r="F207" s="8"/>
      <c r="G207" s="8"/>
      <c r="H207" s="8"/>
      <c r="I207" s="917"/>
      <c r="J207" s="917"/>
      <c r="K207" s="8"/>
      <c r="L207" s="8"/>
      <c r="M207" s="8"/>
      <c r="N207" s="8"/>
      <c r="O207" s="8"/>
      <c r="P207" s="8"/>
      <c r="Q207" s="8"/>
      <c r="R207" s="8"/>
      <c r="S207" s="8"/>
      <c r="T207" s="8"/>
      <c r="U207" s="8"/>
      <c r="V207" s="8"/>
      <c r="W207" s="8"/>
      <c r="X207" s="8"/>
      <c r="Y207" s="8"/>
      <c r="Z207" s="8"/>
    </row>
    <row r="208" spans="1:26" ht="12.75" customHeight="1">
      <c r="A208" s="8"/>
      <c r="B208" s="8"/>
      <c r="C208" s="77"/>
      <c r="D208" s="917"/>
      <c r="E208" s="8"/>
      <c r="F208" s="8"/>
      <c r="G208" s="8"/>
      <c r="H208" s="8"/>
      <c r="I208" s="917"/>
      <c r="J208" s="917"/>
      <c r="K208" s="8"/>
      <c r="L208" s="8"/>
      <c r="M208" s="8"/>
      <c r="N208" s="8"/>
      <c r="O208" s="8"/>
      <c r="P208" s="8"/>
      <c r="Q208" s="8"/>
      <c r="R208" s="8"/>
      <c r="S208" s="8"/>
      <c r="T208" s="8"/>
      <c r="U208" s="8"/>
      <c r="V208" s="8"/>
      <c r="W208" s="8"/>
      <c r="X208" s="8"/>
      <c r="Y208" s="8"/>
      <c r="Z208" s="8"/>
    </row>
    <row r="209" spans="1:26" ht="12.75" customHeight="1">
      <c r="A209" s="8"/>
      <c r="B209" s="8"/>
      <c r="C209" s="77"/>
      <c r="D209" s="917"/>
      <c r="E209" s="8"/>
      <c r="F209" s="8"/>
      <c r="G209" s="8"/>
      <c r="H209" s="8"/>
      <c r="I209" s="917"/>
      <c r="J209" s="917"/>
      <c r="K209" s="8"/>
      <c r="L209" s="8"/>
      <c r="M209" s="8"/>
      <c r="N209" s="8"/>
      <c r="O209" s="8"/>
      <c r="P209" s="8"/>
      <c r="Q209" s="8"/>
      <c r="R209" s="8"/>
      <c r="S209" s="8"/>
      <c r="T209" s="8"/>
      <c r="U209" s="8"/>
      <c r="V209" s="8"/>
      <c r="W209" s="8"/>
      <c r="X209" s="8"/>
      <c r="Y209" s="8"/>
      <c r="Z209" s="8"/>
    </row>
    <row r="210" spans="1:26" ht="12.75" customHeight="1">
      <c r="A210" s="8"/>
      <c r="B210" s="8"/>
      <c r="C210" s="77"/>
      <c r="D210" s="917"/>
      <c r="E210" s="8"/>
      <c r="F210" s="8"/>
      <c r="G210" s="8"/>
      <c r="H210" s="8"/>
      <c r="I210" s="917"/>
      <c r="J210" s="917"/>
      <c r="K210" s="8"/>
      <c r="L210" s="8"/>
      <c r="M210" s="8"/>
      <c r="N210" s="8"/>
      <c r="O210" s="8"/>
      <c r="P210" s="8"/>
      <c r="Q210" s="8"/>
      <c r="R210" s="8"/>
      <c r="S210" s="8"/>
      <c r="T210" s="8"/>
      <c r="U210" s="8"/>
      <c r="V210" s="8"/>
      <c r="W210" s="8"/>
      <c r="X210" s="8"/>
      <c r="Y210" s="8"/>
      <c r="Z210" s="8"/>
    </row>
    <row r="211" spans="1:26" ht="12.75" customHeight="1">
      <c r="A211" s="8"/>
      <c r="B211" s="8"/>
      <c r="C211" s="77"/>
      <c r="D211" s="917"/>
      <c r="E211" s="8"/>
      <c r="F211" s="8"/>
      <c r="G211" s="8"/>
      <c r="H211" s="8"/>
      <c r="I211" s="917"/>
      <c r="J211" s="917"/>
      <c r="K211" s="8"/>
      <c r="L211" s="8"/>
      <c r="M211" s="8"/>
      <c r="N211" s="8"/>
      <c r="O211" s="8"/>
      <c r="P211" s="8"/>
      <c r="Q211" s="8"/>
      <c r="R211" s="8"/>
      <c r="S211" s="8"/>
      <c r="T211" s="8"/>
      <c r="U211" s="8"/>
      <c r="V211" s="8"/>
      <c r="W211" s="8"/>
      <c r="X211" s="8"/>
      <c r="Y211" s="8"/>
      <c r="Z211" s="8"/>
    </row>
    <row r="212" spans="1:26" ht="12.75" customHeight="1">
      <c r="A212" s="8"/>
      <c r="B212" s="8"/>
      <c r="C212" s="77"/>
      <c r="D212" s="917"/>
      <c r="E212" s="8"/>
      <c r="F212" s="8"/>
      <c r="G212" s="8"/>
      <c r="H212" s="8"/>
      <c r="I212" s="917"/>
      <c r="J212" s="917"/>
      <c r="K212" s="8"/>
      <c r="L212" s="8"/>
      <c r="M212" s="8"/>
      <c r="N212" s="8"/>
      <c r="O212" s="8"/>
      <c r="P212" s="8"/>
      <c r="Q212" s="8"/>
      <c r="R212" s="8"/>
      <c r="S212" s="8"/>
      <c r="T212" s="8"/>
      <c r="U212" s="8"/>
      <c r="V212" s="8"/>
      <c r="W212" s="8"/>
      <c r="X212" s="8"/>
      <c r="Y212" s="8"/>
      <c r="Z212" s="8"/>
    </row>
    <row r="213" spans="1:26" ht="12.75" customHeight="1">
      <c r="A213" s="8"/>
      <c r="B213" s="8"/>
      <c r="C213" s="77"/>
      <c r="D213" s="917"/>
      <c r="E213" s="8"/>
      <c r="F213" s="8"/>
      <c r="G213" s="8"/>
      <c r="H213" s="8"/>
      <c r="I213" s="917"/>
      <c r="J213" s="917"/>
      <c r="K213" s="8"/>
      <c r="L213" s="8"/>
      <c r="M213" s="8"/>
      <c r="N213" s="8"/>
      <c r="O213" s="8"/>
      <c r="P213" s="8"/>
      <c r="Q213" s="8"/>
      <c r="R213" s="8"/>
      <c r="S213" s="8"/>
      <c r="T213" s="8"/>
      <c r="U213" s="8"/>
      <c r="V213" s="8"/>
      <c r="W213" s="8"/>
      <c r="X213" s="8"/>
      <c r="Y213" s="8"/>
      <c r="Z213" s="8"/>
    </row>
    <row r="214" spans="1:26" ht="12.75" customHeight="1">
      <c r="A214" s="8"/>
      <c r="B214" s="8"/>
      <c r="C214" s="77"/>
      <c r="D214" s="917"/>
      <c r="E214" s="8"/>
      <c r="F214" s="8"/>
      <c r="G214" s="8"/>
      <c r="H214" s="8"/>
      <c r="I214" s="917"/>
      <c r="J214" s="917"/>
      <c r="K214" s="8"/>
      <c r="L214" s="8"/>
      <c r="M214" s="8"/>
      <c r="N214" s="8"/>
      <c r="O214" s="8"/>
      <c r="P214" s="8"/>
      <c r="Q214" s="8"/>
      <c r="R214" s="8"/>
      <c r="S214" s="8"/>
      <c r="T214" s="8"/>
      <c r="U214" s="8"/>
      <c r="V214" s="8"/>
      <c r="W214" s="8"/>
      <c r="X214" s="8"/>
      <c r="Y214" s="8"/>
      <c r="Z214" s="8"/>
    </row>
    <row r="215" spans="1:26" ht="12.75" customHeight="1">
      <c r="A215" s="8"/>
      <c r="B215" s="8"/>
      <c r="C215" s="77"/>
      <c r="D215" s="917"/>
      <c r="E215" s="8"/>
      <c r="F215" s="8"/>
      <c r="G215" s="8"/>
      <c r="H215" s="8"/>
      <c r="I215" s="917"/>
      <c r="J215" s="917"/>
      <c r="K215" s="8"/>
      <c r="L215" s="8"/>
      <c r="M215" s="8"/>
      <c r="N215" s="8"/>
      <c r="O215" s="8"/>
      <c r="P215" s="8"/>
      <c r="Q215" s="8"/>
      <c r="R215" s="8"/>
      <c r="S215" s="8"/>
      <c r="T215" s="8"/>
      <c r="U215" s="8"/>
      <c r="V215" s="8"/>
      <c r="W215" s="8"/>
      <c r="X215" s="8"/>
      <c r="Y215" s="8"/>
      <c r="Z215" s="8"/>
    </row>
    <row r="216" spans="1:26" ht="12.75" customHeight="1">
      <c r="A216" s="8"/>
      <c r="B216" s="8"/>
      <c r="C216" s="77"/>
      <c r="D216" s="917"/>
      <c r="E216" s="8"/>
      <c r="F216" s="8"/>
      <c r="G216" s="8"/>
      <c r="H216" s="8"/>
      <c r="I216" s="917"/>
      <c r="J216" s="917"/>
      <c r="K216" s="8"/>
      <c r="L216" s="8"/>
      <c r="M216" s="8"/>
      <c r="N216" s="8"/>
      <c r="O216" s="8"/>
      <c r="P216" s="8"/>
      <c r="Q216" s="8"/>
      <c r="R216" s="8"/>
      <c r="S216" s="8"/>
      <c r="T216" s="8"/>
      <c r="U216" s="8"/>
      <c r="V216" s="8"/>
      <c r="W216" s="8"/>
      <c r="X216" s="8"/>
      <c r="Y216" s="8"/>
      <c r="Z216" s="8"/>
    </row>
    <row r="217" spans="1:26" ht="12.75" customHeight="1">
      <c r="A217" s="8"/>
      <c r="B217" s="8"/>
      <c r="C217" s="77"/>
      <c r="D217" s="917"/>
      <c r="E217" s="8"/>
      <c r="F217" s="8"/>
      <c r="G217" s="8"/>
      <c r="H217" s="8"/>
      <c r="I217" s="917"/>
      <c r="J217" s="917"/>
      <c r="K217" s="8"/>
      <c r="L217" s="8"/>
      <c r="M217" s="8"/>
      <c r="N217" s="8"/>
      <c r="O217" s="8"/>
      <c r="P217" s="8"/>
      <c r="Q217" s="8"/>
      <c r="R217" s="8"/>
      <c r="S217" s="8"/>
      <c r="T217" s="8"/>
      <c r="U217" s="8"/>
      <c r="V217" s="8"/>
      <c r="W217" s="8"/>
      <c r="X217" s="8"/>
      <c r="Y217" s="8"/>
      <c r="Z217" s="8"/>
    </row>
    <row r="218" spans="1:26" ht="12.75" customHeight="1">
      <c r="A218" s="8"/>
      <c r="B218" s="8"/>
      <c r="C218" s="77"/>
      <c r="D218" s="917"/>
      <c r="E218" s="8"/>
      <c r="F218" s="8"/>
      <c r="G218" s="8"/>
      <c r="H218" s="8"/>
      <c r="I218" s="917"/>
      <c r="J218" s="917"/>
      <c r="K218" s="8"/>
      <c r="L218" s="8"/>
      <c r="M218" s="8"/>
      <c r="N218" s="8"/>
      <c r="O218" s="8"/>
      <c r="P218" s="8"/>
      <c r="Q218" s="8"/>
      <c r="R218" s="8"/>
      <c r="S218" s="8"/>
      <c r="T218" s="8"/>
      <c r="U218" s="8"/>
      <c r="V218" s="8"/>
      <c r="W218" s="8"/>
      <c r="X218" s="8"/>
      <c r="Y218" s="8"/>
      <c r="Z218" s="8"/>
    </row>
    <row r="219" spans="1:26" ht="12.75" customHeight="1">
      <c r="A219" s="8"/>
      <c r="B219" s="8"/>
      <c r="C219" s="77"/>
      <c r="D219" s="917"/>
      <c r="E219" s="8"/>
      <c r="F219" s="8"/>
      <c r="G219" s="8"/>
      <c r="H219" s="8"/>
      <c r="I219" s="917"/>
      <c r="J219" s="917"/>
      <c r="K219" s="8"/>
      <c r="L219" s="8"/>
      <c r="M219" s="8"/>
      <c r="N219" s="8"/>
      <c r="O219" s="8"/>
      <c r="P219" s="8"/>
      <c r="Q219" s="8"/>
      <c r="R219" s="8"/>
      <c r="S219" s="8"/>
      <c r="T219" s="8"/>
      <c r="U219" s="8"/>
      <c r="V219" s="8"/>
      <c r="W219" s="8"/>
      <c r="X219" s="8"/>
      <c r="Y219" s="8"/>
      <c r="Z219" s="8"/>
    </row>
    <row r="220" spans="1:26" ht="12.75" customHeight="1">
      <c r="A220" s="8"/>
      <c r="B220" s="8"/>
      <c r="C220" s="77"/>
      <c r="D220" s="917"/>
      <c r="E220" s="8"/>
      <c r="F220" s="8"/>
      <c r="G220" s="8"/>
      <c r="H220" s="8"/>
      <c r="I220" s="917"/>
      <c r="J220" s="917"/>
      <c r="K220" s="8"/>
      <c r="L220" s="8"/>
      <c r="M220" s="8"/>
      <c r="N220" s="8"/>
      <c r="O220" s="8"/>
      <c r="P220" s="8"/>
      <c r="Q220" s="8"/>
      <c r="R220" s="8"/>
      <c r="S220" s="8"/>
      <c r="T220" s="8"/>
      <c r="U220" s="8"/>
      <c r="V220" s="8"/>
      <c r="W220" s="8"/>
      <c r="X220" s="8"/>
      <c r="Y220" s="8"/>
      <c r="Z220" s="8"/>
    </row>
    <row r="221" spans="1:26" ht="12.75" customHeight="1">
      <c r="A221" s="8"/>
      <c r="B221" s="8"/>
      <c r="C221" s="77"/>
      <c r="D221" s="917"/>
      <c r="E221" s="8"/>
      <c r="F221" s="8"/>
      <c r="G221" s="8"/>
      <c r="H221" s="8"/>
      <c r="I221" s="917"/>
      <c r="J221" s="917"/>
      <c r="K221" s="8"/>
      <c r="L221" s="8"/>
      <c r="M221" s="8"/>
      <c r="N221" s="8"/>
      <c r="O221" s="8"/>
      <c r="P221" s="8"/>
      <c r="Q221" s="8"/>
      <c r="R221" s="8"/>
      <c r="S221" s="8"/>
      <c r="T221" s="8"/>
      <c r="U221" s="8"/>
      <c r="V221" s="8"/>
      <c r="W221" s="8"/>
      <c r="X221" s="8"/>
      <c r="Y221" s="8"/>
      <c r="Z221" s="8"/>
    </row>
    <row r="222" spans="1:26" ht="12.75" customHeight="1">
      <c r="A222" s="8"/>
      <c r="B222" s="8"/>
      <c r="C222" s="77"/>
      <c r="D222" s="917"/>
      <c r="E222" s="8"/>
      <c r="F222" s="8"/>
      <c r="G222" s="8"/>
      <c r="H222" s="8"/>
      <c r="I222" s="917"/>
      <c r="J222" s="917"/>
      <c r="K222" s="8"/>
      <c r="L222" s="8"/>
      <c r="M222" s="8"/>
      <c r="N222" s="8"/>
      <c r="O222" s="8"/>
      <c r="P222" s="8"/>
      <c r="Q222" s="8"/>
      <c r="R222" s="8"/>
      <c r="S222" s="8"/>
      <c r="T222" s="8"/>
      <c r="U222" s="8"/>
      <c r="V222" s="8"/>
      <c r="W222" s="8"/>
      <c r="X222" s="8"/>
      <c r="Y222" s="8"/>
      <c r="Z222" s="8"/>
    </row>
    <row r="223" spans="1:26" ht="12.75" customHeight="1">
      <c r="A223" s="8"/>
      <c r="B223" s="8"/>
      <c r="C223" s="77"/>
      <c r="D223" s="917"/>
      <c r="E223" s="8"/>
      <c r="F223" s="8"/>
      <c r="G223" s="8"/>
      <c r="H223" s="8"/>
      <c r="I223" s="917"/>
      <c r="J223" s="917"/>
      <c r="K223" s="8"/>
      <c r="L223" s="8"/>
      <c r="M223" s="8"/>
      <c r="N223" s="8"/>
      <c r="O223" s="8"/>
      <c r="P223" s="8"/>
      <c r="Q223" s="8"/>
      <c r="R223" s="8"/>
      <c r="S223" s="8"/>
      <c r="T223" s="8"/>
      <c r="U223" s="8"/>
      <c r="V223" s="8"/>
      <c r="W223" s="8"/>
      <c r="X223" s="8"/>
      <c r="Y223" s="8"/>
      <c r="Z223" s="8"/>
    </row>
    <row r="224" spans="1:26" ht="12.75" customHeight="1">
      <c r="A224" s="8"/>
      <c r="B224" s="8"/>
      <c r="C224" s="77"/>
      <c r="D224" s="917"/>
      <c r="E224" s="8"/>
      <c r="F224" s="8"/>
      <c r="G224" s="8"/>
      <c r="H224" s="8"/>
      <c r="I224" s="917"/>
      <c r="J224" s="917"/>
      <c r="K224" s="8"/>
      <c r="L224" s="8"/>
      <c r="M224" s="8"/>
      <c r="N224" s="8"/>
      <c r="O224" s="8"/>
      <c r="P224" s="8"/>
      <c r="Q224" s="8"/>
      <c r="R224" s="8"/>
      <c r="S224" s="8"/>
      <c r="T224" s="8"/>
      <c r="U224" s="8"/>
      <c r="V224" s="8"/>
      <c r="W224" s="8"/>
      <c r="X224" s="8"/>
      <c r="Y224" s="8"/>
      <c r="Z224" s="8"/>
    </row>
    <row r="225" spans="1:26" ht="12.75" customHeight="1">
      <c r="A225" s="8"/>
      <c r="B225" s="8"/>
      <c r="C225" s="77"/>
      <c r="D225" s="917"/>
      <c r="E225" s="8"/>
      <c r="F225" s="8"/>
      <c r="G225" s="8"/>
      <c r="H225" s="8"/>
      <c r="I225" s="917"/>
      <c r="J225" s="917"/>
      <c r="K225" s="8"/>
      <c r="L225" s="8"/>
      <c r="M225" s="8"/>
      <c r="N225" s="8"/>
      <c r="O225" s="8"/>
      <c r="P225" s="8"/>
      <c r="Q225" s="8"/>
      <c r="R225" s="8"/>
      <c r="S225" s="8"/>
      <c r="T225" s="8"/>
      <c r="U225" s="8"/>
      <c r="V225" s="8"/>
      <c r="W225" s="8"/>
      <c r="X225" s="8"/>
      <c r="Y225" s="8"/>
      <c r="Z225" s="8"/>
    </row>
    <row r="226" spans="1:26" ht="12.75" customHeight="1">
      <c r="A226" s="8"/>
      <c r="B226" s="8"/>
      <c r="C226" s="77"/>
      <c r="D226" s="917"/>
      <c r="E226" s="8"/>
      <c r="F226" s="8"/>
      <c r="G226" s="8"/>
      <c r="H226" s="8"/>
      <c r="I226" s="917"/>
      <c r="J226" s="917"/>
      <c r="K226" s="8"/>
      <c r="L226" s="8"/>
      <c r="M226" s="8"/>
      <c r="N226" s="8"/>
      <c r="O226" s="8"/>
      <c r="P226" s="8"/>
      <c r="Q226" s="8"/>
      <c r="R226" s="8"/>
      <c r="S226" s="8"/>
      <c r="T226" s="8"/>
      <c r="U226" s="8"/>
      <c r="V226" s="8"/>
      <c r="W226" s="8"/>
      <c r="X226" s="8"/>
      <c r="Y226" s="8"/>
      <c r="Z226" s="8"/>
    </row>
    <row r="227" spans="1:26" ht="12.75" customHeight="1">
      <c r="A227" s="8"/>
      <c r="B227" s="8"/>
      <c r="C227" s="77"/>
      <c r="D227" s="917"/>
      <c r="E227" s="8"/>
      <c r="F227" s="8"/>
      <c r="G227" s="8"/>
      <c r="H227" s="8"/>
      <c r="I227" s="917"/>
      <c r="J227" s="917"/>
      <c r="K227" s="8"/>
      <c r="L227" s="8"/>
      <c r="M227" s="8"/>
      <c r="N227" s="8"/>
      <c r="O227" s="8"/>
      <c r="P227" s="8"/>
      <c r="Q227" s="8"/>
      <c r="R227" s="8"/>
      <c r="S227" s="8"/>
      <c r="T227" s="8"/>
      <c r="U227" s="8"/>
      <c r="V227" s="8"/>
      <c r="W227" s="8"/>
      <c r="X227" s="8"/>
      <c r="Y227" s="8"/>
      <c r="Z227" s="8"/>
    </row>
    <row r="228" spans="1:26" ht="12.75" customHeight="1">
      <c r="A228" s="8"/>
      <c r="B228" s="8"/>
      <c r="C228" s="77"/>
      <c r="D228" s="917"/>
      <c r="E228" s="8"/>
      <c r="F228" s="8"/>
      <c r="G228" s="8"/>
      <c r="H228" s="8"/>
      <c r="I228" s="917"/>
      <c r="J228" s="917"/>
      <c r="K228" s="8"/>
      <c r="L228" s="8"/>
      <c r="M228" s="8"/>
      <c r="N228" s="8"/>
      <c r="O228" s="8"/>
      <c r="P228" s="8"/>
      <c r="Q228" s="8"/>
      <c r="R228" s="8"/>
      <c r="S228" s="8"/>
      <c r="T228" s="8"/>
      <c r="U228" s="8"/>
      <c r="V228" s="8"/>
      <c r="W228" s="8"/>
      <c r="X228" s="8"/>
      <c r="Y228" s="8"/>
      <c r="Z228" s="8"/>
    </row>
    <row r="229" spans="1:26" ht="12.75" customHeight="1">
      <c r="A229" s="8"/>
      <c r="B229" s="8"/>
      <c r="C229" s="77"/>
      <c r="D229" s="917"/>
      <c r="E229" s="8"/>
      <c r="F229" s="8"/>
      <c r="G229" s="8"/>
      <c r="H229" s="8"/>
      <c r="I229" s="917"/>
      <c r="J229" s="917"/>
      <c r="K229" s="8"/>
      <c r="L229" s="8"/>
      <c r="M229" s="8"/>
      <c r="N229" s="8"/>
      <c r="O229" s="8"/>
      <c r="P229" s="8"/>
      <c r="Q229" s="8"/>
      <c r="R229" s="8"/>
      <c r="S229" s="8"/>
      <c r="T229" s="8"/>
      <c r="U229" s="8"/>
      <c r="V229" s="8"/>
      <c r="W229" s="8"/>
      <c r="X229" s="8"/>
      <c r="Y229" s="8"/>
      <c r="Z229" s="8"/>
    </row>
    <row r="230" spans="1:26" ht="12.75" customHeight="1">
      <c r="A230" s="8"/>
      <c r="B230" s="8"/>
      <c r="C230" s="77"/>
      <c r="D230" s="917"/>
      <c r="E230" s="8"/>
      <c r="F230" s="8"/>
      <c r="G230" s="8"/>
      <c r="H230" s="8"/>
      <c r="I230" s="917"/>
      <c r="J230" s="917"/>
      <c r="K230" s="8"/>
      <c r="L230" s="8"/>
      <c r="M230" s="8"/>
      <c r="N230" s="8"/>
      <c r="O230" s="8"/>
      <c r="P230" s="8"/>
      <c r="Q230" s="8"/>
      <c r="R230" s="8"/>
      <c r="S230" s="8"/>
      <c r="T230" s="8"/>
      <c r="U230" s="8"/>
      <c r="V230" s="8"/>
      <c r="W230" s="8"/>
      <c r="X230" s="8"/>
      <c r="Y230" s="8"/>
      <c r="Z230" s="8"/>
    </row>
    <row r="231" spans="1:26" ht="12.75" customHeight="1">
      <c r="A231" s="8"/>
      <c r="B231" s="8"/>
      <c r="C231" s="77"/>
      <c r="D231" s="917"/>
      <c r="E231" s="8"/>
      <c r="F231" s="8"/>
      <c r="G231" s="8"/>
      <c r="H231" s="8"/>
      <c r="I231" s="917"/>
      <c r="J231" s="917"/>
      <c r="K231" s="8"/>
      <c r="L231" s="8"/>
      <c r="M231" s="8"/>
      <c r="N231" s="8"/>
      <c r="O231" s="8"/>
      <c r="P231" s="8"/>
      <c r="Q231" s="8"/>
      <c r="R231" s="8"/>
      <c r="S231" s="8"/>
      <c r="T231" s="8"/>
      <c r="U231" s="8"/>
      <c r="V231" s="8"/>
      <c r="W231" s="8"/>
      <c r="X231" s="8"/>
      <c r="Y231" s="8"/>
      <c r="Z231" s="8"/>
    </row>
    <row r="232" spans="1:26" ht="12.75" customHeight="1">
      <c r="A232" s="8"/>
      <c r="B232" s="8"/>
      <c r="C232" s="77"/>
      <c r="D232" s="917"/>
      <c r="E232" s="8"/>
      <c r="F232" s="8"/>
      <c r="G232" s="8"/>
      <c r="H232" s="8"/>
      <c r="I232" s="917"/>
      <c r="J232" s="917"/>
      <c r="K232" s="8"/>
      <c r="L232" s="8"/>
      <c r="M232" s="8"/>
      <c r="N232" s="8"/>
      <c r="O232" s="8"/>
      <c r="P232" s="8"/>
      <c r="Q232" s="8"/>
      <c r="R232" s="8"/>
      <c r="S232" s="8"/>
      <c r="T232" s="8"/>
      <c r="U232" s="8"/>
      <c r="V232" s="8"/>
      <c r="W232" s="8"/>
      <c r="X232" s="8"/>
      <c r="Y232" s="8"/>
      <c r="Z232" s="8"/>
    </row>
    <row r="233" spans="1:26" ht="12.75" customHeight="1">
      <c r="A233" s="8"/>
      <c r="B233" s="8"/>
      <c r="C233" s="77"/>
      <c r="D233" s="917"/>
      <c r="E233" s="8"/>
      <c r="F233" s="8"/>
      <c r="G233" s="8"/>
      <c r="H233" s="8"/>
      <c r="I233" s="917"/>
      <c r="J233" s="917"/>
      <c r="K233" s="8"/>
      <c r="L233" s="8"/>
      <c r="M233" s="8"/>
      <c r="N233" s="8"/>
      <c r="O233" s="8"/>
      <c r="P233" s="8"/>
      <c r="Q233" s="8"/>
      <c r="R233" s="8"/>
      <c r="S233" s="8"/>
      <c r="T233" s="8"/>
      <c r="U233" s="8"/>
      <c r="V233" s="8"/>
      <c r="W233" s="8"/>
      <c r="X233" s="8"/>
      <c r="Y233" s="8"/>
      <c r="Z233" s="8"/>
    </row>
    <row r="234" spans="1:26" ht="12.75" customHeight="1">
      <c r="A234" s="8"/>
      <c r="B234" s="8"/>
      <c r="C234" s="77"/>
      <c r="D234" s="917"/>
      <c r="E234" s="8"/>
      <c r="F234" s="8"/>
      <c r="G234" s="8"/>
      <c r="H234" s="8"/>
      <c r="I234" s="917"/>
      <c r="J234" s="917"/>
      <c r="K234" s="8"/>
      <c r="L234" s="8"/>
      <c r="M234" s="8"/>
      <c r="N234" s="8"/>
      <c r="O234" s="8"/>
      <c r="P234" s="8"/>
      <c r="Q234" s="8"/>
      <c r="R234" s="8"/>
      <c r="S234" s="8"/>
      <c r="T234" s="8"/>
      <c r="U234" s="8"/>
      <c r="V234" s="8"/>
      <c r="W234" s="8"/>
      <c r="X234" s="8"/>
      <c r="Y234" s="8"/>
      <c r="Z234" s="8"/>
    </row>
    <row r="235" spans="1:26" ht="12.75" customHeight="1">
      <c r="A235" s="8"/>
      <c r="B235" s="8"/>
      <c r="C235" s="77"/>
      <c r="D235" s="917"/>
      <c r="E235" s="8"/>
      <c r="F235" s="8"/>
      <c r="G235" s="8"/>
      <c r="H235" s="8"/>
      <c r="I235" s="917"/>
      <c r="J235" s="917"/>
      <c r="K235" s="8"/>
      <c r="L235" s="8"/>
      <c r="M235" s="8"/>
      <c r="N235" s="8"/>
      <c r="O235" s="8"/>
      <c r="P235" s="8"/>
      <c r="Q235" s="8"/>
      <c r="R235" s="8"/>
      <c r="S235" s="8"/>
      <c r="T235" s="8"/>
      <c r="U235" s="8"/>
      <c r="V235" s="8"/>
      <c r="W235" s="8"/>
      <c r="X235" s="8"/>
      <c r="Y235" s="8"/>
      <c r="Z235" s="8"/>
    </row>
    <row r="236" spans="1:26" ht="12.75" customHeight="1">
      <c r="A236" s="8"/>
      <c r="B236" s="8"/>
      <c r="C236" s="77"/>
      <c r="D236" s="917"/>
      <c r="E236" s="8"/>
      <c r="F236" s="8"/>
      <c r="G236" s="8"/>
      <c r="H236" s="8"/>
      <c r="I236" s="917"/>
      <c r="J236" s="917"/>
      <c r="K236" s="8"/>
      <c r="L236" s="8"/>
      <c r="M236" s="8"/>
      <c r="N236" s="8"/>
      <c r="O236" s="8"/>
      <c r="P236" s="8"/>
      <c r="Q236" s="8"/>
      <c r="R236" s="8"/>
      <c r="S236" s="8"/>
      <c r="T236" s="8"/>
      <c r="U236" s="8"/>
      <c r="V236" s="8"/>
      <c r="W236" s="8"/>
      <c r="X236" s="8"/>
      <c r="Y236" s="8"/>
      <c r="Z236" s="8"/>
    </row>
    <row r="237" spans="1:26" ht="12.75" customHeight="1">
      <c r="A237" s="8"/>
      <c r="B237" s="8"/>
      <c r="C237" s="77"/>
      <c r="D237" s="917"/>
      <c r="E237" s="8"/>
      <c r="F237" s="8"/>
      <c r="G237" s="8"/>
      <c r="H237" s="8"/>
      <c r="I237" s="917"/>
      <c r="J237" s="917"/>
      <c r="K237" s="8"/>
      <c r="L237" s="8"/>
      <c r="M237" s="8"/>
      <c r="N237" s="8"/>
      <c r="O237" s="8"/>
      <c r="P237" s="8"/>
      <c r="Q237" s="8"/>
      <c r="R237" s="8"/>
      <c r="S237" s="8"/>
      <c r="T237" s="8"/>
      <c r="U237" s="8"/>
      <c r="V237" s="8"/>
      <c r="W237" s="8"/>
      <c r="X237" s="8"/>
      <c r="Y237" s="8"/>
      <c r="Z237" s="8"/>
    </row>
    <row r="238" spans="1:26" ht="12.75" customHeight="1">
      <c r="A238" s="8"/>
      <c r="B238" s="8"/>
      <c r="C238" s="77"/>
      <c r="D238" s="917"/>
      <c r="E238" s="8"/>
      <c r="F238" s="8"/>
      <c r="G238" s="8"/>
      <c r="H238" s="8"/>
      <c r="I238" s="917"/>
      <c r="J238" s="917"/>
      <c r="K238" s="8"/>
      <c r="L238" s="8"/>
      <c r="M238" s="8"/>
      <c r="N238" s="8"/>
      <c r="O238" s="8"/>
      <c r="P238" s="8"/>
      <c r="Q238" s="8"/>
      <c r="R238" s="8"/>
      <c r="S238" s="8"/>
      <c r="T238" s="8"/>
      <c r="U238" s="8"/>
      <c r="V238" s="8"/>
      <c r="W238" s="8"/>
      <c r="X238" s="8"/>
      <c r="Y238" s="8"/>
      <c r="Z238" s="8"/>
    </row>
    <row r="239" spans="1:26" ht="12.75" customHeight="1">
      <c r="A239" s="8"/>
      <c r="B239" s="8"/>
      <c r="C239" s="77"/>
      <c r="D239" s="917"/>
      <c r="E239" s="8"/>
      <c r="F239" s="8"/>
      <c r="G239" s="8"/>
      <c r="H239" s="8"/>
      <c r="I239" s="917"/>
      <c r="J239" s="917"/>
      <c r="K239" s="8"/>
      <c r="L239" s="8"/>
      <c r="M239" s="8"/>
      <c r="N239" s="8"/>
      <c r="O239" s="8"/>
      <c r="P239" s="8"/>
      <c r="Q239" s="8"/>
      <c r="R239" s="8"/>
      <c r="S239" s="8"/>
      <c r="T239" s="8"/>
      <c r="U239" s="8"/>
      <c r="V239" s="8"/>
      <c r="W239" s="8"/>
      <c r="X239" s="8"/>
      <c r="Y239" s="8"/>
      <c r="Z239" s="8"/>
    </row>
    <row r="240" spans="1:26" ht="12.75" customHeight="1">
      <c r="A240" s="8"/>
      <c r="B240" s="8"/>
      <c r="C240" s="77"/>
      <c r="D240" s="917"/>
      <c r="E240" s="8"/>
      <c r="F240" s="8"/>
      <c r="G240" s="8"/>
      <c r="H240" s="8"/>
      <c r="I240" s="917"/>
      <c r="J240" s="917"/>
      <c r="K240" s="8"/>
      <c r="L240" s="8"/>
      <c r="M240" s="8"/>
      <c r="N240" s="8"/>
      <c r="O240" s="8"/>
      <c r="P240" s="8"/>
      <c r="Q240" s="8"/>
      <c r="R240" s="8"/>
      <c r="S240" s="8"/>
      <c r="T240" s="8"/>
      <c r="U240" s="8"/>
      <c r="V240" s="8"/>
      <c r="W240" s="8"/>
      <c r="X240" s="8"/>
      <c r="Y240" s="8"/>
      <c r="Z240" s="8"/>
    </row>
    <row r="241" spans="1:26" ht="12.75" customHeight="1">
      <c r="A241" s="8"/>
      <c r="B241" s="8"/>
      <c r="C241" s="77"/>
      <c r="D241" s="917"/>
      <c r="E241" s="8"/>
      <c r="F241" s="8"/>
      <c r="G241" s="8"/>
      <c r="H241" s="8"/>
      <c r="I241" s="917"/>
      <c r="J241" s="917"/>
      <c r="K241" s="8"/>
      <c r="L241" s="8"/>
      <c r="M241" s="8"/>
      <c r="N241" s="8"/>
      <c r="O241" s="8"/>
      <c r="P241" s="8"/>
      <c r="Q241" s="8"/>
      <c r="R241" s="8"/>
      <c r="S241" s="8"/>
      <c r="T241" s="8"/>
      <c r="U241" s="8"/>
      <c r="V241" s="8"/>
      <c r="W241" s="8"/>
      <c r="X241" s="8"/>
      <c r="Y241" s="8"/>
      <c r="Z241" s="8"/>
    </row>
    <row r="242" spans="1:26" ht="12.75" customHeight="1">
      <c r="A242" s="8"/>
      <c r="B242" s="8"/>
      <c r="C242" s="77"/>
      <c r="D242" s="917"/>
      <c r="E242" s="8"/>
      <c r="F242" s="8"/>
      <c r="G242" s="8"/>
      <c r="H242" s="8"/>
      <c r="I242" s="917"/>
      <c r="J242" s="917"/>
      <c r="K242" s="8"/>
      <c r="L242" s="8"/>
      <c r="M242" s="8"/>
      <c r="N242" s="8"/>
      <c r="O242" s="8"/>
      <c r="P242" s="8"/>
      <c r="Q242" s="8"/>
      <c r="R242" s="8"/>
      <c r="S242" s="8"/>
      <c r="T242" s="8"/>
      <c r="U242" s="8"/>
      <c r="V242" s="8"/>
      <c r="W242" s="8"/>
      <c r="X242" s="8"/>
      <c r="Y242" s="8"/>
      <c r="Z242" s="8"/>
    </row>
    <row r="243" spans="1:26" ht="12.75" customHeight="1">
      <c r="A243" s="8"/>
      <c r="B243" s="8"/>
      <c r="C243" s="77"/>
      <c r="D243" s="917"/>
      <c r="E243" s="8"/>
      <c r="F243" s="8"/>
      <c r="G243" s="8"/>
      <c r="H243" s="8"/>
      <c r="I243" s="917"/>
      <c r="J243" s="917"/>
      <c r="K243" s="8"/>
      <c r="L243" s="8"/>
      <c r="M243" s="8"/>
      <c r="N243" s="8"/>
      <c r="O243" s="8"/>
      <c r="P243" s="8"/>
      <c r="Q243" s="8"/>
      <c r="R243" s="8"/>
      <c r="S243" s="8"/>
      <c r="T243" s="8"/>
      <c r="U243" s="8"/>
      <c r="V243" s="8"/>
      <c r="W243" s="8"/>
      <c r="X243" s="8"/>
      <c r="Y243" s="8"/>
      <c r="Z243" s="8"/>
    </row>
    <row r="244" spans="1:26" ht="12.75" customHeight="1">
      <c r="A244" s="8"/>
      <c r="B244" s="8"/>
      <c r="C244" s="77"/>
      <c r="D244" s="917"/>
      <c r="E244" s="8"/>
      <c r="F244" s="8"/>
      <c r="G244" s="8"/>
      <c r="H244" s="8"/>
      <c r="I244" s="917"/>
      <c r="J244" s="917"/>
      <c r="K244" s="8"/>
      <c r="L244" s="8"/>
      <c r="M244" s="8"/>
      <c r="N244" s="8"/>
      <c r="O244" s="8"/>
      <c r="P244" s="8"/>
      <c r="Q244" s="8"/>
      <c r="R244" s="8"/>
      <c r="S244" s="8"/>
      <c r="T244" s="8"/>
      <c r="U244" s="8"/>
      <c r="V244" s="8"/>
      <c r="W244" s="8"/>
      <c r="X244" s="8"/>
      <c r="Y244" s="8"/>
      <c r="Z244" s="8"/>
    </row>
    <row r="245" spans="1:26" ht="12.75" customHeight="1">
      <c r="A245" s="8"/>
      <c r="B245" s="8"/>
      <c r="C245" s="77"/>
      <c r="D245" s="917"/>
      <c r="E245" s="8"/>
      <c r="F245" s="8"/>
      <c r="G245" s="8"/>
      <c r="H245" s="8"/>
      <c r="I245" s="917"/>
      <c r="J245" s="917"/>
      <c r="K245" s="8"/>
      <c r="L245" s="8"/>
      <c r="M245" s="8"/>
      <c r="N245" s="8"/>
      <c r="O245" s="8"/>
      <c r="P245" s="8"/>
      <c r="Q245" s="8"/>
      <c r="R245" s="8"/>
      <c r="S245" s="8"/>
      <c r="T245" s="8"/>
      <c r="U245" s="8"/>
      <c r="V245" s="8"/>
      <c r="W245" s="8"/>
      <c r="X245" s="8"/>
      <c r="Y245" s="8"/>
      <c r="Z245" s="8"/>
    </row>
    <row r="246" spans="1:26" ht="12.75" customHeight="1">
      <c r="A246" s="8"/>
      <c r="B246" s="8"/>
      <c r="C246" s="77"/>
      <c r="D246" s="917"/>
      <c r="E246" s="8"/>
      <c r="F246" s="8"/>
      <c r="G246" s="8"/>
      <c r="H246" s="8"/>
      <c r="I246" s="917"/>
      <c r="J246" s="917"/>
      <c r="K246" s="8"/>
      <c r="L246" s="8"/>
      <c r="M246" s="8"/>
      <c r="N246" s="8"/>
      <c r="O246" s="8"/>
      <c r="P246" s="8"/>
      <c r="Q246" s="8"/>
      <c r="R246" s="8"/>
      <c r="S246" s="8"/>
      <c r="T246" s="8"/>
      <c r="U246" s="8"/>
      <c r="V246" s="8"/>
      <c r="W246" s="8"/>
      <c r="X246" s="8"/>
      <c r="Y246" s="8"/>
      <c r="Z246" s="8"/>
    </row>
    <row r="247" spans="1:26" ht="12.75" customHeight="1">
      <c r="A247" s="8"/>
      <c r="B247" s="8"/>
      <c r="C247" s="77"/>
      <c r="D247" s="917"/>
      <c r="E247" s="8"/>
      <c r="F247" s="8"/>
      <c r="G247" s="8"/>
      <c r="H247" s="8"/>
      <c r="I247" s="917"/>
      <c r="J247" s="917"/>
      <c r="K247" s="8"/>
      <c r="L247" s="8"/>
      <c r="M247" s="8"/>
      <c r="N247" s="8"/>
      <c r="O247" s="8"/>
      <c r="P247" s="8"/>
      <c r="Q247" s="8"/>
      <c r="R247" s="8"/>
      <c r="S247" s="8"/>
      <c r="T247" s="8"/>
      <c r="U247" s="8"/>
      <c r="V247" s="8"/>
      <c r="W247" s="8"/>
      <c r="X247" s="8"/>
      <c r="Y247" s="8"/>
      <c r="Z247" s="8"/>
    </row>
    <row r="248" spans="1:26" ht="12.75" customHeight="1">
      <c r="A248" s="8"/>
      <c r="B248" s="8"/>
      <c r="C248" s="77"/>
      <c r="D248" s="917"/>
      <c r="E248" s="8"/>
      <c r="F248" s="8"/>
      <c r="G248" s="8"/>
      <c r="H248" s="8"/>
      <c r="I248" s="917"/>
      <c r="J248" s="917"/>
      <c r="K248" s="8"/>
      <c r="L248" s="8"/>
      <c r="M248" s="8"/>
      <c r="N248" s="8"/>
      <c r="O248" s="8"/>
      <c r="P248" s="8"/>
      <c r="Q248" s="8"/>
      <c r="R248" s="8"/>
      <c r="S248" s="8"/>
      <c r="T248" s="8"/>
      <c r="U248" s="8"/>
      <c r="V248" s="8"/>
      <c r="W248" s="8"/>
      <c r="X248" s="8"/>
      <c r="Y248" s="8"/>
      <c r="Z248" s="8"/>
    </row>
    <row r="249" spans="1:26" ht="12.75" customHeight="1">
      <c r="A249" s="8"/>
      <c r="B249" s="8"/>
      <c r="C249" s="77"/>
      <c r="D249" s="917"/>
      <c r="E249" s="8"/>
      <c r="F249" s="8"/>
      <c r="G249" s="8"/>
      <c r="H249" s="8"/>
      <c r="I249" s="917"/>
      <c r="J249" s="917"/>
      <c r="K249" s="8"/>
      <c r="L249" s="8"/>
      <c r="M249" s="8"/>
      <c r="N249" s="8"/>
      <c r="O249" s="8"/>
      <c r="P249" s="8"/>
      <c r="Q249" s="8"/>
      <c r="R249" s="8"/>
      <c r="S249" s="8"/>
      <c r="T249" s="8"/>
      <c r="U249" s="8"/>
      <c r="V249" s="8"/>
      <c r="W249" s="8"/>
      <c r="X249" s="8"/>
      <c r="Y249" s="8"/>
      <c r="Z249" s="8"/>
    </row>
    <row r="250" spans="1:26" ht="12.75" customHeight="1">
      <c r="A250" s="8"/>
      <c r="B250" s="8"/>
      <c r="C250" s="77"/>
      <c r="D250" s="917"/>
      <c r="E250" s="8"/>
      <c r="F250" s="8"/>
      <c r="G250" s="8"/>
      <c r="H250" s="8"/>
      <c r="I250" s="917"/>
      <c r="J250" s="917"/>
      <c r="K250" s="8"/>
      <c r="L250" s="8"/>
      <c r="M250" s="8"/>
      <c r="N250" s="8"/>
      <c r="O250" s="8"/>
      <c r="P250" s="8"/>
      <c r="Q250" s="8"/>
      <c r="R250" s="8"/>
      <c r="S250" s="8"/>
      <c r="T250" s="8"/>
      <c r="U250" s="8"/>
      <c r="V250" s="8"/>
      <c r="W250" s="8"/>
      <c r="X250" s="8"/>
      <c r="Y250" s="8"/>
      <c r="Z250" s="8"/>
    </row>
    <row r="251" spans="1:26" ht="12.75" customHeight="1">
      <c r="A251" s="8"/>
      <c r="B251" s="8"/>
      <c r="C251" s="77"/>
      <c r="D251" s="917"/>
      <c r="E251" s="8"/>
      <c r="F251" s="8"/>
      <c r="G251" s="8"/>
      <c r="H251" s="8"/>
      <c r="I251" s="917"/>
      <c r="J251" s="917"/>
      <c r="K251" s="8"/>
      <c r="L251" s="8"/>
      <c r="M251" s="8"/>
      <c r="N251" s="8"/>
      <c r="O251" s="8"/>
      <c r="P251" s="8"/>
      <c r="Q251" s="8"/>
      <c r="R251" s="8"/>
      <c r="S251" s="8"/>
      <c r="T251" s="8"/>
      <c r="U251" s="8"/>
      <c r="V251" s="8"/>
      <c r="W251" s="8"/>
      <c r="X251" s="8"/>
      <c r="Y251" s="8"/>
      <c r="Z251" s="8"/>
    </row>
    <row r="252" spans="1:26" ht="12.75" customHeight="1">
      <c r="A252" s="8"/>
      <c r="B252" s="8"/>
      <c r="C252" s="77"/>
      <c r="D252" s="917"/>
      <c r="E252" s="8"/>
      <c r="F252" s="8"/>
      <c r="G252" s="8"/>
      <c r="H252" s="8"/>
      <c r="I252" s="917"/>
      <c r="J252" s="917"/>
      <c r="K252" s="8"/>
      <c r="L252" s="8"/>
      <c r="M252" s="8"/>
      <c r="N252" s="8"/>
      <c r="O252" s="8"/>
      <c r="P252" s="8"/>
      <c r="Q252" s="8"/>
      <c r="R252" s="8"/>
      <c r="S252" s="8"/>
      <c r="T252" s="8"/>
      <c r="U252" s="8"/>
      <c r="V252" s="8"/>
      <c r="W252" s="8"/>
      <c r="X252" s="8"/>
      <c r="Y252" s="8"/>
      <c r="Z252" s="8"/>
    </row>
    <row r="253" spans="1:26" ht="12.75" customHeight="1">
      <c r="A253" s="8"/>
      <c r="B253" s="8"/>
      <c r="C253" s="77"/>
      <c r="D253" s="917"/>
      <c r="E253" s="8"/>
      <c r="F253" s="8"/>
      <c r="G253" s="8"/>
      <c r="H253" s="8"/>
      <c r="I253" s="917"/>
      <c r="J253" s="917"/>
      <c r="K253" s="8"/>
      <c r="L253" s="8"/>
      <c r="M253" s="8"/>
      <c r="N253" s="8"/>
      <c r="O253" s="8"/>
      <c r="P253" s="8"/>
      <c r="Q253" s="8"/>
      <c r="R253" s="8"/>
      <c r="S253" s="8"/>
      <c r="T253" s="8"/>
      <c r="U253" s="8"/>
      <c r="V253" s="8"/>
      <c r="W253" s="8"/>
      <c r="X253" s="8"/>
      <c r="Y253" s="8"/>
      <c r="Z253" s="8"/>
    </row>
    <row r="254" spans="1:26" ht="12.75" customHeight="1">
      <c r="A254" s="8"/>
      <c r="B254" s="8"/>
      <c r="C254" s="77"/>
      <c r="D254" s="917"/>
      <c r="E254" s="8"/>
      <c r="F254" s="8"/>
      <c r="G254" s="8"/>
      <c r="H254" s="8"/>
      <c r="I254" s="917"/>
      <c r="J254" s="917"/>
      <c r="K254" s="8"/>
      <c r="L254" s="8"/>
      <c r="M254" s="8"/>
      <c r="N254" s="8"/>
      <c r="O254" s="8"/>
      <c r="P254" s="8"/>
      <c r="Q254" s="8"/>
      <c r="R254" s="8"/>
      <c r="S254" s="8"/>
      <c r="T254" s="8"/>
      <c r="U254" s="8"/>
      <c r="V254" s="8"/>
      <c r="W254" s="8"/>
      <c r="X254" s="8"/>
      <c r="Y254" s="8"/>
      <c r="Z254" s="8"/>
    </row>
    <row r="255" spans="1:26" ht="12.75" customHeight="1">
      <c r="A255" s="8"/>
      <c r="B255" s="8"/>
      <c r="C255" s="77"/>
      <c r="D255" s="917"/>
      <c r="E255" s="8"/>
      <c r="F255" s="8"/>
      <c r="G255" s="8"/>
      <c r="H255" s="8"/>
      <c r="I255" s="917"/>
      <c r="J255" s="917"/>
      <c r="K255" s="8"/>
      <c r="L255" s="8"/>
      <c r="M255" s="8"/>
      <c r="N255" s="8"/>
      <c r="O255" s="8"/>
      <c r="P255" s="8"/>
      <c r="Q255" s="8"/>
      <c r="R255" s="8"/>
      <c r="S255" s="8"/>
      <c r="T255" s="8"/>
      <c r="U255" s="8"/>
      <c r="V255" s="8"/>
      <c r="W255" s="8"/>
      <c r="X255" s="8"/>
      <c r="Y255" s="8"/>
      <c r="Z255" s="8"/>
    </row>
    <row r="256" spans="1:26" ht="12.75" customHeight="1">
      <c r="A256" s="8"/>
      <c r="B256" s="8"/>
      <c r="C256" s="77"/>
      <c r="D256" s="917"/>
      <c r="E256" s="8"/>
      <c r="F256" s="8"/>
      <c r="G256" s="8"/>
      <c r="H256" s="8"/>
      <c r="I256" s="917"/>
      <c r="J256" s="917"/>
      <c r="K256" s="8"/>
      <c r="L256" s="8"/>
      <c r="M256" s="8"/>
      <c r="N256" s="8"/>
      <c r="O256" s="8"/>
      <c r="P256" s="8"/>
      <c r="Q256" s="8"/>
      <c r="R256" s="8"/>
      <c r="S256" s="8"/>
      <c r="T256" s="8"/>
      <c r="U256" s="8"/>
      <c r="V256" s="8"/>
      <c r="W256" s="8"/>
      <c r="X256" s="8"/>
      <c r="Y256" s="8"/>
      <c r="Z256" s="8"/>
    </row>
    <row r="257" spans="1:26" ht="12.75" customHeight="1">
      <c r="A257" s="8"/>
      <c r="B257" s="8"/>
      <c r="C257" s="77"/>
      <c r="D257" s="917"/>
      <c r="E257" s="8"/>
      <c r="F257" s="8"/>
      <c r="G257" s="8"/>
      <c r="H257" s="8"/>
      <c r="I257" s="917"/>
      <c r="J257" s="917"/>
      <c r="K257" s="8"/>
      <c r="L257" s="8"/>
      <c r="M257" s="8"/>
      <c r="N257" s="8"/>
      <c r="O257" s="8"/>
      <c r="P257" s="8"/>
      <c r="Q257" s="8"/>
      <c r="R257" s="8"/>
      <c r="S257" s="8"/>
      <c r="T257" s="8"/>
      <c r="U257" s="8"/>
      <c r="V257" s="8"/>
      <c r="W257" s="8"/>
      <c r="X257" s="8"/>
      <c r="Y257" s="8"/>
      <c r="Z257" s="8"/>
    </row>
    <row r="258" spans="1:26" ht="12.75" customHeight="1">
      <c r="A258" s="8"/>
      <c r="B258" s="8"/>
      <c r="C258" s="77"/>
      <c r="D258" s="917"/>
      <c r="E258" s="8"/>
      <c r="F258" s="8"/>
      <c r="G258" s="8"/>
      <c r="H258" s="8"/>
      <c r="I258" s="917"/>
      <c r="J258" s="917"/>
      <c r="K258" s="8"/>
      <c r="L258" s="8"/>
      <c r="M258" s="8"/>
      <c r="N258" s="8"/>
      <c r="O258" s="8"/>
      <c r="P258" s="8"/>
      <c r="Q258" s="8"/>
      <c r="R258" s="8"/>
      <c r="S258" s="8"/>
      <c r="T258" s="8"/>
      <c r="U258" s="8"/>
      <c r="V258" s="8"/>
      <c r="W258" s="8"/>
      <c r="X258" s="8"/>
      <c r="Y258" s="8"/>
      <c r="Z258" s="8"/>
    </row>
    <row r="259" spans="1:26" ht="12.75" customHeight="1">
      <c r="A259" s="8"/>
      <c r="B259" s="8"/>
      <c r="C259" s="77"/>
      <c r="D259" s="917"/>
      <c r="E259" s="8"/>
      <c r="F259" s="8"/>
      <c r="G259" s="8"/>
      <c r="H259" s="8"/>
      <c r="I259" s="917"/>
      <c r="J259" s="917"/>
      <c r="K259" s="8"/>
      <c r="L259" s="8"/>
      <c r="M259" s="8"/>
      <c r="N259" s="8"/>
      <c r="O259" s="8"/>
      <c r="P259" s="8"/>
      <c r="Q259" s="8"/>
      <c r="R259" s="8"/>
      <c r="S259" s="8"/>
      <c r="T259" s="8"/>
      <c r="U259" s="8"/>
      <c r="V259" s="8"/>
      <c r="W259" s="8"/>
      <c r="X259" s="8"/>
      <c r="Y259" s="8"/>
      <c r="Z259" s="8"/>
    </row>
    <row r="260" spans="1:26" ht="12.75" customHeight="1">
      <c r="A260" s="8"/>
      <c r="B260" s="8"/>
      <c r="C260" s="77"/>
      <c r="D260" s="917"/>
      <c r="E260" s="8"/>
      <c r="F260" s="8"/>
      <c r="G260" s="8"/>
      <c r="H260" s="8"/>
      <c r="I260" s="917"/>
      <c r="J260" s="917"/>
      <c r="K260" s="8"/>
      <c r="L260" s="8"/>
      <c r="M260" s="8"/>
      <c r="N260" s="8"/>
      <c r="O260" s="8"/>
      <c r="P260" s="8"/>
      <c r="Q260" s="8"/>
      <c r="R260" s="8"/>
      <c r="S260" s="8"/>
      <c r="T260" s="8"/>
      <c r="U260" s="8"/>
      <c r="V260" s="8"/>
      <c r="W260" s="8"/>
      <c r="X260" s="8"/>
      <c r="Y260" s="8"/>
      <c r="Z260" s="8"/>
    </row>
    <row r="261" spans="1:26" ht="12.75" customHeight="1">
      <c r="A261" s="8"/>
      <c r="B261" s="8"/>
      <c r="C261" s="77"/>
      <c r="D261" s="917"/>
      <c r="E261" s="8"/>
      <c r="F261" s="8"/>
      <c r="G261" s="8"/>
      <c r="H261" s="8"/>
      <c r="I261" s="917"/>
      <c r="J261" s="917"/>
      <c r="K261" s="8"/>
      <c r="L261" s="8"/>
      <c r="M261" s="8"/>
      <c r="N261" s="8"/>
      <c r="O261" s="8"/>
      <c r="P261" s="8"/>
      <c r="Q261" s="8"/>
      <c r="R261" s="8"/>
      <c r="S261" s="8"/>
      <c r="T261" s="8"/>
      <c r="U261" s="8"/>
      <c r="V261" s="8"/>
      <c r="W261" s="8"/>
      <c r="X261" s="8"/>
      <c r="Y261" s="8"/>
      <c r="Z261" s="8"/>
    </row>
    <row r="262" spans="1:26" ht="12.75" customHeight="1">
      <c r="A262" s="8"/>
      <c r="B262" s="8"/>
      <c r="C262" s="77"/>
      <c r="D262" s="917"/>
      <c r="E262" s="8"/>
      <c r="F262" s="8"/>
      <c r="G262" s="8"/>
      <c r="H262" s="8"/>
      <c r="I262" s="917"/>
      <c r="J262" s="917"/>
      <c r="K262" s="8"/>
      <c r="L262" s="8"/>
      <c r="M262" s="8"/>
      <c r="N262" s="8"/>
      <c r="O262" s="8"/>
      <c r="P262" s="8"/>
      <c r="Q262" s="8"/>
      <c r="R262" s="8"/>
      <c r="S262" s="8"/>
      <c r="T262" s="8"/>
      <c r="U262" s="8"/>
      <c r="V262" s="8"/>
      <c r="W262" s="8"/>
      <c r="X262" s="8"/>
      <c r="Y262" s="8"/>
      <c r="Z262" s="8"/>
    </row>
    <row r="263" spans="1:26" ht="12.75" customHeight="1">
      <c r="A263" s="8"/>
      <c r="B263" s="8"/>
      <c r="C263" s="77"/>
      <c r="D263" s="917"/>
      <c r="E263" s="8"/>
      <c r="F263" s="8"/>
      <c r="G263" s="8"/>
      <c r="H263" s="8"/>
      <c r="I263" s="917"/>
      <c r="J263" s="917"/>
      <c r="K263" s="8"/>
      <c r="L263" s="8"/>
      <c r="M263" s="8"/>
      <c r="N263" s="8"/>
      <c r="O263" s="8"/>
      <c r="P263" s="8"/>
      <c r="Q263" s="8"/>
      <c r="R263" s="8"/>
      <c r="S263" s="8"/>
      <c r="T263" s="8"/>
      <c r="U263" s="8"/>
      <c r="V263" s="8"/>
      <c r="W263" s="8"/>
      <c r="X263" s="8"/>
      <c r="Y263" s="8"/>
      <c r="Z263" s="8"/>
    </row>
    <row r="264" spans="1:26" ht="12.75" customHeight="1">
      <c r="A264" s="8"/>
      <c r="B264" s="8"/>
      <c r="C264" s="77"/>
      <c r="D264" s="917"/>
      <c r="E264" s="8"/>
      <c r="F264" s="8"/>
      <c r="G264" s="8"/>
      <c r="H264" s="8"/>
      <c r="I264" s="917"/>
      <c r="J264" s="917"/>
      <c r="K264" s="8"/>
      <c r="L264" s="8"/>
      <c r="M264" s="8"/>
      <c r="N264" s="8"/>
      <c r="O264" s="8"/>
      <c r="P264" s="8"/>
      <c r="Q264" s="8"/>
      <c r="R264" s="8"/>
      <c r="S264" s="8"/>
      <c r="T264" s="8"/>
      <c r="U264" s="8"/>
      <c r="V264" s="8"/>
      <c r="W264" s="8"/>
      <c r="X264" s="8"/>
      <c r="Y264" s="8"/>
      <c r="Z264" s="8"/>
    </row>
    <row r="265" spans="1:26" ht="12.75" customHeight="1">
      <c r="A265" s="8"/>
      <c r="B265" s="8"/>
      <c r="C265" s="77"/>
      <c r="D265" s="917"/>
      <c r="E265" s="8"/>
      <c r="F265" s="8"/>
      <c r="G265" s="8"/>
      <c r="H265" s="8"/>
      <c r="I265" s="917"/>
      <c r="J265" s="917"/>
      <c r="K265" s="8"/>
      <c r="L265" s="8"/>
      <c r="M265" s="8"/>
      <c r="N265" s="8"/>
      <c r="O265" s="8"/>
      <c r="P265" s="8"/>
      <c r="Q265" s="8"/>
      <c r="R265" s="8"/>
      <c r="S265" s="8"/>
      <c r="T265" s="8"/>
      <c r="U265" s="8"/>
      <c r="V265" s="8"/>
      <c r="W265" s="8"/>
      <c r="X265" s="8"/>
      <c r="Y265" s="8"/>
      <c r="Z265" s="8"/>
    </row>
    <row r="266" spans="1:26" ht="12.75" customHeight="1">
      <c r="A266" s="8"/>
      <c r="B266" s="8"/>
      <c r="C266" s="77"/>
      <c r="D266" s="917"/>
      <c r="E266" s="8"/>
      <c r="F266" s="8"/>
      <c r="G266" s="8"/>
      <c r="H266" s="8"/>
      <c r="I266" s="917"/>
      <c r="J266" s="917"/>
      <c r="K266" s="8"/>
      <c r="L266" s="8"/>
      <c r="M266" s="8"/>
      <c r="N266" s="8"/>
      <c r="O266" s="8"/>
      <c r="P266" s="8"/>
      <c r="Q266" s="8"/>
      <c r="R266" s="8"/>
      <c r="S266" s="8"/>
      <c r="T266" s="8"/>
      <c r="U266" s="8"/>
      <c r="V266" s="8"/>
      <c r="W266" s="8"/>
      <c r="X266" s="8"/>
      <c r="Y266" s="8"/>
      <c r="Z266" s="8"/>
    </row>
    <row r="267" spans="1:26" ht="12.75" customHeight="1">
      <c r="A267" s="8"/>
      <c r="B267" s="8"/>
      <c r="C267" s="77"/>
      <c r="D267" s="917"/>
      <c r="E267" s="8"/>
      <c r="F267" s="8"/>
      <c r="G267" s="8"/>
      <c r="H267" s="8"/>
      <c r="I267" s="917"/>
      <c r="J267" s="917"/>
      <c r="K267" s="8"/>
      <c r="L267" s="8"/>
      <c r="M267" s="8"/>
      <c r="N267" s="8"/>
      <c r="O267" s="8"/>
      <c r="P267" s="8"/>
      <c r="Q267" s="8"/>
      <c r="R267" s="8"/>
      <c r="S267" s="8"/>
      <c r="T267" s="8"/>
      <c r="U267" s="8"/>
      <c r="V267" s="8"/>
      <c r="W267" s="8"/>
      <c r="X267" s="8"/>
      <c r="Y267" s="8"/>
      <c r="Z267" s="8"/>
    </row>
    <row r="268" spans="1:26" ht="12.75" customHeight="1">
      <c r="A268" s="8"/>
      <c r="B268" s="8"/>
      <c r="C268" s="77"/>
      <c r="D268" s="917"/>
      <c r="E268" s="8"/>
      <c r="F268" s="8"/>
      <c r="G268" s="8"/>
      <c r="H268" s="8"/>
      <c r="I268" s="917"/>
      <c r="J268" s="917"/>
      <c r="K268" s="8"/>
      <c r="L268" s="8"/>
      <c r="M268" s="8"/>
      <c r="N268" s="8"/>
      <c r="O268" s="8"/>
      <c r="P268" s="8"/>
      <c r="Q268" s="8"/>
      <c r="R268" s="8"/>
      <c r="S268" s="8"/>
      <c r="T268" s="8"/>
      <c r="U268" s="8"/>
      <c r="V268" s="8"/>
      <c r="W268" s="8"/>
      <c r="X268" s="8"/>
      <c r="Y268" s="8"/>
      <c r="Z268" s="8"/>
    </row>
    <row r="269" spans="1:26" ht="12.75" customHeight="1">
      <c r="A269" s="8"/>
      <c r="B269" s="8"/>
      <c r="C269" s="77"/>
      <c r="D269" s="917"/>
      <c r="E269" s="8"/>
      <c r="F269" s="8"/>
      <c r="G269" s="8"/>
      <c r="H269" s="8"/>
      <c r="I269" s="917"/>
      <c r="J269" s="917"/>
      <c r="K269" s="8"/>
      <c r="L269" s="8"/>
      <c r="M269" s="8"/>
      <c r="N269" s="8"/>
      <c r="O269" s="8"/>
      <c r="P269" s="8"/>
      <c r="Q269" s="8"/>
      <c r="R269" s="8"/>
      <c r="S269" s="8"/>
      <c r="T269" s="8"/>
      <c r="U269" s="8"/>
      <c r="V269" s="8"/>
      <c r="W269" s="8"/>
      <c r="X269" s="8"/>
      <c r="Y269" s="8"/>
      <c r="Z269" s="8"/>
    </row>
    <row r="270" spans="1:26" ht="12.75" customHeight="1">
      <c r="A270" s="8"/>
      <c r="B270" s="8"/>
      <c r="C270" s="77"/>
      <c r="D270" s="917"/>
      <c r="E270" s="8"/>
      <c r="F270" s="8"/>
      <c r="G270" s="8"/>
      <c r="H270" s="8"/>
      <c r="I270" s="917"/>
      <c r="J270" s="917"/>
      <c r="K270" s="8"/>
      <c r="L270" s="8"/>
      <c r="M270" s="8"/>
      <c r="N270" s="8"/>
      <c r="O270" s="8"/>
      <c r="P270" s="8"/>
      <c r="Q270" s="8"/>
      <c r="R270" s="8"/>
      <c r="S270" s="8"/>
      <c r="T270" s="8"/>
      <c r="U270" s="8"/>
      <c r="V270" s="8"/>
      <c r="W270" s="8"/>
      <c r="X270" s="8"/>
      <c r="Y270" s="8"/>
      <c r="Z270" s="8"/>
    </row>
    <row r="271" spans="1:26" ht="12.75" customHeight="1">
      <c r="A271" s="8"/>
      <c r="B271" s="8"/>
      <c r="C271" s="77"/>
      <c r="D271" s="917"/>
      <c r="E271" s="8"/>
      <c r="F271" s="8"/>
      <c r="G271" s="8"/>
      <c r="H271" s="8"/>
      <c r="I271" s="917"/>
      <c r="J271" s="917"/>
      <c r="K271" s="8"/>
      <c r="L271" s="8"/>
      <c r="M271" s="8"/>
      <c r="N271" s="8"/>
      <c r="O271" s="8"/>
      <c r="P271" s="8"/>
      <c r="Q271" s="8"/>
      <c r="R271" s="8"/>
      <c r="S271" s="8"/>
      <c r="T271" s="8"/>
      <c r="U271" s="8"/>
      <c r="V271" s="8"/>
      <c r="W271" s="8"/>
      <c r="X271" s="8"/>
      <c r="Y271" s="8"/>
      <c r="Z271" s="8"/>
    </row>
    <row r="272" spans="1:26" ht="12.75" customHeight="1">
      <c r="A272" s="8"/>
      <c r="B272" s="8"/>
      <c r="C272" s="77"/>
      <c r="D272" s="917"/>
      <c r="E272" s="8"/>
      <c r="F272" s="8"/>
      <c r="G272" s="8"/>
      <c r="H272" s="8"/>
      <c r="I272" s="917"/>
      <c r="J272" s="917"/>
      <c r="K272" s="8"/>
      <c r="L272" s="8"/>
      <c r="M272" s="8"/>
      <c r="N272" s="8"/>
      <c r="O272" s="8"/>
      <c r="P272" s="8"/>
      <c r="Q272" s="8"/>
      <c r="R272" s="8"/>
      <c r="S272" s="8"/>
      <c r="T272" s="8"/>
      <c r="U272" s="8"/>
      <c r="V272" s="8"/>
      <c r="W272" s="8"/>
      <c r="X272" s="8"/>
      <c r="Y272" s="8"/>
      <c r="Z272" s="8"/>
    </row>
    <row r="273" spans="1:26" ht="12.75" customHeight="1">
      <c r="A273" s="8"/>
      <c r="B273" s="8"/>
      <c r="C273" s="77"/>
      <c r="D273" s="917"/>
      <c r="E273" s="8"/>
      <c r="F273" s="8"/>
      <c r="G273" s="8"/>
      <c r="H273" s="8"/>
      <c r="I273" s="917"/>
      <c r="J273" s="917"/>
      <c r="K273" s="8"/>
      <c r="L273" s="8"/>
      <c r="M273" s="8"/>
      <c r="N273" s="8"/>
      <c r="O273" s="8"/>
      <c r="P273" s="8"/>
      <c r="Q273" s="8"/>
      <c r="R273" s="8"/>
      <c r="S273" s="8"/>
      <c r="T273" s="8"/>
      <c r="U273" s="8"/>
      <c r="V273" s="8"/>
      <c r="W273" s="8"/>
      <c r="X273" s="8"/>
      <c r="Y273" s="8"/>
      <c r="Z273" s="8"/>
    </row>
    <row r="274" spans="1:26" ht="12.75" customHeight="1">
      <c r="A274" s="8"/>
      <c r="B274" s="8"/>
      <c r="C274" s="77"/>
      <c r="D274" s="917"/>
      <c r="E274" s="8"/>
      <c r="F274" s="8"/>
      <c r="G274" s="8"/>
      <c r="H274" s="8"/>
      <c r="I274" s="917"/>
      <c r="J274" s="917"/>
      <c r="K274" s="8"/>
      <c r="L274" s="8"/>
      <c r="M274" s="8"/>
      <c r="N274" s="8"/>
      <c r="O274" s="8"/>
      <c r="P274" s="8"/>
      <c r="Q274" s="8"/>
      <c r="R274" s="8"/>
      <c r="S274" s="8"/>
      <c r="T274" s="8"/>
      <c r="U274" s="8"/>
      <c r="V274" s="8"/>
      <c r="W274" s="8"/>
      <c r="X274" s="8"/>
      <c r="Y274" s="8"/>
      <c r="Z274" s="8"/>
    </row>
    <row r="275" spans="1:26" ht="12.75" customHeight="1">
      <c r="A275" s="8"/>
      <c r="B275" s="8"/>
      <c r="C275" s="77"/>
      <c r="D275" s="917"/>
      <c r="E275" s="8"/>
      <c r="F275" s="8"/>
      <c r="G275" s="8"/>
      <c r="H275" s="8"/>
      <c r="I275" s="917"/>
      <c r="J275" s="917"/>
      <c r="K275" s="8"/>
      <c r="L275" s="8"/>
      <c r="M275" s="8"/>
      <c r="N275" s="8"/>
      <c r="O275" s="8"/>
      <c r="P275" s="8"/>
      <c r="Q275" s="8"/>
      <c r="R275" s="8"/>
      <c r="S275" s="8"/>
      <c r="T275" s="8"/>
      <c r="U275" s="8"/>
      <c r="V275" s="8"/>
      <c r="W275" s="8"/>
      <c r="X275" s="8"/>
      <c r="Y275" s="8"/>
      <c r="Z275" s="8"/>
    </row>
    <row r="276" spans="1:26" ht="12.75" customHeight="1">
      <c r="A276" s="8"/>
      <c r="B276" s="8"/>
      <c r="C276" s="77"/>
      <c r="D276" s="917"/>
      <c r="E276" s="8"/>
      <c r="F276" s="8"/>
      <c r="G276" s="8"/>
      <c r="H276" s="8"/>
      <c r="I276" s="917"/>
      <c r="J276" s="917"/>
      <c r="K276" s="8"/>
      <c r="L276" s="8"/>
      <c r="M276" s="8"/>
      <c r="N276" s="8"/>
      <c r="O276" s="8"/>
      <c r="P276" s="8"/>
      <c r="Q276" s="8"/>
      <c r="R276" s="8"/>
      <c r="S276" s="8"/>
      <c r="T276" s="8"/>
      <c r="U276" s="8"/>
      <c r="V276" s="8"/>
      <c r="W276" s="8"/>
      <c r="X276" s="8"/>
      <c r="Y276" s="8"/>
      <c r="Z276" s="8"/>
    </row>
    <row r="277" spans="1:26" ht="12.75" customHeight="1">
      <c r="A277" s="8"/>
      <c r="B277" s="8"/>
      <c r="C277" s="77"/>
      <c r="D277" s="917"/>
      <c r="E277" s="8"/>
      <c r="F277" s="8"/>
      <c r="G277" s="8"/>
      <c r="H277" s="8"/>
      <c r="I277" s="917"/>
      <c r="J277" s="917"/>
      <c r="K277" s="8"/>
      <c r="L277" s="8"/>
      <c r="M277" s="8"/>
      <c r="N277" s="8"/>
      <c r="O277" s="8"/>
      <c r="P277" s="8"/>
      <c r="Q277" s="8"/>
      <c r="R277" s="8"/>
      <c r="S277" s="8"/>
      <c r="T277" s="8"/>
      <c r="U277" s="8"/>
      <c r="V277" s="8"/>
      <c r="W277" s="8"/>
      <c r="X277" s="8"/>
      <c r="Y277" s="8"/>
      <c r="Z277" s="8"/>
    </row>
    <row r="278" spans="1:26" ht="12.75" customHeight="1">
      <c r="A278" s="8"/>
      <c r="B278" s="8"/>
      <c r="C278" s="77"/>
      <c r="D278" s="917"/>
      <c r="E278" s="8"/>
      <c r="F278" s="8"/>
      <c r="G278" s="8"/>
      <c r="H278" s="8"/>
      <c r="I278" s="917"/>
      <c r="J278" s="917"/>
      <c r="K278" s="8"/>
      <c r="L278" s="8"/>
      <c r="M278" s="8"/>
      <c r="N278" s="8"/>
      <c r="O278" s="8"/>
      <c r="P278" s="8"/>
      <c r="Q278" s="8"/>
      <c r="R278" s="8"/>
      <c r="S278" s="8"/>
      <c r="T278" s="8"/>
      <c r="U278" s="8"/>
      <c r="V278" s="8"/>
      <c r="W278" s="8"/>
      <c r="X278" s="8"/>
      <c r="Y278" s="8"/>
      <c r="Z278" s="8"/>
    </row>
    <row r="279" spans="1:26" ht="12.75" customHeight="1">
      <c r="A279" s="8"/>
      <c r="B279" s="8"/>
      <c r="C279" s="77"/>
      <c r="D279" s="917"/>
      <c r="E279" s="8"/>
      <c r="F279" s="8"/>
      <c r="G279" s="8"/>
      <c r="H279" s="8"/>
      <c r="I279" s="917"/>
      <c r="J279" s="917"/>
      <c r="K279" s="8"/>
      <c r="L279" s="8"/>
      <c r="M279" s="8"/>
      <c r="N279" s="8"/>
      <c r="O279" s="8"/>
      <c r="P279" s="8"/>
      <c r="Q279" s="8"/>
      <c r="R279" s="8"/>
      <c r="S279" s="8"/>
      <c r="T279" s="8"/>
      <c r="U279" s="8"/>
      <c r="V279" s="8"/>
      <c r="W279" s="8"/>
      <c r="X279" s="8"/>
      <c r="Y279" s="8"/>
      <c r="Z279" s="8"/>
    </row>
    <row r="280" spans="1:26" ht="12.75" customHeight="1">
      <c r="A280" s="8"/>
      <c r="B280" s="8"/>
      <c r="C280" s="77"/>
      <c r="D280" s="917"/>
      <c r="E280" s="8"/>
      <c r="F280" s="8"/>
      <c r="G280" s="8"/>
      <c r="H280" s="8"/>
      <c r="I280" s="917"/>
      <c r="J280" s="917"/>
      <c r="K280" s="8"/>
      <c r="L280" s="8"/>
      <c r="M280" s="8"/>
      <c r="N280" s="8"/>
      <c r="O280" s="8"/>
      <c r="P280" s="8"/>
      <c r="Q280" s="8"/>
      <c r="R280" s="8"/>
      <c r="S280" s="8"/>
      <c r="T280" s="8"/>
      <c r="U280" s="8"/>
      <c r="V280" s="8"/>
      <c r="W280" s="8"/>
      <c r="X280" s="8"/>
      <c r="Y280" s="8"/>
      <c r="Z280" s="8"/>
    </row>
    <row r="281" spans="1:26" ht="12.75" customHeight="1">
      <c r="A281" s="8"/>
      <c r="B281" s="8"/>
      <c r="C281" s="77"/>
      <c r="D281" s="917"/>
      <c r="E281" s="8"/>
      <c r="F281" s="8"/>
      <c r="G281" s="8"/>
      <c r="H281" s="8"/>
      <c r="I281" s="917"/>
      <c r="J281" s="917"/>
      <c r="K281" s="8"/>
      <c r="L281" s="8"/>
      <c r="M281" s="8"/>
      <c r="N281" s="8"/>
      <c r="O281" s="8"/>
      <c r="P281" s="8"/>
      <c r="Q281" s="8"/>
      <c r="R281" s="8"/>
      <c r="S281" s="8"/>
      <c r="T281" s="8"/>
      <c r="U281" s="8"/>
      <c r="V281" s="8"/>
      <c r="W281" s="8"/>
      <c r="X281" s="8"/>
      <c r="Y281" s="8"/>
      <c r="Z281" s="8"/>
    </row>
    <row r="282" spans="1:26" ht="12.75" customHeight="1">
      <c r="A282" s="8"/>
      <c r="B282" s="8"/>
      <c r="C282" s="77"/>
      <c r="D282" s="917"/>
      <c r="E282" s="8"/>
      <c r="F282" s="8"/>
      <c r="G282" s="8"/>
      <c r="H282" s="8"/>
      <c r="I282" s="917"/>
      <c r="J282" s="917"/>
      <c r="K282" s="8"/>
      <c r="L282" s="8"/>
      <c r="M282" s="8"/>
      <c r="N282" s="8"/>
      <c r="O282" s="8"/>
      <c r="P282" s="8"/>
      <c r="Q282" s="8"/>
      <c r="R282" s="8"/>
      <c r="S282" s="8"/>
      <c r="T282" s="8"/>
      <c r="U282" s="8"/>
      <c r="V282" s="8"/>
      <c r="W282" s="8"/>
      <c r="X282" s="8"/>
      <c r="Y282" s="8"/>
      <c r="Z282" s="8"/>
    </row>
    <row r="283" spans="1:26" ht="12.75" customHeight="1">
      <c r="A283" s="8"/>
      <c r="B283" s="8"/>
      <c r="C283" s="77"/>
      <c r="D283" s="917"/>
      <c r="E283" s="8"/>
      <c r="F283" s="8"/>
      <c r="G283" s="8"/>
      <c r="H283" s="8"/>
      <c r="I283" s="917"/>
      <c r="J283" s="917"/>
      <c r="K283" s="8"/>
      <c r="L283" s="8"/>
      <c r="M283" s="8"/>
      <c r="N283" s="8"/>
      <c r="O283" s="8"/>
      <c r="P283" s="8"/>
      <c r="Q283" s="8"/>
      <c r="R283" s="8"/>
      <c r="S283" s="8"/>
      <c r="T283" s="8"/>
      <c r="U283" s="8"/>
      <c r="V283" s="8"/>
      <c r="W283" s="8"/>
      <c r="X283" s="8"/>
      <c r="Y283" s="8"/>
      <c r="Z283" s="8"/>
    </row>
    <row r="284" spans="1:26" ht="12.75" customHeight="1">
      <c r="A284" s="8"/>
      <c r="B284" s="8"/>
      <c r="C284" s="77"/>
      <c r="D284" s="917"/>
      <c r="E284" s="8"/>
      <c r="F284" s="8"/>
      <c r="G284" s="8"/>
      <c r="H284" s="8"/>
      <c r="I284" s="917"/>
      <c r="J284" s="917"/>
      <c r="K284" s="8"/>
      <c r="L284" s="8"/>
      <c r="M284" s="8"/>
      <c r="N284" s="8"/>
      <c r="O284" s="8"/>
      <c r="P284" s="8"/>
      <c r="Q284" s="8"/>
      <c r="R284" s="8"/>
      <c r="S284" s="8"/>
      <c r="T284" s="8"/>
      <c r="U284" s="8"/>
      <c r="V284" s="8"/>
      <c r="W284" s="8"/>
      <c r="X284" s="8"/>
      <c r="Y284" s="8"/>
      <c r="Z284" s="8"/>
    </row>
    <row r="285" spans="1:26" ht="12.75" customHeight="1">
      <c r="A285" s="8"/>
      <c r="B285" s="8"/>
      <c r="C285" s="77"/>
      <c r="D285" s="917"/>
      <c r="E285" s="8"/>
      <c r="F285" s="8"/>
      <c r="G285" s="8"/>
      <c r="H285" s="8"/>
      <c r="I285" s="917"/>
      <c r="J285" s="917"/>
      <c r="K285" s="8"/>
      <c r="L285" s="8"/>
      <c r="M285" s="8"/>
      <c r="N285" s="8"/>
      <c r="O285" s="8"/>
      <c r="P285" s="8"/>
      <c r="Q285" s="8"/>
      <c r="R285" s="8"/>
      <c r="S285" s="8"/>
      <c r="T285" s="8"/>
      <c r="U285" s="8"/>
      <c r="V285" s="8"/>
      <c r="W285" s="8"/>
      <c r="X285" s="8"/>
      <c r="Y285" s="8"/>
      <c r="Z285" s="8"/>
    </row>
    <row r="286" spans="1:26" ht="12.75" customHeight="1">
      <c r="A286" s="8"/>
      <c r="B286" s="8"/>
      <c r="C286" s="77"/>
      <c r="D286" s="917"/>
      <c r="E286" s="8"/>
      <c r="F286" s="8"/>
      <c r="G286" s="8"/>
      <c r="H286" s="8"/>
      <c r="I286" s="917"/>
      <c r="J286" s="917"/>
      <c r="K286" s="8"/>
      <c r="L286" s="8"/>
      <c r="M286" s="8"/>
      <c r="N286" s="8"/>
      <c r="O286" s="8"/>
      <c r="P286" s="8"/>
      <c r="Q286" s="8"/>
      <c r="R286" s="8"/>
      <c r="S286" s="8"/>
      <c r="T286" s="8"/>
      <c r="U286" s="8"/>
      <c r="V286" s="8"/>
      <c r="W286" s="8"/>
      <c r="X286" s="8"/>
      <c r="Y286" s="8"/>
      <c r="Z286" s="8"/>
    </row>
    <row r="287" spans="1:26" ht="12.75" customHeight="1">
      <c r="A287" s="8"/>
      <c r="B287" s="8"/>
      <c r="C287" s="77"/>
      <c r="D287" s="917"/>
      <c r="E287" s="8"/>
      <c r="F287" s="8"/>
      <c r="G287" s="8"/>
      <c r="H287" s="8"/>
      <c r="I287" s="917"/>
      <c r="J287" s="917"/>
      <c r="K287" s="8"/>
      <c r="L287" s="8"/>
      <c r="M287" s="8"/>
      <c r="N287" s="8"/>
      <c r="O287" s="8"/>
      <c r="P287" s="8"/>
      <c r="Q287" s="8"/>
      <c r="R287" s="8"/>
      <c r="S287" s="8"/>
      <c r="T287" s="8"/>
      <c r="U287" s="8"/>
      <c r="V287" s="8"/>
      <c r="W287" s="8"/>
      <c r="X287" s="8"/>
      <c r="Y287" s="8"/>
      <c r="Z287" s="8"/>
    </row>
    <row r="288" spans="1:26" ht="12.75" customHeight="1">
      <c r="A288" s="8"/>
      <c r="B288" s="8"/>
      <c r="C288" s="77"/>
      <c r="D288" s="917"/>
      <c r="E288" s="8"/>
      <c r="F288" s="8"/>
      <c r="G288" s="8"/>
      <c r="H288" s="8"/>
      <c r="I288" s="917"/>
      <c r="J288" s="917"/>
      <c r="K288" s="8"/>
      <c r="L288" s="8"/>
      <c r="M288" s="8"/>
      <c r="N288" s="8"/>
      <c r="O288" s="8"/>
      <c r="P288" s="8"/>
      <c r="Q288" s="8"/>
      <c r="R288" s="8"/>
      <c r="S288" s="8"/>
      <c r="T288" s="8"/>
      <c r="U288" s="8"/>
      <c r="V288" s="8"/>
      <c r="W288" s="8"/>
      <c r="X288" s="8"/>
      <c r="Y288" s="8"/>
      <c r="Z288" s="8"/>
    </row>
    <row r="289" spans="1:26" ht="12.75" customHeight="1">
      <c r="A289" s="8"/>
      <c r="B289" s="8"/>
      <c r="C289" s="77"/>
      <c r="D289" s="917"/>
      <c r="E289" s="8"/>
      <c r="F289" s="8"/>
      <c r="G289" s="8"/>
      <c r="H289" s="8"/>
      <c r="I289" s="917"/>
      <c r="J289" s="917"/>
      <c r="K289" s="8"/>
      <c r="L289" s="8"/>
      <c r="M289" s="8"/>
      <c r="N289" s="8"/>
      <c r="O289" s="8"/>
      <c r="P289" s="8"/>
      <c r="Q289" s="8"/>
      <c r="R289" s="8"/>
      <c r="S289" s="8"/>
      <c r="T289" s="8"/>
      <c r="U289" s="8"/>
      <c r="V289" s="8"/>
      <c r="W289" s="8"/>
      <c r="X289" s="8"/>
      <c r="Y289" s="8"/>
      <c r="Z289" s="8"/>
    </row>
    <row r="290" spans="1:26" ht="12.75" customHeight="1">
      <c r="A290" s="8"/>
      <c r="B290" s="8"/>
      <c r="C290" s="77"/>
      <c r="D290" s="917"/>
      <c r="E290" s="8"/>
      <c r="F290" s="8"/>
      <c r="G290" s="8"/>
      <c r="H290" s="8"/>
      <c r="I290" s="917"/>
      <c r="J290" s="917"/>
      <c r="K290" s="8"/>
      <c r="L290" s="8"/>
      <c r="M290" s="8"/>
      <c r="N290" s="8"/>
      <c r="O290" s="8"/>
      <c r="P290" s="8"/>
      <c r="Q290" s="8"/>
      <c r="R290" s="8"/>
      <c r="S290" s="8"/>
      <c r="T290" s="8"/>
      <c r="U290" s="8"/>
      <c r="V290" s="8"/>
      <c r="W290" s="8"/>
      <c r="X290" s="8"/>
      <c r="Y290" s="8"/>
      <c r="Z290" s="8"/>
    </row>
    <row r="291" spans="1:26" ht="12.75" customHeight="1">
      <c r="A291" s="8"/>
      <c r="B291" s="8"/>
      <c r="C291" s="77"/>
      <c r="D291" s="917"/>
      <c r="E291" s="8"/>
      <c r="F291" s="8"/>
      <c r="G291" s="8"/>
      <c r="H291" s="8"/>
      <c r="I291" s="917"/>
      <c r="J291" s="917"/>
      <c r="K291" s="8"/>
      <c r="L291" s="8"/>
      <c r="M291" s="8"/>
      <c r="N291" s="8"/>
      <c r="O291" s="8"/>
      <c r="P291" s="8"/>
      <c r="Q291" s="8"/>
      <c r="R291" s="8"/>
      <c r="S291" s="8"/>
      <c r="T291" s="8"/>
      <c r="U291" s="8"/>
      <c r="V291" s="8"/>
      <c r="W291" s="8"/>
      <c r="X291" s="8"/>
      <c r="Y291" s="8"/>
      <c r="Z291" s="8"/>
    </row>
    <row r="292" spans="1:26" ht="12.75" customHeight="1">
      <c r="A292" s="8"/>
      <c r="B292" s="8"/>
      <c r="C292" s="77"/>
      <c r="D292" s="917"/>
      <c r="E292" s="8"/>
      <c r="F292" s="8"/>
      <c r="G292" s="8"/>
      <c r="H292" s="8"/>
      <c r="I292" s="917"/>
      <c r="J292" s="917"/>
      <c r="K292" s="8"/>
      <c r="L292" s="8"/>
      <c r="M292" s="8"/>
      <c r="N292" s="8"/>
      <c r="O292" s="8"/>
      <c r="P292" s="8"/>
      <c r="Q292" s="8"/>
      <c r="R292" s="8"/>
      <c r="S292" s="8"/>
      <c r="T292" s="8"/>
      <c r="U292" s="8"/>
      <c r="V292" s="8"/>
      <c r="W292" s="8"/>
      <c r="X292" s="8"/>
      <c r="Y292" s="8"/>
      <c r="Z292" s="8"/>
    </row>
    <row r="293" spans="1:26" ht="12.75" customHeight="1">
      <c r="A293" s="8"/>
      <c r="B293" s="8"/>
      <c r="C293" s="77"/>
      <c r="D293" s="917"/>
      <c r="E293" s="8"/>
      <c r="F293" s="8"/>
      <c r="G293" s="8"/>
      <c r="H293" s="8"/>
      <c r="I293" s="917"/>
      <c r="J293" s="917"/>
      <c r="K293" s="8"/>
      <c r="L293" s="8"/>
      <c r="M293" s="8"/>
      <c r="N293" s="8"/>
      <c r="O293" s="8"/>
      <c r="P293" s="8"/>
      <c r="Q293" s="8"/>
      <c r="R293" s="8"/>
      <c r="S293" s="8"/>
      <c r="T293" s="8"/>
      <c r="U293" s="8"/>
      <c r="V293" s="8"/>
      <c r="W293" s="8"/>
      <c r="X293" s="8"/>
      <c r="Y293" s="8"/>
      <c r="Z293" s="8"/>
    </row>
    <row r="294" spans="1:26" ht="12.75" customHeight="1">
      <c r="A294" s="8"/>
      <c r="B294" s="8"/>
      <c r="C294" s="77"/>
      <c r="D294" s="917"/>
      <c r="E294" s="8"/>
      <c r="F294" s="8"/>
      <c r="G294" s="8"/>
      <c r="H294" s="8"/>
      <c r="I294" s="917"/>
      <c r="J294" s="917"/>
      <c r="K294" s="8"/>
      <c r="L294" s="8"/>
      <c r="M294" s="8"/>
      <c r="N294" s="8"/>
      <c r="O294" s="8"/>
      <c r="P294" s="8"/>
      <c r="Q294" s="8"/>
      <c r="R294" s="8"/>
      <c r="S294" s="8"/>
      <c r="T294" s="8"/>
      <c r="U294" s="8"/>
      <c r="V294" s="8"/>
      <c r="W294" s="8"/>
      <c r="X294" s="8"/>
      <c r="Y294" s="8"/>
      <c r="Z294" s="8"/>
    </row>
    <row r="295" spans="1:26" ht="12.75" customHeight="1">
      <c r="A295" s="8"/>
      <c r="B295" s="8"/>
      <c r="C295" s="77"/>
      <c r="D295" s="917"/>
      <c r="E295" s="8"/>
      <c r="F295" s="8"/>
      <c r="G295" s="8"/>
      <c r="H295" s="8"/>
      <c r="I295" s="917"/>
      <c r="J295" s="917"/>
      <c r="K295" s="8"/>
      <c r="L295" s="8"/>
      <c r="M295" s="8"/>
      <c r="N295" s="8"/>
      <c r="O295" s="8"/>
      <c r="P295" s="8"/>
      <c r="Q295" s="8"/>
      <c r="R295" s="8"/>
      <c r="S295" s="8"/>
      <c r="T295" s="8"/>
      <c r="U295" s="8"/>
      <c r="V295" s="8"/>
      <c r="W295" s="8"/>
      <c r="X295" s="8"/>
      <c r="Y295" s="8"/>
      <c r="Z295" s="8"/>
    </row>
    <row r="296" spans="1:26" ht="12.75" customHeight="1">
      <c r="A296" s="8"/>
      <c r="B296" s="8"/>
      <c r="C296" s="77"/>
      <c r="D296" s="917"/>
      <c r="E296" s="8"/>
      <c r="F296" s="8"/>
      <c r="G296" s="8"/>
      <c r="H296" s="8"/>
      <c r="I296" s="917"/>
      <c r="J296" s="917"/>
      <c r="K296" s="8"/>
      <c r="L296" s="8"/>
      <c r="M296" s="8"/>
      <c r="N296" s="8"/>
      <c r="O296" s="8"/>
      <c r="P296" s="8"/>
      <c r="Q296" s="8"/>
      <c r="R296" s="8"/>
      <c r="S296" s="8"/>
      <c r="T296" s="8"/>
      <c r="U296" s="8"/>
      <c r="V296" s="8"/>
      <c r="W296" s="8"/>
      <c r="X296" s="8"/>
      <c r="Y296" s="8"/>
      <c r="Z296" s="8"/>
    </row>
    <row r="297" spans="1:26" ht="12.75" customHeight="1">
      <c r="A297" s="8"/>
      <c r="B297" s="8"/>
      <c r="C297" s="77"/>
      <c r="D297" s="917"/>
      <c r="E297" s="8"/>
      <c r="F297" s="8"/>
      <c r="G297" s="8"/>
      <c r="H297" s="8"/>
      <c r="I297" s="917"/>
      <c r="J297" s="917"/>
      <c r="K297" s="8"/>
      <c r="L297" s="8"/>
      <c r="M297" s="8"/>
      <c r="N297" s="8"/>
      <c r="O297" s="8"/>
      <c r="P297" s="8"/>
      <c r="Q297" s="8"/>
      <c r="R297" s="8"/>
      <c r="S297" s="8"/>
      <c r="T297" s="8"/>
      <c r="U297" s="8"/>
      <c r="V297" s="8"/>
      <c r="W297" s="8"/>
      <c r="X297" s="8"/>
      <c r="Y297" s="8"/>
      <c r="Z297" s="8"/>
    </row>
    <row r="298" spans="1:26" ht="12.75" customHeight="1">
      <c r="A298" s="8"/>
      <c r="B298" s="8"/>
      <c r="C298" s="77"/>
      <c r="D298" s="917"/>
      <c r="E298" s="8"/>
      <c r="F298" s="8"/>
      <c r="G298" s="8"/>
      <c r="H298" s="8"/>
      <c r="I298" s="917"/>
      <c r="J298" s="917"/>
      <c r="K298" s="8"/>
      <c r="L298" s="8"/>
      <c r="M298" s="8"/>
      <c r="N298" s="8"/>
      <c r="O298" s="8"/>
      <c r="P298" s="8"/>
      <c r="Q298" s="8"/>
      <c r="R298" s="8"/>
      <c r="S298" s="8"/>
      <c r="T298" s="8"/>
      <c r="U298" s="8"/>
      <c r="V298" s="8"/>
      <c r="W298" s="8"/>
      <c r="X298" s="8"/>
      <c r="Y298" s="8"/>
      <c r="Z298" s="8"/>
    </row>
    <row r="299" spans="1:26" ht="12.75" customHeight="1">
      <c r="A299" s="8"/>
      <c r="B299" s="8"/>
      <c r="C299" s="77"/>
      <c r="D299" s="917"/>
      <c r="E299" s="8"/>
      <c r="F299" s="8"/>
      <c r="G299" s="8"/>
      <c r="H299" s="8"/>
      <c r="I299" s="917"/>
      <c r="J299" s="917"/>
      <c r="K299" s="8"/>
      <c r="L299" s="8"/>
      <c r="M299" s="8"/>
      <c r="N299" s="8"/>
      <c r="O299" s="8"/>
      <c r="P299" s="8"/>
      <c r="Q299" s="8"/>
      <c r="R299" s="8"/>
      <c r="S299" s="8"/>
      <c r="T299" s="8"/>
      <c r="U299" s="8"/>
      <c r="V299" s="8"/>
      <c r="W299" s="8"/>
      <c r="X299" s="8"/>
      <c r="Y299" s="8"/>
      <c r="Z299" s="8"/>
    </row>
    <row r="300" spans="1:26" ht="12.75" customHeight="1">
      <c r="A300" s="8"/>
      <c r="B300" s="8"/>
      <c r="C300" s="77"/>
      <c r="D300" s="917"/>
      <c r="E300" s="8"/>
      <c r="F300" s="8"/>
      <c r="G300" s="8"/>
      <c r="H300" s="8"/>
      <c r="I300" s="917"/>
      <c r="J300" s="917"/>
      <c r="K300" s="8"/>
      <c r="L300" s="8"/>
      <c r="M300" s="8"/>
      <c r="N300" s="8"/>
      <c r="O300" s="8"/>
      <c r="P300" s="8"/>
      <c r="Q300" s="8"/>
      <c r="R300" s="8"/>
      <c r="S300" s="8"/>
      <c r="T300" s="8"/>
      <c r="U300" s="8"/>
      <c r="V300" s="8"/>
      <c r="W300" s="8"/>
      <c r="X300" s="8"/>
      <c r="Y300" s="8"/>
      <c r="Z300" s="8"/>
    </row>
    <row r="301" spans="1:26" ht="12.75" customHeight="1">
      <c r="A301" s="8"/>
      <c r="B301" s="8"/>
      <c r="C301" s="77"/>
      <c r="D301" s="917"/>
      <c r="E301" s="8"/>
      <c r="F301" s="8"/>
      <c r="G301" s="8"/>
      <c r="H301" s="8"/>
      <c r="I301" s="917"/>
      <c r="J301" s="917"/>
      <c r="K301" s="8"/>
      <c r="L301" s="8"/>
      <c r="M301" s="8"/>
      <c r="N301" s="8"/>
      <c r="O301" s="8"/>
      <c r="P301" s="8"/>
      <c r="Q301" s="8"/>
      <c r="R301" s="8"/>
      <c r="S301" s="8"/>
      <c r="T301" s="8"/>
      <c r="U301" s="8"/>
      <c r="V301" s="8"/>
      <c r="W301" s="8"/>
      <c r="X301" s="8"/>
      <c r="Y301" s="8"/>
      <c r="Z301" s="8"/>
    </row>
    <row r="302" spans="1:26" ht="12.75" customHeight="1">
      <c r="A302" s="8"/>
      <c r="B302" s="8"/>
      <c r="C302" s="77"/>
      <c r="D302" s="917"/>
      <c r="E302" s="8"/>
      <c r="F302" s="8"/>
      <c r="G302" s="8"/>
      <c r="H302" s="8"/>
      <c r="I302" s="917"/>
      <c r="J302" s="917"/>
      <c r="K302" s="8"/>
      <c r="L302" s="8"/>
      <c r="M302" s="8"/>
      <c r="N302" s="8"/>
      <c r="O302" s="8"/>
      <c r="P302" s="8"/>
      <c r="Q302" s="8"/>
      <c r="R302" s="8"/>
      <c r="S302" s="8"/>
      <c r="T302" s="8"/>
      <c r="U302" s="8"/>
      <c r="V302" s="8"/>
      <c r="W302" s="8"/>
      <c r="X302" s="8"/>
      <c r="Y302" s="8"/>
      <c r="Z302" s="8"/>
    </row>
    <row r="303" spans="1:26" ht="12.75" customHeight="1">
      <c r="A303" s="8"/>
      <c r="B303" s="8"/>
      <c r="C303" s="77"/>
      <c r="D303" s="917"/>
      <c r="E303" s="8"/>
      <c r="F303" s="8"/>
      <c r="G303" s="8"/>
      <c r="H303" s="8"/>
      <c r="I303" s="917"/>
      <c r="J303" s="917"/>
      <c r="K303" s="8"/>
      <c r="L303" s="8"/>
      <c r="M303" s="8"/>
      <c r="N303" s="8"/>
      <c r="O303" s="8"/>
      <c r="P303" s="8"/>
      <c r="Q303" s="8"/>
      <c r="R303" s="8"/>
      <c r="S303" s="8"/>
      <c r="T303" s="8"/>
      <c r="U303" s="8"/>
      <c r="V303" s="8"/>
      <c r="W303" s="8"/>
      <c r="X303" s="8"/>
      <c r="Y303" s="8"/>
      <c r="Z303" s="8"/>
    </row>
    <row r="304" spans="1:26" ht="12.75" customHeight="1">
      <c r="A304" s="8"/>
      <c r="B304" s="8"/>
      <c r="C304" s="77"/>
      <c r="D304" s="917"/>
      <c r="E304" s="8"/>
      <c r="F304" s="8"/>
      <c r="G304" s="8"/>
      <c r="H304" s="8"/>
      <c r="I304" s="917"/>
      <c r="J304" s="917"/>
      <c r="K304" s="8"/>
      <c r="L304" s="8"/>
      <c r="M304" s="8"/>
      <c r="N304" s="8"/>
      <c r="O304" s="8"/>
      <c r="P304" s="8"/>
      <c r="Q304" s="8"/>
      <c r="R304" s="8"/>
      <c r="S304" s="8"/>
      <c r="T304" s="8"/>
      <c r="U304" s="8"/>
      <c r="V304" s="8"/>
      <c r="W304" s="8"/>
      <c r="X304" s="8"/>
      <c r="Y304" s="8"/>
      <c r="Z304" s="8"/>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104"/>
  <mergeCells count="2">
    <mergeCell ref="A1:K1"/>
    <mergeCell ref="E3:H3"/>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2" width="10.5703125" customWidth="1"/>
    <col min="3" max="3" width="40.5703125" customWidth="1"/>
    <col min="4" max="8" width="10.5703125" customWidth="1"/>
    <col min="9" max="9" width="29.140625" customWidth="1"/>
    <col min="10" max="10" width="32.42578125" customWidth="1"/>
    <col min="11" max="11" width="11.7109375" customWidth="1"/>
    <col min="12" max="26" width="10.5703125" customWidth="1"/>
  </cols>
  <sheetData>
    <row r="1" spans="1:26" ht="12.75" customHeight="1">
      <c r="A1" s="1199" t="s">
        <v>5831</v>
      </c>
      <c r="B1" s="1177"/>
      <c r="C1" s="1177"/>
      <c r="D1" s="1177"/>
      <c r="E1" s="1177"/>
      <c r="F1" s="1177"/>
      <c r="G1" s="1177"/>
      <c r="H1" s="1177"/>
      <c r="I1" s="1177"/>
      <c r="J1" s="1177"/>
      <c r="K1" s="1177"/>
    </row>
    <row r="2" spans="1:26" ht="12.75" customHeight="1">
      <c r="A2" s="97" t="str">
        <f>HYPERLINK("#Index!F9", "Index Pg")</f>
        <v>Index Pg</v>
      </c>
      <c r="B2" s="96"/>
      <c r="C2" s="60" t="str">
        <f>HYPERLINK("#'Budget Summary II'!A3:B5", "Budget Summary II")</f>
        <v>Budget Summary II</v>
      </c>
      <c r="D2" s="333"/>
      <c r="E2" s="333"/>
      <c r="F2" s="333"/>
      <c r="G2" s="333"/>
      <c r="H2" s="333"/>
      <c r="I2" s="333"/>
      <c r="J2" s="333"/>
      <c r="K2" s="766"/>
    </row>
    <row r="3" spans="1:26" ht="12.75" customHeight="1">
      <c r="A3" s="63" t="s">
        <v>150</v>
      </c>
      <c r="B3" s="63" t="s">
        <v>151</v>
      </c>
      <c r="C3" s="63" t="s">
        <v>12</v>
      </c>
      <c r="D3" s="63" t="s">
        <v>431</v>
      </c>
      <c r="E3" s="1174" t="s">
        <v>5830</v>
      </c>
      <c r="F3" s="1160"/>
      <c r="G3" s="1160"/>
      <c r="H3" s="1158"/>
      <c r="I3" s="63" t="s">
        <v>433</v>
      </c>
      <c r="J3" s="63" t="s">
        <v>435</v>
      </c>
      <c r="K3" s="106" t="s">
        <v>434</v>
      </c>
      <c r="L3" s="899"/>
      <c r="M3" s="899"/>
      <c r="N3" s="899"/>
      <c r="O3" s="899"/>
      <c r="P3" s="899"/>
      <c r="Q3" s="899"/>
      <c r="R3" s="899"/>
      <c r="S3" s="899"/>
      <c r="T3" s="899"/>
      <c r="U3" s="899"/>
      <c r="V3" s="899"/>
      <c r="W3" s="899"/>
      <c r="X3" s="899"/>
      <c r="Y3" s="899"/>
      <c r="Z3" s="899"/>
    </row>
    <row r="4" spans="1:26" ht="12.75" customHeight="1">
      <c r="A4" s="63"/>
      <c r="B4" s="63"/>
      <c r="C4" s="63"/>
      <c r="D4" s="63"/>
      <c r="E4" s="63" t="s">
        <v>442</v>
      </c>
      <c r="F4" s="106" t="s">
        <v>443</v>
      </c>
      <c r="G4" s="63" t="s">
        <v>444</v>
      </c>
      <c r="H4" s="106" t="s">
        <v>445</v>
      </c>
      <c r="I4" s="63"/>
      <c r="J4" s="63"/>
      <c r="K4" s="106"/>
      <c r="L4" s="1030"/>
      <c r="M4" s="1030"/>
      <c r="N4" s="1030"/>
      <c r="O4" s="1030"/>
      <c r="P4" s="1030"/>
      <c r="Q4" s="1030"/>
      <c r="R4" s="1030"/>
      <c r="S4" s="1030"/>
      <c r="T4" s="1030"/>
      <c r="U4" s="1030"/>
      <c r="V4" s="1030"/>
      <c r="W4" s="1030"/>
      <c r="X4" s="1030"/>
      <c r="Y4" s="1030"/>
      <c r="Z4" s="1030"/>
    </row>
    <row r="5" spans="1:26" ht="12.75" customHeight="1">
      <c r="A5" s="1015"/>
      <c r="B5" s="1015"/>
      <c r="C5" s="1014" t="s">
        <v>5833</v>
      </c>
      <c r="D5" s="1014"/>
      <c r="E5" s="1013"/>
      <c r="F5" s="1018"/>
      <c r="G5" s="1013"/>
      <c r="H5" s="1018">
        <f>H16+H6</f>
        <v>0</v>
      </c>
      <c r="I5" s="1014"/>
      <c r="J5" s="1014"/>
      <c r="K5" s="1018">
        <f>K16+K6</f>
        <v>0</v>
      </c>
      <c r="L5" s="1030"/>
      <c r="M5" s="1030"/>
      <c r="N5" s="1030"/>
      <c r="O5" s="1030"/>
      <c r="P5" s="1030"/>
      <c r="Q5" s="1030"/>
      <c r="R5" s="1030"/>
      <c r="S5" s="1030"/>
      <c r="T5" s="1030"/>
      <c r="U5" s="1030"/>
      <c r="V5" s="1030"/>
      <c r="W5" s="1030"/>
      <c r="X5" s="1030"/>
      <c r="Y5" s="1030"/>
      <c r="Z5" s="1030"/>
    </row>
    <row r="6" spans="1:26" ht="12.75" customHeight="1">
      <c r="A6" s="64">
        <f>'6.Procurement Annex'!A6</f>
        <v>6</v>
      </c>
      <c r="B6" s="64"/>
      <c r="C6" s="64" t="str">
        <f>'6.Procurement Annex'!C6</f>
        <v>Procurement</v>
      </c>
      <c r="D6" s="107"/>
      <c r="E6" s="107"/>
      <c r="F6" s="107"/>
      <c r="G6" s="107"/>
      <c r="H6" s="65">
        <f>H7+H12</f>
        <v>0</v>
      </c>
      <c r="I6" s="107"/>
      <c r="J6" s="107"/>
      <c r="K6" s="65">
        <f>K7+K12</f>
        <v>0</v>
      </c>
    </row>
    <row r="7" spans="1:26" ht="12.75" customHeight="1">
      <c r="A7" s="67">
        <f>'6.Procurement Annex'!A7</f>
        <v>6.1</v>
      </c>
      <c r="B7" s="67"/>
      <c r="C7" s="67" t="str">
        <f>'6.Procurement Annex'!C7</f>
        <v>Procurement of Equipment</v>
      </c>
      <c r="D7" s="110"/>
      <c r="E7" s="110"/>
      <c r="F7" s="110"/>
      <c r="G7" s="110"/>
      <c r="H7" s="68">
        <f t="shared" ref="H7:H8" si="0">H8</f>
        <v>0</v>
      </c>
      <c r="I7" s="110"/>
      <c r="J7" s="110"/>
      <c r="K7" s="68">
        <f t="shared" ref="K7:K8" si="1">K8</f>
        <v>0</v>
      </c>
    </row>
    <row r="8" spans="1:26" ht="12.75" customHeight="1">
      <c r="A8" s="78" t="str">
        <f>'6.Procurement Annex'!A8</f>
        <v>6.1.1</v>
      </c>
      <c r="B8" s="78"/>
      <c r="C8" s="78" t="str">
        <f>'6.Procurement Annex'!C8</f>
        <v>Procurement of Bio-medical Equipment</v>
      </c>
      <c r="D8" s="204"/>
      <c r="E8" s="116"/>
      <c r="F8" s="116"/>
      <c r="G8" s="116"/>
      <c r="H8" s="265">
        <f t="shared" si="0"/>
        <v>0</v>
      </c>
      <c r="I8" s="204"/>
      <c r="J8" s="204"/>
      <c r="K8" s="265">
        <f t="shared" si="1"/>
        <v>0</v>
      </c>
    </row>
    <row r="9" spans="1:26" ht="12.75" customHeight="1">
      <c r="A9" s="268" t="str">
        <f>'6.Procurement Annex'!A42</f>
        <v>6.1.1.8</v>
      </c>
      <c r="B9" s="268"/>
      <c r="C9" s="268" t="str">
        <f>'6.Procurement Annex'!C42</f>
        <v>Procurement of bio-medical equipment: AYUSH</v>
      </c>
      <c r="D9" s="274"/>
      <c r="E9" s="269"/>
      <c r="F9" s="269"/>
      <c r="G9" s="269"/>
      <c r="H9" s="311">
        <f>SUM(H10:H11)</f>
        <v>0</v>
      </c>
      <c r="I9" s="274"/>
      <c r="J9" s="274"/>
      <c r="K9" s="311">
        <f>SUM(K10:K11)</f>
        <v>0</v>
      </c>
    </row>
    <row r="10" spans="1:26" ht="12.75" customHeight="1">
      <c r="A10" s="797" t="str">
        <f>'6.Procurement Annex'!A43</f>
        <v>6.1.1.8.1</v>
      </c>
      <c r="B10" s="797"/>
      <c r="C10" s="258">
        <f>'6.Procurement Annex'!C43</f>
        <v>0</v>
      </c>
      <c r="D10" s="743">
        <f>'6.Procurement Annex'!K43</f>
        <v>0</v>
      </c>
      <c r="E10" s="797">
        <f>'6.Procurement Annex'!L43</f>
        <v>0</v>
      </c>
      <c r="F10" s="1066">
        <f>'6.Procurement Annex'!M43</f>
        <v>0</v>
      </c>
      <c r="G10" s="797">
        <f>'6.Procurement Annex'!N43</f>
        <v>0</v>
      </c>
      <c r="H10" s="1066">
        <f>'6.Procurement Annex'!O43</f>
        <v>0</v>
      </c>
      <c r="I10" s="743">
        <f>'6.Procurement Annex'!P43</f>
        <v>0</v>
      </c>
      <c r="J10" s="743"/>
      <c r="K10" s="1066"/>
    </row>
    <row r="11" spans="1:26" ht="12.75" customHeight="1">
      <c r="A11" s="797" t="str">
        <f>'6.Procurement Annex'!A44</f>
        <v>6.1.1.8.2</v>
      </c>
      <c r="B11" s="797"/>
      <c r="C11" s="258">
        <f>'6.Procurement Annex'!C44</f>
        <v>0</v>
      </c>
      <c r="D11" s="743">
        <f>'6.Procurement Annex'!K44</f>
        <v>0</v>
      </c>
      <c r="E11" s="797">
        <f>'6.Procurement Annex'!L44</f>
        <v>0</v>
      </c>
      <c r="F11" s="1066">
        <f>'6.Procurement Annex'!M44</f>
        <v>0</v>
      </c>
      <c r="G11" s="797">
        <f>'6.Procurement Annex'!N44</f>
        <v>0</v>
      </c>
      <c r="H11" s="1066">
        <f>'6.Procurement Annex'!O44</f>
        <v>0</v>
      </c>
      <c r="I11" s="743">
        <f>'6.Procurement Annex'!P44</f>
        <v>0</v>
      </c>
      <c r="J11" s="743"/>
      <c r="K11" s="1066"/>
    </row>
    <row r="12" spans="1:26" ht="12.75" customHeight="1">
      <c r="A12" s="67">
        <f>'6.Procurement Annex'!A141</f>
        <v>6.2</v>
      </c>
      <c r="B12" s="67"/>
      <c r="C12" s="67" t="str">
        <f>'6.Procurement Annex'!C141</f>
        <v xml:space="preserve">Procurement of Drugs and supplies </v>
      </c>
      <c r="D12" s="110"/>
      <c r="E12" s="110"/>
      <c r="F12" s="112"/>
      <c r="G12" s="110"/>
      <c r="H12" s="68">
        <f>H13</f>
        <v>0</v>
      </c>
      <c r="I12" s="110"/>
      <c r="J12" s="110"/>
      <c r="K12" s="68">
        <f>K13</f>
        <v>0</v>
      </c>
    </row>
    <row r="13" spans="1:26" ht="12.75" customHeight="1">
      <c r="A13" s="78" t="str">
        <f>'6.Procurement Annex'!A193</f>
        <v>6.2.9</v>
      </c>
      <c r="B13" s="78" t="s">
        <v>2963</v>
      </c>
      <c r="C13" s="78" t="str">
        <f>'6.Procurement Annex'!C193</f>
        <v>Drugs &amp; supplies for AYUSH</v>
      </c>
      <c r="D13" s="204"/>
      <c r="E13" s="116"/>
      <c r="F13" s="652"/>
      <c r="G13" s="116"/>
      <c r="H13" s="265">
        <f>SUM(H14:H15)</f>
        <v>0</v>
      </c>
      <c r="I13" s="204"/>
      <c r="J13" s="204"/>
      <c r="K13" s="265">
        <f>SUM(K14:K15)</f>
        <v>0</v>
      </c>
    </row>
    <row r="14" spans="1:26" ht="12.75" customHeight="1">
      <c r="A14" s="797" t="str">
        <f>'6.Procurement Annex'!A194</f>
        <v>6.2.9.1</v>
      </c>
      <c r="B14" s="797"/>
      <c r="C14" s="258">
        <f>'6.Procurement Annex'!C194</f>
        <v>0</v>
      </c>
      <c r="D14" s="743">
        <f>'6.Procurement Annex'!K194</f>
        <v>0</v>
      </c>
      <c r="E14" s="797">
        <f>'6.Procurement Annex'!L194</f>
        <v>0</v>
      </c>
      <c r="F14" s="1066">
        <f>'6.Procurement Annex'!M194</f>
        <v>0</v>
      </c>
      <c r="G14" s="797">
        <f>'6.Procurement Annex'!N194</f>
        <v>0</v>
      </c>
      <c r="H14" s="1066">
        <f>'6.Procurement Annex'!O194</f>
        <v>0</v>
      </c>
      <c r="I14" s="743">
        <f>'6.Procurement Annex'!P194</f>
        <v>0</v>
      </c>
      <c r="J14" s="743"/>
      <c r="K14" s="1066"/>
    </row>
    <row r="15" spans="1:26" ht="12.75" customHeight="1">
      <c r="A15" s="797" t="str">
        <f>'6.Procurement Annex'!A195</f>
        <v>6.2.9.2</v>
      </c>
      <c r="B15" s="797"/>
      <c r="C15" s="258">
        <f>'6.Procurement Annex'!C195</f>
        <v>0</v>
      </c>
      <c r="D15" s="743">
        <f>'6.Procurement Annex'!K195</f>
        <v>0</v>
      </c>
      <c r="E15" s="797">
        <f>'6.Procurement Annex'!L195</f>
        <v>0</v>
      </c>
      <c r="F15" s="1066">
        <f>'6.Procurement Annex'!M195</f>
        <v>0</v>
      </c>
      <c r="G15" s="797">
        <f>'6.Procurement Annex'!N195</f>
        <v>0</v>
      </c>
      <c r="H15" s="1066">
        <f>'6.Procurement Annex'!O195</f>
        <v>0</v>
      </c>
      <c r="I15" s="743">
        <f>'6.Procurement Annex'!P195</f>
        <v>0</v>
      </c>
      <c r="J15" s="743"/>
      <c r="K15" s="1066"/>
    </row>
    <row r="16" spans="1:26" ht="12.75" customHeight="1">
      <c r="A16" s="64">
        <f>'9.Training Annex'!A6</f>
        <v>9</v>
      </c>
      <c r="B16" s="64"/>
      <c r="C16" s="64" t="str">
        <f>'9.Training Annex'!C6</f>
        <v>Training</v>
      </c>
      <c r="D16" s="107"/>
      <c r="E16" s="107"/>
      <c r="F16" s="1035"/>
      <c r="G16" s="107"/>
      <c r="H16" s="65">
        <f t="shared" ref="H16:H17" si="2">H17</f>
        <v>0</v>
      </c>
      <c r="I16" s="107"/>
      <c r="J16" s="107"/>
      <c r="K16" s="65">
        <f t="shared" ref="K16:K17" si="3">K17</f>
        <v>0</v>
      </c>
    </row>
    <row r="17" spans="1:11" ht="12.75" customHeight="1">
      <c r="A17" s="67">
        <f>'9.Training Annex'!A27</f>
        <v>9.5</v>
      </c>
      <c r="B17" s="67"/>
      <c r="C17" s="67" t="str">
        <f>'9.Training Annex'!C27</f>
        <v>Trainings including medical (DNB/CPS)/paramedical/nursing courses</v>
      </c>
      <c r="D17" s="110"/>
      <c r="E17" s="113"/>
      <c r="F17" s="669"/>
      <c r="G17" s="113"/>
      <c r="H17" s="203">
        <f t="shared" si="2"/>
        <v>0</v>
      </c>
      <c r="I17" s="110"/>
      <c r="J17" s="110"/>
      <c r="K17" s="203">
        <f t="shared" si="3"/>
        <v>0</v>
      </c>
    </row>
    <row r="18" spans="1:11" ht="12.75" customHeight="1">
      <c r="A18" s="1078" t="str">
        <f>'9.Training Annex'!A236</f>
        <v>9.5.24</v>
      </c>
      <c r="B18" s="1078"/>
      <c r="C18" s="78" t="str">
        <f>'9.Training Annex'!C236</f>
        <v>Trainings under AYUSH</v>
      </c>
      <c r="D18" s="1081"/>
      <c r="E18" s="1081"/>
      <c r="F18" s="1082"/>
      <c r="G18" s="1081"/>
      <c r="H18" s="1079">
        <f>H19+H20</f>
        <v>0</v>
      </c>
      <c r="I18" s="1081"/>
      <c r="J18" s="1081"/>
      <c r="K18" s="1079">
        <f>K19+K20</f>
        <v>0</v>
      </c>
    </row>
    <row r="19" spans="1:11" ht="12.75" customHeight="1">
      <c r="A19" s="797" t="str">
        <f>'9.Training Annex'!A237</f>
        <v>9.5.24.1</v>
      </c>
      <c r="B19" s="797" t="str">
        <f>'9.Training Annex'!B237</f>
        <v>B9.2</v>
      </c>
      <c r="C19" s="258" t="str">
        <f>'9.Training Annex'!C237</f>
        <v>Training under AYUSH</v>
      </c>
      <c r="D19" s="743">
        <f>'9.Training Annex'!K237</f>
        <v>0</v>
      </c>
      <c r="E19" s="797">
        <f>'9.Training Annex'!L237</f>
        <v>0</v>
      </c>
      <c r="F19" s="1066">
        <f>'9.Training Annex'!M237</f>
        <v>0</v>
      </c>
      <c r="G19" s="1066">
        <f>'9.Training Annex'!N237</f>
        <v>0</v>
      </c>
      <c r="H19" s="1066">
        <f>'9.Training Annex'!O237</f>
        <v>0</v>
      </c>
      <c r="I19" s="743">
        <f>'9.Training Annex'!P237</f>
        <v>0</v>
      </c>
      <c r="J19" s="743"/>
      <c r="K19" s="1066"/>
    </row>
    <row r="20" spans="1:11" ht="12.75" customHeight="1">
      <c r="A20" s="797" t="str">
        <f>'9.Training Annex'!A238</f>
        <v>9.5.24.2</v>
      </c>
      <c r="B20" s="797"/>
      <c r="C20" s="258" t="str">
        <f>'9.Training Annex'!C238</f>
        <v>Any other (please specify)</v>
      </c>
      <c r="D20" s="743">
        <f>'9.Training Annex'!K238</f>
        <v>0</v>
      </c>
      <c r="E20" s="797">
        <f>'9.Training Annex'!L238</f>
        <v>0</v>
      </c>
      <c r="F20" s="1066">
        <f>'9.Training Annex'!M238</f>
        <v>0</v>
      </c>
      <c r="G20" s="1066">
        <f>'9.Training Annex'!N238</f>
        <v>0</v>
      </c>
      <c r="H20" s="1066">
        <f>'9.Training Annex'!O238</f>
        <v>0</v>
      </c>
      <c r="I20" s="743">
        <f>'9.Training Annex'!P238</f>
        <v>0</v>
      </c>
      <c r="J20" s="743"/>
      <c r="K20" s="1066"/>
    </row>
    <row r="21" spans="1:11" ht="12.75" customHeight="1">
      <c r="D21" s="1083"/>
      <c r="I21" s="1083"/>
      <c r="J21" s="1083"/>
    </row>
    <row r="22" spans="1:11" ht="12.75" customHeight="1">
      <c r="D22" s="1083"/>
      <c r="I22" s="1083"/>
      <c r="J22" s="1083"/>
    </row>
    <row r="23" spans="1:11" ht="12.75" customHeight="1">
      <c r="D23" s="1083"/>
      <c r="I23" s="1083"/>
      <c r="J23" s="1083"/>
    </row>
    <row r="24" spans="1:11" ht="12.75" customHeight="1">
      <c r="D24" s="1083"/>
      <c r="I24" s="1083"/>
      <c r="J24" s="1083"/>
    </row>
    <row r="25" spans="1:11" ht="12.75" customHeight="1">
      <c r="D25" s="1083"/>
      <c r="I25" s="1083"/>
      <c r="J25" s="1083"/>
    </row>
    <row r="26" spans="1:11" ht="12.75" customHeight="1">
      <c r="D26" s="1083"/>
      <c r="I26" s="1083"/>
      <c r="J26" s="1083"/>
    </row>
    <row r="27" spans="1:11" ht="12.75" customHeight="1">
      <c r="D27" s="1083"/>
      <c r="I27" s="1083"/>
      <c r="J27" s="1083"/>
    </row>
    <row r="28" spans="1:11" ht="12.75" customHeight="1">
      <c r="D28" s="1083"/>
      <c r="I28" s="1083"/>
      <c r="J28" s="1083"/>
    </row>
    <row r="29" spans="1:11" ht="12.75" customHeight="1">
      <c r="D29" s="1083"/>
      <c r="I29" s="1083"/>
      <c r="J29" s="1083"/>
    </row>
    <row r="30" spans="1:11" ht="12.75" customHeight="1">
      <c r="D30" s="1083"/>
      <c r="I30" s="1083"/>
      <c r="J30" s="1083"/>
    </row>
    <row r="31" spans="1:11" ht="12.75" customHeight="1">
      <c r="D31" s="1083"/>
      <c r="I31" s="1083"/>
      <c r="J31" s="1083"/>
    </row>
    <row r="32" spans="1:11" ht="12.75" customHeight="1">
      <c r="D32" s="1083"/>
      <c r="I32" s="1083"/>
      <c r="J32" s="1083"/>
    </row>
    <row r="33" spans="4:10" ht="12.75" customHeight="1">
      <c r="D33" s="1083"/>
      <c r="I33" s="1083"/>
      <c r="J33" s="1083"/>
    </row>
    <row r="34" spans="4:10" ht="12.75" customHeight="1">
      <c r="D34" s="1083"/>
      <c r="I34" s="1083"/>
      <c r="J34" s="1083"/>
    </row>
    <row r="35" spans="4:10" ht="12.75" customHeight="1">
      <c r="D35" s="1083"/>
      <c r="I35" s="1083"/>
      <c r="J35" s="1083"/>
    </row>
    <row r="36" spans="4:10" ht="12.75" customHeight="1">
      <c r="D36" s="1083"/>
      <c r="I36" s="1083"/>
      <c r="J36" s="1083"/>
    </row>
    <row r="37" spans="4:10" ht="12.75" customHeight="1">
      <c r="D37" s="1083"/>
      <c r="I37" s="1083"/>
      <c r="J37" s="1083"/>
    </row>
    <row r="38" spans="4:10" ht="12.75" customHeight="1">
      <c r="D38" s="1083"/>
      <c r="I38" s="1083"/>
      <c r="J38" s="1083"/>
    </row>
    <row r="39" spans="4:10" ht="12.75" customHeight="1">
      <c r="D39" s="1083"/>
      <c r="I39" s="1083"/>
      <c r="J39" s="1083"/>
    </row>
    <row r="40" spans="4:10" ht="12.75" customHeight="1">
      <c r="D40" s="1083"/>
      <c r="I40" s="1083"/>
      <c r="J40" s="1083"/>
    </row>
    <row r="41" spans="4:10" ht="12.75" customHeight="1">
      <c r="D41" s="1083"/>
      <c r="I41" s="1083"/>
      <c r="J41" s="1083"/>
    </row>
    <row r="42" spans="4:10" ht="12.75" customHeight="1">
      <c r="D42" s="1083"/>
      <c r="I42" s="1083"/>
      <c r="J42" s="1083"/>
    </row>
    <row r="43" spans="4:10" ht="12.75" customHeight="1">
      <c r="D43" s="1083"/>
      <c r="I43" s="1083"/>
      <c r="J43" s="1083"/>
    </row>
    <row r="44" spans="4:10" ht="12.75" customHeight="1">
      <c r="D44" s="1083"/>
      <c r="I44" s="1083"/>
      <c r="J44" s="1083"/>
    </row>
    <row r="45" spans="4:10" ht="12.75" customHeight="1">
      <c r="D45" s="1083"/>
      <c r="I45" s="1083"/>
      <c r="J45" s="1083"/>
    </row>
    <row r="46" spans="4:10" ht="12.75" customHeight="1">
      <c r="D46" s="1083"/>
      <c r="I46" s="1083"/>
      <c r="J46" s="1083"/>
    </row>
    <row r="47" spans="4:10" ht="12.75" customHeight="1">
      <c r="D47" s="1083"/>
      <c r="I47" s="1083"/>
      <c r="J47" s="1083"/>
    </row>
    <row r="48" spans="4:10" ht="12.75" customHeight="1">
      <c r="D48" s="1083"/>
      <c r="I48" s="1083"/>
      <c r="J48" s="1083"/>
    </row>
    <row r="49" spans="4:10" ht="12.75" customHeight="1">
      <c r="D49" s="1083"/>
      <c r="I49" s="1083"/>
      <c r="J49" s="1083"/>
    </row>
    <row r="50" spans="4:10" ht="12.75" customHeight="1">
      <c r="D50" s="1083"/>
      <c r="I50" s="1083"/>
      <c r="J50" s="1083"/>
    </row>
    <row r="51" spans="4:10" ht="12.75" customHeight="1">
      <c r="D51" s="1083"/>
      <c r="I51" s="1083"/>
      <c r="J51" s="1083"/>
    </row>
    <row r="52" spans="4:10" ht="12.75" customHeight="1">
      <c r="D52" s="1083"/>
      <c r="I52" s="1083"/>
      <c r="J52" s="1083"/>
    </row>
    <row r="53" spans="4:10" ht="12.75" customHeight="1">
      <c r="D53" s="1083"/>
      <c r="I53" s="1083"/>
      <c r="J53" s="1083"/>
    </row>
    <row r="54" spans="4:10" ht="12.75" customHeight="1">
      <c r="D54" s="1083"/>
      <c r="I54" s="1083"/>
      <c r="J54" s="1083"/>
    </row>
    <row r="55" spans="4:10" ht="12.75" customHeight="1">
      <c r="D55" s="1083"/>
      <c r="I55" s="1083"/>
      <c r="J55" s="1083"/>
    </row>
    <row r="56" spans="4:10" ht="12.75" customHeight="1">
      <c r="D56" s="1083"/>
      <c r="I56" s="1083"/>
      <c r="J56" s="1083"/>
    </row>
    <row r="57" spans="4:10" ht="12.75" customHeight="1">
      <c r="D57" s="1083"/>
      <c r="I57" s="1083"/>
      <c r="J57" s="1083"/>
    </row>
    <row r="58" spans="4:10" ht="12.75" customHeight="1">
      <c r="D58" s="1083"/>
      <c r="I58" s="1083"/>
      <c r="J58" s="1083"/>
    </row>
    <row r="59" spans="4:10" ht="12.75" customHeight="1">
      <c r="D59" s="1083"/>
      <c r="I59" s="1083"/>
      <c r="J59" s="1083"/>
    </row>
    <row r="60" spans="4:10" ht="12.75" customHeight="1">
      <c r="D60" s="1083"/>
      <c r="I60" s="1083"/>
      <c r="J60" s="1083"/>
    </row>
    <row r="61" spans="4:10" ht="12.75" customHeight="1">
      <c r="D61" s="1083"/>
      <c r="I61" s="1083"/>
      <c r="J61" s="1083"/>
    </row>
    <row r="62" spans="4:10" ht="12.75" customHeight="1">
      <c r="D62" s="1083"/>
      <c r="I62" s="1083"/>
      <c r="J62" s="1083"/>
    </row>
    <row r="63" spans="4:10" ht="12.75" customHeight="1">
      <c r="D63" s="1083"/>
      <c r="I63" s="1083"/>
      <c r="J63" s="1083"/>
    </row>
    <row r="64" spans="4:10" ht="12.75" customHeight="1">
      <c r="D64" s="1083"/>
      <c r="I64" s="1083"/>
      <c r="J64" s="1083"/>
    </row>
    <row r="65" spans="4:10" ht="12.75" customHeight="1">
      <c r="D65" s="1083"/>
      <c r="I65" s="1083"/>
      <c r="J65" s="1083"/>
    </row>
    <row r="66" spans="4:10" ht="12.75" customHeight="1">
      <c r="D66" s="1083"/>
      <c r="I66" s="1083"/>
      <c r="J66" s="1083"/>
    </row>
    <row r="67" spans="4:10" ht="12.75" customHeight="1">
      <c r="D67" s="1083"/>
      <c r="I67" s="1083"/>
      <c r="J67" s="1083"/>
    </row>
    <row r="68" spans="4:10" ht="12.75" customHeight="1">
      <c r="D68" s="1083"/>
      <c r="I68" s="1083"/>
      <c r="J68" s="1083"/>
    </row>
    <row r="69" spans="4:10" ht="12.75" customHeight="1">
      <c r="D69" s="1083"/>
      <c r="I69" s="1083"/>
      <c r="J69" s="1083"/>
    </row>
    <row r="70" spans="4:10" ht="12.75" customHeight="1">
      <c r="D70" s="1083"/>
      <c r="I70" s="1083"/>
      <c r="J70" s="1083"/>
    </row>
    <row r="71" spans="4:10" ht="12.75" customHeight="1">
      <c r="D71" s="1083"/>
      <c r="I71" s="1083"/>
      <c r="J71" s="1083"/>
    </row>
    <row r="72" spans="4:10" ht="12.75" customHeight="1">
      <c r="D72" s="1083"/>
      <c r="I72" s="1083"/>
      <c r="J72" s="1083"/>
    </row>
    <row r="73" spans="4:10" ht="12.75" customHeight="1">
      <c r="D73" s="1083"/>
      <c r="I73" s="1083"/>
      <c r="J73" s="1083"/>
    </row>
    <row r="74" spans="4:10" ht="12.75" customHeight="1">
      <c r="D74" s="1083"/>
      <c r="I74" s="1083"/>
      <c r="J74" s="1083"/>
    </row>
    <row r="75" spans="4:10" ht="12.75" customHeight="1">
      <c r="D75" s="1083"/>
      <c r="I75" s="1083"/>
      <c r="J75" s="1083"/>
    </row>
    <row r="76" spans="4:10" ht="12.75" customHeight="1">
      <c r="D76" s="1083"/>
      <c r="I76" s="1083"/>
      <c r="J76" s="1083"/>
    </row>
    <row r="77" spans="4:10" ht="12.75" customHeight="1">
      <c r="D77" s="1083"/>
      <c r="I77" s="1083"/>
      <c r="J77" s="1083"/>
    </row>
    <row r="78" spans="4:10" ht="12.75" customHeight="1">
      <c r="D78" s="1083"/>
      <c r="I78" s="1083"/>
      <c r="J78" s="1083"/>
    </row>
    <row r="79" spans="4:10" ht="12.75" customHeight="1">
      <c r="D79" s="1083"/>
      <c r="I79" s="1083"/>
      <c r="J79" s="1083"/>
    </row>
    <row r="80" spans="4:10" ht="12.75" customHeight="1">
      <c r="D80" s="1083"/>
      <c r="I80" s="1083"/>
      <c r="J80" s="1083"/>
    </row>
    <row r="81" spans="4:10" ht="12.75" customHeight="1">
      <c r="D81" s="1083"/>
      <c r="I81" s="1083"/>
      <c r="J81" s="1083"/>
    </row>
    <row r="82" spans="4:10" ht="12.75" customHeight="1">
      <c r="D82" s="1083"/>
      <c r="I82" s="1083"/>
      <c r="J82" s="1083"/>
    </row>
    <row r="83" spans="4:10" ht="12.75" customHeight="1">
      <c r="D83" s="1083"/>
      <c r="I83" s="1083"/>
      <c r="J83" s="1083"/>
    </row>
    <row r="84" spans="4:10" ht="12.75" customHeight="1">
      <c r="D84" s="1083"/>
      <c r="I84" s="1083"/>
      <c r="J84" s="1083"/>
    </row>
    <row r="85" spans="4:10" ht="12.75" customHeight="1">
      <c r="D85" s="1083"/>
      <c r="I85" s="1083"/>
      <c r="J85" s="1083"/>
    </row>
    <row r="86" spans="4:10" ht="12.75" customHeight="1">
      <c r="D86" s="1083"/>
      <c r="I86" s="1083"/>
      <c r="J86" s="1083"/>
    </row>
    <row r="87" spans="4:10" ht="12.75" customHeight="1">
      <c r="D87" s="1083"/>
      <c r="I87" s="1083"/>
      <c r="J87" s="1083"/>
    </row>
    <row r="88" spans="4:10" ht="12.75" customHeight="1">
      <c r="D88" s="1083"/>
      <c r="I88" s="1083"/>
      <c r="J88" s="1083"/>
    </row>
    <row r="89" spans="4:10" ht="12.75" customHeight="1">
      <c r="D89" s="1083"/>
      <c r="I89" s="1083"/>
      <c r="J89" s="1083"/>
    </row>
    <row r="90" spans="4:10" ht="12.75" customHeight="1">
      <c r="D90" s="1083"/>
      <c r="I90" s="1083"/>
      <c r="J90" s="1083"/>
    </row>
    <row r="91" spans="4:10" ht="12.75" customHeight="1">
      <c r="D91" s="1083"/>
      <c r="I91" s="1083"/>
      <c r="J91" s="1083"/>
    </row>
    <row r="92" spans="4:10" ht="12.75" customHeight="1">
      <c r="D92" s="1083"/>
      <c r="I92" s="1083"/>
      <c r="J92" s="1083"/>
    </row>
    <row r="93" spans="4:10" ht="12.75" customHeight="1">
      <c r="D93" s="1083"/>
      <c r="I93" s="1083"/>
      <c r="J93" s="1083"/>
    </row>
    <row r="94" spans="4:10" ht="12.75" customHeight="1">
      <c r="D94" s="1083"/>
      <c r="I94" s="1083"/>
      <c r="J94" s="1083"/>
    </row>
    <row r="95" spans="4:10" ht="12.75" customHeight="1">
      <c r="D95" s="1083"/>
      <c r="I95" s="1083"/>
      <c r="J95" s="1083"/>
    </row>
    <row r="96" spans="4:10" ht="12.75" customHeight="1">
      <c r="D96" s="1083"/>
      <c r="I96" s="1083"/>
      <c r="J96" s="1083"/>
    </row>
    <row r="97" spans="4:10" ht="12.75" customHeight="1">
      <c r="D97" s="1083"/>
      <c r="I97" s="1083"/>
      <c r="J97" s="1083"/>
    </row>
    <row r="98" spans="4:10" ht="12.75" customHeight="1">
      <c r="D98" s="1083"/>
      <c r="I98" s="1083"/>
      <c r="J98" s="1083"/>
    </row>
    <row r="99" spans="4:10" ht="12.75" customHeight="1">
      <c r="D99" s="1083"/>
      <c r="I99" s="1083"/>
      <c r="J99" s="1083"/>
    </row>
    <row r="100" spans="4:10" ht="12.75" customHeight="1">
      <c r="D100" s="1083"/>
      <c r="I100" s="1083"/>
      <c r="J100" s="1083"/>
    </row>
    <row r="101" spans="4:10" ht="12.75" customHeight="1">
      <c r="D101" s="1083"/>
      <c r="I101" s="1083"/>
      <c r="J101" s="1083"/>
    </row>
    <row r="102" spans="4:10" ht="12.75" customHeight="1">
      <c r="D102" s="1083"/>
      <c r="I102" s="1083"/>
      <c r="J102" s="1083"/>
    </row>
    <row r="103" spans="4:10" ht="12.75" customHeight="1">
      <c r="D103" s="1083"/>
      <c r="I103" s="1083"/>
      <c r="J103" s="1083"/>
    </row>
    <row r="104" spans="4:10" ht="12.75" customHeight="1">
      <c r="D104" s="1083"/>
      <c r="I104" s="1083"/>
      <c r="J104" s="1083"/>
    </row>
    <row r="105" spans="4:10" ht="12.75" customHeight="1">
      <c r="D105" s="1083"/>
      <c r="I105" s="1083"/>
      <c r="J105" s="1083"/>
    </row>
    <row r="106" spans="4:10" ht="12.75" customHeight="1">
      <c r="D106" s="1083"/>
      <c r="I106" s="1083"/>
      <c r="J106" s="1083"/>
    </row>
    <row r="107" spans="4:10" ht="12.75" customHeight="1">
      <c r="D107" s="1083"/>
      <c r="I107" s="1083"/>
      <c r="J107" s="1083"/>
    </row>
    <row r="108" spans="4:10" ht="12.75" customHeight="1">
      <c r="D108" s="1083"/>
      <c r="I108" s="1083"/>
      <c r="J108" s="1083"/>
    </row>
    <row r="109" spans="4:10" ht="12.75" customHeight="1">
      <c r="D109" s="1083"/>
      <c r="I109" s="1083"/>
      <c r="J109" s="1083"/>
    </row>
    <row r="110" spans="4:10" ht="12.75" customHeight="1">
      <c r="D110" s="1083"/>
      <c r="I110" s="1083"/>
      <c r="J110" s="1083"/>
    </row>
    <row r="111" spans="4:10" ht="12.75" customHeight="1">
      <c r="D111" s="1083"/>
      <c r="I111" s="1083"/>
      <c r="J111" s="1083"/>
    </row>
    <row r="112" spans="4:10" ht="12.75" customHeight="1">
      <c r="D112" s="1083"/>
      <c r="I112" s="1083"/>
      <c r="J112" s="1083"/>
    </row>
    <row r="113" spans="4:10" ht="12.75" customHeight="1">
      <c r="D113" s="1083"/>
      <c r="I113" s="1083"/>
      <c r="J113" s="1083"/>
    </row>
    <row r="114" spans="4:10" ht="12.75" customHeight="1">
      <c r="D114" s="1083"/>
      <c r="I114" s="1083"/>
      <c r="J114" s="1083"/>
    </row>
    <row r="115" spans="4:10" ht="12.75" customHeight="1">
      <c r="D115" s="1083"/>
      <c r="I115" s="1083"/>
      <c r="J115" s="1083"/>
    </row>
    <row r="116" spans="4:10" ht="12.75" customHeight="1">
      <c r="D116" s="1083"/>
      <c r="I116" s="1083"/>
      <c r="J116" s="1083"/>
    </row>
    <row r="117" spans="4:10" ht="12.75" customHeight="1">
      <c r="D117" s="1083"/>
      <c r="I117" s="1083"/>
      <c r="J117" s="1083"/>
    </row>
    <row r="118" spans="4:10" ht="12.75" customHeight="1">
      <c r="D118" s="1083"/>
      <c r="I118" s="1083"/>
      <c r="J118" s="1083"/>
    </row>
    <row r="119" spans="4:10" ht="12.75" customHeight="1">
      <c r="D119" s="1083"/>
      <c r="I119" s="1083"/>
      <c r="J119" s="1083"/>
    </row>
    <row r="120" spans="4:10" ht="12.75" customHeight="1">
      <c r="D120" s="1083"/>
      <c r="I120" s="1083"/>
      <c r="J120" s="1083"/>
    </row>
    <row r="121" spans="4:10" ht="12.75" customHeight="1">
      <c r="D121" s="1083"/>
      <c r="I121" s="1083"/>
      <c r="J121" s="1083"/>
    </row>
    <row r="122" spans="4:10" ht="12.75" customHeight="1">
      <c r="D122" s="1083"/>
      <c r="I122" s="1083"/>
      <c r="J122" s="1083"/>
    </row>
    <row r="123" spans="4:10" ht="12.75" customHeight="1">
      <c r="D123" s="1083"/>
      <c r="I123" s="1083"/>
      <c r="J123" s="1083"/>
    </row>
    <row r="124" spans="4:10" ht="12.75" customHeight="1">
      <c r="D124" s="1083"/>
      <c r="I124" s="1083"/>
      <c r="J124" s="1083"/>
    </row>
    <row r="125" spans="4:10" ht="12.75" customHeight="1">
      <c r="D125" s="1083"/>
      <c r="I125" s="1083"/>
      <c r="J125" s="1083"/>
    </row>
    <row r="126" spans="4:10" ht="12.75" customHeight="1">
      <c r="D126" s="1083"/>
      <c r="I126" s="1083"/>
      <c r="J126" s="1083"/>
    </row>
    <row r="127" spans="4:10" ht="12.75" customHeight="1">
      <c r="D127" s="1083"/>
      <c r="I127" s="1083"/>
      <c r="J127" s="1083"/>
    </row>
    <row r="128" spans="4:10" ht="12.75" customHeight="1">
      <c r="D128" s="1083"/>
      <c r="I128" s="1083"/>
      <c r="J128" s="1083"/>
    </row>
    <row r="129" spans="4:10" ht="12.75" customHeight="1">
      <c r="D129" s="1083"/>
      <c r="I129" s="1083"/>
      <c r="J129" s="1083"/>
    </row>
    <row r="130" spans="4:10" ht="12.75" customHeight="1">
      <c r="D130" s="1083"/>
      <c r="I130" s="1083"/>
      <c r="J130" s="1083"/>
    </row>
    <row r="131" spans="4:10" ht="12.75" customHeight="1">
      <c r="D131" s="1083"/>
      <c r="I131" s="1083"/>
      <c r="J131" s="1083"/>
    </row>
    <row r="132" spans="4:10" ht="12.75" customHeight="1">
      <c r="D132" s="1083"/>
      <c r="I132" s="1083"/>
      <c r="J132" s="1083"/>
    </row>
    <row r="133" spans="4:10" ht="12.75" customHeight="1">
      <c r="D133" s="1083"/>
      <c r="I133" s="1083"/>
      <c r="J133" s="1083"/>
    </row>
    <row r="134" spans="4:10" ht="12.75" customHeight="1">
      <c r="D134" s="1083"/>
      <c r="I134" s="1083"/>
      <c r="J134" s="1083"/>
    </row>
    <row r="135" spans="4:10" ht="12.75" customHeight="1">
      <c r="D135" s="1083"/>
      <c r="I135" s="1083"/>
      <c r="J135" s="1083"/>
    </row>
    <row r="136" spans="4:10" ht="12.75" customHeight="1">
      <c r="D136" s="1083"/>
      <c r="I136" s="1083"/>
      <c r="J136" s="1083"/>
    </row>
    <row r="137" spans="4:10" ht="12.75" customHeight="1">
      <c r="D137" s="1083"/>
      <c r="I137" s="1083"/>
      <c r="J137" s="1083"/>
    </row>
    <row r="138" spans="4:10" ht="12.75" customHeight="1">
      <c r="D138" s="1083"/>
      <c r="I138" s="1083"/>
      <c r="J138" s="1083"/>
    </row>
    <row r="139" spans="4:10" ht="12.75" customHeight="1">
      <c r="D139" s="1083"/>
      <c r="I139" s="1083"/>
      <c r="J139" s="1083"/>
    </row>
    <row r="140" spans="4:10" ht="12.75" customHeight="1">
      <c r="D140" s="1083"/>
      <c r="I140" s="1083"/>
      <c r="J140" s="1083"/>
    </row>
    <row r="141" spans="4:10" ht="12.75" customHeight="1">
      <c r="D141" s="1083"/>
      <c r="I141" s="1083"/>
      <c r="J141" s="1083"/>
    </row>
    <row r="142" spans="4:10" ht="12.75" customHeight="1">
      <c r="D142" s="1083"/>
      <c r="I142" s="1083"/>
      <c r="J142" s="1083"/>
    </row>
    <row r="143" spans="4:10" ht="12.75" customHeight="1">
      <c r="D143" s="1083"/>
      <c r="I143" s="1083"/>
      <c r="J143" s="1083"/>
    </row>
    <row r="144" spans="4:10" ht="12.75" customHeight="1">
      <c r="D144" s="1083"/>
      <c r="I144" s="1083"/>
      <c r="J144" s="1083"/>
    </row>
    <row r="145" spans="4:10" ht="12.75" customHeight="1">
      <c r="D145" s="1083"/>
      <c r="I145" s="1083"/>
      <c r="J145" s="1083"/>
    </row>
    <row r="146" spans="4:10" ht="12.75" customHeight="1">
      <c r="D146" s="1083"/>
      <c r="I146" s="1083"/>
      <c r="J146" s="1083"/>
    </row>
    <row r="147" spans="4:10" ht="12.75" customHeight="1">
      <c r="D147" s="1083"/>
      <c r="I147" s="1083"/>
      <c r="J147" s="1083"/>
    </row>
    <row r="148" spans="4:10" ht="12.75" customHeight="1">
      <c r="D148" s="1083"/>
      <c r="I148" s="1083"/>
      <c r="J148" s="1083"/>
    </row>
    <row r="149" spans="4:10" ht="12.75" customHeight="1">
      <c r="D149" s="1083"/>
      <c r="I149" s="1083"/>
      <c r="J149" s="1083"/>
    </row>
    <row r="150" spans="4:10" ht="12.75" customHeight="1">
      <c r="D150" s="1083"/>
      <c r="I150" s="1083"/>
      <c r="J150" s="1083"/>
    </row>
    <row r="151" spans="4:10" ht="12.75" customHeight="1">
      <c r="D151" s="1083"/>
      <c r="I151" s="1083"/>
      <c r="J151" s="1083"/>
    </row>
    <row r="152" spans="4:10" ht="12.75" customHeight="1">
      <c r="D152" s="1083"/>
      <c r="I152" s="1083"/>
      <c r="J152" s="1083"/>
    </row>
    <row r="153" spans="4:10" ht="12.75" customHeight="1">
      <c r="D153" s="1083"/>
      <c r="I153" s="1083"/>
      <c r="J153" s="1083"/>
    </row>
    <row r="154" spans="4:10" ht="12.75" customHeight="1">
      <c r="D154" s="1083"/>
      <c r="I154" s="1083"/>
      <c r="J154" s="1083"/>
    </row>
    <row r="155" spans="4:10" ht="12.75" customHeight="1">
      <c r="D155" s="1083"/>
      <c r="I155" s="1083"/>
      <c r="J155" s="1083"/>
    </row>
    <row r="156" spans="4:10" ht="12.75" customHeight="1">
      <c r="D156" s="1083"/>
      <c r="I156" s="1083"/>
      <c r="J156" s="1083"/>
    </row>
    <row r="157" spans="4:10" ht="12.75" customHeight="1">
      <c r="D157" s="1083"/>
      <c r="I157" s="1083"/>
      <c r="J157" s="1083"/>
    </row>
    <row r="158" spans="4:10" ht="12.75" customHeight="1">
      <c r="D158" s="1083"/>
      <c r="I158" s="1083"/>
      <c r="J158" s="1083"/>
    </row>
    <row r="159" spans="4:10" ht="12.75" customHeight="1">
      <c r="D159" s="1083"/>
      <c r="I159" s="1083"/>
      <c r="J159" s="1083"/>
    </row>
    <row r="160" spans="4:10" ht="12.75" customHeight="1">
      <c r="D160" s="1083"/>
      <c r="I160" s="1083"/>
      <c r="J160" s="1083"/>
    </row>
    <row r="161" spans="4:10" ht="12.75" customHeight="1">
      <c r="D161" s="1083"/>
      <c r="I161" s="1083"/>
      <c r="J161" s="1083"/>
    </row>
    <row r="162" spans="4:10" ht="12.75" customHeight="1">
      <c r="D162" s="1083"/>
      <c r="I162" s="1083"/>
      <c r="J162" s="1083"/>
    </row>
    <row r="163" spans="4:10" ht="12.75" customHeight="1">
      <c r="D163" s="1083"/>
      <c r="I163" s="1083"/>
      <c r="J163" s="1083"/>
    </row>
    <row r="164" spans="4:10" ht="12.75" customHeight="1">
      <c r="D164" s="1083"/>
      <c r="I164" s="1083"/>
      <c r="J164" s="1083"/>
    </row>
    <row r="165" spans="4:10" ht="12.75" customHeight="1">
      <c r="D165" s="1083"/>
      <c r="I165" s="1083"/>
      <c r="J165" s="1083"/>
    </row>
    <row r="166" spans="4:10" ht="12.75" customHeight="1">
      <c r="D166" s="1083"/>
      <c r="I166" s="1083"/>
      <c r="J166" s="1083"/>
    </row>
    <row r="167" spans="4:10" ht="12.75" customHeight="1">
      <c r="D167" s="1083"/>
      <c r="I167" s="1083"/>
      <c r="J167" s="1083"/>
    </row>
    <row r="168" spans="4:10" ht="12.75" customHeight="1">
      <c r="D168" s="1083"/>
      <c r="I168" s="1083"/>
      <c r="J168" s="1083"/>
    </row>
    <row r="169" spans="4:10" ht="12.75" customHeight="1">
      <c r="D169" s="1083"/>
      <c r="I169" s="1083"/>
      <c r="J169" s="1083"/>
    </row>
    <row r="170" spans="4:10" ht="12.75" customHeight="1">
      <c r="D170" s="1083"/>
      <c r="I170" s="1083"/>
      <c r="J170" s="1083"/>
    </row>
    <row r="171" spans="4:10" ht="12.75" customHeight="1">
      <c r="D171" s="1083"/>
      <c r="I171" s="1083"/>
      <c r="J171" s="1083"/>
    </row>
    <row r="172" spans="4:10" ht="12.75" customHeight="1">
      <c r="D172" s="1083"/>
      <c r="I172" s="1083"/>
      <c r="J172" s="1083"/>
    </row>
    <row r="173" spans="4:10" ht="12.75" customHeight="1">
      <c r="D173" s="1083"/>
      <c r="I173" s="1083"/>
      <c r="J173" s="1083"/>
    </row>
    <row r="174" spans="4:10" ht="12.75" customHeight="1">
      <c r="D174" s="1083"/>
      <c r="I174" s="1083"/>
      <c r="J174" s="1083"/>
    </row>
    <row r="175" spans="4:10" ht="12.75" customHeight="1">
      <c r="D175" s="1083"/>
      <c r="I175" s="1083"/>
      <c r="J175" s="1083"/>
    </row>
    <row r="176" spans="4:10" ht="12.75" customHeight="1">
      <c r="D176" s="1083"/>
      <c r="I176" s="1083"/>
      <c r="J176" s="1083"/>
    </row>
    <row r="177" spans="4:10" ht="12.75" customHeight="1">
      <c r="D177" s="1083"/>
      <c r="I177" s="1083"/>
      <c r="J177" s="1083"/>
    </row>
    <row r="178" spans="4:10" ht="12.75" customHeight="1">
      <c r="D178" s="1083"/>
      <c r="I178" s="1083"/>
      <c r="J178" s="1083"/>
    </row>
    <row r="179" spans="4:10" ht="12.75" customHeight="1">
      <c r="D179" s="1083"/>
      <c r="I179" s="1083"/>
      <c r="J179" s="1083"/>
    </row>
    <row r="180" spans="4:10" ht="12.75" customHeight="1">
      <c r="D180" s="1083"/>
      <c r="I180" s="1083"/>
      <c r="J180" s="1083"/>
    </row>
    <row r="181" spans="4:10" ht="12.75" customHeight="1">
      <c r="D181" s="1083"/>
      <c r="I181" s="1083"/>
      <c r="J181" s="1083"/>
    </row>
    <row r="182" spans="4:10" ht="12.75" customHeight="1">
      <c r="D182" s="1083"/>
      <c r="I182" s="1083"/>
      <c r="J182" s="1083"/>
    </row>
    <row r="183" spans="4:10" ht="12.75" customHeight="1">
      <c r="D183" s="1083"/>
      <c r="I183" s="1083"/>
      <c r="J183" s="1083"/>
    </row>
    <row r="184" spans="4:10" ht="12.75" customHeight="1">
      <c r="D184" s="1083"/>
      <c r="I184" s="1083"/>
      <c r="J184" s="1083"/>
    </row>
    <row r="185" spans="4:10" ht="12.75" customHeight="1">
      <c r="D185" s="1083"/>
      <c r="I185" s="1083"/>
      <c r="J185" s="1083"/>
    </row>
    <row r="186" spans="4:10" ht="12.75" customHeight="1">
      <c r="D186" s="1083"/>
      <c r="I186" s="1083"/>
      <c r="J186" s="1083"/>
    </row>
    <row r="187" spans="4:10" ht="12.75" customHeight="1">
      <c r="D187" s="1083"/>
      <c r="I187" s="1083"/>
      <c r="J187" s="1083"/>
    </row>
    <row r="188" spans="4:10" ht="12.75" customHeight="1">
      <c r="D188" s="1083"/>
      <c r="I188" s="1083"/>
      <c r="J188" s="1083"/>
    </row>
    <row r="189" spans="4:10" ht="12.75" customHeight="1">
      <c r="D189" s="1083"/>
      <c r="I189" s="1083"/>
      <c r="J189" s="1083"/>
    </row>
    <row r="190" spans="4:10" ht="12.75" customHeight="1">
      <c r="D190" s="1083"/>
      <c r="I190" s="1083"/>
      <c r="J190" s="1083"/>
    </row>
    <row r="191" spans="4:10" ht="12.75" customHeight="1">
      <c r="D191" s="1083"/>
      <c r="I191" s="1083"/>
      <c r="J191" s="1083"/>
    </row>
    <row r="192" spans="4:10" ht="12.75" customHeight="1">
      <c r="D192" s="1083"/>
      <c r="I192" s="1083"/>
      <c r="J192" s="1083"/>
    </row>
    <row r="193" spans="4:10" ht="12.75" customHeight="1">
      <c r="D193" s="1083"/>
      <c r="I193" s="1083"/>
      <c r="J193" s="1083"/>
    </row>
    <row r="194" spans="4:10" ht="12.75" customHeight="1">
      <c r="D194" s="1083"/>
      <c r="I194" s="1083"/>
      <c r="J194" s="1083"/>
    </row>
    <row r="195" spans="4:10" ht="12.75" customHeight="1">
      <c r="D195" s="1083"/>
      <c r="I195" s="1083"/>
      <c r="J195" s="1083"/>
    </row>
    <row r="196" spans="4:10" ht="12.75" customHeight="1">
      <c r="D196" s="1083"/>
      <c r="I196" s="1083"/>
      <c r="J196" s="1083"/>
    </row>
    <row r="197" spans="4:10" ht="12.75" customHeight="1">
      <c r="D197" s="1083"/>
      <c r="I197" s="1083"/>
      <c r="J197" s="1083"/>
    </row>
    <row r="198" spans="4:10" ht="12.75" customHeight="1">
      <c r="D198" s="1083"/>
      <c r="I198" s="1083"/>
      <c r="J198" s="1083"/>
    </row>
    <row r="199" spans="4:10" ht="12.75" customHeight="1">
      <c r="D199" s="1083"/>
      <c r="I199" s="1083"/>
      <c r="J199" s="1083"/>
    </row>
    <row r="200" spans="4:10" ht="12.75" customHeight="1">
      <c r="D200" s="1083"/>
      <c r="I200" s="1083"/>
      <c r="J200" s="1083"/>
    </row>
    <row r="201" spans="4:10" ht="12.75" customHeight="1">
      <c r="D201" s="1083"/>
      <c r="I201" s="1083"/>
      <c r="J201" s="1083"/>
    </row>
    <row r="202" spans="4:10" ht="12.75" customHeight="1">
      <c r="D202" s="1083"/>
      <c r="I202" s="1083"/>
      <c r="J202" s="1083"/>
    </row>
    <row r="203" spans="4:10" ht="12.75" customHeight="1">
      <c r="D203" s="1083"/>
      <c r="I203" s="1083"/>
      <c r="J203" s="1083"/>
    </row>
    <row r="204" spans="4:10" ht="12.75" customHeight="1">
      <c r="D204" s="1083"/>
      <c r="I204" s="1083"/>
      <c r="J204" s="1083"/>
    </row>
    <row r="205" spans="4:10" ht="12.75" customHeight="1">
      <c r="D205" s="1083"/>
      <c r="I205" s="1083"/>
      <c r="J205" s="1083"/>
    </row>
    <row r="206" spans="4:10" ht="12.75" customHeight="1">
      <c r="D206" s="1083"/>
      <c r="I206" s="1083"/>
      <c r="J206" s="1083"/>
    </row>
    <row r="207" spans="4:10" ht="12.75" customHeight="1">
      <c r="D207" s="1083"/>
      <c r="I207" s="1083"/>
      <c r="J207" s="1083"/>
    </row>
    <row r="208" spans="4:10" ht="12.75" customHeight="1">
      <c r="D208" s="1083"/>
      <c r="I208" s="1083"/>
      <c r="J208" s="1083"/>
    </row>
    <row r="209" spans="4:10" ht="12.75" customHeight="1">
      <c r="D209" s="1083"/>
      <c r="I209" s="1083"/>
      <c r="J209" s="1083"/>
    </row>
    <row r="210" spans="4:10" ht="12.75" customHeight="1">
      <c r="D210" s="1083"/>
      <c r="I210" s="1083"/>
      <c r="J210" s="1083"/>
    </row>
    <row r="211" spans="4:10" ht="12.75" customHeight="1">
      <c r="D211" s="1083"/>
      <c r="I211" s="1083"/>
      <c r="J211" s="1083"/>
    </row>
    <row r="212" spans="4:10" ht="12.75" customHeight="1">
      <c r="D212" s="1083"/>
      <c r="I212" s="1083"/>
      <c r="J212" s="1083"/>
    </row>
    <row r="213" spans="4:10" ht="12.75" customHeight="1">
      <c r="D213" s="1083"/>
      <c r="I213" s="1083"/>
      <c r="J213" s="1083"/>
    </row>
    <row r="214" spans="4:10" ht="12.75" customHeight="1">
      <c r="D214" s="1083"/>
      <c r="I214" s="1083"/>
      <c r="J214" s="1083"/>
    </row>
    <row r="215" spans="4:10" ht="12.75" customHeight="1">
      <c r="D215" s="1083"/>
      <c r="I215" s="1083"/>
      <c r="J215" s="1083"/>
    </row>
    <row r="216" spans="4:10" ht="12.75" customHeight="1">
      <c r="D216" s="1083"/>
      <c r="I216" s="1083"/>
      <c r="J216" s="1083"/>
    </row>
    <row r="217" spans="4:10" ht="12.75" customHeight="1">
      <c r="D217" s="1083"/>
      <c r="I217" s="1083"/>
      <c r="J217" s="1083"/>
    </row>
    <row r="218" spans="4:10" ht="12.75" customHeight="1">
      <c r="D218" s="1083"/>
      <c r="I218" s="1083"/>
      <c r="J218" s="1083"/>
    </row>
    <row r="219" spans="4:10" ht="12.75" customHeight="1">
      <c r="D219" s="1083"/>
      <c r="I219" s="1083"/>
      <c r="J219" s="1083"/>
    </row>
    <row r="220" spans="4:10" ht="12.75" customHeight="1">
      <c r="D220" s="1083"/>
      <c r="I220" s="1083"/>
      <c r="J220" s="1083"/>
    </row>
    <row r="221" spans="4:10" ht="15.75" customHeight="1"/>
    <row r="222" spans="4:10" ht="15.75" customHeight="1"/>
    <row r="223" spans="4:10" ht="15.75" customHeight="1"/>
    <row r="224" spans="4:1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20"/>
  <mergeCells count="2">
    <mergeCell ref="A1:K1"/>
    <mergeCell ref="E3:H3"/>
  </mergeCell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10.140625" customWidth="1"/>
    <col min="2" max="2" width="15.5703125" customWidth="1"/>
    <col min="3" max="3" width="39.42578125" customWidth="1"/>
    <col min="4" max="7" width="15.140625" customWidth="1"/>
    <col min="8" max="8" width="20.5703125" customWidth="1"/>
    <col min="9" max="9" width="38.140625" customWidth="1"/>
    <col min="10" max="10" width="38" customWidth="1"/>
    <col min="11" max="11" width="15.140625" customWidth="1"/>
    <col min="12" max="26" width="8.85546875" customWidth="1"/>
  </cols>
  <sheetData>
    <row r="1" spans="1:26" ht="12.75" customHeight="1">
      <c r="A1" s="1195" t="s">
        <v>5834</v>
      </c>
      <c r="B1" s="1160"/>
      <c r="C1" s="1160"/>
      <c r="D1" s="1160"/>
      <c r="E1" s="1160"/>
      <c r="F1" s="1160"/>
      <c r="G1" s="1160"/>
      <c r="H1" s="1160"/>
      <c r="I1" s="1160"/>
      <c r="J1" s="1160"/>
      <c r="K1" s="1158"/>
      <c r="L1" s="8"/>
      <c r="M1" s="8"/>
      <c r="N1" s="8"/>
      <c r="O1" s="8"/>
      <c r="P1" s="8"/>
      <c r="Q1" s="8"/>
      <c r="R1" s="8"/>
      <c r="S1" s="8"/>
      <c r="T1" s="8"/>
      <c r="U1" s="8"/>
      <c r="V1" s="8"/>
      <c r="W1" s="8"/>
      <c r="X1" s="8"/>
      <c r="Y1" s="8"/>
      <c r="Z1" s="8"/>
    </row>
    <row r="2" spans="1:26" ht="12.75" customHeight="1">
      <c r="A2" s="97" t="str">
        <f>HYPERLINK("#Index!F10", "Index Pg")</f>
        <v>Index Pg</v>
      </c>
      <c r="B2" s="96"/>
      <c r="C2" s="60" t="str">
        <f>HYPERLINK("#'Budget Summary II'!A3:B5", "Budget Summary II")</f>
        <v>Budget Summary II</v>
      </c>
      <c r="D2" s="333"/>
      <c r="E2" s="333"/>
      <c r="F2" s="333"/>
      <c r="G2" s="333"/>
      <c r="H2" s="333"/>
      <c r="I2" s="977"/>
      <c r="J2" s="977"/>
      <c r="K2" s="766"/>
      <c r="L2" s="8"/>
      <c r="M2" s="8"/>
      <c r="N2" s="8"/>
      <c r="O2" s="8"/>
      <c r="P2" s="8"/>
      <c r="Q2" s="8"/>
      <c r="R2" s="8"/>
      <c r="S2" s="8"/>
      <c r="T2" s="8"/>
      <c r="U2" s="8"/>
      <c r="V2" s="8"/>
      <c r="W2" s="8"/>
      <c r="X2" s="8"/>
      <c r="Y2" s="8"/>
      <c r="Z2" s="8"/>
    </row>
    <row r="3" spans="1:26" ht="12.75" customHeight="1">
      <c r="A3" s="63" t="s">
        <v>150</v>
      </c>
      <c r="B3" s="63" t="s">
        <v>151</v>
      </c>
      <c r="C3" s="63" t="s">
        <v>12</v>
      </c>
      <c r="D3" s="63" t="s">
        <v>431</v>
      </c>
      <c r="E3" s="1174" t="s">
        <v>5830</v>
      </c>
      <c r="F3" s="1160"/>
      <c r="G3" s="1160"/>
      <c r="H3" s="1158"/>
      <c r="I3" s="63" t="s">
        <v>433</v>
      </c>
      <c r="J3" s="63" t="s">
        <v>435</v>
      </c>
      <c r="K3" s="106" t="s">
        <v>434</v>
      </c>
      <c r="L3" s="235"/>
      <c r="M3" s="235"/>
      <c r="N3" s="235"/>
      <c r="O3" s="235"/>
      <c r="P3" s="235"/>
      <c r="Q3" s="235"/>
      <c r="R3" s="235"/>
      <c r="S3" s="235"/>
      <c r="T3" s="235"/>
      <c r="U3" s="235"/>
      <c r="V3" s="235"/>
      <c r="W3" s="235"/>
      <c r="X3" s="235"/>
      <c r="Y3" s="235"/>
      <c r="Z3" s="235"/>
    </row>
    <row r="4" spans="1:26" ht="12.75" customHeight="1">
      <c r="A4" s="63"/>
      <c r="B4" s="63"/>
      <c r="C4" s="63"/>
      <c r="D4" s="63"/>
      <c r="E4" s="63" t="s">
        <v>442</v>
      </c>
      <c r="F4" s="106" t="s">
        <v>443</v>
      </c>
      <c r="G4" s="63" t="s">
        <v>444</v>
      </c>
      <c r="H4" s="106" t="s">
        <v>445</v>
      </c>
      <c r="I4" s="63"/>
      <c r="J4" s="63"/>
      <c r="K4" s="106"/>
      <c r="L4" s="235"/>
      <c r="M4" s="235"/>
      <c r="N4" s="235"/>
      <c r="O4" s="235"/>
      <c r="P4" s="235"/>
      <c r="Q4" s="235"/>
      <c r="R4" s="235"/>
      <c r="S4" s="235"/>
      <c r="T4" s="235"/>
      <c r="U4" s="235"/>
      <c r="V4" s="235"/>
      <c r="W4" s="235"/>
      <c r="X4" s="235"/>
      <c r="Y4" s="235"/>
      <c r="Z4" s="235"/>
    </row>
    <row r="5" spans="1:26" ht="12.75" customHeight="1">
      <c r="A5" s="1015"/>
      <c r="B5" s="1015"/>
      <c r="C5" s="1014" t="s">
        <v>5836</v>
      </c>
      <c r="D5" s="1014"/>
      <c r="E5" s="1013"/>
      <c r="F5" s="1018"/>
      <c r="G5" s="1013"/>
      <c r="H5" s="1018">
        <f>H13+H6+H19+H26</f>
        <v>62.857627999999991</v>
      </c>
      <c r="I5" s="1014"/>
      <c r="J5" s="1014"/>
      <c r="K5" s="1018">
        <f>K13+K6+K19+K26</f>
        <v>0</v>
      </c>
      <c r="L5" s="1030"/>
      <c r="M5" s="1030"/>
      <c r="N5" s="1030"/>
      <c r="O5" s="1030"/>
      <c r="P5" s="1030"/>
      <c r="Q5" s="1030"/>
      <c r="R5" s="1030"/>
      <c r="S5" s="1030"/>
      <c r="T5" s="1030"/>
      <c r="U5" s="1030"/>
      <c r="V5" s="1030"/>
      <c r="W5" s="1030"/>
      <c r="X5" s="1030"/>
      <c r="Y5" s="1030"/>
      <c r="Z5" s="1030"/>
    </row>
    <row r="6" spans="1:26" ht="12.75" customHeight="1">
      <c r="A6" s="64">
        <f>'9.Training Annex'!A6</f>
        <v>9</v>
      </c>
      <c r="B6" s="107"/>
      <c r="C6" s="64" t="str">
        <f>'9.Training Annex'!C6</f>
        <v>Training</v>
      </c>
      <c r="D6" s="64"/>
      <c r="E6" s="64"/>
      <c r="F6" s="64"/>
      <c r="G6" s="64"/>
      <c r="H6" s="65">
        <f t="shared" ref="H6:H7" si="0">H7</f>
        <v>2</v>
      </c>
      <c r="I6" s="64"/>
      <c r="J6" s="64"/>
      <c r="K6" s="65">
        <f t="shared" ref="K6:K7" si="1">K7</f>
        <v>0</v>
      </c>
      <c r="L6" s="8"/>
      <c r="M6" s="8"/>
      <c r="N6" s="8"/>
      <c r="O6" s="8"/>
      <c r="P6" s="8"/>
      <c r="Q6" s="8"/>
      <c r="R6" s="8"/>
      <c r="S6" s="8"/>
      <c r="T6" s="8"/>
      <c r="U6" s="8"/>
      <c r="V6" s="8"/>
      <c r="W6" s="8"/>
      <c r="X6" s="8"/>
      <c r="Y6" s="8"/>
      <c r="Z6" s="8"/>
    </row>
    <row r="7" spans="1:26" ht="12.75" customHeight="1">
      <c r="A7" s="67">
        <f>'9.Training Annex'!A27</f>
        <v>9.5</v>
      </c>
      <c r="B7" s="113"/>
      <c r="C7" s="67" t="str">
        <f>'9.Training Annex'!C27</f>
        <v>Trainings including medical (DNB/CPS)/paramedical/nursing courses</v>
      </c>
      <c r="D7" s="110"/>
      <c r="E7" s="113"/>
      <c r="F7" s="113"/>
      <c r="G7" s="113"/>
      <c r="H7" s="203">
        <f t="shared" si="0"/>
        <v>2</v>
      </c>
      <c r="I7" s="110"/>
      <c r="J7" s="110"/>
      <c r="K7" s="203">
        <f t="shared" si="1"/>
        <v>0</v>
      </c>
      <c r="L7" s="8"/>
      <c r="M7" s="8"/>
      <c r="N7" s="8"/>
      <c r="O7" s="8"/>
      <c r="P7" s="8"/>
      <c r="Q7" s="8"/>
      <c r="R7" s="8"/>
      <c r="S7" s="8"/>
      <c r="T7" s="8"/>
      <c r="U7" s="8"/>
      <c r="V7" s="8"/>
      <c r="W7" s="8"/>
      <c r="X7" s="8"/>
      <c r="Y7" s="8"/>
      <c r="Z7" s="8"/>
    </row>
    <row r="8" spans="1:26" ht="12.75" customHeight="1">
      <c r="A8" s="1078" t="str">
        <f>'9.Training Annex'!A246</f>
        <v>9.5.26</v>
      </c>
      <c r="B8" s="1081"/>
      <c r="C8" s="78" t="str">
        <f>'9.Training Annex'!C246</f>
        <v>HMIS/MCTS Trainings</v>
      </c>
      <c r="D8" s="78"/>
      <c r="E8" s="117"/>
      <c r="F8" s="117"/>
      <c r="G8" s="117"/>
      <c r="H8" s="265">
        <f>SUM(H9:H12)</f>
        <v>2</v>
      </c>
      <c r="I8" s="78"/>
      <c r="J8" s="78"/>
      <c r="K8" s="265">
        <f>SUM(K9:K12)</f>
        <v>0</v>
      </c>
      <c r="L8" s="8"/>
      <c r="M8" s="8"/>
      <c r="N8" s="8"/>
      <c r="O8" s="8"/>
      <c r="P8" s="8"/>
      <c r="Q8" s="8"/>
      <c r="R8" s="8"/>
      <c r="S8" s="8"/>
      <c r="T8" s="8"/>
      <c r="U8" s="8"/>
      <c r="V8" s="8"/>
      <c r="W8" s="8"/>
      <c r="X8" s="8"/>
      <c r="Y8" s="8"/>
      <c r="Z8" s="8"/>
    </row>
    <row r="9" spans="1:26" ht="12.75" customHeight="1">
      <c r="A9" s="42" t="str">
        <f>'9.Training Annex'!A247</f>
        <v>9.5.26.1</v>
      </c>
      <c r="B9" s="42" t="str">
        <f>'9.Training Annex'!B247</f>
        <v>B15.3.1.4.1</v>
      </c>
      <c r="C9" s="4" t="str">
        <f>'9.Training Annex'!C247</f>
        <v>Training cum review meeting for HMIS &amp; MCTS at State level</v>
      </c>
      <c r="D9" s="304" t="str">
        <f>'9.Training Annex'!K247</f>
        <v>Per training</v>
      </c>
      <c r="E9" s="42">
        <f>'9.Training Annex'!L247</f>
        <v>50000</v>
      </c>
      <c r="F9" s="35">
        <f>'9.Training Annex'!M247</f>
        <v>0.5</v>
      </c>
      <c r="G9" s="42">
        <f>'9.Training Annex'!N247</f>
        <v>2</v>
      </c>
      <c r="H9" s="35">
        <f>'9.Training Annex'!O247</f>
        <v>1</v>
      </c>
      <c r="I9" s="70" t="str">
        <f>'9.Training Annex'!P247</f>
        <v>2 training's @ Rs. 25,000 for District Data Managers and Data Assistants</v>
      </c>
      <c r="J9" s="70"/>
      <c r="K9" s="35"/>
      <c r="L9" s="8"/>
      <c r="M9" s="8"/>
      <c r="N9" s="8"/>
      <c r="O9" s="8"/>
      <c r="P9" s="8"/>
      <c r="Q9" s="8"/>
      <c r="R9" s="8"/>
      <c r="S9" s="8"/>
      <c r="T9" s="8"/>
      <c r="U9" s="8"/>
      <c r="V9" s="8"/>
      <c r="W9" s="8"/>
      <c r="X9" s="8"/>
      <c r="Y9" s="8"/>
      <c r="Z9" s="8"/>
    </row>
    <row r="10" spans="1:26" ht="12.75" customHeight="1">
      <c r="A10" s="42" t="str">
        <f>'9.Training Annex'!A248</f>
        <v>9.5.26.2</v>
      </c>
      <c r="B10" s="42" t="str">
        <f>'9.Training Annex'!B248</f>
        <v>B15.3.1.4.2</v>
      </c>
      <c r="C10" s="4" t="str">
        <f>'9.Training Annex'!C248</f>
        <v>Training cum review meeting for HMIS &amp; MCTS at District level</v>
      </c>
      <c r="D10" s="304" t="str">
        <f>'9.Training Annex'!K248</f>
        <v>Per training</v>
      </c>
      <c r="E10" s="716">
        <f>'9.Training Annex'!L248</f>
        <v>50000</v>
      </c>
      <c r="F10" s="35">
        <f>'9.Training Annex'!M248</f>
        <v>0.5</v>
      </c>
      <c r="G10" s="42">
        <f>'9.Training Annex'!N248</f>
        <v>2</v>
      </c>
      <c r="H10" s="35">
        <f>'9.Training Annex'!O248</f>
        <v>1</v>
      </c>
      <c r="I10" s="70" t="str">
        <f>'9.Training Annex'!P248</f>
        <v>2 District level training's for ANMs training's @ Rs. 25,000</v>
      </c>
      <c r="J10" s="70"/>
      <c r="K10" s="35"/>
      <c r="L10" s="8"/>
      <c r="M10" s="8"/>
      <c r="N10" s="8"/>
      <c r="O10" s="8"/>
      <c r="P10" s="8"/>
      <c r="Q10" s="8"/>
      <c r="R10" s="8"/>
      <c r="S10" s="8"/>
      <c r="T10" s="8"/>
      <c r="U10" s="8"/>
      <c r="V10" s="8"/>
      <c r="W10" s="8"/>
      <c r="X10" s="8"/>
      <c r="Y10" s="8"/>
      <c r="Z10" s="8"/>
    </row>
    <row r="11" spans="1:26" ht="12.75" customHeight="1">
      <c r="A11" s="42" t="str">
        <f>'9.Training Annex'!A249</f>
        <v>9.5.26.3</v>
      </c>
      <c r="B11" s="42" t="str">
        <f>'9.Training Annex'!B249</f>
        <v>B15.3.1.4.3</v>
      </c>
      <c r="C11" s="4" t="str">
        <f>'9.Training Annex'!C249</f>
        <v>Training cum review meeting for HMIS &amp; MCTS at Block level</v>
      </c>
      <c r="D11" s="304">
        <f>'9.Training Annex'!K249</f>
        <v>0</v>
      </c>
      <c r="E11" s="1088">
        <f>'9.Training Annex'!L249</f>
        <v>0</v>
      </c>
      <c r="F11" s="35">
        <f>'9.Training Annex'!M249</f>
        <v>0</v>
      </c>
      <c r="G11" s="42">
        <f>'9.Training Annex'!N249</f>
        <v>0</v>
      </c>
      <c r="H11" s="35">
        <f>'9.Training Annex'!O249</f>
        <v>0</v>
      </c>
      <c r="I11" s="70">
        <f>'9.Training Annex'!P249</f>
        <v>0</v>
      </c>
      <c r="J11" s="70"/>
      <c r="K11" s="35"/>
      <c r="L11" s="8"/>
      <c r="M11" s="8"/>
      <c r="N11" s="8"/>
      <c r="O11" s="8"/>
      <c r="P11" s="8"/>
      <c r="Q11" s="8"/>
      <c r="R11" s="8"/>
      <c r="S11" s="8"/>
      <c r="T11" s="8"/>
      <c r="U11" s="8"/>
      <c r="V11" s="8"/>
      <c r="W11" s="8"/>
      <c r="X11" s="8"/>
      <c r="Y11" s="8"/>
      <c r="Z11" s="8"/>
    </row>
    <row r="12" spans="1:26" ht="12.75" customHeight="1">
      <c r="A12" s="42" t="str">
        <f>'9.Training Annex'!A250</f>
        <v>9.5.26.4</v>
      </c>
      <c r="B12" s="42"/>
      <c r="C12" s="4" t="str">
        <f>'9.Training Annex'!C250</f>
        <v>Any other (please specify)</v>
      </c>
      <c r="D12" s="304">
        <f>'9.Training Annex'!K250</f>
        <v>0</v>
      </c>
      <c r="E12" s="42">
        <f>'9.Training Annex'!L250</f>
        <v>0</v>
      </c>
      <c r="F12" s="35">
        <f>'9.Training Annex'!M250</f>
        <v>0</v>
      </c>
      <c r="G12" s="35">
        <f>'9.Training Annex'!N250</f>
        <v>0</v>
      </c>
      <c r="H12" s="35">
        <f>'9.Training Annex'!O250</f>
        <v>0</v>
      </c>
      <c r="I12" s="70">
        <f>'9.Training Annex'!P250</f>
        <v>0</v>
      </c>
      <c r="J12" s="70"/>
      <c r="K12" s="35"/>
      <c r="L12" s="8"/>
      <c r="M12" s="8"/>
      <c r="N12" s="8"/>
      <c r="O12" s="8"/>
      <c r="P12" s="8"/>
      <c r="Q12" s="8"/>
      <c r="R12" s="8"/>
      <c r="S12" s="8"/>
      <c r="T12" s="8"/>
      <c r="U12" s="8"/>
      <c r="V12" s="8"/>
      <c r="W12" s="8"/>
      <c r="X12" s="8"/>
      <c r="Y12" s="8"/>
      <c r="Z12" s="8"/>
    </row>
    <row r="13" spans="1:26" ht="12.75" customHeight="1">
      <c r="A13" s="64">
        <f>'12.Printing Annex'!A6</f>
        <v>12</v>
      </c>
      <c r="B13" s="64"/>
      <c r="C13" s="64" t="str">
        <f>'12.Printing Annex'!C6</f>
        <v>Printing</v>
      </c>
      <c r="D13" s="64"/>
      <c r="E13" s="64"/>
      <c r="F13" s="201"/>
      <c r="G13" s="64"/>
      <c r="H13" s="65">
        <f>H14</f>
        <v>1</v>
      </c>
      <c r="I13" s="64"/>
      <c r="J13" s="64"/>
      <c r="K13" s="65">
        <f>K14</f>
        <v>0</v>
      </c>
      <c r="L13" s="8"/>
      <c r="M13" s="8"/>
      <c r="N13" s="8"/>
      <c r="O13" s="8"/>
      <c r="P13" s="8"/>
      <c r="Q13" s="8"/>
      <c r="R13" s="8"/>
      <c r="S13" s="8"/>
      <c r="T13" s="8"/>
      <c r="U13" s="8"/>
      <c r="V13" s="8"/>
      <c r="W13" s="8"/>
      <c r="X13" s="8"/>
      <c r="Y13" s="8"/>
      <c r="Z13" s="8"/>
    </row>
    <row r="14" spans="1:26" ht="12.75" customHeight="1">
      <c r="A14" s="67">
        <f>'12.Printing Annex'!A59</f>
        <v>12.9</v>
      </c>
      <c r="B14" s="115"/>
      <c r="C14" s="67" t="str">
        <f>'12.Printing Annex'!C59</f>
        <v>Printing activities under HMIS/MCTS</v>
      </c>
      <c r="D14" s="67"/>
      <c r="E14" s="115"/>
      <c r="F14" s="203"/>
      <c r="G14" s="115"/>
      <c r="H14" s="203">
        <f>SUM(H15:H18)</f>
        <v>1</v>
      </c>
      <c r="I14" s="67"/>
      <c r="J14" s="67"/>
      <c r="K14" s="203">
        <f>SUM(K15:K18)</f>
        <v>0</v>
      </c>
      <c r="L14" s="8"/>
      <c r="M14" s="8"/>
      <c r="N14" s="8"/>
      <c r="O14" s="8"/>
      <c r="P14" s="8"/>
      <c r="Q14" s="8"/>
      <c r="R14" s="8"/>
      <c r="S14" s="8"/>
      <c r="T14" s="8"/>
      <c r="U14" s="8"/>
      <c r="V14" s="8"/>
      <c r="W14" s="8"/>
      <c r="X14" s="8"/>
      <c r="Y14" s="8"/>
      <c r="Z14" s="8"/>
    </row>
    <row r="15" spans="1:26" ht="12.75" customHeight="1">
      <c r="A15" s="42" t="str">
        <f>'12.Printing Annex'!A60</f>
        <v>12.9.1</v>
      </c>
      <c r="B15" s="42" t="str">
        <f>'12.Printing Annex'!B60</f>
        <v>B15.3.1.6</v>
      </c>
      <c r="C15" s="4" t="str">
        <f>'12.Printing Annex'!C60</f>
        <v xml:space="preserve">Printing of HMIS Formats </v>
      </c>
      <c r="D15" s="304" t="str">
        <f>'12.Printing Annex'!K60</f>
        <v xml:space="preserve">Total cost        
</v>
      </c>
      <c r="E15" s="720">
        <f>'12.Printing Annex'!L60</f>
        <v>8</v>
      </c>
      <c r="F15" s="35">
        <f>'12.Printing Annex'!M60</f>
        <v>8.0000000000000007E-5</v>
      </c>
      <c r="G15" s="42">
        <f>'12.Printing Annex'!N60</f>
        <v>12500</v>
      </c>
      <c r="H15" s="35">
        <f>'12.Printing Annex'!O60</f>
        <v>1</v>
      </c>
      <c r="I15" s="70" t="str">
        <f>'12.Printing Annex'!P60</f>
        <v>Continued activity:                Printing of HMIS subcenter formats for the year 2020-21</v>
      </c>
      <c r="J15" s="70"/>
      <c r="K15" s="35"/>
      <c r="L15" s="8"/>
      <c r="M15" s="8"/>
      <c r="N15" s="8"/>
      <c r="O15" s="8"/>
      <c r="P15" s="8"/>
      <c r="Q15" s="8"/>
      <c r="R15" s="8"/>
      <c r="S15" s="8"/>
      <c r="T15" s="8"/>
      <c r="U15" s="8"/>
      <c r="V15" s="8"/>
      <c r="W15" s="8"/>
      <c r="X15" s="8"/>
      <c r="Y15" s="8"/>
      <c r="Z15" s="8"/>
    </row>
    <row r="16" spans="1:26" ht="12.75" customHeight="1">
      <c r="A16" s="42" t="str">
        <f>'12.Printing Annex'!A61</f>
        <v>12.9.2</v>
      </c>
      <c r="B16" s="42" t="str">
        <f>'12.Printing Annex'!B61</f>
        <v>B15.3.2.1</v>
      </c>
      <c r="C16" s="4" t="str">
        <f>'12.Printing Annex'!C61</f>
        <v xml:space="preserve">Printing of RCH Registers </v>
      </c>
      <c r="D16" s="304">
        <f>'12.Printing Annex'!K61</f>
        <v>0</v>
      </c>
      <c r="E16" s="716">
        <f>'12.Printing Annex'!L61</f>
        <v>0</v>
      </c>
      <c r="F16" s="35">
        <f>'12.Printing Annex'!M61</f>
        <v>0</v>
      </c>
      <c r="G16" s="42">
        <f>'12.Printing Annex'!N61</f>
        <v>0</v>
      </c>
      <c r="H16" s="35">
        <f>'12.Printing Annex'!O61</f>
        <v>0</v>
      </c>
      <c r="I16" s="70">
        <f>'12.Printing Annex'!P61</f>
        <v>0</v>
      </c>
      <c r="J16" s="70"/>
      <c r="K16" s="35"/>
      <c r="L16" s="8"/>
      <c r="M16" s="8"/>
      <c r="N16" s="8"/>
      <c r="O16" s="8"/>
      <c r="P16" s="8"/>
      <c r="Q16" s="8"/>
      <c r="R16" s="8"/>
      <c r="S16" s="8"/>
      <c r="T16" s="8"/>
      <c r="U16" s="8"/>
      <c r="V16" s="8"/>
      <c r="W16" s="8"/>
      <c r="X16" s="8"/>
      <c r="Y16" s="8"/>
      <c r="Z16" s="8"/>
    </row>
    <row r="17" spans="1:26" ht="12.75" customHeight="1">
      <c r="A17" s="42" t="str">
        <f>'12.Printing Annex'!A62</f>
        <v>12.9.3</v>
      </c>
      <c r="B17" s="42" t="str">
        <f>'12.Printing Annex'!B62</f>
        <v>B15.3.2.2</v>
      </c>
      <c r="C17" s="4" t="str">
        <f>'12.Printing Annex'!C62</f>
        <v>Printing of MCTS follow-up formats/ services due list/ work plan</v>
      </c>
      <c r="D17" s="304">
        <f>'12.Printing Annex'!K62</f>
        <v>0</v>
      </c>
      <c r="E17" s="35">
        <f>'12.Printing Annex'!L62</f>
        <v>0</v>
      </c>
      <c r="F17" s="35">
        <f>'12.Printing Annex'!M62</f>
        <v>0</v>
      </c>
      <c r="G17" s="42">
        <f>'12.Printing Annex'!N62</f>
        <v>0</v>
      </c>
      <c r="H17" s="35">
        <f>'12.Printing Annex'!O62</f>
        <v>0</v>
      </c>
      <c r="I17" s="70">
        <f>'12.Printing Annex'!P62</f>
        <v>0</v>
      </c>
      <c r="J17" s="70"/>
      <c r="K17" s="35"/>
      <c r="L17" s="8"/>
      <c r="M17" s="8"/>
      <c r="N17" s="8"/>
      <c r="O17" s="8"/>
      <c r="P17" s="8"/>
      <c r="Q17" s="8"/>
      <c r="R17" s="8"/>
      <c r="S17" s="8"/>
      <c r="T17" s="8"/>
      <c r="U17" s="8"/>
      <c r="V17" s="8"/>
      <c r="W17" s="8"/>
      <c r="X17" s="8"/>
      <c r="Y17" s="8"/>
      <c r="Z17" s="8"/>
    </row>
    <row r="18" spans="1:26" ht="12.75" customHeight="1">
      <c r="A18" s="42" t="str">
        <f>'12.Printing Annex'!A63</f>
        <v>12.9.4</v>
      </c>
      <c r="B18" s="42"/>
      <c r="C18" s="4" t="str">
        <f>'12.Printing Annex'!C63</f>
        <v>Any other (please specify)</v>
      </c>
      <c r="D18" s="304">
        <f>'12.Printing Annex'!K63</f>
        <v>0</v>
      </c>
      <c r="E18" s="42">
        <f>'12.Printing Annex'!L63</f>
        <v>0</v>
      </c>
      <c r="F18" s="35">
        <f>'12.Printing Annex'!M63</f>
        <v>0</v>
      </c>
      <c r="G18" s="42">
        <f>'12.Printing Annex'!N63</f>
        <v>0</v>
      </c>
      <c r="H18" s="35">
        <f>'12.Printing Annex'!O63</f>
        <v>0</v>
      </c>
      <c r="I18" s="70">
        <f>'12.Printing Annex'!P63</f>
        <v>0</v>
      </c>
      <c r="J18" s="70"/>
      <c r="K18" s="35"/>
      <c r="L18" s="8"/>
      <c r="M18" s="8"/>
      <c r="N18" s="8"/>
      <c r="O18" s="8"/>
      <c r="P18" s="8"/>
      <c r="Q18" s="8"/>
      <c r="R18" s="8"/>
      <c r="S18" s="8"/>
      <c r="T18" s="8"/>
      <c r="U18" s="8"/>
      <c r="V18" s="8"/>
      <c r="W18" s="8"/>
      <c r="X18" s="8"/>
      <c r="Y18" s="8"/>
      <c r="Z18" s="8"/>
    </row>
    <row r="19" spans="1:26" ht="12.75" customHeight="1">
      <c r="A19" s="64">
        <f>'16.PM Annex'!A6</f>
        <v>16</v>
      </c>
      <c r="B19" s="107"/>
      <c r="C19" s="64" t="str">
        <f>'16.PM Annex'!C6</f>
        <v>Programme Management</v>
      </c>
      <c r="D19" s="64"/>
      <c r="E19" s="64"/>
      <c r="F19" s="201"/>
      <c r="G19" s="64"/>
      <c r="H19" s="65">
        <f>H20</f>
        <v>59.857627999999991</v>
      </c>
      <c r="I19" s="64"/>
      <c r="J19" s="64"/>
      <c r="K19" s="65">
        <f>K20</f>
        <v>0</v>
      </c>
      <c r="L19" s="8"/>
      <c r="M19" s="8"/>
      <c r="N19" s="8"/>
      <c r="O19" s="8"/>
      <c r="P19" s="8"/>
      <c r="Q19" s="8"/>
      <c r="R19" s="8"/>
      <c r="S19" s="8"/>
      <c r="T19" s="8"/>
      <c r="U19" s="8"/>
      <c r="V19" s="8"/>
      <c r="W19" s="8"/>
      <c r="X19" s="8"/>
      <c r="Y19" s="8"/>
      <c r="Z19" s="8"/>
    </row>
    <row r="20" spans="1:26" ht="12.75" customHeight="1">
      <c r="A20" s="67">
        <f>'16.PM Annex'!A12</f>
        <v>16.3</v>
      </c>
      <c r="B20" s="115"/>
      <c r="C20" s="67" t="str">
        <f>'16.PM Annex'!C12</f>
        <v>HMIS &amp; MCTS</v>
      </c>
      <c r="D20" s="67"/>
      <c r="E20" s="115"/>
      <c r="F20" s="203"/>
      <c r="G20" s="115"/>
      <c r="H20" s="203">
        <f>SUM(H21:H25)</f>
        <v>59.857627999999991</v>
      </c>
      <c r="I20" s="67"/>
      <c r="J20" s="67"/>
      <c r="K20" s="203">
        <f>SUM(K21:K25)</f>
        <v>0</v>
      </c>
      <c r="L20" s="8"/>
      <c r="M20" s="8"/>
      <c r="N20" s="8"/>
      <c r="O20" s="8"/>
      <c r="P20" s="8"/>
      <c r="Q20" s="8"/>
      <c r="R20" s="8"/>
      <c r="S20" s="8"/>
      <c r="T20" s="8"/>
      <c r="U20" s="8"/>
      <c r="V20" s="8"/>
      <c r="W20" s="8"/>
      <c r="X20" s="8"/>
      <c r="Y20" s="8"/>
      <c r="Z20" s="8"/>
    </row>
    <row r="21" spans="1:26" ht="12.75" customHeight="1">
      <c r="A21" s="70" t="str">
        <f>'16.PM Annex'!A13</f>
        <v>16.3.1</v>
      </c>
      <c r="B21" s="695" t="str">
        <f>'16.PM Annex'!B13</f>
        <v>B15.3.1.1/ B15.3.1.2</v>
      </c>
      <c r="C21" s="70" t="str">
        <f>'16.PM Annex'!C13</f>
        <v>HR Support for HMIS &amp; MCTS</v>
      </c>
      <c r="D21" s="70" t="str">
        <f>'16.PM Annex'!K13</f>
        <v>Annual</v>
      </c>
      <c r="E21" s="1022">
        <f>'16.PM Annex'!L13</f>
        <v>179871.59999999998</v>
      </c>
      <c r="F21" s="71">
        <f>'16.PM Annex'!M13</f>
        <v>1.7987159999999998</v>
      </c>
      <c r="G21" s="193">
        <f>'16.PM Annex'!N13</f>
        <v>33</v>
      </c>
      <c r="H21" s="71">
        <f>'16.PM Annex'!O13</f>
        <v>59.357627999999991</v>
      </c>
      <c r="I21" s="215" t="str">
        <f>'16.PM Annex'!P13</f>
        <v>M&amp;E:
EXISTING- 3 Data Assistant/DEO @ Rs.11550/-pm
EXISTING- 1 Data Assistant/DEO @ Rs.12,128/-pm
EXISTING- 2 Data Assistant/DEO @ Rs.13,947/-pm
EXISTING- 1 Data Assistant/DEO @ Rs.14,643/-pm
EXISTING- 2 Data Assistant/DEO @ Rs.15,376/-pm
EXISTING- 2 Data Assistant/DEO @ Rs.16,108/-pm
EXISTING- 4 Data Assistant/DEO @ Rs.16,914/-pm
EXISTING- 1 Data Assistant/DEO @ Rs.18,647/-pm
EXISTING- 15 Data Assistant/DEO @ Rs.19,580/-pm
VACANT- 2 Data Assistant/DEOs @ Rs.11,000/-pm(will be filled shortly)</v>
      </c>
      <c r="J21" s="70"/>
      <c r="K21" s="35"/>
      <c r="L21" s="8"/>
      <c r="M21" s="8"/>
      <c r="N21" s="8"/>
      <c r="O21" s="8"/>
      <c r="P21" s="8"/>
      <c r="Q21" s="8"/>
      <c r="R21" s="8"/>
      <c r="S21" s="8"/>
      <c r="T21" s="8"/>
      <c r="U21" s="8"/>
      <c r="V21" s="8"/>
      <c r="W21" s="8"/>
      <c r="X21" s="8"/>
      <c r="Y21" s="8"/>
      <c r="Z21" s="8"/>
    </row>
    <row r="22" spans="1:26" ht="12.75" customHeight="1">
      <c r="A22" s="70" t="str">
        <f>'16.PM Annex'!A14</f>
        <v>16.3.2</v>
      </c>
      <c r="B22" s="70" t="str">
        <f>'16.PM Annex'!B14</f>
        <v>B15.3.1.5.1/ B15.3.1.5.2</v>
      </c>
      <c r="C22" s="70" t="str">
        <f>'16.PM Annex'!C14</f>
        <v xml:space="preserve">Mobility Support for HMIS &amp; MCTS </v>
      </c>
      <c r="D22" s="70">
        <f>'16.PM Annex'!K14</f>
        <v>0</v>
      </c>
      <c r="E22" s="193">
        <f>'16.PM Annex'!L14</f>
        <v>0</v>
      </c>
      <c r="F22" s="71">
        <f>'16.PM Annex'!M14</f>
        <v>0</v>
      </c>
      <c r="G22" s="193">
        <f>'16.PM Annex'!N14</f>
        <v>0</v>
      </c>
      <c r="H22" s="71">
        <f>'16.PM Annex'!O14</f>
        <v>0</v>
      </c>
      <c r="I22" s="215">
        <f>'16.PM Annex'!P14</f>
        <v>0</v>
      </c>
      <c r="J22" s="70"/>
      <c r="K22" s="35"/>
      <c r="L22" s="8"/>
      <c r="M22" s="8"/>
      <c r="N22" s="8"/>
      <c r="O22" s="8"/>
      <c r="P22" s="8"/>
      <c r="Q22" s="8"/>
      <c r="R22" s="8"/>
      <c r="S22" s="8"/>
      <c r="T22" s="8"/>
      <c r="U22" s="8"/>
      <c r="V22" s="8"/>
      <c r="W22" s="8"/>
      <c r="X22" s="8"/>
      <c r="Y22" s="8"/>
      <c r="Z22" s="8"/>
    </row>
    <row r="23" spans="1:26" ht="12.75" customHeight="1">
      <c r="A23" s="70" t="str">
        <f>'16.PM Annex'!A15</f>
        <v>16.3.3</v>
      </c>
      <c r="B23" s="70" t="str">
        <f>'16.PM Annex'!B15</f>
        <v>B15.3.2.5/ B15.3.2.6/ B15.3.2.9/ B15.3.2.12/ B15.3.2.13</v>
      </c>
      <c r="C23" s="70" t="str">
        <f>'16.PM Annex'!C15</f>
        <v>Operational cost for HMIS &amp; MCTS (incl. Internet connectivity; AMC of Laptop, printers, computers, UPS; Office expenditure; Mobile reimbursement)</v>
      </c>
      <c r="D23" s="70" t="str">
        <f>'16.PM Annex'!K15</f>
        <v>Total cost</v>
      </c>
      <c r="E23" s="193">
        <f>'16.PM Annex'!L15</f>
        <v>50000</v>
      </c>
      <c r="F23" s="71">
        <f>'16.PM Annex'!M15</f>
        <v>0.5</v>
      </c>
      <c r="G23" s="193">
        <f>'16.PM Annex'!N15</f>
        <v>1</v>
      </c>
      <c r="H23" s="71">
        <f>'16.PM Annex'!O15</f>
        <v>0.5</v>
      </c>
      <c r="I23" s="215" t="str">
        <f>'16.PM Annex'!P15</f>
        <v>To carry out fileld visits by State officiala and another contegencies such as mobile reimbursement  etc.</v>
      </c>
      <c r="J23" s="70"/>
      <c r="K23" s="35"/>
      <c r="L23" s="8"/>
      <c r="M23" s="8"/>
      <c r="N23" s="8"/>
      <c r="O23" s="8"/>
      <c r="P23" s="8"/>
      <c r="Q23" s="8"/>
      <c r="R23" s="8"/>
      <c r="S23" s="8"/>
      <c r="T23" s="8"/>
      <c r="U23" s="8"/>
      <c r="V23" s="8"/>
      <c r="W23" s="8"/>
      <c r="X23" s="8"/>
      <c r="Y23" s="8"/>
      <c r="Z23" s="8"/>
    </row>
    <row r="24" spans="1:26" ht="12.75" customHeight="1">
      <c r="A24" s="70" t="str">
        <f>'16.PM Annex'!A16</f>
        <v>16.3.4</v>
      </c>
      <c r="B24" s="70" t="str">
        <f>'16.PM Annex'!B16</f>
        <v>B15.3.2.3/ B15.3.2.4/ B15.3.2.7/ B15.3.2.8</v>
      </c>
      <c r="C24" s="70" t="str">
        <f>'16.PM Annex'!C16</f>
        <v>Procurement of Computer/Printer/UPS/ Laptop/ VSAT</v>
      </c>
      <c r="D24" s="70">
        <f>'16.PM Annex'!K16</f>
        <v>0</v>
      </c>
      <c r="E24" s="193">
        <f>'16.PM Annex'!L16</f>
        <v>0</v>
      </c>
      <c r="F24" s="71">
        <f>'16.PM Annex'!M16</f>
        <v>0</v>
      </c>
      <c r="G24" s="193">
        <f>'16.PM Annex'!N16</f>
        <v>0</v>
      </c>
      <c r="H24" s="71">
        <f>'16.PM Annex'!O16</f>
        <v>0</v>
      </c>
      <c r="I24" s="215">
        <f>'16.PM Annex'!P16</f>
        <v>0</v>
      </c>
      <c r="J24" s="70"/>
      <c r="K24" s="35"/>
      <c r="L24" s="8"/>
      <c r="M24" s="8"/>
      <c r="N24" s="8"/>
      <c r="O24" s="8"/>
      <c r="P24" s="8"/>
      <c r="Q24" s="8"/>
      <c r="R24" s="8"/>
      <c r="S24" s="8"/>
      <c r="T24" s="8"/>
      <c r="U24" s="8"/>
      <c r="V24" s="8"/>
      <c r="W24" s="8"/>
      <c r="X24" s="8"/>
      <c r="Y24" s="8"/>
      <c r="Z24" s="8"/>
    </row>
    <row r="25" spans="1:26" ht="12.75" customHeight="1">
      <c r="A25" s="70" t="str">
        <f>'16.PM Annex'!A17</f>
        <v>16.3.5</v>
      </c>
      <c r="B25" s="70" t="str">
        <f>'16.PM Annex'!B17</f>
        <v>B15.3.2.10/ B15.3.2.11</v>
      </c>
      <c r="C25" s="70" t="str">
        <f>'16.PM Annex'!C17</f>
        <v>Call Centre (Capex/ Opex)</v>
      </c>
      <c r="D25" s="70">
        <f>'16.PM Annex'!K17</f>
        <v>0</v>
      </c>
      <c r="E25" s="193">
        <f>'16.PM Annex'!L17</f>
        <v>0</v>
      </c>
      <c r="F25" s="71">
        <f>'16.PM Annex'!M17</f>
        <v>0</v>
      </c>
      <c r="G25" s="193">
        <f>'16.PM Annex'!N17</f>
        <v>0</v>
      </c>
      <c r="H25" s="71">
        <f>'16.PM Annex'!O17</f>
        <v>0</v>
      </c>
      <c r="I25" s="215">
        <f>'16.PM Annex'!P17</f>
        <v>0</v>
      </c>
      <c r="J25" s="70"/>
      <c r="K25" s="35"/>
      <c r="L25" s="8"/>
      <c r="M25" s="8"/>
      <c r="N25" s="8"/>
      <c r="O25" s="8"/>
      <c r="P25" s="8"/>
      <c r="Q25" s="8"/>
      <c r="R25" s="8"/>
      <c r="S25" s="8"/>
      <c r="T25" s="8"/>
      <c r="U25" s="8"/>
      <c r="V25" s="8"/>
      <c r="W25" s="8"/>
      <c r="X25" s="8"/>
      <c r="Y25" s="8"/>
      <c r="Z25" s="8"/>
    </row>
    <row r="26" spans="1:26" ht="12.75" customHeight="1">
      <c r="A26" s="64">
        <f>'17.IT Initiatives_SD'!A6</f>
        <v>17</v>
      </c>
      <c r="B26" s="107"/>
      <c r="C26" s="64" t="str">
        <f>'17.IT Initiatives_SD'!C6</f>
        <v>IT Initiatives for strengthening Service Delivery</v>
      </c>
      <c r="D26" s="64"/>
      <c r="E26" s="64"/>
      <c r="F26" s="201"/>
      <c r="G26" s="64"/>
      <c r="H26" s="65">
        <f>SUM(H27)</f>
        <v>0</v>
      </c>
      <c r="I26" s="64"/>
      <c r="J26" s="64"/>
      <c r="K26" s="65">
        <f>SUM(K27)</f>
        <v>0</v>
      </c>
      <c r="L26" s="8"/>
      <c r="M26" s="8"/>
      <c r="N26" s="8"/>
      <c r="O26" s="8"/>
      <c r="P26" s="8"/>
      <c r="Q26" s="8"/>
      <c r="R26" s="8"/>
      <c r="S26" s="8"/>
      <c r="T26" s="8"/>
      <c r="U26" s="8"/>
      <c r="V26" s="8"/>
      <c r="W26" s="8"/>
      <c r="X26" s="8"/>
      <c r="Y26" s="8"/>
      <c r="Z26" s="8"/>
    </row>
    <row r="27" spans="1:26" ht="12.75" customHeight="1">
      <c r="A27" s="304">
        <f>'17.IT Initiatives_SD'!A14</f>
        <v>17.600000000000001</v>
      </c>
      <c r="B27" s="70" t="str">
        <f>'17.IT Initiatives_SD'!B14</f>
        <v>B15.3.4.1</v>
      </c>
      <c r="C27" s="70" t="str">
        <f>'17.IT Initiatives_SD'!C14</f>
        <v xml:space="preserve">Implementation of Hospital Management System </v>
      </c>
      <c r="D27" s="70">
        <f>'17.IT Initiatives_SD'!K14</f>
        <v>0</v>
      </c>
      <c r="E27" s="193">
        <f>'17.IT Initiatives_SD'!L14</f>
        <v>0</v>
      </c>
      <c r="F27" s="71">
        <f>'17.IT Initiatives_SD'!M14</f>
        <v>0</v>
      </c>
      <c r="G27" s="193">
        <f>'17.IT Initiatives_SD'!N14</f>
        <v>0</v>
      </c>
      <c r="H27" s="71">
        <f>'17.IT Initiatives_SD'!O14</f>
        <v>0</v>
      </c>
      <c r="I27" s="70">
        <f>'17.IT Initiatives_SD'!P14</f>
        <v>0</v>
      </c>
      <c r="J27" s="70"/>
      <c r="K27" s="35"/>
      <c r="L27" s="8"/>
      <c r="M27" s="8"/>
      <c r="N27" s="8"/>
      <c r="O27" s="8"/>
      <c r="P27" s="8"/>
      <c r="Q27" s="8"/>
      <c r="R27" s="8"/>
      <c r="S27" s="8"/>
      <c r="T27" s="8"/>
      <c r="U27" s="8"/>
      <c r="V27" s="8"/>
      <c r="W27" s="8"/>
      <c r="X27" s="8"/>
      <c r="Y27" s="8"/>
      <c r="Z27" s="8"/>
    </row>
    <row r="28" spans="1:26" ht="12.75" customHeight="1">
      <c r="A28" s="8"/>
      <c r="B28" s="8"/>
      <c r="C28" s="77"/>
      <c r="D28" s="917"/>
      <c r="E28" s="8"/>
      <c r="F28" s="8"/>
      <c r="G28" s="8"/>
      <c r="H28" s="8"/>
      <c r="I28" s="982"/>
      <c r="J28" s="982"/>
      <c r="K28" s="8"/>
      <c r="L28" s="8"/>
      <c r="M28" s="8"/>
      <c r="N28" s="8"/>
      <c r="O28" s="8"/>
      <c r="P28" s="8"/>
      <c r="Q28" s="8"/>
      <c r="R28" s="8"/>
      <c r="S28" s="8"/>
      <c r="T28" s="8"/>
      <c r="U28" s="8"/>
      <c r="V28" s="8"/>
      <c r="W28" s="8"/>
      <c r="X28" s="8"/>
      <c r="Y28" s="8"/>
      <c r="Z28" s="8"/>
    </row>
    <row r="29" spans="1:26" ht="12.75" customHeight="1">
      <c r="A29" s="8"/>
      <c r="B29" s="8"/>
      <c r="C29" s="77"/>
      <c r="D29" s="917"/>
      <c r="E29" s="8"/>
      <c r="F29" s="8"/>
      <c r="G29" s="8"/>
      <c r="H29" s="8"/>
      <c r="I29" s="982"/>
      <c r="J29" s="982"/>
      <c r="K29" s="8"/>
      <c r="L29" s="8"/>
      <c r="M29" s="8"/>
      <c r="N29" s="8"/>
      <c r="O29" s="8"/>
      <c r="P29" s="8"/>
      <c r="Q29" s="8"/>
      <c r="R29" s="8"/>
      <c r="S29" s="8"/>
      <c r="T29" s="8"/>
      <c r="U29" s="8"/>
      <c r="V29" s="8"/>
      <c r="W29" s="8"/>
      <c r="X29" s="8"/>
      <c r="Y29" s="8"/>
      <c r="Z29" s="8"/>
    </row>
    <row r="30" spans="1:26" ht="12.75" customHeight="1">
      <c r="A30" s="8"/>
      <c r="B30" s="8"/>
      <c r="C30" s="77"/>
      <c r="D30" s="917"/>
      <c r="E30" s="8"/>
      <c r="F30" s="8"/>
      <c r="G30" s="8"/>
      <c r="H30" s="8"/>
      <c r="I30" s="982"/>
      <c r="J30" s="982"/>
      <c r="K30" s="8"/>
      <c r="L30" s="8"/>
      <c r="M30" s="8"/>
      <c r="N30" s="8"/>
      <c r="O30" s="8"/>
      <c r="P30" s="8"/>
      <c r="Q30" s="8"/>
      <c r="R30" s="8"/>
      <c r="S30" s="8"/>
      <c r="T30" s="8"/>
      <c r="U30" s="8"/>
      <c r="V30" s="8"/>
      <c r="W30" s="8"/>
      <c r="X30" s="8"/>
      <c r="Y30" s="8"/>
      <c r="Z30" s="8"/>
    </row>
    <row r="31" spans="1:26" ht="12.75" customHeight="1">
      <c r="A31" s="8"/>
      <c r="B31" s="8"/>
      <c r="C31" s="77"/>
      <c r="D31" s="917"/>
      <c r="E31" s="8"/>
      <c r="F31" s="8"/>
      <c r="G31" s="8"/>
      <c r="H31" s="8"/>
      <c r="I31" s="982"/>
      <c r="J31" s="982"/>
      <c r="K31" s="8"/>
      <c r="L31" s="8"/>
      <c r="M31" s="8"/>
      <c r="N31" s="8"/>
      <c r="O31" s="8"/>
      <c r="P31" s="8"/>
      <c r="Q31" s="8"/>
      <c r="R31" s="8"/>
      <c r="S31" s="8"/>
      <c r="T31" s="8"/>
      <c r="U31" s="8"/>
      <c r="V31" s="8"/>
      <c r="W31" s="8"/>
      <c r="X31" s="8"/>
      <c r="Y31" s="8"/>
      <c r="Z31" s="8"/>
    </row>
    <row r="32" spans="1:26" ht="12.75" customHeight="1">
      <c r="A32" s="8"/>
      <c r="B32" s="8"/>
      <c r="C32" s="77"/>
      <c r="D32" s="917"/>
      <c r="E32" s="8"/>
      <c r="F32" s="8"/>
      <c r="G32" s="8"/>
      <c r="H32" s="8"/>
      <c r="I32" s="982"/>
      <c r="J32" s="982"/>
      <c r="K32" s="8"/>
      <c r="L32" s="8"/>
      <c r="M32" s="8"/>
      <c r="N32" s="8"/>
      <c r="O32" s="8"/>
      <c r="P32" s="8"/>
      <c r="Q32" s="8"/>
      <c r="R32" s="8"/>
      <c r="S32" s="8"/>
      <c r="T32" s="8"/>
      <c r="U32" s="8"/>
      <c r="V32" s="8"/>
      <c r="W32" s="8"/>
      <c r="X32" s="8"/>
      <c r="Y32" s="8"/>
      <c r="Z32" s="8"/>
    </row>
    <row r="33" spans="1:26" ht="12.75" customHeight="1">
      <c r="A33" s="8"/>
      <c r="B33" s="8"/>
      <c r="C33" s="77"/>
      <c r="D33" s="917"/>
      <c r="E33" s="8"/>
      <c r="F33" s="8"/>
      <c r="G33" s="8"/>
      <c r="H33" s="8"/>
      <c r="I33" s="982"/>
      <c r="J33" s="982"/>
      <c r="K33" s="8"/>
      <c r="L33" s="8"/>
      <c r="M33" s="8"/>
      <c r="N33" s="8"/>
      <c r="O33" s="8"/>
      <c r="P33" s="8"/>
      <c r="Q33" s="8"/>
      <c r="R33" s="8"/>
      <c r="S33" s="8"/>
      <c r="T33" s="8"/>
      <c r="U33" s="8"/>
      <c r="V33" s="8"/>
      <c r="W33" s="8"/>
      <c r="X33" s="8"/>
      <c r="Y33" s="8"/>
      <c r="Z33" s="8"/>
    </row>
    <row r="34" spans="1:26" ht="12.75" customHeight="1">
      <c r="A34" s="8"/>
      <c r="B34" s="8"/>
      <c r="C34" s="77"/>
      <c r="D34" s="917"/>
      <c r="E34" s="8"/>
      <c r="F34" s="8"/>
      <c r="G34" s="8"/>
      <c r="H34" s="8"/>
      <c r="I34" s="982"/>
      <c r="J34" s="982"/>
      <c r="K34" s="8"/>
      <c r="L34" s="8"/>
      <c r="M34" s="8"/>
      <c r="N34" s="8"/>
      <c r="O34" s="8"/>
      <c r="P34" s="8"/>
      <c r="Q34" s="8"/>
      <c r="R34" s="8"/>
      <c r="S34" s="8"/>
      <c r="T34" s="8"/>
      <c r="U34" s="8"/>
      <c r="V34" s="8"/>
      <c r="W34" s="8"/>
      <c r="X34" s="8"/>
      <c r="Y34" s="8"/>
      <c r="Z34" s="8"/>
    </row>
    <row r="35" spans="1:26" ht="12.75" customHeight="1">
      <c r="A35" s="8"/>
      <c r="B35" s="8"/>
      <c r="C35" s="77"/>
      <c r="D35" s="917"/>
      <c r="E35" s="8"/>
      <c r="F35" s="8"/>
      <c r="G35" s="8"/>
      <c r="H35" s="8"/>
      <c r="I35" s="982"/>
      <c r="J35" s="982"/>
      <c r="K35" s="8"/>
      <c r="L35" s="8"/>
      <c r="M35" s="8"/>
      <c r="N35" s="8"/>
      <c r="O35" s="8"/>
      <c r="P35" s="8"/>
      <c r="Q35" s="8"/>
      <c r="R35" s="8"/>
      <c r="S35" s="8"/>
      <c r="T35" s="8"/>
      <c r="U35" s="8"/>
      <c r="V35" s="8"/>
      <c r="W35" s="8"/>
      <c r="X35" s="8"/>
      <c r="Y35" s="8"/>
      <c r="Z35" s="8"/>
    </row>
    <row r="36" spans="1:26" ht="12.75" customHeight="1">
      <c r="A36" s="8"/>
      <c r="B36" s="8"/>
      <c r="C36" s="77"/>
      <c r="D36" s="917"/>
      <c r="E36" s="8"/>
      <c r="F36" s="8"/>
      <c r="G36" s="8"/>
      <c r="H36" s="8"/>
      <c r="I36" s="982"/>
      <c r="J36" s="982"/>
      <c r="K36" s="8"/>
      <c r="L36" s="8"/>
      <c r="M36" s="8"/>
      <c r="N36" s="8"/>
      <c r="O36" s="8"/>
      <c r="P36" s="8"/>
      <c r="Q36" s="8"/>
      <c r="R36" s="8"/>
      <c r="S36" s="8"/>
      <c r="T36" s="8"/>
      <c r="U36" s="8"/>
      <c r="V36" s="8"/>
      <c r="W36" s="8"/>
      <c r="X36" s="8"/>
      <c r="Y36" s="8"/>
      <c r="Z36" s="8"/>
    </row>
    <row r="37" spans="1:26" ht="12.75" customHeight="1">
      <c r="A37" s="8"/>
      <c r="B37" s="8"/>
      <c r="C37" s="77"/>
      <c r="D37" s="917"/>
      <c r="E37" s="8"/>
      <c r="F37" s="8"/>
      <c r="G37" s="8"/>
      <c r="H37" s="8"/>
      <c r="I37" s="982"/>
      <c r="J37" s="982"/>
      <c r="K37" s="8"/>
      <c r="L37" s="8"/>
      <c r="M37" s="8"/>
      <c r="N37" s="8"/>
      <c r="O37" s="8"/>
      <c r="P37" s="8"/>
      <c r="Q37" s="8"/>
      <c r="R37" s="8"/>
      <c r="S37" s="8"/>
      <c r="T37" s="8"/>
      <c r="U37" s="8"/>
      <c r="V37" s="8"/>
      <c r="W37" s="8"/>
      <c r="X37" s="8"/>
      <c r="Y37" s="8"/>
      <c r="Z37" s="8"/>
    </row>
    <row r="38" spans="1:26" ht="12.75" customHeight="1">
      <c r="A38" s="8"/>
      <c r="B38" s="8"/>
      <c r="C38" s="77"/>
      <c r="D38" s="917"/>
      <c r="E38" s="8"/>
      <c r="F38" s="8"/>
      <c r="G38" s="8"/>
      <c r="H38" s="8"/>
      <c r="I38" s="982"/>
      <c r="J38" s="982"/>
      <c r="K38" s="8"/>
      <c r="L38" s="8"/>
      <c r="M38" s="8"/>
      <c r="N38" s="8"/>
      <c r="O38" s="8"/>
      <c r="P38" s="8"/>
      <c r="Q38" s="8"/>
      <c r="R38" s="8"/>
      <c r="S38" s="8"/>
      <c r="T38" s="8"/>
      <c r="U38" s="8"/>
      <c r="V38" s="8"/>
      <c r="W38" s="8"/>
      <c r="X38" s="8"/>
      <c r="Y38" s="8"/>
      <c r="Z38" s="8"/>
    </row>
    <row r="39" spans="1:26" ht="12.75" customHeight="1">
      <c r="A39" s="8"/>
      <c r="B39" s="8"/>
      <c r="C39" s="77"/>
      <c r="D39" s="917"/>
      <c r="E39" s="8"/>
      <c r="F39" s="8"/>
      <c r="G39" s="8"/>
      <c r="H39" s="8"/>
      <c r="I39" s="982"/>
      <c r="J39" s="982"/>
      <c r="K39" s="8"/>
      <c r="L39" s="8"/>
      <c r="M39" s="8"/>
      <c r="N39" s="8"/>
      <c r="O39" s="8"/>
      <c r="P39" s="8"/>
      <c r="Q39" s="8"/>
      <c r="R39" s="8"/>
      <c r="S39" s="8"/>
      <c r="T39" s="8"/>
      <c r="U39" s="8"/>
      <c r="V39" s="8"/>
      <c r="W39" s="8"/>
      <c r="X39" s="8"/>
      <c r="Y39" s="8"/>
      <c r="Z39" s="8"/>
    </row>
    <row r="40" spans="1:26" ht="12.75" customHeight="1">
      <c r="A40" s="8"/>
      <c r="B40" s="8"/>
      <c r="C40" s="77"/>
      <c r="D40" s="917"/>
      <c r="E40" s="8"/>
      <c r="F40" s="8"/>
      <c r="G40" s="8"/>
      <c r="H40" s="8"/>
      <c r="I40" s="982"/>
      <c r="J40" s="982"/>
      <c r="K40" s="8"/>
      <c r="L40" s="8"/>
      <c r="M40" s="8"/>
      <c r="N40" s="8"/>
      <c r="O40" s="8"/>
      <c r="P40" s="8"/>
      <c r="Q40" s="8"/>
      <c r="R40" s="8"/>
      <c r="S40" s="8"/>
      <c r="T40" s="8"/>
      <c r="U40" s="8"/>
      <c r="V40" s="8"/>
      <c r="W40" s="8"/>
      <c r="X40" s="8"/>
      <c r="Y40" s="8"/>
      <c r="Z40" s="8"/>
    </row>
    <row r="41" spans="1:26" ht="12.75" customHeight="1">
      <c r="A41" s="8"/>
      <c r="B41" s="8"/>
      <c r="C41" s="77"/>
      <c r="D41" s="917"/>
      <c r="E41" s="8"/>
      <c r="F41" s="8"/>
      <c r="G41" s="8"/>
      <c r="H41" s="8"/>
      <c r="I41" s="982"/>
      <c r="J41" s="982"/>
      <c r="K41" s="8"/>
      <c r="L41" s="8"/>
      <c r="M41" s="8"/>
      <c r="N41" s="8"/>
      <c r="O41" s="8"/>
      <c r="P41" s="8"/>
      <c r="Q41" s="8"/>
      <c r="R41" s="8"/>
      <c r="S41" s="8"/>
      <c r="T41" s="8"/>
      <c r="U41" s="8"/>
      <c r="V41" s="8"/>
      <c r="W41" s="8"/>
      <c r="X41" s="8"/>
      <c r="Y41" s="8"/>
      <c r="Z41" s="8"/>
    </row>
    <row r="42" spans="1:26" ht="12.75" customHeight="1">
      <c r="A42" s="8"/>
      <c r="B42" s="8"/>
      <c r="C42" s="77"/>
      <c r="D42" s="917"/>
      <c r="E42" s="8"/>
      <c r="F42" s="8"/>
      <c r="G42" s="8"/>
      <c r="H42" s="8"/>
      <c r="I42" s="982"/>
      <c r="J42" s="982"/>
      <c r="K42" s="8"/>
      <c r="L42" s="8"/>
      <c r="M42" s="8"/>
      <c r="N42" s="8"/>
      <c r="O42" s="8"/>
      <c r="P42" s="8"/>
      <c r="Q42" s="8"/>
      <c r="R42" s="8"/>
      <c r="S42" s="8"/>
      <c r="T42" s="8"/>
      <c r="U42" s="8"/>
      <c r="V42" s="8"/>
      <c r="W42" s="8"/>
      <c r="X42" s="8"/>
      <c r="Y42" s="8"/>
      <c r="Z42" s="8"/>
    </row>
    <row r="43" spans="1:26" ht="12.75" customHeight="1">
      <c r="A43" s="8"/>
      <c r="B43" s="8"/>
      <c r="C43" s="77"/>
      <c r="D43" s="917"/>
      <c r="E43" s="8"/>
      <c r="F43" s="8"/>
      <c r="G43" s="8"/>
      <c r="H43" s="8"/>
      <c r="I43" s="982"/>
      <c r="J43" s="982"/>
      <c r="K43" s="8"/>
      <c r="L43" s="8"/>
      <c r="M43" s="8"/>
      <c r="N43" s="8"/>
      <c r="O43" s="8"/>
      <c r="P43" s="8"/>
      <c r="Q43" s="8"/>
      <c r="R43" s="8"/>
      <c r="S43" s="8"/>
      <c r="T43" s="8"/>
      <c r="U43" s="8"/>
      <c r="V43" s="8"/>
      <c r="W43" s="8"/>
      <c r="X43" s="8"/>
      <c r="Y43" s="8"/>
      <c r="Z43" s="8"/>
    </row>
    <row r="44" spans="1:26" ht="12.75" customHeight="1">
      <c r="A44" s="8"/>
      <c r="B44" s="8"/>
      <c r="C44" s="77"/>
      <c r="D44" s="917"/>
      <c r="E44" s="8"/>
      <c r="F44" s="8"/>
      <c r="G44" s="8"/>
      <c r="H44" s="8"/>
      <c r="I44" s="982"/>
      <c r="J44" s="982"/>
      <c r="K44" s="8"/>
      <c r="L44" s="8"/>
      <c r="M44" s="8"/>
      <c r="N44" s="8"/>
      <c r="O44" s="8"/>
      <c r="P44" s="8"/>
      <c r="Q44" s="8"/>
      <c r="R44" s="8"/>
      <c r="S44" s="8"/>
      <c r="T44" s="8"/>
      <c r="U44" s="8"/>
      <c r="V44" s="8"/>
      <c r="W44" s="8"/>
      <c r="X44" s="8"/>
      <c r="Y44" s="8"/>
      <c r="Z44" s="8"/>
    </row>
    <row r="45" spans="1:26" ht="12.75" customHeight="1">
      <c r="A45" s="8"/>
      <c r="B45" s="8"/>
      <c r="C45" s="77"/>
      <c r="D45" s="917"/>
      <c r="E45" s="8"/>
      <c r="F45" s="8"/>
      <c r="G45" s="8"/>
      <c r="H45" s="8"/>
      <c r="I45" s="982"/>
      <c r="J45" s="982"/>
      <c r="K45" s="8"/>
      <c r="L45" s="8"/>
      <c r="M45" s="8"/>
      <c r="N45" s="8"/>
      <c r="O45" s="8"/>
      <c r="P45" s="8"/>
      <c r="Q45" s="8"/>
      <c r="R45" s="8"/>
      <c r="S45" s="8"/>
      <c r="T45" s="8"/>
      <c r="U45" s="8"/>
      <c r="V45" s="8"/>
      <c r="W45" s="8"/>
      <c r="X45" s="8"/>
      <c r="Y45" s="8"/>
      <c r="Z45" s="8"/>
    </row>
    <row r="46" spans="1:26" ht="12.75" customHeight="1">
      <c r="A46" s="8"/>
      <c r="B46" s="8"/>
      <c r="C46" s="77"/>
      <c r="D46" s="917"/>
      <c r="E46" s="8"/>
      <c r="F46" s="8"/>
      <c r="G46" s="8"/>
      <c r="H46" s="8"/>
      <c r="I46" s="982"/>
      <c r="J46" s="982"/>
      <c r="K46" s="8"/>
      <c r="L46" s="8"/>
      <c r="M46" s="8"/>
      <c r="N46" s="8"/>
      <c r="O46" s="8"/>
      <c r="P46" s="8"/>
      <c r="Q46" s="8"/>
      <c r="R46" s="8"/>
      <c r="S46" s="8"/>
      <c r="T46" s="8"/>
      <c r="U46" s="8"/>
      <c r="V46" s="8"/>
      <c r="W46" s="8"/>
      <c r="X46" s="8"/>
      <c r="Y46" s="8"/>
      <c r="Z46" s="8"/>
    </row>
    <row r="47" spans="1:26" ht="12.75" customHeight="1">
      <c r="A47" s="8"/>
      <c r="B47" s="8"/>
      <c r="C47" s="77"/>
      <c r="D47" s="917"/>
      <c r="E47" s="8"/>
      <c r="F47" s="8"/>
      <c r="G47" s="8"/>
      <c r="H47" s="8"/>
      <c r="I47" s="982"/>
      <c r="J47" s="982"/>
      <c r="K47" s="8"/>
      <c r="L47" s="8"/>
      <c r="M47" s="8"/>
      <c r="N47" s="8"/>
      <c r="O47" s="8"/>
      <c r="P47" s="8"/>
      <c r="Q47" s="8"/>
      <c r="R47" s="8"/>
      <c r="S47" s="8"/>
      <c r="T47" s="8"/>
      <c r="U47" s="8"/>
      <c r="V47" s="8"/>
      <c r="W47" s="8"/>
      <c r="X47" s="8"/>
      <c r="Y47" s="8"/>
      <c r="Z47" s="8"/>
    </row>
    <row r="48" spans="1:26" ht="12.75" customHeight="1">
      <c r="A48" s="8"/>
      <c r="B48" s="8"/>
      <c r="C48" s="77"/>
      <c r="D48" s="917"/>
      <c r="E48" s="8"/>
      <c r="F48" s="8"/>
      <c r="G48" s="8"/>
      <c r="H48" s="8"/>
      <c r="I48" s="982"/>
      <c r="J48" s="982"/>
      <c r="K48" s="8"/>
      <c r="L48" s="8"/>
      <c r="M48" s="8"/>
      <c r="N48" s="8"/>
      <c r="O48" s="8"/>
      <c r="P48" s="8"/>
      <c r="Q48" s="8"/>
      <c r="R48" s="8"/>
      <c r="S48" s="8"/>
      <c r="T48" s="8"/>
      <c r="U48" s="8"/>
      <c r="V48" s="8"/>
      <c r="W48" s="8"/>
      <c r="X48" s="8"/>
      <c r="Y48" s="8"/>
      <c r="Z48" s="8"/>
    </row>
    <row r="49" spans="1:26" ht="12.75" customHeight="1">
      <c r="A49" s="8"/>
      <c r="B49" s="8"/>
      <c r="C49" s="77"/>
      <c r="D49" s="917"/>
      <c r="E49" s="8"/>
      <c r="F49" s="8"/>
      <c r="G49" s="8"/>
      <c r="H49" s="8"/>
      <c r="I49" s="982"/>
      <c r="J49" s="982"/>
      <c r="K49" s="8"/>
      <c r="L49" s="8"/>
      <c r="M49" s="8"/>
      <c r="N49" s="8"/>
      <c r="O49" s="8"/>
      <c r="P49" s="8"/>
      <c r="Q49" s="8"/>
      <c r="R49" s="8"/>
      <c r="S49" s="8"/>
      <c r="T49" s="8"/>
      <c r="U49" s="8"/>
      <c r="V49" s="8"/>
      <c r="W49" s="8"/>
      <c r="X49" s="8"/>
      <c r="Y49" s="8"/>
      <c r="Z49" s="8"/>
    </row>
    <row r="50" spans="1:26" ht="12.75" customHeight="1">
      <c r="A50" s="8"/>
      <c r="B50" s="8"/>
      <c r="C50" s="77"/>
      <c r="D50" s="917"/>
      <c r="E50" s="8"/>
      <c r="F50" s="8"/>
      <c r="G50" s="8"/>
      <c r="H50" s="8"/>
      <c r="I50" s="982"/>
      <c r="J50" s="982"/>
      <c r="K50" s="8"/>
      <c r="L50" s="8"/>
      <c r="M50" s="8"/>
      <c r="N50" s="8"/>
      <c r="O50" s="8"/>
      <c r="P50" s="8"/>
      <c r="Q50" s="8"/>
      <c r="R50" s="8"/>
      <c r="S50" s="8"/>
      <c r="T50" s="8"/>
      <c r="U50" s="8"/>
      <c r="V50" s="8"/>
      <c r="W50" s="8"/>
      <c r="X50" s="8"/>
      <c r="Y50" s="8"/>
      <c r="Z50" s="8"/>
    </row>
    <row r="51" spans="1:26" ht="12.75" customHeight="1">
      <c r="A51" s="8"/>
      <c r="B51" s="8"/>
      <c r="C51" s="77"/>
      <c r="D51" s="917"/>
      <c r="E51" s="8"/>
      <c r="F51" s="8"/>
      <c r="G51" s="8"/>
      <c r="H51" s="8"/>
      <c r="I51" s="982"/>
      <c r="J51" s="982"/>
      <c r="K51" s="8"/>
      <c r="L51" s="8"/>
      <c r="M51" s="8"/>
      <c r="N51" s="8"/>
      <c r="O51" s="8"/>
      <c r="P51" s="8"/>
      <c r="Q51" s="8"/>
      <c r="R51" s="8"/>
      <c r="S51" s="8"/>
      <c r="T51" s="8"/>
      <c r="U51" s="8"/>
      <c r="V51" s="8"/>
      <c r="W51" s="8"/>
      <c r="X51" s="8"/>
      <c r="Y51" s="8"/>
      <c r="Z51" s="8"/>
    </row>
    <row r="52" spans="1:26" ht="12.75" customHeight="1">
      <c r="A52" s="8"/>
      <c r="B52" s="8"/>
      <c r="C52" s="77"/>
      <c r="D52" s="917"/>
      <c r="E52" s="8"/>
      <c r="F52" s="8"/>
      <c r="G52" s="8"/>
      <c r="H52" s="8"/>
      <c r="I52" s="982"/>
      <c r="J52" s="982"/>
      <c r="K52" s="8"/>
      <c r="L52" s="8"/>
      <c r="M52" s="8"/>
      <c r="N52" s="8"/>
      <c r="O52" s="8"/>
      <c r="P52" s="8"/>
      <c r="Q52" s="8"/>
      <c r="R52" s="8"/>
      <c r="S52" s="8"/>
      <c r="T52" s="8"/>
      <c r="U52" s="8"/>
      <c r="V52" s="8"/>
      <c r="W52" s="8"/>
      <c r="X52" s="8"/>
      <c r="Y52" s="8"/>
      <c r="Z52" s="8"/>
    </row>
    <row r="53" spans="1:26" ht="12.75" customHeight="1">
      <c r="A53" s="8"/>
      <c r="B53" s="8"/>
      <c r="C53" s="77"/>
      <c r="D53" s="917"/>
      <c r="E53" s="8"/>
      <c r="F53" s="8"/>
      <c r="G53" s="8"/>
      <c r="H53" s="8"/>
      <c r="I53" s="982"/>
      <c r="J53" s="982"/>
      <c r="K53" s="8"/>
      <c r="L53" s="8"/>
      <c r="M53" s="8"/>
      <c r="N53" s="8"/>
      <c r="O53" s="8"/>
      <c r="P53" s="8"/>
      <c r="Q53" s="8"/>
      <c r="R53" s="8"/>
      <c r="S53" s="8"/>
      <c r="T53" s="8"/>
      <c r="U53" s="8"/>
      <c r="V53" s="8"/>
      <c r="W53" s="8"/>
      <c r="X53" s="8"/>
      <c r="Y53" s="8"/>
      <c r="Z53" s="8"/>
    </row>
    <row r="54" spans="1:26" ht="12.75" customHeight="1">
      <c r="A54" s="8"/>
      <c r="B54" s="8"/>
      <c r="C54" s="77"/>
      <c r="D54" s="917"/>
      <c r="E54" s="8"/>
      <c r="F54" s="8"/>
      <c r="G54" s="8"/>
      <c r="H54" s="8"/>
      <c r="I54" s="982"/>
      <c r="J54" s="982"/>
      <c r="K54" s="8"/>
      <c r="L54" s="8"/>
      <c r="M54" s="8"/>
      <c r="N54" s="8"/>
      <c r="O54" s="8"/>
      <c r="P54" s="8"/>
      <c r="Q54" s="8"/>
      <c r="R54" s="8"/>
      <c r="S54" s="8"/>
      <c r="T54" s="8"/>
      <c r="U54" s="8"/>
      <c r="V54" s="8"/>
      <c r="W54" s="8"/>
      <c r="X54" s="8"/>
      <c r="Y54" s="8"/>
      <c r="Z54" s="8"/>
    </row>
    <row r="55" spans="1:26" ht="12.75" customHeight="1">
      <c r="A55" s="8"/>
      <c r="B55" s="8"/>
      <c r="C55" s="77"/>
      <c r="D55" s="917"/>
      <c r="E55" s="8"/>
      <c r="F55" s="8"/>
      <c r="G55" s="8"/>
      <c r="H55" s="8"/>
      <c r="I55" s="982"/>
      <c r="J55" s="982"/>
      <c r="K55" s="8"/>
      <c r="L55" s="8"/>
      <c r="M55" s="8"/>
      <c r="N55" s="8"/>
      <c r="O55" s="8"/>
      <c r="P55" s="8"/>
      <c r="Q55" s="8"/>
      <c r="R55" s="8"/>
      <c r="S55" s="8"/>
      <c r="T55" s="8"/>
      <c r="U55" s="8"/>
      <c r="V55" s="8"/>
      <c r="W55" s="8"/>
      <c r="X55" s="8"/>
      <c r="Y55" s="8"/>
      <c r="Z55" s="8"/>
    </row>
    <row r="56" spans="1:26" ht="12.75" customHeight="1">
      <c r="A56" s="8"/>
      <c r="B56" s="8"/>
      <c r="C56" s="77"/>
      <c r="D56" s="917"/>
      <c r="E56" s="8"/>
      <c r="F56" s="8"/>
      <c r="G56" s="8"/>
      <c r="H56" s="8"/>
      <c r="I56" s="982"/>
      <c r="J56" s="982"/>
      <c r="K56" s="8"/>
      <c r="L56" s="8"/>
      <c r="M56" s="8"/>
      <c r="N56" s="8"/>
      <c r="O56" s="8"/>
      <c r="P56" s="8"/>
      <c r="Q56" s="8"/>
      <c r="R56" s="8"/>
      <c r="S56" s="8"/>
      <c r="T56" s="8"/>
      <c r="U56" s="8"/>
      <c r="V56" s="8"/>
      <c r="W56" s="8"/>
      <c r="X56" s="8"/>
      <c r="Y56" s="8"/>
      <c r="Z56" s="8"/>
    </row>
    <row r="57" spans="1:26" ht="12.75" customHeight="1">
      <c r="A57" s="8"/>
      <c r="B57" s="8"/>
      <c r="C57" s="77"/>
      <c r="D57" s="917"/>
      <c r="E57" s="8"/>
      <c r="F57" s="8"/>
      <c r="G57" s="8"/>
      <c r="H57" s="8"/>
      <c r="I57" s="982"/>
      <c r="J57" s="982"/>
      <c r="K57" s="8"/>
      <c r="L57" s="8"/>
      <c r="M57" s="8"/>
      <c r="N57" s="8"/>
      <c r="O57" s="8"/>
      <c r="P57" s="8"/>
      <c r="Q57" s="8"/>
      <c r="R57" s="8"/>
      <c r="S57" s="8"/>
      <c r="T57" s="8"/>
      <c r="U57" s="8"/>
      <c r="V57" s="8"/>
      <c r="W57" s="8"/>
      <c r="X57" s="8"/>
      <c r="Y57" s="8"/>
      <c r="Z57" s="8"/>
    </row>
    <row r="58" spans="1:26" ht="12.75" customHeight="1">
      <c r="A58" s="8"/>
      <c r="B58" s="8"/>
      <c r="C58" s="77"/>
      <c r="D58" s="917"/>
      <c r="E58" s="8"/>
      <c r="F58" s="8"/>
      <c r="G58" s="8"/>
      <c r="H58" s="8"/>
      <c r="I58" s="982"/>
      <c r="J58" s="982"/>
      <c r="K58" s="8"/>
      <c r="L58" s="8"/>
      <c r="M58" s="8"/>
      <c r="N58" s="8"/>
      <c r="O58" s="8"/>
      <c r="P58" s="8"/>
      <c r="Q58" s="8"/>
      <c r="R58" s="8"/>
      <c r="S58" s="8"/>
      <c r="T58" s="8"/>
      <c r="U58" s="8"/>
      <c r="V58" s="8"/>
      <c r="W58" s="8"/>
      <c r="X58" s="8"/>
      <c r="Y58" s="8"/>
      <c r="Z58" s="8"/>
    </row>
    <row r="59" spans="1:26" ht="12.75" customHeight="1">
      <c r="A59" s="8"/>
      <c r="B59" s="8"/>
      <c r="C59" s="77"/>
      <c r="D59" s="917"/>
      <c r="E59" s="8"/>
      <c r="F59" s="8"/>
      <c r="G59" s="8"/>
      <c r="H59" s="8"/>
      <c r="I59" s="982"/>
      <c r="J59" s="982"/>
      <c r="K59" s="8"/>
      <c r="L59" s="8"/>
      <c r="M59" s="8"/>
      <c r="N59" s="8"/>
      <c r="O59" s="8"/>
      <c r="P59" s="8"/>
      <c r="Q59" s="8"/>
      <c r="R59" s="8"/>
      <c r="S59" s="8"/>
      <c r="T59" s="8"/>
      <c r="U59" s="8"/>
      <c r="V59" s="8"/>
      <c r="W59" s="8"/>
      <c r="X59" s="8"/>
      <c r="Y59" s="8"/>
      <c r="Z59" s="8"/>
    </row>
    <row r="60" spans="1:26" ht="12.75" customHeight="1">
      <c r="A60" s="8"/>
      <c r="B60" s="8"/>
      <c r="C60" s="77"/>
      <c r="D60" s="917"/>
      <c r="E60" s="8"/>
      <c r="F60" s="8"/>
      <c r="G60" s="8"/>
      <c r="H60" s="8"/>
      <c r="I60" s="982"/>
      <c r="J60" s="982"/>
      <c r="K60" s="8"/>
      <c r="L60" s="8"/>
      <c r="M60" s="8"/>
      <c r="N60" s="8"/>
      <c r="O60" s="8"/>
      <c r="P60" s="8"/>
      <c r="Q60" s="8"/>
      <c r="R60" s="8"/>
      <c r="S60" s="8"/>
      <c r="T60" s="8"/>
      <c r="U60" s="8"/>
      <c r="V60" s="8"/>
      <c r="W60" s="8"/>
      <c r="X60" s="8"/>
      <c r="Y60" s="8"/>
      <c r="Z60" s="8"/>
    </row>
    <row r="61" spans="1:26" ht="12.75" customHeight="1">
      <c r="A61" s="8"/>
      <c r="B61" s="8"/>
      <c r="C61" s="77"/>
      <c r="D61" s="917"/>
      <c r="E61" s="8"/>
      <c r="F61" s="8"/>
      <c r="G61" s="8"/>
      <c r="H61" s="8"/>
      <c r="I61" s="982"/>
      <c r="J61" s="982"/>
      <c r="K61" s="8"/>
      <c r="L61" s="8"/>
      <c r="M61" s="8"/>
      <c r="N61" s="8"/>
      <c r="O61" s="8"/>
      <c r="P61" s="8"/>
      <c r="Q61" s="8"/>
      <c r="R61" s="8"/>
      <c r="S61" s="8"/>
      <c r="T61" s="8"/>
      <c r="U61" s="8"/>
      <c r="V61" s="8"/>
      <c r="W61" s="8"/>
      <c r="X61" s="8"/>
      <c r="Y61" s="8"/>
      <c r="Z61" s="8"/>
    </row>
    <row r="62" spans="1:26" ht="12.75" customHeight="1">
      <c r="A62" s="8"/>
      <c r="B62" s="8"/>
      <c r="C62" s="77"/>
      <c r="D62" s="917"/>
      <c r="E62" s="8"/>
      <c r="F62" s="8"/>
      <c r="G62" s="8"/>
      <c r="H62" s="8"/>
      <c r="I62" s="982"/>
      <c r="J62" s="982"/>
      <c r="K62" s="8"/>
      <c r="L62" s="8"/>
      <c r="M62" s="8"/>
      <c r="N62" s="8"/>
      <c r="O62" s="8"/>
      <c r="P62" s="8"/>
      <c r="Q62" s="8"/>
      <c r="R62" s="8"/>
      <c r="S62" s="8"/>
      <c r="T62" s="8"/>
      <c r="U62" s="8"/>
      <c r="V62" s="8"/>
      <c r="W62" s="8"/>
      <c r="X62" s="8"/>
      <c r="Y62" s="8"/>
      <c r="Z62" s="8"/>
    </row>
    <row r="63" spans="1:26" ht="12.75" customHeight="1">
      <c r="A63" s="8"/>
      <c r="B63" s="8"/>
      <c r="C63" s="77"/>
      <c r="D63" s="917"/>
      <c r="E63" s="8"/>
      <c r="F63" s="8"/>
      <c r="G63" s="8"/>
      <c r="H63" s="8"/>
      <c r="I63" s="982"/>
      <c r="J63" s="982"/>
      <c r="K63" s="8"/>
      <c r="L63" s="8"/>
      <c r="M63" s="8"/>
      <c r="N63" s="8"/>
      <c r="O63" s="8"/>
      <c r="P63" s="8"/>
      <c r="Q63" s="8"/>
      <c r="R63" s="8"/>
      <c r="S63" s="8"/>
      <c r="T63" s="8"/>
      <c r="U63" s="8"/>
      <c r="V63" s="8"/>
      <c r="W63" s="8"/>
      <c r="X63" s="8"/>
      <c r="Y63" s="8"/>
      <c r="Z63" s="8"/>
    </row>
    <row r="64" spans="1:26" ht="12.75" customHeight="1">
      <c r="A64" s="8"/>
      <c r="B64" s="8"/>
      <c r="C64" s="77"/>
      <c r="D64" s="917"/>
      <c r="E64" s="8"/>
      <c r="F64" s="8"/>
      <c r="G64" s="8"/>
      <c r="H64" s="8"/>
      <c r="I64" s="982"/>
      <c r="J64" s="982"/>
      <c r="K64" s="8"/>
      <c r="L64" s="8"/>
      <c r="M64" s="8"/>
      <c r="N64" s="8"/>
      <c r="O64" s="8"/>
      <c r="P64" s="8"/>
      <c r="Q64" s="8"/>
      <c r="R64" s="8"/>
      <c r="S64" s="8"/>
      <c r="T64" s="8"/>
      <c r="U64" s="8"/>
      <c r="V64" s="8"/>
      <c r="W64" s="8"/>
      <c r="X64" s="8"/>
      <c r="Y64" s="8"/>
      <c r="Z64" s="8"/>
    </row>
    <row r="65" spans="1:26" ht="12.75" customHeight="1">
      <c r="A65" s="8"/>
      <c r="B65" s="8"/>
      <c r="C65" s="77"/>
      <c r="D65" s="917"/>
      <c r="E65" s="8"/>
      <c r="F65" s="8"/>
      <c r="G65" s="8"/>
      <c r="H65" s="8"/>
      <c r="I65" s="982"/>
      <c r="J65" s="982"/>
      <c r="K65" s="8"/>
      <c r="L65" s="8"/>
      <c r="M65" s="8"/>
      <c r="N65" s="8"/>
      <c r="O65" s="8"/>
      <c r="P65" s="8"/>
      <c r="Q65" s="8"/>
      <c r="R65" s="8"/>
      <c r="S65" s="8"/>
      <c r="T65" s="8"/>
      <c r="U65" s="8"/>
      <c r="V65" s="8"/>
      <c r="W65" s="8"/>
      <c r="X65" s="8"/>
      <c r="Y65" s="8"/>
      <c r="Z65" s="8"/>
    </row>
    <row r="66" spans="1:26" ht="12.75" customHeight="1">
      <c r="A66" s="8"/>
      <c r="B66" s="8"/>
      <c r="C66" s="77"/>
      <c r="D66" s="917"/>
      <c r="E66" s="8"/>
      <c r="F66" s="8"/>
      <c r="G66" s="8"/>
      <c r="H66" s="8"/>
      <c r="I66" s="982"/>
      <c r="J66" s="982"/>
      <c r="K66" s="8"/>
      <c r="L66" s="8"/>
      <c r="M66" s="8"/>
      <c r="N66" s="8"/>
      <c r="O66" s="8"/>
      <c r="P66" s="8"/>
      <c r="Q66" s="8"/>
      <c r="R66" s="8"/>
      <c r="S66" s="8"/>
      <c r="T66" s="8"/>
      <c r="U66" s="8"/>
      <c r="V66" s="8"/>
      <c r="W66" s="8"/>
      <c r="X66" s="8"/>
      <c r="Y66" s="8"/>
      <c r="Z66" s="8"/>
    </row>
    <row r="67" spans="1:26" ht="12.75" customHeight="1">
      <c r="A67" s="8"/>
      <c r="B67" s="8"/>
      <c r="C67" s="77"/>
      <c r="D67" s="917"/>
      <c r="E67" s="8"/>
      <c r="F67" s="8"/>
      <c r="G67" s="8"/>
      <c r="H67" s="8"/>
      <c r="I67" s="982"/>
      <c r="J67" s="982"/>
      <c r="K67" s="8"/>
      <c r="L67" s="8"/>
      <c r="M67" s="8"/>
      <c r="N67" s="8"/>
      <c r="O67" s="8"/>
      <c r="P67" s="8"/>
      <c r="Q67" s="8"/>
      <c r="R67" s="8"/>
      <c r="S67" s="8"/>
      <c r="T67" s="8"/>
      <c r="U67" s="8"/>
      <c r="V67" s="8"/>
      <c r="W67" s="8"/>
      <c r="X67" s="8"/>
      <c r="Y67" s="8"/>
      <c r="Z67" s="8"/>
    </row>
    <row r="68" spans="1:26" ht="12.75" customHeight="1">
      <c r="A68" s="8"/>
      <c r="B68" s="8"/>
      <c r="C68" s="77"/>
      <c r="D68" s="917"/>
      <c r="E68" s="8"/>
      <c r="F68" s="8"/>
      <c r="G68" s="8"/>
      <c r="H68" s="8"/>
      <c r="I68" s="982"/>
      <c r="J68" s="982"/>
      <c r="K68" s="8"/>
      <c r="L68" s="8"/>
      <c r="M68" s="8"/>
      <c r="N68" s="8"/>
      <c r="O68" s="8"/>
      <c r="P68" s="8"/>
      <c r="Q68" s="8"/>
      <c r="R68" s="8"/>
      <c r="S68" s="8"/>
      <c r="T68" s="8"/>
      <c r="U68" s="8"/>
      <c r="V68" s="8"/>
      <c r="W68" s="8"/>
      <c r="X68" s="8"/>
      <c r="Y68" s="8"/>
      <c r="Z68" s="8"/>
    </row>
    <row r="69" spans="1:26" ht="12.75" customHeight="1">
      <c r="A69" s="8"/>
      <c r="B69" s="8"/>
      <c r="C69" s="77"/>
      <c r="D69" s="917"/>
      <c r="E69" s="8"/>
      <c r="F69" s="8"/>
      <c r="G69" s="8"/>
      <c r="H69" s="8"/>
      <c r="I69" s="982"/>
      <c r="J69" s="982"/>
      <c r="K69" s="8"/>
      <c r="L69" s="8"/>
      <c r="M69" s="8"/>
      <c r="N69" s="8"/>
      <c r="O69" s="8"/>
      <c r="P69" s="8"/>
      <c r="Q69" s="8"/>
      <c r="R69" s="8"/>
      <c r="S69" s="8"/>
      <c r="T69" s="8"/>
      <c r="U69" s="8"/>
      <c r="V69" s="8"/>
      <c r="W69" s="8"/>
      <c r="X69" s="8"/>
      <c r="Y69" s="8"/>
      <c r="Z69" s="8"/>
    </row>
    <row r="70" spans="1:26" ht="12.75" customHeight="1">
      <c r="A70" s="8"/>
      <c r="B70" s="8"/>
      <c r="C70" s="77"/>
      <c r="D70" s="917"/>
      <c r="E70" s="8"/>
      <c r="F70" s="8"/>
      <c r="G70" s="8"/>
      <c r="H70" s="8"/>
      <c r="I70" s="982"/>
      <c r="J70" s="982"/>
      <c r="K70" s="8"/>
      <c r="L70" s="8"/>
      <c r="M70" s="8"/>
      <c r="N70" s="8"/>
      <c r="O70" s="8"/>
      <c r="P70" s="8"/>
      <c r="Q70" s="8"/>
      <c r="R70" s="8"/>
      <c r="S70" s="8"/>
      <c r="T70" s="8"/>
      <c r="U70" s="8"/>
      <c r="V70" s="8"/>
      <c r="W70" s="8"/>
      <c r="X70" s="8"/>
      <c r="Y70" s="8"/>
      <c r="Z70" s="8"/>
    </row>
    <row r="71" spans="1:26" ht="12.75" customHeight="1">
      <c r="A71" s="8"/>
      <c r="B71" s="8"/>
      <c r="C71" s="77"/>
      <c r="D71" s="917"/>
      <c r="E71" s="8"/>
      <c r="F71" s="8"/>
      <c r="G71" s="8"/>
      <c r="H71" s="8"/>
      <c r="I71" s="982"/>
      <c r="J71" s="982"/>
      <c r="K71" s="8"/>
      <c r="L71" s="8"/>
      <c r="M71" s="8"/>
      <c r="N71" s="8"/>
      <c r="O71" s="8"/>
      <c r="P71" s="8"/>
      <c r="Q71" s="8"/>
      <c r="R71" s="8"/>
      <c r="S71" s="8"/>
      <c r="T71" s="8"/>
      <c r="U71" s="8"/>
      <c r="V71" s="8"/>
      <c r="W71" s="8"/>
      <c r="X71" s="8"/>
      <c r="Y71" s="8"/>
      <c r="Z71" s="8"/>
    </row>
    <row r="72" spans="1:26" ht="12.75" customHeight="1">
      <c r="A72" s="8"/>
      <c r="B72" s="8"/>
      <c r="C72" s="77"/>
      <c r="D72" s="917"/>
      <c r="E72" s="8"/>
      <c r="F72" s="8"/>
      <c r="G72" s="8"/>
      <c r="H72" s="8"/>
      <c r="I72" s="982"/>
      <c r="J72" s="982"/>
      <c r="K72" s="8"/>
      <c r="L72" s="8"/>
      <c r="M72" s="8"/>
      <c r="N72" s="8"/>
      <c r="O72" s="8"/>
      <c r="P72" s="8"/>
      <c r="Q72" s="8"/>
      <c r="R72" s="8"/>
      <c r="S72" s="8"/>
      <c r="T72" s="8"/>
      <c r="U72" s="8"/>
      <c r="V72" s="8"/>
      <c r="W72" s="8"/>
      <c r="X72" s="8"/>
      <c r="Y72" s="8"/>
      <c r="Z72" s="8"/>
    </row>
    <row r="73" spans="1:26" ht="12.75" customHeight="1">
      <c r="A73" s="8"/>
      <c r="B73" s="8"/>
      <c r="C73" s="77"/>
      <c r="D73" s="917"/>
      <c r="E73" s="8"/>
      <c r="F73" s="8"/>
      <c r="G73" s="8"/>
      <c r="H73" s="8"/>
      <c r="I73" s="982"/>
      <c r="J73" s="982"/>
      <c r="K73" s="8"/>
      <c r="L73" s="8"/>
      <c r="M73" s="8"/>
      <c r="N73" s="8"/>
      <c r="O73" s="8"/>
      <c r="P73" s="8"/>
      <c r="Q73" s="8"/>
      <c r="R73" s="8"/>
      <c r="S73" s="8"/>
      <c r="T73" s="8"/>
      <c r="U73" s="8"/>
      <c r="V73" s="8"/>
      <c r="W73" s="8"/>
      <c r="X73" s="8"/>
      <c r="Y73" s="8"/>
      <c r="Z73" s="8"/>
    </row>
    <row r="74" spans="1:26" ht="12.75" customHeight="1">
      <c r="A74" s="8"/>
      <c r="B74" s="8"/>
      <c r="C74" s="77"/>
      <c r="D74" s="917"/>
      <c r="E74" s="8"/>
      <c r="F74" s="8"/>
      <c r="G74" s="8"/>
      <c r="H74" s="8"/>
      <c r="I74" s="982"/>
      <c r="J74" s="982"/>
      <c r="K74" s="8"/>
      <c r="L74" s="8"/>
      <c r="M74" s="8"/>
      <c r="N74" s="8"/>
      <c r="O74" s="8"/>
      <c r="P74" s="8"/>
      <c r="Q74" s="8"/>
      <c r="R74" s="8"/>
      <c r="S74" s="8"/>
      <c r="T74" s="8"/>
      <c r="U74" s="8"/>
      <c r="V74" s="8"/>
      <c r="W74" s="8"/>
      <c r="X74" s="8"/>
      <c r="Y74" s="8"/>
      <c r="Z74" s="8"/>
    </row>
    <row r="75" spans="1:26" ht="12.75" customHeight="1">
      <c r="A75" s="8"/>
      <c r="B75" s="8"/>
      <c r="C75" s="77"/>
      <c r="D75" s="917"/>
      <c r="E75" s="8"/>
      <c r="F75" s="8"/>
      <c r="G75" s="8"/>
      <c r="H75" s="8"/>
      <c r="I75" s="982"/>
      <c r="J75" s="982"/>
      <c r="K75" s="8"/>
      <c r="L75" s="8"/>
      <c r="M75" s="8"/>
      <c r="N75" s="8"/>
      <c r="O75" s="8"/>
      <c r="P75" s="8"/>
      <c r="Q75" s="8"/>
      <c r="R75" s="8"/>
      <c r="S75" s="8"/>
      <c r="T75" s="8"/>
      <c r="U75" s="8"/>
      <c r="V75" s="8"/>
      <c r="W75" s="8"/>
      <c r="X75" s="8"/>
      <c r="Y75" s="8"/>
      <c r="Z75" s="8"/>
    </row>
    <row r="76" spans="1:26" ht="12.75" customHeight="1">
      <c r="A76" s="8"/>
      <c r="B76" s="8"/>
      <c r="C76" s="77"/>
      <c r="D76" s="917"/>
      <c r="E76" s="8"/>
      <c r="F76" s="8"/>
      <c r="G76" s="8"/>
      <c r="H76" s="8"/>
      <c r="I76" s="982"/>
      <c r="J76" s="982"/>
      <c r="K76" s="8"/>
      <c r="L76" s="8"/>
      <c r="M76" s="8"/>
      <c r="N76" s="8"/>
      <c r="O76" s="8"/>
      <c r="P76" s="8"/>
      <c r="Q76" s="8"/>
      <c r="R76" s="8"/>
      <c r="S76" s="8"/>
      <c r="T76" s="8"/>
      <c r="U76" s="8"/>
      <c r="V76" s="8"/>
      <c r="W76" s="8"/>
      <c r="X76" s="8"/>
      <c r="Y76" s="8"/>
      <c r="Z76" s="8"/>
    </row>
    <row r="77" spans="1:26" ht="12.75" customHeight="1">
      <c r="A77" s="8"/>
      <c r="B77" s="8"/>
      <c r="C77" s="77"/>
      <c r="D77" s="917"/>
      <c r="E77" s="8"/>
      <c r="F77" s="8"/>
      <c r="G77" s="8"/>
      <c r="H77" s="8"/>
      <c r="I77" s="982"/>
      <c r="J77" s="982"/>
      <c r="K77" s="8"/>
      <c r="L77" s="8"/>
      <c r="M77" s="8"/>
      <c r="N77" s="8"/>
      <c r="O77" s="8"/>
      <c r="P77" s="8"/>
      <c r="Q77" s="8"/>
      <c r="R77" s="8"/>
      <c r="S77" s="8"/>
      <c r="T77" s="8"/>
      <c r="U77" s="8"/>
      <c r="V77" s="8"/>
      <c r="W77" s="8"/>
      <c r="X77" s="8"/>
      <c r="Y77" s="8"/>
      <c r="Z77" s="8"/>
    </row>
    <row r="78" spans="1:26" ht="12.75" customHeight="1">
      <c r="A78" s="8"/>
      <c r="B78" s="8"/>
      <c r="C78" s="77"/>
      <c r="D78" s="917"/>
      <c r="E78" s="8"/>
      <c r="F78" s="8"/>
      <c r="G78" s="8"/>
      <c r="H78" s="8"/>
      <c r="I78" s="982"/>
      <c r="J78" s="982"/>
      <c r="K78" s="8"/>
      <c r="L78" s="8"/>
      <c r="M78" s="8"/>
      <c r="N78" s="8"/>
      <c r="O78" s="8"/>
      <c r="P78" s="8"/>
      <c r="Q78" s="8"/>
      <c r="R78" s="8"/>
      <c r="S78" s="8"/>
      <c r="T78" s="8"/>
      <c r="U78" s="8"/>
      <c r="V78" s="8"/>
      <c r="W78" s="8"/>
      <c r="X78" s="8"/>
      <c r="Y78" s="8"/>
      <c r="Z78" s="8"/>
    </row>
    <row r="79" spans="1:26" ht="12.75" customHeight="1">
      <c r="A79" s="8"/>
      <c r="B79" s="8"/>
      <c r="C79" s="77"/>
      <c r="D79" s="917"/>
      <c r="E79" s="8"/>
      <c r="F79" s="8"/>
      <c r="G79" s="8"/>
      <c r="H79" s="8"/>
      <c r="I79" s="982"/>
      <c r="J79" s="982"/>
      <c r="K79" s="8"/>
      <c r="L79" s="8"/>
      <c r="M79" s="8"/>
      <c r="N79" s="8"/>
      <c r="O79" s="8"/>
      <c r="P79" s="8"/>
      <c r="Q79" s="8"/>
      <c r="R79" s="8"/>
      <c r="S79" s="8"/>
      <c r="T79" s="8"/>
      <c r="U79" s="8"/>
      <c r="V79" s="8"/>
      <c r="W79" s="8"/>
      <c r="X79" s="8"/>
      <c r="Y79" s="8"/>
      <c r="Z79" s="8"/>
    </row>
    <row r="80" spans="1:26" ht="12.75" customHeight="1">
      <c r="A80" s="8"/>
      <c r="B80" s="8"/>
      <c r="C80" s="77"/>
      <c r="D80" s="917"/>
      <c r="E80" s="8"/>
      <c r="F80" s="8"/>
      <c r="G80" s="8"/>
      <c r="H80" s="8"/>
      <c r="I80" s="982"/>
      <c r="J80" s="982"/>
      <c r="K80" s="8"/>
      <c r="L80" s="8"/>
      <c r="M80" s="8"/>
      <c r="N80" s="8"/>
      <c r="O80" s="8"/>
      <c r="P80" s="8"/>
      <c r="Q80" s="8"/>
      <c r="R80" s="8"/>
      <c r="S80" s="8"/>
      <c r="T80" s="8"/>
      <c r="U80" s="8"/>
      <c r="V80" s="8"/>
      <c r="W80" s="8"/>
      <c r="X80" s="8"/>
      <c r="Y80" s="8"/>
      <c r="Z80" s="8"/>
    </row>
    <row r="81" spans="1:26" ht="12.75" customHeight="1">
      <c r="A81" s="8"/>
      <c r="B81" s="8"/>
      <c r="C81" s="77"/>
      <c r="D81" s="917"/>
      <c r="E81" s="8"/>
      <c r="F81" s="8"/>
      <c r="G81" s="8"/>
      <c r="H81" s="8"/>
      <c r="I81" s="982"/>
      <c r="J81" s="982"/>
      <c r="K81" s="8"/>
      <c r="L81" s="8"/>
      <c r="M81" s="8"/>
      <c r="N81" s="8"/>
      <c r="O81" s="8"/>
      <c r="P81" s="8"/>
      <c r="Q81" s="8"/>
      <c r="R81" s="8"/>
      <c r="S81" s="8"/>
      <c r="T81" s="8"/>
      <c r="U81" s="8"/>
      <c r="V81" s="8"/>
      <c r="W81" s="8"/>
      <c r="X81" s="8"/>
      <c r="Y81" s="8"/>
      <c r="Z81" s="8"/>
    </row>
    <row r="82" spans="1:26" ht="12.75" customHeight="1">
      <c r="A82" s="8"/>
      <c r="B82" s="8"/>
      <c r="C82" s="77"/>
      <c r="D82" s="917"/>
      <c r="E82" s="8"/>
      <c r="F82" s="8"/>
      <c r="G82" s="8"/>
      <c r="H82" s="8"/>
      <c r="I82" s="982"/>
      <c r="J82" s="982"/>
      <c r="K82" s="8"/>
      <c r="L82" s="8"/>
      <c r="M82" s="8"/>
      <c r="N82" s="8"/>
      <c r="O82" s="8"/>
      <c r="P82" s="8"/>
      <c r="Q82" s="8"/>
      <c r="R82" s="8"/>
      <c r="S82" s="8"/>
      <c r="T82" s="8"/>
      <c r="U82" s="8"/>
      <c r="V82" s="8"/>
      <c r="W82" s="8"/>
      <c r="X82" s="8"/>
      <c r="Y82" s="8"/>
      <c r="Z82" s="8"/>
    </row>
    <row r="83" spans="1:26" ht="12.75" customHeight="1">
      <c r="A83" s="8"/>
      <c r="B83" s="8"/>
      <c r="C83" s="77"/>
      <c r="D83" s="917"/>
      <c r="E83" s="8"/>
      <c r="F83" s="8"/>
      <c r="G83" s="8"/>
      <c r="H83" s="8"/>
      <c r="I83" s="982"/>
      <c r="J83" s="982"/>
      <c r="K83" s="8"/>
      <c r="L83" s="8"/>
      <c r="M83" s="8"/>
      <c r="N83" s="8"/>
      <c r="O83" s="8"/>
      <c r="P83" s="8"/>
      <c r="Q83" s="8"/>
      <c r="R83" s="8"/>
      <c r="S83" s="8"/>
      <c r="T83" s="8"/>
      <c r="U83" s="8"/>
      <c r="V83" s="8"/>
      <c r="W83" s="8"/>
      <c r="X83" s="8"/>
      <c r="Y83" s="8"/>
      <c r="Z83" s="8"/>
    </row>
    <row r="84" spans="1:26" ht="12.75" customHeight="1">
      <c r="A84" s="8"/>
      <c r="B84" s="8"/>
      <c r="C84" s="77"/>
      <c r="D84" s="917"/>
      <c r="E84" s="8"/>
      <c r="F84" s="8"/>
      <c r="G84" s="8"/>
      <c r="H84" s="8"/>
      <c r="I84" s="982"/>
      <c r="J84" s="982"/>
      <c r="K84" s="8"/>
      <c r="L84" s="8"/>
      <c r="M84" s="8"/>
      <c r="N84" s="8"/>
      <c r="O84" s="8"/>
      <c r="P84" s="8"/>
      <c r="Q84" s="8"/>
      <c r="R84" s="8"/>
      <c r="S84" s="8"/>
      <c r="T84" s="8"/>
      <c r="U84" s="8"/>
      <c r="V84" s="8"/>
      <c r="W84" s="8"/>
      <c r="X84" s="8"/>
      <c r="Y84" s="8"/>
      <c r="Z84" s="8"/>
    </row>
    <row r="85" spans="1:26" ht="12.75" customHeight="1">
      <c r="A85" s="8"/>
      <c r="B85" s="8"/>
      <c r="C85" s="77"/>
      <c r="D85" s="917"/>
      <c r="E85" s="8"/>
      <c r="F85" s="8"/>
      <c r="G85" s="8"/>
      <c r="H85" s="8"/>
      <c r="I85" s="982"/>
      <c r="J85" s="982"/>
      <c r="K85" s="8"/>
      <c r="L85" s="8"/>
      <c r="M85" s="8"/>
      <c r="N85" s="8"/>
      <c r="O85" s="8"/>
      <c r="P85" s="8"/>
      <c r="Q85" s="8"/>
      <c r="R85" s="8"/>
      <c r="S85" s="8"/>
      <c r="T85" s="8"/>
      <c r="U85" s="8"/>
      <c r="V85" s="8"/>
      <c r="W85" s="8"/>
      <c r="X85" s="8"/>
      <c r="Y85" s="8"/>
      <c r="Z85" s="8"/>
    </row>
    <row r="86" spans="1:26" ht="12.75" customHeight="1">
      <c r="A86" s="8"/>
      <c r="B86" s="8"/>
      <c r="C86" s="77"/>
      <c r="D86" s="917"/>
      <c r="E86" s="8"/>
      <c r="F86" s="8"/>
      <c r="G86" s="8"/>
      <c r="H86" s="8"/>
      <c r="I86" s="982"/>
      <c r="J86" s="982"/>
      <c r="K86" s="8"/>
      <c r="L86" s="8"/>
      <c r="M86" s="8"/>
      <c r="N86" s="8"/>
      <c r="O86" s="8"/>
      <c r="P86" s="8"/>
      <c r="Q86" s="8"/>
      <c r="R86" s="8"/>
      <c r="S86" s="8"/>
      <c r="T86" s="8"/>
      <c r="U86" s="8"/>
      <c r="V86" s="8"/>
      <c r="W86" s="8"/>
      <c r="X86" s="8"/>
      <c r="Y86" s="8"/>
      <c r="Z86" s="8"/>
    </row>
    <row r="87" spans="1:26" ht="12.75" customHeight="1">
      <c r="A87" s="8"/>
      <c r="B87" s="8"/>
      <c r="C87" s="77"/>
      <c r="D87" s="917"/>
      <c r="E87" s="8"/>
      <c r="F87" s="8"/>
      <c r="G87" s="8"/>
      <c r="H87" s="8"/>
      <c r="I87" s="982"/>
      <c r="J87" s="982"/>
      <c r="K87" s="8"/>
      <c r="L87" s="8"/>
      <c r="M87" s="8"/>
      <c r="N87" s="8"/>
      <c r="O87" s="8"/>
      <c r="P87" s="8"/>
      <c r="Q87" s="8"/>
      <c r="R87" s="8"/>
      <c r="S87" s="8"/>
      <c r="T87" s="8"/>
      <c r="U87" s="8"/>
      <c r="V87" s="8"/>
      <c r="W87" s="8"/>
      <c r="X87" s="8"/>
      <c r="Y87" s="8"/>
      <c r="Z87" s="8"/>
    </row>
    <row r="88" spans="1:26" ht="12.75" customHeight="1">
      <c r="A88" s="8"/>
      <c r="B88" s="8"/>
      <c r="C88" s="77"/>
      <c r="D88" s="917"/>
      <c r="E88" s="8"/>
      <c r="F88" s="8"/>
      <c r="G88" s="8"/>
      <c r="H88" s="8"/>
      <c r="I88" s="982"/>
      <c r="J88" s="982"/>
      <c r="K88" s="8"/>
      <c r="L88" s="8"/>
      <c r="M88" s="8"/>
      <c r="N88" s="8"/>
      <c r="O88" s="8"/>
      <c r="P88" s="8"/>
      <c r="Q88" s="8"/>
      <c r="R88" s="8"/>
      <c r="S88" s="8"/>
      <c r="T88" s="8"/>
      <c r="U88" s="8"/>
      <c r="V88" s="8"/>
      <c r="W88" s="8"/>
      <c r="X88" s="8"/>
      <c r="Y88" s="8"/>
      <c r="Z88" s="8"/>
    </row>
    <row r="89" spans="1:26" ht="12.75" customHeight="1">
      <c r="A89" s="8"/>
      <c r="B89" s="8"/>
      <c r="C89" s="77"/>
      <c r="D89" s="917"/>
      <c r="E89" s="8"/>
      <c r="F89" s="8"/>
      <c r="G89" s="8"/>
      <c r="H89" s="8"/>
      <c r="I89" s="982"/>
      <c r="J89" s="982"/>
      <c r="K89" s="8"/>
      <c r="L89" s="8"/>
      <c r="M89" s="8"/>
      <c r="N89" s="8"/>
      <c r="O89" s="8"/>
      <c r="P89" s="8"/>
      <c r="Q89" s="8"/>
      <c r="R89" s="8"/>
      <c r="S89" s="8"/>
      <c r="T89" s="8"/>
      <c r="U89" s="8"/>
      <c r="V89" s="8"/>
      <c r="W89" s="8"/>
      <c r="X89" s="8"/>
      <c r="Y89" s="8"/>
      <c r="Z89" s="8"/>
    </row>
    <row r="90" spans="1:26" ht="12.75" customHeight="1">
      <c r="A90" s="8"/>
      <c r="B90" s="8"/>
      <c r="C90" s="77"/>
      <c r="D90" s="917"/>
      <c r="E90" s="8"/>
      <c r="F90" s="8"/>
      <c r="G90" s="8"/>
      <c r="H90" s="8"/>
      <c r="I90" s="982"/>
      <c r="J90" s="982"/>
      <c r="K90" s="8"/>
      <c r="L90" s="8"/>
      <c r="M90" s="8"/>
      <c r="N90" s="8"/>
      <c r="O90" s="8"/>
      <c r="P90" s="8"/>
      <c r="Q90" s="8"/>
      <c r="R90" s="8"/>
      <c r="S90" s="8"/>
      <c r="T90" s="8"/>
      <c r="U90" s="8"/>
      <c r="V90" s="8"/>
      <c r="W90" s="8"/>
      <c r="X90" s="8"/>
      <c r="Y90" s="8"/>
      <c r="Z90" s="8"/>
    </row>
    <row r="91" spans="1:26" ht="12.75" customHeight="1">
      <c r="A91" s="8"/>
      <c r="B91" s="8"/>
      <c r="C91" s="77"/>
      <c r="D91" s="917"/>
      <c r="E91" s="8"/>
      <c r="F91" s="8"/>
      <c r="G91" s="8"/>
      <c r="H91" s="8"/>
      <c r="I91" s="982"/>
      <c r="J91" s="982"/>
      <c r="K91" s="8"/>
      <c r="L91" s="8"/>
      <c r="M91" s="8"/>
      <c r="N91" s="8"/>
      <c r="O91" s="8"/>
      <c r="P91" s="8"/>
      <c r="Q91" s="8"/>
      <c r="R91" s="8"/>
      <c r="S91" s="8"/>
      <c r="T91" s="8"/>
      <c r="U91" s="8"/>
      <c r="V91" s="8"/>
      <c r="W91" s="8"/>
      <c r="X91" s="8"/>
      <c r="Y91" s="8"/>
      <c r="Z91" s="8"/>
    </row>
    <row r="92" spans="1:26" ht="12.75" customHeight="1">
      <c r="A92" s="8"/>
      <c r="B92" s="8"/>
      <c r="C92" s="77"/>
      <c r="D92" s="917"/>
      <c r="E92" s="8"/>
      <c r="F92" s="8"/>
      <c r="G92" s="8"/>
      <c r="H92" s="8"/>
      <c r="I92" s="982"/>
      <c r="J92" s="982"/>
      <c r="K92" s="8"/>
      <c r="L92" s="8"/>
      <c r="M92" s="8"/>
      <c r="N92" s="8"/>
      <c r="O92" s="8"/>
      <c r="P92" s="8"/>
      <c r="Q92" s="8"/>
      <c r="R92" s="8"/>
      <c r="S92" s="8"/>
      <c r="T92" s="8"/>
      <c r="U92" s="8"/>
      <c r="V92" s="8"/>
      <c r="W92" s="8"/>
      <c r="X92" s="8"/>
      <c r="Y92" s="8"/>
      <c r="Z92" s="8"/>
    </row>
    <row r="93" spans="1:26" ht="12.75" customHeight="1">
      <c r="A93" s="8"/>
      <c r="B93" s="8"/>
      <c r="C93" s="77"/>
      <c r="D93" s="917"/>
      <c r="E93" s="8"/>
      <c r="F93" s="8"/>
      <c r="G93" s="8"/>
      <c r="H93" s="8"/>
      <c r="I93" s="982"/>
      <c r="J93" s="982"/>
      <c r="K93" s="8"/>
      <c r="L93" s="8"/>
      <c r="M93" s="8"/>
      <c r="N93" s="8"/>
      <c r="O93" s="8"/>
      <c r="P93" s="8"/>
      <c r="Q93" s="8"/>
      <c r="R93" s="8"/>
      <c r="S93" s="8"/>
      <c r="T93" s="8"/>
      <c r="U93" s="8"/>
      <c r="V93" s="8"/>
      <c r="W93" s="8"/>
      <c r="X93" s="8"/>
      <c r="Y93" s="8"/>
      <c r="Z93" s="8"/>
    </row>
    <row r="94" spans="1:26" ht="12.75" customHeight="1">
      <c r="A94" s="8"/>
      <c r="B94" s="8"/>
      <c r="C94" s="77"/>
      <c r="D94" s="917"/>
      <c r="E94" s="8"/>
      <c r="F94" s="8"/>
      <c r="G94" s="8"/>
      <c r="H94" s="8"/>
      <c r="I94" s="982"/>
      <c r="J94" s="982"/>
      <c r="K94" s="8"/>
      <c r="L94" s="8"/>
      <c r="M94" s="8"/>
      <c r="N94" s="8"/>
      <c r="O94" s="8"/>
      <c r="P94" s="8"/>
      <c r="Q94" s="8"/>
      <c r="R94" s="8"/>
      <c r="S94" s="8"/>
      <c r="T94" s="8"/>
      <c r="U94" s="8"/>
      <c r="V94" s="8"/>
      <c r="W94" s="8"/>
      <c r="X94" s="8"/>
      <c r="Y94" s="8"/>
      <c r="Z94" s="8"/>
    </row>
    <row r="95" spans="1:26" ht="12.75" customHeight="1">
      <c r="A95" s="8"/>
      <c r="B95" s="8"/>
      <c r="C95" s="77"/>
      <c r="D95" s="917"/>
      <c r="E95" s="8"/>
      <c r="F95" s="8"/>
      <c r="G95" s="8"/>
      <c r="H95" s="8"/>
      <c r="I95" s="982"/>
      <c r="J95" s="982"/>
      <c r="K95" s="8"/>
      <c r="L95" s="8"/>
      <c r="M95" s="8"/>
      <c r="N95" s="8"/>
      <c r="O95" s="8"/>
      <c r="P95" s="8"/>
      <c r="Q95" s="8"/>
      <c r="R95" s="8"/>
      <c r="S95" s="8"/>
      <c r="T95" s="8"/>
      <c r="U95" s="8"/>
      <c r="V95" s="8"/>
      <c r="W95" s="8"/>
      <c r="X95" s="8"/>
      <c r="Y95" s="8"/>
      <c r="Z95" s="8"/>
    </row>
    <row r="96" spans="1:26" ht="12.75" customHeight="1">
      <c r="A96" s="8"/>
      <c r="B96" s="8"/>
      <c r="C96" s="77"/>
      <c r="D96" s="917"/>
      <c r="E96" s="8"/>
      <c r="F96" s="8"/>
      <c r="G96" s="8"/>
      <c r="H96" s="8"/>
      <c r="I96" s="982"/>
      <c r="J96" s="982"/>
      <c r="K96" s="8"/>
      <c r="L96" s="8"/>
      <c r="M96" s="8"/>
      <c r="N96" s="8"/>
      <c r="O96" s="8"/>
      <c r="P96" s="8"/>
      <c r="Q96" s="8"/>
      <c r="R96" s="8"/>
      <c r="S96" s="8"/>
      <c r="T96" s="8"/>
      <c r="U96" s="8"/>
      <c r="V96" s="8"/>
      <c r="W96" s="8"/>
      <c r="X96" s="8"/>
      <c r="Y96" s="8"/>
      <c r="Z96" s="8"/>
    </row>
    <row r="97" spans="1:26" ht="12.75" customHeight="1">
      <c r="A97" s="8"/>
      <c r="B97" s="8"/>
      <c r="C97" s="77"/>
      <c r="D97" s="917"/>
      <c r="E97" s="8"/>
      <c r="F97" s="8"/>
      <c r="G97" s="8"/>
      <c r="H97" s="8"/>
      <c r="I97" s="982"/>
      <c r="J97" s="982"/>
      <c r="K97" s="8"/>
      <c r="L97" s="8"/>
      <c r="M97" s="8"/>
      <c r="N97" s="8"/>
      <c r="O97" s="8"/>
      <c r="P97" s="8"/>
      <c r="Q97" s="8"/>
      <c r="R97" s="8"/>
      <c r="S97" s="8"/>
      <c r="T97" s="8"/>
      <c r="U97" s="8"/>
      <c r="V97" s="8"/>
      <c r="W97" s="8"/>
      <c r="X97" s="8"/>
      <c r="Y97" s="8"/>
      <c r="Z97" s="8"/>
    </row>
    <row r="98" spans="1:26" ht="12.75" customHeight="1">
      <c r="A98" s="8"/>
      <c r="B98" s="8"/>
      <c r="C98" s="77"/>
      <c r="D98" s="917"/>
      <c r="E98" s="8"/>
      <c r="F98" s="8"/>
      <c r="G98" s="8"/>
      <c r="H98" s="8"/>
      <c r="I98" s="982"/>
      <c r="J98" s="982"/>
      <c r="K98" s="8"/>
      <c r="L98" s="8"/>
      <c r="M98" s="8"/>
      <c r="N98" s="8"/>
      <c r="O98" s="8"/>
      <c r="P98" s="8"/>
      <c r="Q98" s="8"/>
      <c r="R98" s="8"/>
      <c r="S98" s="8"/>
      <c r="T98" s="8"/>
      <c r="U98" s="8"/>
      <c r="V98" s="8"/>
      <c r="W98" s="8"/>
      <c r="X98" s="8"/>
      <c r="Y98" s="8"/>
      <c r="Z98" s="8"/>
    </row>
    <row r="99" spans="1:26" ht="12.75" customHeight="1">
      <c r="A99" s="8"/>
      <c r="B99" s="8"/>
      <c r="C99" s="77"/>
      <c r="D99" s="917"/>
      <c r="E99" s="8"/>
      <c r="F99" s="8"/>
      <c r="G99" s="8"/>
      <c r="H99" s="8"/>
      <c r="I99" s="982"/>
      <c r="J99" s="982"/>
      <c r="K99" s="8"/>
      <c r="L99" s="8"/>
      <c r="M99" s="8"/>
      <c r="N99" s="8"/>
      <c r="O99" s="8"/>
      <c r="P99" s="8"/>
      <c r="Q99" s="8"/>
      <c r="R99" s="8"/>
      <c r="S99" s="8"/>
      <c r="T99" s="8"/>
      <c r="U99" s="8"/>
      <c r="V99" s="8"/>
      <c r="W99" s="8"/>
      <c r="X99" s="8"/>
      <c r="Y99" s="8"/>
      <c r="Z99" s="8"/>
    </row>
    <row r="100" spans="1:26" ht="12.75" customHeight="1">
      <c r="A100" s="8"/>
      <c r="B100" s="8"/>
      <c r="C100" s="77"/>
      <c r="D100" s="917"/>
      <c r="E100" s="8"/>
      <c r="F100" s="8"/>
      <c r="G100" s="8"/>
      <c r="H100" s="8"/>
      <c r="I100" s="982"/>
      <c r="J100" s="982"/>
      <c r="K100" s="8"/>
      <c r="L100" s="8"/>
      <c r="M100" s="8"/>
      <c r="N100" s="8"/>
      <c r="O100" s="8"/>
      <c r="P100" s="8"/>
      <c r="Q100" s="8"/>
      <c r="R100" s="8"/>
      <c r="S100" s="8"/>
      <c r="T100" s="8"/>
      <c r="U100" s="8"/>
      <c r="V100" s="8"/>
      <c r="W100" s="8"/>
      <c r="X100" s="8"/>
      <c r="Y100" s="8"/>
      <c r="Z100" s="8"/>
    </row>
    <row r="101" spans="1:26" ht="12.75" customHeight="1">
      <c r="A101" s="8"/>
      <c r="B101" s="8"/>
      <c r="C101" s="77"/>
      <c r="D101" s="917"/>
      <c r="E101" s="8"/>
      <c r="F101" s="8"/>
      <c r="G101" s="8"/>
      <c r="H101" s="8"/>
      <c r="I101" s="982"/>
      <c r="J101" s="982"/>
      <c r="K101" s="8"/>
      <c r="L101" s="8"/>
      <c r="M101" s="8"/>
      <c r="N101" s="8"/>
      <c r="O101" s="8"/>
      <c r="P101" s="8"/>
      <c r="Q101" s="8"/>
      <c r="R101" s="8"/>
      <c r="S101" s="8"/>
      <c r="T101" s="8"/>
      <c r="U101" s="8"/>
      <c r="V101" s="8"/>
      <c r="W101" s="8"/>
      <c r="X101" s="8"/>
      <c r="Y101" s="8"/>
      <c r="Z101" s="8"/>
    </row>
    <row r="102" spans="1:26" ht="12.75" customHeight="1">
      <c r="A102" s="8"/>
      <c r="B102" s="8"/>
      <c r="C102" s="77"/>
      <c r="D102" s="917"/>
      <c r="E102" s="8"/>
      <c r="F102" s="8"/>
      <c r="G102" s="8"/>
      <c r="H102" s="8"/>
      <c r="I102" s="982"/>
      <c r="J102" s="982"/>
      <c r="K102" s="8"/>
      <c r="L102" s="8"/>
      <c r="M102" s="8"/>
      <c r="N102" s="8"/>
      <c r="O102" s="8"/>
      <c r="P102" s="8"/>
      <c r="Q102" s="8"/>
      <c r="R102" s="8"/>
      <c r="S102" s="8"/>
      <c r="T102" s="8"/>
      <c r="U102" s="8"/>
      <c r="V102" s="8"/>
      <c r="W102" s="8"/>
      <c r="X102" s="8"/>
      <c r="Y102" s="8"/>
      <c r="Z102" s="8"/>
    </row>
    <row r="103" spans="1:26" ht="12.75" customHeight="1">
      <c r="A103" s="8"/>
      <c r="B103" s="8"/>
      <c r="C103" s="77"/>
      <c r="D103" s="917"/>
      <c r="E103" s="8"/>
      <c r="F103" s="8"/>
      <c r="G103" s="8"/>
      <c r="H103" s="8"/>
      <c r="I103" s="982"/>
      <c r="J103" s="982"/>
      <c r="K103" s="8"/>
      <c r="L103" s="8"/>
      <c r="M103" s="8"/>
      <c r="N103" s="8"/>
      <c r="O103" s="8"/>
      <c r="P103" s="8"/>
      <c r="Q103" s="8"/>
      <c r="R103" s="8"/>
      <c r="S103" s="8"/>
      <c r="T103" s="8"/>
      <c r="U103" s="8"/>
      <c r="V103" s="8"/>
      <c r="W103" s="8"/>
      <c r="X103" s="8"/>
      <c r="Y103" s="8"/>
      <c r="Z103" s="8"/>
    </row>
    <row r="104" spans="1:26" ht="12.75" customHeight="1">
      <c r="A104" s="8"/>
      <c r="B104" s="8"/>
      <c r="C104" s="77"/>
      <c r="D104" s="917"/>
      <c r="E104" s="8"/>
      <c r="F104" s="8"/>
      <c r="G104" s="8"/>
      <c r="H104" s="8"/>
      <c r="I104" s="982"/>
      <c r="J104" s="982"/>
      <c r="K104" s="8"/>
      <c r="L104" s="8"/>
      <c r="M104" s="8"/>
      <c r="N104" s="8"/>
      <c r="O104" s="8"/>
      <c r="P104" s="8"/>
      <c r="Q104" s="8"/>
      <c r="R104" s="8"/>
      <c r="S104" s="8"/>
      <c r="T104" s="8"/>
      <c r="U104" s="8"/>
      <c r="V104" s="8"/>
      <c r="W104" s="8"/>
      <c r="X104" s="8"/>
      <c r="Y104" s="8"/>
      <c r="Z104" s="8"/>
    </row>
    <row r="105" spans="1:26" ht="12.75" customHeight="1">
      <c r="A105" s="8"/>
      <c r="B105" s="8"/>
      <c r="C105" s="77"/>
      <c r="D105" s="917"/>
      <c r="E105" s="8"/>
      <c r="F105" s="8"/>
      <c r="G105" s="8"/>
      <c r="H105" s="8"/>
      <c r="I105" s="982"/>
      <c r="J105" s="982"/>
      <c r="K105" s="8"/>
      <c r="L105" s="8"/>
      <c r="M105" s="8"/>
      <c r="N105" s="8"/>
      <c r="O105" s="8"/>
      <c r="P105" s="8"/>
      <c r="Q105" s="8"/>
      <c r="R105" s="8"/>
      <c r="S105" s="8"/>
      <c r="T105" s="8"/>
      <c r="U105" s="8"/>
      <c r="V105" s="8"/>
      <c r="W105" s="8"/>
      <c r="X105" s="8"/>
      <c r="Y105" s="8"/>
      <c r="Z105" s="8"/>
    </row>
    <row r="106" spans="1:26" ht="12.75" customHeight="1">
      <c r="A106" s="8"/>
      <c r="B106" s="8"/>
      <c r="C106" s="77"/>
      <c r="D106" s="917"/>
      <c r="E106" s="8"/>
      <c r="F106" s="8"/>
      <c r="G106" s="8"/>
      <c r="H106" s="8"/>
      <c r="I106" s="982"/>
      <c r="J106" s="982"/>
      <c r="K106" s="8"/>
      <c r="L106" s="8"/>
      <c r="M106" s="8"/>
      <c r="N106" s="8"/>
      <c r="O106" s="8"/>
      <c r="P106" s="8"/>
      <c r="Q106" s="8"/>
      <c r="R106" s="8"/>
      <c r="S106" s="8"/>
      <c r="T106" s="8"/>
      <c r="U106" s="8"/>
      <c r="V106" s="8"/>
      <c r="W106" s="8"/>
      <c r="X106" s="8"/>
      <c r="Y106" s="8"/>
      <c r="Z106" s="8"/>
    </row>
    <row r="107" spans="1:26" ht="12.75" customHeight="1">
      <c r="A107" s="8"/>
      <c r="B107" s="8"/>
      <c r="C107" s="77"/>
      <c r="D107" s="917"/>
      <c r="E107" s="8"/>
      <c r="F107" s="8"/>
      <c r="G107" s="8"/>
      <c r="H107" s="8"/>
      <c r="I107" s="982"/>
      <c r="J107" s="982"/>
      <c r="K107" s="8"/>
      <c r="L107" s="8"/>
      <c r="M107" s="8"/>
      <c r="N107" s="8"/>
      <c r="O107" s="8"/>
      <c r="P107" s="8"/>
      <c r="Q107" s="8"/>
      <c r="R107" s="8"/>
      <c r="S107" s="8"/>
      <c r="T107" s="8"/>
      <c r="U107" s="8"/>
      <c r="V107" s="8"/>
      <c r="W107" s="8"/>
      <c r="X107" s="8"/>
      <c r="Y107" s="8"/>
      <c r="Z107" s="8"/>
    </row>
    <row r="108" spans="1:26" ht="12.75" customHeight="1">
      <c r="A108" s="8"/>
      <c r="B108" s="8"/>
      <c r="C108" s="77"/>
      <c r="D108" s="917"/>
      <c r="E108" s="8"/>
      <c r="F108" s="8"/>
      <c r="G108" s="8"/>
      <c r="H108" s="8"/>
      <c r="I108" s="982"/>
      <c r="J108" s="982"/>
      <c r="K108" s="8"/>
      <c r="L108" s="8"/>
      <c r="M108" s="8"/>
      <c r="N108" s="8"/>
      <c r="O108" s="8"/>
      <c r="P108" s="8"/>
      <c r="Q108" s="8"/>
      <c r="R108" s="8"/>
      <c r="S108" s="8"/>
      <c r="T108" s="8"/>
      <c r="U108" s="8"/>
      <c r="V108" s="8"/>
      <c r="W108" s="8"/>
      <c r="X108" s="8"/>
      <c r="Y108" s="8"/>
      <c r="Z108" s="8"/>
    </row>
    <row r="109" spans="1:26" ht="12.75" customHeight="1">
      <c r="A109" s="8"/>
      <c r="B109" s="8"/>
      <c r="C109" s="77"/>
      <c r="D109" s="917"/>
      <c r="E109" s="8"/>
      <c r="F109" s="8"/>
      <c r="G109" s="8"/>
      <c r="H109" s="8"/>
      <c r="I109" s="982"/>
      <c r="J109" s="982"/>
      <c r="K109" s="8"/>
      <c r="L109" s="8"/>
      <c r="M109" s="8"/>
      <c r="N109" s="8"/>
      <c r="O109" s="8"/>
      <c r="P109" s="8"/>
      <c r="Q109" s="8"/>
      <c r="R109" s="8"/>
      <c r="S109" s="8"/>
      <c r="T109" s="8"/>
      <c r="U109" s="8"/>
      <c r="V109" s="8"/>
      <c r="W109" s="8"/>
      <c r="X109" s="8"/>
      <c r="Y109" s="8"/>
      <c r="Z109" s="8"/>
    </row>
    <row r="110" spans="1:26" ht="12.75" customHeight="1">
      <c r="A110" s="8"/>
      <c r="B110" s="8"/>
      <c r="C110" s="77"/>
      <c r="D110" s="917"/>
      <c r="E110" s="8"/>
      <c r="F110" s="8"/>
      <c r="G110" s="8"/>
      <c r="H110" s="8"/>
      <c r="I110" s="982"/>
      <c r="J110" s="982"/>
      <c r="K110" s="8"/>
      <c r="L110" s="8"/>
      <c r="M110" s="8"/>
      <c r="N110" s="8"/>
      <c r="O110" s="8"/>
      <c r="P110" s="8"/>
      <c r="Q110" s="8"/>
      <c r="R110" s="8"/>
      <c r="S110" s="8"/>
      <c r="T110" s="8"/>
      <c r="U110" s="8"/>
      <c r="V110" s="8"/>
      <c r="W110" s="8"/>
      <c r="X110" s="8"/>
      <c r="Y110" s="8"/>
      <c r="Z110" s="8"/>
    </row>
    <row r="111" spans="1:26" ht="12.75" customHeight="1">
      <c r="A111" s="8"/>
      <c r="B111" s="8"/>
      <c r="C111" s="77"/>
      <c r="D111" s="917"/>
      <c r="E111" s="8"/>
      <c r="F111" s="8"/>
      <c r="G111" s="8"/>
      <c r="H111" s="8"/>
      <c r="I111" s="982"/>
      <c r="J111" s="982"/>
      <c r="K111" s="8"/>
      <c r="L111" s="8"/>
      <c r="M111" s="8"/>
      <c r="N111" s="8"/>
      <c r="O111" s="8"/>
      <c r="P111" s="8"/>
      <c r="Q111" s="8"/>
      <c r="R111" s="8"/>
      <c r="S111" s="8"/>
      <c r="T111" s="8"/>
      <c r="U111" s="8"/>
      <c r="V111" s="8"/>
      <c r="W111" s="8"/>
      <c r="X111" s="8"/>
      <c r="Y111" s="8"/>
      <c r="Z111" s="8"/>
    </row>
    <row r="112" spans="1:26" ht="12.75" customHeight="1">
      <c r="A112" s="8"/>
      <c r="B112" s="8"/>
      <c r="C112" s="77"/>
      <c r="D112" s="917"/>
      <c r="E112" s="8"/>
      <c r="F112" s="8"/>
      <c r="G112" s="8"/>
      <c r="H112" s="8"/>
      <c r="I112" s="982"/>
      <c r="J112" s="982"/>
      <c r="K112" s="8"/>
      <c r="L112" s="8"/>
      <c r="M112" s="8"/>
      <c r="N112" s="8"/>
      <c r="O112" s="8"/>
      <c r="P112" s="8"/>
      <c r="Q112" s="8"/>
      <c r="R112" s="8"/>
      <c r="S112" s="8"/>
      <c r="T112" s="8"/>
      <c r="U112" s="8"/>
      <c r="V112" s="8"/>
      <c r="W112" s="8"/>
      <c r="X112" s="8"/>
      <c r="Y112" s="8"/>
      <c r="Z112" s="8"/>
    </row>
    <row r="113" spans="1:26" ht="12.75" customHeight="1">
      <c r="A113" s="8"/>
      <c r="B113" s="8"/>
      <c r="C113" s="77"/>
      <c r="D113" s="917"/>
      <c r="E113" s="8"/>
      <c r="F113" s="8"/>
      <c r="G113" s="8"/>
      <c r="H113" s="8"/>
      <c r="I113" s="982"/>
      <c r="J113" s="982"/>
      <c r="K113" s="8"/>
      <c r="L113" s="8"/>
      <c r="M113" s="8"/>
      <c r="N113" s="8"/>
      <c r="O113" s="8"/>
      <c r="P113" s="8"/>
      <c r="Q113" s="8"/>
      <c r="R113" s="8"/>
      <c r="S113" s="8"/>
      <c r="T113" s="8"/>
      <c r="U113" s="8"/>
      <c r="V113" s="8"/>
      <c r="W113" s="8"/>
      <c r="X113" s="8"/>
      <c r="Y113" s="8"/>
      <c r="Z113" s="8"/>
    </row>
    <row r="114" spans="1:26" ht="12.75" customHeight="1">
      <c r="A114" s="8"/>
      <c r="B114" s="8"/>
      <c r="C114" s="77"/>
      <c r="D114" s="917"/>
      <c r="E114" s="8"/>
      <c r="F114" s="8"/>
      <c r="G114" s="8"/>
      <c r="H114" s="8"/>
      <c r="I114" s="982"/>
      <c r="J114" s="982"/>
      <c r="K114" s="8"/>
      <c r="L114" s="8"/>
      <c r="M114" s="8"/>
      <c r="N114" s="8"/>
      <c r="O114" s="8"/>
      <c r="P114" s="8"/>
      <c r="Q114" s="8"/>
      <c r="R114" s="8"/>
      <c r="S114" s="8"/>
      <c r="T114" s="8"/>
      <c r="U114" s="8"/>
      <c r="V114" s="8"/>
      <c r="W114" s="8"/>
      <c r="X114" s="8"/>
      <c r="Y114" s="8"/>
      <c r="Z114" s="8"/>
    </row>
    <row r="115" spans="1:26" ht="12.75" customHeight="1">
      <c r="A115" s="8"/>
      <c r="B115" s="8"/>
      <c r="C115" s="77"/>
      <c r="D115" s="917"/>
      <c r="E115" s="8"/>
      <c r="F115" s="8"/>
      <c r="G115" s="8"/>
      <c r="H115" s="8"/>
      <c r="I115" s="982"/>
      <c r="J115" s="982"/>
      <c r="K115" s="8"/>
      <c r="L115" s="8"/>
      <c r="M115" s="8"/>
      <c r="N115" s="8"/>
      <c r="O115" s="8"/>
      <c r="P115" s="8"/>
      <c r="Q115" s="8"/>
      <c r="R115" s="8"/>
      <c r="S115" s="8"/>
      <c r="T115" s="8"/>
      <c r="U115" s="8"/>
      <c r="V115" s="8"/>
      <c r="W115" s="8"/>
      <c r="X115" s="8"/>
      <c r="Y115" s="8"/>
      <c r="Z115" s="8"/>
    </row>
    <row r="116" spans="1:26" ht="12.75" customHeight="1">
      <c r="A116" s="8"/>
      <c r="B116" s="8"/>
      <c r="C116" s="77"/>
      <c r="D116" s="917"/>
      <c r="E116" s="8"/>
      <c r="F116" s="8"/>
      <c r="G116" s="8"/>
      <c r="H116" s="8"/>
      <c r="I116" s="982"/>
      <c r="J116" s="982"/>
      <c r="K116" s="8"/>
      <c r="L116" s="8"/>
      <c r="M116" s="8"/>
      <c r="N116" s="8"/>
      <c r="O116" s="8"/>
      <c r="P116" s="8"/>
      <c r="Q116" s="8"/>
      <c r="R116" s="8"/>
      <c r="S116" s="8"/>
      <c r="T116" s="8"/>
      <c r="U116" s="8"/>
      <c r="V116" s="8"/>
      <c r="W116" s="8"/>
      <c r="X116" s="8"/>
      <c r="Y116" s="8"/>
      <c r="Z116" s="8"/>
    </row>
    <row r="117" spans="1:26" ht="12.75" customHeight="1">
      <c r="A117" s="8"/>
      <c r="B117" s="8"/>
      <c r="C117" s="77"/>
      <c r="D117" s="917"/>
      <c r="E117" s="8"/>
      <c r="F117" s="8"/>
      <c r="G117" s="8"/>
      <c r="H117" s="8"/>
      <c r="I117" s="982"/>
      <c r="J117" s="982"/>
      <c r="K117" s="8"/>
      <c r="L117" s="8"/>
      <c r="M117" s="8"/>
      <c r="N117" s="8"/>
      <c r="O117" s="8"/>
      <c r="P117" s="8"/>
      <c r="Q117" s="8"/>
      <c r="R117" s="8"/>
      <c r="S117" s="8"/>
      <c r="T117" s="8"/>
      <c r="U117" s="8"/>
      <c r="V117" s="8"/>
      <c r="W117" s="8"/>
      <c r="X117" s="8"/>
      <c r="Y117" s="8"/>
      <c r="Z117" s="8"/>
    </row>
    <row r="118" spans="1:26" ht="12.75" customHeight="1">
      <c r="A118" s="8"/>
      <c r="B118" s="8"/>
      <c r="C118" s="77"/>
      <c r="D118" s="917"/>
      <c r="E118" s="8"/>
      <c r="F118" s="8"/>
      <c r="G118" s="8"/>
      <c r="H118" s="8"/>
      <c r="I118" s="982"/>
      <c r="J118" s="982"/>
      <c r="K118" s="8"/>
      <c r="L118" s="8"/>
      <c r="M118" s="8"/>
      <c r="N118" s="8"/>
      <c r="O118" s="8"/>
      <c r="P118" s="8"/>
      <c r="Q118" s="8"/>
      <c r="R118" s="8"/>
      <c r="S118" s="8"/>
      <c r="T118" s="8"/>
      <c r="U118" s="8"/>
      <c r="V118" s="8"/>
      <c r="W118" s="8"/>
      <c r="X118" s="8"/>
      <c r="Y118" s="8"/>
      <c r="Z118" s="8"/>
    </row>
    <row r="119" spans="1:26" ht="12.75" customHeight="1">
      <c r="A119" s="8"/>
      <c r="B119" s="8"/>
      <c r="C119" s="77"/>
      <c r="D119" s="917"/>
      <c r="E119" s="8"/>
      <c r="F119" s="8"/>
      <c r="G119" s="8"/>
      <c r="H119" s="8"/>
      <c r="I119" s="982"/>
      <c r="J119" s="982"/>
      <c r="K119" s="8"/>
      <c r="L119" s="8"/>
      <c r="M119" s="8"/>
      <c r="N119" s="8"/>
      <c r="O119" s="8"/>
      <c r="P119" s="8"/>
      <c r="Q119" s="8"/>
      <c r="R119" s="8"/>
      <c r="S119" s="8"/>
      <c r="T119" s="8"/>
      <c r="U119" s="8"/>
      <c r="V119" s="8"/>
      <c r="W119" s="8"/>
      <c r="X119" s="8"/>
      <c r="Y119" s="8"/>
      <c r="Z119" s="8"/>
    </row>
    <row r="120" spans="1:26" ht="12.75" customHeight="1">
      <c r="A120" s="8"/>
      <c r="B120" s="8"/>
      <c r="C120" s="77"/>
      <c r="D120" s="917"/>
      <c r="E120" s="8"/>
      <c r="F120" s="8"/>
      <c r="G120" s="8"/>
      <c r="H120" s="8"/>
      <c r="I120" s="982"/>
      <c r="J120" s="982"/>
      <c r="K120" s="8"/>
      <c r="L120" s="8"/>
      <c r="M120" s="8"/>
      <c r="N120" s="8"/>
      <c r="O120" s="8"/>
      <c r="P120" s="8"/>
      <c r="Q120" s="8"/>
      <c r="R120" s="8"/>
      <c r="S120" s="8"/>
      <c r="T120" s="8"/>
      <c r="U120" s="8"/>
      <c r="V120" s="8"/>
      <c r="W120" s="8"/>
      <c r="X120" s="8"/>
      <c r="Y120" s="8"/>
      <c r="Z120" s="8"/>
    </row>
    <row r="121" spans="1:26" ht="12.75" customHeight="1">
      <c r="A121" s="8"/>
      <c r="B121" s="8"/>
      <c r="C121" s="77"/>
      <c r="D121" s="917"/>
      <c r="E121" s="8"/>
      <c r="F121" s="8"/>
      <c r="G121" s="8"/>
      <c r="H121" s="8"/>
      <c r="I121" s="982"/>
      <c r="J121" s="982"/>
      <c r="K121" s="8"/>
      <c r="L121" s="8"/>
      <c r="M121" s="8"/>
      <c r="N121" s="8"/>
      <c r="O121" s="8"/>
      <c r="P121" s="8"/>
      <c r="Q121" s="8"/>
      <c r="R121" s="8"/>
      <c r="S121" s="8"/>
      <c r="T121" s="8"/>
      <c r="U121" s="8"/>
      <c r="V121" s="8"/>
      <c r="W121" s="8"/>
      <c r="X121" s="8"/>
      <c r="Y121" s="8"/>
      <c r="Z121" s="8"/>
    </row>
    <row r="122" spans="1:26" ht="12.75" customHeight="1">
      <c r="A122" s="8"/>
      <c r="B122" s="8"/>
      <c r="C122" s="77"/>
      <c r="D122" s="917"/>
      <c r="E122" s="8"/>
      <c r="F122" s="8"/>
      <c r="G122" s="8"/>
      <c r="H122" s="8"/>
      <c r="I122" s="982"/>
      <c r="J122" s="982"/>
      <c r="K122" s="8"/>
      <c r="L122" s="8"/>
      <c r="M122" s="8"/>
      <c r="N122" s="8"/>
      <c r="O122" s="8"/>
      <c r="P122" s="8"/>
      <c r="Q122" s="8"/>
      <c r="R122" s="8"/>
      <c r="S122" s="8"/>
      <c r="T122" s="8"/>
      <c r="U122" s="8"/>
      <c r="V122" s="8"/>
      <c r="W122" s="8"/>
      <c r="X122" s="8"/>
      <c r="Y122" s="8"/>
      <c r="Z122" s="8"/>
    </row>
    <row r="123" spans="1:26" ht="12.75" customHeight="1">
      <c r="A123" s="8"/>
      <c r="B123" s="8"/>
      <c r="C123" s="77"/>
      <c r="D123" s="917"/>
      <c r="E123" s="8"/>
      <c r="F123" s="8"/>
      <c r="G123" s="8"/>
      <c r="H123" s="8"/>
      <c r="I123" s="982"/>
      <c r="J123" s="982"/>
      <c r="K123" s="8"/>
      <c r="L123" s="8"/>
      <c r="M123" s="8"/>
      <c r="N123" s="8"/>
      <c r="O123" s="8"/>
      <c r="P123" s="8"/>
      <c r="Q123" s="8"/>
      <c r="R123" s="8"/>
      <c r="S123" s="8"/>
      <c r="T123" s="8"/>
      <c r="U123" s="8"/>
      <c r="V123" s="8"/>
      <c r="W123" s="8"/>
      <c r="X123" s="8"/>
      <c r="Y123" s="8"/>
      <c r="Z123" s="8"/>
    </row>
    <row r="124" spans="1:26" ht="12.75" customHeight="1">
      <c r="A124" s="8"/>
      <c r="B124" s="8"/>
      <c r="C124" s="77"/>
      <c r="D124" s="917"/>
      <c r="E124" s="8"/>
      <c r="F124" s="8"/>
      <c r="G124" s="8"/>
      <c r="H124" s="8"/>
      <c r="I124" s="982"/>
      <c r="J124" s="982"/>
      <c r="K124" s="8"/>
      <c r="L124" s="8"/>
      <c r="M124" s="8"/>
      <c r="N124" s="8"/>
      <c r="O124" s="8"/>
      <c r="P124" s="8"/>
      <c r="Q124" s="8"/>
      <c r="R124" s="8"/>
      <c r="S124" s="8"/>
      <c r="T124" s="8"/>
      <c r="U124" s="8"/>
      <c r="V124" s="8"/>
      <c r="W124" s="8"/>
      <c r="X124" s="8"/>
      <c r="Y124" s="8"/>
      <c r="Z124" s="8"/>
    </row>
    <row r="125" spans="1:26" ht="12.75" customHeight="1">
      <c r="A125" s="8"/>
      <c r="B125" s="8"/>
      <c r="C125" s="77"/>
      <c r="D125" s="917"/>
      <c r="E125" s="8"/>
      <c r="F125" s="8"/>
      <c r="G125" s="8"/>
      <c r="H125" s="8"/>
      <c r="I125" s="982"/>
      <c r="J125" s="982"/>
      <c r="K125" s="8"/>
      <c r="L125" s="8"/>
      <c r="M125" s="8"/>
      <c r="N125" s="8"/>
      <c r="O125" s="8"/>
      <c r="P125" s="8"/>
      <c r="Q125" s="8"/>
      <c r="R125" s="8"/>
      <c r="S125" s="8"/>
      <c r="T125" s="8"/>
      <c r="U125" s="8"/>
      <c r="V125" s="8"/>
      <c r="W125" s="8"/>
      <c r="X125" s="8"/>
      <c r="Y125" s="8"/>
      <c r="Z125" s="8"/>
    </row>
    <row r="126" spans="1:26" ht="12.75" customHeight="1">
      <c r="A126" s="8"/>
      <c r="B126" s="8"/>
      <c r="C126" s="77"/>
      <c r="D126" s="917"/>
      <c r="E126" s="8"/>
      <c r="F126" s="8"/>
      <c r="G126" s="8"/>
      <c r="H126" s="8"/>
      <c r="I126" s="982"/>
      <c r="J126" s="982"/>
      <c r="K126" s="8"/>
      <c r="L126" s="8"/>
      <c r="M126" s="8"/>
      <c r="N126" s="8"/>
      <c r="O126" s="8"/>
      <c r="P126" s="8"/>
      <c r="Q126" s="8"/>
      <c r="R126" s="8"/>
      <c r="S126" s="8"/>
      <c r="T126" s="8"/>
      <c r="U126" s="8"/>
      <c r="V126" s="8"/>
      <c r="W126" s="8"/>
      <c r="X126" s="8"/>
      <c r="Y126" s="8"/>
      <c r="Z126" s="8"/>
    </row>
    <row r="127" spans="1:26" ht="12.75" customHeight="1">
      <c r="A127" s="8"/>
      <c r="B127" s="8"/>
      <c r="C127" s="77"/>
      <c r="D127" s="917"/>
      <c r="E127" s="8"/>
      <c r="F127" s="8"/>
      <c r="G127" s="8"/>
      <c r="H127" s="8"/>
      <c r="I127" s="982"/>
      <c r="J127" s="982"/>
      <c r="K127" s="8"/>
      <c r="L127" s="8"/>
      <c r="M127" s="8"/>
      <c r="N127" s="8"/>
      <c r="O127" s="8"/>
      <c r="P127" s="8"/>
      <c r="Q127" s="8"/>
      <c r="R127" s="8"/>
      <c r="S127" s="8"/>
      <c r="T127" s="8"/>
      <c r="U127" s="8"/>
      <c r="V127" s="8"/>
      <c r="W127" s="8"/>
      <c r="X127" s="8"/>
      <c r="Y127" s="8"/>
      <c r="Z127" s="8"/>
    </row>
    <row r="128" spans="1:26" ht="12.75" customHeight="1">
      <c r="A128" s="8"/>
      <c r="B128" s="8"/>
      <c r="C128" s="77"/>
      <c r="D128" s="917"/>
      <c r="E128" s="8"/>
      <c r="F128" s="8"/>
      <c r="G128" s="8"/>
      <c r="H128" s="8"/>
      <c r="I128" s="982"/>
      <c r="J128" s="982"/>
      <c r="K128" s="8"/>
      <c r="L128" s="8"/>
      <c r="M128" s="8"/>
      <c r="N128" s="8"/>
      <c r="O128" s="8"/>
      <c r="P128" s="8"/>
      <c r="Q128" s="8"/>
      <c r="R128" s="8"/>
      <c r="S128" s="8"/>
      <c r="T128" s="8"/>
      <c r="U128" s="8"/>
      <c r="V128" s="8"/>
      <c r="W128" s="8"/>
      <c r="X128" s="8"/>
      <c r="Y128" s="8"/>
      <c r="Z128" s="8"/>
    </row>
    <row r="129" spans="1:26" ht="12.75" customHeight="1">
      <c r="A129" s="8"/>
      <c r="B129" s="8"/>
      <c r="C129" s="77"/>
      <c r="D129" s="917"/>
      <c r="E129" s="8"/>
      <c r="F129" s="8"/>
      <c r="G129" s="8"/>
      <c r="H129" s="8"/>
      <c r="I129" s="982"/>
      <c r="J129" s="982"/>
      <c r="K129" s="8"/>
      <c r="L129" s="8"/>
      <c r="M129" s="8"/>
      <c r="N129" s="8"/>
      <c r="O129" s="8"/>
      <c r="P129" s="8"/>
      <c r="Q129" s="8"/>
      <c r="R129" s="8"/>
      <c r="S129" s="8"/>
      <c r="T129" s="8"/>
      <c r="U129" s="8"/>
      <c r="V129" s="8"/>
      <c r="W129" s="8"/>
      <c r="X129" s="8"/>
      <c r="Y129" s="8"/>
      <c r="Z129" s="8"/>
    </row>
    <row r="130" spans="1:26" ht="12.75" customHeight="1">
      <c r="A130" s="8"/>
      <c r="B130" s="8"/>
      <c r="C130" s="77"/>
      <c r="D130" s="917"/>
      <c r="E130" s="8"/>
      <c r="F130" s="8"/>
      <c r="G130" s="8"/>
      <c r="H130" s="8"/>
      <c r="I130" s="982"/>
      <c r="J130" s="982"/>
      <c r="K130" s="8"/>
      <c r="L130" s="8"/>
      <c r="M130" s="8"/>
      <c r="N130" s="8"/>
      <c r="O130" s="8"/>
      <c r="P130" s="8"/>
      <c r="Q130" s="8"/>
      <c r="R130" s="8"/>
      <c r="S130" s="8"/>
      <c r="T130" s="8"/>
      <c r="U130" s="8"/>
      <c r="V130" s="8"/>
      <c r="W130" s="8"/>
      <c r="X130" s="8"/>
      <c r="Y130" s="8"/>
      <c r="Z130" s="8"/>
    </row>
    <row r="131" spans="1:26" ht="12.75" customHeight="1">
      <c r="A131" s="8"/>
      <c r="B131" s="8"/>
      <c r="C131" s="77"/>
      <c r="D131" s="917"/>
      <c r="E131" s="8"/>
      <c r="F131" s="8"/>
      <c r="G131" s="8"/>
      <c r="H131" s="8"/>
      <c r="I131" s="982"/>
      <c r="J131" s="982"/>
      <c r="K131" s="8"/>
      <c r="L131" s="8"/>
      <c r="M131" s="8"/>
      <c r="N131" s="8"/>
      <c r="O131" s="8"/>
      <c r="P131" s="8"/>
      <c r="Q131" s="8"/>
      <c r="R131" s="8"/>
      <c r="S131" s="8"/>
      <c r="T131" s="8"/>
      <c r="U131" s="8"/>
      <c r="V131" s="8"/>
      <c r="W131" s="8"/>
      <c r="X131" s="8"/>
      <c r="Y131" s="8"/>
      <c r="Z131" s="8"/>
    </row>
    <row r="132" spans="1:26" ht="12.75" customHeight="1">
      <c r="A132" s="8"/>
      <c r="B132" s="8"/>
      <c r="C132" s="77"/>
      <c r="D132" s="917"/>
      <c r="E132" s="8"/>
      <c r="F132" s="8"/>
      <c r="G132" s="8"/>
      <c r="H132" s="8"/>
      <c r="I132" s="982"/>
      <c r="J132" s="982"/>
      <c r="K132" s="8"/>
      <c r="L132" s="8"/>
      <c r="M132" s="8"/>
      <c r="N132" s="8"/>
      <c r="O132" s="8"/>
      <c r="P132" s="8"/>
      <c r="Q132" s="8"/>
      <c r="R132" s="8"/>
      <c r="S132" s="8"/>
      <c r="T132" s="8"/>
      <c r="U132" s="8"/>
      <c r="V132" s="8"/>
      <c r="W132" s="8"/>
      <c r="X132" s="8"/>
      <c r="Y132" s="8"/>
      <c r="Z132" s="8"/>
    </row>
    <row r="133" spans="1:26" ht="12.75" customHeight="1">
      <c r="A133" s="8"/>
      <c r="B133" s="8"/>
      <c r="C133" s="77"/>
      <c r="D133" s="917"/>
      <c r="E133" s="8"/>
      <c r="F133" s="8"/>
      <c r="G133" s="8"/>
      <c r="H133" s="8"/>
      <c r="I133" s="982"/>
      <c r="J133" s="982"/>
      <c r="K133" s="8"/>
      <c r="L133" s="8"/>
      <c r="M133" s="8"/>
      <c r="N133" s="8"/>
      <c r="O133" s="8"/>
      <c r="P133" s="8"/>
      <c r="Q133" s="8"/>
      <c r="R133" s="8"/>
      <c r="S133" s="8"/>
      <c r="T133" s="8"/>
      <c r="U133" s="8"/>
      <c r="V133" s="8"/>
      <c r="W133" s="8"/>
      <c r="X133" s="8"/>
      <c r="Y133" s="8"/>
      <c r="Z133" s="8"/>
    </row>
    <row r="134" spans="1:26" ht="12.75" customHeight="1">
      <c r="A134" s="8"/>
      <c r="B134" s="8"/>
      <c r="C134" s="77"/>
      <c r="D134" s="917"/>
      <c r="E134" s="8"/>
      <c r="F134" s="8"/>
      <c r="G134" s="8"/>
      <c r="H134" s="8"/>
      <c r="I134" s="982"/>
      <c r="J134" s="982"/>
      <c r="K134" s="8"/>
      <c r="L134" s="8"/>
      <c r="M134" s="8"/>
      <c r="N134" s="8"/>
      <c r="O134" s="8"/>
      <c r="P134" s="8"/>
      <c r="Q134" s="8"/>
      <c r="R134" s="8"/>
      <c r="S134" s="8"/>
      <c r="T134" s="8"/>
      <c r="U134" s="8"/>
      <c r="V134" s="8"/>
      <c r="W134" s="8"/>
      <c r="X134" s="8"/>
      <c r="Y134" s="8"/>
      <c r="Z134" s="8"/>
    </row>
    <row r="135" spans="1:26" ht="12.75" customHeight="1">
      <c r="A135" s="8"/>
      <c r="B135" s="8"/>
      <c r="C135" s="77"/>
      <c r="D135" s="917"/>
      <c r="E135" s="8"/>
      <c r="F135" s="8"/>
      <c r="G135" s="8"/>
      <c r="H135" s="8"/>
      <c r="I135" s="982"/>
      <c r="J135" s="982"/>
      <c r="K135" s="8"/>
      <c r="L135" s="8"/>
      <c r="M135" s="8"/>
      <c r="N135" s="8"/>
      <c r="O135" s="8"/>
      <c r="P135" s="8"/>
      <c r="Q135" s="8"/>
      <c r="R135" s="8"/>
      <c r="S135" s="8"/>
      <c r="T135" s="8"/>
      <c r="U135" s="8"/>
      <c r="V135" s="8"/>
      <c r="W135" s="8"/>
      <c r="X135" s="8"/>
      <c r="Y135" s="8"/>
      <c r="Z135" s="8"/>
    </row>
    <row r="136" spans="1:26" ht="12.75" customHeight="1">
      <c r="A136" s="8"/>
      <c r="B136" s="8"/>
      <c r="C136" s="77"/>
      <c r="D136" s="917"/>
      <c r="E136" s="8"/>
      <c r="F136" s="8"/>
      <c r="G136" s="8"/>
      <c r="H136" s="8"/>
      <c r="I136" s="982"/>
      <c r="J136" s="982"/>
      <c r="K136" s="8"/>
      <c r="L136" s="8"/>
      <c r="M136" s="8"/>
      <c r="N136" s="8"/>
      <c r="O136" s="8"/>
      <c r="P136" s="8"/>
      <c r="Q136" s="8"/>
      <c r="R136" s="8"/>
      <c r="S136" s="8"/>
      <c r="T136" s="8"/>
      <c r="U136" s="8"/>
      <c r="V136" s="8"/>
      <c r="W136" s="8"/>
      <c r="X136" s="8"/>
      <c r="Y136" s="8"/>
      <c r="Z136" s="8"/>
    </row>
    <row r="137" spans="1:26" ht="12.75" customHeight="1">
      <c r="A137" s="8"/>
      <c r="B137" s="8"/>
      <c r="C137" s="77"/>
      <c r="D137" s="917"/>
      <c r="E137" s="8"/>
      <c r="F137" s="8"/>
      <c r="G137" s="8"/>
      <c r="H137" s="8"/>
      <c r="I137" s="982"/>
      <c r="J137" s="982"/>
      <c r="K137" s="8"/>
      <c r="L137" s="8"/>
      <c r="M137" s="8"/>
      <c r="N137" s="8"/>
      <c r="O137" s="8"/>
      <c r="P137" s="8"/>
      <c r="Q137" s="8"/>
      <c r="R137" s="8"/>
      <c r="S137" s="8"/>
      <c r="T137" s="8"/>
      <c r="U137" s="8"/>
      <c r="V137" s="8"/>
      <c r="W137" s="8"/>
      <c r="X137" s="8"/>
      <c r="Y137" s="8"/>
      <c r="Z137" s="8"/>
    </row>
    <row r="138" spans="1:26" ht="12.75" customHeight="1">
      <c r="A138" s="8"/>
      <c r="B138" s="8"/>
      <c r="C138" s="77"/>
      <c r="D138" s="917"/>
      <c r="E138" s="8"/>
      <c r="F138" s="8"/>
      <c r="G138" s="8"/>
      <c r="H138" s="8"/>
      <c r="I138" s="982"/>
      <c r="J138" s="982"/>
      <c r="K138" s="8"/>
      <c r="L138" s="8"/>
      <c r="M138" s="8"/>
      <c r="N138" s="8"/>
      <c r="O138" s="8"/>
      <c r="P138" s="8"/>
      <c r="Q138" s="8"/>
      <c r="R138" s="8"/>
      <c r="S138" s="8"/>
      <c r="T138" s="8"/>
      <c r="U138" s="8"/>
      <c r="V138" s="8"/>
      <c r="W138" s="8"/>
      <c r="X138" s="8"/>
      <c r="Y138" s="8"/>
      <c r="Z138" s="8"/>
    </row>
    <row r="139" spans="1:26" ht="12.75" customHeight="1">
      <c r="A139" s="8"/>
      <c r="B139" s="8"/>
      <c r="C139" s="77"/>
      <c r="D139" s="917"/>
      <c r="E139" s="8"/>
      <c r="F139" s="8"/>
      <c r="G139" s="8"/>
      <c r="H139" s="8"/>
      <c r="I139" s="982"/>
      <c r="J139" s="982"/>
      <c r="K139" s="8"/>
      <c r="L139" s="8"/>
      <c r="M139" s="8"/>
      <c r="N139" s="8"/>
      <c r="O139" s="8"/>
      <c r="P139" s="8"/>
      <c r="Q139" s="8"/>
      <c r="R139" s="8"/>
      <c r="S139" s="8"/>
      <c r="T139" s="8"/>
      <c r="U139" s="8"/>
      <c r="V139" s="8"/>
      <c r="W139" s="8"/>
      <c r="X139" s="8"/>
      <c r="Y139" s="8"/>
      <c r="Z139" s="8"/>
    </row>
    <row r="140" spans="1:26" ht="12.75" customHeight="1">
      <c r="A140" s="8"/>
      <c r="B140" s="8"/>
      <c r="C140" s="77"/>
      <c r="D140" s="917"/>
      <c r="E140" s="8"/>
      <c r="F140" s="8"/>
      <c r="G140" s="8"/>
      <c r="H140" s="8"/>
      <c r="I140" s="982"/>
      <c r="J140" s="982"/>
      <c r="K140" s="8"/>
      <c r="L140" s="8"/>
      <c r="M140" s="8"/>
      <c r="N140" s="8"/>
      <c r="O140" s="8"/>
      <c r="P140" s="8"/>
      <c r="Q140" s="8"/>
      <c r="R140" s="8"/>
      <c r="S140" s="8"/>
      <c r="T140" s="8"/>
      <c r="U140" s="8"/>
      <c r="V140" s="8"/>
      <c r="W140" s="8"/>
      <c r="X140" s="8"/>
      <c r="Y140" s="8"/>
      <c r="Z140" s="8"/>
    </row>
    <row r="141" spans="1:26" ht="12.75" customHeight="1">
      <c r="A141" s="8"/>
      <c r="B141" s="8"/>
      <c r="C141" s="77"/>
      <c r="D141" s="917"/>
      <c r="E141" s="8"/>
      <c r="F141" s="8"/>
      <c r="G141" s="8"/>
      <c r="H141" s="8"/>
      <c r="I141" s="982"/>
      <c r="J141" s="982"/>
      <c r="K141" s="8"/>
      <c r="L141" s="8"/>
      <c r="M141" s="8"/>
      <c r="N141" s="8"/>
      <c r="O141" s="8"/>
      <c r="P141" s="8"/>
      <c r="Q141" s="8"/>
      <c r="R141" s="8"/>
      <c r="S141" s="8"/>
      <c r="T141" s="8"/>
      <c r="U141" s="8"/>
      <c r="V141" s="8"/>
      <c r="W141" s="8"/>
      <c r="X141" s="8"/>
      <c r="Y141" s="8"/>
      <c r="Z141" s="8"/>
    </row>
    <row r="142" spans="1:26" ht="12.75" customHeight="1">
      <c r="A142" s="8"/>
      <c r="B142" s="8"/>
      <c r="C142" s="77"/>
      <c r="D142" s="917"/>
      <c r="E142" s="8"/>
      <c r="F142" s="8"/>
      <c r="G142" s="8"/>
      <c r="H142" s="8"/>
      <c r="I142" s="982"/>
      <c r="J142" s="982"/>
      <c r="K142" s="8"/>
      <c r="L142" s="8"/>
      <c r="M142" s="8"/>
      <c r="N142" s="8"/>
      <c r="O142" s="8"/>
      <c r="P142" s="8"/>
      <c r="Q142" s="8"/>
      <c r="R142" s="8"/>
      <c r="S142" s="8"/>
      <c r="T142" s="8"/>
      <c r="U142" s="8"/>
      <c r="V142" s="8"/>
      <c r="W142" s="8"/>
      <c r="X142" s="8"/>
      <c r="Y142" s="8"/>
      <c r="Z142" s="8"/>
    </row>
    <row r="143" spans="1:26" ht="12.75" customHeight="1">
      <c r="A143" s="8"/>
      <c r="B143" s="8"/>
      <c r="C143" s="77"/>
      <c r="D143" s="917"/>
      <c r="E143" s="8"/>
      <c r="F143" s="8"/>
      <c r="G143" s="8"/>
      <c r="H143" s="8"/>
      <c r="I143" s="982"/>
      <c r="J143" s="982"/>
      <c r="K143" s="8"/>
      <c r="L143" s="8"/>
      <c r="M143" s="8"/>
      <c r="N143" s="8"/>
      <c r="O143" s="8"/>
      <c r="P143" s="8"/>
      <c r="Q143" s="8"/>
      <c r="R143" s="8"/>
      <c r="S143" s="8"/>
      <c r="T143" s="8"/>
      <c r="U143" s="8"/>
      <c r="V143" s="8"/>
      <c r="W143" s="8"/>
      <c r="X143" s="8"/>
      <c r="Y143" s="8"/>
      <c r="Z143" s="8"/>
    </row>
    <row r="144" spans="1:26" ht="12.75" customHeight="1">
      <c r="A144" s="8"/>
      <c r="B144" s="8"/>
      <c r="C144" s="77"/>
      <c r="D144" s="917"/>
      <c r="E144" s="8"/>
      <c r="F144" s="8"/>
      <c r="G144" s="8"/>
      <c r="H144" s="8"/>
      <c r="I144" s="982"/>
      <c r="J144" s="982"/>
      <c r="K144" s="8"/>
      <c r="L144" s="8"/>
      <c r="M144" s="8"/>
      <c r="N144" s="8"/>
      <c r="O144" s="8"/>
      <c r="P144" s="8"/>
      <c r="Q144" s="8"/>
      <c r="R144" s="8"/>
      <c r="S144" s="8"/>
      <c r="T144" s="8"/>
      <c r="U144" s="8"/>
      <c r="V144" s="8"/>
      <c r="W144" s="8"/>
      <c r="X144" s="8"/>
      <c r="Y144" s="8"/>
      <c r="Z144" s="8"/>
    </row>
    <row r="145" spans="1:26" ht="12.75" customHeight="1">
      <c r="A145" s="8"/>
      <c r="B145" s="8"/>
      <c r="C145" s="77"/>
      <c r="D145" s="917"/>
      <c r="E145" s="8"/>
      <c r="F145" s="8"/>
      <c r="G145" s="8"/>
      <c r="H145" s="8"/>
      <c r="I145" s="982"/>
      <c r="J145" s="982"/>
      <c r="K145" s="8"/>
      <c r="L145" s="8"/>
      <c r="M145" s="8"/>
      <c r="N145" s="8"/>
      <c r="O145" s="8"/>
      <c r="P145" s="8"/>
      <c r="Q145" s="8"/>
      <c r="R145" s="8"/>
      <c r="S145" s="8"/>
      <c r="T145" s="8"/>
      <c r="U145" s="8"/>
      <c r="V145" s="8"/>
      <c r="W145" s="8"/>
      <c r="X145" s="8"/>
      <c r="Y145" s="8"/>
      <c r="Z145" s="8"/>
    </row>
    <row r="146" spans="1:26" ht="12.75" customHeight="1">
      <c r="A146" s="8"/>
      <c r="B146" s="8"/>
      <c r="C146" s="77"/>
      <c r="D146" s="917"/>
      <c r="E146" s="8"/>
      <c r="F146" s="8"/>
      <c r="G146" s="8"/>
      <c r="H146" s="8"/>
      <c r="I146" s="982"/>
      <c r="J146" s="982"/>
      <c r="K146" s="8"/>
      <c r="L146" s="8"/>
      <c r="M146" s="8"/>
      <c r="N146" s="8"/>
      <c r="O146" s="8"/>
      <c r="P146" s="8"/>
      <c r="Q146" s="8"/>
      <c r="R146" s="8"/>
      <c r="S146" s="8"/>
      <c r="T146" s="8"/>
      <c r="U146" s="8"/>
      <c r="V146" s="8"/>
      <c r="W146" s="8"/>
      <c r="X146" s="8"/>
      <c r="Y146" s="8"/>
      <c r="Z146" s="8"/>
    </row>
    <row r="147" spans="1:26" ht="12.75" customHeight="1">
      <c r="A147" s="8"/>
      <c r="B147" s="8"/>
      <c r="C147" s="77"/>
      <c r="D147" s="917"/>
      <c r="E147" s="8"/>
      <c r="F147" s="8"/>
      <c r="G147" s="8"/>
      <c r="H147" s="8"/>
      <c r="I147" s="982"/>
      <c r="J147" s="982"/>
      <c r="K147" s="8"/>
      <c r="L147" s="8"/>
      <c r="M147" s="8"/>
      <c r="N147" s="8"/>
      <c r="O147" s="8"/>
      <c r="P147" s="8"/>
      <c r="Q147" s="8"/>
      <c r="R147" s="8"/>
      <c r="S147" s="8"/>
      <c r="T147" s="8"/>
      <c r="U147" s="8"/>
      <c r="V147" s="8"/>
      <c r="W147" s="8"/>
      <c r="X147" s="8"/>
      <c r="Y147" s="8"/>
      <c r="Z147" s="8"/>
    </row>
    <row r="148" spans="1:26" ht="12.75" customHeight="1">
      <c r="A148" s="8"/>
      <c r="B148" s="8"/>
      <c r="C148" s="77"/>
      <c r="D148" s="917"/>
      <c r="E148" s="8"/>
      <c r="F148" s="8"/>
      <c r="G148" s="8"/>
      <c r="H148" s="8"/>
      <c r="I148" s="982"/>
      <c r="J148" s="982"/>
      <c r="K148" s="8"/>
      <c r="L148" s="8"/>
      <c r="M148" s="8"/>
      <c r="N148" s="8"/>
      <c r="O148" s="8"/>
      <c r="P148" s="8"/>
      <c r="Q148" s="8"/>
      <c r="R148" s="8"/>
      <c r="S148" s="8"/>
      <c r="T148" s="8"/>
      <c r="U148" s="8"/>
      <c r="V148" s="8"/>
      <c r="W148" s="8"/>
      <c r="X148" s="8"/>
      <c r="Y148" s="8"/>
      <c r="Z148" s="8"/>
    </row>
    <row r="149" spans="1:26" ht="12.75" customHeight="1">
      <c r="A149" s="8"/>
      <c r="B149" s="8"/>
      <c r="C149" s="77"/>
      <c r="D149" s="917"/>
      <c r="E149" s="8"/>
      <c r="F149" s="8"/>
      <c r="G149" s="8"/>
      <c r="H149" s="8"/>
      <c r="I149" s="982"/>
      <c r="J149" s="982"/>
      <c r="K149" s="8"/>
      <c r="L149" s="8"/>
      <c r="M149" s="8"/>
      <c r="N149" s="8"/>
      <c r="O149" s="8"/>
      <c r="P149" s="8"/>
      <c r="Q149" s="8"/>
      <c r="R149" s="8"/>
      <c r="S149" s="8"/>
      <c r="T149" s="8"/>
      <c r="U149" s="8"/>
      <c r="V149" s="8"/>
      <c r="W149" s="8"/>
      <c r="X149" s="8"/>
      <c r="Y149" s="8"/>
      <c r="Z149" s="8"/>
    </row>
    <row r="150" spans="1:26" ht="12.75" customHeight="1">
      <c r="A150" s="8"/>
      <c r="B150" s="8"/>
      <c r="C150" s="77"/>
      <c r="D150" s="917"/>
      <c r="E150" s="8"/>
      <c r="F150" s="8"/>
      <c r="G150" s="8"/>
      <c r="H150" s="8"/>
      <c r="I150" s="982"/>
      <c r="J150" s="982"/>
      <c r="K150" s="8"/>
      <c r="L150" s="8"/>
      <c r="M150" s="8"/>
      <c r="N150" s="8"/>
      <c r="O150" s="8"/>
      <c r="P150" s="8"/>
      <c r="Q150" s="8"/>
      <c r="R150" s="8"/>
      <c r="S150" s="8"/>
      <c r="T150" s="8"/>
      <c r="U150" s="8"/>
      <c r="V150" s="8"/>
      <c r="W150" s="8"/>
      <c r="X150" s="8"/>
      <c r="Y150" s="8"/>
      <c r="Z150" s="8"/>
    </row>
    <row r="151" spans="1:26" ht="12.75" customHeight="1">
      <c r="A151" s="8"/>
      <c r="B151" s="8"/>
      <c r="C151" s="77"/>
      <c r="D151" s="917"/>
      <c r="E151" s="8"/>
      <c r="F151" s="8"/>
      <c r="G151" s="8"/>
      <c r="H151" s="8"/>
      <c r="I151" s="982"/>
      <c r="J151" s="982"/>
      <c r="K151" s="8"/>
      <c r="L151" s="8"/>
      <c r="M151" s="8"/>
      <c r="N151" s="8"/>
      <c r="O151" s="8"/>
      <c r="P151" s="8"/>
      <c r="Q151" s="8"/>
      <c r="R151" s="8"/>
      <c r="S151" s="8"/>
      <c r="T151" s="8"/>
      <c r="U151" s="8"/>
      <c r="V151" s="8"/>
      <c r="W151" s="8"/>
      <c r="X151" s="8"/>
      <c r="Y151" s="8"/>
      <c r="Z151" s="8"/>
    </row>
    <row r="152" spans="1:26" ht="12.75" customHeight="1">
      <c r="A152" s="8"/>
      <c r="B152" s="8"/>
      <c r="C152" s="77"/>
      <c r="D152" s="917"/>
      <c r="E152" s="8"/>
      <c r="F152" s="8"/>
      <c r="G152" s="8"/>
      <c r="H152" s="8"/>
      <c r="I152" s="982"/>
      <c r="J152" s="982"/>
      <c r="K152" s="8"/>
      <c r="L152" s="8"/>
      <c r="M152" s="8"/>
      <c r="N152" s="8"/>
      <c r="O152" s="8"/>
      <c r="P152" s="8"/>
      <c r="Q152" s="8"/>
      <c r="R152" s="8"/>
      <c r="S152" s="8"/>
      <c r="T152" s="8"/>
      <c r="U152" s="8"/>
      <c r="V152" s="8"/>
      <c r="W152" s="8"/>
      <c r="X152" s="8"/>
      <c r="Y152" s="8"/>
      <c r="Z152" s="8"/>
    </row>
    <row r="153" spans="1:26" ht="12.75" customHeight="1">
      <c r="A153" s="8"/>
      <c r="B153" s="8"/>
      <c r="C153" s="77"/>
      <c r="D153" s="917"/>
      <c r="E153" s="8"/>
      <c r="F153" s="8"/>
      <c r="G153" s="8"/>
      <c r="H153" s="8"/>
      <c r="I153" s="982"/>
      <c r="J153" s="982"/>
      <c r="K153" s="8"/>
      <c r="L153" s="8"/>
      <c r="M153" s="8"/>
      <c r="N153" s="8"/>
      <c r="O153" s="8"/>
      <c r="P153" s="8"/>
      <c r="Q153" s="8"/>
      <c r="R153" s="8"/>
      <c r="S153" s="8"/>
      <c r="T153" s="8"/>
      <c r="U153" s="8"/>
      <c r="V153" s="8"/>
      <c r="W153" s="8"/>
      <c r="X153" s="8"/>
      <c r="Y153" s="8"/>
      <c r="Z153" s="8"/>
    </row>
    <row r="154" spans="1:26" ht="12.75" customHeight="1">
      <c r="A154" s="8"/>
      <c r="B154" s="8"/>
      <c r="C154" s="77"/>
      <c r="D154" s="917"/>
      <c r="E154" s="8"/>
      <c r="F154" s="8"/>
      <c r="G154" s="8"/>
      <c r="H154" s="8"/>
      <c r="I154" s="982"/>
      <c r="J154" s="982"/>
      <c r="K154" s="8"/>
      <c r="L154" s="8"/>
      <c r="M154" s="8"/>
      <c r="N154" s="8"/>
      <c r="O154" s="8"/>
      <c r="P154" s="8"/>
      <c r="Q154" s="8"/>
      <c r="R154" s="8"/>
      <c r="S154" s="8"/>
      <c r="T154" s="8"/>
      <c r="U154" s="8"/>
      <c r="V154" s="8"/>
      <c r="W154" s="8"/>
      <c r="X154" s="8"/>
      <c r="Y154" s="8"/>
      <c r="Z154" s="8"/>
    </row>
    <row r="155" spans="1:26" ht="12.75" customHeight="1">
      <c r="A155" s="8"/>
      <c r="B155" s="8"/>
      <c r="C155" s="77"/>
      <c r="D155" s="917"/>
      <c r="E155" s="8"/>
      <c r="F155" s="8"/>
      <c r="G155" s="8"/>
      <c r="H155" s="8"/>
      <c r="I155" s="982"/>
      <c r="J155" s="982"/>
      <c r="K155" s="8"/>
      <c r="L155" s="8"/>
      <c r="M155" s="8"/>
      <c r="N155" s="8"/>
      <c r="O155" s="8"/>
      <c r="P155" s="8"/>
      <c r="Q155" s="8"/>
      <c r="R155" s="8"/>
      <c r="S155" s="8"/>
      <c r="T155" s="8"/>
      <c r="U155" s="8"/>
      <c r="V155" s="8"/>
      <c r="W155" s="8"/>
      <c r="X155" s="8"/>
      <c r="Y155" s="8"/>
      <c r="Z155" s="8"/>
    </row>
    <row r="156" spans="1:26" ht="12.75" customHeight="1">
      <c r="A156" s="8"/>
      <c r="B156" s="8"/>
      <c r="C156" s="77"/>
      <c r="D156" s="917"/>
      <c r="E156" s="8"/>
      <c r="F156" s="8"/>
      <c r="G156" s="8"/>
      <c r="H156" s="8"/>
      <c r="I156" s="982"/>
      <c r="J156" s="982"/>
      <c r="K156" s="8"/>
      <c r="L156" s="8"/>
      <c r="M156" s="8"/>
      <c r="N156" s="8"/>
      <c r="O156" s="8"/>
      <c r="P156" s="8"/>
      <c r="Q156" s="8"/>
      <c r="R156" s="8"/>
      <c r="S156" s="8"/>
      <c r="T156" s="8"/>
      <c r="U156" s="8"/>
      <c r="V156" s="8"/>
      <c r="W156" s="8"/>
      <c r="X156" s="8"/>
      <c r="Y156" s="8"/>
      <c r="Z156" s="8"/>
    </row>
    <row r="157" spans="1:26" ht="12.75" customHeight="1">
      <c r="A157" s="8"/>
      <c r="B157" s="8"/>
      <c r="C157" s="77"/>
      <c r="D157" s="917"/>
      <c r="E157" s="8"/>
      <c r="F157" s="8"/>
      <c r="G157" s="8"/>
      <c r="H157" s="8"/>
      <c r="I157" s="982"/>
      <c r="J157" s="982"/>
      <c r="K157" s="8"/>
      <c r="L157" s="8"/>
      <c r="M157" s="8"/>
      <c r="N157" s="8"/>
      <c r="O157" s="8"/>
      <c r="P157" s="8"/>
      <c r="Q157" s="8"/>
      <c r="R157" s="8"/>
      <c r="S157" s="8"/>
      <c r="T157" s="8"/>
      <c r="U157" s="8"/>
      <c r="V157" s="8"/>
      <c r="W157" s="8"/>
      <c r="X157" s="8"/>
      <c r="Y157" s="8"/>
      <c r="Z157" s="8"/>
    </row>
    <row r="158" spans="1:26" ht="12.75" customHeight="1">
      <c r="A158" s="8"/>
      <c r="B158" s="8"/>
      <c r="C158" s="77"/>
      <c r="D158" s="917"/>
      <c r="E158" s="8"/>
      <c r="F158" s="8"/>
      <c r="G158" s="8"/>
      <c r="H158" s="8"/>
      <c r="I158" s="982"/>
      <c r="J158" s="982"/>
      <c r="K158" s="8"/>
      <c r="L158" s="8"/>
      <c r="M158" s="8"/>
      <c r="N158" s="8"/>
      <c r="O158" s="8"/>
      <c r="P158" s="8"/>
      <c r="Q158" s="8"/>
      <c r="R158" s="8"/>
      <c r="S158" s="8"/>
      <c r="T158" s="8"/>
      <c r="U158" s="8"/>
      <c r="V158" s="8"/>
      <c r="W158" s="8"/>
      <c r="X158" s="8"/>
      <c r="Y158" s="8"/>
      <c r="Z158" s="8"/>
    </row>
    <row r="159" spans="1:26" ht="12.75" customHeight="1">
      <c r="A159" s="8"/>
      <c r="B159" s="8"/>
      <c r="C159" s="77"/>
      <c r="D159" s="917"/>
      <c r="E159" s="8"/>
      <c r="F159" s="8"/>
      <c r="G159" s="8"/>
      <c r="H159" s="8"/>
      <c r="I159" s="982"/>
      <c r="J159" s="982"/>
      <c r="K159" s="8"/>
      <c r="L159" s="8"/>
      <c r="M159" s="8"/>
      <c r="N159" s="8"/>
      <c r="O159" s="8"/>
      <c r="P159" s="8"/>
      <c r="Q159" s="8"/>
      <c r="R159" s="8"/>
      <c r="S159" s="8"/>
      <c r="T159" s="8"/>
      <c r="U159" s="8"/>
      <c r="V159" s="8"/>
      <c r="W159" s="8"/>
      <c r="X159" s="8"/>
      <c r="Y159" s="8"/>
      <c r="Z159" s="8"/>
    </row>
    <row r="160" spans="1:26" ht="12.75" customHeight="1">
      <c r="A160" s="8"/>
      <c r="B160" s="8"/>
      <c r="C160" s="77"/>
      <c r="D160" s="917"/>
      <c r="E160" s="8"/>
      <c r="F160" s="8"/>
      <c r="G160" s="8"/>
      <c r="H160" s="8"/>
      <c r="I160" s="982"/>
      <c r="J160" s="982"/>
      <c r="K160" s="8"/>
      <c r="L160" s="8"/>
      <c r="M160" s="8"/>
      <c r="N160" s="8"/>
      <c r="O160" s="8"/>
      <c r="P160" s="8"/>
      <c r="Q160" s="8"/>
      <c r="R160" s="8"/>
      <c r="S160" s="8"/>
      <c r="T160" s="8"/>
      <c r="U160" s="8"/>
      <c r="V160" s="8"/>
      <c r="W160" s="8"/>
      <c r="X160" s="8"/>
      <c r="Y160" s="8"/>
      <c r="Z160" s="8"/>
    </row>
    <row r="161" spans="1:26" ht="12.75" customHeight="1">
      <c r="A161" s="8"/>
      <c r="B161" s="8"/>
      <c r="C161" s="77"/>
      <c r="D161" s="917"/>
      <c r="E161" s="8"/>
      <c r="F161" s="8"/>
      <c r="G161" s="8"/>
      <c r="H161" s="8"/>
      <c r="I161" s="982"/>
      <c r="J161" s="982"/>
      <c r="K161" s="8"/>
      <c r="L161" s="8"/>
      <c r="M161" s="8"/>
      <c r="N161" s="8"/>
      <c r="O161" s="8"/>
      <c r="P161" s="8"/>
      <c r="Q161" s="8"/>
      <c r="R161" s="8"/>
      <c r="S161" s="8"/>
      <c r="T161" s="8"/>
      <c r="U161" s="8"/>
      <c r="V161" s="8"/>
      <c r="W161" s="8"/>
      <c r="X161" s="8"/>
      <c r="Y161" s="8"/>
      <c r="Z161" s="8"/>
    </row>
    <row r="162" spans="1:26" ht="12.75" customHeight="1">
      <c r="A162" s="8"/>
      <c r="B162" s="8"/>
      <c r="C162" s="77"/>
      <c r="D162" s="917"/>
      <c r="E162" s="8"/>
      <c r="F162" s="8"/>
      <c r="G162" s="8"/>
      <c r="H162" s="8"/>
      <c r="I162" s="982"/>
      <c r="J162" s="982"/>
      <c r="K162" s="8"/>
      <c r="L162" s="8"/>
      <c r="M162" s="8"/>
      <c r="N162" s="8"/>
      <c r="O162" s="8"/>
      <c r="P162" s="8"/>
      <c r="Q162" s="8"/>
      <c r="R162" s="8"/>
      <c r="S162" s="8"/>
      <c r="T162" s="8"/>
      <c r="U162" s="8"/>
      <c r="V162" s="8"/>
      <c r="W162" s="8"/>
      <c r="X162" s="8"/>
      <c r="Y162" s="8"/>
      <c r="Z162" s="8"/>
    </row>
    <row r="163" spans="1:26" ht="12.75" customHeight="1">
      <c r="A163" s="8"/>
      <c r="B163" s="8"/>
      <c r="C163" s="77"/>
      <c r="D163" s="917"/>
      <c r="E163" s="8"/>
      <c r="F163" s="8"/>
      <c r="G163" s="8"/>
      <c r="H163" s="8"/>
      <c r="I163" s="982"/>
      <c r="J163" s="982"/>
      <c r="K163" s="8"/>
      <c r="L163" s="8"/>
      <c r="M163" s="8"/>
      <c r="N163" s="8"/>
      <c r="O163" s="8"/>
      <c r="P163" s="8"/>
      <c r="Q163" s="8"/>
      <c r="R163" s="8"/>
      <c r="S163" s="8"/>
      <c r="T163" s="8"/>
      <c r="U163" s="8"/>
      <c r="V163" s="8"/>
      <c r="W163" s="8"/>
      <c r="X163" s="8"/>
      <c r="Y163" s="8"/>
      <c r="Z163" s="8"/>
    </row>
    <row r="164" spans="1:26" ht="12.75" customHeight="1">
      <c r="A164" s="8"/>
      <c r="B164" s="8"/>
      <c r="C164" s="77"/>
      <c r="D164" s="917"/>
      <c r="E164" s="8"/>
      <c r="F164" s="8"/>
      <c r="G164" s="8"/>
      <c r="H164" s="8"/>
      <c r="I164" s="982"/>
      <c r="J164" s="982"/>
      <c r="K164" s="8"/>
      <c r="L164" s="8"/>
      <c r="M164" s="8"/>
      <c r="N164" s="8"/>
      <c r="O164" s="8"/>
      <c r="P164" s="8"/>
      <c r="Q164" s="8"/>
      <c r="R164" s="8"/>
      <c r="S164" s="8"/>
      <c r="T164" s="8"/>
      <c r="U164" s="8"/>
      <c r="V164" s="8"/>
      <c r="W164" s="8"/>
      <c r="X164" s="8"/>
      <c r="Y164" s="8"/>
      <c r="Z164" s="8"/>
    </row>
    <row r="165" spans="1:26" ht="12.75" customHeight="1">
      <c r="A165" s="8"/>
      <c r="B165" s="8"/>
      <c r="C165" s="77"/>
      <c r="D165" s="917"/>
      <c r="E165" s="8"/>
      <c r="F165" s="8"/>
      <c r="G165" s="8"/>
      <c r="H165" s="8"/>
      <c r="I165" s="982"/>
      <c r="J165" s="982"/>
      <c r="K165" s="8"/>
      <c r="L165" s="8"/>
      <c r="M165" s="8"/>
      <c r="N165" s="8"/>
      <c r="O165" s="8"/>
      <c r="P165" s="8"/>
      <c r="Q165" s="8"/>
      <c r="R165" s="8"/>
      <c r="S165" s="8"/>
      <c r="T165" s="8"/>
      <c r="U165" s="8"/>
      <c r="V165" s="8"/>
      <c r="W165" s="8"/>
      <c r="X165" s="8"/>
      <c r="Y165" s="8"/>
      <c r="Z165" s="8"/>
    </row>
    <row r="166" spans="1:26" ht="12.75" customHeight="1">
      <c r="A166" s="8"/>
      <c r="B166" s="8"/>
      <c r="C166" s="77"/>
      <c r="D166" s="917"/>
      <c r="E166" s="8"/>
      <c r="F166" s="8"/>
      <c r="G166" s="8"/>
      <c r="H166" s="8"/>
      <c r="I166" s="982"/>
      <c r="J166" s="982"/>
      <c r="K166" s="8"/>
      <c r="L166" s="8"/>
      <c r="M166" s="8"/>
      <c r="N166" s="8"/>
      <c r="O166" s="8"/>
      <c r="P166" s="8"/>
      <c r="Q166" s="8"/>
      <c r="R166" s="8"/>
      <c r="S166" s="8"/>
      <c r="T166" s="8"/>
      <c r="U166" s="8"/>
      <c r="V166" s="8"/>
      <c r="W166" s="8"/>
      <c r="X166" s="8"/>
      <c r="Y166" s="8"/>
      <c r="Z166" s="8"/>
    </row>
    <row r="167" spans="1:26" ht="12.75" customHeight="1">
      <c r="A167" s="8"/>
      <c r="B167" s="8"/>
      <c r="C167" s="77"/>
      <c r="D167" s="917"/>
      <c r="E167" s="8"/>
      <c r="F167" s="8"/>
      <c r="G167" s="8"/>
      <c r="H167" s="8"/>
      <c r="I167" s="982"/>
      <c r="J167" s="982"/>
      <c r="K167" s="8"/>
      <c r="L167" s="8"/>
      <c r="M167" s="8"/>
      <c r="N167" s="8"/>
      <c r="O167" s="8"/>
      <c r="P167" s="8"/>
      <c r="Q167" s="8"/>
      <c r="R167" s="8"/>
      <c r="S167" s="8"/>
      <c r="T167" s="8"/>
      <c r="U167" s="8"/>
      <c r="V167" s="8"/>
      <c r="W167" s="8"/>
      <c r="X167" s="8"/>
      <c r="Y167" s="8"/>
      <c r="Z167" s="8"/>
    </row>
    <row r="168" spans="1:26" ht="12.75" customHeight="1">
      <c r="A168" s="8"/>
      <c r="B168" s="8"/>
      <c r="C168" s="77"/>
      <c r="D168" s="917"/>
      <c r="E168" s="8"/>
      <c r="F168" s="8"/>
      <c r="G168" s="8"/>
      <c r="H168" s="8"/>
      <c r="I168" s="982"/>
      <c r="J168" s="982"/>
      <c r="K168" s="8"/>
      <c r="L168" s="8"/>
      <c r="M168" s="8"/>
      <c r="N168" s="8"/>
      <c r="O168" s="8"/>
      <c r="P168" s="8"/>
      <c r="Q168" s="8"/>
      <c r="R168" s="8"/>
      <c r="S168" s="8"/>
      <c r="T168" s="8"/>
      <c r="U168" s="8"/>
      <c r="V168" s="8"/>
      <c r="W168" s="8"/>
      <c r="X168" s="8"/>
      <c r="Y168" s="8"/>
      <c r="Z168" s="8"/>
    </row>
    <row r="169" spans="1:26" ht="12.75" customHeight="1">
      <c r="A169" s="8"/>
      <c r="B169" s="8"/>
      <c r="C169" s="77"/>
      <c r="D169" s="917"/>
      <c r="E169" s="8"/>
      <c r="F169" s="8"/>
      <c r="G169" s="8"/>
      <c r="H169" s="8"/>
      <c r="I169" s="982"/>
      <c r="J169" s="982"/>
      <c r="K169" s="8"/>
      <c r="L169" s="8"/>
      <c r="M169" s="8"/>
      <c r="N169" s="8"/>
      <c r="O169" s="8"/>
      <c r="P169" s="8"/>
      <c r="Q169" s="8"/>
      <c r="R169" s="8"/>
      <c r="S169" s="8"/>
      <c r="T169" s="8"/>
      <c r="U169" s="8"/>
      <c r="V169" s="8"/>
      <c r="W169" s="8"/>
      <c r="X169" s="8"/>
      <c r="Y169" s="8"/>
      <c r="Z169" s="8"/>
    </row>
    <row r="170" spans="1:26" ht="12.75" customHeight="1">
      <c r="A170" s="8"/>
      <c r="B170" s="8"/>
      <c r="C170" s="77"/>
      <c r="D170" s="917"/>
      <c r="E170" s="8"/>
      <c r="F170" s="8"/>
      <c r="G170" s="8"/>
      <c r="H170" s="8"/>
      <c r="I170" s="982"/>
      <c r="J170" s="982"/>
      <c r="K170" s="8"/>
      <c r="L170" s="8"/>
      <c r="M170" s="8"/>
      <c r="N170" s="8"/>
      <c r="O170" s="8"/>
      <c r="P170" s="8"/>
      <c r="Q170" s="8"/>
      <c r="R170" s="8"/>
      <c r="S170" s="8"/>
      <c r="T170" s="8"/>
      <c r="U170" s="8"/>
      <c r="V170" s="8"/>
      <c r="W170" s="8"/>
      <c r="X170" s="8"/>
      <c r="Y170" s="8"/>
      <c r="Z170" s="8"/>
    </row>
    <row r="171" spans="1:26" ht="12.75" customHeight="1">
      <c r="A171" s="8"/>
      <c r="B171" s="8"/>
      <c r="C171" s="77"/>
      <c r="D171" s="917"/>
      <c r="E171" s="8"/>
      <c r="F171" s="8"/>
      <c r="G171" s="8"/>
      <c r="H171" s="8"/>
      <c r="I171" s="982"/>
      <c r="J171" s="982"/>
      <c r="K171" s="8"/>
      <c r="L171" s="8"/>
      <c r="M171" s="8"/>
      <c r="N171" s="8"/>
      <c r="O171" s="8"/>
      <c r="P171" s="8"/>
      <c r="Q171" s="8"/>
      <c r="R171" s="8"/>
      <c r="S171" s="8"/>
      <c r="T171" s="8"/>
      <c r="U171" s="8"/>
      <c r="V171" s="8"/>
      <c r="W171" s="8"/>
      <c r="X171" s="8"/>
      <c r="Y171" s="8"/>
      <c r="Z171" s="8"/>
    </row>
    <row r="172" spans="1:26" ht="12.75" customHeight="1">
      <c r="A172" s="8"/>
      <c r="B172" s="8"/>
      <c r="C172" s="77"/>
      <c r="D172" s="917"/>
      <c r="E172" s="8"/>
      <c r="F172" s="8"/>
      <c r="G172" s="8"/>
      <c r="H172" s="8"/>
      <c r="I172" s="982"/>
      <c r="J172" s="982"/>
      <c r="K172" s="8"/>
      <c r="L172" s="8"/>
      <c r="M172" s="8"/>
      <c r="N172" s="8"/>
      <c r="O172" s="8"/>
      <c r="P172" s="8"/>
      <c r="Q172" s="8"/>
      <c r="R172" s="8"/>
      <c r="S172" s="8"/>
      <c r="T172" s="8"/>
      <c r="U172" s="8"/>
      <c r="V172" s="8"/>
      <c r="W172" s="8"/>
      <c r="X172" s="8"/>
      <c r="Y172" s="8"/>
      <c r="Z172" s="8"/>
    </row>
    <row r="173" spans="1:26" ht="12.75" customHeight="1">
      <c r="A173" s="8"/>
      <c r="B173" s="8"/>
      <c r="C173" s="77"/>
      <c r="D173" s="917"/>
      <c r="E173" s="8"/>
      <c r="F173" s="8"/>
      <c r="G173" s="8"/>
      <c r="H173" s="8"/>
      <c r="I173" s="982"/>
      <c r="J173" s="982"/>
      <c r="K173" s="8"/>
      <c r="L173" s="8"/>
      <c r="M173" s="8"/>
      <c r="N173" s="8"/>
      <c r="O173" s="8"/>
      <c r="P173" s="8"/>
      <c r="Q173" s="8"/>
      <c r="R173" s="8"/>
      <c r="S173" s="8"/>
      <c r="T173" s="8"/>
      <c r="U173" s="8"/>
      <c r="V173" s="8"/>
      <c r="W173" s="8"/>
      <c r="X173" s="8"/>
      <c r="Y173" s="8"/>
      <c r="Z173" s="8"/>
    </row>
    <row r="174" spans="1:26" ht="12.75" customHeight="1">
      <c r="A174" s="8"/>
      <c r="B174" s="8"/>
      <c r="C174" s="77"/>
      <c r="D174" s="917"/>
      <c r="E174" s="8"/>
      <c r="F174" s="8"/>
      <c r="G174" s="8"/>
      <c r="H174" s="8"/>
      <c r="I174" s="982"/>
      <c r="J174" s="982"/>
      <c r="K174" s="8"/>
      <c r="L174" s="8"/>
      <c r="M174" s="8"/>
      <c r="N174" s="8"/>
      <c r="O174" s="8"/>
      <c r="P174" s="8"/>
      <c r="Q174" s="8"/>
      <c r="R174" s="8"/>
      <c r="S174" s="8"/>
      <c r="T174" s="8"/>
      <c r="U174" s="8"/>
      <c r="V174" s="8"/>
      <c r="W174" s="8"/>
      <c r="X174" s="8"/>
      <c r="Y174" s="8"/>
      <c r="Z174" s="8"/>
    </row>
    <row r="175" spans="1:26" ht="12.75" customHeight="1">
      <c r="A175" s="8"/>
      <c r="B175" s="8"/>
      <c r="C175" s="77"/>
      <c r="D175" s="917"/>
      <c r="E175" s="8"/>
      <c r="F175" s="8"/>
      <c r="G175" s="8"/>
      <c r="H175" s="8"/>
      <c r="I175" s="982"/>
      <c r="J175" s="982"/>
      <c r="K175" s="8"/>
      <c r="L175" s="8"/>
      <c r="M175" s="8"/>
      <c r="N175" s="8"/>
      <c r="O175" s="8"/>
      <c r="P175" s="8"/>
      <c r="Q175" s="8"/>
      <c r="R175" s="8"/>
      <c r="S175" s="8"/>
      <c r="T175" s="8"/>
      <c r="U175" s="8"/>
      <c r="V175" s="8"/>
      <c r="W175" s="8"/>
      <c r="X175" s="8"/>
      <c r="Y175" s="8"/>
      <c r="Z175" s="8"/>
    </row>
    <row r="176" spans="1:26" ht="12.75" customHeight="1">
      <c r="A176" s="8"/>
      <c r="B176" s="8"/>
      <c r="C176" s="77"/>
      <c r="D176" s="917"/>
      <c r="E176" s="8"/>
      <c r="F176" s="8"/>
      <c r="G176" s="8"/>
      <c r="H176" s="8"/>
      <c r="I176" s="982"/>
      <c r="J176" s="982"/>
      <c r="K176" s="8"/>
      <c r="L176" s="8"/>
      <c r="M176" s="8"/>
      <c r="N176" s="8"/>
      <c r="O176" s="8"/>
      <c r="P176" s="8"/>
      <c r="Q176" s="8"/>
      <c r="R176" s="8"/>
      <c r="S176" s="8"/>
      <c r="T176" s="8"/>
      <c r="U176" s="8"/>
      <c r="V176" s="8"/>
      <c r="W176" s="8"/>
      <c r="X176" s="8"/>
      <c r="Y176" s="8"/>
      <c r="Z176" s="8"/>
    </row>
    <row r="177" spans="1:26" ht="12.75" customHeight="1">
      <c r="A177" s="8"/>
      <c r="B177" s="8"/>
      <c r="C177" s="77"/>
      <c r="D177" s="917"/>
      <c r="E177" s="8"/>
      <c r="F177" s="8"/>
      <c r="G177" s="8"/>
      <c r="H177" s="8"/>
      <c r="I177" s="982"/>
      <c r="J177" s="982"/>
      <c r="K177" s="8"/>
      <c r="L177" s="8"/>
      <c r="M177" s="8"/>
      <c r="N177" s="8"/>
      <c r="O177" s="8"/>
      <c r="P177" s="8"/>
      <c r="Q177" s="8"/>
      <c r="R177" s="8"/>
      <c r="S177" s="8"/>
      <c r="T177" s="8"/>
      <c r="U177" s="8"/>
      <c r="V177" s="8"/>
      <c r="W177" s="8"/>
      <c r="X177" s="8"/>
      <c r="Y177" s="8"/>
      <c r="Z177" s="8"/>
    </row>
    <row r="178" spans="1:26" ht="12.75" customHeight="1">
      <c r="A178" s="8"/>
      <c r="B178" s="8"/>
      <c r="C178" s="77"/>
      <c r="D178" s="917"/>
      <c r="E178" s="8"/>
      <c r="F178" s="8"/>
      <c r="G178" s="8"/>
      <c r="H178" s="8"/>
      <c r="I178" s="982"/>
      <c r="J178" s="982"/>
      <c r="K178" s="8"/>
      <c r="L178" s="8"/>
      <c r="M178" s="8"/>
      <c r="N178" s="8"/>
      <c r="O178" s="8"/>
      <c r="P178" s="8"/>
      <c r="Q178" s="8"/>
      <c r="R178" s="8"/>
      <c r="S178" s="8"/>
      <c r="T178" s="8"/>
      <c r="U178" s="8"/>
      <c r="V178" s="8"/>
      <c r="W178" s="8"/>
      <c r="X178" s="8"/>
      <c r="Y178" s="8"/>
      <c r="Z178" s="8"/>
    </row>
    <row r="179" spans="1:26" ht="12.75" customHeight="1">
      <c r="A179" s="8"/>
      <c r="B179" s="8"/>
      <c r="C179" s="77"/>
      <c r="D179" s="917"/>
      <c r="E179" s="8"/>
      <c r="F179" s="8"/>
      <c r="G179" s="8"/>
      <c r="H179" s="8"/>
      <c r="I179" s="982"/>
      <c r="J179" s="982"/>
      <c r="K179" s="8"/>
      <c r="L179" s="8"/>
      <c r="M179" s="8"/>
      <c r="N179" s="8"/>
      <c r="O179" s="8"/>
      <c r="P179" s="8"/>
      <c r="Q179" s="8"/>
      <c r="R179" s="8"/>
      <c r="S179" s="8"/>
      <c r="T179" s="8"/>
      <c r="U179" s="8"/>
      <c r="V179" s="8"/>
      <c r="W179" s="8"/>
      <c r="X179" s="8"/>
      <c r="Y179" s="8"/>
      <c r="Z179" s="8"/>
    </row>
    <row r="180" spans="1:26" ht="12.75" customHeight="1">
      <c r="A180" s="8"/>
      <c r="B180" s="8"/>
      <c r="C180" s="77"/>
      <c r="D180" s="917"/>
      <c r="E180" s="8"/>
      <c r="F180" s="8"/>
      <c r="G180" s="8"/>
      <c r="H180" s="8"/>
      <c r="I180" s="982"/>
      <c r="J180" s="982"/>
      <c r="K180" s="8"/>
      <c r="L180" s="8"/>
      <c r="M180" s="8"/>
      <c r="N180" s="8"/>
      <c r="O180" s="8"/>
      <c r="P180" s="8"/>
      <c r="Q180" s="8"/>
      <c r="R180" s="8"/>
      <c r="S180" s="8"/>
      <c r="T180" s="8"/>
      <c r="U180" s="8"/>
      <c r="V180" s="8"/>
      <c r="W180" s="8"/>
      <c r="X180" s="8"/>
      <c r="Y180" s="8"/>
      <c r="Z180" s="8"/>
    </row>
    <row r="181" spans="1:26" ht="12.75" customHeight="1">
      <c r="A181" s="8"/>
      <c r="B181" s="8"/>
      <c r="C181" s="77"/>
      <c r="D181" s="917"/>
      <c r="E181" s="8"/>
      <c r="F181" s="8"/>
      <c r="G181" s="8"/>
      <c r="H181" s="8"/>
      <c r="I181" s="982"/>
      <c r="J181" s="982"/>
      <c r="K181" s="8"/>
      <c r="L181" s="8"/>
      <c r="M181" s="8"/>
      <c r="N181" s="8"/>
      <c r="O181" s="8"/>
      <c r="P181" s="8"/>
      <c r="Q181" s="8"/>
      <c r="R181" s="8"/>
      <c r="S181" s="8"/>
      <c r="T181" s="8"/>
      <c r="U181" s="8"/>
      <c r="V181" s="8"/>
      <c r="W181" s="8"/>
      <c r="X181" s="8"/>
      <c r="Y181" s="8"/>
      <c r="Z181" s="8"/>
    </row>
    <row r="182" spans="1:26" ht="12.75" customHeight="1">
      <c r="A182" s="8"/>
      <c r="B182" s="8"/>
      <c r="C182" s="77"/>
      <c r="D182" s="917"/>
      <c r="E182" s="8"/>
      <c r="F182" s="8"/>
      <c r="G182" s="8"/>
      <c r="H182" s="8"/>
      <c r="I182" s="982"/>
      <c r="J182" s="982"/>
      <c r="K182" s="8"/>
      <c r="L182" s="8"/>
      <c r="M182" s="8"/>
      <c r="N182" s="8"/>
      <c r="O182" s="8"/>
      <c r="P182" s="8"/>
      <c r="Q182" s="8"/>
      <c r="R182" s="8"/>
      <c r="S182" s="8"/>
      <c r="T182" s="8"/>
      <c r="U182" s="8"/>
      <c r="V182" s="8"/>
      <c r="W182" s="8"/>
      <c r="X182" s="8"/>
      <c r="Y182" s="8"/>
      <c r="Z182" s="8"/>
    </row>
    <row r="183" spans="1:26" ht="12.75" customHeight="1">
      <c r="A183" s="8"/>
      <c r="B183" s="8"/>
      <c r="C183" s="77"/>
      <c r="D183" s="917"/>
      <c r="E183" s="8"/>
      <c r="F183" s="8"/>
      <c r="G183" s="8"/>
      <c r="H183" s="8"/>
      <c r="I183" s="982"/>
      <c r="J183" s="982"/>
      <c r="K183" s="8"/>
      <c r="L183" s="8"/>
      <c r="M183" s="8"/>
      <c r="N183" s="8"/>
      <c r="O183" s="8"/>
      <c r="P183" s="8"/>
      <c r="Q183" s="8"/>
      <c r="R183" s="8"/>
      <c r="S183" s="8"/>
      <c r="T183" s="8"/>
      <c r="U183" s="8"/>
      <c r="V183" s="8"/>
      <c r="W183" s="8"/>
      <c r="X183" s="8"/>
      <c r="Y183" s="8"/>
      <c r="Z183" s="8"/>
    </row>
    <row r="184" spans="1:26" ht="12.75" customHeight="1">
      <c r="A184" s="8"/>
      <c r="B184" s="8"/>
      <c r="C184" s="77"/>
      <c r="D184" s="917"/>
      <c r="E184" s="8"/>
      <c r="F184" s="8"/>
      <c r="G184" s="8"/>
      <c r="H184" s="8"/>
      <c r="I184" s="982"/>
      <c r="J184" s="982"/>
      <c r="K184" s="8"/>
      <c r="L184" s="8"/>
      <c r="M184" s="8"/>
      <c r="N184" s="8"/>
      <c r="O184" s="8"/>
      <c r="P184" s="8"/>
      <c r="Q184" s="8"/>
      <c r="R184" s="8"/>
      <c r="S184" s="8"/>
      <c r="T184" s="8"/>
      <c r="U184" s="8"/>
      <c r="V184" s="8"/>
      <c r="W184" s="8"/>
      <c r="X184" s="8"/>
      <c r="Y184" s="8"/>
      <c r="Z184" s="8"/>
    </row>
    <row r="185" spans="1:26" ht="12.75" customHeight="1">
      <c r="A185" s="8"/>
      <c r="B185" s="8"/>
      <c r="C185" s="77"/>
      <c r="D185" s="917"/>
      <c r="E185" s="8"/>
      <c r="F185" s="8"/>
      <c r="G185" s="8"/>
      <c r="H185" s="8"/>
      <c r="I185" s="982"/>
      <c r="J185" s="982"/>
      <c r="K185" s="8"/>
      <c r="L185" s="8"/>
      <c r="M185" s="8"/>
      <c r="N185" s="8"/>
      <c r="O185" s="8"/>
      <c r="P185" s="8"/>
      <c r="Q185" s="8"/>
      <c r="R185" s="8"/>
      <c r="S185" s="8"/>
      <c r="T185" s="8"/>
      <c r="U185" s="8"/>
      <c r="V185" s="8"/>
      <c r="W185" s="8"/>
      <c r="X185" s="8"/>
      <c r="Y185" s="8"/>
      <c r="Z185" s="8"/>
    </row>
    <row r="186" spans="1:26" ht="12.75" customHeight="1">
      <c r="A186" s="8"/>
      <c r="B186" s="8"/>
      <c r="C186" s="77"/>
      <c r="D186" s="917"/>
      <c r="E186" s="8"/>
      <c r="F186" s="8"/>
      <c r="G186" s="8"/>
      <c r="H186" s="8"/>
      <c r="I186" s="982"/>
      <c r="J186" s="982"/>
      <c r="K186" s="8"/>
      <c r="L186" s="8"/>
      <c r="M186" s="8"/>
      <c r="N186" s="8"/>
      <c r="O186" s="8"/>
      <c r="P186" s="8"/>
      <c r="Q186" s="8"/>
      <c r="R186" s="8"/>
      <c r="S186" s="8"/>
      <c r="T186" s="8"/>
      <c r="U186" s="8"/>
      <c r="V186" s="8"/>
      <c r="W186" s="8"/>
      <c r="X186" s="8"/>
      <c r="Y186" s="8"/>
      <c r="Z186" s="8"/>
    </row>
    <row r="187" spans="1:26" ht="12.75" customHeight="1">
      <c r="A187" s="8"/>
      <c r="B187" s="8"/>
      <c r="C187" s="77"/>
      <c r="D187" s="917"/>
      <c r="E187" s="8"/>
      <c r="F187" s="8"/>
      <c r="G187" s="8"/>
      <c r="H187" s="8"/>
      <c r="I187" s="982"/>
      <c r="J187" s="982"/>
      <c r="K187" s="8"/>
      <c r="L187" s="8"/>
      <c r="M187" s="8"/>
      <c r="N187" s="8"/>
      <c r="O187" s="8"/>
      <c r="P187" s="8"/>
      <c r="Q187" s="8"/>
      <c r="R187" s="8"/>
      <c r="S187" s="8"/>
      <c r="T187" s="8"/>
      <c r="U187" s="8"/>
      <c r="V187" s="8"/>
      <c r="W187" s="8"/>
      <c r="X187" s="8"/>
      <c r="Y187" s="8"/>
      <c r="Z187" s="8"/>
    </row>
    <row r="188" spans="1:26" ht="12.75" customHeight="1">
      <c r="A188" s="8"/>
      <c r="B188" s="8"/>
      <c r="C188" s="77"/>
      <c r="D188" s="917"/>
      <c r="E188" s="8"/>
      <c r="F188" s="8"/>
      <c r="G188" s="8"/>
      <c r="H188" s="8"/>
      <c r="I188" s="982"/>
      <c r="J188" s="982"/>
      <c r="K188" s="8"/>
      <c r="L188" s="8"/>
      <c r="M188" s="8"/>
      <c r="N188" s="8"/>
      <c r="O188" s="8"/>
      <c r="P188" s="8"/>
      <c r="Q188" s="8"/>
      <c r="R188" s="8"/>
      <c r="S188" s="8"/>
      <c r="T188" s="8"/>
      <c r="U188" s="8"/>
      <c r="V188" s="8"/>
      <c r="W188" s="8"/>
      <c r="X188" s="8"/>
      <c r="Y188" s="8"/>
      <c r="Z188" s="8"/>
    </row>
    <row r="189" spans="1:26" ht="12.75" customHeight="1">
      <c r="A189" s="8"/>
      <c r="B189" s="8"/>
      <c r="C189" s="77"/>
      <c r="D189" s="917"/>
      <c r="E189" s="8"/>
      <c r="F189" s="8"/>
      <c r="G189" s="8"/>
      <c r="H189" s="8"/>
      <c r="I189" s="982"/>
      <c r="J189" s="982"/>
      <c r="K189" s="8"/>
      <c r="L189" s="8"/>
      <c r="M189" s="8"/>
      <c r="N189" s="8"/>
      <c r="O189" s="8"/>
      <c r="P189" s="8"/>
      <c r="Q189" s="8"/>
      <c r="R189" s="8"/>
      <c r="S189" s="8"/>
      <c r="T189" s="8"/>
      <c r="U189" s="8"/>
      <c r="V189" s="8"/>
      <c r="W189" s="8"/>
      <c r="X189" s="8"/>
      <c r="Y189" s="8"/>
      <c r="Z189" s="8"/>
    </row>
    <row r="190" spans="1:26" ht="12.75" customHeight="1">
      <c r="A190" s="8"/>
      <c r="B190" s="8"/>
      <c r="C190" s="77"/>
      <c r="D190" s="917"/>
      <c r="E190" s="8"/>
      <c r="F190" s="8"/>
      <c r="G190" s="8"/>
      <c r="H190" s="8"/>
      <c r="I190" s="982"/>
      <c r="J190" s="982"/>
      <c r="K190" s="8"/>
      <c r="L190" s="8"/>
      <c r="M190" s="8"/>
      <c r="N190" s="8"/>
      <c r="O190" s="8"/>
      <c r="P190" s="8"/>
      <c r="Q190" s="8"/>
      <c r="R190" s="8"/>
      <c r="S190" s="8"/>
      <c r="T190" s="8"/>
      <c r="U190" s="8"/>
      <c r="V190" s="8"/>
      <c r="W190" s="8"/>
      <c r="X190" s="8"/>
      <c r="Y190" s="8"/>
      <c r="Z190" s="8"/>
    </row>
    <row r="191" spans="1:26" ht="12.75" customHeight="1">
      <c r="A191" s="8"/>
      <c r="B191" s="8"/>
      <c r="C191" s="77"/>
      <c r="D191" s="917"/>
      <c r="E191" s="8"/>
      <c r="F191" s="8"/>
      <c r="G191" s="8"/>
      <c r="H191" s="8"/>
      <c r="I191" s="982"/>
      <c r="J191" s="982"/>
      <c r="K191" s="8"/>
      <c r="L191" s="8"/>
      <c r="M191" s="8"/>
      <c r="N191" s="8"/>
      <c r="O191" s="8"/>
      <c r="P191" s="8"/>
      <c r="Q191" s="8"/>
      <c r="R191" s="8"/>
      <c r="S191" s="8"/>
      <c r="T191" s="8"/>
      <c r="U191" s="8"/>
      <c r="V191" s="8"/>
      <c r="W191" s="8"/>
      <c r="X191" s="8"/>
      <c r="Y191" s="8"/>
      <c r="Z191" s="8"/>
    </row>
    <row r="192" spans="1:26" ht="12.75" customHeight="1">
      <c r="A192" s="8"/>
      <c r="B192" s="8"/>
      <c r="C192" s="77"/>
      <c r="D192" s="917"/>
      <c r="E192" s="8"/>
      <c r="F192" s="8"/>
      <c r="G192" s="8"/>
      <c r="H192" s="8"/>
      <c r="I192" s="982"/>
      <c r="J192" s="982"/>
      <c r="K192" s="8"/>
      <c r="L192" s="8"/>
      <c r="M192" s="8"/>
      <c r="N192" s="8"/>
      <c r="O192" s="8"/>
      <c r="P192" s="8"/>
      <c r="Q192" s="8"/>
      <c r="R192" s="8"/>
      <c r="S192" s="8"/>
      <c r="T192" s="8"/>
      <c r="U192" s="8"/>
      <c r="V192" s="8"/>
      <c r="W192" s="8"/>
      <c r="X192" s="8"/>
      <c r="Y192" s="8"/>
      <c r="Z192" s="8"/>
    </row>
    <row r="193" spans="1:26" ht="12.75" customHeight="1">
      <c r="A193" s="8"/>
      <c r="B193" s="8"/>
      <c r="C193" s="77"/>
      <c r="D193" s="917"/>
      <c r="E193" s="8"/>
      <c r="F193" s="8"/>
      <c r="G193" s="8"/>
      <c r="H193" s="8"/>
      <c r="I193" s="982"/>
      <c r="J193" s="982"/>
      <c r="K193" s="8"/>
      <c r="L193" s="8"/>
      <c r="M193" s="8"/>
      <c r="N193" s="8"/>
      <c r="O193" s="8"/>
      <c r="P193" s="8"/>
      <c r="Q193" s="8"/>
      <c r="R193" s="8"/>
      <c r="S193" s="8"/>
      <c r="T193" s="8"/>
      <c r="U193" s="8"/>
      <c r="V193" s="8"/>
      <c r="W193" s="8"/>
      <c r="X193" s="8"/>
      <c r="Y193" s="8"/>
      <c r="Z193" s="8"/>
    </row>
    <row r="194" spans="1:26" ht="12.75" customHeight="1">
      <c r="A194" s="8"/>
      <c r="B194" s="8"/>
      <c r="C194" s="77"/>
      <c r="D194" s="917"/>
      <c r="E194" s="8"/>
      <c r="F194" s="8"/>
      <c r="G194" s="8"/>
      <c r="H194" s="8"/>
      <c r="I194" s="982"/>
      <c r="J194" s="982"/>
      <c r="K194" s="8"/>
      <c r="L194" s="8"/>
      <c r="M194" s="8"/>
      <c r="N194" s="8"/>
      <c r="O194" s="8"/>
      <c r="P194" s="8"/>
      <c r="Q194" s="8"/>
      <c r="R194" s="8"/>
      <c r="S194" s="8"/>
      <c r="T194" s="8"/>
      <c r="U194" s="8"/>
      <c r="V194" s="8"/>
      <c r="W194" s="8"/>
      <c r="X194" s="8"/>
      <c r="Y194" s="8"/>
      <c r="Z194" s="8"/>
    </row>
    <row r="195" spans="1:26" ht="12.75" customHeight="1">
      <c r="A195" s="8"/>
      <c r="B195" s="8"/>
      <c r="C195" s="77"/>
      <c r="D195" s="917"/>
      <c r="E195" s="8"/>
      <c r="F195" s="8"/>
      <c r="G195" s="8"/>
      <c r="H195" s="8"/>
      <c r="I195" s="982"/>
      <c r="J195" s="982"/>
      <c r="K195" s="8"/>
      <c r="L195" s="8"/>
      <c r="M195" s="8"/>
      <c r="N195" s="8"/>
      <c r="O195" s="8"/>
      <c r="P195" s="8"/>
      <c r="Q195" s="8"/>
      <c r="R195" s="8"/>
      <c r="S195" s="8"/>
      <c r="T195" s="8"/>
      <c r="U195" s="8"/>
      <c r="V195" s="8"/>
      <c r="W195" s="8"/>
      <c r="X195" s="8"/>
      <c r="Y195" s="8"/>
      <c r="Z195" s="8"/>
    </row>
    <row r="196" spans="1:26" ht="12.75" customHeight="1">
      <c r="A196" s="8"/>
      <c r="B196" s="8"/>
      <c r="C196" s="77"/>
      <c r="D196" s="917"/>
      <c r="E196" s="8"/>
      <c r="F196" s="8"/>
      <c r="G196" s="8"/>
      <c r="H196" s="8"/>
      <c r="I196" s="982"/>
      <c r="J196" s="982"/>
      <c r="K196" s="8"/>
      <c r="L196" s="8"/>
      <c r="M196" s="8"/>
      <c r="N196" s="8"/>
      <c r="O196" s="8"/>
      <c r="P196" s="8"/>
      <c r="Q196" s="8"/>
      <c r="R196" s="8"/>
      <c r="S196" s="8"/>
      <c r="T196" s="8"/>
      <c r="U196" s="8"/>
      <c r="V196" s="8"/>
      <c r="W196" s="8"/>
      <c r="X196" s="8"/>
      <c r="Y196" s="8"/>
      <c r="Z196" s="8"/>
    </row>
    <row r="197" spans="1:26" ht="12.75" customHeight="1">
      <c r="A197" s="8"/>
      <c r="B197" s="8"/>
      <c r="C197" s="77"/>
      <c r="D197" s="917"/>
      <c r="E197" s="8"/>
      <c r="F197" s="8"/>
      <c r="G197" s="8"/>
      <c r="H197" s="8"/>
      <c r="I197" s="982"/>
      <c r="J197" s="982"/>
      <c r="K197" s="8"/>
      <c r="L197" s="8"/>
      <c r="M197" s="8"/>
      <c r="N197" s="8"/>
      <c r="O197" s="8"/>
      <c r="P197" s="8"/>
      <c r="Q197" s="8"/>
      <c r="R197" s="8"/>
      <c r="S197" s="8"/>
      <c r="T197" s="8"/>
      <c r="U197" s="8"/>
      <c r="V197" s="8"/>
      <c r="W197" s="8"/>
      <c r="X197" s="8"/>
      <c r="Y197" s="8"/>
      <c r="Z197" s="8"/>
    </row>
    <row r="198" spans="1:26" ht="12.75" customHeight="1">
      <c r="A198" s="8"/>
      <c r="B198" s="8"/>
      <c r="C198" s="77"/>
      <c r="D198" s="917"/>
      <c r="E198" s="8"/>
      <c r="F198" s="8"/>
      <c r="G198" s="8"/>
      <c r="H198" s="8"/>
      <c r="I198" s="982"/>
      <c r="J198" s="982"/>
      <c r="K198" s="8"/>
      <c r="L198" s="8"/>
      <c r="M198" s="8"/>
      <c r="N198" s="8"/>
      <c r="O198" s="8"/>
      <c r="P198" s="8"/>
      <c r="Q198" s="8"/>
      <c r="R198" s="8"/>
      <c r="S198" s="8"/>
      <c r="T198" s="8"/>
      <c r="U198" s="8"/>
      <c r="V198" s="8"/>
      <c r="W198" s="8"/>
      <c r="X198" s="8"/>
      <c r="Y198" s="8"/>
      <c r="Z198" s="8"/>
    </row>
    <row r="199" spans="1:26" ht="12.75" customHeight="1">
      <c r="A199" s="8"/>
      <c r="B199" s="8"/>
      <c r="C199" s="77"/>
      <c r="D199" s="917"/>
      <c r="E199" s="8"/>
      <c r="F199" s="8"/>
      <c r="G199" s="8"/>
      <c r="H199" s="8"/>
      <c r="I199" s="982"/>
      <c r="J199" s="982"/>
      <c r="K199" s="8"/>
      <c r="L199" s="8"/>
      <c r="M199" s="8"/>
      <c r="N199" s="8"/>
      <c r="O199" s="8"/>
      <c r="P199" s="8"/>
      <c r="Q199" s="8"/>
      <c r="R199" s="8"/>
      <c r="S199" s="8"/>
      <c r="T199" s="8"/>
      <c r="U199" s="8"/>
      <c r="V199" s="8"/>
      <c r="W199" s="8"/>
      <c r="X199" s="8"/>
      <c r="Y199" s="8"/>
      <c r="Z199" s="8"/>
    </row>
    <row r="200" spans="1:26" ht="12.75" customHeight="1">
      <c r="A200" s="8"/>
      <c r="B200" s="8"/>
      <c r="C200" s="77"/>
      <c r="D200" s="917"/>
      <c r="E200" s="8"/>
      <c r="F200" s="8"/>
      <c r="G200" s="8"/>
      <c r="H200" s="8"/>
      <c r="I200" s="982"/>
      <c r="J200" s="982"/>
      <c r="K200" s="8"/>
      <c r="L200" s="8"/>
      <c r="M200" s="8"/>
      <c r="N200" s="8"/>
      <c r="O200" s="8"/>
      <c r="P200" s="8"/>
      <c r="Q200" s="8"/>
      <c r="R200" s="8"/>
      <c r="S200" s="8"/>
      <c r="T200" s="8"/>
      <c r="U200" s="8"/>
      <c r="V200" s="8"/>
      <c r="W200" s="8"/>
      <c r="X200" s="8"/>
      <c r="Y200" s="8"/>
      <c r="Z200" s="8"/>
    </row>
    <row r="201" spans="1:26" ht="12.75" customHeight="1">
      <c r="A201" s="8"/>
      <c r="B201" s="8"/>
      <c r="C201" s="77"/>
      <c r="D201" s="917"/>
      <c r="E201" s="8"/>
      <c r="F201" s="8"/>
      <c r="G201" s="8"/>
      <c r="H201" s="8"/>
      <c r="I201" s="982"/>
      <c r="J201" s="982"/>
      <c r="K201" s="8"/>
      <c r="L201" s="8"/>
      <c r="M201" s="8"/>
      <c r="N201" s="8"/>
      <c r="O201" s="8"/>
      <c r="P201" s="8"/>
      <c r="Q201" s="8"/>
      <c r="R201" s="8"/>
      <c r="S201" s="8"/>
      <c r="T201" s="8"/>
      <c r="U201" s="8"/>
      <c r="V201" s="8"/>
      <c r="W201" s="8"/>
      <c r="X201" s="8"/>
      <c r="Y201" s="8"/>
      <c r="Z201" s="8"/>
    </row>
    <row r="202" spans="1:26" ht="12.75" customHeight="1">
      <c r="A202" s="8"/>
      <c r="B202" s="8"/>
      <c r="C202" s="77"/>
      <c r="D202" s="917"/>
      <c r="E202" s="8"/>
      <c r="F202" s="8"/>
      <c r="G202" s="8"/>
      <c r="H202" s="8"/>
      <c r="I202" s="982"/>
      <c r="J202" s="982"/>
      <c r="K202" s="8"/>
      <c r="L202" s="8"/>
      <c r="M202" s="8"/>
      <c r="N202" s="8"/>
      <c r="O202" s="8"/>
      <c r="P202" s="8"/>
      <c r="Q202" s="8"/>
      <c r="R202" s="8"/>
      <c r="S202" s="8"/>
      <c r="T202" s="8"/>
      <c r="U202" s="8"/>
      <c r="V202" s="8"/>
      <c r="W202" s="8"/>
      <c r="X202" s="8"/>
      <c r="Y202" s="8"/>
      <c r="Z202" s="8"/>
    </row>
    <row r="203" spans="1:26" ht="12.75" customHeight="1">
      <c r="A203" s="8"/>
      <c r="B203" s="8"/>
      <c r="C203" s="77"/>
      <c r="D203" s="917"/>
      <c r="E203" s="8"/>
      <c r="F203" s="8"/>
      <c r="G203" s="8"/>
      <c r="H203" s="8"/>
      <c r="I203" s="982"/>
      <c r="J203" s="982"/>
      <c r="K203" s="8"/>
      <c r="L203" s="8"/>
      <c r="M203" s="8"/>
      <c r="N203" s="8"/>
      <c r="O203" s="8"/>
      <c r="P203" s="8"/>
      <c r="Q203" s="8"/>
      <c r="R203" s="8"/>
      <c r="S203" s="8"/>
      <c r="T203" s="8"/>
      <c r="U203" s="8"/>
      <c r="V203" s="8"/>
      <c r="W203" s="8"/>
      <c r="X203" s="8"/>
      <c r="Y203" s="8"/>
      <c r="Z203" s="8"/>
    </row>
    <row r="204" spans="1:26" ht="12.75" customHeight="1">
      <c r="A204" s="8"/>
      <c r="B204" s="8"/>
      <c r="C204" s="77"/>
      <c r="D204" s="917"/>
      <c r="E204" s="8"/>
      <c r="F204" s="8"/>
      <c r="G204" s="8"/>
      <c r="H204" s="8"/>
      <c r="I204" s="982"/>
      <c r="J204" s="982"/>
      <c r="K204" s="8"/>
      <c r="L204" s="8"/>
      <c r="M204" s="8"/>
      <c r="N204" s="8"/>
      <c r="O204" s="8"/>
      <c r="P204" s="8"/>
      <c r="Q204" s="8"/>
      <c r="R204" s="8"/>
      <c r="S204" s="8"/>
      <c r="T204" s="8"/>
      <c r="U204" s="8"/>
      <c r="V204" s="8"/>
      <c r="W204" s="8"/>
      <c r="X204" s="8"/>
      <c r="Y204" s="8"/>
      <c r="Z204" s="8"/>
    </row>
    <row r="205" spans="1:26" ht="12.75" customHeight="1">
      <c r="A205" s="8"/>
      <c r="B205" s="8"/>
      <c r="C205" s="77"/>
      <c r="D205" s="917"/>
      <c r="E205" s="8"/>
      <c r="F205" s="8"/>
      <c r="G205" s="8"/>
      <c r="H205" s="8"/>
      <c r="I205" s="982"/>
      <c r="J205" s="982"/>
      <c r="K205" s="8"/>
      <c r="L205" s="8"/>
      <c r="M205" s="8"/>
      <c r="N205" s="8"/>
      <c r="O205" s="8"/>
      <c r="P205" s="8"/>
      <c r="Q205" s="8"/>
      <c r="R205" s="8"/>
      <c r="S205" s="8"/>
      <c r="T205" s="8"/>
      <c r="U205" s="8"/>
      <c r="V205" s="8"/>
      <c r="W205" s="8"/>
      <c r="X205" s="8"/>
      <c r="Y205" s="8"/>
      <c r="Z205" s="8"/>
    </row>
    <row r="206" spans="1:26" ht="12.75" customHeight="1">
      <c r="A206" s="8"/>
      <c r="B206" s="8"/>
      <c r="C206" s="77"/>
      <c r="D206" s="917"/>
      <c r="E206" s="8"/>
      <c r="F206" s="8"/>
      <c r="G206" s="8"/>
      <c r="H206" s="8"/>
      <c r="I206" s="982"/>
      <c r="J206" s="982"/>
      <c r="K206" s="8"/>
      <c r="L206" s="8"/>
      <c r="M206" s="8"/>
      <c r="N206" s="8"/>
      <c r="O206" s="8"/>
      <c r="P206" s="8"/>
      <c r="Q206" s="8"/>
      <c r="R206" s="8"/>
      <c r="S206" s="8"/>
      <c r="T206" s="8"/>
      <c r="U206" s="8"/>
      <c r="V206" s="8"/>
      <c r="W206" s="8"/>
      <c r="X206" s="8"/>
      <c r="Y206" s="8"/>
      <c r="Z206" s="8"/>
    </row>
    <row r="207" spans="1:26" ht="12.75" customHeight="1">
      <c r="A207" s="8"/>
      <c r="B207" s="8"/>
      <c r="C207" s="77"/>
      <c r="D207" s="917"/>
      <c r="E207" s="8"/>
      <c r="F207" s="8"/>
      <c r="G207" s="8"/>
      <c r="H207" s="8"/>
      <c r="I207" s="982"/>
      <c r="J207" s="982"/>
      <c r="K207" s="8"/>
      <c r="L207" s="8"/>
      <c r="M207" s="8"/>
      <c r="N207" s="8"/>
      <c r="O207" s="8"/>
      <c r="P207" s="8"/>
      <c r="Q207" s="8"/>
      <c r="R207" s="8"/>
      <c r="S207" s="8"/>
      <c r="T207" s="8"/>
      <c r="U207" s="8"/>
      <c r="V207" s="8"/>
      <c r="W207" s="8"/>
      <c r="X207" s="8"/>
      <c r="Y207" s="8"/>
      <c r="Z207" s="8"/>
    </row>
    <row r="208" spans="1:26" ht="12.75" customHeight="1">
      <c r="A208" s="8"/>
      <c r="B208" s="8"/>
      <c r="C208" s="77"/>
      <c r="D208" s="917"/>
      <c r="E208" s="8"/>
      <c r="F208" s="8"/>
      <c r="G208" s="8"/>
      <c r="H208" s="8"/>
      <c r="I208" s="982"/>
      <c r="J208" s="982"/>
      <c r="K208" s="8"/>
      <c r="L208" s="8"/>
      <c r="M208" s="8"/>
      <c r="N208" s="8"/>
      <c r="O208" s="8"/>
      <c r="P208" s="8"/>
      <c r="Q208" s="8"/>
      <c r="R208" s="8"/>
      <c r="S208" s="8"/>
      <c r="T208" s="8"/>
      <c r="U208" s="8"/>
      <c r="V208" s="8"/>
      <c r="W208" s="8"/>
      <c r="X208" s="8"/>
      <c r="Y208" s="8"/>
      <c r="Z208" s="8"/>
    </row>
    <row r="209" spans="1:26" ht="12.75" customHeight="1">
      <c r="A209" s="8"/>
      <c r="B209" s="8"/>
      <c r="C209" s="77"/>
      <c r="D209" s="917"/>
      <c r="E209" s="8"/>
      <c r="F209" s="8"/>
      <c r="G209" s="8"/>
      <c r="H209" s="8"/>
      <c r="I209" s="982"/>
      <c r="J209" s="982"/>
      <c r="K209" s="8"/>
      <c r="L209" s="8"/>
      <c r="M209" s="8"/>
      <c r="N209" s="8"/>
      <c r="O209" s="8"/>
      <c r="P209" s="8"/>
      <c r="Q209" s="8"/>
      <c r="R209" s="8"/>
      <c r="S209" s="8"/>
      <c r="T209" s="8"/>
      <c r="U209" s="8"/>
      <c r="V209" s="8"/>
      <c r="W209" s="8"/>
      <c r="X209" s="8"/>
      <c r="Y209" s="8"/>
      <c r="Z209" s="8"/>
    </row>
    <row r="210" spans="1:26" ht="12.75" customHeight="1">
      <c r="A210" s="8"/>
      <c r="B210" s="8"/>
      <c r="C210" s="77"/>
      <c r="D210" s="917"/>
      <c r="E210" s="8"/>
      <c r="F210" s="8"/>
      <c r="G210" s="8"/>
      <c r="H210" s="8"/>
      <c r="I210" s="982"/>
      <c r="J210" s="982"/>
      <c r="K210" s="8"/>
      <c r="L210" s="8"/>
      <c r="M210" s="8"/>
      <c r="N210" s="8"/>
      <c r="O210" s="8"/>
      <c r="P210" s="8"/>
      <c r="Q210" s="8"/>
      <c r="R210" s="8"/>
      <c r="S210" s="8"/>
      <c r="T210" s="8"/>
      <c r="U210" s="8"/>
      <c r="V210" s="8"/>
      <c r="W210" s="8"/>
      <c r="X210" s="8"/>
      <c r="Y210" s="8"/>
      <c r="Z210" s="8"/>
    </row>
    <row r="211" spans="1:26" ht="12.75" customHeight="1">
      <c r="A211" s="8"/>
      <c r="B211" s="8"/>
      <c r="C211" s="77"/>
      <c r="D211" s="917"/>
      <c r="E211" s="8"/>
      <c r="F211" s="8"/>
      <c r="G211" s="8"/>
      <c r="H211" s="8"/>
      <c r="I211" s="982"/>
      <c r="J211" s="982"/>
      <c r="K211" s="8"/>
      <c r="L211" s="8"/>
      <c r="M211" s="8"/>
      <c r="N211" s="8"/>
      <c r="O211" s="8"/>
      <c r="P211" s="8"/>
      <c r="Q211" s="8"/>
      <c r="R211" s="8"/>
      <c r="S211" s="8"/>
      <c r="T211" s="8"/>
      <c r="U211" s="8"/>
      <c r="V211" s="8"/>
      <c r="W211" s="8"/>
      <c r="X211" s="8"/>
      <c r="Y211" s="8"/>
      <c r="Z211" s="8"/>
    </row>
    <row r="212" spans="1:26" ht="12.75" customHeight="1">
      <c r="A212" s="8"/>
      <c r="B212" s="8"/>
      <c r="C212" s="77"/>
      <c r="D212" s="917"/>
      <c r="E212" s="8"/>
      <c r="F212" s="8"/>
      <c r="G212" s="8"/>
      <c r="H212" s="8"/>
      <c r="I212" s="982"/>
      <c r="J212" s="982"/>
      <c r="K212" s="8"/>
      <c r="L212" s="8"/>
      <c r="M212" s="8"/>
      <c r="N212" s="8"/>
      <c r="O212" s="8"/>
      <c r="P212" s="8"/>
      <c r="Q212" s="8"/>
      <c r="R212" s="8"/>
      <c r="S212" s="8"/>
      <c r="T212" s="8"/>
      <c r="U212" s="8"/>
      <c r="V212" s="8"/>
      <c r="W212" s="8"/>
      <c r="X212" s="8"/>
      <c r="Y212" s="8"/>
      <c r="Z212" s="8"/>
    </row>
    <row r="213" spans="1:26" ht="12.75" customHeight="1">
      <c r="A213" s="8"/>
      <c r="B213" s="8"/>
      <c r="C213" s="77"/>
      <c r="D213" s="917"/>
      <c r="E213" s="8"/>
      <c r="F213" s="8"/>
      <c r="G213" s="8"/>
      <c r="H213" s="8"/>
      <c r="I213" s="982"/>
      <c r="J213" s="982"/>
      <c r="K213" s="8"/>
      <c r="L213" s="8"/>
      <c r="M213" s="8"/>
      <c r="N213" s="8"/>
      <c r="O213" s="8"/>
      <c r="P213" s="8"/>
      <c r="Q213" s="8"/>
      <c r="R213" s="8"/>
      <c r="S213" s="8"/>
      <c r="T213" s="8"/>
      <c r="U213" s="8"/>
      <c r="V213" s="8"/>
      <c r="W213" s="8"/>
      <c r="X213" s="8"/>
      <c r="Y213" s="8"/>
      <c r="Z213" s="8"/>
    </row>
    <row r="214" spans="1:26" ht="12.75" customHeight="1">
      <c r="A214" s="8"/>
      <c r="B214" s="8"/>
      <c r="C214" s="77"/>
      <c r="D214" s="917"/>
      <c r="E214" s="8"/>
      <c r="F214" s="8"/>
      <c r="G214" s="8"/>
      <c r="H214" s="8"/>
      <c r="I214" s="982"/>
      <c r="J214" s="982"/>
      <c r="K214" s="8"/>
      <c r="L214" s="8"/>
      <c r="M214" s="8"/>
      <c r="N214" s="8"/>
      <c r="O214" s="8"/>
      <c r="P214" s="8"/>
      <c r="Q214" s="8"/>
      <c r="R214" s="8"/>
      <c r="S214" s="8"/>
      <c r="T214" s="8"/>
      <c r="U214" s="8"/>
      <c r="V214" s="8"/>
      <c r="W214" s="8"/>
      <c r="X214" s="8"/>
      <c r="Y214" s="8"/>
      <c r="Z214" s="8"/>
    </row>
    <row r="215" spans="1:26" ht="12.75" customHeight="1">
      <c r="A215" s="8"/>
      <c r="B215" s="8"/>
      <c r="C215" s="77"/>
      <c r="D215" s="917"/>
      <c r="E215" s="8"/>
      <c r="F215" s="8"/>
      <c r="G215" s="8"/>
      <c r="H215" s="8"/>
      <c r="I215" s="982"/>
      <c r="J215" s="982"/>
      <c r="K215" s="8"/>
      <c r="L215" s="8"/>
      <c r="M215" s="8"/>
      <c r="N215" s="8"/>
      <c r="O215" s="8"/>
      <c r="P215" s="8"/>
      <c r="Q215" s="8"/>
      <c r="R215" s="8"/>
      <c r="S215" s="8"/>
      <c r="T215" s="8"/>
      <c r="U215" s="8"/>
      <c r="V215" s="8"/>
      <c r="W215" s="8"/>
      <c r="X215" s="8"/>
      <c r="Y215" s="8"/>
      <c r="Z215" s="8"/>
    </row>
    <row r="216" spans="1:26" ht="12.75" customHeight="1">
      <c r="A216" s="8"/>
      <c r="B216" s="8"/>
      <c r="C216" s="77"/>
      <c r="D216" s="917"/>
      <c r="E216" s="8"/>
      <c r="F216" s="8"/>
      <c r="G216" s="8"/>
      <c r="H216" s="8"/>
      <c r="I216" s="982"/>
      <c r="J216" s="982"/>
      <c r="K216" s="8"/>
      <c r="L216" s="8"/>
      <c r="M216" s="8"/>
      <c r="N216" s="8"/>
      <c r="O216" s="8"/>
      <c r="P216" s="8"/>
      <c r="Q216" s="8"/>
      <c r="R216" s="8"/>
      <c r="S216" s="8"/>
      <c r="T216" s="8"/>
      <c r="U216" s="8"/>
      <c r="V216" s="8"/>
      <c r="W216" s="8"/>
      <c r="X216" s="8"/>
      <c r="Y216" s="8"/>
      <c r="Z216" s="8"/>
    </row>
    <row r="217" spans="1:26" ht="12.75" customHeight="1">
      <c r="A217" s="8"/>
      <c r="B217" s="8"/>
      <c r="C217" s="77"/>
      <c r="D217" s="917"/>
      <c r="E217" s="8"/>
      <c r="F217" s="8"/>
      <c r="G217" s="8"/>
      <c r="H217" s="8"/>
      <c r="I217" s="982"/>
      <c r="J217" s="982"/>
      <c r="K217" s="8"/>
      <c r="L217" s="8"/>
      <c r="M217" s="8"/>
      <c r="N217" s="8"/>
      <c r="O217" s="8"/>
      <c r="P217" s="8"/>
      <c r="Q217" s="8"/>
      <c r="R217" s="8"/>
      <c r="S217" s="8"/>
      <c r="T217" s="8"/>
      <c r="U217" s="8"/>
      <c r="V217" s="8"/>
      <c r="W217" s="8"/>
      <c r="X217" s="8"/>
      <c r="Y217" s="8"/>
      <c r="Z217" s="8"/>
    </row>
    <row r="218" spans="1:26" ht="12.75" customHeight="1">
      <c r="A218" s="8"/>
      <c r="B218" s="8"/>
      <c r="C218" s="77"/>
      <c r="D218" s="917"/>
      <c r="E218" s="8"/>
      <c r="F218" s="8"/>
      <c r="G218" s="8"/>
      <c r="H218" s="8"/>
      <c r="I218" s="982"/>
      <c r="J218" s="982"/>
      <c r="K218" s="8"/>
      <c r="L218" s="8"/>
      <c r="M218" s="8"/>
      <c r="N218" s="8"/>
      <c r="O218" s="8"/>
      <c r="P218" s="8"/>
      <c r="Q218" s="8"/>
      <c r="R218" s="8"/>
      <c r="S218" s="8"/>
      <c r="T218" s="8"/>
      <c r="U218" s="8"/>
      <c r="V218" s="8"/>
      <c r="W218" s="8"/>
      <c r="X218" s="8"/>
      <c r="Y218" s="8"/>
      <c r="Z218" s="8"/>
    </row>
    <row r="219" spans="1:26" ht="12.75" customHeight="1">
      <c r="A219" s="8"/>
      <c r="B219" s="8"/>
      <c r="C219" s="77"/>
      <c r="D219" s="917"/>
      <c r="E219" s="8"/>
      <c r="F219" s="8"/>
      <c r="G219" s="8"/>
      <c r="H219" s="8"/>
      <c r="I219" s="982"/>
      <c r="J219" s="982"/>
      <c r="K219" s="8"/>
      <c r="L219" s="8"/>
      <c r="M219" s="8"/>
      <c r="N219" s="8"/>
      <c r="O219" s="8"/>
      <c r="P219" s="8"/>
      <c r="Q219" s="8"/>
      <c r="R219" s="8"/>
      <c r="S219" s="8"/>
      <c r="T219" s="8"/>
      <c r="U219" s="8"/>
      <c r="V219" s="8"/>
      <c r="W219" s="8"/>
      <c r="X219" s="8"/>
      <c r="Y219" s="8"/>
      <c r="Z219" s="8"/>
    </row>
    <row r="220" spans="1:26" ht="12.75" customHeight="1">
      <c r="A220" s="8"/>
      <c r="B220" s="8"/>
      <c r="C220" s="77"/>
      <c r="D220" s="917"/>
      <c r="E220" s="8"/>
      <c r="F220" s="8"/>
      <c r="G220" s="8"/>
      <c r="H220" s="8"/>
      <c r="I220" s="982"/>
      <c r="J220" s="982"/>
      <c r="K220" s="8"/>
      <c r="L220" s="8"/>
      <c r="M220" s="8"/>
      <c r="N220" s="8"/>
      <c r="O220" s="8"/>
      <c r="P220" s="8"/>
      <c r="Q220" s="8"/>
      <c r="R220" s="8"/>
      <c r="S220" s="8"/>
      <c r="T220" s="8"/>
      <c r="U220" s="8"/>
      <c r="V220" s="8"/>
      <c r="W220" s="8"/>
      <c r="X220" s="8"/>
      <c r="Y220" s="8"/>
      <c r="Z220" s="8"/>
    </row>
    <row r="221" spans="1:26" ht="12.75" customHeight="1">
      <c r="A221" s="8"/>
      <c r="B221" s="8"/>
      <c r="C221" s="77"/>
      <c r="D221" s="917"/>
      <c r="E221" s="8"/>
      <c r="F221" s="8"/>
      <c r="G221" s="8"/>
      <c r="H221" s="8"/>
      <c r="I221" s="982"/>
      <c r="J221" s="982"/>
      <c r="K221" s="8"/>
      <c r="L221" s="8"/>
      <c r="M221" s="8"/>
      <c r="N221" s="8"/>
      <c r="O221" s="8"/>
      <c r="P221" s="8"/>
      <c r="Q221" s="8"/>
      <c r="R221" s="8"/>
      <c r="S221" s="8"/>
      <c r="T221" s="8"/>
      <c r="U221" s="8"/>
      <c r="V221" s="8"/>
      <c r="W221" s="8"/>
      <c r="X221" s="8"/>
      <c r="Y221" s="8"/>
      <c r="Z221" s="8"/>
    </row>
    <row r="222" spans="1:26" ht="12.75" customHeight="1">
      <c r="A222" s="8"/>
      <c r="B222" s="8"/>
      <c r="C222" s="77"/>
      <c r="D222" s="917"/>
      <c r="E222" s="8"/>
      <c r="F222" s="8"/>
      <c r="G222" s="8"/>
      <c r="H222" s="8"/>
      <c r="I222" s="982"/>
      <c r="J222" s="982"/>
      <c r="K222" s="8"/>
      <c r="L222" s="8"/>
      <c r="M222" s="8"/>
      <c r="N222" s="8"/>
      <c r="O222" s="8"/>
      <c r="P222" s="8"/>
      <c r="Q222" s="8"/>
      <c r="R222" s="8"/>
      <c r="S222" s="8"/>
      <c r="T222" s="8"/>
      <c r="U222" s="8"/>
      <c r="V222" s="8"/>
      <c r="W222" s="8"/>
      <c r="X222" s="8"/>
      <c r="Y222" s="8"/>
      <c r="Z222" s="8"/>
    </row>
    <row r="223" spans="1:26" ht="12.75" customHeight="1">
      <c r="A223" s="8"/>
      <c r="B223" s="8"/>
      <c r="C223" s="77"/>
      <c r="D223" s="917"/>
      <c r="E223" s="8"/>
      <c r="F223" s="8"/>
      <c r="G223" s="8"/>
      <c r="H223" s="8"/>
      <c r="I223" s="982"/>
      <c r="J223" s="982"/>
      <c r="K223" s="8"/>
      <c r="L223" s="8"/>
      <c r="M223" s="8"/>
      <c r="N223" s="8"/>
      <c r="O223" s="8"/>
      <c r="P223" s="8"/>
      <c r="Q223" s="8"/>
      <c r="R223" s="8"/>
      <c r="S223" s="8"/>
      <c r="T223" s="8"/>
      <c r="U223" s="8"/>
      <c r="V223" s="8"/>
      <c r="W223" s="8"/>
      <c r="X223" s="8"/>
      <c r="Y223" s="8"/>
      <c r="Z223" s="8"/>
    </row>
    <row r="224" spans="1:26" ht="12.75" customHeight="1">
      <c r="A224" s="8"/>
      <c r="B224" s="8"/>
      <c r="C224" s="77"/>
      <c r="D224" s="917"/>
      <c r="E224" s="8"/>
      <c r="F224" s="8"/>
      <c r="G224" s="8"/>
      <c r="H224" s="8"/>
      <c r="I224" s="982"/>
      <c r="J224" s="982"/>
      <c r="K224" s="8"/>
      <c r="L224" s="8"/>
      <c r="M224" s="8"/>
      <c r="N224" s="8"/>
      <c r="O224" s="8"/>
      <c r="P224" s="8"/>
      <c r="Q224" s="8"/>
      <c r="R224" s="8"/>
      <c r="S224" s="8"/>
      <c r="T224" s="8"/>
      <c r="U224" s="8"/>
      <c r="V224" s="8"/>
      <c r="W224" s="8"/>
      <c r="X224" s="8"/>
      <c r="Y224" s="8"/>
      <c r="Z224" s="8"/>
    </row>
    <row r="225" spans="1:26" ht="12.75" customHeight="1">
      <c r="A225" s="8"/>
      <c r="B225" s="8"/>
      <c r="C225" s="77"/>
      <c r="D225" s="917"/>
      <c r="E225" s="8"/>
      <c r="F225" s="8"/>
      <c r="G225" s="8"/>
      <c r="H225" s="8"/>
      <c r="I225" s="982"/>
      <c r="J225" s="982"/>
      <c r="K225" s="8"/>
      <c r="L225" s="8"/>
      <c r="M225" s="8"/>
      <c r="N225" s="8"/>
      <c r="O225" s="8"/>
      <c r="P225" s="8"/>
      <c r="Q225" s="8"/>
      <c r="R225" s="8"/>
      <c r="S225" s="8"/>
      <c r="T225" s="8"/>
      <c r="U225" s="8"/>
      <c r="V225" s="8"/>
      <c r="W225" s="8"/>
      <c r="X225" s="8"/>
      <c r="Y225" s="8"/>
      <c r="Z225" s="8"/>
    </row>
    <row r="226" spans="1:26" ht="12.75" customHeight="1">
      <c r="A226" s="8"/>
      <c r="B226" s="8"/>
      <c r="C226" s="77"/>
      <c r="D226" s="917"/>
      <c r="E226" s="8"/>
      <c r="F226" s="8"/>
      <c r="G226" s="8"/>
      <c r="H226" s="8"/>
      <c r="I226" s="982"/>
      <c r="J226" s="982"/>
      <c r="K226" s="8"/>
      <c r="L226" s="8"/>
      <c r="M226" s="8"/>
      <c r="N226" s="8"/>
      <c r="O226" s="8"/>
      <c r="P226" s="8"/>
      <c r="Q226" s="8"/>
      <c r="R226" s="8"/>
      <c r="S226" s="8"/>
      <c r="T226" s="8"/>
      <c r="U226" s="8"/>
      <c r="V226" s="8"/>
      <c r="W226" s="8"/>
      <c r="X226" s="8"/>
      <c r="Y226" s="8"/>
      <c r="Z226" s="8"/>
    </row>
    <row r="227" spans="1:26" ht="12.75" customHeight="1">
      <c r="A227" s="8"/>
      <c r="B227" s="8"/>
      <c r="C227" s="77"/>
      <c r="D227" s="917"/>
      <c r="E227" s="8"/>
      <c r="F227" s="8"/>
      <c r="G227" s="8"/>
      <c r="H227" s="8"/>
      <c r="I227" s="982"/>
      <c r="J227" s="982"/>
      <c r="K227" s="8"/>
      <c r="L227" s="8"/>
      <c r="M227" s="8"/>
      <c r="N227" s="8"/>
      <c r="O227" s="8"/>
      <c r="P227" s="8"/>
      <c r="Q227" s="8"/>
      <c r="R227" s="8"/>
      <c r="S227" s="8"/>
      <c r="T227" s="8"/>
      <c r="U227" s="8"/>
      <c r="V227" s="8"/>
      <c r="W227" s="8"/>
      <c r="X227" s="8"/>
      <c r="Y227" s="8"/>
      <c r="Z227" s="8"/>
    </row>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27"/>
  <mergeCells count="2">
    <mergeCell ref="A1:K1"/>
    <mergeCell ref="E3:H3"/>
  </mergeCell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10.85546875" customWidth="1"/>
    <col min="2" max="2" width="9.140625" customWidth="1"/>
    <col min="3" max="3" width="46.140625" customWidth="1"/>
    <col min="4" max="4" width="17.140625" customWidth="1"/>
    <col min="5" max="6" width="9.85546875" customWidth="1"/>
    <col min="7" max="7" width="8.140625" customWidth="1"/>
    <col min="8" max="8" width="12.140625" customWidth="1"/>
    <col min="9" max="9" width="32.140625" customWidth="1"/>
    <col min="10" max="10" width="36.140625" customWidth="1"/>
    <col min="11" max="11" width="13.85546875" customWidth="1"/>
    <col min="12" max="26" width="8.7109375" customWidth="1"/>
  </cols>
  <sheetData>
    <row r="1" spans="1:26" ht="12.75" customHeight="1">
      <c r="A1" s="1197" t="s">
        <v>5839</v>
      </c>
      <c r="B1" s="1177"/>
      <c r="C1" s="1177"/>
      <c r="D1" s="1177"/>
      <c r="E1" s="1177"/>
      <c r="F1" s="1177"/>
      <c r="G1" s="1177"/>
      <c r="H1" s="1177"/>
      <c r="I1" s="1177"/>
      <c r="J1" s="1177"/>
      <c r="K1" s="1177"/>
      <c r="L1" s="7"/>
      <c r="M1" s="7"/>
      <c r="N1" s="7"/>
      <c r="O1" s="7"/>
      <c r="P1" s="7"/>
      <c r="Q1" s="7"/>
      <c r="R1" s="7"/>
      <c r="S1" s="7"/>
      <c r="T1" s="7"/>
      <c r="U1" s="7"/>
      <c r="V1" s="7"/>
      <c r="W1" s="7"/>
      <c r="X1" s="7"/>
      <c r="Y1" s="7"/>
      <c r="Z1" s="7"/>
    </row>
    <row r="2" spans="1:26" ht="12.75" customHeight="1">
      <c r="A2" s="97" t="str">
        <f>HYPERLINK("#Index!F11", "Index Pg")</f>
        <v>Index Pg</v>
      </c>
      <c r="B2" s="96"/>
      <c r="C2" s="60" t="str">
        <f>HYPERLINK("#'Budget Summary II'!A3:B5", "Budget Summary II")</f>
        <v>Budget Summary II</v>
      </c>
      <c r="D2" s="333"/>
      <c r="E2" s="333"/>
      <c r="F2" s="333"/>
      <c r="G2" s="333"/>
      <c r="H2" s="333"/>
      <c r="I2" s="333"/>
      <c r="J2" s="333"/>
      <c r="K2" s="766"/>
      <c r="L2" s="7"/>
      <c r="M2" s="7"/>
      <c r="N2" s="7"/>
      <c r="O2" s="7"/>
      <c r="P2" s="7"/>
      <c r="Q2" s="7"/>
      <c r="R2" s="7"/>
      <c r="S2" s="7"/>
      <c r="T2" s="7"/>
      <c r="U2" s="7"/>
      <c r="V2" s="7"/>
      <c r="W2" s="7"/>
      <c r="X2" s="7"/>
      <c r="Y2" s="7"/>
      <c r="Z2" s="7"/>
    </row>
    <row r="3" spans="1:26" ht="12.75" customHeight="1">
      <c r="A3" s="63" t="s">
        <v>150</v>
      </c>
      <c r="B3" s="63" t="s">
        <v>151</v>
      </c>
      <c r="C3" s="63" t="s">
        <v>12</v>
      </c>
      <c r="D3" s="63" t="s">
        <v>431</v>
      </c>
      <c r="E3" s="1174" t="s">
        <v>5791</v>
      </c>
      <c r="F3" s="1160"/>
      <c r="G3" s="1160"/>
      <c r="H3" s="1158"/>
      <c r="I3" s="63" t="s">
        <v>433</v>
      </c>
      <c r="J3" s="63" t="s">
        <v>435</v>
      </c>
      <c r="K3" s="106" t="s">
        <v>434</v>
      </c>
      <c r="L3" s="1032"/>
      <c r="M3" s="1032"/>
      <c r="N3" s="1032"/>
      <c r="O3" s="1032"/>
      <c r="P3" s="1032"/>
      <c r="Q3" s="1032"/>
      <c r="R3" s="1032"/>
      <c r="S3" s="1032"/>
      <c r="T3" s="1032"/>
      <c r="U3" s="1032"/>
      <c r="V3" s="1032"/>
      <c r="W3" s="1032"/>
      <c r="X3" s="1032"/>
      <c r="Y3" s="1032"/>
      <c r="Z3" s="1032"/>
    </row>
    <row r="4" spans="1:26" ht="12.75" customHeight="1">
      <c r="A4" s="63"/>
      <c r="B4" s="63"/>
      <c r="C4" s="63"/>
      <c r="D4" s="63"/>
      <c r="E4" s="63" t="s">
        <v>442</v>
      </c>
      <c r="F4" s="106" t="s">
        <v>443</v>
      </c>
      <c r="G4" s="63" t="s">
        <v>444</v>
      </c>
      <c r="H4" s="106" t="s">
        <v>445</v>
      </c>
      <c r="I4" s="63"/>
      <c r="J4" s="63"/>
      <c r="K4" s="106"/>
      <c r="L4" s="1032"/>
      <c r="M4" s="1032"/>
      <c r="N4" s="1032"/>
      <c r="O4" s="1032"/>
      <c r="P4" s="1032"/>
      <c r="Q4" s="1032"/>
      <c r="R4" s="1032"/>
      <c r="S4" s="1032"/>
      <c r="T4" s="1032"/>
      <c r="U4" s="1032"/>
      <c r="V4" s="1032"/>
      <c r="W4" s="1032"/>
      <c r="X4" s="1032"/>
      <c r="Y4" s="1032"/>
      <c r="Z4" s="1032"/>
    </row>
    <row r="5" spans="1:26" ht="12.75" customHeight="1">
      <c r="A5" s="1015"/>
      <c r="B5" s="1015"/>
      <c r="C5" s="1014" t="s">
        <v>5840</v>
      </c>
      <c r="D5" s="1014"/>
      <c r="E5" s="1013"/>
      <c r="F5" s="1018"/>
      <c r="G5" s="1013"/>
      <c r="H5" s="1018">
        <f>H23+H19+H12+H6</f>
        <v>21.55</v>
      </c>
      <c r="I5" s="1014"/>
      <c r="J5" s="1014"/>
      <c r="K5" s="1018">
        <f>K23+K19+K12+K6</f>
        <v>0</v>
      </c>
      <c r="L5" s="1030"/>
      <c r="M5" s="1030"/>
      <c r="N5" s="1030"/>
      <c r="O5" s="1030"/>
      <c r="P5" s="1030"/>
      <c r="Q5" s="1030"/>
      <c r="R5" s="1030"/>
      <c r="S5" s="1030"/>
      <c r="T5" s="1030"/>
      <c r="U5" s="1030"/>
      <c r="V5" s="1030"/>
      <c r="W5" s="1030"/>
      <c r="X5" s="1030"/>
      <c r="Y5" s="1030"/>
      <c r="Z5" s="1030"/>
    </row>
    <row r="6" spans="1:26" ht="12.75" customHeight="1">
      <c r="A6" s="64">
        <f>'6.Procurement Annex'!A6</f>
        <v>6</v>
      </c>
      <c r="B6" s="64"/>
      <c r="C6" s="64" t="str">
        <f>'6.Procurement Annex'!C6</f>
        <v>Procurement</v>
      </c>
      <c r="D6" s="64"/>
      <c r="E6" s="64"/>
      <c r="F6" s="64"/>
      <c r="G6" s="64"/>
      <c r="H6" s="65">
        <f t="shared" ref="H6:H8" si="0">H7</f>
        <v>19.75</v>
      </c>
      <c r="I6" s="64"/>
      <c r="J6" s="64"/>
      <c r="K6" s="65">
        <f t="shared" ref="K6:K8" si="1">K7</f>
        <v>0</v>
      </c>
      <c r="L6" s="7"/>
      <c r="M6" s="7"/>
      <c r="N6" s="7"/>
      <c r="O6" s="7"/>
      <c r="P6" s="7"/>
      <c r="Q6" s="7"/>
      <c r="R6" s="7"/>
      <c r="S6" s="7"/>
      <c r="T6" s="7"/>
      <c r="U6" s="7"/>
      <c r="V6" s="7"/>
      <c r="W6" s="7"/>
      <c r="X6" s="7"/>
      <c r="Y6" s="7"/>
      <c r="Z6" s="7"/>
    </row>
    <row r="7" spans="1:26" ht="12.75" customHeight="1">
      <c r="A7" s="67">
        <f>'6.Procurement Annex'!A7</f>
        <v>6.1</v>
      </c>
      <c r="B7" s="67"/>
      <c r="C7" s="67" t="str">
        <f>'6.Procurement Annex'!C7</f>
        <v>Procurement of Equipment</v>
      </c>
      <c r="D7" s="67"/>
      <c r="E7" s="67"/>
      <c r="F7" s="67"/>
      <c r="G7" s="67"/>
      <c r="H7" s="68">
        <f t="shared" si="0"/>
        <v>19.75</v>
      </c>
      <c r="I7" s="67"/>
      <c r="J7" s="67"/>
      <c r="K7" s="68">
        <f t="shared" si="1"/>
        <v>0</v>
      </c>
      <c r="L7" s="7"/>
      <c r="M7" s="7"/>
      <c r="N7" s="7"/>
      <c r="O7" s="7"/>
      <c r="P7" s="7"/>
      <c r="Q7" s="7"/>
      <c r="R7" s="7"/>
      <c r="S7" s="7"/>
      <c r="T7" s="7"/>
      <c r="U7" s="7"/>
      <c r="V7" s="7"/>
      <c r="W7" s="7"/>
      <c r="X7" s="7"/>
      <c r="Y7" s="7"/>
      <c r="Z7" s="7"/>
    </row>
    <row r="8" spans="1:26" ht="12.75" customHeight="1">
      <c r="A8" s="117" t="str">
        <f>'6.Procurement Annex'!A8</f>
        <v>6.1.1</v>
      </c>
      <c r="B8" s="117"/>
      <c r="C8" s="78" t="str">
        <f>'6.Procurement Annex'!C8</f>
        <v>Procurement of Bio-medical Equipment</v>
      </c>
      <c r="D8" s="78"/>
      <c r="E8" s="117"/>
      <c r="F8" s="117"/>
      <c r="G8" s="117"/>
      <c r="H8" s="265">
        <f t="shared" si="0"/>
        <v>19.75</v>
      </c>
      <c r="I8" s="78"/>
      <c r="J8" s="78"/>
      <c r="K8" s="265">
        <f t="shared" si="1"/>
        <v>0</v>
      </c>
      <c r="L8" s="7"/>
      <c r="M8" s="7"/>
      <c r="N8" s="7"/>
      <c r="O8" s="7"/>
      <c r="P8" s="7"/>
      <c r="Q8" s="7"/>
      <c r="R8" s="7"/>
      <c r="S8" s="7"/>
      <c r="T8" s="7"/>
      <c r="U8" s="7"/>
      <c r="V8" s="7"/>
      <c r="W8" s="7"/>
      <c r="X8" s="7"/>
      <c r="Y8" s="7"/>
      <c r="Z8" s="7"/>
    </row>
    <row r="9" spans="1:26" ht="12.75" customHeight="1">
      <c r="A9" s="268" t="str">
        <f>'6.Procurement Annex'!A51</f>
        <v>6.1.1.11</v>
      </c>
      <c r="B9" s="268"/>
      <c r="C9" s="290" t="str">
        <f>'6.Procurement Annex'!C51</f>
        <v>Procurement of bio-medical Equipment: NPPCD</v>
      </c>
      <c r="D9" s="290"/>
      <c r="E9" s="268"/>
      <c r="F9" s="268"/>
      <c r="G9" s="268"/>
      <c r="H9" s="311">
        <f>SUM(H10:H11)</f>
        <v>19.75</v>
      </c>
      <c r="I9" s="290"/>
      <c r="J9" s="290"/>
      <c r="K9" s="311">
        <f>SUM(K10:K11)</f>
        <v>0</v>
      </c>
      <c r="L9" s="7"/>
      <c r="M9" s="7"/>
      <c r="N9" s="7"/>
      <c r="O9" s="7"/>
      <c r="P9" s="7"/>
      <c r="Q9" s="7"/>
      <c r="R9" s="7"/>
      <c r="S9" s="7"/>
      <c r="T9" s="7"/>
      <c r="U9" s="7"/>
      <c r="V9" s="7"/>
      <c r="W9" s="7"/>
      <c r="X9" s="7"/>
      <c r="Y9" s="7"/>
      <c r="Z9" s="7"/>
    </row>
    <row r="10" spans="1:26" ht="12.75" customHeight="1">
      <c r="A10" s="42" t="str">
        <f>'6.Procurement Annex'!A52</f>
        <v>6.1.1.11.1</v>
      </c>
      <c r="B10" s="42"/>
      <c r="C10" s="70" t="str">
        <f>'6.Procurement Annex'!C52</f>
        <v>procurement of equipment for district hospital</v>
      </c>
      <c r="D10" s="304" t="str">
        <f>'6.Procurement Annex'!K52</f>
        <v>Per Annum</v>
      </c>
      <c r="E10" s="42">
        <f>'6.Procurement Annex'!L52</f>
        <v>900000</v>
      </c>
      <c r="F10" s="35">
        <f>'6.Procurement Annex'!M52</f>
        <v>9</v>
      </c>
      <c r="G10" s="42">
        <f>'6.Procurement Annex'!N52</f>
        <v>2</v>
      </c>
      <c r="H10" s="35">
        <f>'6.Procurement Annex'!O52</f>
        <v>18</v>
      </c>
      <c r="I10" s="304" t="str">
        <f>'6.Procurement Annex'!P52</f>
        <v>Purchase of Bera for both the district hospital Rs. 9,00,000/-each for 2 districts</v>
      </c>
      <c r="J10" s="304"/>
      <c r="K10" s="35"/>
      <c r="L10" s="7"/>
      <c r="M10" s="7"/>
      <c r="N10" s="7"/>
      <c r="O10" s="7"/>
      <c r="P10" s="7"/>
      <c r="Q10" s="7"/>
      <c r="R10" s="7"/>
      <c r="S10" s="7"/>
      <c r="T10" s="7"/>
      <c r="U10" s="7"/>
      <c r="V10" s="7"/>
      <c r="W10" s="7"/>
      <c r="X10" s="7"/>
      <c r="Y10" s="7"/>
      <c r="Z10" s="7"/>
    </row>
    <row r="11" spans="1:26" ht="12.75" customHeight="1">
      <c r="A11" s="42" t="str">
        <f>'6.Procurement Annex'!A53</f>
        <v>6.1.1.11.2</v>
      </c>
      <c r="B11" s="42"/>
      <c r="C11" s="70" t="str">
        <f>'6.Procurement Annex'!C53</f>
        <v>Procurement of kits for CHC and PHC</v>
      </c>
      <c r="D11" s="304" t="str">
        <f>'6.Procurement Annex'!K53</f>
        <v>Per CHC/PHC</v>
      </c>
      <c r="E11" s="42">
        <f>'6.Procurement Annex'!L53</f>
        <v>5000</v>
      </c>
      <c r="F11" s="35">
        <f>'6.Procurement Annex'!M53</f>
        <v>0.05</v>
      </c>
      <c r="G11" s="42">
        <f>'6.Procurement Annex'!N53</f>
        <v>35</v>
      </c>
      <c r="H11" s="35">
        <f>'6.Procurement Annex'!O53</f>
        <v>1.75</v>
      </c>
      <c r="I11" s="304" t="str">
        <f>'6.Procurement Annex'!P53</f>
        <v>Amount proposed for head lights for all PHC / CHC / UHC / SDH for @ Rs. 5,000/- per center</v>
      </c>
      <c r="J11" s="304"/>
      <c r="K11" s="35"/>
      <c r="L11" s="7"/>
      <c r="M11" s="7"/>
      <c r="N11" s="7"/>
      <c r="O11" s="7"/>
      <c r="P11" s="7"/>
      <c r="Q11" s="7"/>
      <c r="R11" s="7"/>
      <c r="S11" s="7"/>
      <c r="T11" s="7"/>
      <c r="U11" s="7"/>
      <c r="V11" s="7"/>
      <c r="W11" s="7"/>
      <c r="X11" s="7"/>
      <c r="Y11" s="7"/>
      <c r="Z11" s="7"/>
    </row>
    <row r="12" spans="1:26" ht="12.75" customHeight="1">
      <c r="A12" s="64">
        <f>'9.Training Annex'!A6</f>
        <v>9</v>
      </c>
      <c r="B12" s="64"/>
      <c r="C12" s="64" t="str">
        <f>'9.Training Annex'!C6</f>
        <v>Training</v>
      </c>
      <c r="D12" s="64"/>
      <c r="E12" s="64"/>
      <c r="F12" s="201"/>
      <c r="G12" s="64"/>
      <c r="H12" s="65">
        <f t="shared" ref="H12:H13" si="2">H13</f>
        <v>0.8</v>
      </c>
      <c r="I12" s="64"/>
      <c r="J12" s="64"/>
      <c r="K12" s="65">
        <f t="shared" ref="K12:K13" si="3">K13</f>
        <v>0</v>
      </c>
      <c r="L12" s="7"/>
      <c r="M12" s="7"/>
      <c r="N12" s="7"/>
      <c r="O12" s="7"/>
      <c r="P12" s="7"/>
      <c r="Q12" s="7"/>
      <c r="R12" s="7"/>
      <c r="S12" s="7"/>
      <c r="T12" s="7"/>
      <c r="U12" s="7"/>
      <c r="V12" s="7"/>
      <c r="W12" s="7"/>
      <c r="X12" s="7"/>
      <c r="Y12" s="7"/>
      <c r="Z12" s="7"/>
    </row>
    <row r="13" spans="1:26" ht="12.75" customHeight="1">
      <c r="A13" s="67">
        <f>'9.Training Annex'!A27</f>
        <v>9.5</v>
      </c>
      <c r="B13" s="67"/>
      <c r="C13" s="67" t="str">
        <f>'9.Training Annex'!C27</f>
        <v>Trainings including medical (DNB/CPS)/paramedical/nursing courses</v>
      </c>
      <c r="D13" s="67"/>
      <c r="E13" s="115"/>
      <c r="F13" s="203"/>
      <c r="G13" s="115"/>
      <c r="H13" s="203">
        <f t="shared" si="2"/>
        <v>0.8</v>
      </c>
      <c r="I13" s="67"/>
      <c r="J13" s="67"/>
      <c r="K13" s="203">
        <f t="shared" si="3"/>
        <v>0</v>
      </c>
      <c r="L13" s="7"/>
      <c r="M13" s="7"/>
      <c r="N13" s="7"/>
      <c r="O13" s="7"/>
      <c r="P13" s="7"/>
      <c r="Q13" s="7"/>
      <c r="R13" s="7"/>
      <c r="S13" s="7"/>
      <c r="T13" s="7"/>
      <c r="U13" s="7"/>
      <c r="V13" s="7"/>
      <c r="W13" s="7"/>
      <c r="X13" s="7"/>
      <c r="Y13" s="7"/>
      <c r="Z13" s="7"/>
    </row>
    <row r="14" spans="1:26" ht="12.75" customHeight="1">
      <c r="A14" s="117" t="str">
        <f>'9.Training Annex'!A138</f>
        <v>9.5.7</v>
      </c>
      <c r="B14" s="117"/>
      <c r="C14" s="78" t="str">
        <f>'9.Training Annex'!C138</f>
        <v>Trainings under NPPCD</v>
      </c>
      <c r="D14" s="78"/>
      <c r="E14" s="117"/>
      <c r="F14" s="265"/>
      <c r="G14" s="117"/>
      <c r="H14" s="265">
        <f>SUM(H15:H18)</f>
        <v>0.8</v>
      </c>
      <c r="I14" s="78"/>
      <c r="J14" s="78"/>
      <c r="K14" s="265">
        <f>SUM(K15:K18)</f>
        <v>0</v>
      </c>
      <c r="L14" s="7"/>
      <c r="M14" s="7"/>
      <c r="N14" s="7"/>
      <c r="O14" s="7"/>
      <c r="P14" s="7"/>
      <c r="Q14" s="7"/>
      <c r="R14" s="7"/>
      <c r="S14" s="7"/>
      <c r="T14" s="7"/>
      <c r="U14" s="7"/>
      <c r="V14" s="7"/>
      <c r="W14" s="7"/>
      <c r="X14" s="7"/>
      <c r="Y14" s="7"/>
      <c r="Z14" s="7"/>
    </row>
    <row r="15" spans="1:26" ht="12.75" customHeight="1">
      <c r="A15" s="42" t="str">
        <f>'9.Training Annex'!A139</f>
        <v>9.5.7.1</v>
      </c>
      <c r="B15" s="42" t="str">
        <f>'9.Training Annex'!B139</f>
        <v>B.25.2.1.b</v>
      </c>
      <c r="C15" s="70" t="str">
        <f>'9.Training Annex'!C139</f>
        <v>Trainings at District Hospital</v>
      </c>
      <c r="D15" s="304" t="str">
        <f>'9.Training Annex'!K139</f>
        <v>Per Training</v>
      </c>
      <c r="E15" s="42">
        <f>'9.Training Annex'!L139</f>
        <v>40000</v>
      </c>
      <c r="F15" s="35">
        <f>'9.Training Annex'!M139</f>
        <v>0.4</v>
      </c>
      <c r="G15" s="35">
        <f>'9.Training Annex'!N139</f>
        <v>2</v>
      </c>
      <c r="H15" s="35">
        <f>'9.Training Annex'!O139</f>
        <v>0.8</v>
      </c>
      <c r="I15" s="304" t="str">
        <f>'9.Training Annex'!P139</f>
        <v xml:space="preserve">Continued activity:
The Amount proposed is for 2 trainings at Rs.40,000 per training. </v>
      </c>
      <c r="J15" s="304"/>
      <c r="K15" s="35"/>
      <c r="L15" s="7"/>
      <c r="M15" s="7"/>
      <c r="N15" s="7"/>
      <c r="O15" s="7"/>
      <c r="P15" s="7"/>
      <c r="Q15" s="7"/>
      <c r="R15" s="7"/>
      <c r="S15" s="7"/>
      <c r="T15" s="7"/>
      <c r="U15" s="7"/>
      <c r="V15" s="7"/>
      <c r="W15" s="7"/>
      <c r="X15" s="7"/>
      <c r="Y15" s="7"/>
      <c r="Z15" s="7"/>
    </row>
    <row r="16" spans="1:26" ht="12.75" customHeight="1">
      <c r="A16" s="42" t="str">
        <f>'9.Training Annex'!A140</f>
        <v>9.5.7.2</v>
      </c>
      <c r="B16" s="42" t="str">
        <f>'9.Training Annex'!B140</f>
        <v>B.25.2.1.c</v>
      </c>
      <c r="C16" s="70" t="str">
        <f>'9.Training Annex'!C140</f>
        <v>Trainings at CHC/Sub-Divisional Hospital</v>
      </c>
      <c r="D16" s="304">
        <f>'9.Training Annex'!K140</f>
        <v>0</v>
      </c>
      <c r="E16" s="42">
        <f>'9.Training Annex'!L140</f>
        <v>0</v>
      </c>
      <c r="F16" s="35">
        <f>'9.Training Annex'!M140</f>
        <v>0</v>
      </c>
      <c r="G16" s="35">
        <f>'9.Training Annex'!N140</f>
        <v>0</v>
      </c>
      <c r="H16" s="35">
        <f>'9.Training Annex'!O140</f>
        <v>0</v>
      </c>
      <c r="I16" s="304">
        <f>'9.Training Annex'!P140</f>
        <v>0</v>
      </c>
      <c r="J16" s="304"/>
      <c r="K16" s="35"/>
      <c r="L16" s="7"/>
      <c r="M16" s="7"/>
      <c r="N16" s="7"/>
      <c r="O16" s="7"/>
      <c r="P16" s="7"/>
      <c r="Q16" s="7"/>
      <c r="R16" s="7"/>
      <c r="S16" s="7"/>
      <c r="T16" s="7"/>
      <c r="U16" s="7"/>
      <c r="V16" s="7"/>
      <c r="W16" s="7"/>
      <c r="X16" s="7"/>
      <c r="Y16" s="7"/>
      <c r="Z16" s="7"/>
    </row>
    <row r="17" spans="1:26" ht="12.75" customHeight="1">
      <c r="A17" s="42" t="str">
        <f>'9.Training Annex'!A141</f>
        <v>9.5.7.3</v>
      </c>
      <c r="B17" s="42" t="str">
        <f>'9.Training Annex'!B141</f>
        <v>B.25.2.1.d</v>
      </c>
      <c r="C17" s="70" t="str">
        <f>'9.Training Annex'!C141</f>
        <v>Trainings at PHC</v>
      </c>
      <c r="D17" s="304">
        <f>'9.Training Annex'!K141</f>
        <v>0</v>
      </c>
      <c r="E17" s="42">
        <f>'9.Training Annex'!L141</f>
        <v>0</v>
      </c>
      <c r="F17" s="35">
        <f>'9.Training Annex'!M141</f>
        <v>0</v>
      </c>
      <c r="G17" s="35">
        <f>'9.Training Annex'!N141</f>
        <v>0</v>
      </c>
      <c r="H17" s="35">
        <f>'9.Training Annex'!O141</f>
        <v>0</v>
      </c>
      <c r="I17" s="304">
        <f>'9.Training Annex'!P141</f>
        <v>0</v>
      </c>
      <c r="J17" s="304"/>
      <c r="K17" s="35"/>
      <c r="L17" s="7"/>
      <c r="M17" s="7"/>
      <c r="N17" s="7"/>
      <c r="O17" s="7"/>
      <c r="P17" s="7"/>
      <c r="Q17" s="7"/>
      <c r="R17" s="7"/>
      <c r="S17" s="7"/>
      <c r="T17" s="7"/>
      <c r="U17" s="7"/>
      <c r="V17" s="7"/>
      <c r="W17" s="7"/>
      <c r="X17" s="7"/>
      <c r="Y17" s="7"/>
      <c r="Z17" s="7"/>
    </row>
    <row r="18" spans="1:26" ht="12.75" customHeight="1">
      <c r="A18" s="42" t="str">
        <f>'9.Training Annex'!A142</f>
        <v>9.5.7.4</v>
      </c>
      <c r="B18" s="42"/>
      <c r="C18" s="70" t="str">
        <f>'9.Training Annex'!C142</f>
        <v>Any other (please specify)</v>
      </c>
      <c r="D18" s="304">
        <f>'9.Training Annex'!K142</f>
        <v>0</v>
      </c>
      <c r="E18" s="42">
        <f>'9.Training Annex'!L142</f>
        <v>0</v>
      </c>
      <c r="F18" s="35">
        <f>'9.Training Annex'!M142</f>
        <v>0</v>
      </c>
      <c r="G18" s="35">
        <f>'9.Training Annex'!N142</f>
        <v>0</v>
      </c>
      <c r="H18" s="35">
        <f>'9.Training Annex'!O142</f>
        <v>0</v>
      </c>
      <c r="I18" s="304">
        <f>'9.Training Annex'!P142</f>
        <v>0</v>
      </c>
      <c r="J18" s="304"/>
      <c r="K18" s="35"/>
      <c r="L18" s="7"/>
      <c r="M18" s="7"/>
      <c r="N18" s="7"/>
      <c r="O18" s="7"/>
      <c r="P18" s="7"/>
      <c r="Q18" s="7"/>
      <c r="R18" s="7"/>
      <c r="S18" s="7"/>
      <c r="T18" s="7"/>
      <c r="U18" s="7"/>
      <c r="V18" s="7"/>
      <c r="W18" s="7"/>
      <c r="X18" s="7"/>
      <c r="Y18" s="7"/>
      <c r="Z18" s="7"/>
    </row>
    <row r="19" spans="1:26" ht="12.75" customHeight="1">
      <c r="A19" s="64">
        <f>'11.IEC-BCC Annex'!A6</f>
        <v>11</v>
      </c>
      <c r="B19" s="64"/>
      <c r="C19" s="64" t="str">
        <f>'11.IEC-BCC Annex'!C6</f>
        <v>IEC/BCC</v>
      </c>
      <c r="D19" s="64"/>
      <c r="E19" s="64"/>
      <c r="F19" s="201"/>
      <c r="G19" s="64"/>
      <c r="H19" s="65">
        <f>H20</f>
        <v>1</v>
      </c>
      <c r="I19" s="64"/>
      <c r="J19" s="64"/>
      <c r="K19" s="65">
        <f>K20</f>
        <v>0</v>
      </c>
      <c r="L19" s="7"/>
      <c r="M19" s="7"/>
      <c r="N19" s="7"/>
      <c r="O19" s="7"/>
      <c r="P19" s="7"/>
      <c r="Q19" s="7"/>
      <c r="R19" s="7"/>
      <c r="S19" s="7"/>
      <c r="T19" s="7"/>
      <c r="U19" s="7"/>
      <c r="V19" s="7"/>
      <c r="W19" s="7"/>
      <c r="X19" s="7"/>
      <c r="Y19" s="7"/>
      <c r="Z19" s="7"/>
    </row>
    <row r="20" spans="1:26" ht="12.75" customHeight="1">
      <c r="A20" s="67">
        <f>'11.IEC-BCC Annex'!A39</f>
        <v>11.11</v>
      </c>
      <c r="B20" s="67"/>
      <c r="C20" s="67" t="str">
        <f>'11.IEC-BCC Annex'!C39</f>
        <v>IEC/BCC activities under NPPCD</v>
      </c>
      <c r="D20" s="67"/>
      <c r="E20" s="115"/>
      <c r="F20" s="203"/>
      <c r="G20" s="115"/>
      <c r="H20" s="203">
        <f>H21+H22</f>
        <v>1</v>
      </c>
      <c r="I20" s="67"/>
      <c r="J20" s="67"/>
      <c r="K20" s="203">
        <f>K21+K22</f>
        <v>0</v>
      </c>
      <c r="L20" s="7"/>
      <c r="M20" s="7"/>
      <c r="N20" s="7"/>
      <c r="O20" s="7"/>
      <c r="P20" s="7"/>
      <c r="Q20" s="7"/>
      <c r="R20" s="7"/>
      <c r="S20" s="7"/>
      <c r="T20" s="7"/>
      <c r="U20" s="7"/>
      <c r="V20" s="7"/>
      <c r="W20" s="7"/>
      <c r="X20" s="7"/>
      <c r="Y20" s="7"/>
      <c r="Z20" s="7"/>
    </row>
    <row r="21" spans="1:26" ht="12.75" customHeight="1">
      <c r="A21" s="42" t="str">
        <f>'11.IEC-BCC Annex'!A40</f>
        <v>11.11.1</v>
      </c>
      <c r="B21" s="42"/>
      <c r="C21" s="70" t="str">
        <f>'11.IEC-BCC Annex'!C40</f>
        <v>IEC/BCC activities under NPPCD</v>
      </c>
      <c r="D21" s="304" t="str">
        <f>'11.IEC-BCC Annex'!K40</f>
        <v>Per Annum</v>
      </c>
      <c r="E21" s="42">
        <f>'11.IEC-BCC Annex'!L40</f>
        <v>50000</v>
      </c>
      <c r="F21" s="35">
        <f>'11.IEC-BCC Annex'!M40</f>
        <v>0.5</v>
      </c>
      <c r="G21" s="42">
        <f>'11.IEC-BCC Annex'!N40</f>
        <v>2</v>
      </c>
      <c r="H21" s="35">
        <f>'11.IEC-BCC Annex'!O40</f>
        <v>1</v>
      </c>
      <c r="I21" s="304" t="str">
        <f>'11.IEC-BCC Annex'!P40</f>
        <v>Mass media through Radio TV and print media @Rs.50,000/-, &amp; Printing of Posters, display of IEC material @ Rs. 50,000/-  lakh, for 2 districts</v>
      </c>
      <c r="J21" s="304"/>
      <c r="K21" s="35"/>
      <c r="L21" s="7"/>
      <c r="M21" s="7"/>
      <c r="N21" s="7"/>
      <c r="O21" s="7"/>
      <c r="P21" s="7"/>
      <c r="Q21" s="7"/>
      <c r="R21" s="7"/>
      <c r="S21" s="7"/>
      <c r="T21" s="7"/>
      <c r="U21" s="7"/>
      <c r="V21" s="7"/>
      <c r="W21" s="7"/>
      <c r="X21" s="7"/>
      <c r="Y21" s="7"/>
      <c r="Z21" s="7"/>
    </row>
    <row r="22" spans="1:26" ht="12.75" customHeight="1">
      <c r="A22" s="42" t="str">
        <f>'11.IEC-BCC Annex'!A41</f>
        <v>11.11.2</v>
      </c>
      <c r="B22" s="42"/>
      <c r="C22" s="70">
        <f>'11.IEC-BCC Annex'!C41</f>
        <v>0</v>
      </c>
      <c r="D22" s="304">
        <f>'11.IEC-BCC Annex'!K41</f>
        <v>0</v>
      </c>
      <c r="E22" s="42">
        <f>'11.IEC-BCC Annex'!L41</f>
        <v>0</v>
      </c>
      <c r="F22" s="35">
        <f>'11.IEC-BCC Annex'!M41</f>
        <v>0</v>
      </c>
      <c r="G22" s="42">
        <f>'11.IEC-BCC Annex'!N41</f>
        <v>0</v>
      </c>
      <c r="H22" s="35">
        <f>'11.IEC-BCC Annex'!O41</f>
        <v>0</v>
      </c>
      <c r="I22" s="304">
        <f>'11.IEC-BCC Annex'!P41</f>
        <v>0</v>
      </c>
      <c r="J22" s="304"/>
      <c r="K22" s="35"/>
      <c r="L22" s="7"/>
      <c r="M22" s="7"/>
      <c r="N22" s="7"/>
      <c r="O22" s="7"/>
      <c r="P22" s="7"/>
      <c r="Q22" s="7"/>
      <c r="R22" s="7"/>
      <c r="S22" s="7"/>
      <c r="T22" s="7"/>
      <c r="U22" s="7"/>
      <c r="V22" s="7"/>
      <c r="W22" s="7"/>
      <c r="X22" s="7"/>
      <c r="Y22" s="7"/>
      <c r="Z22" s="7"/>
    </row>
    <row r="23" spans="1:26" ht="12.75" customHeight="1">
      <c r="A23" s="64">
        <f>'15.PPP Annex'!A6</f>
        <v>15</v>
      </c>
      <c r="B23" s="64"/>
      <c r="C23" s="64" t="str">
        <f>'15.PPP Annex'!C6</f>
        <v>PPP</v>
      </c>
      <c r="D23" s="64"/>
      <c r="E23" s="64"/>
      <c r="F23" s="201"/>
      <c r="G23" s="64"/>
      <c r="H23" s="65">
        <f t="shared" ref="H23:H24" si="4">H24</f>
        <v>0</v>
      </c>
      <c r="I23" s="64"/>
      <c r="J23" s="64"/>
      <c r="K23" s="65">
        <f t="shared" ref="K23:K24" si="5">K24</f>
        <v>0</v>
      </c>
      <c r="L23" s="7"/>
      <c r="M23" s="7"/>
      <c r="N23" s="7"/>
      <c r="O23" s="7"/>
      <c r="P23" s="7"/>
      <c r="Q23" s="7"/>
      <c r="R23" s="7"/>
      <c r="S23" s="7"/>
      <c r="T23" s="7"/>
      <c r="U23" s="7"/>
      <c r="V23" s="7"/>
      <c r="W23" s="7"/>
      <c r="X23" s="7"/>
      <c r="Y23" s="7"/>
      <c r="Z23" s="7"/>
    </row>
    <row r="24" spans="1:26" ht="12.75" customHeight="1">
      <c r="A24" s="67">
        <f>'15.PPP Annex'!A10</f>
        <v>15.2</v>
      </c>
      <c r="B24" s="67"/>
      <c r="C24" s="67" t="str">
        <f>'15.PPP Annex'!C10</f>
        <v>PPP under NPPCD</v>
      </c>
      <c r="D24" s="67"/>
      <c r="E24" s="67"/>
      <c r="F24" s="202"/>
      <c r="G24" s="67"/>
      <c r="H24" s="68">
        <f t="shared" si="4"/>
        <v>0</v>
      </c>
      <c r="I24" s="67"/>
      <c r="J24" s="67"/>
      <c r="K24" s="68">
        <f t="shared" si="5"/>
        <v>0</v>
      </c>
      <c r="L24" s="7"/>
      <c r="M24" s="7"/>
      <c r="N24" s="7"/>
      <c r="O24" s="7"/>
      <c r="P24" s="7"/>
      <c r="Q24" s="7"/>
      <c r="R24" s="7"/>
      <c r="S24" s="7"/>
      <c r="T24" s="7"/>
      <c r="U24" s="7"/>
      <c r="V24" s="7"/>
      <c r="W24" s="7"/>
      <c r="X24" s="7"/>
      <c r="Y24" s="7"/>
      <c r="Z24" s="7"/>
    </row>
    <row r="25" spans="1:26" ht="12.75" customHeight="1">
      <c r="A25" s="42" t="str">
        <f>'15.PPP Annex'!A11</f>
        <v>15.2.1</v>
      </c>
      <c r="B25" s="42" t="str">
        <f>'15.PPP Annex'!B11</f>
        <v>B.25.1.2</v>
      </c>
      <c r="C25" s="70" t="str">
        <f>'15.PPP Annex'!C11</f>
        <v>Public Private Partnership</v>
      </c>
      <c r="D25" s="304">
        <f>'15.PPP Annex'!K11</f>
        <v>0</v>
      </c>
      <c r="E25" s="42">
        <f>'15.PPP Annex'!L11</f>
        <v>0</v>
      </c>
      <c r="F25" s="35">
        <f>'15.PPP Annex'!M11</f>
        <v>0</v>
      </c>
      <c r="G25" s="42">
        <f>'15.PPP Annex'!N11</f>
        <v>0</v>
      </c>
      <c r="H25" s="35">
        <f>'15.PPP Annex'!O11</f>
        <v>0</v>
      </c>
      <c r="I25" s="304">
        <f>'15.PPP Annex'!P11</f>
        <v>0</v>
      </c>
      <c r="J25" s="304"/>
      <c r="K25" s="35"/>
      <c r="L25" s="7"/>
      <c r="M25" s="7"/>
      <c r="N25" s="7"/>
      <c r="O25" s="7"/>
      <c r="P25" s="7"/>
      <c r="Q25" s="7"/>
      <c r="R25" s="7"/>
      <c r="S25" s="7"/>
      <c r="T25" s="7"/>
      <c r="U25" s="7"/>
      <c r="V25" s="7"/>
      <c r="W25" s="7"/>
      <c r="X25" s="7"/>
      <c r="Y25" s="7"/>
      <c r="Z25" s="7"/>
    </row>
    <row r="26" spans="1:26" ht="12.75" customHeight="1">
      <c r="A26" s="7"/>
      <c r="B26" s="7"/>
      <c r="C26" s="72"/>
      <c r="D26" s="1062"/>
      <c r="E26" s="7"/>
      <c r="F26" s="7"/>
      <c r="G26" s="7"/>
      <c r="H26" s="7"/>
      <c r="I26" s="1062"/>
      <c r="J26" s="1062"/>
      <c r="K26" s="7"/>
      <c r="L26" s="7"/>
      <c r="M26" s="7"/>
      <c r="N26" s="7"/>
      <c r="O26" s="7"/>
      <c r="P26" s="7"/>
      <c r="Q26" s="7"/>
      <c r="R26" s="7"/>
      <c r="S26" s="7"/>
      <c r="T26" s="7"/>
      <c r="U26" s="7"/>
      <c r="V26" s="7"/>
      <c r="W26" s="7"/>
      <c r="X26" s="7"/>
      <c r="Y26" s="7"/>
      <c r="Z26" s="7"/>
    </row>
    <row r="27" spans="1:26" ht="12.75" customHeight="1">
      <c r="A27" s="7"/>
      <c r="B27" s="7"/>
      <c r="C27" s="72"/>
      <c r="D27" s="1062"/>
      <c r="E27" s="7"/>
      <c r="F27" s="7"/>
      <c r="G27" s="7"/>
      <c r="H27" s="7"/>
      <c r="I27" s="1062"/>
      <c r="J27" s="1062"/>
      <c r="K27" s="7"/>
      <c r="L27" s="7"/>
      <c r="M27" s="7"/>
      <c r="N27" s="7"/>
      <c r="O27" s="7"/>
      <c r="P27" s="7"/>
      <c r="Q27" s="7"/>
      <c r="R27" s="7"/>
      <c r="S27" s="7"/>
      <c r="T27" s="7"/>
      <c r="U27" s="7"/>
      <c r="V27" s="7"/>
      <c r="W27" s="7"/>
      <c r="X27" s="7"/>
      <c r="Y27" s="7"/>
      <c r="Z27" s="7"/>
    </row>
    <row r="28" spans="1:26" ht="12.75" customHeight="1">
      <c r="A28" s="7"/>
      <c r="B28" s="7"/>
      <c r="C28" s="72"/>
      <c r="D28" s="1062"/>
      <c r="E28" s="7"/>
      <c r="F28" s="7"/>
      <c r="G28" s="7"/>
      <c r="H28" s="7"/>
      <c r="I28" s="1062"/>
      <c r="J28" s="1062"/>
      <c r="K28" s="7"/>
      <c r="L28" s="7"/>
      <c r="M28" s="7"/>
      <c r="N28" s="7"/>
      <c r="O28" s="7"/>
      <c r="P28" s="7"/>
      <c r="Q28" s="7"/>
      <c r="R28" s="7"/>
      <c r="S28" s="7"/>
      <c r="T28" s="7"/>
      <c r="U28" s="7"/>
      <c r="V28" s="7"/>
      <c r="W28" s="7"/>
      <c r="X28" s="7"/>
      <c r="Y28" s="7"/>
      <c r="Z28" s="7"/>
    </row>
    <row r="29" spans="1:26" ht="12.75" customHeight="1">
      <c r="A29" s="7"/>
      <c r="B29" s="7"/>
      <c r="C29" s="72"/>
      <c r="D29" s="1062"/>
      <c r="E29" s="7"/>
      <c r="F29" s="7"/>
      <c r="G29" s="7"/>
      <c r="H29" s="7"/>
      <c r="I29" s="1062"/>
      <c r="J29" s="1062"/>
      <c r="K29" s="7"/>
      <c r="L29" s="7"/>
      <c r="M29" s="7"/>
      <c r="N29" s="7"/>
      <c r="O29" s="7"/>
      <c r="P29" s="7"/>
      <c r="Q29" s="7"/>
      <c r="R29" s="7"/>
      <c r="S29" s="7"/>
      <c r="T29" s="7"/>
      <c r="U29" s="7"/>
      <c r="V29" s="7"/>
      <c r="W29" s="7"/>
      <c r="X29" s="7"/>
      <c r="Y29" s="7"/>
      <c r="Z29" s="7"/>
    </row>
    <row r="30" spans="1:26" ht="12.75" customHeight="1">
      <c r="A30" s="7"/>
      <c r="B30" s="7"/>
      <c r="C30" s="72"/>
      <c r="D30" s="1062"/>
      <c r="E30" s="7"/>
      <c r="F30" s="7"/>
      <c r="G30" s="7"/>
      <c r="H30" s="7"/>
      <c r="I30" s="1062"/>
      <c r="J30" s="1062"/>
      <c r="K30" s="7"/>
      <c r="L30" s="7"/>
      <c r="M30" s="7"/>
      <c r="N30" s="7"/>
      <c r="O30" s="7"/>
      <c r="P30" s="7"/>
      <c r="Q30" s="7"/>
      <c r="R30" s="7"/>
      <c r="S30" s="7"/>
      <c r="T30" s="7"/>
      <c r="U30" s="7"/>
      <c r="V30" s="7"/>
      <c r="W30" s="7"/>
      <c r="X30" s="7"/>
      <c r="Y30" s="7"/>
      <c r="Z30" s="7"/>
    </row>
    <row r="31" spans="1:26" ht="12.75" customHeight="1">
      <c r="A31" s="7"/>
      <c r="B31" s="7"/>
      <c r="C31" s="72"/>
      <c r="D31" s="1062"/>
      <c r="E31" s="7"/>
      <c r="F31" s="7"/>
      <c r="G31" s="7"/>
      <c r="H31" s="7"/>
      <c r="I31" s="1062"/>
      <c r="J31" s="1062"/>
      <c r="K31" s="7"/>
      <c r="L31" s="7"/>
      <c r="M31" s="7"/>
      <c r="N31" s="7"/>
      <c r="O31" s="7"/>
      <c r="P31" s="7"/>
      <c r="Q31" s="7"/>
      <c r="R31" s="7"/>
      <c r="S31" s="7"/>
      <c r="T31" s="7"/>
      <c r="U31" s="7"/>
      <c r="V31" s="7"/>
      <c r="W31" s="7"/>
      <c r="X31" s="7"/>
      <c r="Y31" s="7"/>
      <c r="Z31" s="7"/>
    </row>
    <row r="32" spans="1:26" ht="12.75" customHeight="1">
      <c r="A32" s="7"/>
      <c r="B32" s="7"/>
      <c r="C32" s="72"/>
      <c r="D32" s="1062"/>
      <c r="E32" s="7"/>
      <c r="F32" s="7"/>
      <c r="G32" s="7"/>
      <c r="H32" s="7"/>
      <c r="I32" s="1062"/>
      <c r="J32" s="1062"/>
      <c r="K32" s="7"/>
      <c r="L32" s="7"/>
      <c r="M32" s="7"/>
      <c r="N32" s="7"/>
      <c r="O32" s="7"/>
      <c r="P32" s="7"/>
      <c r="Q32" s="7"/>
      <c r="R32" s="7"/>
      <c r="S32" s="7"/>
      <c r="T32" s="7"/>
      <c r="U32" s="7"/>
      <c r="V32" s="7"/>
      <c r="W32" s="7"/>
      <c r="X32" s="7"/>
      <c r="Y32" s="7"/>
      <c r="Z32" s="7"/>
    </row>
    <row r="33" spans="1:26" ht="12.75" customHeight="1">
      <c r="A33" s="7"/>
      <c r="B33" s="7"/>
      <c r="C33" s="72"/>
      <c r="D33" s="1062"/>
      <c r="E33" s="7"/>
      <c r="F33" s="7"/>
      <c r="G33" s="7"/>
      <c r="H33" s="7"/>
      <c r="I33" s="1062"/>
      <c r="J33" s="1062"/>
      <c r="K33" s="7"/>
      <c r="L33" s="7"/>
      <c r="M33" s="7"/>
      <c r="N33" s="7"/>
      <c r="O33" s="7"/>
      <c r="P33" s="7"/>
      <c r="Q33" s="7"/>
      <c r="R33" s="7"/>
      <c r="S33" s="7"/>
      <c r="T33" s="7"/>
      <c r="U33" s="7"/>
      <c r="V33" s="7"/>
      <c r="W33" s="7"/>
      <c r="X33" s="7"/>
      <c r="Y33" s="7"/>
      <c r="Z33" s="7"/>
    </row>
    <row r="34" spans="1:26" ht="12.75" customHeight="1">
      <c r="A34" s="7"/>
      <c r="B34" s="7"/>
      <c r="C34" s="72"/>
      <c r="D34" s="1062"/>
      <c r="E34" s="7"/>
      <c r="F34" s="7"/>
      <c r="G34" s="7"/>
      <c r="H34" s="7"/>
      <c r="I34" s="1062"/>
      <c r="J34" s="1062"/>
      <c r="K34" s="7"/>
      <c r="L34" s="7"/>
      <c r="M34" s="7"/>
      <c r="N34" s="7"/>
      <c r="O34" s="7"/>
      <c r="P34" s="7"/>
      <c r="Q34" s="7"/>
      <c r="R34" s="7"/>
      <c r="S34" s="7"/>
      <c r="T34" s="7"/>
      <c r="U34" s="7"/>
      <c r="V34" s="7"/>
      <c r="W34" s="7"/>
      <c r="X34" s="7"/>
      <c r="Y34" s="7"/>
      <c r="Z34" s="7"/>
    </row>
    <row r="35" spans="1:26" ht="12.75" customHeight="1">
      <c r="A35" s="7"/>
      <c r="B35" s="7"/>
      <c r="C35" s="72"/>
      <c r="D35" s="1062"/>
      <c r="E35" s="7"/>
      <c r="F35" s="7"/>
      <c r="G35" s="7"/>
      <c r="H35" s="7"/>
      <c r="I35" s="1062"/>
      <c r="J35" s="1062"/>
      <c r="K35" s="7"/>
      <c r="L35" s="7"/>
      <c r="M35" s="7"/>
      <c r="N35" s="7"/>
      <c r="O35" s="7"/>
      <c r="P35" s="7"/>
      <c r="Q35" s="7"/>
      <c r="R35" s="7"/>
      <c r="S35" s="7"/>
      <c r="T35" s="7"/>
      <c r="U35" s="7"/>
      <c r="V35" s="7"/>
      <c r="W35" s="7"/>
      <c r="X35" s="7"/>
      <c r="Y35" s="7"/>
      <c r="Z35" s="7"/>
    </row>
    <row r="36" spans="1:26" ht="12.75" customHeight="1">
      <c r="A36" s="7"/>
      <c r="B36" s="7"/>
      <c r="C36" s="72"/>
      <c r="D36" s="1062"/>
      <c r="E36" s="7"/>
      <c r="F36" s="7"/>
      <c r="G36" s="7"/>
      <c r="H36" s="7"/>
      <c r="I36" s="1062"/>
      <c r="J36" s="1062"/>
      <c r="K36" s="7"/>
      <c r="L36" s="7"/>
      <c r="M36" s="7"/>
      <c r="N36" s="7"/>
      <c r="O36" s="7"/>
      <c r="P36" s="7"/>
      <c r="Q36" s="7"/>
      <c r="R36" s="7"/>
      <c r="S36" s="7"/>
      <c r="T36" s="7"/>
      <c r="U36" s="7"/>
      <c r="V36" s="7"/>
      <c r="W36" s="7"/>
      <c r="X36" s="7"/>
      <c r="Y36" s="7"/>
      <c r="Z36" s="7"/>
    </row>
    <row r="37" spans="1:26" ht="12.75" customHeight="1">
      <c r="A37" s="7"/>
      <c r="B37" s="7"/>
      <c r="C37" s="72"/>
      <c r="D37" s="1062"/>
      <c r="E37" s="7"/>
      <c r="F37" s="7"/>
      <c r="G37" s="7"/>
      <c r="H37" s="7"/>
      <c r="I37" s="1062"/>
      <c r="J37" s="1062"/>
      <c r="K37" s="7"/>
      <c r="L37" s="7"/>
      <c r="M37" s="7"/>
      <c r="N37" s="7"/>
      <c r="O37" s="7"/>
      <c r="P37" s="7"/>
      <c r="Q37" s="7"/>
      <c r="R37" s="7"/>
      <c r="S37" s="7"/>
      <c r="T37" s="7"/>
      <c r="U37" s="7"/>
      <c r="V37" s="7"/>
      <c r="W37" s="7"/>
      <c r="X37" s="7"/>
      <c r="Y37" s="7"/>
      <c r="Z37" s="7"/>
    </row>
    <row r="38" spans="1:26" ht="12.75" customHeight="1">
      <c r="A38" s="7"/>
      <c r="B38" s="7"/>
      <c r="C38" s="72"/>
      <c r="D38" s="1062"/>
      <c r="E38" s="7"/>
      <c r="F38" s="7"/>
      <c r="G38" s="7"/>
      <c r="H38" s="7"/>
      <c r="I38" s="1062"/>
      <c r="J38" s="1062"/>
      <c r="K38" s="7"/>
      <c r="L38" s="7"/>
      <c r="M38" s="7"/>
      <c r="N38" s="7"/>
      <c r="O38" s="7"/>
      <c r="P38" s="7"/>
      <c r="Q38" s="7"/>
      <c r="R38" s="7"/>
      <c r="S38" s="7"/>
      <c r="T38" s="7"/>
      <c r="U38" s="7"/>
      <c r="V38" s="7"/>
      <c r="W38" s="7"/>
      <c r="X38" s="7"/>
      <c r="Y38" s="7"/>
      <c r="Z38" s="7"/>
    </row>
    <row r="39" spans="1:26" ht="12.75" customHeight="1">
      <c r="A39" s="7"/>
      <c r="B39" s="7"/>
      <c r="C39" s="72"/>
      <c r="D39" s="1062"/>
      <c r="E39" s="7"/>
      <c r="F39" s="7"/>
      <c r="G39" s="7"/>
      <c r="H39" s="7"/>
      <c r="I39" s="1062"/>
      <c r="J39" s="1062"/>
      <c r="K39" s="7"/>
      <c r="L39" s="7"/>
      <c r="M39" s="7"/>
      <c r="N39" s="7"/>
      <c r="O39" s="7"/>
      <c r="P39" s="7"/>
      <c r="Q39" s="7"/>
      <c r="R39" s="7"/>
      <c r="S39" s="7"/>
      <c r="T39" s="7"/>
      <c r="U39" s="7"/>
      <c r="V39" s="7"/>
      <c r="W39" s="7"/>
      <c r="X39" s="7"/>
      <c r="Y39" s="7"/>
      <c r="Z39" s="7"/>
    </row>
    <row r="40" spans="1:26" ht="12.75" customHeight="1">
      <c r="A40" s="7"/>
      <c r="B40" s="7"/>
      <c r="C40" s="72"/>
      <c r="D40" s="1062"/>
      <c r="E40" s="7"/>
      <c r="F40" s="7"/>
      <c r="G40" s="7"/>
      <c r="H40" s="7"/>
      <c r="I40" s="1062"/>
      <c r="J40" s="1062"/>
      <c r="K40" s="7"/>
      <c r="L40" s="7"/>
      <c r="M40" s="7"/>
      <c r="N40" s="7"/>
      <c r="O40" s="7"/>
      <c r="P40" s="7"/>
      <c r="Q40" s="7"/>
      <c r="R40" s="7"/>
      <c r="S40" s="7"/>
      <c r="T40" s="7"/>
      <c r="U40" s="7"/>
      <c r="V40" s="7"/>
      <c r="W40" s="7"/>
      <c r="X40" s="7"/>
      <c r="Y40" s="7"/>
      <c r="Z40" s="7"/>
    </row>
    <row r="41" spans="1:26" ht="12.75" customHeight="1">
      <c r="A41" s="7"/>
      <c r="B41" s="7"/>
      <c r="C41" s="72"/>
      <c r="D41" s="1062"/>
      <c r="E41" s="7"/>
      <c r="F41" s="7"/>
      <c r="G41" s="7"/>
      <c r="H41" s="7"/>
      <c r="I41" s="1062"/>
      <c r="J41" s="1062"/>
      <c r="K41" s="7"/>
      <c r="L41" s="7"/>
      <c r="M41" s="7"/>
      <c r="N41" s="7"/>
      <c r="O41" s="7"/>
      <c r="P41" s="7"/>
      <c r="Q41" s="7"/>
      <c r="R41" s="7"/>
      <c r="S41" s="7"/>
      <c r="T41" s="7"/>
      <c r="U41" s="7"/>
      <c r="V41" s="7"/>
      <c r="W41" s="7"/>
      <c r="X41" s="7"/>
      <c r="Y41" s="7"/>
      <c r="Z41" s="7"/>
    </row>
    <row r="42" spans="1:26" ht="12.75" customHeight="1">
      <c r="A42" s="7"/>
      <c r="B42" s="7"/>
      <c r="C42" s="72"/>
      <c r="D42" s="1062"/>
      <c r="E42" s="7"/>
      <c r="F42" s="7"/>
      <c r="G42" s="7"/>
      <c r="H42" s="7"/>
      <c r="I42" s="1062"/>
      <c r="J42" s="1062"/>
      <c r="K42" s="7"/>
      <c r="L42" s="7"/>
      <c r="M42" s="7"/>
      <c r="N42" s="7"/>
      <c r="O42" s="7"/>
      <c r="P42" s="7"/>
      <c r="Q42" s="7"/>
      <c r="R42" s="7"/>
      <c r="S42" s="7"/>
      <c r="T42" s="7"/>
      <c r="U42" s="7"/>
      <c r="V42" s="7"/>
      <c r="W42" s="7"/>
      <c r="X42" s="7"/>
      <c r="Y42" s="7"/>
      <c r="Z42" s="7"/>
    </row>
    <row r="43" spans="1:26" ht="12.75" customHeight="1">
      <c r="A43" s="7"/>
      <c r="B43" s="7"/>
      <c r="C43" s="72"/>
      <c r="D43" s="1062"/>
      <c r="E43" s="7"/>
      <c r="F43" s="7"/>
      <c r="G43" s="7"/>
      <c r="H43" s="7"/>
      <c r="I43" s="1062"/>
      <c r="J43" s="1062"/>
      <c r="K43" s="7"/>
      <c r="L43" s="7"/>
      <c r="M43" s="7"/>
      <c r="N43" s="7"/>
      <c r="O43" s="7"/>
      <c r="P43" s="7"/>
      <c r="Q43" s="7"/>
      <c r="R43" s="7"/>
      <c r="S43" s="7"/>
      <c r="T43" s="7"/>
      <c r="U43" s="7"/>
      <c r="V43" s="7"/>
      <c r="W43" s="7"/>
      <c r="X43" s="7"/>
      <c r="Y43" s="7"/>
      <c r="Z43" s="7"/>
    </row>
    <row r="44" spans="1:26" ht="12.75" customHeight="1">
      <c r="A44" s="7"/>
      <c r="B44" s="7"/>
      <c r="C44" s="72"/>
      <c r="D44" s="1062"/>
      <c r="E44" s="7"/>
      <c r="F44" s="7"/>
      <c r="G44" s="7"/>
      <c r="H44" s="7"/>
      <c r="I44" s="1062"/>
      <c r="J44" s="1062"/>
      <c r="K44" s="7"/>
      <c r="L44" s="7"/>
      <c r="M44" s="7"/>
      <c r="N44" s="7"/>
      <c r="O44" s="7"/>
      <c r="P44" s="7"/>
      <c r="Q44" s="7"/>
      <c r="R44" s="7"/>
      <c r="S44" s="7"/>
      <c r="T44" s="7"/>
      <c r="U44" s="7"/>
      <c r="V44" s="7"/>
      <c r="W44" s="7"/>
      <c r="X44" s="7"/>
      <c r="Y44" s="7"/>
      <c r="Z44" s="7"/>
    </row>
    <row r="45" spans="1:26" ht="12.75" customHeight="1">
      <c r="A45" s="7"/>
      <c r="B45" s="7"/>
      <c r="C45" s="72"/>
      <c r="D45" s="1062"/>
      <c r="E45" s="7"/>
      <c r="F45" s="7"/>
      <c r="G45" s="7"/>
      <c r="H45" s="7"/>
      <c r="I45" s="1062"/>
      <c r="J45" s="1062"/>
      <c r="K45" s="7"/>
      <c r="L45" s="7"/>
      <c r="M45" s="7"/>
      <c r="N45" s="7"/>
      <c r="O45" s="7"/>
      <c r="P45" s="7"/>
      <c r="Q45" s="7"/>
      <c r="R45" s="7"/>
      <c r="S45" s="7"/>
      <c r="T45" s="7"/>
      <c r="U45" s="7"/>
      <c r="V45" s="7"/>
      <c r="W45" s="7"/>
      <c r="X45" s="7"/>
      <c r="Y45" s="7"/>
      <c r="Z45" s="7"/>
    </row>
    <row r="46" spans="1:26" ht="12.75" customHeight="1">
      <c r="A46" s="7"/>
      <c r="B46" s="7"/>
      <c r="C46" s="72"/>
      <c r="D46" s="1062"/>
      <c r="E46" s="7"/>
      <c r="F46" s="7"/>
      <c r="G46" s="7"/>
      <c r="H46" s="7"/>
      <c r="I46" s="1062"/>
      <c r="J46" s="1062"/>
      <c r="K46" s="7"/>
      <c r="L46" s="7"/>
      <c r="M46" s="7"/>
      <c r="N46" s="7"/>
      <c r="O46" s="7"/>
      <c r="P46" s="7"/>
      <c r="Q46" s="7"/>
      <c r="R46" s="7"/>
      <c r="S46" s="7"/>
      <c r="T46" s="7"/>
      <c r="U46" s="7"/>
      <c r="V46" s="7"/>
      <c r="W46" s="7"/>
      <c r="X46" s="7"/>
      <c r="Y46" s="7"/>
      <c r="Z46" s="7"/>
    </row>
    <row r="47" spans="1:26" ht="12.75" customHeight="1">
      <c r="A47" s="7"/>
      <c r="B47" s="7"/>
      <c r="C47" s="72"/>
      <c r="D47" s="1062"/>
      <c r="E47" s="7"/>
      <c r="F47" s="7"/>
      <c r="G47" s="7"/>
      <c r="H47" s="7"/>
      <c r="I47" s="1062"/>
      <c r="J47" s="1062"/>
      <c r="K47" s="7"/>
      <c r="L47" s="7"/>
      <c r="M47" s="7"/>
      <c r="N47" s="7"/>
      <c r="O47" s="7"/>
      <c r="P47" s="7"/>
      <c r="Q47" s="7"/>
      <c r="R47" s="7"/>
      <c r="S47" s="7"/>
      <c r="T47" s="7"/>
      <c r="U47" s="7"/>
      <c r="V47" s="7"/>
      <c r="W47" s="7"/>
      <c r="X47" s="7"/>
      <c r="Y47" s="7"/>
      <c r="Z47" s="7"/>
    </row>
    <row r="48" spans="1:26" ht="12.75" customHeight="1">
      <c r="A48" s="7"/>
      <c r="B48" s="7"/>
      <c r="C48" s="72"/>
      <c r="D48" s="1062"/>
      <c r="E48" s="7"/>
      <c r="F48" s="7"/>
      <c r="G48" s="7"/>
      <c r="H48" s="7"/>
      <c r="I48" s="1062"/>
      <c r="J48" s="1062"/>
      <c r="K48" s="7"/>
      <c r="L48" s="7"/>
      <c r="M48" s="7"/>
      <c r="N48" s="7"/>
      <c r="O48" s="7"/>
      <c r="P48" s="7"/>
      <c r="Q48" s="7"/>
      <c r="R48" s="7"/>
      <c r="S48" s="7"/>
      <c r="T48" s="7"/>
      <c r="U48" s="7"/>
      <c r="V48" s="7"/>
      <c r="W48" s="7"/>
      <c r="X48" s="7"/>
      <c r="Y48" s="7"/>
      <c r="Z48" s="7"/>
    </row>
    <row r="49" spans="1:26" ht="12.75" customHeight="1">
      <c r="A49" s="7"/>
      <c r="B49" s="7"/>
      <c r="C49" s="72"/>
      <c r="D49" s="1062"/>
      <c r="E49" s="7"/>
      <c r="F49" s="7"/>
      <c r="G49" s="7"/>
      <c r="H49" s="7"/>
      <c r="I49" s="1062"/>
      <c r="J49" s="1062"/>
      <c r="K49" s="7"/>
      <c r="L49" s="7"/>
      <c r="M49" s="7"/>
      <c r="N49" s="7"/>
      <c r="O49" s="7"/>
      <c r="P49" s="7"/>
      <c r="Q49" s="7"/>
      <c r="R49" s="7"/>
      <c r="S49" s="7"/>
      <c r="T49" s="7"/>
      <c r="U49" s="7"/>
      <c r="V49" s="7"/>
      <c r="W49" s="7"/>
      <c r="X49" s="7"/>
      <c r="Y49" s="7"/>
      <c r="Z49" s="7"/>
    </row>
    <row r="50" spans="1:26" ht="12.75" customHeight="1">
      <c r="A50" s="7"/>
      <c r="B50" s="7"/>
      <c r="C50" s="72"/>
      <c r="D50" s="1062"/>
      <c r="E50" s="7"/>
      <c r="F50" s="7"/>
      <c r="G50" s="7"/>
      <c r="H50" s="7"/>
      <c r="I50" s="1062"/>
      <c r="J50" s="1062"/>
      <c r="K50" s="7"/>
      <c r="L50" s="7"/>
      <c r="M50" s="7"/>
      <c r="N50" s="7"/>
      <c r="O50" s="7"/>
      <c r="P50" s="7"/>
      <c r="Q50" s="7"/>
      <c r="R50" s="7"/>
      <c r="S50" s="7"/>
      <c r="T50" s="7"/>
      <c r="U50" s="7"/>
      <c r="V50" s="7"/>
      <c r="W50" s="7"/>
      <c r="X50" s="7"/>
      <c r="Y50" s="7"/>
      <c r="Z50" s="7"/>
    </row>
    <row r="51" spans="1:26" ht="12.75" customHeight="1">
      <c r="A51" s="7"/>
      <c r="B51" s="7"/>
      <c r="C51" s="72"/>
      <c r="D51" s="1062"/>
      <c r="E51" s="7"/>
      <c r="F51" s="7"/>
      <c r="G51" s="7"/>
      <c r="H51" s="7"/>
      <c r="I51" s="1062"/>
      <c r="J51" s="1062"/>
      <c r="K51" s="7"/>
      <c r="L51" s="7"/>
      <c r="M51" s="7"/>
      <c r="N51" s="7"/>
      <c r="O51" s="7"/>
      <c r="P51" s="7"/>
      <c r="Q51" s="7"/>
      <c r="R51" s="7"/>
      <c r="S51" s="7"/>
      <c r="T51" s="7"/>
      <c r="U51" s="7"/>
      <c r="V51" s="7"/>
      <c r="W51" s="7"/>
      <c r="X51" s="7"/>
      <c r="Y51" s="7"/>
      <c r="Z51" s="7"/>
    </row>
    <row r="52" spans="1:26" ht="12.75" customHeight="1">
      <c r="A52" s="7"/>
      <c r="B52" s="7"/>
      <c r="C52" s="72"/>
      <c r="D52" s="1062"/>
      <c r="E52" s="7"/>
      <c r="F52" s="7"/>
      <c r="G52" s="7"/>
      <c r="H52" s="7"/>
      <c r="I52" s="1062"/>
      <c r="J52" s="1062"/>
      <c r="K52" s="7"/>
      <c r="L52" s="7"/>
      <c r="M52" s="7"/>
      <c r="N52" s="7"/>
      <c r="O52" s="7"/>
      <c r="P52" s="7"/>
      <c r="Q52" s="7"/>
      <c r="R52" s="7"/>
      <c r="S52" s="7"/>
      <c r="T52" s="7"/>
      <c r="U52" s="7"/>
      <c r="V52" s="7"/>
      <c r="W52" s="7"/>
      <c r="X52" s="7"/>
      <c r="Y52" s="7"/>
      <c r="Z52" s="7"/>
    </row>
    <row r="53" spans="1:26" ht="12.75" customHeight="1">
      <c r="A53" s="7"/>
      <c r="B53" s="7"/>
      <c r="C53" s="72"/>
      <c r="D53" s="1062"/>
      <c r="E53" s="7"/>
      <c r="F53" s="7"/>
      <c r="G53" s="7"/>
      <c r="H53" s="7"/>
      <c r="I53" s="1062"/>
      <c r="J53" s="1062"/>
      <c r="K53" s="7"/>
      <c r="L53" s="7"/>
      <c r="M53" s="7"/>
      <c r="N53" s="7"/>
      <c r="O53" s="7"/>
      <c r="P53" s="7"/>
      <c r="Q53" s="7"/>
      <c r="R53" s="7"/>
      <c r="S53" s="7"/>
      <c r="T53" s="7"/>
      <c r="U53" s="7"/>
      <c r="V53" s="7"/>
      <c r="W53" s="7"/>
      <c r="X53" s="7"/>
      <c r="Y53" s="7"/>
      <c r="Z53" s="7"/>
    </row>
    <row r="54" spans="1:26" ht="12.75" customHeight="1">
      <c r="A54" s="7"/>
      <c r="B54" s="7"/>
      <c r="C54" s="72"/>
      <c r="D54" s="1062"/>
      <c r="E54" s="7"/>
      <c r="F54" s="7"/>
      <c r="G54" s="7"/>
      <c r="H54" s="7"/>
      <c r="I54" s="1062"/>
      <c r="J54" s="1062"/>
      <c r="K54" s="7"/>
      <c r="L54" s="7"/>
      <c r="M54" s="7"/>
      <c r="N54" s="7"/>
      <c r="O54" s="7"/>
      <c r="P54" s="7"/>
      <c r="Q54" s="7"/>
      <c r="R54" s="7"/>
      <c r="S54" s="7"/>
      <c r="T54" s="7"/>
      <c r="U54" s="7"/>
      <c r="V54" s="7"/>
      <c r="W54" s="7"/>
      <c r="X54" s="7"/>
      <c r="Y54" s="7"/>
      <c r="Z54" s="7"/>
    </row>
    <row r="55" spans="1:26" ht="12.75" customHeight="1">
      <c r="A55" s="7"/>
      <c r="B55" s="7"/>
      <c r="C55" s="72"/>
      <c r="D55" s="1062"/>
      <c r="E55" s="7"/>
      <c r="F55" s="7"/>
      <c r="G55" s="7"/>
      <c r="H55" s="7"/>
      <c r="I55" s="1062"/>
      <c r="J55" s="1062"/>
      <c r="K55" s="7"/>
      <c r="L55" s="7"/>
      <c r="M55" s="7"/>
      <c r="N55" s="7"/>
      <c r="O55" s="7"/>
      <c r="P55" s="7"/>
      <c r="Q55" s="7"/>
      <c r="R55" s="7"/>
      <c r="S55" s="7"/>
      <c r="T55" s="7"/>
      <c r="U55" s="7"/>
      <c r="V55" s="7"/>
      <c r="W55" s="7"/>
      <c r="X55" s="7"/>
      <c r="Y55" s="7"/>
      <c r="Z55" s="7"/>
    </row>
    <row r="56" spans="1:26" ht="12.75" customHeight="1">
      <c r="A56" s="7"/>
      <c r="B56" s="7"/>
      <c r="C56" s="72"/>
      <c r="D56" s="1062"/>
      <c r="E56" s="7"/>
      <c r="F56" s="7"/>
      <c r="G56" s="7"/>
      <c r="H56" s="7"/>
      <c r="I56" s="1062"/>
      <c r="J56" s="1062"/>
      <c r="K56" s="7"/>
      <c r="L56" s="7"/>
      <c r="M56" s="7"/>
      <c r="N56" s="7"/>
      <c r="O56" s="7"/>
      <c r="P56" s="7"/>
      <c r="Q56" s="7"/>
      <c r="R56" s="7"/>
      <c r="S56" s="7"/>
      <c r="T56" s="7"/>
      <c r="U56" s="7"/>
      <c r="V56" s="7"/>
      <c r="W56" s="7"/>
      <c r="X56" s="7"/>
      <c r="Y56" s="7"/>
      <c r="Z56" s="7"/>
    </row>
    <row r="57" spans="1:26" ht="12.75" customHeight="1">
      <c r="A57" s="7"/>
      <c r="B57" s="7"/>
      <c r="C57" s="72"/>
      <c r="D57" s="1062"/>
      <c r="E57" s="7"/>
      <c r="F57" s="7"/>
      <c r="G57" s="7"/>
      <c r="H57" s="7"/>
      <c r="I57" s="1062"/>
      <c r="J57" s="1062"/>
      <c r="K57" s="7"/>
      <c r="L57" s="7"/>
      <c r="M57" s="7"/>
      <c r="N57" s="7"/>
      <c r="O57" s="7"/>
      <c r="P57" s="7"/>
      <c r="Q57" s="7"/>
      <c r="R57" s="7"/>
      <c r="S57" s="7"/>
      <c r="T57" s="7"/>
      <c r="U57" s="7"/>
      <c r="V57" s="7"/>
      <c r="W57" s="7"/>
      <c r="X57" s="7"/>
      <c r="Y57" s="7"/>
      <c r="Z57" s="7"/>
    </row>
    <row r="58" spans="1:26" ht="12.75" customHeight="1">
      <c r="A58" s="7"/>
      <c r="B58" s="7"/>
      <c r="C58" s="72"/>
      <c r="D58" s="1062"/>
      <c r="E58" s="7"/>
      <c r="F58" s="7"/>
      <c r="G58" s="7"/>
      <c r="H58" s="7"/>
      <c r="I58" s="1062"/>
      <c r="J58" s="1062"/>
      <c r="K58" s="7"/>
      <c r="L58" s="7"/>
      <c r="M58" s="7"/>
      <c r="N58" s="7"/>
      <c r="O58" s="7"/>
      <c r="P58" s="7"/>
      <c r="Q58" s="7"/>
      <c r="R58" s="7"/>
      <c r="S58" s="7"/>
      <c r="T58" s="7"/>
      <c r="U58" s="7"/>
      <c r="V58" s="7"/>
      <c r="W58" s="7"/>
      <c r="X58" s="7"/>
      <c r="Y58" s="7"/>
      <c r="Z58" s="7"/>
    </row>
    <row r="59" spans="1:26" ht="12.75" customHeight="1">
      <c r="A59" s="7"/>
      <c r="B59" s="7"/>
      <c r="C59" s="72"/>
      <c r="D59" s="1062"/>
      <c r="E59" s="7"/>
      <c r="F59" s="7"/>
      <c r="G59" s="7"/>
      <c r="H59" s="7"/>
      <c r="I59" s="1062"/>
      <c r="J59" s="1062"/>
      <c r="K59" s="7"/>
      <c r="L59" s="7"/>
      <c r="M59" s="7"/>
      <c r="N59" s="7"/>
      <c r="O59" s="7"/>
      <c r="P59" s="7"/>
      <c r="Q59" s="7"/>
      <c r="R59" s="7"/>
      <c r="S59" s="7"/>
      <c r="T59" s="7"/>
      <c r="U59" s="7"/>
      <c r="V59" s="7"/>
      <c r="W59" s="7"/>
      <c r="X59" s="7"/>
      <c r="Y59" s="7"/>
      <c r="Z59" s="7"/>
    </row>
    <row r="60" spans="1:26" ht="12.75" customHeight="1">
      <c r="A60" s="7"/>
      <c r="B60" s="7"/>
      <c r="C60" s="72"/>
      <c r="D60" s="1062"/>
      <c r="E60" s="7"/>
      <c r="F60" s="7"/>
      <c r="G60" s="7"/>
      <c r="H60" s="7"/>
      <c r="I60" s="1062"/>
      <c r="J60" s="1062"/>
      <c r="K60" s="7"/>
      <c r="L60" s="7"/>
      <c r="M60" s="7"/>
      <c r="N60" s="7"/>
      <c r="O60" s="7"/>
      <c r="P60" s="7"/>
      <c r="Q60" s="7"/>
      <c r="R60" s="7"/>
      <c r="S60" s="7"/>
      <c r="T60" s="7"/>
      <c r="U60" s="7"/>
      <c r="V60" s="7"/>
      <c r="W60" s="7"/>
      <c r="X60" s="7"/>
      <c r="Y60" s="7"/>
      <c r="Z60" s="7"/>
    </row>
    <row r="61" spans="1:26" ht="12.75" customHeight="1">
      <c r="A61" s="7"/>
      <c r="B61" s="7"/>
      <c r="C61" s="72"/>
      <c r="D61" s="1062"/>
      <c r="E61" s="7"/>
      <c r="F61" s="7"/>
      <c r="G61" s="7"/>
      <c r="H61" s="7"/>
      <c r="I61" s="1062"/>
      <c r="J61" s="1062"/>
      <c r="K61" s="7"/>
      <c r="L61" s="7"/>
      <c r="M61" s="7"/>
      <c r="N61" s="7"/>
      <c r="O61" s="7"/>
      <c r="P61" s="7"/>
      <c r="Q61" s="7"/>
      <c r="R61" s="7"/>
      <c r="S61" s="7"/>
      <c r="T61" s="7"/>
      <c r="U61" s="7"/>
      <c r="V61" s="7"/>
      <c r="W61" s="7"/>
      <c r="X61" s="7"/>
      <c r="Y61" s="7"/>
      <c r="Z61" s="7"/>
    </row>
    <row r="62" spans="1:26" ht="12.75" customHeight="1">
      <c r="A62" s="7"/>
      <c r="B62" s="7"/>
      <c r="C62" s="72"/>
      <c r="D62" s="1062"/>
      <c r="E62" s="7"/>
      <c r="F62" s="7"/>
      <c r="G62" s="7"/>
      <c r="H62" s="7"/>
      <c r="I62" s="1062"/>
      <c r="J62" s="1062"/>
      <c r="K62" s="7"/>
      <c r="L62" s="7"/>
      <c r="M62" s="7"/>
      <c r="N62" s="7"/>
      <c r="O62" s="7"/>
      <c r="P62" s="7"/>
      <c r="Q62" s="7"/>
      <c r="R62" s="7"/>
      <c r="S62" s="7"/>
      <c r="T62" s="7"/>
      <c r="U62" s="7"/>
      <c r="V62" s="7"/>
      <c r="W62" s="7"/>
      <c r="X62" s="7"/>
      <c r="Y62" s="7"/>
      <c r="Z62" s="7"/>
    </row>
    <row r="63" spans="1:26" ht="12.75" customHeight="1">
      <c r="A63" s="7"/>
      <c r="B63" s="7"/>
      <c r="C63" s="72"/>
      <c r="D63" s="1062"/>
      <c r="E63" s="7"/>
      <c r="F63" s="7"/>
      <c r="G63" s="7"/>
      <c r="H63" s="7"/>
      <c r="I63" s="1062"/>
      <c r="J63" s="1062"/>
      <c r="K63" s="7"/>
      <c r="L63" s="7"/>
      <c r="M63" s="7"/>
      <c r="N63" s="7"/>
      <c r="O63" s="7"/>
      <c r="P63" s="7"/>
      <c r="Q63" s="7"/>
      <c r="R63" s="7"/>
      <c r="S63" s="7"/>
      <c r="T63" s="7"/>
      <c r="U63" s="7"/>
      <c r="V63" s="7"/>
      <c r="W63" s="7"/>
      <c r="X63" s="7"/>
      <c r="Y63" s="7"/>
      <c r="Z63" s="7"/>
    </row>
    <row r="64" spans="1:26" ht="12.75" customHeight="1">
      <c r="A64" s="7"/>
      <c r="B64" s="7"/>
      <c r="C64" s="72"/>
      <c r="D64" s="1062"/>
      <c r="E64" s="7"/>
      <c r="F64" s="7"/>
      <c r="G64" s="7"/>
      <c r="H64" s="7"/>
      <c r="I64" s="1062"/>
      <c r="J64" s="1062"/>
      <c r="K64" s="7"/>
      <c r="L64" s="7"/>
      <c r="M64" s="7"/>
      <c r="N64" s="7"/>
      <c r="O64" s="7"/>
      <c r="P64" s="7"/>
      <c r="Q64" s="7"/>
      <c r="R64" s="7"/>
      <c r="S64" s="7"/>
      <c r="T64" s="7"/>
      <c r="U64" s="7"/>
      <c r="V64" s="7"/>
      <c r="W64" s="7"/>
      <c r="X64" s="7"/>
      <c r="Y64" s="7"/>
      <c r="Z64" s="7"/>
    </row>
    <row r="65" spans="1:26" ht="12.75" customHeight="1">
      <c r="A65" s="7"/>
      <c r="B65" s="7"/>
      <c r="C65" s="72"/>
      <c r="D65" s="1062"/>
      <c r="E65" s="7"/>
      <c r="F65" s="7"/>
      <c r="G65" s="7"/>
      <c r="H65" s="7"/>
      <c r="I65" s="1062"/>
      <c r="J65" s="1062"/>
      <c r="K65" s="7"/>
      <c r="L65" s="7"/>
      <c r="M65" s="7"/>
      <c r="N65" s="7"/>
      <c r="O65" s="7"/>
      <c r="P65" s="7"/>
      <c r="Q65" s="7"/>
      <c r="R65" s="7"/>
      <c r="S65" s="7"/>
      <c r="T65" s="7"/>
      <c r="U65" s="7"/>
      <c r="V65" s="7"/>
      <c r="W65" s="7"/>
      <c r="X65" s="7"/>
      <c r="Y65" s="7"/>
      <c r="Z65" s="7"/>
    </row>
    <row r="66" spans="1:26" ht="12.75" customHeight="1">
      <c r="A66" s="7"/>
      <c r="B66" s="7"/>
      <c r="C66" s="72"/>
      <c r="D66" s="1062"/>
      <c r="E66" s="7"/>
      <c r="F66" s="7"/>
      <c r="G66" s="7"/>
      <c r="H66" s="7"/>
      <c r="I66" s="1062"/>
      <c r="J66" s="1062"/>
      <c r="K66" s="7"/>
      <c r="L66" s="7"/>
      <c r="M66" s="7"/>
      <c r="N66" s="7"/>
      <c r="O66" s="7"/>
      <c r="P66" s="7"/>
      <c r="Q66" s="7"/>
      <c r="R66" s="7"/>
      <c r="S66" s="7"/>
      <c r="T66" s="7"/>
      <c r="U66" s="7"/>
      <c r="V66" s="7"/>
      <c r="W66" s="7"/>
      <c r="X66" s="7"/>
      <c r="Y66" s="7"/>
      <c r="Z66" s="7"/>
    </row>
    <row r="67" spans="1:26" ht="12.75" customHeight="1">
      <c r="A67" s="7"/>
      <c r="B67" s="7"/>
      <c r="C67" s="72"/>
      <c r="D67" s="1062"/>
      <c r="E67" s="7"/>
      <c r="F67" s="7"/>
      <c r="G67" s="7"/>
      <c r="H67" s="7"/>
      <c r="I67" s="1062"/>
      <c r="J67" s="1062"/>
      <c r="K67" s="7"/>
      <c r="L67" s="7"/>
      <c r="M67" s="7"/>
      <c r="N67" s="7"/>
      <c r="O67" s="7"/>
      <c r="P67" s="7"/>
      <c r="Q67" s="7"/>
      <c r="R67" s="7"/>
      <c r="S67" s="7"/>
      <c r="T67" s="7"/>
      <c r="U67" s="7"/>
      <c r="V67" s="7"/>
      <c r="W67" s="7"/>
      <c r="X67" s="7"/>
      <c r="Y67" s="7"/>
      <c r="Z67" s="7"/>
    </row>
    <row r="68" spans="1:26" ht="12.75" customHeight="1">
      <c r="A68" s="7"/>
      <c r="B68" s="7"/>
      <c r="C68" s="72"/>
      <c r="D68" s="1062"/>
      <c r="E68" s="7"/>
      <c r="F68" s="7"/>
      <c r="G68" s="7"/>
      <c r="H68" s="7"/>
      <c r="I68" s="1062"/>
      <c r="J68" s="1062"/>
      <c r="K68" s="7"/>
      <c r="L68" s="7"/>
      <c r="M68" s="7"/>
      <c r="N68" s="7"/>
      <c r="O68" s="7"/>
      <c r="P68" s="7"/>
      <c r="Q68" s="7"/>
      <c r="R68" s="7"/>
      <c r="S68" s="7"/>
      <c r="T68" s="7"/>
      <c r="U68" s="7"/>
      <c r="V68" s="7"/>
      <c r="W68" s="7"/>
      <c r="X68" s="7"/>
      <c r="Y68" s="7"/>
      <c r="Z68" s="7"/>
    </row>
    <row r="69" spans="1:26" ht="12.75" customHeight="1">
      <c r="A69" s="7"/>
      <c r="B69" s="7"/>
      <c r="C69" s="72"/>
      <c r="D69" s="1062"/>
      <c r="E69" s="7"/>
      <c r="F69" s="7"/>
      <c r="G69" s="7"/>
      <c r="H69" s="7"/>
      <c r="I69" s="1062"/>
      <c r="J69" s="1062"/>
      <c r="K69" s="7"/>
      <c r="L69" s="7"/>
      <c r="M69" s="7"/>
      <c r="N69" s="7"/>
      <c r="O69" s="7"/>
      <c r="P69" s="7"/>
      <c r="Q69" s="7"/>
      <c r="R69" s="7"/>
      <c r="S69" s="7"/>
      <c r="T69" s="7"/>
      <c r="U69" s="7"/>
      <c r="V69" s="7"/>
      <c r="W69" s="7"/>
      <c r="X69" s="7"/>
      <c r="Y69" s="7"/>
      <c r="Z69" s="7"/>
    </row>
    <row r="70" spans="1:26" ht="12.75" customHeight="1">
      <c r="A70" s="7"/>
      <c r="B70" s="7"/>
      <c r="C70" s="72"/>
      <c r="D70" s="1062"/>
      <c r="E70" s="7"/>
      <c r="F70" s="7"/>
      <c r="G70" s="7"/>
      <c r="H70" s="7"/>
      <c r="I70" s="1062"/>
      <c r="J70" s="1062"/>
      <c r="K70" s="7"/>
      <c r="L70" s="7"/>
      <c r="M70" s="7"/>
      <c r="N70" s="7"/>
      <c r="O70" s="7"/>
      <c r="P70" s="7"/>
      <c r="Q70" s="7"/>
      <c r="R70" s="7"/>
      <c r="S70" s="7"/>
      <c r="T70" s="7"/>
      <c r="U70" s="7"/>
      <c r="V70" s="7"/>
      <c r="W70" s="7"/>
      <c r="X70" s="7"/>
      <c r="Y70" s="7"/>
      <c r="Z70" s="7"/>
    </row>
    <row r="71" spans="1:26" ht="12.75" customHeight="1">
      <c r="A71" s="7"/>
      <c r="B71" s="7"/>
      <c r="C71" s="72"/>
      <c r="D71" s="1062"/>
      <c r="E71" s="7"/>
      <c r="F71" s="7"/>
      <c r="G71" s="7"/>
      <c r="H71" s="7"/>
      <c r="I71" s="1062"/>
      <c r="J71" s="1062"/>
      <c r="K71" s="7"/>
      <c r="L71" s="7"/>
      <c r="M71" s="7"/>
      <c r="N71" s="7"/>
      <c r="O71" s="7"/>
      <c r="P71" s="7"/>
      <c r="Q71" s="7"/>
      <c r="R71" s="7"/>
      <c r="S71" s="7"/>
      <c r="T71" s="7"/>
      <c r="U71" s="7"/>
      <c r="V71" s="7"/>
      <c r="W71" s="7"/>
      <c r="X71" s="7"/>
      <c r="Y71" s="7"/>
      <c r="Z71" s="7"/>
    </row>
    <row r="72" spans="1:26" ht="12.75" customHeight="1">
      <c r="A72" s="7"/>
      <c r="B72" s="7"/>
      <c r="C72" s="72"/>
      <c r="D72" s="1062"/>
      <c r="E72" s="7"/>
      <c r="F72" s="7"/>
      <c r="G72" s="7"/>
      <c r="H72" s="7"/>
      <c r="I72" s="1062"/>
      <c r="J72" s="1062"/>
      <c r="K72" s="7"/>
      <c r="L72" s="7"/>
      <c r="M72" s="7"/>
      <c r="N72" s="7"/>
      <c r="O72" s="7"/>
      <c r="P72" s="7"/>
      <c r="Q72" s="7"/>
      <c r="R72" s="7"/>
      <c r="S72" s="7"/>
      <c r="T72" s="7"/>
      <c r="U72" s="7"/>
      <c r="V72" s="7"/>
      <c r="W72" s="7"/>
      <c r="X72" s="7"/>
      <c r="Y72" s="7"/>
      <c r="Z72" s="7"/>
    </row>
    <row r="73" spans="1:26" ht="12.75" customHeight="1">
      <c r="A73" s="7"/>
      <c r="B73" s="7"/>
      <c r="C73" s="72"/>
      <c r="D73" s="1062"/>
      <c r="E73" s="7"/>
      <c r="F73" s="7"/>
      <c r="G73" s="7"/>
      <c r="H73" s="7"/>
      <c r="I73" s="1062"/>
      <c r="J73" s="1062"/>
      <c r="K73" s="7"/>
      <c r="L73" s="7"/>
      <c r="M73" s="7"/>
      <c r="N73" s="7"/>
      <c r="O73" s="7"/>
      <c r="P73" s="7"/>
      <c r="Q73" s="7"/>
      <c r="R73" s="7"/>
      <c r="S73" s="7"/>
      <c r="T73" s="7"/>
      <c r="U73" s="7"/>
      <c r="V73" s="7"/>
      <c r="W73" s="7"/>
      <c r="X73" s="7"/>
      <c r="Y73" s="7"/>
      <c r="Z73" s="7"/>
    </row>
    <row r="74" spans="1:26" ht="12.75" customHeight="1">
      <c r="A74" s="7"/>
      <c r="B74" s="7"/>
      <c r="C74" s="72"/>
      <c r="D74" s="1062"/>
      <c r="E74" s="7"/>
      <c r="F74" s="7"/>
      <c r="G74" s="7"/>
      <c r="H74" s="7"/>
      <c r="I74" s="1062"/>
      <c r="J74" s="1062"/>
      <c r="K74" s="7"/>
      <c r="L74" s="7"/>
      <c r="M74" s="7"/>
      <c r="N74" s="7"/>
      <c r="O74" s="7"/>
      <c r="P74" s="7"/>
      <c r="Q74" s="7"/>
      <c r="R74" s="7"/>
      <c r="S74" s="7"/>
      <c r="T74" s="7"/>
      <c r="U74" s="7"/>
      <c r="V74" s="7"/>
      <c r="W74" s="7"/>
      <c r="X74" s="7"/>
      <c r="Y74" s="7"/>
      <c r="Z74" s="7"/>
    </row>
    <row r="75" spans="1:26" ht="12.75" customHeight="1">
      <c r="A75" s="7"/>
      <c r="B75" s="7"/>
      <c r="C75" s="72"/>
      <c r="D75" s="1062"/>
      <c r="E75" s="7"/>
      <c r="F75" s="7"/>
      <c r="G75" s="7"/>
      <c r="H75" s="7"/>
      <c r="I75" s="1062"/>
      <c r="J75" s="1062"/>
      <c r="K75" s="7"/>
      <c r="L75" s="7"/>
      <c r="M75" s="7"/>
      <c r="N75" s="7"/>
      <c r="O75" s="7"/>
      <c r="P75" s="7"/>
      <c r="Q75" s="7"/>
      <c r="R75" s="7"/>
      <c r="S75" s="7"/>
      <c r="T75" s="7"/>
      <c r="U75" s="7"/>
      <c r="V75" s="7"/>
      <c r="W75" s="7"/>
      <c r="X75" s="7"/>
      <c r="Y75" s="7"/>
      <c r="Z75" s="7"/>
    </row>
    <row r="76" spans="1:26" ht="12.75" customHeight="1">
      <c r="A76" s="7"/>
      <c r="B76" s="7"/>
      <c r="C76" s="72"/>
      <c r="D76" s="1062"/>
      <c r="E76" s="7"/>
      <c r="F76" s="7"/>
      <c r="G76" s="7"/>
      <c r="H76" s="7"/>
      <c r="I76" s="1062"/>
      <c r="J76" s="1062"/>
      <c r="K76" s="7"/>
      <c r="L76" s="7"/>
      <c r="M76" s="7"/>
      <c r="N76" s="7"/>
      <c r="O76" s="7"/>
      <c r="P76" s="7"/>
      <c r="Q76" s="7"/>
      <c r="R76" s="7"/>
      <c r="S76" s="7"/>
      <c r="T76" s="7"/>
      <c r="U76" s="7"/>
      <c r="V76" s="7"/>
      <c r="W76" s="7"/>
      <c r="X76" s="7"/>
      <c r="Y76" s="7"/>
      <c r="Z76" s="7"/>
    </row>
    <row r="77" spans="1:26" ht="12.75" customHeight="1">
      <c r="A77" s="7"/>
      <c r="B77" s="7"/>
      <c r="C77" s="72"/>
      <c r="D77" s="1062"/>
      <c r="E77" s="7"/>
      <c r="F77" s="7"/>
      <c r="G77" s="7"/>
      <c r="H77" s="7"/>
      <c r="I77" s="1062"/>
      <c r="J77" s="1062"/>
      <c r="K77" s="7"/>
      <c r="L77" s="7"/>
      <c r="M77" s="7"/>
      <c r="N77" s="7"/>
      <c r="O77" s="7"/>
      <c r="P77" s="7"/>
      <c r="Q77" s="7"/>
      <c r="R77" s="7"/>
      <c r="S77" s="7"/>
      <c r="T77" s="7"/>
      <c r="U77" s="7"/>
      <c r="V77" s="7"/>
      <c r="W77" s="7"/>
      <c r="X77" s="7"/>
      <c r="Y77" s="7"/>
      <c r="Z77" s="7"/>
    </row>
    <row r="78" spans="1:26" ht="12.75" customHeight="1">
      <c r="A78" s="7"/>
      <c r="B78" s="7"/>
      <c r="C78" s="72"/>
      <c r="D78" s="1062"/>
      <c r="E78" s="7"/>
      <c r="F78" s="7"/>
      <c r="G78" s="7"/>
      <c r="H78" s="7"/>
      <c r="I78" s="1062"/>
      <c r="J78" s="1062"/>
      <c r="K78" s="7"/>
      <c r="L78" s="7"/>
      <c r="M78" s="7"/>
      <c r="N78" s="7"/>
      <c r="O78" s="7"/>
      <c r="P78" s="7"/>
      <c r="Q78" s="7"/>
      <c r="R78" s="7"/>
      <c r="S78" s="7"/>
      <c r="T78" s="7"/>
      <c r="U78" s="7"/>
      <c r="V78" s="7"/>
      <c r="W78" s="7"/>
      <c r="X78" s="7"/>
      <c r="Y78" s="7"/>
      <c r="Z78" s="7"/>
    </row>
    <row r="79" spans="1:26" ht="12.75" customHeight="1">
      <c r="A79" s="7"/>
      <c r="B79" s="7"/>
      <c r="C79" s="72"/>
      <c r="D79" s="1062"/>
      <c r="E79" s="7"/>
      <c r="F79" s="7"/>
      <c r="G79" s="7"/>
      <c r="H79" s="7"/>
      <c r="I79" s="1062"/>
      <c r="J79" s="1062"/>
      <c r="K79" s="7"/>
      <c r="L79" s="7"/>
      <c r="M79" s="7"/>
      <c r="N79" s="7"/>
      <c r="O79" s="7"/>
      <c r="P79" s="7"/>
      <c r="Q79" s="7"/>
      <c r="R79" s="7"/>
      <c r="S79" s="7"/>
      <c r="T79" s="7"/>
      <c r="U79" s="7"/>
      <c r="V79" s="7"/>
      <c r="W79" s="7"/>
      <c r="X79" s="7"/>
      <c r="Y79" s="7"/>
      <c r="Z79" s="7"/>
    </row>
    <row r="80" spans="1:26" ht="12.75" customHeight="1">
      <c r="A80" s="7"/>
      <c r="B80" s="7"/>
      <c r="C80" s="72"/>
      <c r="D80" s="1062"/>
      <c r="E80" s="7"/>
      <c r="F80" s="7"/>
      <c r="G80" s="7"/>
      <c r="H80" s="7"/>
      <c r="I80" s="1062"/>
      <c r="J80" s="1062"/>
      <c r="K80" s="7"/>
      <c r="L80" s="7"/>
      <c r="M80" s="7"/>
      <c r="N80" s="7"/>
      <c r="O80" s="7"/>
      <c r="P80" s="7"/>
      <c r="Q80" s="7"/>
      <c r="R80" s="7"/>
      <c r="S80" s="7"/>
      <c r="T80" s="7"/>
      <c r="U80" s="7"/>
      <c r="V80" s="7"/>
      <c r="W80" s="7"/>
      <c r="X80" s="7"/>
      <c r="Y80" s="7"/>
      <c r="Z80" s="7"/>
    </row>
    <row r="81" spans="1:26" ht="12.75" customHeight="1">
      <c r="A81" s="7"/>
      <c r="B81" s="7"/>
      <c r="C81" s="72"/>
      <c r="D81" s="1062"/>
      <c r="E81" s="7"/>
      <c r="F81" s="7"/>
      <c r="G81" s="7"/>
      <c r="H81" s="7"/>
      <c r="I81" s="1062"/>
      <c r="J81" s="1062"/>
      <c r="K81" s="7"/>
      <c r="L81" s="7"/>
      <c r="M81" s="7"/>
      <c r="N81" s="7"/>
      <c r="O81" s="7"/>
      <c r="P81" s="7"/>
      <c r="Q81" s="7"/>
      <c r="R81" s="7"/>
      <c r="S81" s="7"/>
      <c r="T81" s="7"/>
      <c r="U81" s="7"/>
      <c r="V81" s="7"/>
      <c r="W81" s="7"/>
      <c r="X81" s="7"/>
      <c r="Y81" s="7"/>
      <c r="Z81" s="7"/>
    </row>
    <row r="82" spans="1:26" ht="12.75" customHeight="1">
      <c r="A82" s="7"/>
      <c r="B82" s="7"/>
      <c r="C82" s="72"/>
      <c r="D82" s="1062"/>
      <c r="E82" s="7"/>
      <c r="F82" s="7"/>
      <c r="G82" s="7"/>
      <c r="H82" s="7"/>
      <c r="I82" s="1062"/>
      <c r="J82" s="1062"/>
      <c r="K82" s="7"/>
      <c r="L82" s="7"/>
      <c r="M82" s="7"/>
      <c r="N82" s="7"/>
      <c r="O82" s="7"/>
      <c r="P82" s="7"/>
      <c r="Q82" s="7"/>
      <c r="R82" s="7"/>
      <c r="S82" s="7"/>
      <c r="T82" s="7"/>
      <c r="U82" s="7"/>
      <c r="V82" s="7"/>
      <c r="W82" s="7"/>
      <c r="X82" s="7"/>
      <c r="Y82" s="7"/>
      <c r="Z82" s="7"/>
    </row>
    <row r="83" spans="1:26" ht="12.75" customHeight="1">
      <c r="A83" s="7"/>
      <c r="B83" s="7"/>
      <c r="C83" s="72"/>
      <c r="D83" s="1062"/>
      <c r="E83" s="7"/>
      <c r="F83" s="7"/>
      <c r="G83" s="7"/>
      <c r="H83" s="7"/>
      <c r="I83" s="1062"/>
      <c r="J83" s="1062"/>
      <c r="K83" s="7"/>
      <c r="L83" s="7"/>
      <c r="M83" s="7"/>
      <c r="N83" s="7"/>
      <c r="O83" s="7"/>
      <c r="P83" s="7"/>
      <c r="Q83" s="7"/>
      <c r="R83" s="7"/>
      <c r="S83" s="7"/>
      <c r="T83" s="7"/>
      <c r="U83" s="7"/>
      <c r="V83" s="7"/>
      <c r="W83" s="7"/>
      <c r="X83" s="7"/>
      <c r="Y83" s="7"/>
      <c r="Z83" s="7"/>
    </row>
    <row r="84" spans="1:26" ht="12.75" customHeight="1">
      <c r="A84" s="7"/>
      <c r="B84" s="7"/>
      <c r="C84" s="72"/>
      <c r="D84" s="1062"/>
      <c r="E84" s="7"/>
      <c r="F84" s="7"/>
      <c r="G84" s="7"/>
      <c r="H84" s="7"/>
      <c r="I84" s="1062"/>
      <c r="J84" s="1062"/>
      <c r="K84" s="7"/>
      <c r="L84" s="7"/>
      <c r="M84" s="7"/>
      <c r="N84" s="7"/>
      <c r="O84" s="7"/>
      <c r="P84" s="7"/>
      <c r="Q84" s="7"/>
      <c r="R84" s="7"/>
      <c r="S84" s="7"/>
      <c r="T84" s="7"/>
      <c r="U84" s="7"/>
      <c r="V84" s="7"/>
      <c r="W84" s="7"/>
      <c r="X84" s="7"/>
      <c r="Y84" s="7"/>
      <c r="Z84" s="7"/>
    </row>
    <row r="85" spans="1:26" ht="12.75" customHeight="1">
      <c r="A85" s="7"/>
      <c r="B85" s="7"/>
      <c r="C85" s="72"/>
      <c r="D85" s="1062"/>
      <c r="E85" s="7"/>
      <c r="F85" s="7"/>
      <c r="G85" s="7"/>
      <c r="H85" s="7"/>
      <c r="I85" s="1062"/>
      <c r="J85" s="1062"/>
      <c r="K85" s="7"/>
      <c r="L85" s="7"/>
      <c r="M85" s="7"/>
      <c r="N85" s="7"/>
      <c r="O85" s="7"/>
      <c r="P85" s="7"/>
      <c r="Q85" s="7"/>
      <c r="R85" s="7"/>
      <c r="S85" s="7"/>
      <c r="T85" s="7"/>
      <c r="U85" s="7"/>
      <c r="V85" s="7"/>
      <c r="W85" s="7"/>
      <c r="X85" s="7"/>
      <c r="Y85" s="7"/>
      <c r="Z85" s="7"/>
    </row>
    <row r="86" spans="1:26" ht="12.75" customHeight="1">
      <c r="A86" s="7"/>
      <c r="B86" s="7"/>
      <c r="C86" s="72"/>
      <c r="D86" s="1062"/>
      <c r="E86" s="7"/>
      <c r="F86" s="7"/>
      <c r="G86" s="7"/>
      <c r="H86" s="7"/>
      <c r="I86" s="1062"/>
      <c r="J86" s="1062"/>
      <c r="K86" s="7"/>
      <c r="L86" s="7"/>
      <c r="M86" s="7"/>
      <c r="N86" s="7"/>
      <c r="O86" s="7"/>
      <c r="P86" s="7"/>
      <c r="Q86" s="7"/>
      <c r="R86" s="7"/>
      <c r="S86" s="7"/>
      <c r="T86" s="7"/>
      <c r="U86" s="7"/>
      <c r="V86" s="7"/>
      <c r="W86" s="7"/>
      <c r="X86" s="7"/>
      <c r="Y86" s="7"/>
      <c r="Z86" s="7"/>
    </row>
    <row r="87" spans="1:26" ht="12.75" customHeight="1">
      <c r="A87" s="7"/>
      <c r="B87" s="7"/>
      <c r="C87" s="72"/>
      <c r="D87" s="1062"/>
      <c r="E87" s="7"/>
      <c r="F87" s="7"/>
      <c r="G87" s="7"/>
      <c r="H87" s="7"/>
      <c r="I87" s="1062"/>
      <c r="J87" s="1062"/>
      <c r="K87" s="7"/>
      <c r="L87" s="7"/>
      <c r="M87" s="7"/>
      <c r="N87" s="7"/>
      <c r="O87" s="7"/>
      <c r="P87" s="7"/>
      <c r="Q87" s="7"/>
      <c r="R87" s="7"/>
      <c r="S87" s="7"/>
      <c r="T87" s="7"/>
      <c r="U87" s="7"/>
      <c r="V87" s="7"/>
      <c r="W87" s="7"/>
      <c r="X87" s="7"/>
      <c r="Y87" s="7"/>
      <c r="Z87" s="7"/>
    </row>
    <row r="88" spans="1:26" ht="12.75" customHeight="1">
      <c r="A88" s="7"/>
      <c r="B88" s="7"/>
      <c r="C88" s="72"/>
      <c r="D88" s="1062"/>
      <c r="E88" s="7"/>
      <c r="F88" s="7"/>
      <c r="G88" s="7"/>
      <c r="H88" s="7"/>
      <c r="I88" s="1062"/>
      <c r="J88" s="1062"/>
      <c r="K88" s="7"/>
      <c r="L88" s="7"/>
      <c r="M88" s="7"/>
      <c r="N88" s="7"/>
      <c r="O88" s="7"/>
      <c r="P88" s="7"/>
      <c r="Q88" s="7"/>
      <c r="R88" s="7"/>
      <c r="S88" s="7"/>
      <c r="T88" s="7"/>
      <c r="U88" s="7"/>
      <c r="V88" s="7"/>
      <c r="W88" s="7"/>
      <c r="X88" s="7"/>
      <c r="Y88" s="7"/>
      <c r="Z88" s="7"/>
    </row>
    <row r="89" spans="1:26" ht="12.75" customHeight="1">
      <c r="A89" s="7"/>
      <c r="B89" s="7"/>
      <c r="C89" s="72"/>
      <c r="D89" s="1062"/>
      <c r="E89" s="7"/>
      <c r="F89" s="7"/>
      <c r="G89" s="7"/>
      <c r="H89" s="7"/>
      <c r="I89" s="1062"/>
      <c r="J89" s="1062"/>
      <c r="K89" s="7"/>
      <c r="L89" s="7"/>
      <c r="M89" s="7"/>
      <c r="N89" s="7"/>
      <c r="O89" s="7"/>
      <c r="P89" s="7"/>
      <c r="Q89" s="7"/>
      <c r="R89" s="7"/>
      <c r="S89" s="7"/>
      <c r="T89" s="7"/>
      <c r="U89" s="7"/>
      <c r="V89" s="7"/>
      <c r="W89" s="7"/>
      <c r="X89" s="7"/>
      <c r="Y89" s="7"/>
      <c r="Z89" s="7"/>
    </row>
    <row r="90" spans="1:26" ht="12.75" customHeight="1">
      <c r="A90" s="7"/>
      <c r="B90" s="7"/>
      <c r="C90" s="72"/>
      <c r="D90" s="1062"/>
      <c r="E90" s="7"/>
      <c r="F90" s="7"/>
      <c r="G90" s="7"/>
      <c r="H90" s="7"/>
      <c r="I90" s="1062"/>
      <c r="J90" s="1062"/>
      <c r="K90" s="7"/>
      <c r="L90" s="7"/>
      <c r="M90" s="7"/>
      <c r="N90" s="7"/>
      <c r="O90" s="7"/>
      <c r="P90" s="7"/>
      <c r="Q90" s="7"/>
      <c r="R90" s="7"/>
      <c r="S90" s="7"/>
      <c r="T90" s="7"/>
      <c r="U90" s="7"/>
      <c r="V90" s="7"/>
      <c r="W90" s="7"/>
      <c r="X90" s="7"/>
      <c r="Y90" s="7"/>
      <c r="Z90" s="7"/>
    </row>
    <row r="91" spans="1:26" ht="12.75" customHeight="1">
      <c r="A91" s="7"/>
      <c r="B91" s="7"/>
      <c r="C91" s="72"/>
      <c r="D91" s="1062"/>
      <c r="E91" s="7"/>
      <c r="F91" s="7"/>
      <c r="G91" s="7"/>
      <c r="H91" s="7"/>
      <c r="I91" s="1062"/>
      <c r="J91" s="1062"/>
      <c r="K91" s="7"/>
      <c r="L91" s="7"/>
      <c r="M91" s="7"/>
      <c r="N91" s="7"/>
      <c r="O91" s="7"/>
      <c r="P91" s="7"/>
      <c r="Q91" s="7"/>
      <c r="R91" s="7"/>
      <c r="S91" s="7"/>
      <c r="T91" s="7"/>
      <c r="U91" s="7"/>
      <c r="V91" s="7"/>
      <c r="W91" s="7"/>
      <c r="X91" s="7"/>
      <c r="Y91" s="7"/>
      <c r="Z91" s="7"/>
    </row>
    <row r="92" spans="1:26" ht="12.75" customHeight="1">
      <c r="A92" s="7"/>
      <c r="B92" s="7"/>
      <c r="C92" s="72"/>
      <c r="D92" s="1062"/>
      <c r="E92" s="7"/>
      <c r="F92" s="7"/>
      <c r="G92" s="7"/>
      <c r="H92" s="7"/>
      <c r="I92" s="1062"/>
      <c r="J92" s="1062"/>
      <c r="K92" s="7"/>
      <c r="L92" s="7"/>
      <c r="M92" s="7"/>
      <c r="N92" s="7"/>
      <c r="O92" s="7"/>
      <c r="P92" s="7"/>
      <c r="Q92" s="7"/>
      <c r="R92" s="7"/>
      <c r="S92" s="7"/>
      <c r="T92" s="7"/>
      <c r="U92" s="7"/>
      <c r="V92" s="7"/>
      <c r="W92" s="7"/>
      <c r="X92" s="7"/>
      <c r="Y92" s="7"/>
      <c r="Z92" s="7"/>
    </row>
    <row r="93" spans="1:26" ht="12.75" customHeight="1">
      <c r="A93" s="7"/>
      <c r="B93" s="7"/>
      <c r="C93" s="72"/>
      <c r="D93" s="1062"/>
      <c r="E93" s="7"/>
      <c r="F93" s="7"/>
      <c r="G93" s="7"/>
      <c r="H93" s="7"/>
      <c r="I93" s="1062"/>
      <c r="J93" s="1062"/>
      <c r="K93" s="7"/>
      <c r="L93" s="7"/>
      <c r="M93" s="7"/>
      <c r="N93" s="7"/>
      <c r="O93" s="7"/>
      <c r="P93" s="7"/>
      <c r="Q93" s="7"/>
      <c r="R93" s="7"/>
      <c r="S93" s="7"/>
      <c r="T93" s="7"/>
      <c r="U93" s="7"/>
      <c r="V93" s="7"/>
      <c r="W93" s="7"/>
      <c r="X93" s="7"/>
      <c r="Y93" s="7"/>
      <c r="Z93" s="7"/>
    </row>
    <row r="94" spans="1:26" ht="12.75" customHeight="1">
      <c r="A94" s="7"/>
      <c r="B94" s="7"/>
      <c r="C94" s="72"/>
      <c r="D94" s="1062"/>
      <c r="E94" s="7"/>
      <c r="F94" s="7"/>
      <c r="G94" s="7"/>
      <c r="H94" s="7"/>
      <c r="I94" s="1062"/>
      <c r="J94" s="1062"/>
      <c r="K94" s="7"/>
      <c r="L94" s="7"/>
      <c r="M94" s="7"/>
      <c r="N94" s="7"/>
      <c r="O94" s="7"/>
      <c r="P94" s="7"/>
      <c r="Q94" s="7"/>
      <c r="R94" s="7"/>
      <c r="S94" s="7"/>
      <c r="T94" s="7"/>
      <c r="U94" s="7"/>
      <c r="V94" s="7"/>
      <c r="W94" s="7"/>
      <c r="X94" s="7"/>
      <c r="Y94" s="7"/>
      <c r="Z94" s="7"/>
    </row>
    <row r="95" spans="1:26" ht="12.75" customHeight="1">
      <c r="A95" s="7"/>
      <c r="B95" s="7"/>
      <c r="C95" s="72"/>
      <c r="D95" s="1062"/>
      <c r="E95" s="7"/>
      <c r="F95" s="7"/>
      <c r="G95" s="7"/>
      <c r="H95" s="7"/>
      <c r="I95" s="1062"/>
      <c r="J95" s="1062"/>
      <c r="K95" s="7"/>
      <c r="L95" s="7"/>
      <c r="M95" s="7"/>
      <c r="N95" s="7"/>
      <c r="O95" s="7"/>
      <c r="P95" s="7"/>
      <c r="Q95" s="7"/>
      <c r="R95" s="7"/>
      <c r="S95" s="7"/>
      <c r="T95" s="7"/>
      <c r="U95" s="7"/>
      <c r="V95" s="7"/>
      <c r="W95" s="7"/>
      <c r="X95" s="7"/>
      <c r="Y95" s="7"/>
      <c r="Z95" s="7"/>
    </row>
    <row r="96" spans="1:26" ht="12.75" customHeight="1">
      <c r="A96" s="7"/>
      <c r="B96" s="7"/>
      <c r="C96" s="72"/>
      <c r="D96" s="1062"/>
      <c r="E96" s="7"/>
      <c r="F96" s="7"/>
      <c r="G96" s="7"/>
      <c r="H96" s="7"/>
      <c r="I96" s="1062"/>
      <c r="J96" s="1062"/>
      <c r="K96" s="7"/>
      <c r="L96" s="7"/>
      <c r="M96" s="7"/>
      <c r="N96" s="7"/>
      <c r="O96" s="7"/>
      <c r="P96" s="7"/>
      <c r="Q96" s="7"/>
      <c r="R96" s="7"/>
      <c r="S96" s="7"/>
      <c r="T96" s="7"/>
      <c r="U96" s="7"/>
      <c r="V96" s="7"/>
      <c r="W96" s="7"/>
      <c r="X96" s="7"/>
      <c r="Y96" s="7"/>
      <c r="Z96" s="7"/>
    </row>
    <row r="97" spans="1:26" ht="12.75" customHeight="1">
      <c r="A97" s="7"/>
      <c r="B97" s="7"/>
      <c r="C97" s="72"/>
      <c r="D97" s="1062"/>
      <c r="E97" s="7"/>
      <c r="F97" s="7"/>
      <c r="G97" s="7"/>
      <c r="H97" s="7"/>
      <c r="I97" s="1062"/>
      <c r="J97" s="1062"/>
      <c r="K97" s="7"/>
      <c r="L97" s="7"/>
      <c r="M97" s="7"/>
      <c r="N97" s="7"/>
      <c r="O97" s="7"/>
      <c r="P97" s="7"/>
      <c r="Q97" s="7"/>
      <c r="R97" s="7"/>
      <c r="S97" s="7"/>
      <c r="T97" s="7"/>
      <c r="U97" s="7"/>
      <c r="V97" s="7"/>
      <c r="W97" s="7"/>
      <c r="X97" s="7"/>
      <c r="Y97" s="7"/>
      <c r="Z97" s="7"/>
    </row>
    <row r="98" spans="1:26" ht="12.75" customHeight="1">
      <c r="A98" s="7"/>
      <c r="B98" s="7"/>
      <c r="C98" s="72"/>
      <c r="D98" s="1062"/>
      <c r="E98" s="7"/>
      <c r="F98" s="7"/>
      <c r="G98" s="7"/>
      <c r="H98" s="7"/>
      <c r="I98" s="1062"/>
      <c r="J98" s="1062"/>
      <c r="K98" s="7"/>
      <c r="L98" s="7"/>
      <c r="M98" s="7"/>
      <c r="N98" s="7"/>
      <c r="O98" s="7"/>
      <c r="P98" s="7"/>
      <c r="Q98" s="7"/>
      <c r="R98" s="7"/>
      <c r="S98" s="7"/>
      <c r="T98" s="7"/>
      <c r="U98" s="7"/>
      <c r="V98" s="7"/>
      <c r="W98" s="7"/>
      <c r="X98" s="7"/>
      <c r="Y98" s="7"/>
      <c r="Z98" s="7"/>
    </row>
    <row r="99" spans="1:26" ht="12.75" customHeight="1">
      <c r="A99" s="7"/>
      <c r="B99" s="7"/>
      <c r="C99" s="72"/>
      <c r="D99" s="1062"/>
      <c r="E99" s="7"/>
      <c r="F99" s="7"/>
      <c r="G99" s="7"/>
      <c r="H99" s="7"/>
      <c r="I99" s="1062"/>
      <c r="J99" s="1062"/>
      <c r="K99" s="7"/>
      <c r="L99" s="7"/>
      <c r="M99" s="7"/>
      <c r="N99" s="7"/>
      <c r="O99" s="7"/>
      <c r="P99" s="7"/>
      <c r="Q99" s="7"/>
      <c r="R99" s="7"/>
      <c r="S99" s="7"/>
      <c r="T99" s="7"/>
      <c r="U99" s="7"/>
      <c r="V99" s="7"/>
      <c r="W99" s="7"/>
      <c r="X99" s="7"/>
      <c r="Y99" s="7"/>
      <c r="Z99" s="7"/>
    </row>
    <row r="100" spans="1:26" ht="12.75" customHeight="1">
      <c r="A100" s="7"/>
      <c r="B100" s="7"/>
      <c r="C100" s="72"/>
      <c r="D100" s="1062"/>
      <c r="E100" s="7"/>
      <c r="F100" s="7"/>
      <c r="G100" s="7"/>
      <c r="H100" s="7"/>
      <c r="I100" s="1062"/>
      <c r="J100" s="1062"/>
      <c r="K100" s="7"/>
      <c r="L100" s="7"/>
      <c r="M100" s="7"/>
      <c r="N100" s="7"/>
      <c r="O100" s="7"/>
      <c r="P100" s="7"/>
      <c r="Q100" s="7"/>
      <c r="R100" s="7"/>
      <c r="S100" s="7"/>
      <c r="T100" s="7"/>
      <c r="U100" s="7"/>
      <c r="V100" s="7"/>
      <c r="W100" s="7"/>
      <c r="X100" s="7"/>
      <c r="Y100" s="7"/>
      <c r="Z100" s="7"/>
    </row>
    <row r="101" spans="1:26" ht="12.75" customHeight="1">
      <c r="A101" s="7"/>
      <c r="B101" s="7"/>
      <c r="C101" s="72"/>
      <c r="D101" s="1062"/>
      <c r="E101" s="7"/>
      <c r="F101" s="7"/>
      <c r="G101" s="7"/>
      <c r="H101" s="7"/>
      <c r="I101" s="1062"/>
      <c r="J101" s="1062"/>
      <c r="K101" s="7"/>
      <c r="L101" s="7"/>
      <c r="M101" s="7"/>
      <c r="N101" s="7"/>
      <c r="O101" s="7"/>
      <c r="P101" s="7"/>
      <c r="Q101" s="7"/>
      <c r="R101" s="7"/>
      <c r="S101" s="7"/>
      <c r="T101" s="7"/>
      <c r="U101" s="7"/>
      <c r="V101" s="7"/>
      <c r="W101" s="7"/>
      <c r="X101" s="7"/>
      <c r="Y101" s="7"/>
      <c r="Z101" s="7"/>
    </row>
    <row r="102" spans="1:26" ht="12.75" customHeight="1">
      <c r="A102" s="7"/>
      <c r="B102" s="7"/>
      <c r="C102" s="72"/>
      <c r="D102" s="1062"/>
      <c r="E102" s="7"/>
      <c r="F102" s="7"/>
      <c r="G102" s="7"/>
      <c r="H102" s="7"/>
      <c r="I102" s="1062"/>
      <c r="J102" s="1062"/>
      <c r="K102" s="7"/>
      <c r="L102" s="7"/>
      <c r="M102" s="7"/>
      <c r="N102" s="7"/>
      <c r="O102" s="7"/>
      <c r="P102" s="7"/>
      <c r="Q102" s="7"/>
      <c r="R102" s="7"/>
      <c r="S102" s="7"/>
      <c r="T102" s="7"/>
      <c r="U102" s="7"/>
      <c r="V102" s="7"/>
      <c r="W102" s="7"/>
      <c r="X102" s="7"/>
      <c r="Y102" s="7"/>
      <c r="Z102" s="7"/>
    </row>
    <row r="103" spans="1:26" ht="12.75" customHeight="1">
      <c r="A103" s="7"/>
      <c r="B103" s="7"/>
      <c r="C103" s="72"/>
      <c r="D103" s="1062"/>
      <c r="E103" s="7"/>
      <c r="F103" s="7"/>
      <c r="G103" s="7"/>
      <c r="H103" s="7"/>
      <c r="I103" s="1062"/>
      <c r="J103" s="1062"/>
      <c r="K103" s="7"/>
      <c r="L103" s="7"/>
      <c r="M103" s="7"/>
      <c r="N103" s="7"/>
      <c r="O103" s="7"/>
      <c r="P103" s="7"/>
      <c r="Q103" s="7"/>
      <c r="R103" s="7"/>
      <c r="S103" s="7"/>
      <c r="T103" s="7"/>
      <c r="U103" s="7"/>
      <c r="V103" s="7"/>
      <c r="W103" s="7"/>
      <c r="X103" s="7"/>
      <c r="Y103" s="7"/>
      <c r="Z103" s="7"/>
    </row>
    <row r="104" spans="1:26" ht="12.75" customHeight="1">
      <c r="A104" s="7"/>
      <c r="B104" s="7"/>
      <c r="C104" s="72"/>
      <c r="D104" s="1062"/>
      <c r="E104" s="7"/>
      <c r="F104" s="7"/>
      <c r="G104" s="7"/>
      <c r="H104" s="7"/>
      <c r="I104" s="1062"/>
      <c r="J104" s="1062"/>
      <c r="K104" s="7"/>
      <c r="L104" s="7"/>
      <c r="M104" s="7"/>
      <c r="N104" s="7"/>
      <c r="O104" s="7"/>
      <c r="P104" s="7"/>
      <c r="Q104" s="7"/>
      <c r="R104" s="7"/>
      <c r="S104" s="7"/>
      <c r="T104" s="7"/>
      <c r="U104" s="7"/>
      <c r="V104" s="7"/>
      <c r="W104" s="7"/>
      <c r="X104" s="7"/>
      <c r="Y104" s="7"/>
      <c r="Z104" s="7"/>
    </row>
    <row r="105" spans="1:26" ht="12.75" customHeight="1">
      <c r="A105" s="7"/>
      <c r="B105" s="7"/>
      <c r="C105" s="72"/>
      <c r="D105" s="1062"/>
      <c r="E105" s="7"/>
      <c r="F105" s="7"/>
      <c r="G105" s="7"/>
      <c r="H105" s="7"/>
      <c r="I105" s="1062"/>
      <c r="J105" s="1062"/>
      <c r="K105" s="7"/>
      <c r="L105" s="7"/>
      <c r="M105" s="7"/>
      <c r="N105" s="7"/>
      <c r="O105" s="7"/>
      <c r="P105" s="7"/>
      <c r="Q105" s="7"/>
      <c r="R105" s="7"/>
      <c r="S105" s="7"/>
      <c r="T105" s="7"/>
      <c r="U105" s="7"/>
      <c r="V105" s="7"/>
      <c r="W105" s="7"/>
      <c r="X105" s="7"/>
      <c r="Y105" s="7"/>
      <c r="Z105" s="7"/>
    </row>
    <row r="106" spans="1:26" ht="12.75" customHeight="1">
      <c r="A106" s="7"/>
      <c r="B106" s="7"/>
      <c r="C106" s="72"/>
      <c r="D106" s="1062"/>
      <c r="E106" s="7"/>
      <c r="F106" s="7"/>
      <c r="G106" s="7"/>
      <c r="H106" s="7"/>
      <c r="I106" s="1062"/>
      <c r="J106" s="1062"/>
      <c r="K106" s="7"/>
      <c r="L106" s="7"/>
      <c r="M106" s="7"/>
      <c r="N106" s="7"/>
      <c r="O106" s="7"/>
      <c r="P106" s="7"/>
      <c r="Q106" s="7"/>
      <c r="R106" s="7"/>
      <c r="S106" s="7"/>
      <c r="T106" s="7"/>
      <c r="U106" s="7"/>
      <c r="V106" s="7"/>
      <c r="W106" s="7"/>
      <c r="X106" s="7"/>
      <c r="Y106" s="7"/>
      <c r="Z106" s="7"/>
    </row>
    <row r="107" spans="1:26" ht="12.75" customHeight="1">
      <c r="A107" s="7"/>
      <c r="B107" s="7"/>
      <c r="C107" s="72"/>
      <c r="D107" s="1062"/>
      <c r="E107" s="7"/>
      <c r="F107" s="7"/>
      <c r="G107" s="7"/>
      <c r="H107" s="7"/>
      <c r="I107" s="1062"/>
      <c r="J107" s="1062"/>
      <c r="K107" s="7"/>
      <c r="L107" s="7"/>
      <c r="M107" s="7"/>
      <c r="N107" s="7"/>
      <c r="O107" s="7"/>
      <c r="P107" s="7"/>
      <c r="Q107" s="7"/>
      <c r="R107" s="7"/>
      <c r="S107" s="7"/>
      <c r="T107" s="7"/>
      <c r="U107" s="7"/>
      <c r="V107" s="7"/>
      <c r="W107" s="7"/>
      <c r="X107" s="7"/>
      <c r="Y107" s="7"/>
      <c r="Z107" s="7"/>
    </row>
    <row r="108" spans="1:26" ht="12.75" customHeight="1">
      <c r="A108" s="7"/>
      <c r="B108" s="7"/>
      <c r="C108" s="72"/>
      <c r="D108" s="1062"/>
      <c r="E108" s="7"/>
      <c r="F108" s="7"/>
      <c r="G108" s="7"/>
      <c r="H108" s="7"/>
      <c r="I108" s="1062"/>
      <c r="J108" s="1062"/>
      <c r="K108" s="7"/>
      <c r="L108" s="7"/>
      <c r="M108" s="7"/>
      <c r="N108" s="7"/>
      <c r="O108" s="7"/>
      <c r="P108" s="7"/>
      <c r="Q108" s="7"/>
      <c r="R108" s="7"/>
      <c r="S108" s="7"/>
      <c r="T108" s="7"/>
      <c r="U108" s="7"/>
      <c r="V108" s="7"/>
      <c r="W108" s="7"/>
      <c r="X108" s="7"/>
      <c r="Y108" s="7"/>
      <c r="Z108" s="7"/>
    </row>
    <row r="109" spans="1:26" ht="12.75" customHeight="1">
      <c r="A109" s="7"/>
      <c r="B109" s="7"/>
      <c r="C109" s="72"/>
      <c r="D109" s="1062"/>
      <c r="E109" s="7"/>
      <c r="F109" s="7"/>
      <c r="G109" s="7"/>
      <c r="H109" s="7"/>
      <c r="I109" s="1062"/>
      <c r="J109" s="1062"/>
      <c r="K109" s="7"/>
      <c r="L109" s="7"/>
      <c r="M109" s="7"/>
      <c r="N109" s="7"/>
      <c r="O109" s="7"/>
      <c r="P109" s="7"/>
      <c r="Q109" s="7"/>
      <c r="R109" s="7"/>
      <c r="S109" s="7"/>
      <c r="T109" s="7"/>
      <c r="U109" s="7"/>
      <c r="V109" s="7"/>
      <c r="W109" s="7"/>
      <c r="X109" s="7"/>
      <c r="Y109" s="7"/>
      <c r="Z109" s="7"/>
    </row>
    <row r="110" spans="1:26" ht="12.75" customHeight="1">
      <c r="A110" s="7"/>
      <c r="B110" s="7"/>
      <c r="C110" s="72"/>
      <c r="D110" s="1062"/>
      <c r="E110" s="7"/>
      <c r="F110" s="7"/>
      <c r="G110" s="7"/>
      <c r="H110" s="7"/>
      <c r="I110" s="1062"/>
      <c r="J110" s="1062"/>
      <c r="K110" s="7"/>
      <c r="L110" s="7"/>
      <c r="M110" s="7"/>
      <c r="N110" s="7"/>
      <c r="O110" s="7"/>
      <c r="P110" s="7"/>
      <c r="Q110" s="7"/>
      <c r="R110" s="7"/>
      <c r="S110" s="7"/>
      <c r="T110" s="7"/>
      <c r="U110" s="7"/>
      <c r="V110" s="7"/>
      <c r="W110" s="7"/>
      <c r="X110" s="7"/>
      <c r="Y110" s="7"/>
      <c r="Z110" s="7"/>
    </row>
    <row r="111" spans="1:26" ht="12.75" customHeight="1">
      <c r="A111" s="7"/>
      <c r="B111" s="7"/>
      <c r="C111" s="72"/>
      <c r="D111" s="1062"/>
      <c r="E111" s="7"/>
      <c r="F111" s="7"/>
      <c r="G111" s="7"/>
      <c r="H111" s="7"/>
      <c r="I111" s="1062"/>
      <c r="J111" s="1062"/>
      <c r="K111" s="7"/>
      <c r="L111" s="7"/>
      <c r="M111" s="7"/>
      <c r="N111" s="7"/>
      <c r="O111" s="7"/>
      <c r="P111" s="7"/>
      <c r="Q111" s="7"/>
      <c r="R111" s="7"/>
      <c r="S111" s="7"/>
      <c r="T111" s="7"/>
      <c r="U111" s="7"/>
      <c r="V111" s="7"/>
      <c r="W111" s="7"/>
      <c r="X111" s="7"/>
      <c r="Y111" s="7"/>
      <c r="Z111" s="7"/>
    </row>
    <row r="112" spans="1:26" ht="12.75" customHeight="1">
      <c r="A112" s="7"/>
      <c r="B112" s="7"/>
      <c r="C112" s="72"/>
      <c r="D112" s="1062"/>
      <c r="E112" s="7"/>
      <c r="F112" s="7"/>
      <c r="G112" s="7"/>
      <c r="H112" s="7"/>
      <c r="I112" s="1062"/>
      <c r="J112" s="1062"/>
      <c r="K112" s="7"/>
      <c r="L112" s="7"/>
      <c r="M112" s="7"/>
      <c r="N112" s="7"/>
      <c r="O112" s="7"/>
      <c r="P112" s="7"/>
      <c r="Q112" s="7"/>
      <c r="R112" s="7"/>
      <c r="S112" s="7"/>
      <c r="T112" s="7"/>
      <c r="U112" s="7"/>
      <c r="V112" s="7"/>
      <c r="W112" s="7"/>
      <c r="X112" s="7"/>
      <c r="Y112" s="7"/>
      <c r="Z112" s="7"/>
    </row>
    <row r="113" spans="1:26" ht="12.75" customHeight="1">
      <c r="A113" s="7"/>
      <c r="B113" s="7"/>
      <c r="C113" s="72"/>
      <c r="D113" s="1062"/>
      <c r="E113" s="7"/>
      <c r="F113" s="7"/>
      <c r="G113" s="7"/>
      <c r="H113" s="7"/>
      <c r="I113" s="1062"/>
      <c r="J113" s="1062"/>
      <c r="K113" s="7"/>
      <c r="L113" s="7"/>
      <c r="M113" s="7"/>
      <c r="N113" s="7"/>
      <c r="O113" s="7"/>
      <c r="P113" s="7"/>
      <c r="Q113" s="7"/>
      <c r="R113" s="7"/>
      <c r="S113" s="7"/>
      <c r="T113" s="7"/>
      <c r="U113" s="7"/>
      <c r="V113" s="7"/>
      <c r="W113" s="7"/>
      <c r="X113" s="7"/>
      <c r="Y113" s="7"/>
      <c r="Z113" s="7"/>
    </row>
    <row r="114" spans="1:26" ht="12.75" customHeight="1">
      <c r="A114" s="7"/>
      <c r="B114" s="7"/>
      <c r="C114" s="72"/>
      <c r="D114" s="1062"/>
      <c r="E114" s="7"/>
      <c r="F114" s="7"/>
      <c r="G114" s="7"/>
      <c r="H114" s="7"/>
      <c r="I114" s="1062"/>
      <c r="J114" s="1062"/>
      <c r="K114" s="7"/>
      <c r="L114" s="7"/>
      <c r="M114" s="7"/>
      <c r="N114" s="7"/>
      <c r="O114" s="7"/>
      <c r="P114" s="7"/>
      <c r="Q114" s="7"/>
      <c r="R114" s="7"/>
      <c r="S114" s="7"/>
      <c r="T114" s="7"/>
      <c r="U114" s="7"/>
      <c r="V114" s="7"/>
      <c r="W114" s="7"/>
      <c r="X114" s="7"/>
      <c r="Y114" s="7"/>
      <c r="Z114" s="7"/>
    </row>
    <row r="115" spans="1:26" ht="12.75" customHeight="1">
      <c r="A115" s="7"/>
      <c r="B115" s="7"/>
      <c r="C115" s="72"/>
      <c r="D115" s="1062"/>
      <c r="E115" s="7"/>
      <c r="F115" s="7"/>
      <c r="G115" s="7"/>
      <c r="H115" s="7"/>
      <c r="I115" s="1062"/>
      <c r="J115" s="1062"/>
      <c r="K115" s="7"/>
      <c r="L115" s="7"/>
      <c r="M115" s="7"/>
      <c r="N115" s="7"/>
      <c r="O115" s="7"/>
      <c r="P115" s="7"/>
      <c r="Q115" s="7"/>
      <c r="R115" s="7"/>
      <c r="S115" s="7"/>
      <c r="T115" s="7"/>
      <c r="U115" s="7"/>
      <c r="V115" s="7"/>
      <c r="W115" s="7"/>
      <c r="X115" s="7"/>
      <c r="Y115" s="7"/>
      <c r="Z115" s="7"/>
    </row>
    <row r="116" spans="1:26" ht="12.75" customHeight="1">
      <c r="A116" s="7"/>
      <c r="B116" s="7"/>
      <c r="C116" s="72"/>
      <c r="D116" s="1062"/>
      <c r="E116" s="7"/>
      <c r="F116" s="7"/>
      <c r="G116" s="7"/>
      <c r="H116" s="7"/>
      <c r="I116" s="1062"/>
      <c r="J116" s="1062"/>
      <c r="K116" s="7"/>
      <c r="L116" s="7"/>
      <c r="M116" s="7"/>
      <c r="N116" s="7"/>
      <c r="O116" s="7"/>
      <c r="P116" s="7"/>
      <c r="Q116" s="7"/>
      <c r="R116" s="7"/>
      <c r="S116" s="7"/>
      <c r="T116" s="7"/>
      <c r="U116" s="7"/>
      <c r="V116" s="7"/>
      <c r="W116" s="7"/>
      <c r="X116" s="7"/>
      <c r="Y116" s="7"/>
      <c r="Z116" s="7"/>
    </row>
    <row r="117" spans="1:26" ht="12.75" customHeight="1">
      <c r="A117" s="7"/>
      <c r="B117" s="7"/>
      <c r="C117" s="72"/>
      <c r="D117" s="1062"/>
      <c r="E117" s="7"/>
      <c r="F117" s="7"/>
      <c r="G117" s="7"/>
      <c r="H117" s="7"/>
      <c r="I117" s="1062"/>
      <c r="J117" s="1062"/>
      <c r="K117" s="7"/>
      <c r="L117" s="7"/>
      <c r="M117" s="7"/>
      <c r="N117" s="7"/>
      <c r="O117" s="7"/>
      <c r="P117" s="7"/>
      <c r="Q117" s="7"/>
      <c r="R117" s="7"/>
      <c r="S117" s="7"/>
      <c r="T117" s="7"/>
      <c r="U117" s="7"/>
      <c r="V117" s="7"/>
      <c r="W117" s="7"/>
      <c r="X117" s="7"/>
      <c r="Y117" s="7"/>
      <c r="Z117" s="7"/>
    </row>
    <row r="118" spans="1:26" ht="12.75" customHeight="1">
      <c r="A118" s="7"/>
      <c r="B118" s="7"/>
      <c r="C118" s="72"/>
      <c r="D118" s="1062"/>
      <c r="E118" s="7"/>
      <c r="F118" s="7"/>
      <c r="G118" s="7"/>
      <c r="H118" s="7"/>
      <c r="I118" s="1062"/>
      <c r="J118" s="1062"/>
      <c r="K118" s="7"/>
      <c r="L118" s="7"/>
      <c r="M118" s="7"/>
      <c r="N118" s="7"/>
      <c r="O118" s="7"/>
      <c r="P118" s="7"/>
      <c r="Q118" s="7"/>
      <c r="R118" s="7"/>
      <c r="S118" s="7"/>
      <c r="T118" s="7"/>
      <c r="U118" s="7"/>
      <c r="V118" s="7"/>
      <c r="W118" s="7"/>
      <c r="X118" s="7"/>
      <c r="Y118" s="7"/>
      <c r="Z118" s="7"/>
    </row>
    <row r="119" spans="1:26" ht="12.75" customHeight="1">
      <c r="A119" s="7"/>
      <c r="B119" s="7"/>
      <c r="C119" s="72"/>
      <c r="D119" s="1062"/>
      <c r="E119" s="7"/>
      <c r="F119" s="7"/>
      <c r="G119" s="7"/>
      <c r="H119" s="7"/>
      <c r="I119" s="1062"/>
      <c r="J119" s="1062"/>
      <c r="K119" s="7"/>
      <c r="L119" s="7"/>
      <c r="M119" s="7"/>
      <c r="N119" s="7"/>
      <c r="O119" s="7"/>
      <c r="P119" s="7"/>
      <c r="Q119" s="7"/>
      <c r="R119" s="7"/>
      <c r="S119" s="7"/>
      <c r="T119" s="7"/>
      <c r="U119" s="7"/>
      <c r="V119" s="7"/>
      <c r="W119" s="7"/>
      <c r="X119" s="7"/>
      <c r="Y119" s="7"/>
      <c r="Z119" s="7"/>
    </row>
    <row r="120" spans="1:26" ht="12.75" customHeight="1">
      <c r="A120" s="7"/>
      <c r="B120" s="7"/>
      <c r="C120" s="72"/>
      <c r="D120" s="1062"/>
      <c r="E120" s="7"/>
      <c r="F120" s="7"/>
      <c r="G120" s="7"/>
      <c r="H120" s="7"/>
      <c r="I120" s="1062"/>
      <c r="J120" s="1062"/>
      <c r="K120" s="7"/>
      <c r="L120" s="7"/>
      <c r="M120" s="7"/>
      <c r="N120" s="7"/>
      <c r="O120" s="7"/>
      <c r="P120" s="7"/>
      <c r="Q120" s="7"/>
      <c r="R120" s="7"/>
      <c r="S120" s="7"/>
      <c r="T120" s="7"/>
      <c r="U120" s="7"/>
      <c r="V120" s="7"/>
      <c r="W120" s="7"/>
      <c r="X120" s="7"/>
      <c r="Y120" s="7"/>
      <c r="Z120" s="7"/>
    </row>
    <row r="121" spans="1:26" ht="12.75" customHeight="1">
      <c r="A121" s="7"/>
      <c r="B121" s="7"/>
      <c r="C121" s="72"/>
      <c r="D121" s="1062"/>
      <c r="E121" s="7"/>
      <c r="F121" s="7"/>
      <c r="G121" s="7"/>
      <c r="H121" s="7"/>
      <c r="I121" s="1062"/>
      <c r="J121" s="1062"/>
      <c r="K121" s="7"/>
      <c r="L121" s="7"/>
      <c r="M121" s="7"/>
      <c r="N121" s="7"/>
      <c r="O121" s="7"/>
      <c r="P121" s="7"/>
      <c r="Q121" s="7"/>
      <c r="R121" s="7"/>
      <c r="S121" s="7"/>
      <c r="T121" s="7"/>
      <c r="U121" s="7"/>
      <c r="V121" s="7"/>
      <c r="W121" s="7"/>
      <c r="X121" s="7"/>
      <c r="Y121" s="7"/>
      <c r="Z121" s="7"/>
    </row>
    <row r="122" spans="1:26" ht="12.75" customHeight="1">
      <c r="A122" s="7"/>
      <c r="B122" s="7"/>
      <c r="C122" s="72"/>
      <c r="D122" s="1062"/>
      <c r="E122" s="7"/>
      <c r="F122" s="7"/>
      <c r="G122" s="7"/>
      <c r="H122" s="7"/>
      <c r="I122" s="1062"/>
      <c r="J122" s="1062"/>
      <c r="K122" s="7"/>
      <c r="L122" s="7"/>
      <c r="M122" s="7"/>
      <c r="N122" s="7"/>
      <c r="O122" s="7"/>
      <c r="P122" s="7"/>
      <c r="Q122" s="7"/>
      <c r="R122" s="7"/>
      <c r="S122" s="7"/>
      <c r="T122" s="7"/>
      <c r="U122" s="7"/>
      <c r="V122" s="7"/>
      <c r="W122" s="7"/>
      <c r="X122" s="7"/>
      <c r="Y122" s="7"/>
      <c r="Z122" s="7"/>
    </row>
    <row r="123" spans="1:26" ht="12.75" customHeight="1">
      <c r="A123" s="7"/>
      <c r="B123" s="7"/>
      <c r="C123" s="72"/>
      <c r="D123" s="1062"/>
      <c r="E123" s="7"/>
      <c r="F123" s="7"/>
      <c r="G123" s="7"/>
      <c r="H123" s="7"/>
      <c r="I123" s="1062"/>
      <c r="J123" s="1062"/>
      <c r="K123" s="7"/>
      <c r="L123" s="7"/>
      <c r="M123" s="7"/>
      <c r="N123" s="7"/>
      <c r="O123" s="7"/>
      <c r="P123" s="7"/>
      <c r="Q123" s="7"/>
      <c r="R123" s="7"/>
      <c r="S123" s="7"/>
      <c r="T123" s="7"/>
      <c r="U123" s="7"/>
      <c r="V123" s="7"/>
      <c r="W123" s="7"/>
      <c r="X123" s="7"/>
      <c r="Y123" s="7"/>
      <c r="Z123" s="7"/>
    </row>
    <row r="124" spans="1:26" ht="12.75" customHeight="1">
      <c r="A124" s="7"/>
      <c r="B124" s="7"/>
      <c r="C124" s="72"/>
      <c r="D124" s="1062"/>
      <c r="E124" s="7"/>
      <c r="F124" s="7"/>
      <c r="G124" s="7"/>
      <c r="H124" s="7"/>
      <c r="I124" s="1062"/>
      <c r="J124" s="1062"/>
      <c r="K124" s="7"/>
      <c r="L124" s="7"/>
      <c r="M124" s="7"/>
      <c r="N124" s="7"/>
      <c r="O124" s="7"/>
      <c r="P124" s="7"/>
      <c r="Q124" s="7"/>
      <c r="R124" s="7"/>
      <c r="S124" s="7"/>
      <c r="T124" s="7"/>
      <c r="U124" s="7"/>
      <c r="V124" s="7"/>
      <c r="W124" s="7"/>
      <c r="X124" s="7"/>
      <c r="Y124" s="7"/>
      <c r="Z124" s="7"/>
    </row>
    <row r="125" spans="1:26" ht="12.75" customHeight="1">
      <c r="A125" s="7"/>
      <c r="B125" s="7"/>
      <c r="C125" s="72"/>
      <c r="D125" s="1062"/>
      <c r="E125" s="7"/>
      <c r="F125" s="7"/>
      <c r="G125" s="7"/>
      <c r="H125" s="7"/>
      <c r="I125" s="1062"/>
      <c r="J125" s="1062"/>
      <c r="K125" s="7"/>
      <c r="L125" s="7"/>
      <c r="M125" s="7"/>
      <c r="N125" s="7"/>
      <c r="O125" s="7"/>
      <c r="P125" s="7"/>
      <c r="Q125" s="7"/>
      <c r="R125" s="7"/>
      <c r="S125" s="7"/>
      <c r="T125" s="7"/>
      <c r="U125" s="7"/>
      <c r="V125" s="7"/>
      <c r="W125" s="7"/>
      <c r="X125" s="7"/>
      <c r="Y125" s="7"/>
      <c r="Z125" s="7"/>
    </row>
    <row r="126" spans="1:26" ht="12.75" customHeight="1">
      <c r="A126" s="7"/>
      <c r="B126" s="7"/>
      <c r="C126" s="72"/>
      <c r="D126" s="1062"/>
      <c r="E126" s="7"/>
      <c r="F126" s="7"/>
      <c r="G126" s="7"/>
      <c r="H126" s="7"/>
      <c r="I126" s="1062"/>
      <c r="J126" s="1062"/>
      <c r="K126" s="7"/>
      <c r="L126" s="7"/>
      <c r="M126" s="7"/>
      <c r="N126" s="7"/>
      <c r="O126" s="7"/>
      <c r="P126" s="7"/>
      <c r="Q126" s="7"/>
      <c r="R126" s="7"/>
      <c r="S126" s="7"/>
      <c r="T126" s="7"/>
      <c r="U126" s="7"/>
      <c r="V126" s="7"/>
      <c r="W126" s="7"/>
      <c r="X126" s="7"/>
      <c r="Y126" s="7"/>
      <c r="Z126" s="7"/>
    </row>
    <row r="127" spans="1:26" ht="12.75" customHeight="1">
      <c r="A127" s="7"/>
      <c r="B127" s="7"/>
      <c r="C127" s="72"/>
      <c r="D127" s="1062"/>
      <c r="E127" s="7"/>
      <c r="F127" s="7"/>
      <c r="G127" s="7"/>
      <c r="H127" s="7"/>
      <c r="I127" s="1062"/>
      <c r="J127" s="1062"/>
      <c r="K127" s="7"/>
      <c r="L127" s="7"/>
      <c r="M127" s="7"/>
      <c r="N127" s="7"/>
      <c r="O127" s="7"/>
      <c r="P127" s="7"/>
      <c r="Q127" s="7"/>
      <c r="R127" s="7"/>
      <c r="S127" s="7"/>
      <c r="T127" s="7"/>
      <c r="U127" s="7"/>
      <c r="V127" s="7"/>
      <c r="W127" s="7"/>
      <c r="X127" s="7"/>
      <c r="Y127" s="7"/>
      <c r="Z127" s="7"/>
    </row>
    <row r="128" spans="1:26" ht="12.75" customHeight="1">
      <c r="A128" s="7"/>
      <c r="B128" s="7"/>
      <c r="C128" s="72"/>
      <c r="D128" s="1062"/>
      <c r="E128" s="7"/>
      <c r="F128" s="7"/>
      <c r="G128" s="7"/>
      <c r="H128" s="7"/>
      <c r="I128" s="1062"/>
      <c r="J128" s="1062"/>
      <c r="K128" s="7"/>
      <c r="L128" s="7"/>
      <c r="M128" s="7"/>
      <c r="N128" s="7"/>
      <c r="O128" s="7"/>
      <c r="P128" s="7"/>
      <c r="Q128" s="7"/>
      <c r="R128" s="7"/>
      <c r="S128" s="7"/>
      <c r="T128" s="7"/>
      <c r="U128" s="7"/>
      <c r="V128" s="7"/>
      <c r="W128" s="7"/>
      <c r="X128" s="7"/>
      <c r="Y128" s="7"/>
      <c r="Z128" s="7"/>
    </row>
    <row r="129" spans="1:26" ht="12.75" customHeight="1">
      <c r="A129" s="7"/>
      <c r="B129" s="7"/>
      <c r="C129" s="72"/>
      <c r="D129" s="1062"/>
      <c r="E129" s="7"/>
      <c r="F129" s="7"/>
      <c r="G129" s="7"/>
      <c r="H129" s="7"/>
      <c r="I129" s="1062"/>
      <c r="J129" s="1062"/>
      <c r="K129" s="7"/>
      <c r="L129" s="7"/>
      <c r="M129" s="7"/>
      <c r="N129" s="7"/>
      <c r="O129" s="7"/>
      <c r="P129" s="7"/>
      <c r="Q129" s="7"/>
      <c r="R129" s="7"/>
      <c r="S129" s="7"/>
      <c r="T129" s="7"/>
      <c r="U129" s="7"/>
      <c r="V129" s="7"/>
      <c r="W129" s="7"/>
      <c r="X129" s="7"/>
      <c r="Y129" s="7"/>
      <c r="Z129" s="7"/>
    </row>
    <row r="130" spans="1:26" ht="12.75" customHeight="1">
      <c r="A130" s="7"/>
      <c r="B130" s="7"/>
      <c r="C130" s="72"/>
      <c r="D130" s="1062"/>
      <c r="E130" s="7"/>
      <c r="F130" s="7"/>
      <c r="G130" s="7"/>
      <c r="H130" s="7"/>
      <c r="I130" s="1062"/>
      <c r="J130" s="1062"/>
      <c r="K130" s="7"/>
      <c r="L130" s="7"/>
      <c r="M130" s="7"/>
      <c r="N130" s="7"/>
      <c r="O130" s="7"/>
      <c r="P130" s="7"/>
      <c r="Q130" s="7"/>
      <c r="R130" s="7"/>
      <c r="S130" s="7"/>
      <c r="T130" s="7"/>
      <c r="U130" s="7"/>
      <c r="V130" s="7"/>
      <c r="W130" s="7"/>
      <c r="X130" s="7"/>
      <c r="Y130" s="7"/>
      <c r="Z130" s="7"/>
    </row>
    <row r="131" spans="1:26" ht="12.75" customHeight="1">
      <c r="A131" s="7"/>
      <c r="B131" s="7"/>
      <c r="C131" s="72"/>
      <c r="D131" s="1062"/>
      <c r="E131" s="7"/>
      <c r="F131" s="7"/>
      <c r="G131" s="7"/>
      <c r="H131" s="7"/>
      <c r="I131" s="1062"/>
      <c r="J131" s="1062"/>
      <c r="K131" s="7"/>
      <c r="L131" s="7"/>
      <c r="M131" s="7"/>
      <c r="N131" s="7"/>
      <c r="O131" s="7"/>
      <c r="P131" s="7"/>
      <c r="Q131" s="7"/>
      <c r="R131" s="7"/>
      <c r="S131" s="7"/>
      <c r="T131" s="7"/>
      <c r="U131" s="7"/>
      <c r="V131" s="7"/>
      <c r="W131" s="7"/>
      <c r="X131" s="7"/>
      <c r="Y131" s="7"/>
      <c r="Z131" s="7"/>
    </row>
    <row r="132" spans="1:26" ht="12.75" customHeight="1">
      <c r="A132" s="7"/>
      <c r="B132" s="7"/>
      <c r="C132" s="72"/>
      <c r="D132" s="1062"/>
      <c r="E132" s="7"/>
      <c r="F132" s="7"/>
      <c r="G132" s="7"/>
      <c r="H132" s="7"/>
      <c r="I132" s="1062"/>
      <c r="J132" s="1062"/>
      <c r="K132" s="7"/>
      <c r="L132" s="7"/>
      <c r="M132" s="7"/>
      <c r="N132" s="7"/>
      <c r="O132" s="7"/>
      <c r="P132" s="7"/>
      <c r="Q132" s="7"/>
      <c r="R132" s="7"/>
      <c r="S132" s="7"/>
      <c r="T132" s="7"/>
      <c r="U132" s="7"/>
      <c r="V132" s="7"/>
      <c r="W132" s="7"/>
      <c r="X132" s="7"/>
      <c r="Y132" s="7"/>
      <c r="Z132" s="7"/>
    </row>
    <row r="133" spans="1:26" ht="12.75" customHeight="1">
      <c r="A133" s="7"/>
      <c r="B133" s="7"/>
      <c r="C133" s="72"/>
      <c r="D133" s="1062"/>
      <c r="E133" s="7"/>
      <c r="F133" s="7"/>
      <c r="G133" s="7"/>
      <c r="H133" s="7"/>
      <c r="I133" s="1062"/>
      <c r="J133" s="1062"/>
      <c r="K133" s="7"/>
      <c r="L133" s="7"/>
      <c r="M133" s="7"/>
      <c r="N133" s="7"/>
      <c r="O133" s="7"/>
      <c r="P133" s="7"/>
      <c r="Q133" s="7"/>
      <c r="R133" s="7"/>
      <c r="S133" s="7"/>
      <c r="T133" s="7"/>
      <c r="U133" s="7"/>
      <c r="V133" s="7"/>
      <c r="W133" s="7"/>
      <c r="X133" s="7"/>
      <c r="Y133" s="7"/>
      <c r="Z133" s="7"/>
    </row>
    <row r="134" spans="1:26" ht="12.75" customHeight="1">
      <c r="A134" s="7"/>
      <c r="B134" s="7"/>
      <c r="C134" s="72"/>
      <c r="D134" s="1062"/>
      <c r="E134" s="7"/>
      <c r="F134" s="7"/>
      <c r="G134" s="7"/>
      <c r="H134" s="7"/>
      <c r="I134" s="1062"/>
      <c r="J134" s="1062"/>
      <c r="K134" s="7"/>
      <c r="L134" s="7"/>
      <c r="M134" s="7"/>
      <c r="N134" s="7"/>
      <c r="O134" s="7"/>
      <c r="P134" s="7"/>
      <c r="Q134" s="7"/>
      <c r="R134" s="7"/>
      <c r="S134" s="7"/>
      <c r="T134" s="7"/>
      <c r="U134" s="7"/>
      <c r="V134" s="7"/>
      <c r="W134" s="7"/>
      <c r="X134" s="7"/>
      <c r="Y134" s="7"/>
      <c r="Z134" s="7"/>
    </row>
    <row r="135" spans="1:26" ht="12.75" customHeight="1">
      <c r="A135" s="7"/>
      <c r="B135" s="7"/>
      <c r="C135" s="72"/>
      <c r="D135" s="1062"/>
      <c r="E135" s="7"/>
      <c r="F135" s="7"/>
      <c r="G135" s="7"/>
      <c r="H135" s="7"/>
      <c r="I135" s="1062"/>
      <c r="J135" s="1062"/>
      <c r="K135" s="7"/>
      <c r="L135" s="7"/>
      <c r="M135" s="7"/>
      <c r="N135" s="7"/>
      <c r="O135" s="7"/>
      <c r="P135" s="7"/>
      <c r="Q135" s="7"/>
      <c r="R135" s="7"/>
      <c r="S135" s="7"/>
      <c r="T135" s="7"/>
      <c r="U135" s="7"/>
      <c r="V135" s="7"/>
      <c r="W135" s="7"/>
      <c r="X135" s="7"/>
      <c r="Y135" s="7"/>
      <c r="Z135" s="7"/>
    </row>
    <row r="136" spans="1:26" ht="12.75" customHeight="1">
      <c r="A136" s="7"/>
      <c r="B136" s="7"/>
      <c r="C136" s="72"/>
      <c r="D136" s="1062"/>
      <c r="E136" s="7"/>
      <c r="F136" s="7"/>
      <c r="G136" s="7"/>
      <c r="H136" s="7"/>
      <c r="I136" s="1062"/>
      <c r="J136" s="1062"/>
      <c r="K136" s="7"/>
      <c r="L136" s="7"/>
      <c r="M136" s="7"/>
      <c r="N136" s="7"/>
      <c r="O136" s="7"/>
      <c r="P136" s="7"/>
      <c r="Q136" s="7"/>
      <c r="R136" s="7"/>
      <c r="S136" s="7"/>
      <c r="T136" s="7"/>
      <c r="U136" s="7"/>
      <c r="V136" s="7"/>
      <c r="W136" s="7"/>
      <c r="X136" s="7"/>
      <c r="Y136" s="7"/>
      <c r="Z136" s="7"/>
    </row>
    <row r="137" spans="1:26" ht="12.75" customHeight="1">
      <c r="A137" s="7"/>
      <c r="B137" s="7"/>
      <c r="C137" s="72"/>
      <c r="D137" s="1062"/>
      <c r="E137" s="7"/>
      <c r="F137" s="7"/>
      <c r="G137" s="7"/>
      <c r="H137" s="7"/>
      <c r="I137" s="1062"/>
      <c r="J137" s="1062"/>
      <c r="K137" s="7"/>
      <c r="L137" s="7"/>
      <c r="M137" s="7"/>
      <c r="N137" s="7"/>
      <c r="O137" s="7"/>
      <c r="P137" s="7"/>
      <c r="Q137" s="7"/>
      <c r="R137" s="7"/>
      <c r="S137" s="7"/>
      <c r="T137" s="7"/>
      <c r="U137" s="7"/>
      <c r="V137" s="7"/>
      <c r="W137" s="7"/>
      <c r="X137" s="7"/>
      <c r="Y137" s="7"/>
      <c r="Z137" s="7"/>
    </row>
    <row r="138" spans="1:26" ht="12.75" customHeight="1">
      <c r="A138" s="7"/>
      <c r="B138" s="7"/>
      <c r="C138" s="72"/>
      <c r="D138" s="1062"/>
      <c r="E138" s="7"/>
      <c r="F138" s="7"/>
      <c r="G138" s="7"/>
      <c r="H138" s="7"/>
      <c r="I138" s="1062"/>
      <c r="J138" s="1062"/>
      <c r="K138" s="7"/>
      <c r="L138" s="7"/>
      <c r="M138" s="7"/>
      <c r="N138" s="7"/>
      <c r="O138" s="7"/>
      <c r="P138" s="7"/>
      <c r="Q138" s="7"/>
      <c r="R138" s="7"/>
      <c r="S138" s="7"/>
      <c r="T138" s="7"/>
      <c r="U138" s="7"/>
      <c r="V138" s="7"/>
      <c r="W138" s="7"/>
      <c r="X138" s="7"/>
      <c r="Y138" s="7"/>
      <c r="Z138" s="7"/>
    </row>
    <row r="139" spans="1:26" ht="12.75" customHeight="1">
      <c r="A139" s="7"/>
      <c r="B139" s="7"/>
      <c r="C139" s="72"/>
      <c r="D139" s="1062"/>
      <c r="E139" s="7"/>
      <c r="F139" s="7"/>
      <c r="G139" s="7"/>
      <c r="H139" s="7"/>
      <c r="I139" s="1062"/>
      <c r="J139" s="1062"/>
      <c r="K139" s="7"/>
      <c r="L139" s="7"/>
      <c r="M139" s="7"/>
      <c r="N139" s="7"/>
      <c r="O139" s="7"/>
      <c r="P139" s="7"/>
      <c r="Q139" s="7"/>
      <c r="R139" s="7"/>
      <c r="S139" s="7"/>
      <c r="T139" s="7"/>
      <c r="U139" s="7"/>
      <c r="V139" s="7"/>
      <c r="W139" s="7"/>
      <c r="X139" s="7"/>
      <c r="Y139" s="7"/>
      <c r="Z139" s="7"/>
    </row>
    <row r="140" spans="1:26" ht="12.75" customHeight="1">
      <c r="A140" s="7"/>
      <c r="B140" s="7"/>
      <c r="C140" s="72"/>
      <c r="D140" s="1062"/>
      <c r="E140" s="7"/>
      <c r="F140" s="7"/>
      <c r="G140" s="7"/>
      <c r="H140" s="7"/>
      <c r="I140" s="1062"/>
      <c r="J140" s="1062"/>
      <c r="K140" s="7"/>
      <c r="L140" s="7"/>
      <c r="M140" s="7"/>
      <c r="N140" s="7"/>
      <c r="O140" s="7"/>
      <c r="P140" s="7"/>
      <c r="Q140" s="7"/>
      <c r="R140" s="7"/>
      <c r="S140" s="7"/>
      <c r="T140" s="7"/>
      <c r="U140" s="7"/>
      <c r="V140" s="7"/>
      <c r="W140" s="7"/>
      <c r="X140" s="7"/>
      <c r="Y140" s="7"/>
      <c r="Z140" s="7"/>
    </row>
    <row r="141" spans="1:26" ht="12.75" customHeight="1">
      <c r="A141" s="7"/>
      <c r="B141" s="7"/>
      <c r="C141" s="72"/>
      <c r="D141" s="1062"/>
      <c r="E141" s="7"/>
      <c r="F141" s="7"/>
      <c r="G141" s="7"/>
      <c r="H141" s="7"/>
      <c r="I141" s="1062"/>
      <c r="J141" s="1062"/>
      <c r="K141" s="7"/>
      <c r="L141" s="7"/>
      <c r="M141" s="7"/>
      <c r="N141" s="7"/>
      <c r="O141" s="7"/>
      <c r="P141" s="7"/>
      <c r="Q141" s="7"/>
      <c r="R141" s="7"/>
      <c r="S141" s="7"/>
      <c r="T141" s="7"/>
      <c r="U141" s="7"/>
      <c r="V141" s="7"/>
      <c r="W141" s="7"/>
      <c r="X141" s="7"/>
      <c r="Y141" s="7"/>
      <c r="Z141" s="7"/>
    </row>
    <row r="142" spans="1:26" ht="12.75" customHeight="1">
      <c r="A142" s="7"/>
      <c r="B142" s="7"/>
      <c r="C142" s="72"/>
      <c r="D142" s="1062"/>
      <c r="E142" s="7"/>
      <c r="F142" s="7"/>
      <c r="G142" s="7"/>
      <c r="H142" s="7"/>
      <c r="I142" s="1062"/>
      <c r="J142" s="1062"/>
      <c r="K142" s="7"/>
      <c r="L142" s="7"/>
      <c r="M142" s="7"/>
      <c r="N142" s="7"/>
      <c r="O142" s="7"/>
      <c r="P142" s="7"/>
      <c r="Q142" s="7"/>
      <c r="R142" s="7"/>
      <c r="S142" s="7"/>
      <c r="T142" s="7"/>
      <c r="U142" s="7"/>
      <c r="V142" s="7"/>
      <c r="W142" s="7"/>
      <c r="X142" s="7"/>
      <c r="Y142" s="7"/>
      <c r="Z142" s="7"/>
    </row>
    <row r="143" spans="1:26" ht="12.75" customHeight="1">
      <c r="A143" s="7"/>
      <c r="B143" s="7"/>
      <c r="C143" s="72"/>
      <c r="D143" s="1062"/>
      <c r="E143" s="7"/>
      <c r="F143" s="7"/>
      <c r="G143" s="7"/>
      <c r="H143" s="7"/>
      <c r="I143" s="1062"/>
      <c r="J143" s="1062"/>
      <c r="K143" s="7"/>
      <c r="L143" s="7"/>
      <c r="M143" s="7"/>
      <c r="N143" s="7"/>
      <c r="O143" s="7"/>
      <c r="P143" s="7"/>
      <c r="Q143" s="7"/>
      <c r="R143" s="7"/>
      <c r="S143" s="7"/>
      <c r="T143" s="7"/>
      <c r="U143" s="7"/>
      <c r="V143" s="7"/>
      <c r="W143" s="7"/>
      <c r="X143" s="7"/>
      <c r="Y143" s="7"/>
      <c r="Z143" s="7"/>
    </row>
    <row r="144" spans="1:26" ht="12.75" customHeight="1">
      <c r="A144" s="7"/>
      <c r="B144" s="7"/>
      <c r="C144" s="72"/>
      <c r="D144" s="1062"/>
      <c r="E144" s="7"/>
      <c r="F144" s="7"/>
      <c r="G144" s="7"/>
      <c r="H144" s="7"/>
      <c r="I144" s="1062"/>
      <c r="J144" s="1062"/>
      <c r="K144" s="7"/>
      <c r="L144" s="7"/>
      <c r="M144" s="7"/>
      <c r="N144" s="7"/>
      <c r="O144" s="7"/>
      <c r="P144" s="7"/>
      <c r="Q144" s="7"/>
      <c r="R144" s="7"/>
      <c r="S144" s="7"/>
      <c r="T144" s="7"/>
      <c r="U144" s="7"/>
      <c r="V144" s="7"/>
      <c r="W144" s="7"/>
      <c r="X144" s="7"/>
      <c r="Y144" s="7"/>
      <c r="Z144" s="7"/>
    </row>
    <row r="145" spans="1:26" ht="12.75" customHeight="1">
      <c r="A145" s="7"/>
      <c r="B145" s="7"/>
      <c r="C145" s="72"/>
      <c r="D145" s="1062"/>
      <c r="E145" s="7"/>
      <c r="F145" s="7"/>
      <c r="G145" s="7"/>
      <c r="H145" s="7"/>
      <c r="I145" s="1062"/>
      <c r="J145" s="1062"/>
      <c r="K145" s="7"/>
      <c r="L145" s="7"/>
      <c r="M145" s="7"/>
      <c r="N145" s="7"/>
      <c r="O145" s="7"/>
      <c r="P145" s="7"/>
      <c r="Q145" s="7"/>
      <c r="R145" s="7"/>
      <c r="S145" s="7"/>
      <c r="T145" s="7"/>
      <c r="U145" s="7"/>
      <c r="V145" s="7"/>
      <c r="W145" s="7"/>
      <c r="X145" s="7"/>
      <c r="Y145" s="7"/>
      <c r="Z145" s="7"/>
    </row>
    <row r="146" spans="1:26" ht="12.75" customHeight="1">
      <c r="A146" s="7"/>
      <c r="B146" s="7"/>
      <c r="C146" s="72"/>
      <c r="D146" s="1062"/>
      <c r="E146" s="7"/>
      <c r="F146" s="7"/>
      <c r="G146" s="7"/>
      <c r="H146" s="7"/>
      <c r="I146" s="1062"/>
      <c r="J146" s="1062"/>
      <c r="K146" s="7"/>
      <c r="L146" s="7"/>
      <c r="M146" s="7"/>
      <c r="N146" s="7"/>
      <c r="O146" s="7"/>
      <c r="P146" s="7"/>
      <c r="Q146" s="7"/>
      <c r="R146" s="7"/>
      <c r="S146" s="7"/>
      <c r="T146" s="7"/>
      <c r="U146" s="7"/>
      <c r="V146" s="7"/>
      <c r="W146" s="7"/>
      <c r="X146" s="7"/>
      <c r="Y146" s="7"/>
      <c r="Z146" s="7"/>
    </row>
    <row r="147" spans="1:26" ht="12.75" customHeight="1">
      <c r="A147" s="7"/>
      <c r="B147" s="7"/>
      <c r="C147" s="72"/>
      <c r="D147" s="1062"/>
      <c r="E147" s="7"/>
      <c r="F147" s="7"/>
      <c r="G147" s="7"/>
      <c r="H147" s="7"/>
      <c r="I147" s="1062"/>
      <c r="J147" s="1062"/>
      <c r="K147" s="7"/>
      <c r="L147" s="7"/>
      <c r="M147" s="7"/>
      <c r="N147" s="7"/>
      <c r="O147" s="7"/>
      <c r="P147" s="7"/>
      <c r="Q147" s="7"/>
      <c r="R147" s="7"/>
      <c r="S147" s="7"/>
      <c r="T147" s="7"/>
      <c r="U147" s="7"/>
      <c r="V147" s="7"/>
      <c r="W147" s="7"/>
      <c r="X147" s="7"/>
      <c r="Y147" s="7"/>
      <c r="Z147" s="7"/>
    </row>
    <row r="148" spans="1:26" ht="12.75" customHeight="1">
      <c r="A148" s="7"/>
      <c r="B148" s="7"/>
      <c r="C148" s="72"/>
      <c r="D148" s="1062"/>
      <c r="E148" s="7"/>
      <c r="F148" s="7"/>
      <c r="G148" s="7"/>
      <c r="H148" s="7"/>
      <c r="I148" s="1062"/>
      <c r="J148" s="1062"/>
      <c r="K148" s="7"/>
      <c r="L148" s="7"/>
      <c r="M148" s="7"/>
      <c r="N148" s="7"/>
      <c r="O148" s="7"/>
      <c r="P148" s="7"/>
      <c r="Q148" s="7"/>
      <c r="R148" s="7"/>
      <c r="S148" s="7"/>
      <c r="T148" s="7"/>
      <c r="U148" s="7"/>
      <c r="V148" s="7"/>
      <c r="W148" s="7"/>
      <c r="X148" s="7"/>
      <c r="Y148" s="7"/>
      <c r="Z148" s="7"/>
    </row>
    <row r="149" spans="1:26" ht="12.75" customHeight="1">
      <c r="A149" s="7"/>
      <c r="B149" s="7"/>
      <c r="C149" s="72"/>
      <c r="D149" s="1062"/>
      <c r="E149" s="7"/>
      <c r="F149" s="7"/>
      <c r="G149" s="7"/>
      <c r="H149" s="7"/>
      <c r="I149" s="1062"/>
      <c r="J149" s="1062"/>
      <c r="K149" s="7"/>
      <c r="L149" s="7"/>
      <c r="M149" s="7"/>
      <c r="N149" s="7"/>
      <c r="O149" s="7"/>
      <c r="P149" s="7"/>
      <c r="Q149" s="7"/>
      <c r="R149" s="7"/>
      <c r="S149" s="7"/>
      <c r="T149" s="7"/>
      <c r="U149" s="7"/>
      <c r="V149" s="7"/>
      <c r="W149" s="7"/>
      <c r="X149" s="7"/>
      <c r="Y149" s="7"/>
      <c r="Z149" s="7"/>
    </row>
    <row r="150" spans="1:26" ht="12.75" customHeight="1">
      <c r="A150" s="7"/>
      <c r="B150" s="7"/>
      <c r="C150" s="72"/>
      <c r="D150" s="1062"/>
      <c r="E150" s="7"/>
      <c r="F150" s="7"/>
      <c r="G150" s="7"/>
      <c r="H150" s="7"/>
      <c r="I150" s="1062"/>
      <c r="J150" s="1062"/>
      <c r="K150" s="7"/>
      <c r="L150" s="7"/>
      <c r="M150" s="7"/>
      <c r="N150" s="7"/>
      <c r="O150" s="7"/>
      <c r="P150" s="7"/>
      <c r="Q150" s="7"/>
      <c r="R150" s="7"/>
      <c r="S150" s="7"/>
      <c r="T150" s="7"/>
      <c r="U150" s="7"/>
      <c r="V150" s="7"/>
      <c r="W150" s="7"/>
      <c r="X150" s="7"/>
      <c r="Y150" s="7"/>
      <c r="Z150" s="7"/>
    </row>
    <row r="151" spans="1:26" ht="12.75" customHeight="1">
      <c r="A151" s="7"/>
      <c r="B151" s="7"/>
      <c r="C151" s="72"/>
      <c r="D151" s="1062"/>
      <c r="E151" s="7"/>
      <c r="F151" s="7"/>
      <c r="G151" s="7"/>
      <c r="H151" s="7"/>
      <c r="I151" s="1062"/>
      <c r="J151" s="1062"/>
      <c r="K151" s="7"/>
      <c r="L151" s="7"/>
      <c r="M151" s="7"/>
      <c r="N151" s="7"/>
      <c r="O151" s="7"/>
      <c r="P151" s="7"/>
      <c r="Q151" s="7"/>
      <c r="R151" s="7"/>
      <c r="S151" s="7"/>
      <c r="T151" s="7"/>
      <c r="U151" s="7"/>
      <c r="V151" s="7"/>
      <c r="W151" s="7"/>
      <c r="X151" s="7"/>
      <c r="Y151" s="7"/>
      <c r="Z151" s="7"/>
    </row>
    <row r="152" spans="1:26" ht="12.75" customHeight="1">
      <c r="A152" s="7"/>
      <c r="B152" s="7"/>
      <c r="C152" s="72"/>
      <c r="D152" s="1062"/>
      <c r="E152" s="7"/>
      <c r="F152" s="7"/>
      <c r="G152" s="7"/>
      <c r="H152" s="7"/>
      <c r="I152" s="1062"/>
      <c r="J152" s="1062"/>
      <c r="K152" s="7"/>
      <c r="L152" s="7"/>
      <c r="M152" s="7"/>
      <c r="N152" s="7"/>
      <c r="O152" s="7"/>
      <c r="P152" s="7"/>
      <c r="Q152" s="7"/>
      <c r="R152" s="7"/>
      <c r="S152" s="7"/>
      <c r="T152" s="7"/>
      <c r="U152" s="7"/>
      <c r="V152" s="7"/>
      <c r="W152" s="7"/>
      <c r="X152" s="7"/>
      <c r="Y152" s="7"/>
      <c r="Z152" s="7"/>
    </row>
    <row r="153" spans="1:26" ht="12.75" customHeight="1">
      <c r="A153" s="7"/>
      <c r="B153" s="7"/>
      <c r="C153" s="72"/>
      <c r="D153" s="1062"/>
      <c r="E153" s="7"/>
      <c r="F153" s="7"/>
      <c r="G153" s="7"/>
      <c r="H153" s="7"/>
      <c r="I153" s="1062"/>
      <c r="J153" s="1062"/>
      <c r="K153" s="7"/>
      <c r="L153" s="7"/>
      <c r="M153" s="7"/>
      <c r="N153" s="7"/>
      <c r="O153" s="7"/>
      <c r="P153" s="7"/>
      <c r="Q153" s="7"/>
      <c r="R153" s="7"/>
      <c r="S153" s="7"/>
      <c r="T153" s="7"/>
      <c r="U153" s="7"/>
      <c r="V153" s="7"/>
      <c r="W153" s="7"/>
      <c r="X153" s="7"/>
      <c r="Y153" s="7"/>
      <c r="Z153" s="7"/>
    </row>
    <row r="154" spans="1:26" ht="12.75" customHeight="1">
      <c r="A154" s="7"/>
      <c r="B154" s="7"/>
      <c r="C154" s="72"/>
      <c r="D154" s="1062"/>
      <c r="E154" s="7"/>
      <c r="F154" s="7"/>
      <c r="G154" s="7"/>
      <c r="H154" s="7"/>
      <c r="I154" s="1062"/>
      <c r="J154" s="1062"/>
      <c r="K154" s="7"/>
      <c r="L154" s="7"/>
      <c r="M154" s="7"/>
      <c r="N154" s="7"/>
      <c r="O154" s="7"/>
      <c r="P154" s="7"/>
      <c r="Q154" s="7"/>
      <c r="R154" s="7"/>
      <c r="S154" s="7"/>
      <c r="T154" s="7"/>
      <c r="U154" s="7"/>
      <c r="V154" s="7"/>
      <c r="W154" s="7"/>
      <c r="X154" s="7"/>
      <c r="Y154" s="7"/>
      <c r="Z154" s="7"/>
    </row>
    <row r="155" spans="1:26" ht="12.75" customHeight="1">
      <c r="A155" s="7"/>
      <c r="B155" s="7"/>
      <c r="C155" s="72"/>
      <c r="D155" s="1062"/>
      <c r="E155" s="7"/>
      <c r="F155" s="7"/>
      <c r="G155" s="7"/>
      <c r="H155" s="7"/>
      <c r="I155" s="1062"/>
      <c r="J155" s="1062"/>
      <c r="K155" s="7"/>
      <c r="L155" s="7"/>
      <c r="M155" s="7"/>
      <c r="N155" s="7"/>
      <c r="O155" s="7"/>
      <c r="P155" s="7"/>
      <c r="Q155" s="7"/>
      <c r="R155" s="7"/>
      <c r="S155" s="7"/>
      <c r="T155" s="7"/>
      <c r="U155" s="7"/>
      <c r="V155" s="7"/>
      <c r="W155" s="7"/>
      <c r="X155" s="7"/>
      <c r="Y155" s="7"/>
      <c r="Z155" s="7"/>
    </row>
    <row r="156" spans="1:26" ht="12.75" customHeight="1">
      <c r="A156" s="7"/>
      <c r="B156" s="7"/>
      <c r="C156" s="72"/>
      <c r="D156" s="1062"/>
      <c r="E156" s="7"/>
      <c r="F156" s="7"/>
      <c r="G156" s="7"/>
      <c r="H156" s="7"/>
      <c r="I156" s="1062"/>
      <c r="J156" s="1062"/>
      <c r="K156" s="7"/>
      <c r="L156" s="7"/>
      <c r="M156" s="7"/>
      <c r="N156" s="7"/>
      <c r="O156" s="7"/>
      <c r="P156" s="7"/>
      <c r="Q156" s="7"/>
      <c r="R156" s="7"/>
      <c r="S156" s="7"/>
      <c r="T156" s="7"/>
      <c r="U156" s="7"/>
      <c r="V156" s="7"/>
      <c r="W156" s="7"/>
      <c r="X156" s="7"/>
      <c r="Y156" s="7"/>
      <c r="Z156" s="7"/>
    </row>
    <row r="157" spans="1:26" ht="12.75" customHeight="1">
      <c r="A157" s="7"/>
      <c r="B157" s="7"/>
      <c r="C157" s="72"/>
      <c r="D157" s="1062"/>
      <c r="E157" s="7"/>
      <c r="F157" s="7"/>
      <c r="G157" s="7"/>
      <c r="H157" s="7"/>
      <c r="I157" s="1062"/>
      <c r="J157" s="1062"/>
      <c r="K157" s="7"/>
      <c r="L157" s="7"/>
      <c r="M157" s="7"/>
      <c r="N157" s="7"/>
      <c r="O157" s="7"/>
      <c r="P157" s="7"/>
      <c r="Q157" s="7"/>
      <c r="R157" s="7"/>
      <c r="S157" s="7"/>
      <c r="T157" s="7"/>
      <c r="U157" s="7"/>
      <c r="V157" s="7"/>
      <c r="W157" s="7"/>
      <c r="X157" s="7"/>
      <c r="Y157" s="7"/>
      <c r="Z157" s="7"/>
    </row>
    <row r="158" spans="1:26" ht="12.75" customHeight="1">
      <c r="A158" s="7"/>
      <c r="B158" s="7"/>
      <c r="C158" s="72"/>
      <c r="D158" s="1062"/>
      <c r="E158" s="7"/>
      <c r="F158" s="7"/>
      <c r="G158" s="7"/>
      <c r="H158" s="7"/>
      <c r="I158" s="1062"/>
      <c r="J158" s="1062"/>
      <c r="K158" s="7"/>
      <c r="L158" s="7"/>
      <c r="M158" s="7"/>
      <c r="N158" s="7"/>
      <c r="O158" s="7"/>
      <c r="P158" s="7"/>
      <c r="Q158" s="7"/>
      <c r="R158" s="7"/>
      <c r="S158" s="7"/>
      <c r="T158" s="7"/>
      <c r="U158" s="7"/>
      <c r="V158" s="7"/>
      <c r="W158" s="7"/>
      <c r="X158" s="7"/>
      <c r="Y158" s="7"/>
      <c r="Z158" s="7"/>
    </row>
    <row r="159" spans="1:26" ht="12.75" customHeight="1">
      <c r="A159" s="7"/>
      <c r="B159" s="7"/>
      <c r="C159" s="72"/>
      <c r="D159" s="1062"/>
      <c r="E159" s="7"/>
      <c r="F159" s="7"/>
      <c r="G159" s="7"/>
      <c r="H159" s="7"/>
      <c r="I159" s="1062"/>
      <c r="J159" s="1062"/>
      <c r="K159" s="7"/>
      <c r="L159" s="7"/>
      <c r="M159" s="7"/>
      <c r="N159" s="7"/>
      <c r="O159" s="7"/>
      <c r="P159" s="7"/>
      <c r="Q159" s="7"/>
      <c r="R159" s="7"/>
      <c r="S159" s="7"/>
      <c r="T159" s="7"/>
      <c r="U159" s="7"/>
      <c r="V159" s="7"/>
      <c r="W159" s="7"/>
      <c r="X159" s="7"/>
      <c r="Y159" s="7"/>
      <c r="Z159" s="7"/>
    </row>
    <row r="160" spans="1:26" ht="12.75" customHeight="1">
      <c r="A160" s="7"/>
      <c r="B160" s="7"/>
      <c r="C160" s="72"/>
      <c r="D160" s="1062"/>
      <c r="E160" s="7"/>
      <c r="F160" s="7"/>
      <c r="G160" s="7"/>
      <c r="H160" s="7"/>
      <c r="I160" s="1062"/>
      <c r="J160" s="1062"/>
      <c r="K160" s="7"/>
      <c r="L160" s="7"/>
      <c r="M160" s="7"/>
      <c r="N160" s="7"/>
      <c r="O160" s="7"/>
      <c r="P160" s="7"/>
      <c r="Q160" s="7"/>
      <c r="R160" s="7"/>
      <c r="S160" s="7"/>
      <c r="T160" s="7"/>
      <c r="U160" s="7"/>
      <c r="V160" s="7"/>
      <c r="W160" s="7"/>
      <c r="X160" s="7"/>
      <c r="Y160" s="7"/>
      <c r="Z160" s="7"/>
    </row>
    <row r="161" spans="1:26" ht="12.75" customHeight="1">
      <c r="A161" s="7"/>
      <c r="B161" s="7"/>
      <c r="C161" s="72"/>
      <c r="D161" s="1062"/>
      <c r="E161" s="7"/>
      <c r="F161" s="7"/>
      <c r="G161" s="7"/>
      <c r="H161" s="7"/>
      <c r="I161" s="1062"/>
      <c r="J161" s="1062"/>
      <c r="K161" s="7"/>
      <c r="L161" s="7"/>
      <c r="M161" s="7"/>
      <c r="N161" s="7"/>
      <c r="O161" s="7"/>
      <c r="P161" s="7"/>
      <c r="Q161" s="7"/>
      <c r="R161" s="7"/>
      <c r="S161" s="7"/>
      <c r="T161" s="7"/>
      <c r="U161" s="7"/>
      <c r="V161" s="7"/>
      <c r="W161" s="7"/>
      <c r="X161" s="7"/>
      <c r="Y161" s="7"/>
      <c r="Z161" s="7"/>
    </row>
    <row r="162" spans="1:26" ht="12.75" customHeight="1">
      <c r="A162" s="7"/>
      <c r="B162" s="7"/>
      <c r="C162" s="72"/>
      <c r="D162" s="1062"/>
      <c r="E162" s="7"/>
      <c r="F162" s="7"/>
      <c r="G162" s="7"/>
      <c r="H162" s="7"/>
      <c r="I162" s="1062"/>
      <c r="J162" s="1062"/>
      <c r="K162" s="7"/>
      <c r="L162" s="7"/>
      <c r="M162" s="7"/>
      <c r="N162" s="7"/>
      <c r="O162" s="7"/>
      <c r="P162" s="7"/>
      <c r="Q162" s="7"/>
      <c r="R162" s="7"/>
      <c r="S162" s="7"/>
      <c r="T162" s="7"/>
      <c r="U162" s="7"/>
      <c r="V162" s="7"/>
      <c r="W162" s="7"/>
      <c r="X162" s="7"/>
      <c r="Y162" s="7"/>
      <c r="Z162" s="7"/>
    </row>
    <row r="163" spans="1:26" ht="12.75" customHeight="1">
      <c r="A163" s="7"/>
      <c r="B163" s="7"/>
      <c r="C163" s="72"/>
      <c r="D163" s="1062"/>
      <c r="E163" s="7"/>
      <c r="F163" s="7"/>
      <c r="G163" s="7"/>
      <c r="H163" s="7"/>
      <c r="I163" s="1062"/>
      <c r="J163" s="1062"/>
      <c r="K163" s="7"/>
      <c r="L163" s="7"/>
      <c r="M163" s="7"/>
      <c r="N163" s="7"/>
      <c r="O163" s="7"/>
      <c r="P163" s="7"/>
      <c r="Q163" s="7"/>
      <c r="R163" s="7"/>
      <c r="S163" s="7"/>
      <c r="T163" s="7"/>
      <c r="U163" s="7"/>
      <c r="V163" s="7"/>
      <c r="W163" s="7"/>
      <c r="X163" s="7"/>
      <c r="Y163" s="7"/>
      <c r="Z163" s="7"/>
    </row>
    <row r="164" spans="1:26" ht="12.75" customHeight="1">
      <c r="A164" s="7"/>
      <c r="B164" s="7"/>
      <c r="C164" s="72"/>
      <c r="D164" s="1062"/>
      <c r="E164" s="7"/>
      <c r="F164" s="7"/>
      <c r="G164" s="7"/>
      <c r="H164" s="7"/>
      <c r="I164" s="1062"/>
      <c r="J164" s="1062"/>
      <c r="K164" s="7"/>
      <c r="L164" s="7"/>
      <c r="M164" s="7"/>
      <c r="N164" s="7"/>
      <c r="O164" s="7"/>
      <c r="P164" s="7"/>
      <c r="Q164" s="7"/>
      <c r="R164" s="7"/>
      <c r="S164" s="7"/>
      <c r="T164" s="7"/>
      <c r="U164" s="7"/>
      <c r="V164" s="7"/>
      <c r="W164" s="7"/>
      <c r="X164" s="7"/>
      <c r="Y164" s="7"/>
      <c r="Z164" s="7"/>
    </row>
    <row r="165" spans="1:26" ht="12.75" customHeight="1">
      <c r="A165" s="7"/>
      <c r="B165" s="7"/>
      <c r="C165" s="72"/>
      <c r="D165" s="1062"/>
      <c r="E165" s="7"/>
      <c r="F165" s="7"/>
      <c r="G165" s="7"/>
      <c r="H165" s="7"/>
      <c r="I165" s="1062"/>
      <c r="J165" s="1062"/>
      <c r="K165" s="7"/>
      <c r="L165" s="7"/>
      <c r="M165" s="7"/>
      <c r="N165" s="7"/>
      <c r="O165" s="7"/>
      <c r="P165" s="7"/>
      <c r="Q165" s="7"/>
      <c r="R165" s="7"/>
      <c r="S165" s="7"/>
      <c r="T165" s="7"/>
      <c r="U165" s="7"/>
      <c r="V165" s="7"/>
      <c r="W165" s="7"/>
      <c r="X165" s="7"/>
      <c r="Y165" s="7"/>
      <c r="Z165" s="7"/>
    </row>
    <row r="166" spans="1:26" ht="12.75" customHeight="1">
      <c r="A166" s="7"/>
      <c r="B166" s="7"/>
      <c r="C166" s="72"/>
      <c r="D166" s="1062"/>
      <c r="E166" s="7"/>
      <c r="F166" s="7"/>
      <c r="G166" s="7"/>
      <c r="H166" s="7"/>
      <c r="I166" s="1062"/>
      <c r="J166" s="1062"/>
      <c r="K166" s="7"/>
      <c r="L166" s="7"/>
      <c r="M166" s="7"/>
      <c r="N166" s="7"/>
      <c r="O166" s="7"/>
      <c r="P166" s="7"/>
      <c r="Q166" s="7"/>
      <c r="R166" s="7"/>
      <c r="S166" s="7"/>
      <c r="T166" s="7"/>
      <c r="U166" s="7"/>
      <c r="V166" s="7"/>
      <c r="W166" s="7"/>
      <c r="X166" s="7"/>
      <c r="Y166" s="7"/>
      <c r="Z166" s="7"/>
    </row>
    <row r="167" spans="1:26" ht="12.75" customHeight="1">
      <c r="A167" s="7"/>
      <c r="B167" s="7"/>
      <c r="C167" s="72"/>
      <c r="D167" s="1062"/>
      <c r="E167" s="7"/>
      <c r="F167" s="7"/>
      <c r="G167" s="7"/>
      <c r="H167" s="7"/>
      <c r="I167" s="1062"/>
      <c r="J167" s="1062"/>
      <c r="K167" s="7"/>
      <c r="L167" s="7"/>
      <c r="M167" s="7"/>
      <c r="N167" s="7"/>
      <c r="O167" s="7"/>
      <c r="P167" s="7"/>
      <c r="Q167" s="7"/>
      <c r="R167" s="7"/>
      <c r="S167" s="7"/>
      <c r="T167" s="7"/>
      <c r="U167" s="7"/>
      <c r="V167" s="7"/>
      <c r="W167" s="7"/>
      <c r="X167" s="7"/>
      <c r="Y167" s="7"/>
      <c r="Z167" s="7"/>
    </row>
    <row r="168" spans="1:26" ht="12.75" customHeight="1">
      <c r="A168" s="7"/>
      <c r="B168" s="7"/>
      <c r="C168" s="72"/>
      <c r="D168" s="1062"/>
      <c r="E168" s="7"/>
      <c r="F168" s="7"/>
      <c r="G168" s="7"/>
      <c r="H168" s="7"/>
      <c r="I168" s="1062"/>
      <c r="J168" s="1062"/>
      <c r="K168" s="7"/>
      <c r="L168" s="7"/>
      <c r="M168" s="7"/>
      <c r="N168" s="7"/>
      <c r="O168" s="7"/>
      <c r="P168" s="7"/>
      <c r="Q168" s="7"/>
      <c r="R168" s="7"/>
      <c r="S168" s="7"/>
      <c r="T168" s="7"/>
      <c r="U168" s="7"/>
      <c r="V168" s="7"/>
      <c r="W168" s="7"/>
      <c r="X168" s="7"/>
      <c r="Y168" s="7"/>
      <c r="Z168" s="7"/>
    </row>
    <row r="169" spans="1:26" ht="12.75" customHeight="1">
      <c r="A169" s="7"/>
      <c r="B169" s="7"/>
      <c r="C169" s="72"/>
      <c r="D169" s="1062"/>
      <c r="E169" s="7"/>
      <c r="F169" s="7"/>
      <c r="G169" s="7"/>
      <c r="H169" s="7"/>
      <c r="I169" s="1062"/>
      <c r="J169" s="1062"/>
      <c r="K169" s="7"/>
      <c r="L169" s="7"/>
      <c r="M169" s="7"/>
      <c r="N169" s="7"/>
      <c r="O169" s="7"/>
      <c r="P169" s="7"/>
      <c r="Q169" s="7"/>
      <c r="R169" s="7"/>
      <c r="S169" s="7"/>
      <c r="T169" s="7"/>
      <c r="U169" s="7"/>
      <c r="V169" s="7"/>
      <c r="W169" s="7"/>
      <c r="X169" s="7"/>
      <c r="Y169" s="7"/>
      <c r="Z169" s="7"/>
    </row>
    <row r="170" spans="1:26" ht="12.75" customHeight="1">
      <c r="A170" s="7"/>
      <c r="B170" s="7"/>
      <c r="C170" s="72"/>
      <c r="D170" s="1062"/>
      <c r="E170" s="7"/>
      <c r="F170" s="7"/>
      <c r="G170" s="7"/>
      <c r="H170" s="7"/>
      <c r="I170" s="1062"/>
      <c r="J170" s="1062"/>
      <c r="K170" s="7"/>
      <c r="L170" s="7"/>
      <c r="M170" s="7"/>
      <c r="N170" s="7"/>
      <c r="O170" s="7"/>
      <c r="P170" s="7"/>
      <c r="Q170" s="7"/>
      <c r="R170" s="7"/>
      <c r="S170" s="7"/>
      <c r="T170" s="7"/>
      <c r="U170" s="7"/>
      <c r="V170" s="7"/>
      <c r="W170" s="7"/>
      <c r="X170" s="7"/>
      <c r="Y170" s="7"/>
      <c r="Z170" s="7"/>
    </row>
    <row r="171" spans="1:26" ht="12.75" customHeight="1">
      <c r="A171" s="7"/>
      <c r="B171" s="7"/>
      <c r="C171" s="72"/>
      <c r="D171" s="1062"/>
      <c r="E171" s="7"/>
      <c r="F171" s="7"/>
      <c r="G171" s="7"/>
      <c r="H171" s="7"/>
      <c r="I171" s="1062"/>
      <c r="J171" s="1062"/>
      <c r="K171" s="7"/>
      <c r="L171" s="7"/>
      <c r="M171" s="7"/>
      <c r="N171" s="7"/>
      <c r="O171" s="7"/>
      <c r="P171" s="7"/>
      <c r="Q171" s="7"/>
      <c r="R171" s="7"/>
      <c r="S171" s="7"/>
      <c r="T171" s="7"/>
      <c r="U171" s="7"/>
      <c r="V171" s="7"/>
      <c r="W171" s="7"/>
      <c r="X171" s="7"/>
      <c r="Y171" s="7"/>
      <c r="Z171" s="7"/>
    </row>
    <row r="172" spans="1:26" ht="12.75" customHeight="1">
      <c r="A172" s="7"/>
      <c r="B172" s="7"/>
      <c r="C172" s="72"/>
      <c r="D172" s="1062"/>
      <c r="E172" s="7"/>
      <c r="F172" s="7"/>
      <c r="G172" s="7"/>
      <c r="H172" s="7"/>
      <c r="I172" s="1062"/>
      <c r="J172" s="1062"/>
      <c r="K172" s="7"/>
      <c r="L172" s="7"/>
      <c r="M172" s="7"/>
      <c r="N172" s="7"/>
      <c r="O172" s="7"/>
      <c r="P172" s="7"/>
      <c r="Q172" s="7"/>
      <c r="R172" s="7"/>
      <c r="S172" s="7"/>
      <c r="T172" s="7"/>
      <c r="U172" s="7"/>
      <c r="V172" s="7"/>
      <c r="W172" s="7"/>
      <c r="X172" s="7"/>
      <c r="Y172" s="7"/>
      <c r="Z172" s="7"/>
    </row>
    <row r="173" spans="1:26" ht="12.75" customHeight="1">
      <c r="A173" s="7"/>
      <c r="B173" s="7"/>
      <c r="C173" s="72"/>
      <c r="D173" s="1062"/>
      <c r="E173" s="7"/>
      <c r="F173" s="7"/>
      <c r="G173" s="7"/>
      <c r="H173" s="7"/>
      <c r="I173" s="1062"/>
      <c r="J173" s="1062"/>
      <c r="K173" s="7"/>
      <c r="L173" s="7"/>
      <c r="M173" s="7"/>
      <c r="N173" s="7"/>
      <c r="O173" s="7"/>
      <c r="P173" s="7"/>
      <c r="Q173" s="7"/>
      <c r="R173" s="7"/>
      <c r="S173" s="7"/>
      <c r="T173" s="7"/>
      <c r="U173" s="7"/>
      <c r="V173" s="7"/>
      <c r="W173" s="7"/>
      <c r="X173" s="7"/>
      <c r="Y173" s="7"/>
      <c r="Z173" s="7"/>
    </row>
    <row r="174" spans="1:26" ht="12.75" customHeight="1">
      <c r="A174" s="7"/>
      <c r="B174" s="7"/>
      <c r="C174" s="72"/>
      <c r="D174" s="1062"/>
      <c r="E174" s="7"/>
      <c r="F174" s="7"/>
      <c r="G174" s="7"/>
      <c r="H174" s="7"/>
      <c r="I174" s="1062"/>
      <c r="J174" s="1062"/>
      <c r="K174" s="7"/>
      <c r="L174" s="7"/>
      <c r="M174" s="7"/>
      <c r="N174" s="7"/>
      <c r="O174" s="7"/>
      <c r="P174" s="7"/>
      <c r="Q174" s="7"/>
      <c r="R174" s="7"/>
      <c r="S174" s="7"/>
      <c r="T174" s="7"/>
      <c r="U174" s="7"/>
      <c r="V174" s="7"/>
      <c r="W174" s="7"/>
      <c r="X174" s="7"/>
      <c r="Y174" s="7"/>
      <c r="Z174" s="7"/>
    </row>
    <row r="175" spans="1:26" ht="12.75" customHeight="1">
      <c r="A175" s="7"/>
      <c r="B175" s="7"/>
      <c r="C175" s="72"/>
      <c r="D175" s="1062"/>
      <c r="E175" s="7"/>
      <c r="F175" s="7"/>
      <c r="G175" s="7"/>
      <c r="H175" s="7"/>
      <c r="I175" s="1062"/>
      <c r="J175" s="1062"/>
      <c r="K175" s="7"/>
      <c r="L175" s="7"/>
      <c r="M175" s="7"/>
      <c r="N175" s="7"/>
      <c r="O175" s="7"/>
      <c r="P175" s="7"/>
      <c r="Q175" s="7"/>
      <c r="R175" s="7"/>
      <c r="S175" s="7"/>
      <c r="T175" s="7"/>
      <c r="U175" s="7"/>
      <c r="V175" s="7"/>
      <c r="W175" s="7"/>
      <c r="X175" s="7"/>
      <c r="Y175" s="7"/>
      <c r="Z175" s="7"/>
    </row>
    <row r="176" spans="1:26" ht="12.75" customHeight="1">
      <c r="A176" s="7"/>
      <c r="B176" s="7"/>
      <c r="C176" s="72"/>
      <c r="D176" s="1062"/>
      <c r="E176" s="7"/>
      <c r="F176" s="7"/>
      <c r="G176" s="7"/>
      <c r="H176" s="7"/>
      <c r="I176" s="1062"/>
      <c r="J176" s="1062"/>
      <c r="K176" s="7"/>
      <c r="L176" s="7"/>
      <c r="M176" s="7"/>
      <c r="N176" s="7"/>
      <c r="O176" s="7"/>
      <c r="P176" s="7"/>
      <c r="Q176" s="7"/>
      <c r="R176" s="7"/>
      <c r="S176" s="7"/>
      <c r="T176" s="7"/>
      <c r="U176" s="7"/>
      <c r="V176" s="7"/>
      <c r="W176" s="7"/>
      <c r="X176" s="7"/>
      <c r="Y176" s="7"/>
      <c r="Z176" s="7"/>
    </row>
    <row r="177" spans="1:26" ht="12.75" customHeight="1">
      <c r="A177" s="7"/>
      <c r="B177" s="7"/>
      <c r="C177" s="72"/>
      <c r="D177" s="1062"/>
      <c r="E177" s="7"/>
      <c r="F177" s="7"/>
      <c r="G177" s="7"/>
      <c r="H177" s="7"/>
      <c r="I177" s="1062"/>
      <c r="J177" s="1062"/>
      <c r="K177" s="7"/>
      <c r="L177" s="7"/>
      <c r="M177" s="7"/>
      <c r="N177" s="7"/>
      <c r="O177" s="7"/>
      <c r="P177" s="7"/>
      <c r="Q177" s="7"/>
      <c r="R177" s="7"/>
      <c r="S177" s="7"/>
      <c r="T177" s="7"/>
      <c r="U177" s="7"/>
      <c r="V177" s="7"/>
      <c r="W177" s="7"/>
      <c r="X177" s="7"/>
      <c r="Y177" s="7"/>
      <c r="Z177" s="7"/>
    </row>
    <row r="178" spans="1:26" ht="12.75" customHeight="1">
      <c r="A178" s="7"/>
      <c r="B178" s="7"/>
      <c r="C178" s="72"/>
      <c r="D178" s="1062"/>
      <c r="E178" s="7"/>
      <c r="F178" s="7"/>
      <c r="G178" s="7"/>
      <c r="H178" s="7"/>
      <c r="I178" s="1062"/>
      <c r="J178" s="1062"/>
      <c r="K178" s="7"/>
      <c r="L178" s="7"/>
      <c r="M178" s="7"/>
      <c r="N178" s="7"/>
      <c r="O178" s="7"/>
      <c r="P178" s="7"/>
      <c r="Q178" s="7"/>
      <c r="R178" s="7"/>
      <c r="S178" s="7"/>
      <c r="T178" s="7"/>
      <c r="U178" s="7"/>
      <c r="V178" s="7"/>
      <c r="W178" s="7"/>
      <c r="X178" s="7"/>
      <c r="Y178" s="7"/>
      <c r="Z178" s="7"/>
    </row>
    <row r="179" spans="1:26" ht="12.75" customHeight="1">
      <c r="A179" s="7"/>
      <c r="B179" s="7"/>
      <c r="C179" s="72"/>
      <c r="D179" s="1062"/>
      <c r="E179" s="7"/>
      <c r="F179" s="7"/>
      <c r="G179" s="7"/>
      <c r="H179" s="7"/>
      <c r="I179" s="1062"/>
      <c r="J179" s="1062"/>
      <c r="K179" s="7"/>
      <c r="L179" s="7"/>
      <c r="M179" s="7"/>
      <c r="N179" s="7"/>
      <c r="O179" s="7"/>
      <c r="P179" s="7"/>
      <c r="Q179" s="7"/>
      <c r="R179" s="7"/>
      <c r="S179" s="7"/>
      <c r="T179" s="7"/>
      <c r="U179" s="7"/>
      <c r="V179" s="7"/>
      <c r="W179" s="7"/>
      <c r="X179" s="7"/>
      <c r="Y179" s="7"/>
      <c r="Z179" s="7"/>
    </row>
    <row r="180" spans="1:26" ht="12.75" customHeight="1">
      <c r="A180" s="7"/>
      <c r="B180" s="7"/>
      <c r="C180" s="72"/>
      <c r="D180" s="1062"/>
      <c r="E180" s="7"/>
      <c r="F180" s="7"/>
      <c r="G180" s="7"/>
      <c r="H180" s="7"/>
      <c r="I180" s="1062"/>
      <c r="J180" s="1062"/>
      <c r="K180" s="7"/>
      <c r="L180" s="7"/>
      <c r="M180" s="7"/>
      <c r="N180" s="7"/>
      <c r="O180" s="7"/>
      <c r="P180" s="7"/>
      <c r="Q180" s="7"/>
      <c r="R180" s="7"/>
      <c r="S180" s="7"/>
      <c r="T180" s="7"/>
      <c r="U180" s="7"/>
      <c r="V180" s="7"/>
      <c r="W180" s="7"/>
      <c r="X180" s="7"/>
      <c r="Y180" s="7"/>
      <c r="Z180" s="7"/>
    </row>
    <row r="181" spans="1:26" ht="12.75" customHeight="1">
      <c r="A181" s="7"/>
      <c r="B181" s="7"/>
      <c r="C181" s="72"/>
      <c r="D181" s="1062"/>
      <c r="E181" s="7"/>
      <c r="F181" s="7"/>
      <c r="G181" s="7"/>
      <c r="H181" s="7"/>
      <c r="I181" s="1062"/>
      <c r="J181" s="1062"/>
      <c r="K181" s="7"/>
      <c r="L181" s="7"/>
      <c r="M181" s="7"/>
      <c r="N181" s="7"/>
      <c r="O181" s="7"/>
      <c r="P181" s="7"/>
      <c r="Q181" s="7"/>
      <c r="R181" s="7"/>
      <c r="S181" s="7"/>
      <c r="T181" s="7"/>
      <c r="U181" s="7"/>
      <c r="V181" s="7"/>
      <c r="W181" s="7"/>
      <c r="X181" s="7"/>
      <c r="Y181" s="7"/>
      <c r="Z181" s="7"/>
    </row>
    <row r="182" spans="1:26" ht="12.75" customHeight="1">
      <c r="A182" s="7"/>
      <c r="B182" s="7"/>
      <c r="C182" s="72"/>
      <c r="D182" s="1062"/>
      <c r="E182" s="7"/>
      <c r="F182" s="7"/>
      <c r="G182" s="7"/>
      <c r="H182" s="7"/>
      <c r="I182" s="1062"/>
      <c r="J182" s="1062"/>
      <c r="K182" s="7"/>
      <c r="L182" s="7"/>
      <c r="M182" s="7"/>
      <c r="N182" s="7"/>
      <c r="O182" s="7"/>
      <c r="P182" s="7"/>
      <c r="Q182" s="7"/>
      <c r="R182" s="7"/>
      <c r="S182" s="7"/>
      <c r="T182" s="7"/>
      <c r="U182" s="7"/>
      <c r="V182" s="7"/>
      <c r="W182" s="7"/>
      <c r="X182" s="7"/>
      <c r="Y182" s="7"/>
      <c r="Z182" s="7"/>
    </row>
    <row r="183" spans="1:26" ht="12.75" customHeight="1">
      <c r="A183" s="7"/>
      <c r="B183" s="7"/>
      <c r="C183" s="72"/>
      <c r="D183" s="1062"/>
      <c r="E183" s="7"/>
      <c r="F183" s="7"/>
      <c r="G183" s="7"/>
      <c r="H183" s="7"/>
      <c r="I183" s="1062"/>
      <c r="J183" s="1062"/>
      <c r="K183" s="7"/>
      <c r="L183" s="7"/>
      <c r="M183" s="7"/>
      <c r="N183" s="7"/>
      <c r="O183" s="7"/>
      <c r="P183" s="7"/>
      <c r="Q183" s="7"/>
      <c r="R183" s="7"/>
      <c r="S183" s="7"/>
      <c r="T183" s="7"/>
      <c r="U183" s="7"/>
      <c r="V183" s="7"/>
      <c r="W183" s="7"/>
      <c r="X183" s="7"/>
      <c r="Y183" s="7"/>
      <c r="Z183" s="7"/>
    </row>
    <row r="184" spans="1:26" ht="12.75" customHeight="1">
      <c r="A184" s="7"/>
      <c r="B184" s="7"/>
      <c r="C184" s="72"/>
      <c r="D184" s="1062"/>
      <c r="E184" s="7"/>
      <c r="F184" s="7"/>
      <c r="G184" s="7"/>
      <c r="H184" s="7"/>
      <c r="I184" s="1062"/>
      <c r="J184" s="1062"/>
      <c r="K184" s="7"/>
      <c r="L184" s="7"/>
      <c r="M184" s="7"/>
      <c r="N184" s="7"/>
      <c r="O184" s="7"/>
      <c r="P184" s="7"/>
      <c r="Q184" s="7"/>
      <c r="R184" s="7"/>
      <c r="S184" s="7"/>
      <c r="T184" s="7"/>
      <c r="U184" s="7"/>
      <c r="V184" s="7"/>
      <c r="W184" s="7"/>
      <c r="X184" s="7"/>
      <c r="Y184" s="7"/>
      <c r="Z184" s="7"/>
    </row>
    <row r="185" spans="1:26" ht="12.75" customHeight="1">
      <c r="A185" s="7"/>
      <c r="B185" s="7"/>
      <c r="C185" s="72"/>
      <c r="D185" s="1062"/>
      <c r="E185" s="7"/>
      <c r="F185" s="7"/>
      <c r="G185" s="7"/>
      <c r="H185" s="7"/>
      <c r="I185" s="1062"/>
      <c r="J185" s="1062"/>
      <c r="K185" s="7"/>
      <c r="L185" s="7"/>
      <c r="M185" s="7"/>
      <c r="N185" s="7"/>
      <c r="O185" s="7"/>
      <c r="P185" s="7"/>
      <c r="Q185" s="7"/>
      <c r="R185" s="7"/>
      <c r="S185" s="7"/>
      <c r="T185" s="7"/>
      <c r="U185" s="7"/>
      <c r="V185" s="7"/>
      <c r="W185" s="7"/>
      <c r="X185" s="7"/>
      <c r="Y185" s="7"/>
      <c r="Z185" s="7"/>
    </row>
    <row r="186" spans="1:26" ht="12.75" customHeight="1">
      <c r="A186" s="7"/>
      <c r="B186" s="7"/>
      <c r="C186" s="72"/>
      <c r="D186" s="1062"/>
      <c r="E186" s="7"/>
      <c r="F186" s="7"/>
      <c r="G186" s="7"/>
      <c r="H186" s="7"/>
      <c r="I186" s="1062"/>
      <c r="J186" s="1062"/>
      <c r="K186" s="7"/>
      <c r="L186" s="7"/>
      <c r="M186" s="7"/>
      <c r="N186" s="7"/>
      <c r="O186" s="7"/>
      <c r="P186" s="7"/>
      <c r="Q186" s="7"/>
      <c r="R186" s="7"/>
      <c r="S186" s="7"/>
      <c r="T186" s="7"/>
      <c r="U186" s="7"/>
      <c r="V186" s="7"/>
      <c r="W186" s="7"/>
      <c r="X186" s="7"/>
      <c r="Y186" s="7"/>
      <c r="Z186" s="7"/>
    </row>
    <row r="187" spans="1:26" ht="12.75" customHeight="1">
      <c r="A187" s="7"/>
      <c r="B187" s="7"/>
      <c r="C187" s="72"/>
      <c r="D187" s="1062"/>
      <c r="E187" s="7"/>
      <c r="F187" s="7"/>
      <c r="G187" s="7"/>
      <c r="H187" s="7"/>
      <c r="I187" s="1062"/>
      <c r="J187" s="1062"/>
      <c r="K187" s="7"/>
      <c r="L187" s="7"/>
      <c r="M187" s="7"/>
      <c r="N187" s="7"/>
      <c r="O187" s="7"/>
      <c r="P187" s="7"/>
      <c r="Q187" s="7"/>
      <c r="R187" s="7"/>
      <c r="S187" s="7"/>
      <c r="T187" s="7"/>
      <c r="U187" s="7"/>
      <c r="V187" s="7"/>
      <c r="W187" s="7"/>
      <c r="X187" s="7"/>
      <c r="Y187" s="7"/>
      <c r="Z187" s="7"/>
    </row>
    <row r="188" spans="1:26" ht="12.75" customHeight="1">
      <c r="A188" s="7"/>
      <c r="B188" s="7"/>
      <c r="C188" s="72"/>
      <c r="D188" s="1062"/>
      <c r="E188" s="7"/>
      <c r="F188" s="7"/>
      <c r="G188" s="7"/>
      <c r="H188" s="7"/>
      <c r="I188" s="1062"/>
      <c r="J188" s="1062"/>
      <c r="K188" s="7"/>
      <c r="L188" s="7"/>
      <c r="M188" s="7"/>
      <c r="N188" s="7"/>
      <c r="O188" s="7"/>
      <c r="P188" s="7"/>
      <c r="Q188" s="7"/>
      <c r="R188" s="7"/>
      <c r="S188" s="7"/>
      <c r="T188" s="7"/>
      <c r="U188" s="7"/>
      <c r="V188" s="7"/>
      <c r="W188" s="7"/>
      <c r="X188" s="7"/>
      <c r="Y188" s="7"/>
      <c r="Z188" s="7"/>
    </row>
    <row r="189" spans="1:26" ht="12.75" customHeight="1">
      <c r="A189" s="7"/>
      <c r="B189" s="7"/>
      <c r="C189" s="72"/>
      <c r="D189" s="1062"/>
      <c r="E189" s="7"/>
      <c r="F189" s="7"/>
      <c r="G189" s="7"/>
      <c r="H189" s="7"/>
      <c r="I189" s="1062"/>
      <c r="J189" s="1062"/>
      <c r="K189" s="7"/>
      <c r="L189" s="7"/>
      <c r="M189" s="7"/>
      <c r="N189" s="7"/>
      <c r="O189" s="7"/>
      <c r="P189" s="7"/>
      <c r="Q189" s="7"/>
      <c r="R189" s="7"/>
      <c r="S189" s="7"/>
      <c r="T189" s="7"/>
      <c r="U189" s="7"/>
      <c r="V189" s="7"/>
      <c r="W189" s="7"/>
      <c r="X189" s="7"/>
      <c r="Y189" s="7"/>
      <c r="Z189" s="7"/>
    </row>
    <row r="190" spans="1:26" ht="12.75" customHeight="1">
      <c r="A190" s="7"/>
      <c r="B190" s="7"/>
      <c r="C190" s="72"/>
      <c r="D190" s="1062"/>
      <c r="E190" s="7"/>
      <c r="F190" s="7"/>
      <c r="G190" s="7"/>
      <c r="H190" s="7"/>
      <c r="I190" s="1062"/>
      <c r="J190" s="1062"/>
      <c r="K190" s="7"/>
      <c r="L190" s="7"/>
      <c r="M190" s="7"/>
      <c r="N190" s="7"/>
      <c r="O190" s="7"/>
      <c r="P190" s="7"/>
      <c r="Q190" s="7"/>
      <c r="R190" s="7"/>
      <c r="S190" s="7"/>
      <c r="T190" s="7"/>
      <c r="U190" s="7"/>
      <c r="V190" s="7"/>
      <c r="W190" s="7"/>
      <c r="X190" s="7"/>
      <c r="Y190" s="7"/>
      <c r="Z190" s="7"/>
    </row>
    <row r="191" spans="1:26" ht="12.75" customHeight="1">
      <c r="A191" s="7"/>
      <c r="B191" s="7"/>
      <c r="C191" s="72"/>
      <c r="D191" s="1062"/>
      <c r="E191" s="7"/>
      <c r="F191" s="7"/>
      <c r="G191" s="7"/>
      <c r="H191" s="7"/>
      <c r="I191" s="1062"/>
      <c r="J191" s="1062"/>
      <c r="K191" s="7"/>
      <c r="L191" s="7"/>
      <c r="M191" s="7"/>
      <c r="N191" s="7"/>
      <c r="O191" s="7"/>
      <c r="P191" s="7"/>
      <c r="Q191" s="7"/>
      <c r="R191" s="7"/>
      <c r="S191" s="7"/>
      <c r="T191" s="7"/>
      <c r="U191" s="7"/>
      <c r="V191" s="7"/>
      <c r="W191" s="7"/>
      <c r="X191" s="7"/>
      <c r="Y191" s="7"/>
      <c r="Z191" s="7"/>
    </row>
    <row r="192" spans="1:26" ht="12.75" customHeight="1">
      <c r="A192" s="7"/>
      <c r="B192" s="7"/>
      <c r="C192" s="72"/>
      <c r="D192" s="1062"/>
      <c r="E192" s="7"/>
      <c r="F192" s="7"/>
      <c r="G192" s="7"/>
      <c r="H192" s="7"/>
      <c r="I192" s="1062"/>
      <c r="J192" s="1062"/>
      <c r="K192" s="7"/>
      <c r="L192" s="7"/>
      <c r="M192" s="7"/>
      <c r="N192" s="7"/>
      <c r="O192" s="7"/>
      <c r="P192" s="7"/>
      <c r="Q192" s="7"/>
      <c r="R192" s="7"/>
      <c r="S192" s="7"/>
      <c r="T192" s="7"/>
      <c r="U192" s="7"/>
      <c r="V192" s="7"/>
      <c r="W192" s="7"/>
      <c r="X192" s="7"/>
      <c r="Y192" s="7"/>
      <c r="Z192" s="7"/>
    </row>
    <row r="193" spans="1:26" ht="12.75" customHeight="1">
      <c r="A193" s="7"/>
      <c r="B193" s="7"/>
      <c r="C193" s="72"/>
      <c r="D193" s="1062"/>
      <c r="E193" s="7"/>
      <c r="F193" s="7"/>
      <c r="G193" s="7"/>
      <c r="H193" s="7"/>
      <c r="I193" s="1062"/>
      <c r="J193" s="1062"/>
      <c r="K193" s="7"/>
      <c r="L193" s="7"/>
      <c r="M193" s="7"/>
      <c r="N193" s="7"/>
      <c r="O193" s="7"/>
      <c r="P193" s="7"/>
      <c r="Q193" s="7"/>
      <c r="R193" s="7"/>
      <c r="S193" s="7"/>
      <c r="T193" s="7"/>
      <c r="U193" s="7"/>
      <c r="V193" s="7"/>
      <c r="W193" s="7"/>
      <c r="X193" s="7"/>
      <c r="Y193" s="7"/>
      <c r="Z193" s="7"/>
    </row>
    <row r="194" spans="1:26" ht="12.75" customHeight="1">
      <c r="A194" s="7"/>
      <c r="B194" s="7"/>
      <c r="C194" s="72"/>
      <c r="D194" s="1062"/>
      <c r="E194" s="7"/>
      <c r="F194" s="7"/>
      <c r="G194" s="7"/>
      <c r="H194" s="7"/>
      <c r="I194" s="1062"/>
      <c r="J194" s="1062"/>
      <c r="K194" s="7"/>
      <c r="L194" s="7"/>
      <c r="M194" s="7"/>
      <c r="N194" s="7"/>
      <c r="O194" s="7"/>
      <c r="P194" s="7"/>
      <c r="Q194" s="7"/>
      <c r="R194" s="7"/>
      <c r="S194" s="7"/>
      <c r="T194" s="7"/>
      <c r="U194" s="7"/>
      <c r="V194" s="7"/>
      <c r="W194" s="7"/>
      <c r="X194" s="7"/>
      <c r="Y194" s="7"/>
      <c r="Z194" s="7"/>
    </row>
    <row r="195" spans="1:26" ht="12.75" customHeight="1">
      <c r="A195" s="7"/>
      <c r="B195" s="7"/>
      <c r="C195" s="72"/>
      <c r="D195" s="1062"/>
      <c r="E195" s="7"/>
      <c r="F195" s="7"/>
      <c r="G195" s="7"/>
      <c r="H195" s="7"/>
      <c r="I195" s="1062"/>
      <c r="J195" s="1062"/>
      <c r="K195" s="7"/>
      <c r="L195" s="7"/>
      <c r="M195" s="7"/>
      <c r="N195" s="7"/>
      <c r="O195" s="7"/>
      <c r="P195" s="7"/>
      <c r="Q195" s="7"/>
      <c r="R195" s="7"/>
      <c r="S195" s="7"/>
      <c r="T195" s="7"/>
      <c r="U195" s="7"/>
      <c r="V195" s="7"/>
      <c r="W195" s="7"/>
      <c r="X195" s="7"/>
      <c r="Y195" s="7"/>
      <c r="Z195" s="7"/>
    </row>
    <row r="196" spans="1:26" ht="12.75" customHeight="1">
      <c r="A196" s="7"/>
      <c r="B196" s="7"/>
      <c r="C196" s="72"/>
      <c r="D196" s="1062"/>
      <c r="E196" s="7"/>
      <c r="F196" s="7"/>
      <c r="G196" s="7"/>
      <c r="H196" s="7"/>
      <c r="I196" s="1062"/>
      <c r="J196" s="1062"/>
      <c r="K196" s="7"/>
      <c r="L196" s="7"/>
      <c r="M196" s="7"/>
      <c r="N196" s="7"/>
      <c r="O196" s="7"/>
      <c r="P196" s="7"/>
      <c r="Q196" s="7"/>
      <c r="R196" s="7"/>
      <c r="S196" s="7"/>
      <c r="T196" s="7"/>
      <c r="U196" s="7"/>
      <c r="V196" s="7"/>
      <c r="W196" s="7"/>
      <c r="X196" s="7"/>
      <c r="Y196" s="7"/>
      <c r="Z196" s="7"/>
    </row>
    <row r="197" spans="1:26" ht="12.75" customHeight="1">
      <c r="A197" s="7"/>
      <c r="B197" s="7"/>
      <c r="C197" s="72"/>
      <c r="D197" s="1062"/>
      <c r="E197" s="7"/>
      <c r="F197" s="7"/>
      <c r="G197" s="7"/>
      <c r="H197" s="7"/>
      <c r="I197" s="1062"/>
      <c r="J197" s="1062"/>
      <c r="K197" s="7"/>
      <c r="L197" s="7"/>
      <c r="M197" s="7"/>
      <c r="N197" s="7"/>
      <c r="O197" s="7"/>
      <c r="P197" s="7"/>
      <c r="Q197" s="7"/>
      <c r="R197" s="7"/>
      <c r="S197" s="7"/>
      <c r="T197" s="7"/>
      <c r="U197" s="7"/>
      <c r="V197" s="7"/>
      <c r="W197" s="7"/>
      <c r="X197" s="7"/>
      <c r="Y197" s="7"/>
      <c r="Z197" s="7"/>
    </row>
    <row r="198" spans="1:26" ht="12.75" customHeight="1">
      <c r="A198" s="7"/>
      <c r="B198" s="7"/>
      <c r="C198" s="72"/>
      <c r="D198" s="1062"/>
      <c r="E198" s="7"/>
      <c r="F198" s="7"/>
      <c r="G198" s="7"/>
      <c r="H198" s="7"/>
      <c r="I198" s="1062"/>
      <c r="J198" s="1062"/>
      <c r="K198" s="7"/>
      <c r="L198" s="7"/>
      <c r="M198" s="7"/>
      <c r="N198" s="7"/>
      <c r="O198" s="7"/>
      <c r="P198" s="7"/>
      <c r="Q198" s="7"/>
      <c r="R198" s="7"/>
      <c r="S198" s="7"/>
      <c r="T198" s="7"/>
      <c r="U198" s="7"/>
      <c r="V198" s="7"/>
      <c r="W198" s="7"/>
      <c r="X198" s="7"/>
      <c r="Y198" s="7"/>
      <c r="Z198" s="7"/>
    </row>
    <row r="199" spans="1:26" ht="12.75" customHeight="1">
      <c r="A199" s="7"/>
      <c r="B199" s="7"/>
      <c r="C199" s="72"/>
      <c r="D199" s="1062"/>
      <c r="E199" s="7"/>
      <c r="F199" s="7"/>
      <c r="G199" s="7"/>
      <c r="H199" s="7"/>
      <c r="I199" s="1062"/>
      <c r="J199" s="1062"/>
      <c r="K199" s="7"/>
      <c r="L199" s="7"/>
      <c r="M199" s="7"/>
      <c r="N199" s="7"/>
      <c r="O199" s="7"/>
      <c r="P199" s="7"/>
      <c r="Q199" s="7"/>
      <c r="R199" s="7"/>
      <c r="S199" s="7"/>
      <c r="T199" s="7"/>
      <c r="U199" s="7"/>
      <c r="V199" s="7"/>
      <c r="W199" s="7"/>
      <c r="X199" s="7"/>
      <c r="Y199" s="7"/>
      <c r="Z199" s="7"/>
    </row>
    <row r="200" spans="1:26" ht="12.75" customHeight="1">
      <c r="A200" s="7"/>
      <c r="B200" s="7"/>
      <c r="C200" s="72"/>
      <c r="D200" s="1062"/>
      <c r="E200" s="7"/>
      <c r="F200" s="7"/>
      <c r="G200" s="7"/>
      <c r="H200" s="7"/>
      <c r="I200" s="1062"/>
      <c r="J200" s="1062"/>
      <c r="K200" s="7"/>
      <c r="L200" s="7"/>
      <c r="M200" s="7"/>
      <c r="N200" s="7"/>
      <c r="O200" s="7"/>
      <c r="P200" s="7"/>
      <c r="Q200" s="7"/>
      <c r="R200" s="7"/>
      <c r="S200" s="7"/>
      <c r="T200" s="7"/>
      <c r="U200" s="7"/>
      <c r="V200" s="7"/>
      <c r="W200" s="7"/>
      <c r="X200" s="7"/>
      <c r="Y200" s="7"/>
      <c r="Z200" s="7"/>
    </row>
    <row r="201" spans="1:26" ht="12.75" customHeight="1">
      <c r="A201" s="7"/>
      <c r="B201" s="7"/>
      <c r="C201" s="72"/>
      <c r="D201" s="1062"/>
      <c r="E201" s="7"/>
      <c r="F201" s="7"/>
      <c r="G201" s="7"/>
      <c r="H201" s="7"/>
      <c r="I201" s="1062"/>
      <c r="J201" s="1062"/>
      <c r="K201" s="7"/>
      <c r="L201" s="7"/>
      <c r="M201" s="7"/>
      <c r="N201" s="7"/>
      <c r="O201" s="7"/>
      <c r="P201" s="7"/>
      <c r="Q201" s="7"/>
      <c r="R201" s="7"/>
      <c r="S201" s="7"/>
      <c r="T201" s="7"/>
      <c r="U201" s="7"/>
      <c r="V201" s="7"/>
      <c r="W201" s="7"/>
      <c r="X201" s="7"/>
      <c r="Y201" s="7"/>
      <c r="Z201" s="7"/>
    </row>
    <row r="202" spans="1:26" ht="12.75" customHeight="1">
      <c r="A202" s="7"/>
      <c r="B202" s="7"/>
      <c r="C202" s="72"/>
      <c r="D202" s="1062"/>
      <c r="E202" s="7"/>
      <c r="F202" s="7"/>
      <c r="G202" s="7"/>
      <c r="H202" s="7"/>
      <c r="I202" s="1062"/>
      <c r="J202" s="1062"/>
      <c r="K202" s="7"/>
      <c r="L202" s="7"/>
      <c r="M202" s="7"/>
      <c r="N202" s="7"/>
      <c r="O202" s="7"/>
      <c r="P202" s="7"/>
      <c r="Q202" s="7"/>
      <c r="R202" s="7"/>
      <c r="S202" s="7"/>
      <c r="T202" s="7"/>
      <c r="U202" s="7"/>
      <c r="V202" s="7"/>
      <c r="W202" s="7"/>
      <c r="X202" s="7"/>
      <c r="Y202" s="7"/>
      <c r="Z202" s="7"/>
    </row>
    <row r="203" spans="1:26" ht="12.75" customHeight="1">
      <c r="A203" s="7"/>
      <c r="B203" s="7"/>
      <c r="C203" s="72"/>
      <c r="D203" s="1062"/>
      <c r="E203" s="7"/>
      <c r="F203" s="7"/>
      <c r="G203" s="7"/>
      <c r="H203" s="7"/>
      <c r="I203" s="1062"/>
      <c r="J203" s="1062"/>
      <c r="K203" s="7"/>
      <c r="L203" s="7"/>
      <c r="M203" s="7"/>
      <c r="N203" s="7"/>
      <c r="O203" s="7"/>
      <c r="P203" s="7"/>
      <c r="Q203" s="7"/>
      <c r="R203" s="7"/>
      <c r="S203" s="7"/>
      <c r="T203" s="7"/>
      <c r="U203" s="7"/>
      <c r="V203" s="7"/>
      <c r="W203" s="7"/>
      <c r="X203" s="7"/>
      <c r="Y203" s="7"/>
      <c r="Z203" s="7"/>
    </row>
    <row r="204" spans="1:26" ht="12.75" customHeight="1">
      <c r="A204" s="7"/>
      <c r="B204" s="7"/>
      <c r="C204" s="72"/>
      <c r="D204" s="1062"/>
      <c r="E204" s="7"/>
      <c r="F204" s="7"/>
      <c r="G204" s="7"/>
      <c r="H204" s="7"/>
      <c r="I204" s="1062"/>
      <c r="J204" s="1062"/>
      <c r="K204" s="7"/>
      <c r="L204" s="7"/>
      <c r="M204" s="7"/>
      <c r="N204" s="7"/>
      <c r="O204" s="7"/>
      <c r="P204" s="7"/>
      <c r="Q204" s="7"/>
      <c r="R204" s="7"/>
      <c r="S204" s="7"/>
      <c r="T204" s="7"/>
      <c r="U204" s="7"/>
      <c r="V204" s="7"/>
      <c r="W204" s="7"/>
      <c r="X204" s="7"/>
      <c r="Y204" s="7"/>
      <c r="Z204" s="7"/>
    </row>
    <row r="205" spans="1:26" ht="12.75" customHeight="1">
      <c r="A205" s="7"/>
      <c r="B205" s="7"/>
      <c r="C205" s="72"/>
      <c r="D205" s="1062"/>
      <c r="E205" s="7"/>
      <c r="F205" s="7"/>
      <c r="G205" s="7"/>
      <c r="H205" s="7"/>
      <c r="I205" s="1062"/>
      <c r="J205" s="1062"/>
      <c r="K205" s="7"/>
      <c r="L205" s="7"/>
      <c r="M205" s="7"/>
      <c r="N205" s="7"/>
      <c r="O205" s="7"/>
      <c r="P205" s="7"/>
      <c r="Q205" s="7"/>
      <c r="R205" s="7"/>
      <c r="S205" s="7"/>
      <c r="T205" s="7"/>
      <c r="U205" s="7"/>
      <c r="V205" s="7"/>
      <c r="W205" s="7"/>
      <c r="X205" s="7"/>
      <c r="Y205" s="7"/>
      <c r="Z205" s="7"/>
    </row>
    <row r="206" spans="1:26" ht="12.75" customHeight="1">
      <c r="A206" s="7"/>
      <c r="B206" s="7"/>
      <c r="C206" s="72"/>
      <c r="D206" s="1062"/>
      <c r="E206" s="7"/>
      <c r="F206" s="7"/>
      <c r="G206" s="7"/>
      <c r="H206" s="7"/>
      <c r="I206" s="1062"/>
      <c r="J206" s="1062"/>
      <c r="K206" s="7"/>
      <c r="L206" s="7"/>
      <c r="M206" s="7"/>
      <c r="N206" s="7"/>
      <c r="O206" s="7"/>
      <c r="P206" s="7"/>
      <c r="Q206" s="7"/>
      <c r="R206" s="7"/>
      <c r="S206" s="7"/>
      <c r="T206" s="7"/>
      <c r="U206" s="7"/>
      <c r="V206" s="7"/>
      <c r="W206" s="7"/>
      <c r="X206" s="7"/>
      <c r="Y206" s="7"/>
      <c r="Z206" s="7"/>
    </row>
    <row r="207" spans="1:26" ht="12.75" customHeight="1">
      <c r="A207" s="7"/>
      <c r="B207" s="7"/>
      <c r="C207" s="72"/>
      <c r="D207" s="1062"/>
      <c r="E207" s="7"/>
      <c r="F207" s="7"/>
      <c r="G207" s="7"/>
      <c r="H207" s="7"/>
      <c r="I207" s="1062"/>
      <c r="J207" s="1062"/>
      <c r="K207" s="7"/>
      <c r="L207" s="7"/>
      <c r="M207" s="7"/>
      <c r="N207" s="7"/>
      <c r="O207" s="7"/>
      <c r="P207" s="7"/>
      <c r="Q207" s="7"/>
      <c r="R207" s="7"/>
      <c r="S207" s="7"/>
      <c r="T207" s="7"/>
      <c r="U207" s="7"/>
      <c r="V207" s="7"/>
      <c r="W207" s="7"/>
      <c r="X207" s="7"/>
      <c r="Y207" s="7"/>
      <c r="Z207" s="7"/>
    </row>
    <row r="208" spans="1:26" ht="12.75" customHeight="1">
      <c r="A208" s="7"/>
      <c r="B208" s="7"/>
      <c r="C208" s="72"/>
      <c r="D208" s="1062"/>
      <c r="E208" s="7"/>
      <c r="F208" s="7"/>
      <c r="G208" s="7"/>
      <c r="H208" s="7"/>
      <c r="I208" s="1062"/>
      <c r="J208" s="1062"/>
      <c r="K208" s="7"/>
      <c r="L208" s="7"/>
      <c r="M208" s="7"/>
      <c r="N208" s="7"/>
      <c r="O208" s="7"/>
      <c r="P208" s="7"/>
      <c r="Q208" s="7"/>
      <c r="R208" s="7"/>
      <c r="S208" s="7"/>
      <c r="T208" s="7"/>
      <c r="U208" s="7"/>
      <c r="V208" s="7"/>
      <c r="W208" s="7"/>
      <c r="X208" s="7"/>
      <c r="Y208" s="7"/>
      <c r="Z208" s="7"/>
    </row>
    <row r="209" spans="1:26" ht="12.75" customHeight="1">
      <c r="A209" s="7"/>
      <c r="B209" s="7"/>
      <c r="C209" s="72"/>
      <c r="D209" s="1062"/>
      <c r="E209" s="7"/>
      <c r="F209" s="7"/>
      <c r="G209" s="7"/>
      <c r="H209" s="7"/>
      <c r="I209" s="1062"/>
      <c r="J209" s="1062"/>
      <c r="K209" s="7"/>
      <c r="L209" s="7"/>
      <c r="M209" s="7"/>
      <c r="N209" s="7"/>
      <c r="O209" s="7"/>
      <c r="P209" s="7"/>
      <c r="Q209" s="7"/>
      <c r="R209" s="7"/>
      <c r="S209" s="7"/>
      <c r="T209" s="7"/>
      <c r="U209" s="7"/>
      <c r="V209" s="7"/>
      <c r="W209" s="7"/>
      <c r="X209" s="7"/>
      <c r="Y209" s="7"/>
      <c r="Z209" s="7"/>
    </row>
    <row r="210" spans="1:26" ht="12.75" customHeight="1">
      <c r="A210" s="7"/>
      <c r="B210" s="7"/>
      <c r="C210" s="72"/>
      <c r="D210" s="1062"/>
      <c r="E210" s="7"/>
      <c r="F210" s="7"/>
      <c r="G210" s="7"/>
      <c r="H210" s="7"/>
      <c r="I210" s="1062"/>
      <c r="J210" s="1062"/>
      <c r="K210" s="7"/>
      <c r="L210" s="7"/>
      <c r="M210" s="7"/>
      <c r="N210" s="7"/>
      <c r="O210" s="7"/>
      <c r="P210" s="7"/>
      <c r="Q210" s="7"/>
      <c r="R210" s="7"/>
      <c r="S210" s="7"/>
      <c r="T210" s="7"/>
      <c r="U210" s="7"/>
      <c r="V210" s="7"/>
      <c r="W210" s="7"/>
      <c r="X210" s="7"/>
      <c r="Y210" s="7"/>
      <c r="Z210" s="7"/>
    </row>
    <row r="211" spans="1:26" ht="12.75" customHeight="1">
      <c r="A211" s="7"/>
      <c r="B211" s="7"/>
      <c r="C211" s="72"/>
      <c r="D211" s="1062"/>
      <c r="E211" s="7"/>
      <c r="F211" s="7"/>
      <c r="G211" s="7"/>
      <c r="H211" s="7"/>
      <c r="I211" s="1062"/>
      <c r="J211" s="1062"/>
      <c r="K211" s="7"/>
      <c r="L211" s="7"/>
      <c r="M211" s="7"/>
      <c r="N211" s="7"/>
      <c r="O211" s="7"/>
      <c r="P211" s="7"/>
      <c r="Q211" s="7"/>
      <c r="R211" s="7"/>
      <c r="S211" s="7"/>
      <c r="T211" s="7"/>
      <c r="U211" s="7"/>
      <c r="V211" s="7"/>
      <c r="W211" s="7"/>
      <c r="X211" s="7"/>
      <c r="Y211" s="7"/>
      <c r="Z211" s="7"/>
    </row>
    <row r="212" spans="1:26" ht="12.75" customHeight="1">
      <c r="A212" s="7"/>
      <c r="B212" s="7"/>
      <c r="C212" s="72"/>
      <c r="D212" s="1062"/>
      <c r="E212" s="7"/>
      <c r="F212" s="7"/>
      <c r="G212" s="7"/>
      <c r="H212" s="7"/>
      <c r="I212" s="1062"/>
      <c r="J212" s="1062"/>
      <c r="K212" s="7"/>
      <c r="L212" s="7"/>
      <c r="M212" s="7"/>
      <c r="N212" s="7"/>
      <c r="O212" s="7"/>
      <c r="P212" s="7"/>
      <c r="Q212" s="7"/>
      <c r="R212" s="7"/>
      <c r="S212" s="7"/>
      <c r="T212" s="7"/>
      <c r="U212" s="7"/>
      <c r="V212" s="7"/>
      <c r="W212" s="7"/>
      <c r="X212" s="7"/>
      <c r="Y212" s="7"/>
      <c r="Z212" s="7"/>
    </row>
    <row r="213" spans="1:26" ht="12.75" customHeight="1">
      <c r="A213" s="7"/>
      <c r="B213" s="7"/>
      <c r="C213" s="72"/>
      <c r="D213" s="1062"/>
      <c r="E213" s="7"/>
      <c r="F213" s="7"/>
      <c r="G213" s="7"/>
      <c r="H213" s="7"/>
      <c r="I213" s="1062"/>
      <c r="J213" s="1062"/>
      <c r="K213" s="7"/>
      <c r="L213" s="7"/>
      <c r="M213" s="7"/>
      <c r="N213" s="7"/>
      <c r="O213" s="7"/>
      <c r="P213" s="7"/>
      <c r="Q213" s="7"/>
      <c r="R213" s="7"/>
      <c r="S213" s="7"/>
      <c r="T213" s="7"/>
      <c r="U213" s="7"/>
      <c r="V213" s="7"/>
      <c r="W213" s="7"/>
      <c r="X213" s="7"/>
      <c r="Y213" s="7"/>
      <c r="Z213" s="7"/>
    </row>
    <row r="214" spans="1:26" ht="12.75" customHeight="1">
      <c r="A214" s="7"/>
      <c r="B214" s="7"/>
      <c r="C214" s="72"/>
      <c r="D214" s="1062"/>
      <c r="E214" s="7"/>
      <c r="F214" s="7"/>
      <c r="G214" s="7"/>
      <c r="H214" s="7"/>
      <c r="I214" s="1062"/>
      <c r="J214" s="1062"/>
      <c r="K214" s="7"/>
      <c r="L214" s="7"/>
      <c r="M214" s="7"/>
      <c r="N214" s="7"/>
      <c r="O214" s="7"/>
      <c r="P214" s="7"/>
      <c r="Q214" s="7"/>
      <c r="R214" s="7"/>
      <c r="S214" s="7"/>
      <c r="T214" s="7"/>
      <c r="U214" s="7"/>
      <c r="V214" s="7"/>
      <c r="W214" s="7"/>
      <c r="X214" s="7"/>
      <c r="Y214" s="7"/>
      <c r="Z214" s="7"/>
    </row>
    <row r="215" spans="1:26" ht="12.75" customHeight="1">
      <c r="A215" s="7"/>
      <c r="B215" s="7"/>
      <c r="C215" s="72"/>
      <c r="D215" s="1062"/>
      <c r="E215" s="7"/>
      <c r="F215" s="7"/>
      <c r="G215" s="7"/>
      <c r="H215" s="7"/>
      <c r="I215" s="1062"/>
      <c r="J215" s="1062"/>
      <c r="K215" s="7"/>
      <c r="L215" s="7"/>
      <c r="M215" s="7"/>
      <c r="N215" s="7"/>
      <c r="O215" s="7"/>
      <c r="P215" s="7"/>
      <c r="Q215" s="7"/>
      <c r="R215" s="7"/>
      <c r="S215" s="7"/>
      <c r="T215" s="7"/>
      <c r="U215" s="7"/>
      <c r="V215" s="7"/>
      <c r="W215" s="7"/>
      <c r="X215" s="7"/>
      <c r="Y215" s="7"/>
      <c r="Z215" s="7"/>
    </row>
    <row r="216" spans="1:26" ht="12.75" customHeight="1">
      <c r="A216" s="7"/>
      <c r="B216" s="7"/>
      <c r="C216" s="72"/>
      <c r="D216" s="1062"/>
      <c r="E216" s="7"/>
      <c r="F216" s="7"/>
      <c r="G216" s="7"/>
      <c r="H216" s="7"/>
      <c r="I216" s="1062"/>
      <c r="J216" s="1062"/>
      <c r="K216" s="7"/>
      <c r="L216" s="7"/>
      <c r="M216" s="7"/>
      <c r="N216" s="7"/>
      <c r="O216" s="7"/>
      <c r="P216" s="7"/>
      <c r="Q216" s="7"/>
      <c r="R216" s="7"/>
      <c r="S216" s="7"/>
      <c r="T216" s="7"/>
      <c r="U216" s="7"/>
      <c r="V216" s="7"/>
      <c r="W216" s="7"/>
      <c r="X216" s="7"/>
      <c r="Y216" s="7"/>
      <c r="Z216" s="7"/>
    </row>
    <row r="217" spans="1:26" ht="12.75" customHeight="1">
      <c r="A217" s="7"/>
      <c r="B217" s="7"/>
      <c r="C217" s="72"/>
      <c r="D217" s="1062"/>
      <c r="E217" s="7"/>
      <c r="F217" s="7"/>
      <c r="G217" s="7"/>
      <c r="H217" s="7"/>
      <c r="I217" s="1062"/>
      <c r="J217" s="1062"/>
      <c r="K217" s="7"/>
      <c r="L217" s="7"/>
      <c r="M217" s="7"/>
      <c r="N217" s="7"/>
      <c r="O217" s="7"/>
      <c r="P217" s="7"/>
      <c r="Q217" s="7"/>
      <c r="R217" s="7"/>
      <c r="S217" s="7"/>
      <c r="T217" s="7"/>
      <c r="U217" s="7"/>
      <c r="V217" s="7"/>
      <c r="W217" s="7"/>
      <c r="X217" s="7"/>
      <c r="Y217" s="7"/>
      <c r="Z217" s="7"/>
    </row>
    <row r="218" spans="1:26" ht="12.75" customHeight="1">
      <c r="A218" s="7"/>
      <c r="B218" s="7"/>
      <c r="C218" s="72"/>
      <c r="D218" s="1062"/>
      <c r="E218" s="7"/>
      <c r="F218" s="7"/>
      <c r="G218" s="7"/>
      <c r="H218" s="7"/>
      <c r="I218" s="1062"/>
      <c r="J218" s="1062"/>
      <c r="K218" s="7"/>
      <c r="L218" s="7"/>
      <c r="M218" s="7"/>
      <c r="N218" s="7"/>
      <c r="O218" s="7"/>
      <c r="P218" s="7"/>
      <c r="Q218" s="7"/>
      <c r="R218" s="7"/>
      <c r="S218" s="7"/>
      <c r="T218" s="7"/>
      <c r="U218" s="7"/>
      <c r="V218" s="7"/>
      <c r="W218" s="7"/>
      <c r="X218" s="7"/>
      <c r="Y218" s="7"/>
      <c r="Z218" s="7"/>
    </row>
    <row r="219" spans="1:26" ht="12.75" customHeight="1">
      <c r="A219" s="7"/>
      <c r="B219" s="7"/>
      <c r="C219" s="72"/>
      <c r="D219" s="1062"/>
      <c r="E219" s="7"/>
      <c r="F219" s="7"/>
      <c r="G219" s="7"/>
      <c r="H219" s="7"/>
      <c r="I219" s="1062"/>
      <c r="J219" s="1062"/>
      <c r="K219" s="7"/>
      <c r="L219" s="7"/>
      <c r="M219" s="7"/>
      <c r="N219" s="7"/>
      <c r="O219" s="7"/>
      <c r="P219" s="7"/>
      <c r="Q219" s="7"/>
      <c r="R219" s="7"/>
      <c r="S219" s="7"/>
      <c r="T219" s="7"/>
      <c r="U219" s="7"/>
      <c r="V219" s="7"/>
      <c r="W219" s="7"/>
      <c r="X219" s="7"/>
      <c r="Y219" s="7"/>
      <c r="Z219" s="7"/>
    </row>
    <row r="220" spans="1:26" ht="12.75" customHeight="1">
      <c r="A220" s="7"/>
      <c r="B220" s="7"/>
      <c r="C220" s="72"/>
      <c r="D220" s="1062"/>
      <c r="E220" s="7"/>
      <c r="F220" s="7"/>
      <c r="G220" s="7"/>
      <c r="H220" s="7"/>
      <c r="I220" s="1062"/>
      <c r="J220" s="1062"/>
      <c r="K220" s="7"/>
      <c r="L220" s="7"/>
      <c r="M220" s="7"/>
      <c r="N220" s="7"/>
      <c r="O220" s="7"/>
      <c r="P220" s="7"/>
      <c r="Q220" s="7"/>
      <c r="R220" s="7"/>
      <c r="S220" s="7"/>
      <c r="T220" s="7"/>
      <c r="U220" s="7"/>
      <c r="V220" s="7"/>
      <c r="W220" s="7"/>
      <c r="X220" s="7"/>
      <c r="Y220" s="7"/>
      <c r="Z220" s="7"/>
    </row>
    <row r="221" spans="1:26" ht="12.75" customHeight="1">
      <c r="A221" s="7"/>
      <c r="B221" s="7"/>
      <c r="C221" s="72"/>
      <c r="D221" s="1062"/>
      <c r="E221" s="7"/>
      <c r="F221" s="7"/>
      <c r="G221" s="7"/>
      <c r="H221" s="7"/>
      <c r="I221" s="1062"/>
      <c r="J221" s="1062"/>
      <c r="K221" s="7"/>
      <c r="L221" s="7"/>
      <c r="M221" s="7"/>
      <c r="N221" s="7"/>
      <c r="O221" s="7"/>
      <c r="P221" s="7"/>
      <c r="Q221" s="7"/>
      <c r="R221" s="7"/>
      <c r="S221" s="7"/>
      <c r="T221" s="7"/>
      <c r="U221" s="7"/>
      <c r="V221" s="7"/>
      <c r="W221" s="7"/>
      <c r="X221" s="7"/>
      <c r="Y221" s="7"/>
      <c r="Z221" s="7"/>
    </row>
    <row r="222" spans="1:26" ht="12.75" customHeight="1">
      <c r="A222" s="7"/>
      <c r="B222" s="7"/>
      <c r="C222" s="72"/>
      <c r="D222" s="1062"/>
      <c r="E222" s="7"/>
      <c r="F222" s="7"/>
      <c r="G222" s="7"/>
      <c r="H222" s="7"/>
      <c r="I222" s="1062"/>
      <c r="J222" s="1062"/>
      <c r="K222" s="7"/>
      <c r="L222" s="7"/>
      <c r="M222" s="7"/>
      <c r="N222" s="7"/>
      <c r="O222" s="7"/>
      <c r="P222" s="7"/>
      <c r="Q222" s="7"/>
      <c r="R222" s="7"/>
      <c r="S222" s="7"/>
      <c r="T222" s="7"/>
      <c r="U222" s="7"/>
      <c r="V222" s="7"/>
      <c r="W222" s="7"/>
      <c r="X222" s="7"/>
      <c r="Y222" s="7"/>
      <c r="Z222" s="7"/>
    </row>
    <row r="223" spans="1:26" ht="12.75" customHeight="1">
      <c r="A223" s="7"/>
      <c r="B223" s="7"/>
      <c r="C223" s="72"/>
      <c r="D223" s="1062"/>
      <c r="E223" s="7"/>
      <c r="F223" s="7"/>
      <c r="G223" s="7"/>
      <c r="H223" s="7"/>
      <c r="I223" s="1062"/>
      <c r="J223" s="1062"/>
      <c r="K223" s="7"/>
      <c r="L223" s="7"/>
      <c r="M223" s="7"/>
      <c r="N223" s="7"/>
      <c r="O223" s="7"/>
      <c r="P223" s="7"/>
      <c r="Q223" s="7"/>
      <c r="R223" s="7"/>
      <c r="S223" s="7"/>
      <c r="T223" s="7"/>
      <c r="U223" s="7"/>
      <c r="V223" s="7"/>
      <c r="W223" s="7"/>
      <c r="X223" s="7"/>
      <c r="Y223" s="7"/>
      <c r="Z223" s="7"/>
    </row>
    <row r="224" spans="1:26" ht="12.75" customHeight="1">
      <c r="A224" s="7"/>
      <c r="B224" s="7"/>
      <c r="C224" s="72"/>
      <c r="D224" s="1062"/>
      <c r="E224" s="7"/>
      <c r="F224" s="7"/>
      <c r="G224" s="7"/>
      <c r="H224" s="7"/>
      <c r="I224" s="1062"/>
      <c r="J224" s="1062"/>
      <c r="K224" s="7"/>
      <c r="L224" s="7"/>
      <c r="M224" s="7"/>
      <c r="N224" s="7"/>
      <c r="O224" s="7"/>
      <c r="P224" s="7"/>
      <c r="Q224" s="7"/>
      <c r="R224" s="7"/>
      <c r="S224" s="7"/>
      <c r="T224" s="7"/>
      <c r="U224" s="7"/>
      <c r="V224" s="7"/>
      <c r="W224" s="7"/>
      <c r="X224" s="7"/>
      <c r="Y224" s="7"/>
      <c r="Z224" s="7"/>
    </row>
    <row r="225" spans="1:26" ht="12.75" customHeight="1">
      <c r="A225" s="7"/>
      <c r="B225" s="7"/>
      <c r="C225" s="72"/>
      <c r="D225" s="1062"/>
      <c r="E225" s="7"/>
      <c r="F225" s="7"/>
      <c r="G225" s="7"/>
      <c r="H225" s="7"/>
      <c r="I225" s="1062"/>
      <c r="J225" s="1062"/>
      <c r="K225" s="7"/>
      <c r="L225" s="7"/>
      <c r="M225" s="7"/>
      <c r="N225" s="7"/>
      <c r="O225" s="7"/>
      <c r="P225" s="7"/>
      <c r="Q225" s="7"/>
      <c r="R225" s="7"/>
      <c r="S225" s="7"/>
      <c r="T225" s="7"/>
      <c r="U225" s="7"/>
      <c r="V225" s="7"/>
      <c r="W225" s="7"/>
      <c r="X225" s="7"/>
      <c r="Y225" s="7"/>
      <c r="Z225" s="7"/>
    </row>
    <row r="226" spans="1:26" ht="15.75" customHeight="1"/>
    <row r="227" spans="1:26" ht="15.75" customHeight="1"/>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25"/>
  <mergeCells count="2">
    <mergeCell ref="A1:K1"/>
    <mergeCell ref="E3:H3"/>
  </mergeCell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10.85546875" customWidth="1"/>
    <col min="2" max="2" width="9.140625" customWidth="1"/>
    <col min="3" max="3" width="43.140625" customWidth="1"/>
    <col min="4" max="5" width="9.85546875" customWidth="1"/>
    <col min="6" max="6" width="12.140625" customWidth="1"/>
    <col min="7" max="7" width="9.140625" customWidth="1"/>
    <col min="8" max="8" width="12.140625" customWidth="1"/>
    <col min="9" max="9" width="38.5703125" customWidth="1"/>
    <col min="10" max="10" width="46" customWidth="1"/>
    <col min="11" max="11" width="13.85546875" customWidth="1"/>
    <col min="12" max="26" width="8.7109375" customWidth="1"/>
  </cols>
  <sheetData>
    <row r="1" spans="1:26" ht="12.75" customHeight="1">
      <c r="A1" s="1197" t="s">
        <v>5841</v>
      </c>
      <c r="B1" s="1177"/>
      <c r="C1" s="1177"/>
      <c r="D1" s="1177"/>
      <c r="E1" s="1177"/>
      <c r="F1" s="1177"/>
      <c r="G1" s="1177"/>
      <c r="H1" s="1177"/>
      <c r="I1" s="1177"/>
      <c r="J1" s="1177"/>
      <c r="K1" s="1177"/>
      <c r="L1" s="7"/>
      <c r="M1" s="7"/>
      <c r="N1" s="7"/>
      <c r="O1" s="7"/>
      <c r="P1" s="7"/>
      <c r="Q1" s="7"/>
      <c r="R1" s="7"/>
      <c r="S1" s="7"/>
      <c r="T1" s="7"/>
      <c r="U1" s="7"/>
      <c r="V1" s="7"/>
      <c r="W1" s="7"/>
      <c r="X1" s="7"/>
      <c r="Y1" s="7"/>
      <c r="Z1" s="7"/>
    </row>
    <row r="2" spans="1:26" ht="12.75" customHeight="1">
      <c r="A2" s="97" t="str">
        <f>HYPERLINK("#Index!F12", "Index Pg")</f>
        <v>Index Pg</v>
      </c>
      <c r="B2" s="96"/>
      <c r="C2" s="60" t="str">
        <f>HYPERLINK("#'Budget Summary II'!A3:B5", "Budget Summary II")</f>
        <v>Budget Summary II</v>
      </c>
      <c r="D2" s="333"/>
      <c r="E2" s="333"/>
      <c r="F2" s="333"/>
      <c r="G2" s="333"/>
      <c r="H2" s="333"/>
      <c r="I2" s="333"/>
      <c r="J2" s="333"/>
      <c r="K2" s="766"/>
      <c r="L2" s="7"/>
      <c r="M2" s="7"/>
      <c r="N2" s="7"/>
      <c r="O2" s="7"/>
      <c r="P2" s="7"/>
      <c r="Q2" s="7"/>
      <c r="R2" s="7"/>
      <c r="S2" s="7"/>
      <c r="T2" s="7"/>
      <c r="U2" s="7"/>
      <c r="V2" s="7"/>
      <c r="W2" s="7"/>
      <c r="X2" s="7"/>
      <c r="Y2" s="7"/>
      <c r="Z2" s="7"/>
    </row>
    <row r="3" spans="1:26" ht="12.75" customHeight="1">
      <c r="A3" s="63" t="s">
        <v>150</v>
      </c>
      <c r="B3" s="63" t="s">
        <v>151</v>
      </c>
      <c r="C3" s="63" t="s">
        <v>12</v>
      </c>
      <c r="D3" s="63" t="s">
        <v>431</v>
      </c>
      <c r="E3" s="1174" t="s">
        <v>5791</v>
      </c>
      <c r="F3" s="1160"/>
      <c r="G3" s="1160"/>
      <c r="H3" s="1158"/>
      <c r="I3" s="63" t="s">
        <v>433</v>
      </c>
      <c r="J3" s="63" t="s">
        <v>435</v>
      </c>
      <c r="K3" s="106" t="s">
        <v>434</v>
      </c>
      <c r="L3" s="1032"/>
      <c r="M3" s="1032"/>
      <c r="N3" s="1032"/>
      <c r="O3" s="1032"/>
      <c r="P3" s="1032"/>
      <c r="Q3" s="1032"/>
      <c r="R3" s="1032"/>
      <c r="S3" s="1032"/>
      <c r="T3" s="1032"/>
      <c r="U3" s="1032"/>
      <c r="V3" s="1032"/>
      <c r="W3" s="1032"/>
      <c r="X3" s="1032"/>
      <c r="Y3" s="1032"/>
      <c r="Z3" s="1032"/>
    </row>
    <row r="4" spans="1:26" ht="12.75" customHeight="1">
      <c r="A4" s="63"/>
      <c r="B4" s="63"/>
      <c r="C4" s="63"/>
      <c r="D4" s="63"/>
      <c r="E4" s="63" t="s">
        <v>442</v>
      </c>
      <c r="F4" s="106" t="s">
        <v>443</v>
      </c>
      <c r="G4" s="63" t="s">
        <v>444</v>
      </c>
      <c r="H4" s="106" t="s">
        <v>445</v>
      </c>
      <c r="I4" s="63"/>
      <c r="J4" s="63"/>
      <c r="K4" s="106"/>
      <c r="L4" s="1032"/>
      <c r="M4" s="1032"/>
      <c r="N4" s="1032"/>
      <c r="O4" s="1032"/>
      <c r="P4" s="1032"/>
      <c r="Q4" s="1032"/>
      <c r="R4" s="1032"/>
      <c r="S4" s="1032"/>
      <c r="T4" s="1032"/>
      <c r="U4" s="1032"/>
      <c r="V4" s="1032"/>
      <c r="W4" s="1032"/>
      <c r="X4" s="1032"/>
      <c r="Y4" s="1032"/>
      <c r="Z4" s="1032"/>
    </row>
    <row r="5" spans="1:26" ht="12.75" customHeight="1">
      <c r="A5" s="1015"/>
      <c r="B5" s="1015"/>
      <c r="C5" s="1014" t="s">
        <v>5842</v>
      </c>
      <c r="D5" s="1014"/>
      <c r="E5" s="1013"/>
      <c r="F5" s="1018"/>
      <c r="G5" s="1013"/>
      <c r="H5" s="1018">
        <f>H20+H15+H6</f>
        <v>0</v>
      </c>
      <c r="I5" s="1014"/>
      <c r="J5" s="1014"/>
      <c r="K5" s="1018">
        <f>K20+K15+K6</f>
        <v>0</v>
      </c>
      <c r="L5" s="1030"/>
      <c r="M5" s="1030"/>
      <c r="N5" s="1030"/>
      <c r="O5" s="1030"/>
      <c r="P5" s="1030"/>
      <c r="Q5" s="1030"/>
      <c r="R5" s="1030"/>
      <c r="S5" s="1030"/>
      <c r="T5" s="1030"/>
      <c r="U5" s="1030"/>
      <c r="V5" s="1030"/>
      <c r="W5" s="1030"/>
      <c r="X5" s="1030"/>
      <c r="Y5" s="1030"/>
      <c r="Z5" s="1030"/>
    </row>
    <row r="6" spans="1:26" ht="12.75" customHeight="1">
      <c r="A6" s="64">
        <f>'1.SD Facility Based Annex'!A6</f>
        <v>1</v>
      </c>
      <c r="B6" s="64"/>
      <c r="C6" s="64" t="str">
        <f>'1.SD Facility Based Annex'!C6</f>
        <v>Service Delivery - Facility Based</v>
      </c>
      <c r="D6" s="64"/>
      <c r="E6" s="64"/>
      <c r="F6" s="64"/>
      <c r="G6" s="64"/>
      <c r="H6" s="65">
        <f>H7+H11</f>
        <v>0</v>
      </c>
      <c r="I6" s="64"/>
      <c r="J6" s="64"/>
      <c r="K6" s="65">
        <f>K7+K11</f>
        <v>0</v>
      </c>
      <c r="L6" s="7"/>
      <c r="M6" s="7"/>
      <c r="N6" s="7"/>
      <c r="O6" s="7"/>
      <c r="P6" s="7"/>
      <c r="Q6" s="7"/>
      <c r="R6" s="7"/>
      <c r="S6" s="7"/>
      <c r="T6" s="7"/>
      <c r="U6" s="7"/>
      <c r="V6" s="7"/>
      <c r="W6" s="7"/>
      <c r="X6" s="7"/>
      <c r="Y6" s="7"/>
      <c r="Z6" s="7"/>
    </row>
    <row r="7" spans="1:26" ht="12.75" customHeight="1">
      <c r="A7" s="67">
        <f>'1.SD Facility Based Annex'!A7</f>
        <v>1.1000000000000001</v>
      </c>
      <c r="B7" s="67"/>
      <c r="C7" s="67" t="str">
        <f>'1.SD Facility Based Annex'!C7</f>
        <v>Service Delivery</v>
      </c>
      <c r="D7" s="67"/>
      <c r="E7" s="67"/>
      <c r="F7" s="67"/>
      <c r="G7" s="67"/>
      <c r="H7" s="68">
        <f>H8</f>
        <v>0</v>
      </c>
      <c r="I7" s="67"/>
      <c r="J7" s="67"/>
      <c r="K7" s="68">
        <f>K8</f>
        <v>0</v>
      </c>
      <c r="L7" s="7"/>
      <c r="M7" s="7"/>
      <c r="N7" s="7"/>
      <c r="O7" s="7"/>
      <c r="P7" s="7"/>
      <c r="Q7" s="7"/>
      <c r="R7" s="7"/>
      <c r="S7" s="7"/>
      <c r="T7" s="7"/>
      <c r="U7" s="7"/>
      <c r="V7" s="7"/>
      <c r="W7" s="7"/>
      <c r="X7" s="7"/>
      <c r="Y7" s="7"/>
      <c r="Z7" s="7"/>
    </row>
    <row r="8" spans="1:26" ht="12.75" customHeight="1">
      <c r="A8" s="78" t="str">
        <f>'1.SD Facility Based Annex'!A40</f>
        <v>1.1.6</v>
      </c>
      <c r="B8" s="78"/>
      <c r="C8" s="78" t="str">
        <f>'1.SD Facility Based Annex'!C40</f>
        <v>Strengthening NCD Services</v>
      </c>
      <c r="D8" s="78"/>
      <c r="E8" s="117"/>
      <c r="F8" s="117"/>
      <c r="G8" s="117"/>
      <c r="H8" s="265">
        <f>SUM(H9:H10)</f>
        <v>0</v>
      </c>
      <c r="I8" s="78"/>
      <c r="J8" s="78"/>
      <c r="K8" s="265">
        <f>SUM(K9:K10)</f>
        <v>0</v>
      </c>
      <c r="L8" s="7"/>
      <c r="M8" s="7"/>
      <c r="N8" s="7"/>
      <c r="O8" s="7"/>
      <c r="P8" s="7"/>
      <c r="Q8" s="7"/>
      <c r="R8" s="7"/>
      <c r="S8" s="7"/>
      <c r="T8" s="7"/>
      <c r="U8" s="7"/>
      <c r="V8" s="7"/>
      <c r="W8" s="7"/>
      <c r="X8" s="7"/>
      <c r="Y8" s="7"/>
      <c r="Z8" s="7"/>
    </row>
    <row r="9" spans="1:26" ht="12.75" customHeight="1">
      <c r="A9" s="304" t="str">
        <f>'1.SD Facility Based Annex'!A287</f>
        <v>1.1.6.3</v>
      </c>
      <c r="B9" s="304" t="str">
        <f>'1.SD Facility Based Annex'!B287</f>
        <v>B.29.1.6</v>
      </c>
      <c r="C9" s="70" t="str">
        <f>'1.SD Facility Based Annex'!C287</f>
        <v>Recurring Grant-in-aid (For newly selected district): Medical Management including Treatment, surgery and rehab</v>
      </c>
      <c r="D9" s="304">
        <f>'1.SD Facility Based Annex'!K287</f>
        <v>0</v>
      </c>
      <c r="E9" s="42">
        <f>'1.SD Facility Based Annex'!L287</f>
        <v>0</v>
      </c>
      <c r="F9" s="35">
        <f>'1.SD Facility Based Annex'!M287</f>
        <v>0</v>
      </c>
      <c r="G9" s="42">
        <f>'1.SD Facility Based Annex'!N287</f>
        <v>0</v>
      </c>
      <c r="H9" s="35">
        <f>'1.SD Facility Based Annex'!O287</f>
        <v>0</v>
      </c>
      <c r="I9" s="304">
        <f>'1.SD Facility Based Annex'!P287</f>
        <v>0</v>
      </c>
      <c r="J9" s="304"/>
      <c r="K9" s="35"/>
      <c r="L9" s="7"/>
      <c r="M9" s="7"/>
      <c r="N9" s="7"/>
      <c r="O9" s="7"/>
      <c r="P9" s="7"/>
      <c r="Q9" s="7"/>
      <c r="R9" s="7"/>
      <c r="S9" s="7"/>
      <c r="T9" s="7"/>
      <c r="U9" s="7"/>
      <c r="V9" s="7"/>
      <c r="W9" s="7"/>
      <c r="X9" s="7"/>
      <c r="Y9" s="7"/>
      <c r="Z9" s="7"/>
    </row>
    <row r="10" spans="1:26" ht="12.75" customHeight="1">
      <c r="A10" s="304" t="str">
        <f>'1.SD Facility Based Annex'!A43</f>
        <v>1.1.6.4</v>
      </c>
      <c r="B10" s="304" t="str">
        <f>'1.SD Facility Based Annex'!B43</f>
        <v>B.29.2.3</v>
      </c>
      <c r="C10" s="70" t="str">
        <f>'1.SD Facility Based Annex'!C43</f>
        <v>Recurring Grant-in-aid (For ongoing selected district): Medical Management including Treatment, surgery and rehab</v>
      </c>
      <c r="D10" s="304">
        <f>'1.SD Facility Based Annex'!K43</f>
        <v>0</v>
      </c>
      <c r="E10" s="42">
        <f>'1.SD Facility Based Annex'!L43</f>
        <v>0</v>
      </c>
      <c r="F10" s="35">
        <f>'1.SD Facility Based Annex'!M43</f>
        <v>0</v>
      </c>
      <c r="G10" s="42">
        <f>'1.SD Facility Based Annex'!N43</f>
        <v>0</v>
      </c>
      <c r="H10" s="35">
        <f>'1.SD Facility Based Annex'!O43</f>
        <v>0</v>
      </c>
      <c r="I10" s="304">
        <f>'1.SD Facility Based Annex'!P43</f>
        <v>0</v>
      </c>
      <c r="J10" s="304"/>
      <c r="K10" s="35"/>
      <c r="L10" s="7"/>
      <c r="M10" s="7"/>
      <c r="N10" s="7"/>
      <c r="O10" s="7"/>
      <c r="P10" s="7"/>
      <c r="Q10" s="7"/>
      <c r="R10" s="7"/>
      <c r="S10" s="7"/>
      <c r="T10" s="7"/>
      <c r="U10" s="7"/>
      <c r="V10" s="7"/>
      <c r="W10" s="7"/>
      <c r="X10" s="7"/>
      <c r="Y10" s="7"/>
      <c r="Z10" s="7"/>
    </row>
    <row r="11" spans="1:26" ht="12.75" customHeight="1">
      <c r="A11" s="67">
        <f>'1.SD Facility Based Annex'!A81</f>
        <v>1.3</v>
      </c>
      <c r="B11" s="67"/>
      <c r="C11" s="67" t="str">
        <f>'1.SD Facility Based Annex'!C81</f>
        <v>Operating Expenses</v>
      </c>
      <c r="D11" s="67"/>
      <c r="E11" s="67"/>
      <c r="F11" s="202"/>
      <c r="G11" s="67"/>
      <c r="H11" s="68">
        <f>H12</f>
        <v>0</v>
      </c>
      <c r="I11" s="67"/>
      <c r="J11" s="67"/>
      <c r="K11" s="68">
        <f>K12</f>
        <v>0</v>
      </c>
      <c r="L11" s="7"/>
      <c r="M11" s="7"/>
      <c r="N11" s="7"/>
      <c r="O11" s="7"/>
      <c r="P11" s="7"/>
      <c r="Q11" s="7"/>
      <c r="R11" s="7"/>
      <c r="S11" s="7"/>
      <c r="T11" s="7"/>
      <c r="U11" s="7"/>
      <c r="V11" s="7"/>
      <c r="W11" s="7"/>
      <c r="X11" s="7"/>
      <c r="Y11" s="7"/>
      <c r="Z11" s="7"/>
    </row>
    <row r="12" spans="1:26" ht="12.75" customHeight="1">
      <c r="A12" s="78" t="str">
        <f>'1.SD Facility Based Annex'!A107</f>
        <v>1.3.2</v>
      </c>
      <c r="B12" s="78"/>
      <c r="C12" s="78" t="str">
        <f>'1.SD Facility Based Annex'!C107</f>
        <v>Other operating expenses</v>
      </c>
      <c r="D12" s="78"/>
      <c r="E12" s="117"/>
      <c r="F12" s="265"/>
      <c r="G12" s="117"/>
      <c r="H12" s="265">
        <f>SUM(H13:H14)</f>
        <v>0</v>
      </c>
      <c r="I12" s="78"/>
      <c r="J12" s="78"/>
      <c r="K12" s="265">
        <f>SUM(K13:K14)</f>
        <v>0</v>
      </c>
      <c r="L12" s="7"/>
      <c r="M12" s="7"/>
      <c r="N12" s="7"/>
      <c r="O12" s="7"/>
      <c r="P12" s="7"/>
      <c r="Q12" s="7"/>
      <c r="R12" s="7"/>
      <c r="S12" s="7"/>
      <c r="T12" s="7"/>
      <c r="U12" s="7"/>
      <c r="V12" s="7"/>
      <c r="W12" s="7"/>
      <c r="X12" s="7"/>
      <c r="Y12" s="7"/>
      <c r="Z12" s="7"/>
    </row>
    <row r="13" spans="1:26" ht="12.75" customHeight="1">
      <c r="A13" s="304" t="str">
        <f>'1.SD Facility Based Annex'!A109</f>
        <v>1.3.2.2</v>
      </c>
      <c r="B13" s="304" t="str">
        <f>'1.SD Facility Based Annex'!B109</f>
        <v>B.29.1.3</v>
      </c>
      <c r="C13" s="70" t="str">
        <f>'1.SD Facility Based Annex'!C109</f>
        <v>Grant-in-aid (For newly selected districts under NPPCF):  Laboratory Diagnostic facilities</v>
      </c>
      <c r="D13" s="304">
        <f>'1.SD Facility Based Annex'!K109</f>
        <v>0</v>
      </c>
      <c r="E13" s="42">
        <f>'1.SD Facility Based Annex'!L109</f>
        <v>0</v>
      </c>
      <c r="F13" s="35">
        <f>'1.SD Facility Based Annex'!M109</f>
        <v>0</v>
      </c>
      <c r="G13" s="42">
        <f>'1.SD Facility Based Annex'!N109</f>
        <v>0</v>
      </c>
      <c r="H13" s="35">
        <f>'1.SD Facility Based Annex'!O109</f>
        <v>0</v>
      </c>
      <c r="I13" s="304">
        <f>'1.SD Facility Based Annex'!P109</f>
        <v>0</v>
      </c>
      <c r="J13" s="304"/>
      <c r="K13" s="35"/>
      <c r="L13" s="7"/>
      <c r="M13" s="7"/>
      <c r="N13" s="7"/>
      <c r="O13" s="7"/>
      <c r="P13" s="7"/>
      <c r="Q13" s="7"/>
      <c r="R13" s="7"/>
      <c r="S13" s="7"/>
      <c r="T13" s="7"/>
      <c r="U13" s="7"/>
      <c r="V13" s="7"/>
      <c r="W13" s="7"/>
      <c r="X13" s="7"/>
      <c r="Y13" s="7"/>
      <c r="Z13" s="7"/>
    </row>
    <row r="14" spans="1:26" ht="12.75" customHeight="1">
      <c r="A14" s="304" t="str">
        <f>'1.SD Facility Based Annex'!A110</f>
        <v>1.3.2.3</v>
      </c>
      <c r="B14" s="304" t="str">
        <f>'1.SD Facility Based Annex'!B110</f>
        <v>B.29.2.2</v>
      </c>
      <c r="C14" s="70" t="str">
        <f>'1.SD Facility Based Annex'!C110</f>
        <v>Recurring Grant-in-aid (For ongoing selected districts under NPPCF):  Laboratory Diagnostic facilities</v>
      </c>
      <c r="D14" s="304">
        <f>'1.SD Facility Based Annex'!K110</f>
        <v>0</v>
      </c>
      <c r="E14" s="42">
        <f>'1.SD Facility Based Annex'!L110</f>
        <v>0</v>
      </c>
      <c r="F14" s="35">
        <f>'1.SD Facility Based Annex'!M110</f>
        <v>0</v>
      </c>
      <c r="G14" s="42">
        <f>'1.SD Facility Based Annex'!N110</f>
        <v>0</v>
      </c>
      <c r="H14" s="35">
        <f>'1.SD Facility Based Annex'!O110</f>
        <v>0</v>
      </c>
      <c r="I14" s="304">
        <f>'1.SD Facility Based Annex'!P110</f>
        <v>0</v>
      </c>
      <c r="J14" s="304"/>
      <c r="K14" s="35"/>
      <c r="L14" s="7"/>
      <c r="M14" s="7"/>
      <c r="N14" s="7"/>
      <c r="O14" s="7"/>
      <c r="P14" s="7"/>
      <c r="Q14" s="7"/>
      <c r="R14" s="7"/>
      <c r="S14" s="7"/>
      <c r="T14" s="7"/>
      <c r="U14" s="7"/>
      <c r="V14" s="7"/>
      <c r="W14" s="7"/>
      <c r="X14" s="7"/>
      <c r="Y14" s="7"/>
      <c r="Z14" s="7"/>
    </row>
    <row r="15" spans="1:26" ht="12.75" customHeight="1">
      <c r="A15" s="64">
        <f>'9.Training Annex'!A6</f>
        <v>9</v>
      </c>
      <c r="B15" s="64"/>
      <c r="C15" s="64" t="str">
        <f>'9.Training Annex'!C6</f>
        <v>Training</v>
      </c>
      <c r="D15" s="64"/>
      <c r="E15" s="64"/>
      <c r="F15" s="201"/>
      <c r="G15" s="64"/>
      <c r="H15" s="65">
        <f t="shared" ref="H15:H16" si="0">H16</f>
        <v>0</v>
      </c>
      <c r="I15" s="64"/>
      <c r="J15" s="64"/>
      <c r="K15" s="65">
        <f t="shared" ref="K15:K16" si="1">K16</f>
        <v>0</v>
      </c>
      <c r="L15" s="7"/>
      <c r="M15" s="7"/>
      <c r="N15" s="7"/>
      <c r="O15" s="7"/>
      <c r="P15" s="7"/>
      <c r="Q15" s="7"/>
      <c r="R15" s="7"/>
      <c r="S15" s="7"/>
      <c r="T15" s="7"/>
      <c r="U15" s="7"/>
      <c r="V15" s="7"/>
      <c r="W15" s="7"/>
      <c r="X15" s="7"/>
      <c r="Y15" s="7"/>
      <c r="Z15" s="7"/>
    </row>
    <row r="16" spans="1:26" ht="12.75" customHeight="1">
      <c r="A16" s="67">
        <f>'9.Training Annex'!A27</f>
        <v>9.5</v>
      </c>
      <c r="B16" s="67"/>
      <c r="C16" s="67" t="str">
        <f>'9.Training Annex'!C27</f>
        <v>Trainings including medical (DNB/CPS)/paramedical/nursing courses</v>
      </c>
      <c r="D16" s="67"/>
      <c r="E16" s="115"/>
      <c r="F16" s="203"/>
      <c r="G16" s="115"/>
      <c r="H16" s="203">
        <f t="shared" si="0"/>
        <v>0</v>
      </c>
      <c r="I16" s="67"/>
      <c r="J16" s="67"/>
      <c r="K16" s="203">
        <f t="shared" si="1"/>
        <v>0</v>
      </c>
      <c r="L16" s="7"/>
      <c r="M16" s="7"/>
      <c r="N16" s="7"/>
      <c r="O16" s="7"/>
      <c r="P16" s="7"/>
      <c r="Q16" s="7"/>
      <c r="R16" s="7"/>
      <c r="S16" s="7"/>
      <c r="T16" s="7"/>
      <c r="U16" s="7"/>
      <c r="V16" s="7"/>
      <c r="W16" s="7"/>
      <c r="X16" s="7"/>
      <c r="Y16" s="7"/>
      <c r="Z16" s="7"/>
    </row>
    <row r="17" spans="1:26" ht="12.75" customHeight="1">
      <c r="A17" s="78" t="str">
        <f>'9.Training Annex'!A146</f>
        <v>9.5.9</v>
      </c>
      <c r="B17" s="78"/>
      <c r="C17" s="78" t="str">
        <f>'9.Training Annex'!C146</f>
        <v>Trainings under NPPCF</v>
      </c>
      <c r="D17" s="78"/>
      <c r="E17" s="117"/>
      <c r="F17" s="265"/>
      <c r="G17" s="117"/>
      <c r="H17" s="265">
        <f>H18+H19</f>
        <v>0</v>
      </c>
      <c r="I17" s="78"/>
      <c r="J17" s="78"/>
      <c r="K17" s="265">
        <f>K18+K19</f>
        <v>0</v>
      </c>
      <c r="L17" s="7"/>
      <c r="M17" s="7"/>
      <c r="N17" s="7"/>
      <c r="O17" s="7"/>
      <c r="P17" s="7"/>
      <c r="Q17" s="7"/>
      <c r="R17" s="7"/>
      <c r="S17" s="7"/>
      <c r="T17" s="7"/>
      <c r="U17" s="7"/>
      <c r="V17" s="7"/>
      <c r="W17" s="7"/>
      <c r="X17" s="7"/>
      <c r="Y17" s="7"/>
      <c r="Z17" s="7"/>
    </row>
    <row r="18" spans="1:26" ht="12.75" customHeight="1">
      <c r="A18" s="304" t="str">
        <f>'9.Training Annex'!A147</f>
        <v>9.5.9.1</v>
      </c>
      <c r="B18" s="304" t="str">
        <f>'9.Training Annex'!B147</f>
        <v>B.29.1.4</v>
      </c>
      <c r="C18" s="70" t="str">
        <f>'9.Training Annex'!C147</f>
        <v>Training of medical and paramedical personnel at district level under NPPCF</v>
      </c>
      <c r="D18" s="304">
        <f>'9.Training Annex'!K147</f>
        <v>0</v>
      </c>
      <c r="E18" s="42">
        <f>'9.Training Annex'!L147</f>
        <v>0</v>
      </c>
      <c r="F18" s="35">
        <f>'9.Training Annex'!M147</f>
        <v>0</v>
      </c>
      <c r="G18" s="35">
        <f>'9.Training Annex'!N147</f>
        <v>0</v>
      </c>
      <c r="H18" s="35">
        <f>'9.Training Annex'!O147</f>
        <v>0</v>
      </c>
      <c r="I18" s="304">
        <f>'9.Training Annex'!P147</f>
        <v>0</v>
      </c>
      <c r="J18" s="304"/>
      <c r="K18" s="35"/>
      <c r="L18" s="7"/>
      <c r="M18" s="7"/>
      <c r="N18" s="7"/>
      <c r="O18" s="7"/>
      <c r="P18" s="7"/>
      <c r="Q18" s="7"/>
      <c r="R18" s="7"/>
      <c r="S18" s="7"/>
      <c r="T18" s="7"/>
      <c r="U18" s="7"/>
      <c r="V18" s="7"/>
      <c r="W18" s="7"/>
      <c r="X18" s="7"/>
      <c r="Y18" s="7"/>
      <c r="Z18" s="7"/>
    </row>
    <row r="19" spans="1:26" ht="12.75" customHeight="1">
      <c r="A19" s="304" t="str">
        <f>'9.Training Annex'!A148</f>
        <v>9.5.9.2</v>
      </c>
      <c r="B19" s="304"/>
      <c r="C19" s="70" t="str">
        <f>'9.Training Annex'!C148</f>
        <v>Any other (please specify)</v>
      </c>
      <c r="D19" s="304">
        <f>'9.Training Annex'!K148</f>
        <v>0</v>
      </c>
      <c r="E19" s="42">
        <f>'9.Training Annex'!L148</f>
        <v>0</v>
      </c>
      <c r="F19" s="35">
        <f>'9.Training Annex'!M148</f>
        <v>0</v>
      </c>
      <c r="G19" s="35">
        <f>'9.Training Annex'!N148</f>
        <v>0</v>
      </c>
      <c r="H19" s="35">
        <f>'9.Training Annex'!O148</f>
        <v>0</v>
      </c>
      <c r="I19" s="304">
        <f>'9.Training Annex'!P148</f>
        <v>0</v>
      </c>
      <c r="J19" s="304"/>
      <c r="K19" s="35"/>
      <c r="L19" s="7"/>
      <c r="M19" s="7"/>
      <c r="N19" s="7"/>
      <c r="O19" s="7"/>
      <c r="P19" s="7"/>
      <c r="Q19" s="7"/>
      <c r="R19" s="7"/>
      <c r="S19" s="7"/>
      <c r="T19" s="7"/>
      <c r="U19" s="7"/>
      <c r="V19" s="7"/>
      <c r="W19" s="7"/>
      <c r="X19" s="7"/>
      <c r="Y19" s="7"/>
      <c r="Z19" s="7"/>
    </row>
    <row r="20" spans="1:26" ht="12.75" customHeight="1">
      <c r="A20" s="64">
        <f>'11.IEC-BCC Annex'!A6</f>
        <v>11</v>
      </c>
      <c r="B20" s="64"/>
      <c r="C20" s="64" t="str">
        <f>'11.IEC-BCC Annex'!C6</f>
        <v>IEC/BCC</v>
      </c>
      <c r="D20" s="64"/>
      <c r="E20" s="64"/>
      <c r="F20" s="201"/>
      <c r="G20" s="64"/>
      <c r="H20" s="65">
        <f>H21</f>
        <v>0</v>
      </c>
      <c r="I20" s="64"/>
      <c r="J20" s="64"/>
      <c r="K20" s="65">
        <f>K21</f>
        <v>0</v>
      </c>
      <c r="L20" s="7"/>
      <c r="M20" s="7"/>
      <c r="N20" s="7"/>
      <c r="O20" s="7"/>
      <c r="P20" s="7"/>
      <c r="Q20" s="7"/>
      <c r="R20" s="7"/>
      <c r="S20" s="7"/>
      <c r="T20" s="7"/>
      <c r="U20" s="7"/>
      <c r="V20" s="7"/>
      <c r="W20" s="7"/>
      <c r="X20" s="7"/>
      <c r="Y20" s="7"/>
      <c r="Z20" s="7"/>
    </row>
    <row r="21" spans="1:26" ht="12.75" customHeight="1">
      <c r="A21" s="67">
        <f>'11.IEC-BCC Annex'!A46</f>
        <v>11.13</v>
      </c>
      <c r="B21" s="67"/>
      <c r="C21" s="67" t="str">
        <f>'11.IEC-BCC Annex'!C46</f>
        <v>IEC/BCC activities under NPPCF</v>
      </c>
      <c r="D21" s="67"/>
      <c r="E21" s="67"/>
      <c r="F21" s="202"/>
      <c r="G21" s="67"/>
      <c r="H21" s="68">
        <f>H22+H23</f>
        <v>0</v>
      </c>
      <c r="I21" s="67"/>
      <c r="J21" s="67"/>
      <c r="K21" s="68">
        <f>K22+K23</f>
        <v>0</v>
      </c>
      <c r="L21" s="7"/>
      <c r="M21" s="7"/>
      <c r="N21" s="7"/>
      <c r="O21" s="7"/>
      <c r="P21" s="7"/>
      <c r="Q21" s="7"/>
      <c r="R21" s="7"/>
      <c r="S21" s="7"/>
      <c r="T21" s="7"/>
      <c r="U21" s="7"/>
      <c r="V21" s="7"/>
      <c r="W21" s="7"/>
      <c r="X21" s="7"/>
      <c r="Y21" s="7"/>
      <c r="Z21" s="7"/>
    </row>
    <row r="22" spans="1:26" ht="12.75" customHeight="1">
      <c r="A22" s="304" t="str">
        <f>'11.IEC-BCC Annex'!A47</f>
        <v>11.13.1</v>
      </c>
      <c r="B22" s="304" t="str">
        <f>'11.IEC-BCC Annex'!B47</f>
        <v>B.10.6.6</v>
      </c>
      <c r="C22" s="70" t="str">
        <f>'11.IEC-BCC Annex'!C47</f>
        <v>Health Education &amp; Publicity for National Programme for Fluorosis (State and District Level)</v>
      </c>
      <c r="D22" s="304">
        <f>'11.IEC-BCC Annex'!K47</f>
        <v>0</v>
      </c>
      <c r="E22" s="42">
        <f>'11.IEC-BCC Annex'!L47</f>
        <v>0</v>
      </c>
      <c r="F22" s="35">
        <f>'11.IEC-BCC Annex'!M47</f>
        <v>0</v>
      </c>
      <c r="G22" s="42">
        <f>'11.IEC-BCC Annex'!N47</f>
        <v>0</v>
      </c>
      <c r="H22" s="35">
        <f>'11.IEC-BCC Annex'!O47</f>
        <v>0</v>
      </c>
      <c r="I22" s="304">
        <f>'11.IEC-BCC Annex'!P47</f>
        <v>0</v>
      </c>
      <c r="J22" s="304"/>
      <c r="K22" s="35"/>
      <c r="L22" s="7"/>
      <c r="M22" s="7"/>
      <c r="N22" s="7"/>
      <c r="O22" s="7"/>
      <c r="P22" s="7"/>
      <c r="Q22" s="7"/>
      <c r="R22" s="7"/>
      <c r="S22" s="7"/>
      <c r="T22" s="7"/>
      <c r="U22" s="7"/>
      <c r="V22" s="7"/>
      <c r="W22" s="7"/>
      <c r="X22" s="7"/>
      <c r="Y22" s="7"/>
      <c r="Z22" s="7"/>
    </row>
    <row r="23" spans="1:26" ht="12.75" customHeight="1">
      <c r="A23" s="304" t="str">
        <f>'11.IEC-BCC Annex'!A48</f>
        <v>11.13.2</v>
      </c>
      <c r="B23" s="304"/>
      <c r="C23" s="70" t="str">
        <f>'11.IEC-BCC Annex'!C48</f>
        <v>Any other IEC/BCC activities (please specify)</v>
      </c>
      <c r="D23" s="304">
        <f>'11.IEC-BCC Annex'!K48</f>
        <v>0</v>
      </c>
      <c r="E23" s="42">
        <f>'11.IEC-BCC Annex'!L48</f>
        <v>0</v>
      </c>
      <c r="F23" s="35">
        <f>'11.IEC-BCC Annex'!M48</f>
        <v>0</v>
      </c>
      <c r="G23" s="42">
        <f>'11.IEC-BCC Annex'!N48</f>
        <v>0</v>
      </c>
      <c r="H23" s="35">
        <f>'11.IEC-BCC Annex'!O48</f>
        <v>0</v>
      </c>
      <c r="I23" s="304">
        <f>'11.IEC-BCC Annex'!P48</f>
        <v>0</v>
      </c>
      <c r="J23" s="304"/>
      <c r="K23" s="35"/>
      <c r="L23" s="7"/>
      <c r="M23" s="7"/>
      <c r="N23" s="7"/>
      <c r="O23" s="7"/>
      <c r="P23" s="7"/>
      <c r="Q23" s="7"/>
      <c r="R23" s="7"/>
      <c r="S23" s="7"/>
      <c r="T23" s="7"/>
      <c r="U23" s="7"/>
      <c r="V23" s="7"/>
      <c r="W23" s="7"/>
      <c r="X23" s="7"/>
      <c r="Y23" s="7"/>
      <c r="Z23" s="7"/>
    </row>
    <row r="24" spans="1:26" ht="12.75" customHeight="1">
      <c r="A24" s="1062"/>
      <c r="B24" s="1062"/>
      <c r="C24" s="73"/>
      <c r="D24" s="1062"/>
      <c r="E24" s="7"/>
      <c r="F24" s="7"/>
      <c r="G24" s="7"/>
      <c r="H24" s="7"/>
      <c r="I24" s="1062"/>
      <c r="J24" s="1062"/>
      <c r="K24" s="7"/>
      <c r="L24" s="7"/>
      <c r="M24" s="7"/>
      <c r="N24" s="7"/>
      <c r="O24" s="7"/>
      <c r="P24" s="7"/>
      <c r="Q24" s="7"/>
      <c r="R24" s="7"/>
      <c r="S24" s="7"/>
      <c r="T24" s="7"/>
      <c r="U24" s="7"/>
      <c r="V24" s="7"/>
      <c r="W24" s="7"/>
      <c r="X24" s="7"/>
      <c r="Y24" s="7"/>
      <c r="Z24" s="7"/>
    </row>
    <row r="25" spans="1:26" ht="12.75" customHeight="1">
      <c r="A25" s="1062"/>
      <c r="B25" s="1062"/>
      <c r="C25" s="73"/>
      <c r="D25" s="1062"/>
      <c r="E25" s="7"/>
      <c r="F25" s="7"/>
      <c r="G25" s="7"/>
      <c r="H25" s="7"/>
      <c r="I25" s="1062"/>
      <c r="J25" s="1062"/>
      <c r="K25" s="7"/>
      <c r="L25" s="7"/>
      <c r="M25" s="7"/>
      <c r="N25" s="7"/>
      <c r="O25" s="7"/>
      <c r="P25" s="7"/>
      <c r="Q25" s="7"/>
      <c r="R25" s="7"/>
      <c r="S25" s="7"/>
      <c r="T25" s="7"/>
      <c r="U25" s="7"/>
      <c r="V25" s="7"/>
      <c r="W25" s="7"/>
      <c r="X25" s="7"/>
      <c r="Y25" s="7"/>
      <c r="Z25" s="7"/>
    </row>
    <row r="26" spans="1:26" ht="12.75" customHeight="1">
      <c r="A26" s="1062"/>
      <c r="B26" s="1062"/>
      <c r="C26" s="73"/>
      <c r="D26" s="1062"/>
      <c r="E26" s="7"/>
      <c r="F26" s="7"/>
      <c r="G26" s="7"/>
      <c r="H26" s="7"/>
      <c r="I26" s="1062"/>
      <c r="J26" s="1062"/>
      <c r="K26" s="7"/>
      <c r="L26" s="7"/>
      <c r="M26" s="7"/>
      <c r="N26" s="7"/>
      <c r="O26" s="7"/>
      <c r="P26" s="7"/>
      <c r="Q26" s="7"/>
      <c r="R26" s="7"/>
      <c r="S26" s="7"/>
      <c r="T26" s="7"/>
      <c r="U26" s="7"/>
      <c r="V26" s="7"/>
      <c r="W26" s="7"/>
      <c r="X26" s="7"/>
      <c r="Y26" s="7"/>
      <c r="Z26" s="7"/>
    </row>
    <row r="27" spans="1:26" ht="12.75" customHeight="1">
      <c r="A27" s="1062"/>
      <c r="B27" s="1062"/>
      <c r="C27" s="73"/>
      <c r="D27" s="1062"/>
      <c r="E27" s="7"/>
      <c r="F27" s="7"/>
      <c r="G27" s="7"/>
      <c r="H27" s="7"/>
      <c r="I27" s="1062"/>
      <c r="J27" s="1062"/>
      <c r="K27" s="7"/>
      <c r="L27" s="7"/>
      <c r="M27" s="7"/>
      <c r="N27" s="7"/>
      <c r="O27" s="7"/>
      <c r="P27" s="7"/>
      <c r="Q27" s="7"/>
      <c r="R27" s="7"/>
      <c r="S27" s="7"/>
      <c r="T27" s="7"/>
      <c r="U27" s="7"/>
      <c r="V27" s="7"/>
      <c r="W27" s="7"/>
      <c r="X27" s="7"/>
      <c r="Y27" s="7"/>
      <c r="Z27" s="7"/>
    </row>
    <row r="28" spans="1:26" ht="12.75" customHeight="1">
      <c r="A28" s="1062"/>
      <c r="B28" s="1062"/>
      <c r="C28" s="73"/>
      <c r="D28" s="1062"/>
      <c r="E28" s="7"/>
      <c r="F28" s="7"/>
      <c r="G28" s="7"/>
      <c r="H28" s="7"/>
      <c r="I28" s="1062"/>
      <c r="J28" s="1062"/>
      <c r="K28" s="7"/>
      <c r="L28" s="7"/>
      <c r="M28" s="7"/>
      <c r="N28" s="7"/>
      <c r="O28" s="7"/>
      <c r="P28" s="7"/>
      <c r="Q28" s="7"/>
      <c r="R28" s="7"/>
      <c r="S28" s="7"/>
      <c r="T28" s="7"/>
      <c r="U28" s="7"/>
      <c r="V28" s="7"/>
      <c r="W28" s="7"/>
      <c r="X28" s="7"/>
      <c r="Y28" s="7"/>
      <c r="Z28" s="7"/>
    </row>
    <row r="29" spans="1:26" ht="12.75" customHeight="1">
      <c r="A29" s="1062"/>
      <c r="B29" s="1062"/>
      <c r="C29" s="73"/>
      <c r="D29" s="1062"/>
      <c r="E29" s="7"/>
      <c r="F29" s="7"/>
      <c r="G29" s="7"/>
      <c r="H29" s="7"/>
      <c r="I29" s="1062"/>
      <c r="J29" s="1062"/>
      <c r="K29" s="7"/>
      <c r="L29" s="7"/>
      <c r="M29" s="7"/>
      <c r="N29" s="7"/>
      <c r="O29" s="7"/>
      <c r="P29" s="7"/>
      <c r="Q29" s="7"/>
      <c r="R29" s="7"/>
      <c r="S29" s="7"/>
      <c r="T29" s="7"/>
      <c r="U29" s="7"/>
      <c r="V29" s="7"/>
      <c r="W29" s="7"/>
      <c r="X29" s="7"/>
      <c r="Y29" s="7"/>
      <c r="Z29" s="7"/>
    </row>
    <row r="30" spans="1:26" ht="12.75" customHeight="1">
      <c r="A30" s="1062"/>
      <c r="B30" s="1062"/>
      <c r="C30" s="73"/>
      <c r="D30" s="1062"/>
      <c r="E30" s="7"/>
      <c r="F30" s="7"/>
      <c r="G30" s="7"/>
      <c r="H30" s="7"/>
      <c r="I30" s="1062"/>
      <c r="J30" s="1062"/>
      <c r="K30" s="7"/>
      <c r="L30" s="7"/>
      <c r="M30" s="7"/>
      <c r="N30" s="7"/>
      <c r="O30" s="7"/>
      <c r="P30" s="7"/>
      <c r="Q30" s="7"/>
      <c r="R30" s="7"/>
      <c r="S30" s="7"/>
      <c r="T30" s="7"/>
      <c r="U30" s="7"/>
      <c r="V30" s="7"/>
      <c r="W30" s="7"/>
      <c r="X30" s="7"/>
      <c r="Y30" s="7"/>
      <c r="Z30" s="7"/>
    </row>
    <row r="31" spans="1:26" ht="12.75" customHeight="1">
      <c r="A31" s="1062"/>
      <c r="B31" s="1062"/>
      <c r="C31" s="73"/>
      <c r="D31" s="1062"/>
      <c r="E31" s="7"/>
      <c r="F31" s="7"/>
      <c r="G31" s="7"/>
      <c r="H31" s="7"/>
      <c r="I31" s="1062"/>
      <c r="J31" s="1062"/>
      <c r="K31" s="7"/>
      <c r="L31" s="7"/>
      <c r="M31" s="7"/>
      <c r="N31" s="7"/>
      <c r="O31" s="7"/>
      <c r="P31" s="7"/>
      <c r="Q31" s="7"/>
      <c r="R31" s="7"/>
      <c r="S31" s="7"/>
      <c r="T31" s="7"/>
      <c r="U31" s="7"/>
      <c r="V31" s="7"/>
      <c r="W31" s="7"/>
      <c r="X31" s="7"/>
      <c r="Y31" s="7"/>
      <c r="Z31" s="7"/>
    </row>
    <row r="32" spans="1:26" ht="12.75" customHeight="1">
      <c r="A32" s="1062"/>
      <c r="B32" s="1062"/>
      <c r="C32" s="73"/>
      <c r="D32" s="1062"/>
      <c r="E32" s="7"/>
      <c r="F32" s="7"/>
      <c r="G32" s="7"/>
      <c r="H32" s="7"/>
      <c r="I32" s="1062"/>
      <c r="J32" s="1062"/>
      <c r="K32" s="7"/>
      <c r="L32" s="7"/>
      <c r="M32" s="7"/>
      <c r="N32" s="7"/>
      <c r="O32" s="7"/>
      <c r="P32" s="7"/>
      <c r="Q32" s="7"/>
      <c r="R32" s="7"/>
      <c r="S32" s="7"/>
      <c r="T32" s="7"/>
      <c r="U32" s="7"/>
      <c r="V32" s="7"/>
      <c r="W32" s="7"/>
      <c r="X32" s="7"/>
      <c r="Y32" s="7"/>
      <c r="Z32" s="7"/>
    </row>
    <row r="33" spans="1:26" ht="12.75" customHeight="1">
      <c r="A33" s="1062"/>
      <c r="B33" s="1062"/>
      <c r="C33" s="73"/>
      <c r="D33" s="1062"/>
      <c r="E33" s="7"/>
      <c r="F33" s="7"/>
      <c r="G33" s="7"/>
      <c r="H33" s="7"/>
      <c r="I33" s="1062"/>
      <c r="J33" s="1062"/>
      <c r="K33" s="7"/>
      <c r="L33" s="7"/>
      <c r="M33" s="7"/>
      <c r="N33" s="7"/>
      <c r="O33" s="7"/>
      <c r="P33" s="7"/>
      <c r="Q33" s="7"/>
      <c r="R33" s="7"/>
      <c r="S33" s="7"/>
      <c r="T33" s="7"/>
      <c r="U33" s="7"/>
      <c r="V33" s="7"/>
      <c r="W33" s="7"/>
      <c r="X33" s="7"/>
      <c r="Y33" s="7"/>
      <c r="Z33" s="7"/>
    </row>
    <row r="34" spans="1:26" ht="12.75" customHeight="1">
      <c r="A34" s="1062"/>
      <c r="B34" s="1062"/>
      <c r="C34" s="73"/>
      <c r="D34" s="1062"/>
      <c r="E34" s="7"/>
      <c r="F34" s="7"/>
      <c r="G34" s="7"/>
      <c r="H34" s="7"/>
      <c r="I34" s="1062"/>
      <c r="J34" s="1062"/>
      <c r="K34" s="7"/>
      <c r="L34" s="7"/>
      <c r="M34" s="7"/>
      <c r="N34" s="7"/>
      <c r="O34" s="7"/>
      <c r="P34" s="7"/>
      <c r="Q34" s="7"/>
      <c r="R34" s="7"/>
      <c r="S34" s="7"/>
      <c r="T34" s="7"/>
      <c r="U34" s="7"/>
      <c r="V34" s="7"/>
      <c r="W34" s="7"/>
      <c r="X34" s="7"/>
      <c r="Y34" s="7"/>
      <c r="Z34" s="7"/>
    </row>
    <row r="35" spans="1:26" ht="12.75" customHeight="1">
      <c r="A35" s="1062"/>
      <c r="B35" s="1062"/>
      <c r="C35" s="73"/>
      <c r="D35" s="1062"/>
      <c r="E35" s="7"/>
      <c r="F35" s="7"/>
      <c r="G35" s="7"/>
      <c r="H35" s="7"/>
      <c r="I35" s="1062"/>
      <c r="J35" s="1062"/>
      <c r="K35" s="7"/>
      <c r="L35" s="7"/>
      <c r="M35" s="7"/>
      <c r="N35" s="7"/>
      <c r="O35" s="7"/>
      <c r="P35" s="7"/>
      <c r="Q35" s="7"/>
      <c r="R35" s="7"/>
      <c r="S35" s="7"/>
      <c r="T35" s="7"/>
      <c r="U35" s="7"/>
      <c r="V35" s="7"/>
      <c r="W35" s="7"/>
      <c r="X35" s="7"/>
      <c r="Y35" s="7"/>
      <c r="Z35" s="7"/>
    </row>
    <row r="36" spans="1:26" ht="12.75" customHeight="1">
      <c r="A36" s="1062"/>
      <c r="B36" s="1062"/>
      <c r="C36" s="73"/>
      <c r="D36" s="1062"/>
      <c r="E36" s="7"/>
      <c r="F36" s="7"/>
      <c r="G36" s="7"/>
      <c r="H36" s="7"/>
      <c r="I36" s="1062"/>
      <c r="J36" s="1062"/>
      <c r="K36" s="7"/>
      <c r="L36" s="7"/>
      <c r="M36" s="7"/>
      <c r="N36" s="7"/>
      <c r="O36" s="7"/>
      <c r="P36" s="7"/>
      <c r="Q36" s="7"/>
      <c r="R36" s="7"/>
      <c r="S36" s="7"/>
      <c r="T36" s="7"/>
      <c r="U36" s="7"/>
      <c r="V36" s="7"/>
      <c r="W36" s="7"/>
      <c r="X36" s="7"/>
      <c r="Y36" s="7"/>
      <c r="Z36" s="7"/>
    </row>
    <row r="37" spans="1:26" ht="12.75" customHeight="1">
      <c r="A37" s="1062"/>
      <c r="B37" s="1062"/>
      <c r="C37" s="73"/>
      <c r="D37" s="1062"/>
      <c r="E37" s="7"/>
      <c r="F37" s="7"/>
      <c r="G37" s="7"/>
      <c r="H37" s="7"/>
      <c r="I37" s="1062"/>
      <c r="J37" s="1062"/>
      <c r="K37" s="7"/>
      <c r="L37" s="7"/>
      <c r="M37" s="7"/>
      <c r="N37" s="7"/>
      <c r="O37" s="7"/>
      <c r="P37" s="7"/>
      <c r="Q37" s="7"/>
      <c r="R37" s="7"/>
      <c r="S37" s="7"/>
      <c r="T37" s="7"/>
      <c r="U37" s="7"/>
      <c r="V37" s="7"/>
      <c r="W37" s="7"/>
      <c r="X37" s="7"/>
      <c r="Y37" s="7"/>
      <c r="Z37" s="7"/>
    </row>
    <row r="38" spans="1:26" ht="12.75" customHeight="1">
      <c r="A38" s="1062"/>
      <c r="B38" s="1062"/>
      <c r="C38" s="73"/>
      <c r="D38" s="1062"/>
      <c r="E38" s="7"/>
      <c r="F38" s="7"/>
      <c r="G38" s="7"/>
      <c r="H38" s="7"/>
      <c r="I38" s="1062"/>
      <c r="J38" s="1062"/>
      <c r="K38" s="7"/>
      <c r="L38" s="7"/>
      <c r="M38" s="7"/>
      <c r="N38" s="7"/>
      <c r="O38" s="7"/>
      <c r="P38" s="7"/>
      <c r="Q38" s="7"/>
      <c r="R38" s="7"/>
      <c r="S38" s="7"/>
      <c r="T38" s="7"/>
      <c r="U38" s="7"/>
      <c r="V38" s="7"/>
      <c r="W38" s="7"/>
      <c r="X38" s="7"/>
      <c r="Y38" s="7"/>
      <c r="Z38" s="7"/>
    </row>
    <row r="39" spans="1:26" ht="12.75" customHeight="1">
      <c r="A39" s="1062"/>
      <c r="B39" s="1062"/>
      <c r="C39" s="73"/>
      <c r="D39" s="1062"/>
      <c r="E39" s="7"/>
      <c r="F39" s="7"/>
      <c r="G39" s="7"/>
      <c r="H39" s="7"/>
      <c r="I39" s="1062"/>
      <c r="J39" s="1062"/>
      <c r="K39" s="7"/>
      <c r="L39" s="7"/>
      <c r="M39" s="7"/>
      <c r="N39" s="7"/>
      <c r="O39" s="7"/>
      <c r="P39" s="7"/>
      <c r="Q39" s="7"/>
      <c r="R39" s="7"/>
      <c r="S39" s="7"/>
      <c r="T39" s="7"/>
      <c r="U39" s="7"/>
      <c r="V39" s="7"/>
      <c r="W39" s="7"/>
      <c r="X39" s="7"/>
      <c r="Y39" s="7"/>
      <c r="Z39" s="7"/>
    </row>
    <row r="40" spans="1:26" ht="12.75" customHeight="1">
      <c r="A40" s="1062"/>
      <c r="B40" s="1062"/>
      <c r="C40" s="73"/>
      <c r="D40" s="1062"/>
      <c r="E40" s="7"/>
      <c r="F40" s="7"/>
      <c r="G40" s="7"/>
      <c r="H40" s="7"/>
      <c r="I40" s="1062"/>
      <c r="J40" s="1062"/>
      <c r="K40" s="7"/>
      <c r="L40" s="7"/>
      <c r="M40" s="7"/>
      <c r="N40" s="7"/>
      <c r="O40" s="7"/>
      <c r="P40" s="7"/>
      <c r="Q40" s="7"/>
      <c r="R40" s="7"/>
      <c r="S40" s="7"/>
      <c r="T40" s="7"/>
      <c r="U40" s="7"/>
      <c r="V40" s="7"/>
      <c r="W40" s="7"/>
      <c r="X40" s="7"/>
      <c r="Y40" s="7"/>
      <c r="Z40" s="7"/>
    </row>
    <row r="41" spans="1:26" ht="12.75" customHeight="1">
      <c r="A41" s="1062"/>
      <c r="B41" s="1062"/>
      <c r="C41" s="73"/>
      <c r="D41" s="1062"/>
      <c r="E41" s="7"/>
      <c r="F41" s="7"/>
      <c r="G41" s="7"/>
      <c r="H41" s="7"/>
      <c r="I41" s="1062"/>
      <c r="J41" s="1062"/>
      <c r="K41" s="7"/>
      <c r="L41" s="7"/>
      <c r="M41" s="7"/>
      <c r="N41" s="7"/>
      <c r="O41" s="7"/>
      <c r="P41" s="7"/>
      <c r="Q41" s="7"/>
      <c r="R41" s="7"/>
      <c r="S41" s="7"/>
      <c r="T41" s="7"/>
      <c r="U41" s="7"/>
      <c r="V41" s="7"/>
      <c r="W41" s="7"/>
      <c r="X41" s="7"/>
      <c r="Y41" s="7"/>
      <c r="Z41" s="7"/>
    </row>
    <row r="42" spans="1:26" ht="12.75" customHeight="1">
      <c r="A42" s="1062"/>
      <c r="B42" s="1062"/>
      <c r="C42" s="73"/>
      <c r="D42" s="1062"/>
      <c r="E42" s="7"/>
      <c r="F42" s="7"/>
      <c r="G42" s="7"/>
      <c r="H42" s="7"/>
      <c r="I42" s="1062"/>
      <c r="J42" s="1062"/>
      <c r="K42" s="7"/>
      <c r="L42" s="7"/>
      <c r="M42" s="7"/>
      <c r="N42" s="7"/>
      <c r="O42" s="7"/>
      <c r="P42" s="7"/>
      <c r="Q42" s="7"/>
      <c r="R42" s="7"/>
      <c r="S42" s="7"/>
      <c r="T42" s="7"/>
      <c r="U42" s="7"/>
      <c r="V42" s="7"/>
      <c r="W42" s="7"/>
      <c r="X42" s="7"/>
      <c r="Y42" s="7"/>
      <c r="Z42" s="7"/>
    </row>
    <row r="43" spans="1:26" ht="12.75" customHeight="1">
      <c r="A43" s="1062"/>
      <c r="B43" s="1062"/>
      <c r="C43" s="73"/>
      <c r="D43" s="1062"/>
      <c r="E43" s="7"/>
      <c r="F43" s="7"/>
      <c r="G43" s="7"/>
      <c r="H43" s="7"/>
      <c r="I43" s="1062"/>
      <c r="J43" s="1062"/>
      <c r="K43" s="7"/>
      <c r="L43" s="7"/>
      <c r="M43" s="7"/>
      <c r="N43" s="7"/>
      <c r="O43" s="7"/>
      <c r="P43" s="7"/>
      <c r="Q43" s="7"/>
      <c r="R43" s="7"/>
      <c r="S43" s="7"/>
      <c r="T43" s="7"/>
      <c r="U43" s="7"/>
      <c r="V43" s="7"/>
      <c r="W43" s="7"/>
      <c r="X43" s="7"/>
      <c r="Y43" s="7"/>
      <c r="Z43" s="7"/>
    </row>
    <row r="44" spans="1:26" ht="12.75" customHeight="1">
      <c r="A44" s="1062"/>
      <c r="B44" s="1062"/>
      <c r="C44" s="73"/>
      <c r="D44" s="1062"/>
      <c r="E44" s="7"/>
      <c r="F44" s="7"/>
      <c r="G44" s="7"/>
      <c r="H44" s="7"/>
      <c r="I44" s="1062"/>
      <c r="J44" s="1062"/>
      <c r="K44" s="7"/>
      <c r="L44" s="7"/>
      <c r="M44" s="7"/>
      <c r="N44" s="7"/>
      <c r="O44" s="7"/>
      <c r="P44" s="7"/>
      <c r="Q44" s="7"/>
      <c r="R44" s="7"/>
      <c r="S44" s="7"/>
      <c r="T44" s="7"/>
      <c r="U44" s="7"/>
      <c r="V44" s="7"/>
      <c r="W44" s="7"/>
      <c r="X44" s="7"/>
      <c r="Y44" s="7"/>
      <c r="Z44" s="7"/>
    </row>
    <row r="45" spans="1:26" ht="12.75" customHeight="1">
      <c r="A45" s="1062"/>
      <c r="B45" s="1062"/>
      <c r="C45" s="73"/>
      <c r="D45" s="1062"/>
      <c r="E45" s="7"/>
      <c r="F45" s="7"/>
      <c r="G45" s="7"/>
      <c r="H45" s="7"/>
      <c r="I45" s="1062"/>
      <c r="J45" s="1062"/>
      <c r="K45" s="7"/>
      <c r="L45" s="7"/>
      <c r="M45" s="7"/>
      <c r="N45" s="7"/>
      <c r="O45" s="7"/>
      <c r="P45" s="7"/>
      <c r="Q45" s="7"/>
      <c r="R45" s="7"/>
      <c r="S45" s="7"/>
      <c r="T45" s="7"/>
      <c r="U45" s="7"/>
      <c r="V45" s="7"/>
      <c r="W45" s="7"/>
      <c r="X45" s="7"/>
      <c r="Y45" s="7"/>
      <c r="Z45" s="7"/>
    </row>
    <row r="46" spans="1:26" ht="12.75" customHeight="1">
      <c r="A46" s="1062"/>
      <c r="B46" s="1062"/>
      <c r="C46" s="73"/>
      <c r="D46" s="1062"/>
      <c r="E46" s="7"/>
      <c r="F46" s="7"/>
      <c r="G46" s="7"/>
      <c r="H46" s="7"/>
      <c r="I46" s="1062"/>
      <c r="J46" s="1062"/>
      <c r="K46" s="7"/>
      <c r="L46" s="7"/>
      <c r="M46" s="7"/>
      <c r="N46" s="7"/>
      <c r="O46" s="7"/>
      <c r="P46" s="7"/>
      <c r="Q46" s="7"/>
      <c r="R46" s="7"/>
      <c r="S46" s="7"/>
      <c r="T46" s="7"/>
      <c r="U46" s="7"/>
      <c r="V46" s="7"/>
      <c r="W46" s="7"/>
      <c r="X46" s="7"/>
      <c r="Y46" s="7"/>
      <c r="Z46" s="7"/>
    </row>
    <row r="47" spans="1:26" ht="12.75" customHeight="1">
      <c r="A47" s="1062"/>
      <c r="B47" s="1062"/>
      <c r="C47" s="73"/>
      <c r="D47" s="1062"/>
      <c r="E47" s="7"/>
      <c r="F47" s="7"/>
      <c r="G47" s="7"/>
      <c r="H47" s="7"/>
      <c r="I47" s="1062"/>
      <c r="J47" s="1062"/>
      <c r="K47" s="7"/>
      <c r="L47" s="7"/>
      <c r="M47" s="7"/>
      <c r="N47" s="7"/>
      <c r="O47" s="7"/>
      <c r="P47" s="7"/>
      <c r="Q47" s="7"/>
      <c r="R47" s="7"/>
      <c r="S47" s="7"/>
      <c r="T47" s="7"/>
      <c r="U47" s="7"/>
      <c r="V47" s="7"/>
      <c r="W47" s="7"/>
      <c r="X47" s="7"/>
      <c r="Y47" s="7"/>
      <c r="Z47" s="7"/>
    </row>
    <row r="48" spans="1:26" ht="12.75" customHeight="1">
      <c r="A48" s="1062"/>
      <c r="B48" s="1062"/>
      <c r="C48" s="73"/>
      <c r="D48" s="1062"/>
      <c r="E48" s="7"/>
      <c r="F48" s="7"/>
      <c r="G48" s="7"/>
      <c r="H48" s="7"/>
      <c r="I48" s="1062"/>
      <c r="J48" s="1062"/>
      <c r="K48" s="7"/>
      <c r="L48" s="7"/>
      <c r="M48" s="7"/>
      <c r="N48" s="7"/>
      <c r="O48" s="7"/>
      <c r="P48" s="7"/>
      <c r="Q48" s="7"/>
      <c r="R48" s="7"/>
      <c r="S48" s="7"/>
      <c r="T48" s="7"/>
      <c r="U48" s="7"/>
      <c r="V48" s="7"/>
      <c r="W48" s="7"/>
      <c r="X48" s="7"/>
      <c r="Y48" s="7"/>
      <c r="Z48" s="7"/>
    </row>
    <row r="49" spans="1:26" ht="12.75" customHeight="1">
      <c r="A49" s="1062"/>
      <c r="B49" s="1062"/>
      <c r="C49" s="73"/>
      <c r="D49" s="1062"/>
      <c r="E49" s="7"/>
      <c r="F49" s="7"/>
      <c r="G49" s="7"/>
      <c r="H49" s="7"/>
      <c r="I49" s="1062"/>
      <c r="J49" s="1062"/>
      <c r="K49" s="7"/>
      <c r="L49" s="7"/>
      <c r="M49" s="7"/>
      <c r="N49" s="7"/>
      <c r="O49" s="7"/>
      <c r="P49" s="7"/>
      <c r="Q49" s="7"/>
      <c r="R49" s="7"/>
      <c r="S49" s="7"/>
      <c r="T49" s="7"/>
      <c r="U49" s="7"/>
      <c r="V49" s="7"/>
      <c r="W49" s="7"/>
      <c r="X49" s="7"/>
      <c r="Y49" s="7"/>
      <c r="Z49" s="7"/>
    </row>
    <row r="50" spans="1:26" ht="12.75" customHeight="1">
      <c r="A50" s="1062"/>
      <c r="B50" s="1062"/>
      <c r="C50" s="73"/>
      <c r="D50" s="1062"/>
      <c r="E50" s="7"/>
      <c r="F50" s="7"/>
      <c r="G50" s="7"/>
      <c r="H50" s="7"/>
      <c r="I50" s="1062"/>
      <c r="J50" s="1062"/>
      <c r="K50" s="7"/>
      <c r="L50" s="7"/>
      <c r="M50" s="7"/>
      <c r="N50" s="7"/>
      <c r="O50" s="7"/>
      <c r="P50" s="7"/>
      <c r="Q50" s="7"/>
      <c r="R50" s="7"/>
      <c r="S50" s="7"/>
      <c r="T50" s="7"/>
      <c r="U50" s="7"/>
      <c r="V50" s="7"/>
      <c r="W50" s="7"/>
      <c r="X50" s="7"/>
      <c r="Y50" s="7"/>
      <c r="Z50" s="7"/>
    </row>
    <row r="51" spans="1:26" ht="12.75" customHeight="1">
      <c r="A51" s="1062"/>
      <c r="B51" s="1062"/>
      <c r="C51" s="73"/>
      <c r="D51" s="1062"/>
      <c r="E51" s="7"/>
      <c r="F51" s="7"/>
      <c r="G51" s="7"/>
      <c r="H51" s="7"/>
      <c r="I51" s="1062"/>
      <c r="J51" s="1062"/>
      <c r="K51" s="7"/>
      <c r="L51" s="7"/>
      <c r="M51" s="7"/>
      <c r="N51" s="7"/>
      <c r="O51" s="7"/>
      <c r="P51" s="7"/>
      <c r="Q51" s="7"/>
      <c r="R51" s="7"/>
      <c r="S51" s="7"/>
      <c r="T51" s="7"/>
      <c r="U51" s="7"/>
      <c r="V51" s="7"/>
      <c r="W51" s="7"/>
      <c r="X51" s="7"/>
      <c r="Y51" s="7"/>
      <c r="Z51" s="7"/>
    </row>
    <row r="52" spans="1:26" ht="12.75" customHeight="1">
      <c r="A52" s="1062"/>
      <c r="B52" s="1062"/>
      <c r="C52" s="73"/>
      <c r="D52" s="1062"/>
      <c r="E52" s="7"/>
      <c r="F52" s="7"/>
      <c r="G52" s="7"/>
      <c r="H52" s="7"/>
      <c r="I52" s="1062"/>
      <c r="J52" s="1062"/>
      <c r="K52" s="7"/>
      <c r="L52" s="7"/>
      <c r="M52" s="7"/>
      <c r="N52" s="7"/>
      <c r="O52" s="7"/>
      <c r="P52" s="7"/>
      <c r="Q52" s="7"/>
      <c r="R52" s="7"/>
      <c r="S52" s="7"/>
      <c r="T52" s="7"/>
      <c r="U52" s="7"/>
      <c r="V52" s="7"/>
      <c r="W52" s="7"/>
      <c r="X52" s="7"/>
      <c r="Y52" s="7"/>
      <c r="Z52" s="7"/>
    </row>
    <row r="53" spans="1:26" ht="12.75" customHeight="1">
      <c r="A53" s="1062"/>
      <c r="B53" s="1062"/>
      <c r="C53" s="73"/>
      <c r="D53" s="1062"/>
      <c r="E53" s="7"/>
      <c r="F53" s="7"/>
      <c r="G53" s="7"/>
      <c r="H53" s="7"/>
      <c r="I53" s="1062"/>
      <c r="J53" s="1062"/>
      <c r="K53" s="7"/>
      <c r="L53" s="7"/>
      <c r="M53" s="7"/>
      <c r="N53" s="7"/>
      <c r="O53" s="7"/>
      <c r="P53" s="7"/>
      <c r="Q53" s="7"/>
      <c r="R53" s="7"/>
      <c r="S53" s="7"/>
      <c r="T53" s="7"/>
      <c r="U53" s="7"/>
      <c r="V53" s="7"/>
      <c r="W53" s="7"/>
      <c r="X53" s="7"/>
      <c r="Y53" s="7"/>
      <c r="Z53" s="7"/>
    </row>
    <row r="54" spans="1:26" ht="12.75" customHeight="1">
      <c r="A54" s="1062"/>
      <c r="B54" s="1062"/>
      <c r="C54" s="73"/>
      <c r="D54" s="1062"/>
      <c r="E54" s="7"/>
      <c r="F54" s="7"/>
      <c r="G54" s="7"/>
      <c r="H54" s="7"/>
      <c r="I54" s="1062"/>
      <c r="J54" s="1062"/>
      <c r="K54" s="7"/>
      <c r="L54" s="7"/>
      <c r="M54" s="7"/>
      <c r="N54" s="7"/>
      <c r="O54" s="7"/>
      <c r="P54" s="7"/>
      <c r="Q54" s="7"/>
      <c r="R54" s="7"/>
      <c r="S54" s="7"/>
      <c r="T54" s="7"/>
      <c r="U54" s="7"/>
      <c r="V54" s="7"/>
      <c r="W54" s="7"/>
      <c r="X54" s="7"/>
      <c r="Y54" s="7"/>
      <c r="Z54" s="7"/>
    </row>
    <row r="55" spans="1:26" ht="12.75" customHeight="1">
      <c r="A55" s="1062"/>
      <c r="B55" s="1062"/>
      <c r="C55" s="73"/>
      <c r="D55" s="1062"/>
      <c r="E55" s="7"/>
      <c r="F55" s="7"/>
      <c r="G55" s="7"/>
      <c r="H55" s="7"/>
      <c r="I55" s="1062"/>
      <c r="J55" s="1062"/>
      <c r="K55" s="7"/>
      <c r="L55" s="7"/>
      <c r="M55" s="7"/>
      <c r="N55" s="7"/>
      <c r="O55" s="7"/>
      <c r="P55" s="7"/>
      <c r="Q55" s="7"/>
      <c r="R55" s="7"/>
      <c r="S55" s="7"/>
      <c r="T55" s="7"/>
      <c r="U55" s="7"/>
      <c r="V55" s="7"/>
      <c r="W55" s="7"/>
      <c r="X55" s="7"/>
      <c r="Y55" s="7"/>
      <c r="Z55" s="7"/>
    </row>
    <row r="56" spans="1:26" ht="12.75" customHeight="1">
      <c r="A56" s="1062"/>
      <c r="B56" s="1062"/>
      <c r="C56" s="73"/>
      <c r="D56" s="1062"/>
      <c r="E56" s="7"/>
      <c r="F56" s="7"/>
      <c r="G56" s="7"/>
      <c r="H56" s="7"/>
      <c r="I56" s="1062"/>
      <c r="J56" s="1062"/>
      <c r="K56" s="7"/>
      <c r="L56" s="7"/>
      <c r="M56" s="7"/>
      <c r="N56" s="7"/>
      <c r="O56" s="7"/>
      <c r="P56" s="7"/>
      <c r="Q56" s="7"/>
      <c r="R56" s="7"/>
      <c r="S56" s="7"/>
      <c r="T56" s="7"/>
      <c r="U56" s="7"/>
      <c r="V56" s="7"/>
      <c r="W56" s="7"/>
      <c r="X56" s="7"/>
      <c r="Y56" s="7"/>
      <c r="Z56" s="7"/>
    </row>
    <row r="57" spans="1:26" ht="12.75" customHeight="1">
      <c r="A57" s="1062"/>
      <c r="B57" s="1062"/>
      <c r="C57" s="73"/>
      <c r="D57" s="1062"/>
      <c r="E57" s="7"/>
      <c r="F57" s="7"/>
      <c r="G57" s="7"/>
      <c r="H57" s="7"/>
      <c r="I57" s="1062"/>
      <c r="J57" s="1062"/>
      <c r="K57" s="7"/>
      <c r="L57" s="7"/>
      <c r="M57" s="7"/>
      <c r="N57" s="7"/>
      <c r="O57" s="7"/>
      <c r="P57" s="7"/>
      <c r="Q57" s="7"/>
      <c r="R57" s="7"/>
      <c r="S57" s="7"/>
      <c r="T57" s="7"/>
      <c r="U57" s="7"/>
      <c r="V57" s="7"/>
      <c r="W57" s="7"/>
      <c r="X57" s="7"/>
      <c r="Y57" s="7"/>
      <c r="Z57" s="7"/>
    </row>
    <row r="58" spans="1:26" ht="12.75" customHeight="1">
      <c r="A58" s="1062"/>
      <c r="B58" s="1062"/>
      <c r="C58" s="73"/>
      <c r="D58" s="1062"/>
      <c r="E58" s="7"/>
      <c r="F58" s="7"/>
      <c r="G58" s="7"/>
      <c r="H58" s="7"/>
      <c r="I58" s="1062"/>
      <c r="J58" s="1062"/>
      <c r="K58" s="7"/>
      <c r="L58" s="7"/>
      <c r="M58" s="7"/>
      <c r="N58" s="7"/>
      <c r="O58" s="7"/>
      <c r="P58" s="7"/>
      <c r="Q58" s="7"/>
      <c r="R58" s="7"/>
      <c r="S58" s="7"/>
      <c r="T58" s="7"/>
      <c r="U58" s="7"/>
      <c r="V58" s="7"/>
      <c r="W58" s="7"/>
      <c r="X58" s="7"/>
      <c r="Y58" s="7"/>
      <c r="Z58" s="7"/>
    </row>
    <row r="59" spans="1:26" ht="12.75" customHeight="1">
      <c r="A59" s="1062"/>
      <c r="B59" s="1062"/>
      <c r="C59" s="73"/>
      <c r="D59" s="1062"/>
      <c r="E59" s="7"/>
      <c r="F59" s="7"/>
      <c r="G59" s="7"/>
      <c r="H59" s="7"/>
      <c r="I59" s="1062"/>
      <c r="J59" s="1062"/>
      <c r="K59" s="7"/>
      <c r="L59" s="7"/>
      <c r="M59" s="7"/>
      <c r="N59" s="7"/>
      <c r="O59" s="7"/>
      <c r="P59" s="7"/>
      <c r="Q59" s="7"/>
      <c r="R59" s="7"/>
      <c r="S59" s="7"/>
      <c r="T59" s="7"/>
      <c r="U59" s="7"/>
      <c r="V59" s="7"/>
      <c r="W59" s="7"/>
      <c r="X59" s="7"/>
      <c r="Y59" s="7"/>
      <c r="Z59" s="7"/>
    </row>
    <row r="60" spans="1:26" ht="12.75" customHeight="1">
      <c r="A60" s="1062"/>
      <c r="B60" s="1062"/>
      <c r="C60" s="73"/>
      <c r="D60" s="1062"/>
      <c r="E60" s="7"/>
      <c r="F60" s="7"/>
      <c r="G60" s="7"/>
      <c r="H60" s="7"/>
      <c r="I60" s="1062"/>
      <c r="J60" s="1062"/>
      <c r="K60" s="7"/>
      <c r="L60" s="7"/>
      <c r="M60" s="7"/>
      <c r="N60" s="7"/>
      <c r="O60" s="7"/>
      <c r="P60" s="7"/>
      <c r="Q60" s="7"/>
      <c r="R60" s="7"/>
      <c r="S60" s="7"/>
      <c r="T60" s="7"/>
      <c r="U60" s="7"/>
      <c r="V60" s="7"/>
      <c r="W60" s="7"/>
      <c r="X60" s="7"/>
      <c r="Y60" s="7"/>
      <c r="Z60" s="7"/>
    </row>
    <row r="61" spans="1:26" ht="12.75" customHeight="1">
      <c r="A61" s="1062"/>
      <c r="B61" s="1062"/>
      <c r="C61" s="73"/>
      <c r="D61" s="1062"/>
      <c r="E61" s="7"/>
      <c r="F61" s="7"/>
      <c r="G61" s="7"/>
      <c r="H61" s="7"/>
      <c r="I61" s="1062"/>
      <c r="J61" s="1062"/>
      <c r="K61" s="7"/>
      <c r="L61" s="7"/>
      <c r="M61" s="7"/>
      <c r="N61" s="7"/>
      <c r="O61" s="7"/>
      <c r="P61" s="7"/>
      <c r="Q61" s="7"/>
      <c r="R61" s="7"/>
      <c r="S61" s="7"/>
      <c r="T61" s="7"/>
      <c r="U61" s="7"/>
      <c r="V61" s="7"/>
      <c r="W61" s="7"/>
      <c r="X61" s="7"/>
      <c r="Y61" s="7"/>
      <c r="Z61" s="7"/>
    </row>
    <row r="62" spans="1:26" ht="12.75" customHeight="1">
      <c r="A62" s="1062"/>
      <c r="B62" s="1062"/>
      <c r="C62" s="73"/>
      <c r="D62" s="1062"/>
      <c r="E62" s="7"/>
      <c r="F62" s="7"/>
      <c r="G62" s="7"/>
      <c r="H62" s="7"/>
      <c r="I62" s="1062"/>
      <c r="J62" s="1062"/>
      <c r="K62" s="7"/>
      <c r="L62" s="7"/>
      <c r="M62" s="7"/>
      <c r="N62" s="7"/>
      <c r="O62" s="7"/>
      <c r="P62" s="7"/>
      <c r="Q62" s="7"/>
      <c r="R62" s="7"/>
      <c r="S62" s="7"/>
      <c r="T62" s="7"/>
      <c r="U62" s="7"/>
      <c r="V62" s="7"/>
      <c r="W62" s="7"/>
      <c r="X62" s="7"/>
      <c r="Y62" s="7"/>
      <c r="Z62" s="7"/>
    </row>
    <row r="63" spans="1:26" ht="12.75" customHeight="1">
      <c r="A63" s="1062"/>
      <c r="B63" s="1062"/>
      <c r="C63" s="73"/>
      <c r="D63" s="1062"/>
      <c r="E63" s="7"/>
      <c r="F63" s="7"/>
      <c r="G63" s="7"/>
      <c r="H63" s="7"/>
      <c r="I63" s="1062"/>
      <c r="J63" s="1062"/>
      <c r="K63" s="7"/>
      <c r="L63" s="7"/>
      <c r="M63" s="7"/>
      <c r="N63" s="7"/>
      <c r="O63" s="7"/>
      <c r="P63" s="7"/>
      <c r="Q63" s="7"/>
      <c r="R63" s="7"/>
      <c r="S63" s="7"/>
      <c r="T63" s="7"/>
      <c r="U63" s="7"/>
      <c r="V63" s="7"/>
      <c r="W63" s="7"/>
      <c r="X63" s="7"/>
      <c r="Y63" s="7"/>
      <c r="Z63" s="7"/>
    </row>
    <row r="64" spans="1:26" ht="12.75" customHeight="1">
      <c r="A64" s="1062"/>
      <c r="B64" s="1062"/>
      <c r="C64" s="73"/>
      <c r="D64" s="1062"/>
      <c r="E64" s="7"/>
      <c r="F64" s="7"/>
      <c r="G64" s="7"/>
      <c r="H64" s="7"/>
      <c r="I64" s="1062"/>
      <c r="J64" s="1062"/>
      <c r="K64" s="7"/>
      <c r="L64" s="7"/>
      <c r="M64" s="7"/>
      <c r="N64" s="7"/>
      <c r="O64" s="7"/>
      <c r="P64" s="7"/>
      <c r="Q64" s="7"/>
      <c r="R64" s="7"/>
      <c r="S64" s="7"/>
      <c r="T64" s="7"/>
      <c r="U64" s="7"/>
      <c r="V64" s="7"/>
      <c r="W64" s="7"/>
      <c r="X64" s="7"/>
      <c r="Y64" s="7"/>
      <c r="Z64" s="7"/>
    </row>
    <row r="65" spans="1:26" ht="12.75" customHeight="1">
      <c r="A65" s="1062"/>
      <c r="B65" s="1062"/>
      <c r="C65" s="73"/>
      <c r="D65" s="1062"/>
      <c r="E65" s="7"/>
      <c r="F65" s="7"/>
      <c r="G65" s="7"/>
      <c r="H65" s="7"/>
      <c r="I65" s="1062"/>
      <c r="J65" s="1062"/>
      <c r="K65" s="7"/>
      <c r="L65" s="7"/>
      <c r="M65" s="7"/>
      <c r="N65" s="7"/>
      <c r="O65" s="7"/>
      <c r="P65" s="7"/>
      <c r="Q65" s="7"/>
      <c r="R65" s="7"/>
      <c r="S65" s="7"/>
      <c r="T65" s="7"/>
      <c r="U65" s="7"/>
      <c r="V65" s="7"/>
      <c r="W65" s="7"/>
      <c r="X65" s="7"/>
      <c r="Y65" s="7"/>
      <c r="Z65" s="7"/>
    </row>
    <row r="66" spans="1:26" ht="12.75" customHeight="1">
      <c r="A66" s="1062"/>
      <c r="B66" s="1062"/>
      <c r="C66" s="73"/>
      <c r="D66" s="1062"/>
      <c r="E66" s="7"/>
      <c r="F66" s="7"/>
      <c r="G66" s="7"/>
      <c r="H66" s="7"/>
      <c r="I66" s="1062"/>
      <c r="J66" s="1062"/>
      <c r="K66" s="7"/>
      <c r="L66" s="7"/>
      <c r="M66" s="7"/>
      <c r="N66" s="7"/>
      <c r="O66" s="7"/>
      <c r="P66" s="7"/>
      <c r="Q66" s="7"/>
      <c r="R66" s="7"/>
      <c r="S66" s="7"/>
      <c r="T66" s="7"/>
      <c r="U66" s="7"/>
      <c r="V66" s="7"/>
      <c r="W66" s="7"/>
      <c r="X66" s="7"/>
      <c r="Y66" s="7"/>
      <c r="Z66" s="7"/>
    </row>
    <row r="67" spans="1:26" ht="12.75" customHeight="1">
      <c r="A67" s="1062"/>
      <c r="B67" s="1062"/>
      <c r="C67" s="73"/>
      <c r="D67" s="1062"/>
      <c r="E67" s="7"/>
      <c r="F67" s="7"/>
      <c r="G67" s="7"/>
      <c r="H67" s="7"/>
      <c r="I67" s="1062"/>
      <c r="J67" s="1062"/>
      <c r="K67" s="7"/>
      <c r="L67" s="7"/>
      <c r="M67" s="7"/>
      <c r="N67" s="7"/>
      <c r="O67" s="7"/>
      <c r="P67" s="7"/>
      <c r="Q67" s="7"/>
      <c r="R67" s="7"/>
      <c r="S67" s="7"/>
      <c r="T67" s="7"/>
      <c r="U67" s="7"/>
      <c r="V67" s="7"/>
      <c r="W67" s="7"/>
      <c r="X67" s="7"/>
      <c r="Y67" s="7"/>
      <c r="Z67" s="7"/>
    </row>
    <row r="68" spans="1:26" ht="12.75" customHeight="1">
      <c r="A68" s="1062"/>
      <c r="B68" s="1062"/>
      <c r="C68" s="73"/>
      <c r="D68" s="1062"/>
      <c r="E68" s="7"/>
      <c r="F68" s="7"/>
      <c r="G68" s="7"/>
      <c r="H68" s="7"/>
      <c r="I68" s="1062"/>
      <c r="J68" s="1062"/>
      <c r="K68" s="7"/>
      <c r="L68" s="7"/>
      <c r="M68" s="7"/>
      <c r="N68" s="7"/>
      <c r="O68" s="7"/>
      <c r="P68" s="7"/>
      <c r="Q68" s="7"/>
      <c r="R68" s="7"/>
      <c r="S68" s="7"/>
      <c r="T68" s="7"/>
      <c r="U68" s="7"/>
      <c r="V68" s="7"/>
      <c r="W68" s="7"/>
      <c r="X68" s="7"/>
      <c r="Y68" s="7"/>
      <c r="Z68" s="7"/>
    </row>
    <row r="69" spans="1:26" ht="12.75" customHeight="1">
      <c r="A69" s="1062"/>
      <c r="B69" s="1062"/>
      <c r="C69" s="73"/>
      <c r="D69" s="1062"/>
      <c r="E69" s="7"/>
      <c r="F69" s="7"/>
      <c r="G69" s="7"/>
      <c r="H69" s="7"/>
      <c r="I69" s="1062"/>
      <c r="J69" s="1062"/>
      <c r="K69" s="7"/>
      <c r="L69" s="7"/>
      <c r="M69" s="7"/>
      <c r="N69" s="7"/>
      <c r="O69" s="7"/>
      <c r="P69" s="7"/>
      <c r="Q69" s="7"/>
      <c r="R69" s="7"/>
      <c r="S69" s="7"/>
      <c r="T69" s="7"/>
      <c r="U69" s="7"/>
      <c r="V69" s="7"/>
      <c r="W69" s="7"/>
      <c r="X69" s="7"/>
      <c r="Y69" s="7"/>
      <c r="Z69" s="7"/>
    </row>
    <row r="70" spans="1:26" ht="12.75" customHeight="1">
      <c r="A70" s="1062"/>
      <c r="B70" s="1062"/>
      <c r="C70" s="73"/>
      <c r="D70" s="1062"/>
      <c r="E70" s="7"/>
      <c r="F70" s="7"/>
      <c r="G70" s="7"/>
      <c r="H70" s="7"/>
      <c r="I70" s="1062"/>
      <c r="J70" s="1062"/>
      <c r="K70" s="7"/>
      <c r="L70" s="7"/>
      <c r="M70" s="7"/>
      <c r="N70" s="7"/>
      <c r="O70" s="7"/>
      <c r="P70" s="7"/>
      <c r="Q70" s="7"/>
      <c r="R70" s="7"/>
      <c r="S70" s="7"/>
      <c r="T70" s="7"/>
      <c r="U70" s="7"/>
      <c r="V70" s="7"/>
      <c r="W70" s="7"/>
      <c r="X70" s="7"/>
      <c r="Y70" s="7"/>
      <c r="Z70" s="7"/>
    </row>
    <row r="71" spans="1:26" ht="12.75" customHeight="1">
      <c r="A71" s="1062"/>
      <c r="B71" s="1062"/>
      <c r="C71" s="73"/>
      <c r="D71" s="1062"/>
      <c r="E71" s="7"/>
      <c r="F71" s="7"/>
      <c r="G71" s="7"/>
      <c r="H71" s="7"/>
      <c r="I71" s="1062"/>
      <c r="J71" s="1062"/>
      <c r="K71" s="7"/>
      <c r="L71" s="7"/>
      <c r="M71" s="7"/>
      <c r="N71" s="7"/>
      <c r="O71" s="7"/>
      <c r="P71" s="7"/>
      <c r="Q71" s="7"/>
      <c r="R71" s="7"/>
      <c r="S71" s="7"/>
      <c r="T71" s="7"/>
      <c r="U71" s="7"/>
      <c r="V71" s="7"/>
      <c r="W71" s="7"/>
      <c r="X71" s="7"/>
      <c r="Y71" s="7"/>
      <c r="Z71" s="7"/>
    </row>
    <row r="72" spans="1:26" ht="12.75" customHeight="1">
      <c r="A72" s="1062"/>
      <c r="B72" s="1062"/>
      <c r="C72" s="73"/>
      <c r="D72" s="1062"/>
      <c r="E72" s="7"/>
      <c r="F72" s="7"/>
      <c r="G72" s="7"/>
      <c r="H72" s="7"/>
      <c r="I72" s="1062"/>
      <c r="J72" s="1062"/>
      <c r="K72" s="7"/>
      <c r="L72" s="7"/>
      <c r="M72" s="7"/>
      <c r="N72" s="7"/>
      <c r="O72" s="7"/>
      <c r="P72" s="7"/>
      <c r="Q72" s="7"/>
      <c r="R72" s="7"/>
      <c r="S72" s="7"/>
      <c r="T72" s="7"/>
      <c r="U72" s="7"/>
      <c r="V72" s="7"/>
      <c r="W72" s="7"/>
      <c r="X72" s="7"/>
      <c r="Y72" s="7"/>
      <c r="Z72" s="7"/>
    </row>
    <row r="73" spans="1:26" ht="12.75" customHeight="1">
      <c r="A73" s="1062"/>
      <c r="B73" s="1062"/>
      <c r="C73" s="73"/>
      <c r="D73" s="1062"/>
      <c r="E73" s="7"/>
      <c r="F73" s="7"/>
      <c r="G73" s="7"/>
      <c r="H73" s="7"/>
      <c r="I73" s="1062"/>
      <c r="J73" s="1062"/>
      <c r="K73" s="7"/>
      <c r="L73" s="7"/>
      <c r="M73" s="7"/>
      <c r="N73" s="7"/>
      <c r="O73" s="7"/>
      <c r="P73" s="7"/>
      <c r="Q73" s="7"/>
      <c r="R73" s="7"/>
      <c r="S73" s="7"/>
      <c r="T73" s="7"/>
      <c r="U73" s="7"/>
      <c r="V73" s="7"/>
      <c r="W73" s="7"/>
      <c r="X73" s="7"/>
      <c r="Y73" s="7"/>
      <c r="Z73" s="7"/>
    </row>
    <row r="74" spans="1:26" ht="12.75" customHeight="1">
      <c r="A74" s="1062"/>
      <c r="B74" s="1062"/>
      <c r="C74" s="73"/>
      <c r="D74" s="1062"/>
      <c r="E74" s="7"/>
      <c r="F74" s="7"/>
      <c r="G74" s="7"/>
      <c r="H74" s="7"/>
      <c r="I74" s="1062"/>
      <c r="J74" s="1062"/>
      <c r="K74" s="7"/>
      <c r="L74" s="7"/>
      <c r="M74" s="7"/>
      <c r="N74" s="7"/>
      <c r="O74" s="7"/>
      <c r="P74" s="7"/>
      <c r="Q74" s="7"/>
      <c r="R74" s="7"/>
      <c r="S74" s="7"/>
      <c r="T74" s="7"/>
      <c r="U74" s="7"/>
      <c r="V74" s="7"/>
      <c r="W74" s="7"/>
      <c r="X74" s="7"/>
      <c r="Y74" s="7"/>
      <c r="Z74" s="7"/>
    </row>
    <row r="75" spans="1:26" ht="12.75" customHeight="1">
      <c r="A75" s="1062"/>
      <c r="B75" s="1062"/>
      <c r="C75" s="73"/>
      <c r="D75" s="1062"/>
      <c r="E75" s="7"/>
      <c r="F75" s="7"/>
      <c r="G75" s="7"/>
      <c r="H75" s="7"/>
      <c r="I75" s="1062"/>
      <c r="J75" s="1062"/>
      <c r="K75" s="7"/>
      <c r="L75" s="7"/>
      <c r="M75" s="7"/>
      <c r="N75" s="7"/>
      <c r="O75" s="7"/>
      <c r="P75" s="7"/>
      <c r="Q75" s="7"/>
      <c r="R75" s="7"/>
      <c r="S75" s="7"/>
      <c r="T75" s="7"/>
      <c r="U75" s="7"/>
      <c r="V75" s="7"/>
      <c r="W75" s="7"/>
      <c r="X75" s="7"/>
      <c r="Y75" s="7"/>
      <c r="Z75" s="7"/>
    </row>
    <row r="76" spans="1:26" ht="12.75" customHeight="1">
      <c r="A76" s="1062"/>
      <c r="B76" s="1062"/>
      <c r="C76" s="73"/>
      <c r="D76" s="1062"/>
      <c r="E76" s="7"/>
      <c r="F76" s="7"/>
      <c r="G76" s="7"/>
      <c r="H76" s="7"/>
      <c r="I76" s="1062"/>
      <c r="J76" s="1062"/>
      <c r="K76" s="7"/>
      <c r="L76" s="7"/>
      <c r="M76" s="7"/>
      <c r="N76" s="7"/>
      <c r="O76" s="7"/>
      <c r="P76" s="7"/>
      <c r="Q76" s="7"/>
      <c r="R76" s="7"/>
      <c r="S76" s="7"/>
      <c r="T76" s="7"/>
      <c r="U76" s="7"/>
      <c r="V76" s="7"/>
      <c r="W76" s="7"/>
      <c r="X76" s="7"/>
      <c r="Y76" s="7"/>
      <c r="Z76" s="7"/>
    </row>
    <row r="77" spans="1:26" ht="12.75" customHeight="1">
      <c r="A77" s="1062"/>
      <c r="B77" s="1062"/>
      <c r="C77" s="73"/>
      <c r="D77" s="1062"/>
      <c r="E77" s="7"/>
      <c r="F77" s="7"/>
      <c r="G77" s="7"/>
      <c r="H77" s="7"/>
      <c r="I77" s="1062"/>
      <c r="J77" s="1062"/>
      <c r="K77" s="7"/>
      <c r="L77" s="7"/>
      <c r="M77" s="7"/>
      <c r="N77" s="7"/>
      <c r="O77" s="7"/>
      <c r="P77" s="7"/>
      <c r="Q77" s="7"/>
      <c r="R77" s="7"/>
      <c r="S77" s="7"/>
      <c r="T77" s="7"/>
      <c r="U77" s="7"/>
      <c r="V77" s="7"/>
      <c r="W77" s="7"/>
      <c r="X77" s="7"/>
      <c r="Y77" s="7"/>
      <c r="Z77" s="7"/>
    </row>
    <row r="78" spans="1:26" ht="12.75" customHeight="1">
      <c r="A78" s="1062"/>
      <c r="B78" s="1062"/>
      <c r="C78" s="73"/>
      <c r="D78" s="1062"/>
      <c r="E78" s="7"/>
      <c r="F78" s="7"/>
      <c r="G78" s="7"/>
      <c r="H78" s="7"/>
      <c r="I78" s="1062"/>
      <c r="J78" s="1062"/>
      <c r="K78" s="7"/>
      <c r="L78" s="7"/>
      <c r="M78" s="7"/>
      <c r="N78" s="7"/>
      <c r="O78" s="7"/>
      <c r="P78" s="7"/>
      <c r="Q78" s="7"/>
      <c r="R78" s="7"/>
      <c r="S78" s="7"/>
      <c r="T78" s="7"/>
      <c r="U78" s="7"/>
      <c r="V78" s="7"/>
      <c r="W78" s="7"/>
      <c r="X78" s="7"/>
      <c r="Y78" s="7"/>
      <c r="Z78" s="7"/>
    </row>
    <row r="79" spans="1:26" ht="12.75" customHeight="1">
      <c r="A79" s="1062"/>
      <c r="B79" s="1062"/>
      <c r="C79" s="73"/>
      <c r="D79" s="1062"/>
      <c r="E79" s="7"/>
      <c r="F79" s="7"/>
      <c r="G79" s="7"/>
      <c r="H79" s="7"/>
      <c r="I79" s="1062"/>
      <c r="J79" s="1062"/>
      <c r="K79" s="7"/>
      <c r="L79" s="7"/>
      <c r="M79" s="7"/>
      <c r="N79" s="7"/>
      <c r="O79" s="7"/>
      <c r="P79" s="7"/>
      <c r="Q79" s="7"/>
      <c r="R79" s="7"/>
      <c r="S79" s="7"/>
      <c r="T79" s="7"/>
      <c r="U79" s="7"/>
      <c r="V79" s="7"/>
      <c r="W79" s="7"/>
      <c r="X79" s="7"/>
      <c r="Y79" s="7"/>
      <c r="Z79" s="7"/>
    </row>
    <row r="80" spans="1:26" ht="12.75" customHeight="1">
      <c r="A80" s="1062"/>
      <c r="B80" s="1062"/>
      <c r="C80" s="73"/>
      <c r="D80" s="1062"/>
      <c r="E80" s="7"/>
      <c r="F80" s="7"/>
      <c r="G80" s="7"/>
      <c r="H80" s="7"/>
      <c r="I80" s="1062"/>
      <c r="J80" s="1062"/>
      <c r="K80" s="7"/>
      <c r="L80" s="7"/>
      <c r="M80" s="7"/>
      <c r="N80" s="7"/>
      <c r="O80" s="7"/>
      <c r="P80" s="7"/>
      <c r="Q80" s="7"/>
      <c r="R80" s="7"/>
      <c r="S80" s="7"/>
      <c r="T80" s="7"/>
      <c r="U80" s="7"/>
      <c r="V80" s="7"/>
      <c r="W80" s="7"/>
      <c r="X80" s="7"/>
      <c r="Y80" s="7"/>
      <c r="Z80" s="7"/>
    </row>
    <row r="81" spans="1:26" ht="12.75" customHeight="1">
      <c r="A81" s="1062"/>
      <c r="B81" s="1062"/>
      <c r="C81" s="73"/>
      <c r="D81" s="1062"/>
      <c r="E81" s="7"/>
      <c r="F81" s="7"/>
      <c r="G81" s="7"/>
      <c r="H81" s="7"/>
      <c r="I81" s="1062"/>
      <c r="J81" s="1062"/>
      <c r="K81" s="7"/>
      <c r="L81" s="7"/>
      <c r="M81" s="7"/>
      <c r="N81" s="7"/>
      <c r="O81" s="7"/>
      <c r="P81" s="7"/>
      <c r="Q81" s="7"/>
      <c r="R81" s="7"/>
      <c r="S81" s="7"/>
      <c r="T81" s="7"/>
      <c r="U81" s="7"/>
      <c r="V81" s="7"/>
      <c r="W81" s="7"/>
      <c r="X81" s="7"/>
      <c r="Y81" s="7"/>
      <c r="Z81" s="7"/>
    </row>
    <row r="82" spans="1:26" ht="12.75" customHeight="1">
      <c r="A82" s="1062"/>
      <c r="B82" s="1062"/>
      <c r="C82" s="73"/>
      <c r="D82" s="1062"/>
      <c r="E82" s="7"/>
      <c r="F82" s="7"/>
      <c r="G82" s="7"/>
      <c r="H82" s="7"/>
      <c r="I82" s="1062"/>
      <c r="J82" s="1062"/>
      <c r="K82" s="7"/>
      <c r="L82" s="7"/>
      <c r="M82" s="7"/>
      <c r="N82" s="7"/>
      <c r="O82" s="7"/>
      <c r="P82" s="7"/>
      <c r="Q82" s="7"/>
      <c r="R82" s="7"/>
      <c r="S82" s="7"/>
      <c r="T82" s="7"/>
      <c r="U82" s="7"/>
      <c r="V82" s="7"/>
      <c r="W82" s="7"/>
      <c r="X82" s="7"/>
      <c r="Y82" s="7"/>
      <c r="Z82" s="7"/>
    </row>
    <row r="83" spans="1:26" ht="12.75" customHeight="1">
      <c r="A83" s="1062"/>
      <c r="B83" s="1062"/>
      <c r="C83" s="73"/>
      <c r="D83" s="1062"/>
      <c r="E83" s="7"/>
      <c r="F83" s="7"/>
      <c r="G83" s="7"/>
      <c r="H83" s="7"/>
      <c r="I83" s="1062"/>
      <c r="J83" s="1062"/>
      <c r="K83" s="7"/>
      <c r="L83" s="7"/>
      <c r="M83" s="7"/>
      <c r="N83" s="7"/>
      <c r="O83" s="7"/>
      <c r="P83" s="7"/>
      <c r="Q83" s="7"/>
      <c r="R83" s="7"/>
      <c r="S83" s="7"/>
      <c r="T83" s="7"/>
      <c r="U83" s="7"/>
      <c r="V83" s="7"/>
      <c r="W83" s="7"/>
      <c r="X83" s="7"/>
      <c r="Y83" s="7"/>
      <c r="Z83" s="7"/>
    </row>
    <row r="84" spans="1:26" ht="12.75" customHeight="1">
      <c r="A84" s="1062"/>
      <c r="B84" s="1062"/>
      <c r="C84" s="73"/>
      <c r="D84" s="1062"/>
      <c r="E84" s="7"/>
      <c r="F84" s="7"/>
      <c r="G84" s="7"/>
      <c r="H84" s="7"/>
      <c r="I84" s="1062"/>
      <c r="J84" s="1062"/>
      <c r="K84" s="7"/>
      <c r="L84" s="7"/>
      <c r="M84" s="7"/>
      <c r="N84" s="7"/>
      <c r="O84" s="7"/>
      <c r="P84" s="7"/>
      <c r="Q84" s="7"/>
      <c r="R84" s="7"/>
      <c r="S84" s="7"/>
      <c r="T84" s="7"/>
      <c r="U84" s="7"/>
      <c r="V84" s="7"/>
      <c r="W84" s="7"/>
      <c r="X84" s="7"/>
      <c r="Y84" s="7"/>
      <c r="Z84" s="7"/>
    </row>
    <row r="85" spans="1:26" ht="12.75" customHeight="1">
      <c r="A85" s="1062"/>
      <c r="B85" s="1062"/>
      <c r="C85" s="73"/>
      <c r="D85" s="1062"/>
      <c r="E85" s="7"/>
      <c r="F85" s="7"/>
      <c r="G85" s="7"/>
      <c r="H85" s="7"/>
      <c r="I85" s="1062"/>
      <c r="J85" s="1062"/>
      <c r="K85" s="7"/>
      <c r="L85" s="7"/>
      <c r="M85" s="7"/>
      <c r="N85" s="7"/>
      <c r="O85" s="7"/>
      <c r="P85" s="7"/>
      <c r="Q85" s="7"/>
      <c r="R85" s="7"/>
      <c r="S85" s="7"/>
      <c r="T85" s="7"/>
      <c r="U85" s="7"/>
      <c r="V85" s="7"/>
      <c r="W85" s="7"/>
      <c r="X85" s="7"/>
      <c r="Y85" s="7"/>
      <c r="Z85" s="7"/>
    </row>
    <row r="86" spans="1:26" ht="12.75" customHeight="1">
      <c r="A86" s="1062"/>
      <c r="B86" s="1062"/>
      <c r="C86" s="73"/>
      <c r="D86" s="1062"/>
      <c r="E86" s="7"/>
      <c r="F86" s="7"/>
      <c r="G86" s="7"/>
      <c r="H86" s="7"/>
      <c r="I86" s="1062"/>
      <c r="J86" s="1062"/>
      <c r="K86" s="7"/>
      <c r="L86" s="7"/>
      <c r="M86" s="7"/>
      <c r="N86" s="7"/>
      <c r="O86" s="7"/>
      <c r="P86" s="7"/>
      <c r="Q86" s="7"/>
      <c r="R86" s="7"/>
      <c r="S86" s="7"/>
      <c r="T86" s="7"/>
      <c r="U86" s="7"/>
      <c r="V86" s="7"/>
      <c r="W86" s="7"/>
      <c r="X86" s="7"/>
      <c r="Y86" s="7"/>
      <c r="Z86" s="7"/>
    </row>
    <row r="87" spans="1:26" ht="12.75" customHeight="1">
      <c r="A87" s="1062"/>
      <c r="B87" s="1062"/>
      <c r="C87" s="73"/>
      <c r="D87" s="1062"/>
      <c r="E87" s="7"/>
      <c r="F87" s="7"/>
      <c r="G87" s="7"/>
      <c r="H87" s="7"/>
      <c r="I87" s="1062"/>
      <c r="J87" s="1062"/>
      <c r="K87" s="7"/>
      <c r="L87" s="7"/>
      <c r="M87" s="7"/>
      <c r="N87" s="7"/>
      <c r="O87" s="7"/>
      <c r="P87" s="7"/>
      <c r="Q87" s="7"/>
      <c r="R87" s="7"/>
      <c r="S87" s="7"/>
      <c r="T87" s="7"/>
      <c r="U87" s="7"/>
      <c r="V87" s="7"/>
      <c r="W87" s="7"/>
      <c r="X87" s="7"/>
      <c r="Y87" s="7"/>
      <c r="Z87" s="7"/>
    </row>
    <row r="88" spans="1:26" ht="12.75" customHeight="1">
      <c r="A88" s="1062"/>
      <c r="B88" s="1062"/>
      <c r="C88" s="73"/>
      <c r="D88" s="1062"/>
      <c r="E88" s="7"/>
      <c r="F88" s="7"/>
      <c r="G88" s="7"/>
      <c r="H88" s="7"/>
      <c r="I88" s="1062"/>
      <c r="J88" s="1062"/>
      <c r="K88" s="7"/>
      <c r="L88" s="7"/>
      <c r="M88" s="7"/>
      <c r="N88" s="7"/>
      <c r="O88" s="7"/>
      <c r="P88" s="7"/>
      <c r="Q88" s="7"/>
      <c r="R88" s="7"/>
      <c r="S88" s="7"/>
      <c r="T88" s="7"/>
      <c r="U88" s="7"/>
      <c r="V88" s="7"/>
      <c r="W88" s="7"/>
      <c r="X88" s="7"/>
      <c r="Y88" s="7"/>
      <c r="Z88" s="7"/>
    </row>
    <row r="89" spans="1:26" ht="12.75" customHeight="1">
      <c r="A89" s="1062"/>
      <c r="B89" s="1062"/>
      <c r="C89" s="73"/>
      <c r="D89" s="1062"/>
      <c r="E89" s="7"/>
      <c r="F89" s="7"/>
      <c r="G89" s="7"/>
      <c r="H89" s="7"/>
      <c r="I89" s="1062"/>
      <c r="J89" s="1062"/>
      <c r="K89" s="7"/>
      <c r="L89" s="7"/>
      <c r="M89" s="7"/>
      <c r="N89" s="7"/>
      <c r="O89" s="7"/>
      <c r="P89" s="7"/>
      <c r="Q89" s="7"/>
      <c r="R89" s="7"/>
      <c r="S89" s="7"/>
      <c r="T89" s="7"/>
      <c r="U89" s="7"/>
      <c r="V89" s="7"/>
      <c r="W89" s="7"/>
      <c r="X89" s="7"/>
      <c r="Y89" s="7"/>
      <c r="Z89" s="7"/>
    </row>
    <row r="90" spans="1:26" ht="12.75" customHeight="1">
      <c r="A90" s="1062"/>
      <c r="B90" s="1062"/>
      <c r="C90" s="73"/>
      <c r="D90" s="1062"/>
      <c r="E90" s="7"/>
      <c r="F90" s="7"/>
      <c r="G90" s="7"/>
      <c r="H90" s="7"/>
      <c r="I90" s="1062"/>
      <c r="J90" s="1062"/>
      <c r="K90" s="7"/>
      <c r="L90" s="7"/>
      <c r="M90" s="7"/>
      <c r="N90" s="7"/>
      <c r="O90" s="7"/>
      <c r="P90" s="7"/>
      <c r="Q90" s="7"/>
      <c r="R90" s="7"/>
      <c r="S90" s="7"/>
      <c r="T90" s="7"/>
      <c r="U90" s="7"/>
      <c r="V90" s="7"/>
      <c r="W90" s="7"/>
      <c r="X90" s="7"/>
      <c r="Y90" s="7"/>
      <c r="Z90" s="7"/>
    </row>
    <row r="91" spans="1:26" ht="12.75" customHeight="1">
      <c r="A91" s="1062"/>
      <c r="B91" s="1062"/>
      <c r="C91" s="73"/>
      <c r="D91" s="1062"/>
      <c r="E91" s="7"/>
      <c r="F91" s="7"/>
      <c r="G91" s="7"/>
      <c r="H91" s="7"/>
      <c r="I91" s="1062"/>
      <c r="J91" s="1062"/>
      <c r="K91" s="7"/>
      <c r="L91" s="7"/>
      <c r="M91" s="7"/>
      <c r="N91" s="7"/>
      <c r="O91" s="7"/>
      <c r="P91" s="7"/>
      <c r="Q91" s="7"/>
      <c r="R91" s="7"/>
      <c r="S91" s="7"/>
      <c r="T91" s="7"/>
      <c r="U91" s="7"/>
      <c r="V91" s="7"/>
      <c r="W91" s="7"/>
      <c r="X91" s="7"/>
      <c r="Y91" s="7"/>
      <c r="Z91" s="7"/>
    </row>
    <row r="92" spans="1:26" ht="12.75" customHeight="1">
      <c r="A92" s="1062"/>
      <c r="B92" s="1062"/>
      <c r="C92" s="73"/>
      <c r="D92" s="1062"/>
      <c r="E92" s="7"/>
      <c r="F92" s="7"/>
      <c r="G92" s="7"/>
      <c r="H92" s="7"/>
      <c r="I92" s="1062"/>
      <c r="J92" s="1062"/>
      <c r="K92" s="7"/>
      <c r="L92" s="7"/>
      <c r="M92" s="7"/>
      <c r="N92" s="7"/>
      <c r="O92" s="7"/>
      <c r="P92" s="7"/>
      <c r="Q92" s="7"/>
      <c r="R92" s="7"/>
      <c r="S92" s="7"/>
      <c r="T92" s="7"/>
      <c r="U92" s="7"/>
      <c r="V92" s="7"/>
      <c r="W92" s="7"/>
      <c r="X92" s="7"/>
      <c r="Y92" s="7"/>
      <c r="Z92" s="7"/>
    </row>
    <row r="93" spans="1:26" ht="12.75" customHeight="1">
      <c r="A93" s="1062"/>
      <c r="B93" s="1062"/>
      <c r="C93" s="73"/>
      <c r="D93" s="1062"/>
      <c r="E93" s="7"/>
      <c r="F93" s="7"/>
      <c r="G93" s="7"/>
      <c r="H93" s="7"/>
      <c r="I93" s="1062"/>
      <c r="J93" s="1062"/>
      <c r="K93" s="7"/>
      <c r="L93" s="7"/>
      <c r="M93" s="7"/>
      <c r="N93" s="7"/>
      <c r="O93" s="7"/>
      <c r="P93" s="7"/>
      <c r="Q93" s="7"/>
      <c r="R93" s="7"/>
      <c r="S93" s="7"/>
      <c r="T93" s="7"/>
      <c r="U93" s="7"/>
      <c r="V93" s="7"/>
      <c r="W93" s="7"/>
      <c r="X93" s="7"/>
      <c r="Y93" s="7"/>
      <c r="Z93" s="7"/>
    </row>
    <row r="94" spans="1:26" ht="12.75" customHeight="1">
      <c r="A94" s="1062"/>
      <c r="B94" s="1062"/>
      <c r="C94" s="73"/>
      <c r="D94" s="1062"/>
      <c r="E94" s="7"/>
      <c r="F94" s="7"/>
      <c r="G94" s="7"/>
      <c r="H94" s="7"/>
      <c r="I94" s="1062"/>
      <c r="J94" s="1062"/>
      <c r="K94" s="7"/>
      <c r="L94" s="7"/>
      <c r="M94" s="7"/>
      <c r="N94" s="7"/>
      <c r="O94" s="7"/>
      <c r="P94" s="7"/>
      <c r="Q94" s="7"/>
      <c r="R94" s="7"/>
      <c r="S94" s="7"/>
      <c r="T94" s="7"/>
      <c r="U94" s="7"/>
      <c r="V94" s="7"/>
      <c r="W94" s="7"/>
      <c r="X94" s="7"/>
      <c r="Y94" s="7"/>
      <c r="Z94" s="7"/>
    </row>
    <row r="95" spans="1:26" ht="12.75" customHeight="1">
      <c r="A95" s="1062"/>
      <c r="B95" s="1062"/>
      <c r="C95" s="73"/>
      <c r="D95" s="1062"/>
      <c r="E95" s="7"/>
      <c r="F95" s="7"/>
      <c r="G95" s="7"/>
      <c r="H95" s="7"/>
      <c r="I95" s="1062"/>
      <c r="J95" s="1062"/>
      <c r="K95" s="7"/>
      <c r="L95" s="7"/>
      <c r="M95" s="7"/>
      <c r="N95" s="7"/>
      <c r="O95" s="7"/>
      <c r="P95" s="7"/>
      <c r="Q95" s="7"/>
      <c r="R95" s="7"/>
      <c r="S95" s="7"/>
      <c r="T95" s="7"/>
      <c r="U95" s="7"/>
      <c r="V95" s="7"/>
      <c r="W95" s="7"/>
      <c r="X95" s="7"/>
      <c r="Y95" s="7"/>
      <c r="Z95" s="7"/>
    </row>
    <row r="96" spans="1:26" ht="12.75" customHeight="1">
      <c r="A96" s="1062"/>
      <c r="B96" s="1062"/>
      <c r="C96" s="73"/>
      <c r="D96" s="1062"/>
      <c r="E96" s="7"/>
      <c r="F96" s="7"/>
      <c r="G96" s="7"/>
      <c r="H96" s="7"/>
      <c r="I96" s="1062"/>
      <c r="J96" s="1062"/>
      <c r="K96" s="7"/>
      <c r="L96" s="7"/>
      <c r="M96" s="7"/>
      <c r="N96" s="7"/>
      <c r="O96" s="7"/>
      <c r="P96" s="7"/>
      <c r="Q96" s="7"/>
      <c r="R96" s="7"/>
      <c r="S96" s="7"/>
      <c r="T96" s="7"/>
      <c r="U96" s="7"/>
      <c r="V96" s="7"/>
      <c r="W96" s="7"/>
      <c r="X96" s="7"/>
      <c r="Y96" s="7"/>
      <c r="Z96" s="7"/>
    </row>
    <row r="97" spans="1:26" ht="12.75" customHeight="1">
      <c r="A97" s="1062"/>
      <c r="B97" s="1062"/>
      <c r="C97" s="73"/>
      <c r="D97" s="1062"/>
      <c r="E97" s="7"/>
      <c r="F97" s="7"/>
      <c r="G97" s="7"/>
      <c r="H97" s="7"/>
      <c r="I97" s="1062"/>
      <c r="J97" s="1062"/>
      <c r="K97" s="7"/>
      <c r="L97" s="7"/>
      <c r="M97" s="7"/>
      <c r="N97" s="7"/>
      <c r="O97" s="7"/>
      <c r="P97" s="7"/>
      <c r="Q97" s="7"/>
      <c r="R97" s="7"/>
      <c r="S97" s="7"/>
      <c r="T97" s="7"/>
      <c r="U97" s="7"/>
      <c r="V97" s="7"/>
      <c r="W97" s="7"/>
      <c r="X97" s="7"/>
      <c r="Y97" s="7"/>
      <c r="Z97" s="7"/>
    </row>
    <row r="98" spans="1:26" ht="12.75" customHeight="1">
      <c r="A98" s="1062"/>
      <c r="B98" s="1062"/>
      <c r="C98" s="73"/>
      <c r="D98" s="1062"/>
      <c r="E98" s="7"/>
      <c r="F98" s="7"/>
      <c r="G98" s="7"/>
      <c r="H98" s="7"/>
      <c r="I98" s="1062"/>
      <c r="J98" s="1062"/>
      <c r="K98" s="7"/>
      <c r="L98" s="7"/>
      <c r="M98" s="7"/>
      <c r="N98" s="7"/>
      <c r="O98" s="7"/>
      <c r="P98" s="7"/>
      <c r="Q98" s="7"/>
      <c r="R98" s="7"/>
      <c r="S98" s="7"/>
      <c r="T98" s="7"/>
      <c r="U98" s="7"/>
      <c r="V98" s="7"/>
      <c r="W98" s="7"/>
      <c r="X98" s="7"/>
      <c r="Y98" s="7"/>
      <c r="Z98" s="7"/>
    </row>
    <row r="99" spans="1:26" ht="12.75" customHeight="1">
      <c r="A99" s="1062"/>
      <c r="B99" s="1062"/>
      <c r="C99" s="73"/>
      <c r="D99" s="1062"/>
      <c r="E99" s="7"/>
      <c r="F99" s="7"/>
      <c r="G99" s="7"/>
      <c r="H99" s="7"/>
      <c r="I99" s="1062"/>
      <c r="J99" s="1062"/>
      <c r="K99" s="7"/>
      <c r="L99" s="7"/>
      <c r="M99" s="7"/>
      <c r="N99" s="7"/>
      <c r="O99" s="7"/>
      <c r="P99" s="7"/>
      <c r="Q99" s="7"/>
      <c r="R99" s="7"/>
      <c r="S99" s="7"/>
      <c r="T99" s="7"/>
      <c r="U99" s="7"/>
      <c r="V99" s="7"/>
      <c r="W99" s="7"/>
      <c r="X99" s="7"/>
      <c r="Y99" s="7"/>
      <c r="Z99" s="7"/>
    </row>
    <row r="100" spans="1:26" ht="12.75" customHeight="1">
      <c r="A100" s="1062"/>
      <c r="B100" s="1062"/>
      <c r="C100" s="73"/>
      <c r="D100" s="1062"/>
      <c r="E100" s="7"/>
      <c r="F100" s="7"/>
      <c r="G100" s="7"/>
      <c r="H100" s="7"/>
      <c r="I100" s="1062"/>
      <c r="J100" s="1062"/>
      <c r="K100" s="7"/>
      <c r="L100" s="7"/>
      <c r="M100" s="7"/>
      <c r="N100" s="7"/>
      <c r="O100" s="7"/>
      <c r="P100" s="7"/>
      <c r="Q100" s="7"/>
      <c r="R100" s="7"/>
      <c r="S100" s="7"/>
      <c r="T100" s="7"/>
      <c r="U100" s="7"/>
      <c r="V100" s="7"/>
      <c r="W100" s="7"/>
      <c r="X100" s="7"/>
      <c r="Y100" s="7"/>
      <c r="Z100" s="7"/>
    </row>
    <row r="101" spans="1:26" ht="12.75" customHeight="1">
      <c r="A101" s="1062"/>
      <c r="B101" s="1062"/>
      <c r="C101" s="73"/>
      <c r="D101" s="1062"/>
      <c r="E101" s="7"/>
      <c r="F101" s="7"/>
      <c r="G101" s="7"/>
      <c r="H101" s="7"/>
      <c r="I101" s="1062"/>
      <c r="J101" s="1062"/>
      <c r="K101" s="7"/>
      <c r="L101" s="7"/>
      <c r="M101" s="7"/>
      <c r="N101" s="7"/>
      <c r="O101" s="7"/>
      <c r="P101" s="7"/>
      <c r="Q101" s="7"/>
      <c r="R101" s="7"/>
      <c r="S101" s="7"/>
      <c r="T101" s="7"/>
      <c r="U101" s="7"/>
      <c r="V101" s="7"/>
      <c r="W101" s="7"/>
      <c r="X101" s="7"/>
      <c r="Y101" s="7"/>
      <c r="Z101" s="7"/>
    </row>
    <row r="102" spans="1:26" ht="12.75" customHeight="1">
      <c r="A102" s="1062"/>
      <c r="B102" s="1062"/>
      <c r="C102" s="73"/>
      <c r="D102" s="1062"/>
      <c r="E102" s="7"/>
      <c r="F102" s="7"/>
      <c r="G102" s="7"/>
      <c r="H102" s="7"/>
      <c r="I102" s="1062"/>
      <c r="J102" s="1062"/>
      <c r="K102" s="7"/>
      <c r="L102" s="7"/>
      <c r="M102" s="7"/>
      <c r="N102" s="7"/>
      <c r="O102" s="7"/>
      <c r="P102" s="7"/>
      <c r="Q102" s="7"/>
      <c r="R102" s="7"/>
      <c r="S102" s="7"/>
      <c r="T102" s="7"/>
      <c r="U102" s="7"/>
      <c r="V102" s="7"/>
      <c r="W102" s="7"/>
      <c r="X102" s="7"/>
      <c r="Y102" s="7"/>
      <c r="Z102" s="7"/>
    </row>
    <row r="103" spans="1:26" ht="12.75" customHeight="1">
      <c r="A103" s="1062"/>
      <c r="B103" s="1062"/>
      <c r="C103" s="73"/>
      <c r="D103" s="1062"/>
      <c r="E103" s="7"/>
      <c r="F103" s="7"/>
      <c r="G103" s="7"/>
      <c r="H103" s="7"/>
      <c r="I103" s="1062"/>
      <c r="J103" s="1062"/>
      <c r="K103" s="7"/>
      <c r="L103" s="7"/>
      <c r="M103" s="7"/>
      <c r="N103" s="7"/>
      <c r="O103" s="7"/>
      <c r="P103" s="7"/>
      <c r="Q103" s="7"/>
      <c r="R103" s="7"/>
      <c r="S103" s="7"/>
      <c r="T103" s="7"/>
      <c r="U103" s="7"/>
      <c r="V103" s="7"/>
      <c r="W103" s="7"/>
      <c r="X103" s="7"/>
      <c r="Y103" s="7"/>
      <c r="Z103" s="7"/>
    </row>
    <row r="104" spans="1:26" ht="12.75" customHeight="1">
      <c r="A104" s="1062"/>
      <c r="B104" s="1062"/>
      <c r="C104" s="73"/>
      <c r="D104" s="1062"/>
      <c r="E104" s="7"/>
      <c r="F104" s="7"/>
      <c r="G104" s="7"/>
      <c r="H104" s="7"/>
      <c r="I104" s="1062"/>
      <c r="J104" s="1062"/>
      <c r="K104" s="7"/>
      <c r="L104" s="7"/>
      <c r="M104" s="7"/>
      <c r="N104" s="7"/>
      <c r="O104" s="7"/>
      <c r="P104" s="7"/>
      <c r="Q104" s="7"/>
      <c r="R104" s="7"/>
      <c r="S104" s="7"/>
      <c r="T104" s="7"/>
      <c r="U104" s="7"/>
      <c r="V104" s="7"/>
      <c r="W104" s="7"/>
      <c r="X104" s="7"/>
      <c r="Y104" s="7"/>
      <c r="Z104" s="7"/>
    </row>
    <row r="105" spans="1:26" ht="12.75" customHeight="1">
      <c r="A105" s="1062"/>
      <c r="B105" s="1062"/>
      <c r="C105" s="73"/>
      <c r="D105" s="1062"/>
      <c r="E105" s="7"/>
      <c r="F105" s="7"/>
      <c r="G105" s="7"/>
      <c r="H105" s="7"/>
      <c r="I105" s="1062"/>
      <c r="J105" s="1062"/>
      <c r="K105" s="7"/>
      <c r="L105" s="7"/>
      <c r="M105" s="7"/>
      <c r="N105" s="7"/>
      <c r="O105" s="7"/>
      <c r="P105" s="7"/>
      <c r="Q105" s="7"/>
      <c r="R105" s="7"/>
      <c r="S105" s="7"/>
      <c r="T105" s="7"/>
      <c r="U105" s="7"/>
      <c r="V105" s="7"/>
      <c r="W105" s="7"/>
      <c r="X105" s="7"/>
      <c r="Y105" s="7"/>
      <c r="Z105" s="7"/>
    </row>
    <row r="106" spans="1:26" ht="12.75" customHeight="1">
      <c r="A106" s="1062"/>
      <c r="B106" s="1062"/>
      <c r="C106" s="73"/>
      <c r="D106" s="1062"/>
      <c r="E106" s="7"/>
      <c r="F106" s="7"/>
      <c r="G106" s="7"/>
      <c r="H106" s="7"/>
      <c r="I106" s="1062"/>
      <c r="J106" s="1062"/>
      <c r="K106" s="7"/>
      <c r="L106" s="7"/>
      <c r="M106" s="7"/>
      <c r="N106" s="7"/>
      <c r="O106" s="7"/>
      <c r="P106" s="7"/>
      <c r="Q106" s="7"/>
      <c r="R106" s="7"/>
      <c r="S106" s="7"/>
      <c r="T106" s="7"/>
      <c r="U106" s="7"/>
      <c r="V106" s="7"/>
      <c r="W106" s="7"/>
      <c r="X106" s="7"/>
      <c r="Y106" s="7"/>
      <c r="Z106" s="7"/>
    </row>
    <row r="107" spans="1:26" ht="12.75" customHeight="1">
      <c r="A107" s="1062"/>
      <c r="B107" s="1062"/>
      <c r="C107" s="73"/>
      <c r="D107" s="1062"/>
      <c r="E107" s="7"/>
      <c r="F107" s="7"/>
      <c r="G107" s="7"/>
      <c r="H107" s="7"/>
      <c r="I107" s="1062"/>
      <c r="J107" s="1062"/>
      <c r="K107" s="7"/>
      <c r="L107" s="7"/>
      <c r="M107" s="7"/>
      <c r="N107" s="7"/>
      <c r="O107" s="7"/>
      <c r="P107" s="7"/>
      <c r="Q107" s="7"/>
      <c r="R107" s="7"/>
      <c r="S107" s="7"/>
      <c r="T107" s="7"/>
      <c r="U107" s="7"/>
      <c r="V107" s="7"/>
      <c r="W107" s="7"/>
      <c r="X107" s="7"/>
      <c r="Y107" s="7"/>
      <c r="Z107" s="7"/>
    </row>
    <row r="108" spans="1:26" ht="12.75" customHeight="1">
      <c r="A108" s="1062"/>
      <c r="B108" s="1062"/>
      <c r="C108" s="73"/>
      <c r="D108" s="1062"/>
      <c r="E108" s="7"/>
      <c r="F108" s="7"/>
      <c r="G108" s="7"/>
      <c r="H108" s="7"/>
      <c r="I108" s="1062"/>
      <c r="J108" s="1062"/>
      <c r="K108" s="7"/>
      <c r="L108" s="7"/>
      <c r="M108" s="7"/>
      <c r="N108" s="7"/>
      <c r="O108" s="7"/>
      <c r="P108" s="7"/>
      <c r="Q108" s="7"/>
      <c r="R108" s="7"/>
      <c r="S108" s="7"/>
      <c r="T108" s="7"/>
      <c r="U108" s="7"/>
      <c r="V108" s="7"/>
      <c r="W108" s="7"/>
      <c r="X108" s="7"/>
      <c r="Y108" s="7"/>
      <c r="Z108" s="7"/>
    </row>
    <row r="109" spans="1:26" ht="12.75" customHeight="1">
      <c r="A109" s="1062"/>
      <c r="B109" s="1062"/>
      <c r="C109" s="73"/>
      <c r="D109" s="1062"/>
      <c r="E109" s="7"/>
      <c r="F109" s="7"/>
      <c r="G109" s="7"/>
      <c r="H109" s="7"/>
      <c r="I109" s="1062"/>
      <c r="J109" s="1062"/>
      <c r="K109" s="7"/>
      <c r="L109" s="7"/>
      <c r="M109" s="7"/>
      <c r="N109" s="7"/>
      <c r="O109" s="7"/>
      <c r="P109" s="7"/>
      <c r="Q109" s="7"/>
      <c r="R109" s="7"/>
      <c r="S109" s="7"/>
      <c r="T109" s="7"/>
      <c r="U109" s="7"/>
      <c r="V109" s="7"/>
      <c r="W109" s="7"/>
      <c r="X109" s="7"/>
      <c r="Y109" s="7"/>
      <c r="Z109" s="7"/>
    </row>
    <row r="110" spans="1:26" ht="12.75" customHeight="1">
      <c r="A110" s="1062"/>
      <c r="B110" s="1062"/>
      <c r="C110" s="73"/>
      <c r="D110" s="1062"/>
      <c r="E110" s="7"/>
      <c r="F110" s="7"/>
      <c r="G110" s="7"/>
      <c r="H110" s="7"/>
      <c r="I110" s="1062"/>
      <c r="J110" s="1062"/>
      <c r="K110" s="7"/>
      <c r="L110" s="7"/>
      <c r="M110" s="7"/>
      <c r="N110" s="7"/>
      <c r="O110" s="7"/>
      <c r="P110" s="7"/>
      <c r="Q110" s="7"/>
      <c r="R110" s="7"/>
      <c r="S110" s="7"/>
      <c r="T110" s="7"/>
      <c r="U110" s="7"/>
      <c r="V110" s="7"/>
      <c r="W110" s="7"/>
      <c r="X110" s="7"/>
      <c r="Y110" s="7"/>
      <c r="Z110" s="7"/>
    </row>
    <row r="111" spans="1:26" ht="12.75" customHeight="1">
      <c r="A111" s="1062"/>
      <c r="B111" s="1062"/>
      <c r="C111" s="73"/>
      <c r="D111" s="1062"/>
      <c r="E111" s="7"/>
      <c r="F111" s="7"/>
      <c r="G111" s="7"/>
      <c r="H111" s="7"/>
      <c r="I111" s="1062"/>
      <c r="J111" s="1062"/>
      <c r="K111" s="7"/>
      <c r="L111" s="7"/>
      <c r="M111" s="7"/>
      <c r="N111" s="7"/>
      <c r="O111" s="7"/>
      <c r="P111" s="7"/>
      <c r="Q111" s="7"/>
      <c r="R111" s="7"/>
      <c r="S111" s="7"/>
      <c r="T111" s="7"/>
      <c r="U111" s="7"/>
      <c r="V111" s="7"/>
      <c r="W111" s="7"/>
      <c r="X111" s="7"/>
      <c r="Y111" s="7"/>
      <c r="Z111" s="7"/>
    </row>
    <row r="112" spans="1:26" ht="12.75" customHeight="1">
      <c r="A112" s="1062"/>
      <c r="B112" s="1062"/>
      <c r="C112" s="73"/>
      <c r="D112" s="1062"/>
      <c r="E112" s="7"/>
      <c r="F112" s="7"/>
      <c r="G112" s="7"/>
      <c r="H112" s="7"/>
      <c r="I112" s="1062"/>
      <c r="J112" s="1062"/>
      <c r="K112" s="7"/>
      <c r="L112" s="7"/>
      <c r="M112" s="7"/>
      <c r="N112" s="7"/>
      <c r="O112" s="7"/>
      <c r="P112" s="7"/>
      <c r="Q112" s="7"/>
      <c r="R112" s="7"/>
      <c r="S112" s="7"/>
      <c r="T112" s="7"/>
      <c r="U112" s="7"/>
      <c r="V112" s="7"/>
      <c r="W112" s="7"/>
      <c r="X112" s="7"/>
      <c r="Y112" s="7"/>
      <c r="Z112" s="7"/>
    </row>
    <row r="113" spans="1:26" ht="12.75" customHeight="1">
      <c r="A113" s="1062"/>
      <c r="B113" s="1062"/>
      <c r="C113" s="73"/>
      <c r="D113" s="1062"/>
      <c r="E113" s="7"/>
      <c r="F113" s="7"/>
      <c r="G113" s="7"/>
      <c r="H113" s="7"/>
      <c r="I113" s="1062"/>
      <c r="J113" s="1062"/>
      <c r="K113" s="7"/>
      <c r="L113" s="7"/>
      <c r="M113" s="7"/>
      <c r="N113" s="7"/>
      <c r="O113" s="7"/>
      <c r="P113" s="7"/>
      <c r="Q113" s="7"/>
      <c r="R113" s="7"/>
      <c r="S113" s="7"/>
      <c r="T113" s="7"/>
      <c r="U113" s="7"/>
      <c r="V113" s="7"/>
      <c r="W113" s="7"/>
      <c r="X113" s="7"/>
      <c r="Y113" s="7"/>
      <c r="Z113" s="7"/>
    </row>
    <row r="114" spans="1:26" ht="12.75" customHeight="1">
      <c r="A114" s="1062"/>
      <c r="B114" s="1062"/>
      <c r="C114" s="73"/>
      <c r="D114" s="1062"/>
      <c r="E114" s="7"/>
      <c r="F114" s="7"/>
      <c r="G114" s="7"/>
      <c r="H114" s="7"/>
      <c r="I114" s="1062"/>
      <c r="J114" s="1062"/>
      <c r="K114" s="7"/>
      <c r="L114" s="7"/>
      <c r="M114" s="7"/>
      <c r="N114" s="7"/>
      <c r="O114" s="7"/>
      <c r="P114" s="7"/>
      <c r="Q114" s="7"/>
      <c r="R114" s="7"/>
      <c r="S114" s="7"/>
      <c r="T114" s="7"/>
      <c r="U114" s="7"/>
      <c r="V114" s="7"/>
      <c r="W114" s="7"/>
      <c r="X114" s="7"/>
      <c r="Y114" s="7"/>
      <c r="Z114" s="7"/>
    </row>
    <row r="115" spans="1:26" ht="12.75" customHeight="1">
      <c r="A115" s="1062"/>
      <c r="B115" s="1062"/>
      <c r="C115" s="73"/>
      <c r="D115" s="1062"/>
      <c r="E115" s="7"/>
      <c r="F115" s="7"/>
      <c r="G115" s="7"/>
      <c r="H115" s="7"/>
      <c r="I115" s="1062"/>
      <c r="J115" s="1062"/>
      <c r="K115" s="7"/>
      <c r="L115" s="7"/>
      <c r="M115" s="7"/>
      <c r="N115" s="7"/>
      <c r="O115" s="7"/>
      <c r="P115" s="7"/>
      <c r="Q115" s="7"/>
      <c r="R115" s="7"/>
      <c r="S115" s="7"/>
      <c r="T115" s="7"/>
      <c r="U115" s="7"/>
      <c r="V115" s="7"/>
      <c r="W115" s="7"/>
      <c r="X115" s="7"/>
      <c r="Y115" s="7"/>
      <c r="Z115" s="7"/>
    </row>
    <row r="116" spans="1:26" ht="12.75" customHeight="1">
      <c r="A116" s="1062"/>
      <c r="B116" s="1062"/>
      <c r="C116" s="73"/>
      <c r="D116" s="1062"/>
      <c r="E116" s="7"/>
      <c r="F116" s="7"/>
      <c r="G116" s="7"/>
      <c r="H116" s="7"/>
      <c r="I116" s="1062"/>
      <c r="J116" s="1062"/>
      <c r="K116" s="7"/>
      <c r="L116" s="7"/>
      <c r="M116" s="7"/>
      <c r="N116" s="7"/>
      <c r="O116" s="7"/>
      <c r="P116" s="7"/>
      <c r="Q116" s="7"/>
      <c r="R116" s="7"/>
      <c r="S116" s="7"/>
      <c r="T116" s="7"/>
      <c r="U116" s="7"/>
      <c r="V116" s="7"/>
      <c r="W116" s="7"/>
      <c r="X116" s="7"/>
      <c r="Y116" s="7"/>
      <c r="Z116" s="7"/>
    </row>
    <row r="117" spans="1:26" ht="12.75" customHeight="1">
      <c r="A117" s="1062"/>
      <c r="B117" s="1062"/>
      <c r="C117" s="73"/>
      <c r="D117" s="1062"/>
      <c r="E117" s="7"/>
      <c r="F117" s="7"/>
      <c r="G117" s="7"/>
      <c r="H117" s="7"/>
      <c r="I117" s="1062"/>
      <c r="J117" s="1062"/>
      <c r="K117" s="7"/>
      <c r="L117" s="7"/>
      <c r="M117" s="7"/>
      <c r="N117" s="7"/>
      <c r="O117" s="7"/>
      <c r="P117" s="7"/>
      <c r="Q117" s="7"/>
      <c r="R117" s="7"/>
      <c r="S117" s="7"/>
      <c r="T117" s="7"/>
      <c r="U117" s="7"/>
      <c r="V117" s="7"/>
      <c r="W117" s="7"/>
      <c r="X117" s="7"/>
      <c r="Y117" s="7"/>
      <c r="Z117" s="7"/>
    </row>
    <row r="118" spans="1:26" ht="12.75" customHeight="1">
      <c r="A118" s="1062"/>
      <c r="B118" s="1062"/>
      <c r="C118" s="73"/>
      <c r="D118" s="1062"/>
      <c r="E118" s="7"/>
      <c r="F118" s="7"/>
      <c r="G118" s="7"/>
      <c r="H118" s="7"/>
      <c r="I118" s="1062"/>
      <c r="J118" s="1062"/>
      <c r="K118" s="7"/>
      <c r="L118" s="7"/>
      <c r="M118" s="7"/>
      <c r="N118" s="7"/>
      <c r="O118" s="7"/>
      <c r="P118" s="7"/>
      <c r="Q118" s="7"/>
      <c r="R118" s="7"/>
      <c r="S118" s="7"/>
      <c r="T118" s="7"/>
      <c r="U118" s="7"/>
      <c r="V118" s="7"/>
      <c r="W118" s="7"/>
      <c r="X118" s="7"/>
      <c r="Y118" s="7"/>
      <c r="Z118" s="7"/>
    </row>
    <row r="119" spans="1:26" ht="12.75" customHeight="1">
      <c r="A119" s="1062"/>
      <c r="B119" s="1062"/>
      <c r="C119" s="73"/>
      <c r="D119" s="1062"/>
      <c r="E119" s="7"/>
      <c r="F119" s="7"/>
      <c r="G119" s="7"/>
      <c r="H119" s="7"/>
      <c r="I119" s="1062"/>
      <c r="J119" s="1062"/>
      <c r="K119" s="7"/>
      <c r="L119" s="7"/>
      <c r="M119" s="7"/>
      <c r="N119" s="7"/>
      <c r="O119" s="7"/>
      <c r="P119" s="7"/>
      <c r="Q119" s="7"/>
      <c r="R119" s="7"/>
      <c r="S119" s="7"/>
      <c r="T119" s="7"/>
      <c r="U119" s="7"/>
      <c r="V119" s="7"/>
      <c r="W119" s="7"/>
      <c r="X119" s="7"/>
      <c r="Y119" s="7"/>
      <c r="Z119" s="7"/>
    </row>
    <row r="120" spans="1:26" ht="12.75" customHeight="1">
      <c r="A120" s="1062"/>
      <c r="B120" s="1062"/>
      <c r="C120" s="73"/>
      <c r="D120" s="1062"/>
      <c r="E120" s="7"/>
      <c r="F120" s="7"/>
      <c r="G120" s="7"/>
      <c r="H120" s="7"/>
      <c r="I120" s="1062"/>
      <c r="J120" s="1062"/>
      <c r="K120" s="7"/>
      <c r="L120" s="7"/>
      <c r="M120" s="7"/>
      <c r="N120" s="7"/>
      <c r="O120" s="7"/>
      <c r="P120" s="7"/>
      <c r="Q120" s="7"/>
      <c r="R120" s="7"/>
      <c r="S120" s="7"/>
      <c r="T120" s="7"/>
      <c r="U120" s="7"/>
      <c r="V120" s="7"/>
      <c r="W120" s="7"/>
      <c r="X120" s="7"/>
      <c r="Y120" s="7"/>
      <c r="Z120" s="7"/>
    </row>
    <row r="121" spans="1:26" ht="12.75" customHeight="1">
      <c r="A121" s="1062"/>
      <c r="B121" s="1062"/>
      <c r="C121" s="73"/>
      <c r="D121" s="1062"/>
      <c r="E121" s="7"/>
      <c r="F121" s="7"/>
      <c r="G121" s="7"/>
      <c r="H121" s="7"/>
      <c r="I121" s="1062"/>
      <c r="J121" s="1062"/>
      <c r="K121" s="7"/>
      <c r="L121" s="7"/>
      <c r="M121" s="7"/>
      <c r="N121" s="7"/>
      <c r="O121" s="7"/>
      <c r="P121" s="7"/>
      <c r="Q121" s="7"/>
      <c r="R121" s="7"/>
      <c r="S121" s="7"/>
      <c r="T121" s="7"/>
      <c r="U121" s="7"/>
      <c r="V121" s="7"/>
      <c r="W121" s="7"/>
      <c r="X121" s="7"/>
      <c r="Y121" s="7"/>
      <c r="Z121" s="7"/>
    </row>
    <row r="122" spans="1:26" ht="12.75" customHeight="1">
      <c r="A122" s="1062"/>
      <c r="B122" s="1062"/>
      <c r="C122" s="73"/>
      <c r="D122" s="1062"/>
      <c r="E122" s="7"/>
      <c r="F122" s="7"/>
      <c r="G122" s="7"/>
      <c r="H122" s="7"/>
      <c r="I122" s="1062"/>
      <c r="J122" s="1062"/>
      <c r="K122" s="7"/>
      <c r="L122" s="7"/>
      <c r="M122" s="7"/>
      <c r="N122" s="7"/>
      <c r="O122" s="7"/>
      <c r="P122" s="7"/>
      <c r="Q122" s="7"/>
      <c r="R122" s="7"/>
      <c r="S122" s="7"/>
      <c r="T122" s="7"/>
      <c r="U122" s="7"/>
      <c r="V122" s="7"/>
      <c r="W122" s="7"/>
      <c r="X122" s="7"/>
      <c r="Y122" s="7"/>
      <c r="Z122" s="7"/>
    </row>
    <row r="123" spans="1:26" ht="12.75" customHeight="1">
      <c r="A123" s="1062"/>
      <c r="B123" s="1062"/>
      <c r="C123" s="73"/>
      <c r="D123" s="1062"/>
      <c r="E123" s="7"/>
      <c r="F123" s="7"/>
      <c r="G123" s="7"/>
      <c r="H123" s="7"/>
      <c r="I123" s="1062"/>
      <c r="J123" s="1062"/>
      <c r="K123" s="7"/>
      <c r="L123" s="7"/>
      <c r="M123" s="7"/>
      <c r="N123" s="7"/>
      <c r="O123" s="7"/>
      <c r="P123" s="7"/>
      <c r="Q123" s="7"/>
      <c r="R123" s="7"/>
      <c r="S123" s="7"/>
      <c r="T123" s="7"/>
      <c r="U123" s="7"/>
      <c r="V123" s="7"/>
      <c r="W123" s="7"/>
      <c r="X123" s="7"/>
      <c r="Y123" s="7"/>
      <c r="Z123" s="7"/>
    </row>
    <row r="124" spans="1:26" ht="12.75" customHeight="1">
      <c r="A124" s="1062"/>
      <c r="B124" s="1062"/>
      <c r="C124" s="73"/>
      <c r="D124" s="1062"/>
      <c r="E124" s="7"/>
      <c r="F124" s="7"/>
      <c r="G124" s="7"/>
      <c r="H124" s="7"/>
      <c r="I124" s="1062"/>
      <c r="J124" s="1062"/>
      <c r="K124" s="7"/>
      <c r="L124" s="7"/>
      <c r="M124" s="7"/>
      <c r="N124" s="7"/>
      <c r="O124" s="7"/>
      <c r="P124" s="7"/>
      <c r="Q124" s="7"/>
      <c r="R124" s="7"/>
      <c r="S124" s="7"/>
      <c r="T124" s="7"/>
      <c r="U124" s="7"/>
      <c r="V124" s="7"/>
      <c r="W124" s="7"/>
      <c r="X124" s="7"/>
      <c r="Y124" s="7"/>
      <c r="Z124" s="7"/>
    </row>
    <row r="125" spans="1:26" ht="12.75" customHeight="1">
      <c r="A125" s="1062"/>
      <c r="B125" s="1062"/>
      <c r="C125" s="73"/>
      <c r="D125" s="1062"/>
      <c r="E125" s="7"/>
      <c r="F125" s="7"/>
      <c r="G125" s="7"/>
      <c r="H125" s="7"/>
      <c r="I125" s="1062"/>
      <c r="J125" s="1062"/>
      <c r="K125" s="7"/>
      <c r="L125" s="7"/>
      <c r="M125" s="7"/>
      <c r="N125" s="7"/>
      <c r="O125" s="7"/>
      <c r="P125" s="7"/>
      <c r="Q125" s="7"/>
      <c r="R125" s="7"/>
      <c r="S125" s="7"/>
      <c r="T125" s="7"/>
      <c r="U125" s="7"/>
      <c r="V125" s="7"/>
      <c r="W125" s="7"/>
      <c r="X125" s="7"/>
      <c r="Y125" s="7"/>
      <c r="Z125" s="7"/>
    </row>
    <row r="126" spans="1:26" ht="12.75" customHeight="1">
      <c r="A126" s="1062"/>
      <c r="B126" s="1062"/>
      <c r="C126" s="73"/>
      <c r="D126" s="1062"/>
      <c r="E126" s="7"/>
      <c r="F126" s="7"/>
      <c r="G126" s="7"/>
      <c r="H126" s="7"/>
      <c r="I126" s="1062"/>
      <c r="J126" s="1062"/>
      <c r="K126" s="7"/>
      <c r="L126" s="7"/>
      <c r="M126" s="7"/>
      <c r="N126" s="7"/>
      <c r="O126" s="7"/>
      <c r="P126" s="7"/>
      <c r="Q126" s="7"/>
      <c r="R126" s="7"/>
      <c r="S126" s="7"/>
      <c r="T126" s="7"/>
      <c r="U126" s="7"/>
      <c r="V126" s="7"/>
      <c r="W126" s="7"/>
      <c r="X126" s="7"/>
      <c r="Y126" s="7"/>
      <c r="Z126" s="7"/>
    </row>
    <row r="127" spans="1:26" ht="12.75" customHeight="1">
      <c r="A127" s="1062"/>
      <c r="B127" s="1062"/>
      <c r="C127" s="73"/>
      <c r="D127" s="1062"/>
      <c r="E127" s="7"/>
      <c r="F127" s="7"/>
      <c r="G127" s="7"/>
      <c r="H127" s="7"/>
      <c r="I127" s="1062"/>
      <c r="J127" s="1062"/>
      <c r="K127" s="7"/>
      <c r="L127" s="7"/>
      <c r="M127" s="7"/>
      <c r="N127" s="7"/>
      <c r="O127" s="7"/>
      <c r="P127" s="7"/>
      <c r="Q127" s="7"/>
      <c r="R127" s="7"/>
      <c r="S127" s="7"/>
      <c r="T127" s="7"/>
      <c r="U127" s="7"/>
      <c r="V127" s="7"/>
      <c r="W127" s="7"/>
      <c r="X127" s="7"/>
      <c r="Y127" s="7"/>
      <c r="Z127" s="7"/>
    </row>
    <row r="128" spans="1:26" ht="12.75" customHeight="1">
      <c r="A128" s="1062"/>
      <c r="B128" s="1062"/>
      <c r="C128" s="73"/>
      <c r="D128" s="1062"/>
      <c r="E128" s="7"/>
      <c r="F128" s="7"/>
      <c r="G128" s="7"/>
      <c r="H128" s="7"/>
      <c r="I128" s="1062"/>
      <c r="J128" s="1062"/>
      <c r="K128" s="7"/>
      <c r="L128" s="7"/>
      <c r="M128" s="7"/>
      <c r="N128" s="7"/>
      <c r="O128" s="7"/>
      <c r="P128" s="7"/>
      <c r="Q128" s="7"/>
      <c r="R128" s="7"/>
      <c r="S128" s="7"/>
      <c r="T128" s="7"/>
      <c r="U128" s="7"/>
      <c r="V128" s="7"/>
      <c r="W128" s="7"/>
      <c r="X128" s="7"/>
      <c r="Y128" s="7"/>
      <c r="Z128" s="7"/>
    </row>
    <row r="129" spans="1:26" ht="12.75" customHeight="1">
      <c r="A129" s="1062"/>
      <c r="B129" s="1062"/>
      <c r="C129" s="73"/>
      <c r="D129" s="1062"/>
      <c r="E129" s="7"/>
      <c r="F129" s="7"/>
      <c r="G129" s="7"/>
      <c r="H129" s="7"/>
      <c r="I129" s="1062"/>
      <c r="J129" s="1062"/>
      <c r="K129" s="7"/>
      <c r="L129" s="7"/>
      <c r="M129" s="7"/>
      <c r="N129" s="7"/>
      <c r="O129" s="7"/>
      <c r="P129" s="7"/>
      <c r="Q129" s="7"/>
      <c r="R129" s="7"/>
      <c r="S129" s="7"/>
      <c r="T129" s="7"/>
      <c r="U129" s="7"/>
      <c r="V129" s="7"/>
      <c r="W129" s="7"/>
      <c r="X129" s="7"/>
      <c r="Y129" s="7"/>
      <c r="Z129" s="7"/>
    </row>
    <row r="130" spans="1:26" ht="12.75" customHeight="1">
      <c r="A130" s="1062"/>
      <c r="B130" s="1062"/>
      <c r="C130" s="73"/>
      <c r="D130" s="1062"/>
      <c r="E130" s="7"/>
      <c r="F130" s="7"/>
      <c r="G130" s="7"/>
      <c r="H130" s="7"/>
      <c r="I130" s="1062"/>
      <c r="J130" s="1062"/>
      <c r="K130" s="7"/>
      <c r="L130" s="7"/>
      <c r="M130" s="7"/>
      <c r="N130" s="7"/>
      <c r="O130" s="7"/>
      <c r="P130" s="7"/>
      <c r="Q130" s="7"/>
      <c r="R130" s="7"/>
      <c r="S130" s="7"/>
      <c r="T130" s="7"/>
      <c r="U130" s="7"/>
      <c r="V130" s="7"/>
      <c r="W130" s="7"/>
      <c r="X130" s="7"/>
      <c r="Y130" s="7"/>
      <c r="Z130" s="7"/>
    </row>
    <row r="131" spans="1:26" ht="12.75" customHeight="1">
      <c r="A131" s="1062"/>
      <c r="B131" s="1062"/>
      <c r="C131" s="73"/>
      <c r="D131" s="1062"/>
      <c r="E131" s="7"/>
      <c r="F131" s="7"/>
      <c r="G131" s="7"/>
      <c r="H131" s="7"/>
      <c r="I131" s="1062"/>
      <c r="J131" s="1062"/>
      <c r="K131" s="7"/>
      <c r="L131" s="7"/>
      <c r="M131" s="7"/>
      <c r="N131" s="7"/>
      <c r="O131" s="7"/>
      <c r="P131" s="7"/>
      <c r="Q131" s="7"/>
      <c r="R131" s="7"/>
      <c r="S131" s="7"/>
      <c r="T131" s="7"/>
      <c r="U131" s="7"/>
      <c r="V131" s="7"/>
      <c r="W131" s="7"/>
      <c r="X131" s="7"/>
      <c r="Y131" s="7"/>
      <c r="Z131" s="7"/>
    </row>
    <row r="132" spans="1:26" ht="12.75" customHeight="1">
      <c r="A132" s="1062"/>
      <c r="B132" s="1062"/>
      <c r="C132" s="73"/>
      <c r="D132" s="1062"/>
      <c r="E132" s="7"/>
      <c r="F132" s="7"/>
      <c r="G132" s="7"/>
      <c r="H132" s="7"/>
      <c r="I132" s="1062"/>
      <c r="J132" s="1062"/>
      <c r="K132" s="7"/>
      <c r="L132" s="7"/>
      <c r="M132" s="7"/>
      <c r="N132" s="7"/>
      <c r="O132" s="7"/>
      <c r="P132" s="7"/>
      <c r="Q132" s="7"/>
      <c r="R132" s="7"/>
      <c r="S132" s="7"/>
      <c r="T132" s="7"/>
      <c r="U132" s="7"/>
      <c r="V132" s="7"/>
      <c r="W132" s="7"/>
      <c r="X132" s="7"/>
      <c r="Y132" s="7"/>
      <c r="Z132" s="7"/>
    </row>
    <row r="133" spans="1:26" ht="12.75" customHeight="1">
      <c r="A133" s="1062"/>
      <c r="B133" s="1062"/>
      <c r="C133" s="73"/>
      <c r="D133" s="1062"/>
      <c r="E133" s="7"/>
      <c r="F133" s="7"/>
      <c r="G133" s="7"/>
      <c r="H133" s="7"/>
      <c r="I133" s="1062"/>
      <c r="J133" s="1062"/>
      <c r="K133" s="7"/>
      <c r="L133" s="7"/>
      <c r="M133" s="7"/>
      <c r="N133" s="7"/>
      <c r="O133" s="7"/>
      <c r="P133" s="7"/>
      <c r="Q133" s="7"/>
      <c r="R133" s="7"/>
      <c r="S133" s="7"/>
      <c r="T133" s="7"/>
      <c r="U133" s="7"/>
      <c r="V133" s="7"/>
      <c r="W133" s="7"/>
      <c r="X133" s="7"/>
      <c r="Y133" s="7"/>
      <c r="Z133" s="7"/>
    </row>
    <row r="134" spans="1:26" ht="12.75" customHeight="1">
      <c r="A134" s="1062"/>
      <c r="B134" s="1062"/>
      <c r="C134" s="73"/>
      <c r="D134" s="1062"/>
      <c r="E134" s="7"/>
      <c r="F134" s="7"/>
      <c r="G134" s="7"/>
      <c r="H134" s="7"/>
      <c r="I134" s="1062"/>
      <c r="J134" s="1062"/>
      <c r="K134" s="7"/>
      <c r="L134" s="7"/>
      <c r="M134" s="7"/>
      <c r="N134" s="7"/>
      <c r="O134" s="7"/>
      <c r="P134" s="7"/>
      <c r="Q134" s="7"/>
      <c r="R134" s="7"/>
      <c r="S134" s="7"/>
      <c r="T134" s="7"/>
      <c r="U134" s="7"/>
      <c r="V134" s="7"/>
      <c r="W134" s="7"/>
      <c r="X134" s="7"/>
      <c r="Y134" s="7"/>
      <c r="Z134" s="7"/>
    </row>
    <row r="135" spans="1:26" ht="12.75" customHeight="1">
      <c r="A135" s="1062"/>
      <c r="B135" s="1062"/>
      <c r="C135" s="73"/>
      <c r="D135" s="1062"/>
      <c r="E135" s="7"/>
      <c r="F135" s="7"/>
      <c r="G135" s="7"/>
      <c r="H135" s="7"/>
      <c r="I135" s="1062"/>
      <c r="J135" s="1062"/>
      <c r="K135" s="7"/>
      <c r="L135" s="7"/>
      <c r="M135" s="7"/>
      <c r="N135" s="7"/>
      <c r="O135" s="7"/>
      <c r="P135" s="7"/>
      <c r="Q135" s="7"/>
      <c r="R135" s="7"/>
      <c r="S135" s="7"/>
      <c r="T135" s="7"/>
      <c r="U135" s="7"/>
      <c r="V135" s="7"/>
      <c r="W135" s="7"/>
      <c r="X135" s="7"/>
      <c r="Y135" s="7"/>
      <c r="Z135" s="7"/>
    </row>
    <row r="136" spans="1:26" ht="12.75" customHeight="1">
      <c r="A136" s="1062"/>
      <c r="B136" s="1062"/>
      <c r="C136" s="73"/>
      <c r="D136" s="1062"/>
      <c r="E136" s="7"/>
      <c r="F136" s="7"/>
      <c r="G136" s="7"/>
      <c r="H136" s="7"/>
      <c r="I136" s="1062"/>
      <c r="J136" s="1062"/>
      <c r="K136" s="7"/>
      <c r="L136" s="7"/>
      <c r="M136" s="7"/>
      <c r="N136" s="7"/>
      <c r="O136" s="7"/>
      <c r="P136" s="7"/>
      <c r="Q136" s="7"/>
      <c r="R136" s="7"/>
      <c r="S136" s="7"/>
      <c r="T136" s="7"/>
      <c r="U136" s="7"/>
      <c r="V136" s="7"/>
      <c r="W136" s="7"/>
      <c r="X136" s="7"/>
      <c r="Y136" s="7"/>
      <c r="Z136" s="7"/>
    </row>
    <row r="137" spans="1:26" ht="12.75" customHeight="1">
      <c r="A137" s="1062"/>
      <c r="B137" s="1062"/>
      <c r="C137" s="73"/>
      <c r="D137" s="1062"/>
      <c r="E137" s="7"/>
      <c r="F137" s="7"/>
      <c r="G137" s="7"/>
      <c r="H137" s="7"/>
      <c r="I137" s="1062"/>
      <c r="J137" s="1062"/>
      <c r="K137" s="7"/>
      <c r="L137" s="7"/>
      <c r="M137" s="7"/>
      <c r="N137" s="7"/>
      <c r="O137" s="7"/>
      <c r="P137" s="7"/>
      <c r="Q137" s="7"/>
      <c r="R137" s="7"/>
      <c r="S137" s="7"/>
      <c r="T137" s="7"/>
      <c r="U137" s="7"/>
      <c r="V137" s="7"/>
      <c r="W137" s="7"/>
      <c r="X137" s="7"/>
      <c r="Y137" s="7"/>
      <c r="Z137" s="7"/>
    </row>
    <row r="138" spans="1:26" ht="12.75" customHeight="1">
      <c r="A138" s="1062"/>
      <c r="B138" s="1062"/>
      <c r="C138" s="73"/>
      <c r="D138" s="1062"/>
      <c r="E138" s="7"/>
      <c r="F138" s="7"/>
      <c r="G138" s="7"/>
      <c r="H138" s="7"/>
      <c r="I138" s="1062"/>
      <c r="J138" s="1062"/>
      <c r="K138" s="7"/>
      <c r="L138" s="7"/>
      <c r="M138" s="7"/>
      <c r="N138" s="7"/>
      <c r="O138" s="7"/>
      <c r="P138" s="7"/>
      <c r="Q138" s="7"/>
      <c r="R138" s="7"/>
      <c r="S138" s="7"/>
      <c r="T138" s="7"/>
      <c r="U138" s="7"/>
      <c r="V138" s="7"/>
      <c r="W138" s="7"/>
      <c r="X138" s="7"/>
      <c r="Y138" s="7"/>
      <c r="Z138" s="7"/>
    </row>
    <row r="139" spans="1:26" ht="12.75" customHeight="1">
      <c r="A139" s="1062"/>
      <c r="B139" s="1062"/>
      <c r="C139" s="73"/>
      <c r="D139" s="1062"/>
      <c r="E139" s="7"/>
      <c r="F139" s="7"/>
      <c r="G139" s="7"/>
      <c r="H139" s="7"/>
      <c r="I139" s="1062"/>
      <c r="J139" s="1062"/>
      <c r="K139" s="7"/>
      <c r="L139" s="7"/>
      <c r="M139" s="7"/>
      <c r="N139" s="7"/>
      <c r="O139" s="7"/>
      <c r="P139" s="7"/>
      <c r="Q139" s="7"/>
      <c r="R139" s="7"/>
      <c r="S139" s="7"/>
      <c r="T139" s="7"/>
      <c r="U139" s="7"/>
      <c r="V139" s="7"/>
      <c r="W139" s="7"/>
      <c r="X139" s="7"/>
      <c r="Y139" s="7"/>
      <c r="Z139" s="7"/>
    </row>
    <row r="140" spans="1:26" ht="12.75" customHeight="1">
      <c r="A140" s="1062"/>
      <c r="B140" s="1062"/>
      <c r="C140" s="73"/>
      <c r="D140" s="1062"/>
      <c r="E140" s="7"/>
      <c r="F140" s="7"/>
      <c r="G140" s="7"/>
      <c r="H140" s="7"/>
      <c r="I140" s="1062"/>
      <c r="J140" s="1062"/>
      <c r="K140" s="7"/>
      <c r="L140" s="7"/>
      <c r="M140" s="7"/>
      <c r="N140" s="7"/>
      <c r="O140" s="7"/>
      <c r="P140" s="7"/>
      <c r="Q140" s="7"/>
      <c r="R140" s="7"/>
      <c r="S140" s="7"/>
      <c r="T140" s="7"/>
      <c r="U140" s="7"/>
      <c r="V140" s="7"/>
      <c r="W140" s="7"/>
      <c r="X140" s="7"/>
      <c r="Y140" s="7"/>
      <c r="Z140" s="7"/>
    </row>
    <row r="141" spans="1:26" ht="12.75" customHeight="1">
      <c r="A141" s="1062"/>
      <c r="B141" s="1062"/>
      <c r="C141" s="73"/>
      <c r="D141" s="1062"/>
      <c r="E141" s="7"/>
      <c r="F141" s="7"/>
      <c r="G141" s="7"/>
      <c r="H141" s="7"/>
      <c r="I141" s="1062"/>
      <c r="J141" s="1062"/>
      <c r="K141" s="7"/>
      <c r="L141" s="7"/>
      <c r="M141" s="7"/>
      <c r="N141" s="7"/>
      <c r="O141" s="7"/>
      <c r="P141" s="7"/>
      <c r="Q141" s="7"/>
      <c r="R141" s="7"/>
      <c r="S141" s="7"/>
      <c r="T141" s="7"/>
      <c r="U141" s="7"/>
      <c r="V141" s="7"/>
      <c r="W141" s="7"/>
      <c r="X141" s="7"/>
      <c r="Y141" s="7"/>
      <c r="Z141" s="7"/>
    </row>
    <row r="142" spans="1:26" ht="12.75" customHeight="1">
      <c r="A142" s="1062"/>
      <c r="B142" s="1062"/>
      <c r="C142" s="73"/>
      <c r="D142" s="1062"/>
      <c r="E142" s="7"/>
      <c r="F142" s="7"/>
      <c r="G142" s="7"/>
      <c r="H142" s="7"/>
      <c r="I142" s="1062"/>
      <c r="J142" s="1062"/>
      <c r="K142" s="7"/>
      <c r="L142" s="7"/>
      <c r="M142" s="7"/>
      <c r="N142" s="7"/>
      <c r="O142" s="7"/>
      <c r="P142" s="7"/>
      <c r="Q142" s="7"/>
      <c r="R142" s="7"/>
      <c r="S142" s="7"/>
      <c r="T142" s="7"/>
      <c r="U142" s="7"/>
      <c r="V142" s="7"/>
      <c r="W142" s="7"/>
      <c r="X142" s="7"/>
      <c r="Y142" s="7"/>
      <c r="Z142" s="7"/>
    </row>
    <row r="143" spans="1:26" ht="12.75" customHeight="1">
      <c r="A143" s="1062"/>
      <c r="B143" s="1062"/>
      <c r="C143" s="73"/>
      <c r="D143" s="1062"/>
      <c r="E143" s="7"/>
      <c r="F143" s="7"/>
      <c r="G143" s="7"/>
      <c r="H143" s="7"/>
      <c r="I143" s="1062"/>
      <c r="J143" s="1062"/>
      <c r="K143" s="7"/>
      <c r="L143" s="7"/>
      <c r="M143" s="7"/>
      <c r="N143" s="7"/>
      <c r="O143" s="7"/>
      <c r="P143" s="7"/>
      <c r="Q143" s="7"/>
      <c r="R143" s="7"/>
      <c r="S143" s="7"/>
      <c r="T143" s="7"/>
      <c r="U143" s="7"/>
      <c r="V143" s="7"/>
      <c r="W143" s="7"/>
      <c r="X143" s="7"/>
      <c r="Y143" s="7"/>
      <c r="Z143" s="7"/>
    </row>
    <row r="144" spans="1:26" ht="12.75" customHeight="1">
      <c r="A144" s="1062"/>
      <c r="B144" s="1062"/>
      <c r="C144" s="73"/>
      <c r="D144" s="1062"/>
      <c r="E144" s="7"/>
      <c r="F144" s="7"/>
      <c r="G144" s="7"/>
      <c r="H144" s="7"/>
      <c r="I144" s="1062"/>
      <c r="J144" s="1062"/>
      <c r="K144" s="7"/>
      <c r="L144" s="7"/>
      <c r="M144" s="7"/>
      <c r="N144" s="7"/>
      <c r="O144" s="7"/>
      <c r="P144" s="7"/>
      <c r="Q144" s="7"/>
      <c r="R144" s="7"/>
      <c r="S144" s="7"/>
      <c r="T144" s="7"/>
      <c r="U144" s="7"/>
      <c r="V144" s="7"/>
      <c r="W144" s="7"/>
      <c r="X144" s="7"/>
      <c r="Y144" s="7"/>
      <c r="Z144" s="7"/>
    </row>
    <row r="145" spans="1:26" ht="12.75" customHeight="1">
      <c r="A145" s="1062"/>
      <c r="B145" s="1062"/>
      <c r="C145" s="73"/>
      <c r="D145" s="1062"/>
      <c r="E145" s="7"/>
      <c r="F145" s="7"/>
      <c r="G145" s="7"/>
      <c r="H145" s="7"/>
      <c r="I145" s="1062"/>
      <c r="J145" s="1062"/>
      <c r="K145" s="7"/>
      <c r="L145" s="7"/>
      <c r="M145" s="7"/>
      <c r="N145" s="7"/>
      <c r="O145" s="7"/>
      <c r="P145" s="7"/>
      <c r="Q145" s="7"/>
      <c r="R145" s="7"/>
      <c r="S145" s="7"/>
      <c r="T145" s="7"/>
      <c r="U145" s="7"/>
      <c r="V145" s="7"/>
      <c r="W145" s="7"/>
      <c r="X145" s="7"/>
      <c r="Y145" s="7"/>
      <c r="Z145" s="7"/>
    </row>
    <row r="146" spans="1:26" ht="12.75" customHeight="1">
      <c r="A146" s="1062"/>
      <c r="B146" s="1062"/>
      <c r="C146" s="73"/>
      <c r="D146" s="1062"/>
      <c r="E146" s="7"/>
      <c r="F146" s="7"/>
      <c r="G146" s="7"/>
      <c r="H146" s="7"/>
      <c r="I146" s="1062"/>
      <c r="J146" s="1062"/>
      <c r="K146" s="7"/>
      <c r="L146" s="7"/>
      <c r="M146" s="7"/>
      <c r="N146" s="7"/>
      <c r="O146" s="7"/>
      <c r="P146" s="7"/>
      <c r="Q146" s="7"/>
      <c r="R146" s="7"/>
      <c r="S146" s="7"/>
      <c r="T146" s="7"/>
      <c r="U146" s="7"/>
      <c r="V146" s="7"/>
      <c r="W146" s="7"/>
      <c r="X146" s="7"/>
      <c r="Y146" s="7"/>
      <c r="Z146" s="7"/>
    </row>
    <row r="147" spans="1:26" ht="12.75" customHeight="1">
      <c r="A147" s="1062"/>
      <c r="B147" s="1062"/>
      <c r="C147" s="73"/>
      <c r="D147" s="1062"/>
      <c r="E147" s="7"/>
      <c r="F147" s="7"/>
      <c r="G147" s="7"/>
      <c r="H147" s="7"/>
      <c r="I147" s="1062"/>
      <c r="J147" s="1062"/>
      <c r="K147" s="7"/>
      <c r="L147" s="7"/>
      <c r="M147" s="7"/>
      <c r="N147" s="7"/>
      <c r="O147" s="7"/>
      <c r="P147" s="7"/>
      <c r="Q147" s="7"/>
      <c r="R147" s="7"/>
      <c r="S147" s="7"/>
      <c r="T147" s="7"/>
      <c r="U147" s="7"/>
      <c r="V147" s="7"/>
      <c r="W147" s="7"/>
      <c r="X147" s="7"/>
      <c r="Y147" s="7"/>
      <c r="Z147" s="7"/>
    </row>
    <row r="148" spans="1:26" ht="12.75" customHeight="1">
      <c r="A148" s="1062"/>
      <c r="B148" s="1062"/>
      <c r="C148" s="73"/>
      <c r="D148" s="1062"/>
      <c r="E148" s="7"/>
      <c r="F148" s="7"/>
      <c r="G148" s="7"/>
      <c r="H148" s="7"/>
      <c r="I148" s="1062"/>
      <c r="J148" s="1062"/>
      <c r="K148" s="7"/>
      <c r="L148" s="7"/>
      <c r="M148" s="7"/>
      <c r="N148" s="7"/>
      <c r="O148" s="7"/>
      <c r="P148" s="7"/>
      <c r="Q148" s="7"/>
      <c r="R148" s="7"/>
      <c r="S148" s="7"/>
      <c r="T148" s="7"/>
      <c r="U148" s="7"/>
      <c r="V148" s="7"/>
      <c r="W148" s="7"/>
      <c r="X148" s="7"/>
      <c r="Y148" s="7"/>
      <c r="Z148" s="7"/>
    </row>
    <row r="149" spans="1:26" ht="12.75" customHeight="1">
      <c r="A149" s="1062"/>
      <c r="B149" s="1062"/>
      <c r="C149" s="73"/>
      <c r="D149" s="1062"/>
      <c r="E149" s="7"/>
      <c r="F149" s="7"/>
      <c r="G149" s="7"/>
      <c r="H149" s="7"/>
      <c r="I149" s="1062"/>
      <c r="J149" s="1062"/>
      <c r="K149" s="7"/>
      <c r="L149" s="7"/>
      <c r="M149" s="7"/>
      <c r="N149" s="7"/>
      <c r="O149" s="7"/>
      <c r="P149" s="7"/>
      <c r="Q149" s="7"/>
      <c r="R149" s="7"/>
      <c r="S149" s="7"/>
      <c r="T149" s="7"/>
      <c r="U149" s="7"/>
      <c r="V149" s="7"/>
      <c r="W149" s="7"/>
      <c r="X149" s="7"/>
      <c r="Y149" s="7"/>
      <c r="Z149" s="7"/>
    </row>
    <row r="150" spans="1:26" ht="12.75" customHeight="1">
      <c r="A150" s="1062"/>
      <c r="B150" s="1062"/>
      <c r="C150" s="73"/>
      <c r="D150" s="1062"/>
      <c r="E150" s="7"/>
      <c r="F150" s="7"/>
      <c r="G150" s="7"/>
      <c r="H150" s="7"/>
      <c r="I150" s="1062"/>
      <c r="J150" s="1062"/>
      <c r="K150" s="7"/>
      <c r="L150" s="7"/>
      <c r="M150" s="7"/>
      <c r="N150" s="7"/>
      <c r="O150" s="7"/>
      <c r="P150" s="7"/>
      <c r="Q150" s="7"/>
      <c r="R150" s="7"/>
      <c r="S150" s="7"/>
      <c r="T150" s="7"/>
      <c r="U150" s="7"/>
      <c r="V150" s="7"/>
      <c r="W150" s="7"/>
      <c r="X150" s="7"/>
      <c r="Y150" s="7"/>
      <c r="Z150" s="7"/>
    </row>
    <row r="151" spans="1:26" ht="12.75" customHeight="1">
      <c r="A151" s="1062"/>
      <c r="B151" s="1062"/>
      <c r="C151" s="73"/>
      <c r="D151" s="1062"/>
      <c r="E151" s="7"/>
      <c r="F151" s="7"/>
      <c r="G151" s="7"/>
      <c r="H151" s="7"/>
      <c r="I151" s="1062"/>
      <c r="J151" s="1062"/>
      <c r="K151" s="7"/>
      <c r="L151" s="7"/>
      <c r="M151" s="7"/>
      <c r="N151" s="7"/>
      <c r="O151" s="7"/>
      <c r="P151" s="7"/>
      <c r="Q151" s="7"/>
      <c r="R151" s="7"/>
      <c r="S151" s="7"/>
      <c r="T151" s="7"/>
      <c r="U151" s="7"/>
      <c r="V151" s="7"/>
      <c r="W151" s="7"/>
      <c r="X151" s="7"/>
      <c r="Y151" s="7"/>
      <c r="Z151" s="7"/>
    </row>
    <row r="152" spans="1:26" ht="12.75" customHeight="1">
      <c r="A152" s="1062"/>
      <c r="B152" s="1062"/>
      <c r="C152" s="73"/>
      <c r="D152" s="1062"/>
      <c r="E152" s="7"/>
      <c r="F152" s="7"/>
      <c r="G152" s="7"/>
      <c r="H152" s="7"/>
      <c r="I152" s="1062"/>
      <c r="J152" s="1062"/>
      <c r="K152" s="7"/>
      <c r="L152" s="7"/>
      <c r="M152" s="7"/>
      <c r="N152" s="7"/>
      <c r="O152" s="7"/>
      <c r="P152" s="7"/>
      <c r="Q152" s="7"/>
      <c r="R152" s="7"/>
      <c r="S152" s="7"/>
      <c r="T152" s="7"/>
      <c r="U152" s="7"/>
      <c r="V152" s="7"/>
      <c r="W152" s="7"/>
      <c r="X152" s="7"/>
      <c r="Y152" s="7"/>
      <c r="Z152" s="7"/>
    </row>
    <row r="153" spans="1:26" ht="12.75" customHeight="1">
      <c r="A153" s="1062"/>
      <c r="B153" s="1062"/>
      <c r="C153" s="73"/>
      <c r="D153" s="1062"/>
      <c r="E153" s="7"/>
      <c r="F153" s="7"/>
      <c r="G153" s="7"/>
      <c r="H153" s="7"/>
      <c r="I153" s="1062"/>
      <c r="J153" s="1062"/>
      <c r="K153" s="7"/>
      <c r="L153" s="7"/>
      <c r="M153" s="7"/>
      <c r="N153" s="7"/>
      <c r="O153" s="7"/>
      <c r="P153" s="7"/>
      <c r="Q153" s="7"/>
      <c r="R153" s="7"/>
      <c r="S153" s="7"/>
      <c r="T153" s="7"/>
      <c r="U153" s="7"/>
      <c r="V153" s="7"/>
      <c r="W153" s="7"/>
      <c r="X153" s="7"/>
      <c r="Y153" s="7"/>
      <c r="Z153" s="7"/>
    </row>
    <row r="154" spans="1:26" ht="12.75" customHeight="1">
      <c r="A154" s="1062"/>
      <c r="B154" s="1062"/>
      <c r="C154" s="73"/>
      <c r="D154" s="1062"/>
      <c r="E154" s="7"/>
      <c r="F154" s="7"/>
      <c r="G154" s="7"/>
      <c r="H154" s="7"/>
      <c r="I154" s="1062"/>
      <c r="J154" s="1062"/>
      <c r="K154" s="7"/>
      <c r="L154" s="7"/>
      <c r="M154" s="7"/>
      <c r="N154" s="7"/>
      <c r="O154" s="7"/>
      <c r="P154" s="7"/>
      <c r="Q154" s="7"/>
      <c r="R154" s="7"/>
      <c r="S154" s="7"/>
      <c r="T154" s="7"/>
      <c r="U154" s="7"/>
      <c r="V154" s="7"/>
      <c r="W154" s="7"/>
      <c r="X154" s="7"/>
      <c r="Y154" s="7"/>
      <c r="Z154" s="7"/>
    </row>
    <row r="155" spans="1:26" ht="12.75" customHeight="1">
      <c r="A155" s="1062"/>
      <c r="B155" s="1062"/>
      <c r="C155" s="73"/>
      <c r="D155" s="1062"/>
      <c r="E155" s="7"/>
      <c r="F155" s="7"/>
      <c r="G155" s="7"/>
      <c r="H155" s="7"/>
      <c r="I155" s="1062"/>
      <c r="J155" s="1062"/>
      <c r="K155" s="7"/>
      <c r="L155" s="7"/>
      <c r="M155" s="7"/>
      <c r="N155" s="7"/>
      <c r="O155" s="7"/>
      <c r="P155" s="7"/>
      <c r="Q155" s="7"/>
      <c r="R155" s="7"/>
      <c r="S155" s="7"/>
      <c r="T155" s="7"/>
      <c r="U155" s="7"/>
      <c r="V155" s="7"/>
      <c r="W155" s="7"/>
      <c r="X155" s="7"/>
      <c r="Y155" s="7"/>
      <c r="Z155" s="7"/>
    </row>
    <row r="156" spans="1:26" ht="12.75" customHeight="1">
      <c r="A156" s="1062"/>
      <c r="B156" s="1062"/>
      <c r="C156" s="73"/>
      <c r="D156" s="1062"/>
      <c r="E156" s="7"/>
      <c r="F156" s="7"/>
      <c r="G156" s="7"/>
      <c r="H156" s="7"/>
      <c r="I156" s="1062"/>
      <c r="J156" s="1062"/>
      <c r="K156" s="7"/>
      <c r="L156" s="7"/>
      <c r="M156" s="7"/>
      <c r="N156" s="7"/>
      <c r="O156" s="7"/>
      <c r="P156" s="7"/>
      <c r="Q156" s="7"/>
      <c r="R156" s="7"/>
      <c r="S156" s="7"/>
      <c r="T156" s="7"/>
      <c r="U156" s="7"/>
      <c r="V156" s="7"/>
      <c r="W156" s="7"/>
      <c r="X156" s="7"/>
      <c r="Y156" s="7"/>
      <c r="Z156" s="7"/>
    </row>
    <row r="157" spans="1:26" ht="12.75" customHeight="1">
      <c r="A157" s="1062"/>
      <c r="B157" s="1062"/>
      <c r="C157" s="73"/>
      <c r="D157" s="1062"/>
      <c r="E157" s="7"/>
      <c r="F157" s="7"/>
      <c r="G157" s="7"/>
      <c r="H157" s="7"/>
      <c r="I157" s="1062"/>
      <c r="J157" s="1062"/>
      <c r="K157" s="7"/>
      <c r="L157" s="7"/>
      <c r="M157" s="7"/>
      <c r="N157" s="7"/>
      <c r="O157" s="7"/>
      <c r="P157" s="7"/>
      <c r="Q157" s="7"/>
      <c r="R157" s="7"/>
      <c r="S157" s="7"/>
      <c r="T157" s="7"/>
      <c r="U157" s="7"/>
      <c r="V157" s="7"/>
      <c r="W157" s="7"/>
      <c r="X157" s="7"/>
      <c r="Y157" s="7"/>
      <c r="Z157" s="7"/>
    </row>
    <row r="158" spans="1:26" ht="12.75" customHeight="1">
      <c r="A158" s="1062"/>
      <c r="B158" s="1062"/>
      <c r="C158" s="73"/>
      <c r="D158" s="1062"/>
      <c r="E158" s="7"/>
      <c r="F158" s="7"/>
      <c r="G158" s="7"/>
      <c r="H158" s="7"/>
      <c r="I158" s="1062"/>
      <c r="J158" s="1062"/>
      <c r="K158" s="7"/>
      <c r="L158" s="7"/>
      <c r="M158" s="7"/>
      <c r="N158" s="7"/>
      <c r="O158" s="7"/>
      <c r="P158" s="7"/>
      <c r="Q158" s="7"/>
      <c r="R158" s="7"/>
      <c r="S158" s="7"/>
      <c r="T158" s="7"/>
      <c r="U158" s="7"/>
      <c r="V158" s="7"/>
      <c r="W158" s="7"/>
      <c r="X158" s="7"/>
      <c r="Y158" s="7"/>
      <c r="Z158" s="7"/>
    </row>
    <row r="159" spans="1:26" ht="12.75" customHeight="1">
      <c r="A159" s="1062"/>
      <c r="B159" s="1062"/>
      <c r="C159" s="73"/>
      <c r="D159" s="1062"/>
      <c r="E159" s="7"/>
      <c r="F159" s="7"/>
      <c r="G159" s="7"/>
      <c r="H159" s="7"/>
      <c r="I159" s="1062"/>
      <c r="J159" s="1062"/>
      <c r="K159" s="7"/>
      <c r="L159" s="7"/>
      <c r="M159" s="7"/>
      <c r="N159" s="7"/>
      <c r="O159" s="7"/>
      <c r="P159" s="7"/>
      <c r="Q159" s="7"/>
      <c r="R159" s="7"/>
      <c r="S159" s="7"/>
      <c r="T159" s="7"/>
      <c r="U159" s="7"/>
      <c r="V159" s="7"/>
      <c r="W159" s="7"/>
      <c r="X159" s="7"/>
      <c r="Y159" s="7"/>
      <c r="Z159" s="7"/>
    </row>
    <row r="160" spans="1:26" ht="12.75" customHeight="1">
      <c r="A160" s="1062"/>
      <c r="B160" s="1062"/>
      <c r="C160" s="73"/>
      <c r="D160" s="1062"/>
      <c r="E160" s="7"/>
      <c r="F160" s="7"/>
      <c r="G160" s="7"/>
      <c r="H160" s="7"/>
      <c r="I160" s="1062"/>
      <c r="J160" s="1062"/>
      <c r="K160" s="7"/>
      <c r="L160" s="7"/>
      <c r="M160" s="7"/>
      <c r="N160" s="7"/>
      <c r="O160" s="7"/>
      <c r="P160" s="7"/>
      <c r="Q160" s="7"/>
      <c r="R160" s="7"/>
      <c r="S160" s="7"/>
      <c r="T160" s="7"/>
      <c r="U160" s="7"/>
      <c r="V160" s="7"/>
      <c r="W160" s="7"/>
      <c r="X160" s="7"/>
      <c r="Y160" s="7"/>
      <c r="Z160" s="7"/>
    </row>
    <row r="161" spans="1:26" ht="12.75" customHeight="1">
      <c r="A161" s="1062"/>
      <c r="B161" s="1062"/>
      <c r="C161" s="73"/>
      <c r="D161" s="1062"/>
      <c r="E161" s="7"/>
      <c r="F161" s="7"/>
      <c r="G161" s="7"/>
      <c r="H161" s="7"/>
      <c r="I161" s="1062"/>
      <c r="J161" s="1062"/>
      <c r="K161" s="7"/>
      <c r="L161" s="7"/>
      <c r="M161" s="7"/>
      <c r="N161" s="7"/>
      <c r="O161" s="7"/>
      <c r="P161" s="7"/>
      <c r="Q161" s="7"/>
      <c r="R161" s="7"/>
      <c r="S161" s="7"/>
      <c r="T161" s="7"/>
      <c r="U161" s="7"/>
      <c r="V161" s="7"/>
      <c r="W161" s="7"/>
      <c r="X161" s="7"/>
      <c r="Y161" s="7"/>
      <c r="Z161" s="7"/>
    </row>
    <row r="162" spans="1:26" ht="12.75" customHeight="1">
      <c r="A162" s="1062"/>
      <c r="B162" s="1062"/>
      <c r="C162" s="73"/>
      <c r="D162" s="1062"/>
      <c r="E162" s="7"/>
      <c r="F162" s="7"/>
      <c r="G162" s="7"/>
      <c r="H162" s="7"/>
      <c r="I162" s="1062"/>
      <c r="J162" s="1062"/>
      <c r="K162" s="7"/>
      <c r="L162" s="7"/>
      <c r="M162" s="7"/>
      <c r="N162" s="7"/>
      <c r="O162" s="7"/>
      <c r="P162" s="7"/>
      <c r="Q162" s="7"/>
      <c r="R162" s="7"/>
      <c r="S162" s="7"/>
      <c r="T162" s="7"/>
      <c r="U162" s="7"/>
      <c r="V162" s="7"/>
      <c r="W162" s="7"/>
      <c r="X162" s="7"/>
      <c r="Y162" s="7"/>
      <c r="Z162" s="7"/>
    </row>
    <row r="163" spans="1:26" ht="12.75" customHeight="1">
      <c r="A163" s="1062"/>
      <c r="B163" s="1062"/>
      <c r="C163" s="73"/>
      <c r="D163" s="1062"/>
      <c r="E163" s="7"/>
      <c r="F163" s="7"/>
      <c r="G163" s="7"/>
      <c r="H163" s="7"/>
      <c r="I163" s="1062"/>
      <c r="J163" s="1062"/>
      <c r="K163" s="7"/>
      <c r="L163" s="7"/>
      <c r="M163" s="7"/>
      <c r="N163" s="7"/>
      <c r="O163" s="7"/>
      <c r="P163" s="7"/>
      <c r="Q163" s="7"/>
      <c r="R163" s="7"/>
      <c r="S163" s="7"/>
      <c r="T163" s="7"/>
      <c r="U163" s="7"/>
      <c r="V163" s="7"/>
      <c r="W163" s="7"/>
      <c r="X163" s="7"/>
      <c r="Y163" s="7"/>
      <c r="Z163" s="7"/>
    </row>
    <row r="164" spans="1:26" ht="12.75" customHeight="1">
      <c r="A164" s="1062"/>
      <c r="B164" s="1062"/>
      <c r="C164" s="73"/>
      <c r="D164" s="1062"/>
      <c r="E164" s="7"/>
      <c r="F164" s="7"/>
      <c r="G164" s="7"/>
      <c r="H164" s="7"/>
      <c r="I164" s="1062"/>
      <c r="J164" s="1062"/>
      <c r="K164" s="7"/>
      <c r="L164" s="7"/>
      <c r="M164" s="7"/>
      <c r="N164" s="7"/>
      <c r="O164" s="7"/>
      <c r="P164" s="7"/>
      <c r="Q164" s="7"/>
      <c r="R164" s="7"/>
      <c r="S164" s="7"/>
      <c r="T164" s="7"/>
      <c r="U164" s="7"/>
      <c r="V164" s="7"/>
      <c r="W164" s="7"/>
      <c r="X164" s="7"/>
      <c r="Y164" s="7"/>
      <c r="Z164" s="7"/>
    </row>
    <row r="165" spans="1:26" ht="12.75" customHeight="1">
      <c r="A165" s="1062"/>
      <c r="B165" s="1062"/>
      <c r="C165" s="73"/>
      <c r="D165" s="1062"/>
      <c r="E165" s="7"/>
      <c r="F165" s="7"/>
      <c r="G165" s="7"/>
      <c r="H165" s="7"/>
      <c r="I165" s="1062"/>
      <c r="J165" s="1062"/>
      <c r="K165" s="7"/>
      <c r="L165" s="7"/>
      <c r="M165" s="7"/>
      <c r="N165" s="7"/>
      <c r="O165" s="7"/>
      <c r="P165" s="7"/>
      <c r="Q165" s="7"/>
      <c r="R165" s="7"/>
      <c r="S165" s="7"/>
      <c r="T165" s="7"/>
      <c r="U165" s="7"/>
      <c r="V165" s="7"/>
      <c r="W165" s="7"/>
      <c r="X165" s="7"/>
      <c r="Y165" s="7"/>
      <c r="Z165" s="7"/>
    </row>
    <row r="166" spans="1:26" ht="12.75" customHeight="1">
      <c r="A166" s="1062"/>
      <c r="B166" s="1062"/>
      <c r="C166" s="73"/>
      <c r="D166" s="1062"/>
      <c r="E166" s="7"/>
      <c r="F166" s="7"/>
      <c r="G166" s="7"/>
      <c r="H166" s="7"/>
      <c r="I166" s="1062"/>
      <c r="J166" s="1062"/>
      <c r="K166" s="7"/>
      <c r="L166" s="7"/>
      <c r="M166" s="7"/>
      <c r="N166" s="7"/>
      <c r="O166" s="7"/>
      <c r="P166" s="7"/>
      <c r="Q166" s="7"/>
      <c r="R166" s="7"/>
      <c r="S166" s="7"/>
      <c r="T166" s="7"/>
      <c r="U166" s="7"/>
      <c r="V166" s="7"/>
      <c r="W166" s="7"/>
      <c r="X166" s="7"/>
      <c r="Y166" s="7"/>
      <c r="Z166" s="7"/>
    </row>
    <row r="167" spans="1:26" ht="12.75" customHeight="1">
      <c r="A167" s="1062"/>
      <c r="B167" s="1062"/>
      <c r="C167" s="73"/>
      <c r="D167" s="1062"/>
      <c r="E167" s="7"/>
      <c r="F167" s="7"/>
      <c r="G167" s="7"/>
      <c r="H167" s="7"/>
      <c r="I167" s="1062"/>
      <c r="J167" s="1062"/>
      <c r="K167" s="7"/>
      <c r="L167" s="7"/>
      <c r="M167" s="7"/>
      <c r="N167" s="7"/>
      <c r="O167" s="7"/>
      <c r="P167" s="7"/>
      <c r="Q167" s="7"/>
      <c r="R167" s="7"/>
      <c r="S167" s="7"/>
      <c r="T167" s="7"/>
      <c r="U167" s="7"/>
      <c r="V167" s="7"/>
      <c r="W167" s="7"/>
      <c r="X167" s="7"/>
      <c r="Y167" s="7"/>
      <c r="Z167" s="7"/>
    </row>
    <row r="168" spans="1:26" ht="12.75" customHeight="1">
      <c r="A168" s="1062"/>
      <c r="B168" s="1062"/>
      <c r="C168" s="73"/>
      <c r="D168" s="1062"/>
      <c r="E168" s="7"/>
      <c r="F168" s="7"/>
      <c r="G168" s="7"/>
      <c r="H168" s="7"/>
      <c r="I168" s="1062"/>
      <c r="J168" s="1062"/>
      <c r="K168" s="7"/>
      <c r="L168" s="7"/>
      <c r="M168" s="7"/>
      <c r="N168" s="7"/>
      <c r="O168" s="7"/>
      <c r="P168" s="7"/>
      <c r="Q168" s="7"/>
      <c r="R168" s="7"/>
      <c r="S168" s="7"/>
      <c r="T168" s="7"/>
      <c r="U168" s="7"/>
      <c r="V168" s="7"/>
      <c r="W168" s="7"/>
      <c r="X168" s="7"/>
      <c r="Y168" s="7"/>
      <c r="Z168" s="7"/>
    </row>
    <row r="169" spans="1:26" ht="12.75" customHeight="1">
      <c r="A169" s="1062"/>
      <c r="B169" s="1062"/>
      <c r="C169" s="73"/>
      <c r="D169" s="1062"/>
      <c r="E169" s="7"/>
      <c r="F169" s="7"/>
      <c r="G169" s="7"/>
      <c r="H169" s="7"/>
      <c r="I169" s="1062"/>
      <c r="J169" s="1062"/>
      <c r="K169" s="7"/>
      <c r="L169" s="7"/>
      <c r="M169" s="7"/>
      <c r="N169" s="7"/>
      <c r="O169" s="7"/>
      <c r="P169" s="7"/>
      <c r="Q169" s="7"/>
      <c r="R169" s="7"/>
      <c r="S169" s="7"/>
      <c r="T169" s="7"/>
      <c r="U169" s="7"/>
      <c r="V169" s="7"/>
      <c r="W169" s="7"/>
      <c r="X169" s="7"/>
      <c r="Y169" s="7"/>
      <c r="Z169" s="7"/>
    </row>
    <row r="170" spans="1:26" ht="12.75" customHeight="1">
      <c r="A170" s="1062"/>
      <c r="B170" s="1062"/>
      <c r="C170" s="73"/>
      <c r="D170" s="1062"/>
      <c r="E170" s="7"/>
      <c r="F170" s="7"/>
      <c r="G170" s="7"/>
      <c r="H170" s="7"/>
      <c r="I170" s="1062"/>
      <c r="J170" s="1062"/>
      <c r="K170" s="7"/>
      <c r="L170" s="7"/>
      <c r="M170" s="7"/>
      <c r="N170" s="7"/>
      <c r="O170" s="7"/>
      <c r="P170" s="7"/>
      <c r="Q170" s="7"/>
      <c r="R170" s="7"/>
      <c r="S170" s="7"/>
      <c r="T170" s="7"/>
      <c r="U170" s="7"/>
      <c r="V170" s="7"/>
      <c r="W170" s="7"/>
      <c r="X170" s="7"/>
      <c r="Y170" s="7"/>
      <c r="Z170" s="7"/>
    </row>
    <row r="171" spans="1:26" ht="12.75" customHeight="1">
      <c r="A171" s="1062"/>
      <c r="B171" s="1062"/>
      <c r="C171" s="73"/>
      <c r="D171" s="1062"/>
      <c r="E171" s="7"/>
      <c r="F171" s="7"/>
      <c r="G171" s="7"/>
      <c r="H171" s="7"/>
      <c r="I171" s="1062"/>
      <c r="J171" s="1062"/>
      <c r="K171" s="7"/>
      <c r="L171" s="7"/>
      <c r="M171" s="7"/>
      <c r="N171" s="7"/>
      <c r="O171" s="7"/>
      <c r="P171" s="7"/>
      <c r="Q171" s="7"/>
      <c r="R171" s="7"/>
      <c r="S171" s="7"/>
      <c r="T171" s="7"/>
      <c r="U171" s="7"/>
      <c r="V171" s="7"/>
      <c r="W171" s="7"/>
      <c r="X171" s="7"/>
      <c r="Y171" s="7"/>
      <c r="Z171" s="7"/>
    </row>
    <row r="172" spans="1:26" ht="12.75" customHeight="1">
      <c r="A172" s="1062"/>
      <c r="B172" s="1062"/>
      <c r="C172" s="73"/>
      <c r="D172" s="1062"/>
      <c r="E172" s="7"/>
      <c r="F172" s="7"/>
      <c r="G172" s="7"/>
      <c r="H172" s="7"/>
      <c r="I172" s="1062"/>
      <c r="J172" s="1062"/>
      <c r="K172" s="7"/>
      <c r="L172" s="7"/>
      <c r="M172" s="7"/>
      <c r="N172" s="7"/>
      <c r="O172" s="7"/>
      <c r="P172" s="7"/>
      <c r="Q172" s="7"/>
      <c r="R172" s="7"/>
      <c r="S172" s="7"/>
      <c r="T172" s="7"/>
      <c r="U172" s="7"/>
      <c r="V172" s="7"/>
      <c r="W172" s="7"/>
      <c r="X172" s="7"/>
      <c r="Y172" s="7"/>
      <c r="Z172" s="7"/>
    </row>
    <row r="173" spans="1:26" ht="12.75" customHeight="1">
      <c r="A173" s="1062"/>
      <c r="B173" s="1062"/>
      <c r="C173" s="73"/>
      <c r="D173" s="1062"/>
      <c r="E173" s="7"/>
      <c r="F173" s="7"/>
      <c r="G173" s="7"/>
      <c r="H173" s="7"/>
      <c r="I173" s="1062"/>
      <c r="J173" s="1062"/>
      <c r="K173" s="7"/>
      <c r="L173" s="7"/>
      <c r="M173" s="7"/>
      <c r="N173" s="7"/>
      <c r="O173" s="7"/>
      <c r="P173" s="7"/>
      <c r="Q173" s="7"/>
      <c r="R173" s="7"/>
      <c r="S173" s="7"/>
      <c r="T173" s="7"/>
      <c r="U173" s="7"/>
      <c r="V173" s="7"/>
      <c r="W173" s="7"/>
      <c r="X173" s="7"/>
      <c r="Y173" s="7"/>
      <c r="Z173" s="7"/>
    </row>
    <row r="174" spans="1:26" ht="12.75" customHeight="1">
      <c r="A174" s="1062"/>
      <c r="B174" s="1062"/>
      <c r="C174" s="73"/>
      <c r="D174" s="1062"/>
      <c r="E174" s="7"/>
      <c r="F174" s="7"/>
      <c r="G174" s="7"/>
      <c r="H174" s="7"/>
      <c r="I174" s="1062"/>
      <c r="J174" s="1062"/>
      <c r="K174" s="7"/>
      <c r="L174" s="7"/>
      <c r="M174" s="7"/>
      <c r="N174" s="7"/>
      <c r="O174" s="7"/>
      <c r="P174" s="7"/>
      <c r="Q174" s="7"/>
      <c r="R174" s="7"/>
      <c r="S174" s="7"/>
      <c r="T174" s="7"/>
      <c r="U174" s="7"/>
      <c r="V174" s="7"/>
      <c r="W174" s="7"/>
      <c r="X174" s="7"/>
      <c r="Y174" s="7"/>
      <c r="Z174" s="7"/>
    </row>
    <row r="175" spans="1:26" ht="12.75" customHeight="1">
      <c r="A175" s="1062"/>
      <c r="B175" s="1062"/>
      <c r="C175" s="73"/>
      <c r="D175" s="1062"/>
      <c r="E175" s="7"/>
      <c r="F175" s="7"/>
      <c r="G175" s="7"/>
      <c r="H175" s="7"/>
      <c r="I175" s="1062"/>
      <c r="J175" s="1062"/>
      <c r="K175" s="7"/>
      <c r="L175" s="7"/>
      <c r="M175" s="7"/>
      <c r="N175" s="7"/>
      <c r="O175" s="7"/>
      <c r="P175" s="7"/>
      <c r="Q175" s="7"/>
      <c r="R175" s="7"/>
      <c r="S175" s="7"/>
      <c r="T175" s="7"/>
      <c r="U175" s="7"/>
      <c r="V175" s="7"/>
      <c r="W175" s="7"/>
      <c r="X175" s="7"/>
      <c r="Y175" s="7"/>
      <c r="Z175" s="7"/>
    </row>
    <row r="176" spans="1:26" ht="12.75" customHeight="1">
      <c r="A176" s="1062"/>
      <c r="B176" s="1062"/>
      <c r="C176" s="73"/>
      <c r="D176" s="1062"/>
      <c r="E176" s="7"/>
      <c r="F176" s="7"/>
      <c r="G176" s="7"/>
      <c r="H176" s="7"/>
      <c r="I176" s="1062"/>
      <c r="J176" s="1062"/>
      <c r="K176" s="7"/>
      <c r="L176" s="7"/>
      <c r="M176" s="7"/>
      <c r="N176" s="7"/>
      <c r="O176" s="7"/>
      <c r="P176" s="7"/>
      <c r="Q176" s="7"/>
      <c r="R176" s="7"/>
      <c r="S176" s="7"/>
      <c r="T176" s="7"/>
      <c r="U176" s="7"/>
      <c r="V176" s="7"/>
      <c r="W176" s="7"/>
      <c r="X176" s="7"/>
      <c r="Y176" s="7"/>
      <c r="Z176" s="7"/>
    </row>
    <row r="177" spans="1:26" ht="12.75" customHeight="1">
      <c r="A177" s="1062"/>
      <c r="B177" s="1062"/>
      <c r="C177" s="73"/>
      <c r="D177" s="1062"/>
      <c r="E177" s="7"/>
      <c r="F177" s="7"/>
      <c r="G177" s="7"/>
      <c r="H177" s="7"/>
      <c r="I177" s="1062"/>
      <c r="J177" s="1062"/>
      <c r="K177" s="7"/>
      <c r="L177" s="7"/>
      <c r="M177" s="7"/>
      <c r="N177" s="7"/>
      <c r="O177" s="7"/>
      <c r="P177" s="7"/>
      <c r="Q177" s="7"/>
      <c r="R177" s="7"/>
      <c r="S177" s="7"/>
      <c r="T177" s="7"/>
      <c r="U177" s="7"/>
      <c r="V177" s="7"/>
      <c r="W177" s="7"/>
      <c r="X177" s="7"/>
      <c r="Y177" s="7"/>
      <c r="Z177" s="7"/>
    </row>
    <row r="178" spans="1:26" ht="12.75" customHeight="1">
      <c r="A178" s="1062"/>
      <c r="B178" s="1062"/>
      <c r="C178" s="73"/>
      <c r="D178" s="1062"/>
      <c r="E178" s="7"/>
      <c r="F178" s="7"/>
      <c r="G178" s="7"/>
      <c r="H178" s="7"/>
      <c r="I178" s="1062"/>
      <c r="J178" s="1062"/>
      <c r="K178" s="7"/>
      <c r="L178" s="7"/>
      <c r="M178" s="7"/>
      <c r="N178" s="7"/>
      <c r="O178" s="7"/>
      <c r="P178" s="7"/>
      <c r="Q178" s="7"/>
      <c r="R178" s="7"/>
      <c r="S178" s="7"/>
      <c r="T178" s="7"/>
      <c r="U178" s="7"/>
      <c r="V178" s="7"/>
      <c r="W178" s="7"/>
      <c r="X178" s="7"/>
      <c r="Y178" s="7"/>
      <c r="Z178" s="7"/>
    </row>
    <row r="179" spans="1:26" ht="12.75" customHeight="1">
      <c r="A179" s="1062"/>
      <c r="B179" s="1062"/>
      <c r="C179" s="73"/>
      <c r="D179" s="1062"/>
      <c r="E179" s="7"/>
      <c r="F179" s="7"/>
      <c r="G179" s="7"/>
      <c r="H179" s="7"/>
      <c r="I179" s="1062"/>
      <c r="J179" s="1062"/>
      <c r="K179" s="7"/>
      <c r="L179" s="7"/>
      <c r="M179" s="7"/>
      <c r="N179" s="7"/>
      <c r="O179" s="7"/>
      <c r="P179" s="7"/>
      <c r="Q179" s="7"/>
      <c r="R179" s="7"/>
      <c r="S179" s="7"/>
      <c r="T179" s="7"/>
      <c r="U179" s="7"/>
      <c r="V179" s="7"/>
      <c r="W179" s="7"/>
      <c r="X179" s="7"/>
      <c r="Y179" s="7"/>
      <c r="Z179" s="7"/>
    </row>
    <row r="180" spans="1:26" ht="12.75" customHeight="1">
      <c r="A180" s="1062"/>
      <c r="B180" s="1062"/>
      <c r="C180" s="73"/>
      <c r="D180" s="1062"/>
      <c r="E180" s="7"/>
      <c r="F180" s="7"/>
      <c r="G180" s="7"/>
      <c r="H180" s="7"/>
      <c r="I180" s="1062"/>
      <c r="J180" s="1062"/>
      <c r="K180" s="7"/>
      <c r="L180" s="7"/>
      <c r="M180" s="7"/>
      <c r="N180" s="7"/>
      <c r="O180" s="7"/>
      <c r="P180" s="7"/>
      <c r="Q180" s="7"/>
      <c r="R180" s="7"/>
      <c r="S180" s="7"/>
      <c r="T180" s="7"/>
      <c r="U180" s="7"/>
      <c r="V180" s="7"/>
      <c r="W180" s="7"/>
      <c r="X180" s="7"/>
      <c r="Y180" s="7"/>
      <c r="Z180" s="7"/>
    </row>
    <row r="181" spans="1:26" ht="12.75" customHeight="1">
      <c r="A181" s="1062"/>
      <c r="B181" s="1062"/>
      <c r="C181" s="73"/>
      <c r="D181" s="1062"/>
      <c r="E181" s="7"/>
      <c r="F181" s="7"/>
      <c r="G181" s="7"/>
      <c r="H181" s="7"/>
      <c r="I181" s="1062"/>
      <c r="J181" s="1062"/>
      <c r="K181" s="7"/>
      <c r="L181" s="7"/>
      <c r="M181" s="7"/>
      <c r="N181" s="7"/>
      <c r="O181" s="7"/>
      <c r="P181" s="7"/>
      <c r="Q181" s="7"/>
      <c r="R181" s="7"/>
      <c r="S181" s="7"/>
      <c r="T181" s="7"/>
      <c r="U181" s="7"/>
      <c r="V181" s="7"/>
      <c r="W181" s="7"/>
      <c r="X181" s="7"/>
      <c r="Y181" s="7"/>
      <c r="Z181" s="7"/>
    </row>
    <row r="182" spans="1:26" ht="12.75" customHeight="1">
      <c r="A182" s="1062"/>
      <c r="B182" s="1062"/>
      <c r="C182" s="73"/>
      <c r="D182" s="1062"/>
      <c r="E182" s="7"/>
      <c r="F182" s="7"/>
      <c r="G182" s="7"/>
      <c r="H182" s="7"/>
      <c r="I182" s="1062"/>
      <c r="J182" s="1062"/>
      <c r="K182" s="7"/>
      <c r="L182" s="7"/>
      <c r="M182" s="7"/>
      <c r="N182" s="7"/>
      <c r="O182" s="7"/>
      <c r="P182" s="7"/>
      <c r="Q182" s="7"/>
      <c r="R182" s="7"/>
      <c r="S182" s="7"/>
      <c r="T182" s="7"/>
      <c r="U182" s="7"/>
      <c r="V182" s="7"/>
      <c r="W182" s="7"/>
      <c r="X182" s="7"/>
      <c r="Y182" s="7"/>
      <c r="Z182" s="7"/>
    </row>
    <row r="183" spans="1:26" ht="12.75" customHeight="1">
      <c r="A183" s="1062"/>
      <c r="B183" s="1062"/>
      <c r="C183" s="73"/>
      <c r="D183" s="1062"/>
      <c r="E183" s="7"/>
      <c r="F183" s="7"/>
      <c r="G183" s="7"/>
      <c r="H183" s="7"/>
      <c r="I183" s="1062"/>
      <c r="J183" s="1062"/>
      <c r="K183" s="7"/>
      <c r="L183" s="7"/>
      <c r="M183" s="7"/>
      <c r="N183" s="7"/>
      <c r="O183" s="7"/>
      <c r="P183" s="7"/>
      <c r="Q183" s="7"/>
      <c r="R183" s="7"/>
      <c r="S183" s="7"/>
      <c r="T183" s="7"/>
      <c r="U183" s="7"/>
      <c r="V183" s="7"/>
      <c r="W183" s="7"/>
      <c r="X183" s="7"/>
      <c r="Y183" s="7"/>
      <c r="Z183" s="7"/>
    </row>
    <row r="184" spans="1:26" ht="12.75" customHeight="1">
      <c r="A184" s="1062"/>
      <c r="B184" s="1062"/>
      <c r="C184" s="73"/>
      <c r="D184" s="1062"/>
      <c r="E184" s="7"/>
      <c r="F184" s="7"/>
      <c r="G184" s="7"/>
      <c r="H184" s="7"/>
      <c r="I184" s="1062"/>
      <c r="J184" s="1062"/>
      <c r="K184" s="7"/>
      <c r="L184" s="7"/>
      <c r="M184" s="7"/>
      <c r="N184" s="7"/>
      <c r="O184" s="7"/>
      <c r="P184" s="7"/>
      <c r="Q184" s="7"/>
      <c r="R184" s="7"/>
      <c r="S184" s="7"/>
      <c r="T184" s="7"/>
      <c r="U184" s="7"/>
      <c r="V184" s="7"/>
      <c r="W184" s="7"/>
      <c r="X184" s="7"/>
      <c r="Y184" s="7"/>
      <c r="Z184" s="7"/>
    </row>
    <row r="185" spans="1:26" ht="12.75" customHeight="1">
      <c r="A185" s="1062"/>
      <c r="B185" s="1062"/>
      <c r="C185" s="73"/>
      <c r="D185" s="1062"/>
      <c r="E185" s="7"/>
      <c r="F185" s="7"/>
      <c r="G185" s="7"/>
      <c r="H185" s="7"/>
      <c r="I185" s="1062"/>
      <c r="J185" s="1062"/>
      <c r="K185" s="7"/>
      <c r="L185" s="7"/>
      <c r="M185" s="7"/>
      <c r="N185" s="7"/>
      <c r="O185" s="7"/>
      <c r="P185" s="7"/>
      <c r="Q185" s="7"/>
      <c r="R185" s="7"/>
      <c r="S185" s="7"/>
      <c r="T185" s="7"/>
      <c r="U185" s="7"/>
      <c r="V185" s="7"/>
      <c r="W185" s="7"/>
      <c r="X185" s="7"/>
      <c r="Y185" s="7"/>
      <c r="Z185" s="7"/>
    </row>
    <row r="186" spans="1:26" ht="12.75" customHeight="1">
      <c r="A186" s="1062"/>
      <c r="B186" s="1062"/>
      <c r="C186" s="73"/>
      <c r="D186" s="1062"/>
      <c r="E186" s="7"/>
      <c r="F186" s="7"/>
      <c r="G186" s="7"/>
      <c r="H186" s="7"/>
      <c r="I186" s="1062"/>
      <c r="J186" s="1062"/>
      <c r="K186" s="7"/>
      <c r="L186" s="7"/>
      <c r="M186" s="7"/>
      <c r="N186" s="7"/>
      <c r="O186" s="7"/>
      <c r="P186" s="7"/>
      <c r="Q186" s="7"/>
      <c r="R186" s="7"/>
      <c r="S186" s="7"/>
      <c r="T186" s="7"/>
      <c r="U186" s="7"/>
      <c r="V186" s="7"/>
      <c r="W186" s="7"/>
      <c r="X186" s="7"/>
      <c r="Y186" s="7"/>
      <c r="Z186" s="7"/>
    </row>
    <row r="187" spans="1:26" ht="12.75" customHeight="1">
      <c r="A187" s="1062"/>
      <c r="B187" s="1062"/>
      <c r="C187" s="73"/>
      <c r="D187" s="1062"/>
      <c r="E187" s="7"/>
      <c r="F187" s="7"/>
      <c r="G187" s="7"/>
      <c r="H187" s="7"/>
      <c r="I187" s="1062"/>
      <c r="J187" s="1062"/>
      <c r="K187" s="7"/>
      <c r="L187" s="7"/>
      <c r="M187" s="7"/>
      <c r="N187" s="7"/>
      <c r="O187" s="7"/>
      <c r="P187" s="7"/>
      <c r="Q187" s="7"/>
      <c r="R187" s="7"/>
      <c r="S187" s="7"/>
      <c r="T187" s="7"/>
      <c r="U187" s="7"/>
      <c r="V187" s="7"/>
      <c r="W187" s="7"/>
      <c r="X187" s="7"/>
      <c r="Y187" s="7"/>
      <c r="Z187" s="7"/>
    </row>
    <row r="188" spans="1:26" ht="12.75" customHeight="1">
      <c r="A188" s="1062"/>
      <c r="B188" s="1062"/>
      <c r="C188" s="73"/>
      <c r="D188" s="1062"/>
      <c r="E188" s="7"/>
      <c r="F188" s="7"/>
      <c r="G188" s="7"/>
      <c r="H188" s="7"/>
      <c r="I188" s="1062"/>
      <c r="J188" s="1062"/>
      <c r="K188" s="7"/>
      <c r="L188" s="7"/>
      <c r="M188" s="7"/>
      <c r="N188" s="7"/>
      <c r="O188" s="7"/>
      <c r="P188" s="7"/>
      <c r="Q188" s="7"/>
      <c r="R188" s="7"/>
      <c r="S188" s="7"/>
      <c r="T188" s="7"/>
      <c r="U188" s="7"/>
      <c r="V188" s="7"/>
      <c r="W188" s="7"/>
      <c r="X188" s="7"/>
      <c r="Y188" s="7"/>
      <c r="Z188" s="7"/>
    </row>
    <row r="189" spans="1:26" ht="12.75" customHeight="1">
      <c r="A189" s="1062"/>
      <c r="B189" s="1062"/>
      <c r="C189" s="73"/>
      <c r="D189" s="1062"/>
      <c r="E189" s="7"/>
      <c r="F189" s="7"/>
      <c r="G189" s="7"/>
      <c r="H189" s="7"/>
      <c r="I189" s="1062"/>
      <c r="J189" s="1062"/>
      <c r="K189" s="7"/>
      <c r="L189" s="7"/>
      <c r="M189" s="7"/>
      <c r="N189" s="7"/>
      <c r="O189" s="7"/>
      <c r="P189" s="7"/>
      <c r="Q189" s="7"/>
      <c r="R189" s="7"/>
      <c r="S189" s="7"/>
      <c r="T189" s="7"/>
      <c r="U189" s="7"/>
      <c r="V189" s="7"/>
      <c r="W189" s="7"/>
      <c r="X189" s="7"/>
      <c r="Y189" s="7"/>
      <c r="Z189" s="7"/>
    </row>
    <row r="190" spans="1:26" ht="12.75" customHeight="1">
      <c r="A190" s="1062"/>
      <c r="B190" s="1062"/>
      <c r="C190" s="73"/>
      <c r="D190" s="1062"/>
      <c r="E190" s="7"/>
      <c r="F190" s="7"/>
      <c r="G190" s="7"/>
      <c r="H190" s="7"/>
      <c r="I190" s="1062"/>
      <c r="J190" s="1062"/>
      <c r="K190" s="7"/>
      <c r="L190" s="7"/>
      <c r="M190" s="7"/>
      <c r="N190" s="7"/>
      <c r="O190" s="7"/>
      <c r="P190" s="7"/>
      <c r="Q190" s="7"/>
      <c r="R190" s="7"/>
      <c r="S190" s="7"/>
      <c r="T190" s="7"/>
      <c r="U190" s="7"/>
      <c r="V190" s="7"/>
      <c r="W190" s="7"/>
      <c r="X190" s="7"/>
      <c r="Y190" s="7"/>
      <c r="Z190" s="7"/>
    </row>
    <row r="191" spans="1:26" ht="12.75" customHeight="1">
      <c r="A191" s="1062"/>
      <c r="B191" s="1062"/>
      <c r="C191" s="73"/>
      <c r="D191" s="1062"/>
      <c r="E191" s="7"/>
      <c r="F191" s="7"/>
      <c r="G191" s="7"/>
      <c r="H191" s="7"/>
      <c r="I191" s="1062"/>
      <c r="J191" s="1062"/>
      <c r="K191" s="7"/>
      <c r="L191" s="7"/>
      <c r="M191" s="7"/>
      <c r="N191" s="7"/>
      <c r="O191" s="7"/>
      <c r="P191" s="7"/>
      <c r="Q191" s="7"/>
      <c r="R191" s="7"/>
      <c r="S191" s="7"/>
      <c r="T191" s="7"/>
      <c r="U191" s="7"/>
      <c r="V191" s="7"/>
      <c r="W191" s="7"/>
      <c r="X191" s="7"/>
      <c r="Y191" s="7"/>
      <c r="Z191" s="7"/>
    </row>
    <row r="192" spans="1:26" ht="12.75" customHeight="1">
      <c r="A192" s="1062"/>
      <c r="B192" s="1062"/>
      <c r="C192" s="73"/>
      <c r="D192" s="1062"/>
      <c r="E192" s="7"/>
      <c r="F192" s="7"/>
      <c r="G192" s="7"/>
      <c r="H192" s="7"/>
      <c r="I192" s="1062"/>
      <c r="J192" s="1062"/>
      <c r="K192" s="7"/>
      <c r="L192" s="7"/>
      <c r="M192" s="7"/>
      <c r="N192" s="7"/>
      <c r="O192" s="7"/>
      <c r="P192" s="7"/>
      <c r="Q192" s="7"/>
      <c r="R192" s="7"/>
      <c r="S192" s="7"/>
      <c r="T192" s="7"/>
      <c r="U192" s="7"/>
      <c r="V192" s="7"/>
      <c r="W192" s="7"/>
      <c r="X192" s="7"/>
      <c r="Y192" s="7"/>
      <c r="Z192" s="7"/>
    </row>
    <row r="193" spans="1:26" ht="12.75" customHeight="1">
      <c r="A193" s="1062"/>
      <c r="B193" s="1062"/>
      <c r="C193" s="73"/>
      <c r="D193" s="1062"/>
      <c r="E193" s="7"/>
      <c r="F193" s="7"/>
      <c r="G193" s="7"/>
      <c r="H193" s="7"/>
      <c r="I193" s="1062"/>
      <c r="J193" s="1062"/>
      <c r="K193" s="7"/>
      <c r="L193" s="7"/>
      <c r="M193" s="7"/>
      <c r="N193" s="7"/>
      <c r="O193" s="7"/>
      <c r="P193" s="7"/>
      <c r="Q193" s="7"/>
      <c r="R193" s="7"/>
      <c r="S193" s="7"/>
      <c r="T193" s="7"/>
      <c r="U193" s="7"/>
      <c r="V193" s="7"/>
      <c r="W193" s="7"/>
      <c r="X193" s="7"/>
      <c r="Y193" s="7"/>
      <c r="Z193" s="7"/>
    </row>
    <row r="194" spans="1:26" ht="12.75" customHeight="1">
      <c r="A194" s="1062"/>
      <c r="B194" s="1062"/>
      <c r="C194" s="73"/>
      <c r="D194" s="1062"/>
      <c r="E194" s="7"/>
      <c r="F194" s="7"/>
      <c r="G194" s="7"/>
      <c r="H194" s="7"/>
      <c r="I194" s="1062"/>
      <c r="J194" s="1062"/>
      <c r="K194" s="7"/>
      <c r="L194" s="7"/>
      <c r="M194" s="7"/>
      <c r="N194" s="7"/>
      <c r="O194" s="7"/>
      <c r="P194" s="7"/>
      <c r="Q194" s="7"/>
      <c r="R194" s="7"/>
      <c r="S194" s="7"/>
      <c r="T194" s="7"/>
      <c r="U194" s="7"/>
      <c r="V194" s="7"/>
      <c r="W194" s="7"/>
      <c r="X194" s="7"/>
      <c r="Y194" s="7"/>
      <c r="Z194" s="7"/>
    </row>
    <row r="195" spans="1:26" ht="12.75" customHeight="1">
      <c r="A195" s="1062"/>
      <c r="B195" s="1062"/>
      <c r="C195" s="73"/>
      <c r="D195" s="1062"/>
      <c r="E195" s="7"/>
      <c r="F195" s="7"/>
      <c r="G195" s="7"/>
      <c r="H195" s="7"/>
      <c r="I195" s="1062"/>
      <c r="J195" s="1062"/>
      <c r="K195" s="7"/>
      <c r="L195" s="7"/>
      <c r="M195" s="7"/>
      <c r="N195" s="7"/>
      <c r="O195" s="7"/>
      <c r="P195" s="7"/>
      <c r="Q195" s="7"/>
      <c r="R195" s="7"/>
      <c r="S195" s="7"/>
      <c r="T195" s="7"/>
      <c r="U195" s="7"/>
      <c r="V195" s="7"/>
      <c r="W195" s="7"/>
      <c r="X195" s="7"/>
      <c r="Y195" s="7"/>
      <c r="Z195" s="7"/>
    </row>
    <row r="196" spans="1:26" ht="12.75" customHeight="1">
      <c r="A196" s="1062"/>
      <c r="B196" s="1062"/>
      <c r="C196" s="73"/>
      <c r="D196" s="1062"/>
      <c r="E196" s="7"/>
      <c r="F196" s="7"/>
      <c r="G196" s="7"/>
      <c r="H196" s="7"/>
      <c r="I196" s="1062"/>
      <c r="J196" s="1062"/>
      <c r="K196" s="7"/>
      <c r="L196" s="7"/>
      <c r="M196" s="7"/>
      <c r="N196" s="7"/>
      <c r="O196" s="7"/>
      <c r="P196" s="7"/>
      <c r="Q196" s="7"/>
      <c r="R196" s="7"/>
      <c r="S196" s="7"/>
      <c r="T196" s="7"/>
      <c r="U196" s="7"/>
      <c r="V196" s="7"/>
      <c r="W196" s="7"/>
      <c r="X196" s="7"/>
      <c r="Y196" s="7"/>
      <c r="Z196" s="7"/>
    </row>
    <row r="197" spans="1:26" ht="12.75" customHeight="1">
      <c r="A197" s="1062"/>
      <c r="B197" s="1062"/>
      <c r="C197" s="73"/>
      <c r="D197" s="1062"/>
      <c r="E197" s="7"/>
      <c r="F197" s="7"/>
      <c r="G197" s="7"/>
      <c r="H197" s="7"/>
      <c r="I197" s="1062"/>
      <c r="J197" s="1062"/>
      <c r="K197" s="7"/>
      <c r="L197" s="7"/>
      <c r="M197" s="7"/>
      <c r="N197" s="7"/>
      <c r="O197" s="7"/>
      <c r="P197" s="7"/>
      <c r="Q197" s="7"/>
      <c r="R197" s="7"/>
      <c r="S197" s="7"/>
      <c r="T197" s="7"/>
      <c r="U197" s="7"/>
      <c r="V197" s="7"/>
      <c r="W197" s="7"/>
      <c r="X197" s="7"/>
      <c r="Y197" s="7"/>
      <c r="Z197" s="7"/>
    </row>
    <row r="198" spans="1:26" ht="12.75" customHeight="1">
      <c r="A198" s="1062"/>
      <c r="B198" s="1062"/>
      <c r="C198" s="73"/>
      <c r="D198" s="1062"/>
      <c r="E198" s="7"/>
      <c r="F198" s="7"/>
      <c r="G198" s="7"/>
      <c r="H198" s="7"/>
      <c r="I198" s="1062"/>
      <c r="J198" s="1062"/>
      <c r="K198" s="7"/>
      <c r="L198" s="7"/>
      <c r="M198" s="7"/>
      <c r="N198" s="7"/>
      <c r="O198" s="7"/>
      <c r="P198" s="7"/>
      <c r="Q198" s="7"/>
      <c r="R198" s="7"/>
      <c r="S198" s="7"/>
      <c r="T198" s="7"/>
      <c r="U198" s="7"/>
      <c r="V198" s="7"/>
      <c r="W198" s="7"/>
      <c r="X198" s="7"/>
      <c r="Y198" s="7"/>
      <c r="Z198" s="7"/>
    </row>
    <row r="199" spans="1:26" ht="12.75" customHeight="1">
      <c r="A199" s="1062"/>
      <c r="B199" s="1062"/>
      <c r="C199" s="73"/>
      <c r="D199" s="1062"/>
      <c r="E199" s="7"/>
      <c r="F199" s="7"/>
      <c r="G199" s="7"/>
      <c r="H199" s="7"/>
      <c r="I199" s="1062"/>
      <c r="J199" s="1062"/>
      <c r="K199" s="7"/>
      <c r="L199" s="7"/>
      <c r="M199" s="7"/>
      <c r="N199" s="7"/>
      <c r="O199" s="7"/>
      <c r="P199" s="7"/>
      <c r="Q199" s="7"/>
      <c r="R199" s="7"/>
      <c r="S199" s="7"/>
      <c r="T199" s="7"/>
      <c r="U199" s="7"/>
      <c r="V199" s="7"/>
      <c r="W199" s="7"/>
      <c r="X199" s="7"/>
      <c r="Y199" s="7"/>
      <c r="Z199" s="7"/>
    </row>
    <row r="200" spans="1:26" ht="12.75" customHeight="1">
      <c r="A200" s="1062"/>
      <c r="B200" s="1062"/>
      <c r="C200" s="73"/>
      <c r="D200" s="1062"/>
      <c r="E200" s="7"/>
      <c r="F200" s="7"/>
      <c r="G200" s="7"/>
      <c r="H200" s="7"/>
      <c r="I200" s="1062"/>
      <c r="J200" s="1062"/>
      <c r="K200" s="7"/>
      <c r="L200" s="7"/>
      <c r="M200" s="7"/>
      <c r="N200" s="7"/>
      <c r="O200" s="7"/>
      <c r="P200" s="7"/>
      <c r="Q200" s="7"/>
      <c r="R200" s="7"/>
      <c r="S200" s="7"/>
      <c r="T200" s="7"/>
      <c r="U200" s="7"/>
      <c r="V200" s="7"/>
      <c r="W200" s="7"/>
      <c r="X200" s="7"/>
      <c r="Y200" s="7"/>
      <c r="Z200" s="7"/>
    </row>
    <row r="201" spans="1:26" ht="12.75" customHeight="1">
      <c r="A201" s="1062"/>
      <c r="B201" s="1062"/>
      <c r="C201" s="73"/>
      <c r="D201" s="1062"/>
      <c r="E201" s="7"/>
      <c r="F201" s="7"/>
      <c r="G201" s="7"/>
      <c r="H201" s="7"/>
      <c r="I201" s="1062"/>
      <c r="J201" s="1062"/>
      <c r="K201" s="7"/>
      <c r="L201" s="7"/>
      <c r="M201" s="7"/>
      <c r="N201" s="7"/>
      <c r="O201" s="7"/>
      <c r="P201" s="7"/>
      <c r="Q201" s="7"/>
      <c r="R201" s="7"/>
      <c r="S201" s="7"/>
      <c r="T201" s="7"/>
      <c r="U201" s="7"/>
      <c r="V201" s="7"/>
      <c r="W201" s="7"/>
      <c r="X201" s="7"/>
      <c r="Y201" s="7"/>
      <c r="Z201" s="7"/>
    </row>
    <row r="202" spans="1:26" ht="12.75" customHeight="1">
      <c r="A202" s="1062"/>
      <c r="B202" s="1062"/>
      <c r="C202" s="73"/>
      <c r="D202" s="1062"/>
      <c r="E202" s="7"/>
      <c r="F202" s="7"/>
      <c r="G202" s="7"/>
      <c r="H202" s="7"/>
      <c r="I202" s="1062"/>
      <c r="J202" s="1062"/>
      <c r="K202" s="7"/>
      <c r="L202" s="7"/>
      <c r="M202" s="7"/>
      <c r="N202" s="7"/>
      <c r="O202" s="7"/>
      <c r="P202" s="7"/>
      <c r="Q202" s="7"/>
      <c r="R202" s="7"/>
      <c r="S202" s="7"/>
      <c r="T202" s="7"/>
      <c r="U202" s="7"/>
      <c r="V202" s="7"/>
      <c r="W202" s="7"/>
      <c r="X202" s="7"/>
      <c r="Y202" s="7"/>
      <c r="Z202" s="7"/>
    </row>
    <row r="203" spans="1:26" ht="12.75" customHeight="1">
      <c r="A203" s="1062"/>
      <c r="B203" s="1062"/>
      <c r="C203" s="73"/>
      <c r="D203" s="1062"/>
      <c r="E203" s="7"/>
      <c r="F203" s="7"/>
      <c r="G203" s="7"/>
      <c r="H203" s="7"/>
      <c r="I203" s="1062"/>
      <c r="J203" s="1062"/>
      <c r="K203" s="7"/>
      <c r="L203" s="7"/>
      <c r="M203" s="7"/>
      <c r="N203" s="7"/>
      <c r="O203" s="7"/>
      <c r="P203" s="7"/>
      <c r="Q203" s="7"/>
      <c r="R203" s="7"/>
      <c r="S203" s="7"/>
      <c r="T203" s="7"/>
      <c r="U203" s="7"/>
      <c r="V203" s="7"/>
      <c r="W203" s="7"/>
      <c r="X203" s="7"/>
      <c r="Y203" s="7"/>
      <c r="Z203" s="7"/>
    </row>
    <row r="204" spans="1:26" ht="12.75" customHeight="1">
      <c r="A204" s="1062"/>
      <c r="B204" s="1062"/>
      <c r="C204" s="73"/>
      <c r="D204" s="1062"/>
      <c r="E204" s="7"/>
      <c r="F204" s="7"/>
      <c r="G204" s="7"/>
      <c r="H204" s="7"/>
      <c r="I204" s="1062"/>
      <c r="J204" s="1062"/>
      <c r="K204" s="7"/>
      <c r="L204" s="7"/>
      <c r="M204" s="7"/>
      <c r="N204" s="7"/>
      <c r="O204" s="7"/>
      <c r="P204" s="7"/>
      <c r="Q204" s="7"/>
      <c r="R204" s="7"/>
      <c r="S204" s="7"/>
      <c r="T204" s="7"/>
      <c r="U204" s="7"/>
      <c r="V204" s="7"/>
      <c r="W204" s="7"/>
      <c r="X204" s="7"/>
      <c r="Y204" s="7"/>
      <c r="Z204" s="7"/>
    </row>
    <row r="205" spans="1:26" ht="12.75" customHeight="1">
      <c r="A205" s="1062"/>
      <c r="B205" s="1062"/>
      <c r="C205" s="73"/>
      <c r="D205" s="1062"/>
      <c r="E205" s="7"/>
      <c r="F205" s="7"/>
      <c r="G205" s="7"/>
      <c r="H205" s="7"/>
      <c r="I205" s="1062"/>
      <c r="J205" s="1062"/>
      <c r="K205" s="7"/>
      <c r="L205" s="7"/>
      <c r="M205" s="7"/>
      <c r="N205" s="7"/>
      <c r="O205" s="7"/>
      <c r="P205" s="7"/>
      <c r="Q205" s="7"/>
      <c r="R205" s="7"/>
      <c r="S205" s="7"/>
      <c r="T205" s="7"/>
      <c r="U205" s="7"/>
      <c r="V205" s="7"/>
      <c r="W205" s="7"/>
      <c r="X205" s="7"/>
      <c r="Y205" s="7"/>
      <c r="Z205" s="7"/>
    </row>
    <row r="206" spans="1:26" ht="12.75" customHeight="1">
      <c r="A206" s="1062"/>
      <c r="B206" s="1062"/>
      <c r="C206" s="73"/>
      <c r="D206" s="1062"/>
      <c r="E206" s="7"/>
      <c r="F206" s="7"/>
      <c r="G206" s="7"/>
      <c r="H206" s="7"/>
      <c r="I206" s="1062"/>
      <c r="J206" s="1062"/>
      <c r="K206" s="7"/>
      <c r="L206" s="7"/>
      <c r="M206" s="7"/>
      <c r="N206" s="7"/>
      <c r="O206" s="7"/>
      <c r="P206" s="7"/>
      <c r="Q206" s="7"/>
      <c r="R206" s="7"/>
      <c r="S206" s="7"/>
      <c r="T206" s="7"/>
      <c r="U206" s="7"/>
      <c r="V206" s="7"/>
      <c r="W206" s="7"/>
      <c r="X206" s="7"/>
      <c r="Y206" s="7"/>
      <c r="Z206" s="7"/>
    </row>
    <row r="207" spans="1:26" ht="12.75" customHeight="1">
      <c r="A207" s="1062"/>
      <c r="B207" s="1062"/>
      <c r="C207" s="73"/>
      <c r="D207" s="1062"/>
      <c r="E207" s="7"/>
      <c r="F207" s="7"/>
      <c r="G207" s="7"/>
      <c r="H207" s="7"/>
      <c r="I207" s="1062"/>
      <c r="J207" s="1062"/>
      <c r="K207" s="7"/>
      <c r="L207" s="7"/>
      <c r="M207" s="7"/>
      <c r="N207" s="7"/>
      <c r="O207" s="7"/>
      <c r="P207" s="7"/>
      <c r="Q207" s="7"/>
      <c r="R207" s="7"/>
      <c r="S207" s="7"/>
      <c r="T207" s="7"/>
      <c r="U207" s="7"/>
      <c r="V207" s="7"/>
      <c r="W207" s="7"/>
      <c r="X207" s="7"/>
      <c r="Y207" s="7"/>
      <c r="Z207" s="7"/>
    </row>
    <row r="208" spans="1:26" ht="12.75" customHeight="1">
      <c r="A208" s="1062"/>
      <c r="B208" s="1062"/>
      <c r="C208" s="73"/>
      <c r="D208" s="1062"/>
      <c r="E208" s="7"/>
      <c r="F208" s="7"/>
      <c r="G208" s="7"/>
      <c r="H208" s="7"/>
      <c r="I208" s="1062"/>
      <c r="J208" s="1062"/>
      <c r="K208" s="7"/>
      <c r="L208" s="7"/>
      <c r="M208" s="7"/>
      <c r="N208" s="7"/>
      <c r="O208" s="7"/>
      <c r="P208" s="7"/>
      <c r="Q208" s="7"/>
      <c r="R208" s="7"/>
      <c r="S208" s="7"/>
      <c r="T208" s="7"/>
      <c r="U208" s="7"/>
      <c r="V208" s="7"/>
      <c r="W208" s="7"/>
      <c r="X208" s="7"/>
      <c r="Y208" s="7"/>
      <c r="Z208" s="7"/>
    </row>
    <row r="209" spans="1:26" ht="12.75" customHeight="1">
      <c r="A209" s="1062"/>
      <c r="B209" s="1062"/>
      <c r="C209" s="73"/>
      <c r="D209" s="1062"/>
      <c r="E209" s="7"/>
      <c r="F209" s="7"/>
      <c r="G209" s="7"/>
      <c r="H209" s="7"/>
      <c r="I209" s="1062"/>
      <c r="J209" s="1062"/>
      <c r="K209" s="7"/>
      <c r="L209" s="7"/>
      <c r="M209" s="7"/>
      <c r="N209" s="7"/>
      <c r="O209" s="7"/>
      <c r="P209" s="7"/>
      <c r="Q209" s="7"/>
      <c r="R209" s="7"/>
      <c r="S209" s="7"/>
      <c r="T209" s="7"/>
      <c r="U209" s="7"/>
      <c r="V209" s="7"/>
      <c r="W209" s="7"/>
      <c r="X209" s="7"/>
      <c r="Y209" s="7"/>
      <c r="Z209" s="7"/>
    </row>
    <row r="210" spans="1:26" ht="12.75" customHeight="1">
      <c r="A210" s="1062"/>
      <c r="B210" s="1062"/>
      <c r="C210" s="73"/>
      <c r="D210" s="1062"/>
      <c r="E210" s="7"/>
      <c r="F210" s="7"/>
      <c r="G210" s="7"/>
      <c r="H210" s="7"/>
      <c r="I210" s="1062"/>
      <c r="J210" s="1062"/>
      <c r="K210" s="7"/>
      <c r="L210" s="7"/>
      <c r="M210" s="7"/>
      <c r="N210" s="7"/>
      <c r="O210" s="7"/>
      <c r="P210" s="7"/>
      <c r="Q210" s="7"/>
      <c r="R210" s="7"/>
      <c r="S210" s="7"/>
      <c r="T210" s="7"/>
      <c r="U210" s="7"/>
      <c r="V210" s="7"/>
      <c r="W210" s="7"/>
      <c r="X210" s="7"/>
      <c r="Y210" s="7"/>
      <c r="Z210" s="7"/>
    </row>
    <row r="211" spans="1:26" ht="12.75" customHeight="1">
      <c r="A211" s="1062"/>
      <c r="B211" s="1062"/>
      <c r="C211" s="73"/>
      <c r="D211" s="1062"/>
      <c r="E211" s="7"/>
      <c r="F211" s="7"/>
      <c r="G211" s="7"/>
      <c r="H211" s="7"/>
      <c r="I211" s="1062"/>
      <c r="J211" s="1062"/>
      <c r="K211" s="7"/>
      <c r="L211" s="7"/>
      <c r="M211" s="7"/>
      <c r="N211" s="7"/>
      <c r="O211" s="7"/>
      <c r="P211" s="7"/>
      <c r="Q211" s="7"/>
      <c r="R211" s="7"/>
      <c r="S211" s="7"/>
      <c r="T211" s="7"/>
      <c r="U211" s="7"/>
      <c r="V211" s="7"/>
      <c r="W211" s="7"/>
      <c r="X211" s="7"/>
      <c r="Y211" s="7"/>
      <c r="Z211" s="7"/>
    </row>
    <row r="212" spans="1:26" ht="12.75" customHeight="1">
      <c r="A212" s="1062"/>
      <c r="B212" s="1062"/>
      <c r="C212" s="73"/>
      <c r="D212" s="1062"/>
      <c r="E212" s="7"/>
      <c r="F212" s="7"/>
      <c r="G212" s="7"/>
      <c r="H212" s="7"/>
      <c r="I212" s="1062"/>
      <c r="J212" s="1062"/>
      <c r="K212" s="7"/>
      <c r="L212" s="7"/>
      <c r="M212" s="7"/>
      <c r="N212" s="7"/>
      <c r="O212" s="7"/>
      <c r="P212" s="7"/>
      <c r="Q212" s="7"/>
      <c r="R212" s="7"/>
      <c r="S212" s="7"/>
      <c r="T212" s="7"/>
      <c r="U212" s="7"/>
      <c r="V212" s="7"/>
      <c r="W212" s="7"/>
      <c r="X212" s="7"/>
      <c r="Y212" s="7"/>
      <c r="Z212" s="7"/>
    </row>
    <row r="213" spans="1:26" ht="12.75" customHeight="1">
      <c r="A213" s="1062"/>
      <c r="B213" s="1062"/>
      <c r="C213" s="73"/>
      <c r="D213" s="1062"/>
      <c r="E213" s="7"/>
      <c r="F213" s="7"/>
      <c r="G213" s="7"/>
      <c r="H213" s="7"/>
      <c r="I213" s="1062"/>
      <c r="J213" s="1062"/>
      <c r="K213" s="7"/>
      <c r="L213" s="7"/>
      <c r="M213" s="7"/>
      <c r="N213" s="7"/>
      <c r="O213" s="7"/>
      <c r="P213" s="7"/>
      <c r="Q213" s="7"/>
      <c r="R213" s="7"/>
      <c r="S213" s="7"/>
      <c r="T213" s="7"/>
      <c r="U213" s="7"/>
      <c r="V213" s="7"/>
      <c r="W213" s="7"/>
      <c r="X213" s="7"/>
      <c r="Y213" s="7"/>
      <c r="Z213" s="7"/>
    </row>
    <row r="214" spans="1:26" ht="12.75" customHeight="1">
      <c r="A214" s="1062"/>
      <c r="B214" s="1062"/>
      <c r="C214" s="73"/>
      <c r="D214" s="1062"/>
      <c r="E214" s="7"/>
      <c r="F214" s="7"/>
      <c r="G214" s="7"/>
      <c r="H214" s="7"/>
      <c r="I214" s="1062"/>
      <c r="J214" s="1062"/>
      <c r="K214" s="7"/>
      <c r="L214" s="7"/>
      <c r="M214" s="7"/>
      <c r="N214" s="7"/>
      <c r="O214" s="7"/>
      <c r="P214" s="7"/>
      <c r="Q214" s="7"/>
      <c r="R214" s="7"/>
      <c r="S214" s="7"/>
      <c r="T214" s="7"/>
      <c r="U214" s="7"/>
      <c r="V214" s="7"/>
      <c r="W214" s="7"/>
      <c r="X214" s="7"/>
      <c r="Y214" s="7"/>
      <c r="Z214" s="7"/>
    </row>
    <row r="215" spans="1:26" ht="12.75" customHeight="1">
      <c r="A215" s="1062"/>
      <c r="B215" s="1062"/>
      <c r="C215" s="73"/>
      <c r="D215" s="1062"/>
      <c r="E215" s="7"/>
      <c r="F215" s="7"/>
      <c r="G215" s="7"/>
      <c r="H215" s="7"/>
      <c r="I215" s="1062"/>
      <c r="J215" s="1062"/>
      <c r="K215" s="7"/>
      <c r="L215" s="7"/>
      <c r="M215" s="7"/>
      <c r="N215" s="7"/>
      <c r="O215" s="7"/>
      <c r="P215" s="7"/>
      <c r="Q215" s="7"/>
      <c r="R215" s="7"/>
      <c r="S215" s="7"/>
      <c r="T215" s="7"/>
      <c r="U215" s="7"/>
      <c r="V215" s="7"/>
      <c r="W215" s="7"/>
      <c r="X215" s="7"/>
      <c r="Y215" s="7"/>
      <c r="Z215" s="7"/>
    </row>
    <row r="216" spans="1:26" ht="12.75" customHeight="1">
      <c r="A216" s="1062"/>
      <c r="B216" s="1062"/>
      <c r="C216" s="73"/>
      <c r="D216" s="1062"/>
      <c r="E216" s="7"/>
      <c r="F216" s="7"/>
      <c r="G216" s="7"/>
      <c r="H216" s="7"/>
      <c r="I216" s="1062"/>
      <c r="J216" s="1062"/>
      <c r="K216" s="7"/>
      <c r="L216" s="7"/>
      <c r="M216" s="7"/>
      <c r="N216" s="7"/>
      <c r="O216" s="7"/>
      <c r="P216" s="7"/>
      <c r="Q216" s="7"/>
      <c r="R216" s="7"/>
      <c r="S216" s="7"/>
      <c r="T216" s="7"/>
      <c r="U216" s="7"/>
      <c r="V216" s="7"/>
      <c r="W216" s="7"/>
      <c r="X216" s="7"/>
      <c r="Y216" s="7"/>
      <c r="Z216" s="7"/>
    </row>
    <row r="217" spans="1:26" ht="12.75" customHeight="1">
      <c r="A217" s="1062"/>
      <c r="B217" s="1062"/>
      <c r="C217" s="73"/>
      <c r="D217" s="1062"/>
      <c r="E217" s="7"/>
      <c r="F217" s="7"/>
      <c r="G217" s="7"/>
      <c r="H217" s="7"/>
      <c r="I217" s="1062"/>
      <c r="J217" s="1062"/>
      <c r="K217" s="7"/>
      <c r="L217" s="7"/>
      <c r="M217" s="7"/>
      <c r="N217" s="7"/>
      <c r="O217" s="7"/>
      <c r="P217" s="7"/>
      <c r="Q217" s="7"/>
      <c r="R217" s="7"/>
      <c r="S217" s="7"/>
      <c r="T217" s="7"/>
      <c r="U217" s="7"/>
      <c r="V217" s="7"/>
      <c r="W217" s="7"/>
      <c r="X217" s="7"/>
      <c r="Y217" s="7"/>
      <c r="Z217" s="7"/>
    </row>
    <row r="218" spans="1:26" ht="12.75" customHeight="1">
      <c r="A218" s="1062"/>
      <c r="B218" s="1062"/>
      <c r="C218" s="73"/>
      <c r="D218" s="1062"/>
      <c r="E218" s="7"/>
      <c r="F218" s="7"/>
      <c r="G218" s="7"/>
      <c r="H218" s="7"/>
      <c r="I218" s="1062"/>
      <c r="J218" s="1062"/>
      <c r="K218" s="7"/>
      <c r="L218" s="7"/>
      <c r="M218" s="7"/>
      <c r="N218" s="7"/>
      <c r="O218" s="7"/>
      <c r="P218" s="7"/>
      <c r="Q218" s="7"/>
      <c r="R218" s="7"/>
      <c r="S218" s="7"/>
      <c r="T218" s="7"/>
      <c r="U218" s="7"/>
      <c r="V218" s="7"/>
      <c r="W218" s="7"/>
      <c r="X218" s="7"/>
      <c r="Y218" s="7"/>
      <c r="Z218" s="7"/>
    </row>
    <row r="219" spans="1:26" ht="12.75" customHeight="1">
      <c r="A219" s="1062"/>
      <c r="B219" s="1062"/>
      <c r="C219" s="73"/>
      <c r="D219" s="1062"/>
      <c r="E219" s="7"/>
      <c r="F219" s="7"/>
      <c r="G219" s="7"/>
      <c r="H219" s="7"/>
      <c r="I219" s="1062"/>
      <c r="J219" s="1062"/>
      <c r="K219" s="7"/>
      <c r="L219" s="7"/>
      <c r="M219" s="7"/>
      <c r="N219" s="7"/>
      <c r="O219" s="7"/>
      <c r="P219" s="7"/>
      <c r="Q219" s="7"/>
      <c r="R219" s="7"/>
      <c r="S219" s="7"/>
      <c r="T219" s="7"/>
      <c r="U219" s="7"/>
      <c r="V219" s="7"/>
      <c r="W219" s="7"/>
      <c r="X219" s="7"/>
      <c r="Y219" s="7"/>
      <c r="Z219" s="7"/>
    </row>
    <row r="220" spans="1:26" ht="12.75" customHeight="1">
      <c r="A220" s="1062"/>
      <c r="B220" s="1062"/>
      <c r="C220" s="73"/>
      <c r="D220" s="1062"/>
      <c r="E220" s="7"/>
      <c r="F220" s="7"/>
      <c r="G220" s="7"/>
      <c r="H220" s="7"/>
      <c r="I220" s="1062"/>
      <c r="J220" s="1062"/>
      <c r="K220" s="7"/>
      <c r="L220" s="7"/>
      <c r="M220" s="7"/>
      <c r="N220" s="7"/>
      <c r="O220" s="7"/>
      <c r="P220" s="7"/>
      <c r="Q220" s="7"/>
      <c r="R220" s="7"/>
      <c r="S220" s="7"/>
      <c r="T220" s="7"/>
      <c r="U220" s="7"/>
      <c r="V220" s="7"/>
      <c r="W220" s="7"/>
      <c r="X220" s="7"/>
      <c r="Y220" s="7"/>
      <c r="Z220" s="7"/>
    </row>
    <row r="221" spans="1:26" ht="12.75" customHeight="1">
      <c r="A221" s="1062"/>
      <c r="B221" s="1062"/>
      <c r="C221" s="73"/>
      <c r="D221" s="1062"/>
      <c r="E221" s="7"/>
      <c r="F221" s="7"/>
      <c r="G221" s="7"/>
      <c r="H221" s="7"/>
      <c r="I221" s="1062"/>
      <c r="J221" s="1062"/>
      <c r="K221" s="7"/>
      <c r="L221" s="7"/>
      <c r="M221" s="7"/>
      <c r="N221" s="7"/>
      <c r="O221" s="7"/>
      <c r="P221" s="7"/>
      <c r="Q221" s="7"/>
      <c r="R221" s="7"/>
      <c r="S221" s="7"/>
      <c r="T221" s="7"/>
      <c r="U221" s="7"/>
      <c r="V221" s="7"/>
      <c r="W221" s="7"/>
      <c r="X221" s="7"/>
      <c r="Y221" s="7"/>
      <c r="Z221" s="7"/>
    </row>
    <row r="222" spans="1:26" ht="12.75" customHeight="1">
      <c r="A222" s="1062"/>
      <c r="B222" s="1062"/>
      <c r="C222" s="73"/>
      <c r="D222" s="1062"/>
      <c r="E222" s="7"/>
      <c r="F222" s="7"/>
      <c r="G222" s="7"/>
      <c r="H222" s="7"/>
      <c r="I222" s="1062"/>
      <c r="J222" s="1062"/>
      <c r="K222" s="7"/>
      <c r="L222" s="7"/>
      <c r="M222" s="7"/>
      <c r="N222" s="7"/>
      <c r="O222" s="7"/>
      <c r="P222" s="7"/>
      <c r="Q222" s="7"/>
      <c r="R222" s="7"/>
      <c r="S222" s="7"/>
      <c r="T222" s="7"/>
      <c r="U222" s="7"/>
      <c r="V222" s="7"/>
      <c r="W222" s="7"/>
      <c r="X222" s="7"/>
      <c r="Y222" s="7"/>
      <c r="Z222" s="7"/>
    </row>
    <row r="223" spans="1:26" ht="12.75" customHeight="1">
      <c r="A223" s="1062"/>
      <c r="B223" s="1062"/>
      <c r="C223" s="73"/>
      <c r="D223" s="1062"/>
      <c r="E223" s="7"/>
      <c r="F223" s="7"/>
      <c r="G223" s="7"/>
      <c r="H223" s="7"/>
      <c r="I223" s="1062"/>
      <c r="J223" s="1062"/>
      <c r="K223" s="7"/>
      <c r="L223" s="7"/>
      <c r="M223" s="7"/>
      <c r="N223" s="7"/>
      <c r="O223" s="7"/>
      <c r="P223" s="7"/>
      <c r="Q223" s="7"/>
      <c r="R223" s="7"/>
      <c r="S223" s="7"/>
      <c r="T223" s="7"/>
      <c r="U223" s="7"/>
      <c r="V223" s="7"/>
      <c r="W223" s="7"/>
      <c r="X223" s="7"/>
      <c r="Y223" s="7"/>
      <c r="Z223" s="7"/>
    </row>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23"/>
  <mergeCells count="2">
    <mergeCell ref="A1:K1"/>
    <mergeCell ref="E3:H3"/>
  </mergeCell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dimension ref="A1:Z1000"/>
  <sheetViews>
    <sheetView workbookViewId="0">
      <pane ySplit="4" topLeftCell="A5" activePane="bottomLeft" state="frozen"/>
      <selection pane="bottomLeft" activeCell="B6" sqref="B6"/>
    </sheetView>
  </sheetViews>
  <sheetFormatPr defaultColWidth="14.42578125" defaultRowHeight="15" customHeight="1"/>
  <cols>
    <col min="1" max="1" width="10.5703125" customWidth="1"/>
    <col min="2" max="2" width="10.7109375" customWidth="1"/>
    <col min="3" max="3" width="45.140625" customWidth="1"/>
    <col min="4" max="4" width="16.140625" customWidth="1"/>
    <col min="5" max="6" width="9.85546875" customWidth="1"/>
    <col min="7" max="7" width="17.5703125" customWidth="1"/>
    <col min="8" max="8" width="12.140625" customWidth="1"/>
    <col min="9" max="9" width="37.140625" customWidth="1"/>
    <col min="10" max="10" width="38.42578125" customWidth="1"/>
    <col min="11" max="11" width="11.5703125" customWidth="1"/>
    <col min="12" max="26" width="8.7109375" customWidth="1"/>
  </cols>
  <sheetData>
    <row r="1" spans="1:26" ht="12.75" customHeight="1">
      <c r="A1" s="1199" t="s">
        <v>5846</v>
      </c>
      <c r="B1" s="1177"/>
      <c r="C1" s="1177"/>
      <c r="D1" s="1177"/>
      <c r="E1" s="1177"/>
      <c r="F1" s="1177"/>
      <c r="G1" s="1177"/>
      <c r="H1" s="1177"/>
      <c r="I1" s="1177"/>
      <c r="J1" s="1177"/>
      <c r="K1" s="1177"/>
    </row>
    <row r="2" spans="1:26" ht="12.75" customHeight="1">
      <c r="A2" s="97" t="str">
        <f>HYPERLINK("#Index!F13", "Index Pg")</f>
        <v>Index Pg</v>
      </c>
      <c r="B2" s="96"/>
      <c r="C2" s="60" t="str">
        <f>HYPERLINK("#'Budget Summary II'!A3:B5", "Budget Summary II")</f>
        <v>Budget Summary II</v>
      </c>
      <c r="D2" s="333"/>
      <c r="E2" s="333"/>
      <c r="F2" s="333"/>
      <c r="G2" s="333"/>
      <c r="H2" s="333"/>
      <c r="I2" s="333"/>
      <c r="J2" s="333"/>
      <c r="K2" s="766"/>
    </row>
    <row r="3" spans="1:26" ht="12.75" customHeight="1">
      <c r="A3" s="63" t="s">
        <v>150</v>
      </c>
      <c r="B3" s="63" t="s">
        <v>151</v>
      </c>
      <c r="C3" s="63" t="s">
        <v>12</v>
      </c>
      <c r="D3" s="63" t="s">
        <v>431</v>
      </c>
      <c r="E3" s="1174" t="s">
        <v>5791</v>
      </c>
      <c r="F3" s="1160"/>
      <c r="G3" s="1160"/>
      <c r="H3" s="1158"/>
      <c r="I3" s="63" t="s">
        <v>433</v>
      </c>
      <c r="J3" s="63" t="s">
        <v>435</v>
      </c>
      <c r="K3" s="106" t="s">
        <v>434</v>
      </c>
      <c r="L3" s="235"/>
      <c r="M3" s="235"/>
      <c r="N3" s="235"/>
      <c r="O3" s="235"/>
      <c r="P3" s="235"/>
      <c r="Q3" s="235"/>
      <c r="R3" s="235"/>
      <c r="S3" s="235"/>
      <c r="T3" s="235"/>
      <c r="U3" s="235"/>
      <c r="V3" s="235"/>
      <c r="W3" s="235"/>
      <c r="X3" s="235"/>
      <c r="Y3" s="235"/>
      <c r="Z3" s="235"/>
    </row>
    <row r="4" spans="1:26" ht="12.75" customHeight="1">
      <c r="A4" s="63"/>
      <c r="B4" s="63"/>
      <c r="C4" s="63"/>
      <c r="D4" s="63"/>
      <c r="E4" s="63" t="s">
        <v>442</v>
      </c>
      <c r="F4" s="106" t="s">
        <v>443</v>
      </c>
      <c r="G4" s="63" t="s">
        <v>444</v>
      </c>
      <c r="H4" s="106" t="s">
        <v>445</v>
      </c>
      <c r="I4" s="63"/>
      <c r="J4" s="63"/>
      <c r="K4" s="106"/>
      <c r="L4" s="1032"/>
      <c r="M4" s="1032"/>
      <c r="N4" s="1032"/>
      <c r="O4" s="1032"/>
      <c r="P4" s="1032"/>
      <c r="Q4" s="1032"/>
      <c r="R4" s="1032"/>
      <c r="S4" s="1032"/>
      <c r="T4" s="1032"/>
      <c r="U4" s="1032"/>
      <c r="V4" s="1032"/>
      <c r="W4" s="1032"/>
      <c r="X4" s="1032"/>
      <c r="Y4" s="1032"/>
      <c r="Z4" s="1032"/>
    </row>
    <row r="5" spans="1:26" ht="12.75" customHeight="1">
      <c r="A5" s="1015"/>
      <c r="B5" s="1015"/>
      <c r="C5" s="1014" t="s">
        <v>5847</v>
      </c>
      <c r="D5" s="1014"/>
      <c r="E5" s="1013"/>
      <c r="F5" s="1018"/>
      <c r="G5" s="1013"/>
      <c r="H5" s="1018">
        <f>H20+H11+H6</f>
        <v>67</v>
      </c>
      <c r="I5" s="1014"/>
      <c r="J5" s="1014"/>
      <c r="K5" s="1018">
        <f>K20+K11+K6</f>
        <v>0</v>
      </c>
      <c r="L5" s="1030"/>
      <c r="M5" s="1030"/>
      <c r="N5" s="1030"/>
      <c r="O5" s="1030"/>
      <c r="P5" s="1030"/>
      <c r="Q5" s="1030"/>
      <c r="R5" s="1030"/>
      <c r="S5" s="1030"/>
      <c r="T5" s="1030"/>
      <c r="U5" s="1030"/>
      <c r="V5" s="1030"/>
      <c r="W5" s="1030"/>
      <c r="X5" s="1030"/>
      <c r="Y5" s="1030"/>
      <c r="Z5" s="1030"/>
    </row>
    <row r="6" spans="1:26" ht="12.75" customHeight="1">
      <c r="A6" s="64">
        <f>'5.Infrastructure Annex'!A6</f>
        <v>5</v>
      </c>
      <c r="B6" s="64"/>
      <c r="C6" s="64" t="str">
        <f>'5.Infrastructure Annex'!C6</f>
        <v>Infrastructure</v>
      </c>
      <c r="D6" s="107"/>
      <c r="E6" s="109"/>
      <c r="F6" s="109"/>
      <c r="G6" s="109"/>
      <c r="H6" s="65">
        <f t="shared" ref="H6:H9" si="0">H7</f>
        <v>0</v>
      </c>
      <c r="I6" s="107"/>
      <c r="J6" s="107"/>
      <c r="K6" s="65">
        <f t="shared" ref="K6:K9" si="1">K7</f>
        <v>0</v>
      </c>
    </row>
    <row r="7" spans="1:26" ht="12.75" customHeight="1">
      <c r="A7" s="67">
        <f>'5.Infrastructure Annex'!A7</f>
        <v>5.0999999999999996</v>
      </c>
      <c r="B7" s="67"/>
      <c r="C7" s="67" t="str">
        <f>'5.Infrastructure Annex'!C7</f>
        <v>Upgradation of existing facilities as per IPHS norms including staff quarters</v>
      </c>
      <c r="D7" s="110"/>
      <c r="E7" s="113"/>
      <c r="F7" s="113"/>
      <c r="G7" s="113"/>
      <c r="H7" s="203">
        <f t="shared" si="0"/>
        <v>0</v>
      </c>
      <c r="I7" s="110"/>
      <c r="J7" s="110"/>
      <c r="K7" s="203">
        <f t="shared" si="1"/>
        <v>0</v>
      </c>
    </row>
    <row r="8" spans="1:26" ht="12.75" customHeight="1">
      <c r="A8" s="117" t="str">
        <f>'5.Infrastructure Annex'!A8</f>
        <v>5.1.1</v>
      </c>
      <c r="B8" s="117"/>
      <c r="C8" s="117" t="str">
        <f>'5.Infrastructure Annex'!C8</f>
        <v xml:space="preserve">Upgradation of CHCs, PHCs, Dist. Hospitals and other Institutions </v>
      </c>
      <c r="D8" s="204"/>
      <c r="E8" s="116"/>
      <c r="F8" s="116"/>
      <c r="G8" s="116"/>
      <c r="H8" s="265">
        <f t="shared" si="0"/>
        <v>0</v>
      </c>
      <c r="I8" s="204"/>
      <c r="J8" s="204"/>
      <c r="K8" s="265">
        <f t="shared" si="1"/>
        <v>0</v>
      </c>
    </row>
    <row r="9" spans="1:26" ht="12.75" customHeight="1">
      <c r="A9" s="268" t="str">
        <f>'5.Infrastructure Annex'!A20</f>
        <v>5.1.1.2</v>
      </c>
      <c r="B9" s="268"/>
      <c r="C9" s="268" t="str">
        <f>'5.Infrastructure Annex'!C20</f>
        <v>Upgradation/ Renovation</v>
      </c>
      <c r="D9" s="274"/>
      <c r="E9" s="269"/>
      <c r="F9" s="269"/>
      <c r="G9" s="269"/>
      <c r="H9" s="311">
        <f t="shared" si="0"/>
        <v>0</v>
      </c>
      <c r="I9" s="274"/>
      <c r="J9" s="274"/>
      <c r="K9" s="311">
        <f t="shared" si="1"/>
        <v>0</v>
      </c>
    </row>
    <row r="10" spans="1:26" ht="12.75" customHeight="1">
      <c r="A10" s="4" t="str">
        <f>'5.Infrastructure Annex'!A22</f>
        <v>5.1.1.2.2</v>
      </c>
      <c r="B10" s="4" t="str">
        <f>'5.Infrastructure Annex'!B22</f>
        <v>B.26.1.1</v>
      </c>
      <c r="C10" s="4" t="str">
        <f>'5.Infrastructure Annex'!C22</f>
        <v xml:space="preserve">Renovation, Dental Chair, Equipment - District Hospitals </v>
      </c>
      <c r="D10" s="70">
        <f>'5.Infrastructure Annex'!K22</f>
        <v>0</v>
      </c>
      <c r="E10" s="4">
        <f>'5.Infrastructure Annex'!L22</f>
        <v>0</v>
      </c>
      <c r="F10" s="125">
        <f>'5.Infrastructure Annex'!M22</f>
        <v>0</v>
      </c>
      <c r="G10" s="4">
        <f>'5.Infrastructure Annex'!N22</f>
        <v>0</v>
      </c>
      <c r="H10" s="125">
        <f>'5.Infrastructure Annex'!O22</f>
        <v>0</v>
      </c>
      <c r="I10" s="70">
        <f>'5.Infrastructure Annex'!P22</f>
        <v>0</v>
      </c>
      <c r="J10" s="70"/>
      <c r="K10" s="125"/>
    </row>
    <row r="11" spans="1:26" ht="12.75" customHeight="1">
      <c r="A11" s="64">
        <f>'6.Procurement Annex'!A6</f>
        <v>6</v>
      </c>
      <c r="B11" s="64"/>
      <c r="C11" s="64" t="str">
        <f>'6.Procurement Annex'!C6</f>
        <v>Procurement</v>
      </c>
      <c r="D11" s="107"/>
      <c r="E11" s="107"/>
      <c r="F11" s="1035"/>
      <c r="G11" s="107"/>
      <c r="H11" s="65">
        <f>H12+H17</f>
        <v>67</v>
      </c>
      <c r="I11" s="107"/>
      <c r="J11" s="107"/>
      <c r="K11" s="65">
        <f>K12+K17</f>
        <v>0</v>
      </c>
    </row>
    <row r="12" spans="1:26" ht="12.75" customHeight="1">
      <c r="A12" s="67">
        <f>'6.Procurement Annex'!A7</f>
        <v>6.1</v>
      </c>
      <c r="B12" s="67"/>
      <c r="C12" s="67" t="str">
        <f>'6.Procurement Annex'!C7</f>
        <v>Procurement of Equipment</v>
      </c>
      <c r="D12" s="110"/>
      <c r="E12" s="110"/>
      <c r="F12" s="112"/>
      <c r="G12" s="110"/>
      <c r="H12" s="68">
        <f t="shared" ref="H12:H13" si="2">H13</f>
        <v>37</v>
      </c>
      <c r="I12" s="110"/>
      <c r="J12" s="110"/>
      <c r="K12" s="68">
        <f t="shared" ref="K12:K13" si="3">K13</f>
        <v>0</v>
      </c>
    </row>
    <row r="13" spans="1:26" ht="12.75" customHeight="1">
      <c r="A13" s="78" t="str">
        <f>'6.Procurement Annex'!A8</f>
        <v>6.1.1</v>
      </c>
      <c r="B13" s="78"/>
      <c r="C13" s="78" t="str">
        <f>'6.Procurement Annex'!C8</f>
        <v>Procurement of Bio-medical Equipment</v>
      </c>
      <c r="D13" s="204"/>
      <c r="E13" s="116"/>
      <c r="F13" s="652"/>
      <c r="G13" s="116"/>
      <c r="H13" s="265">
        <f t="shared" si="2"/>
        <v>37</v>
      </c>
      <c r="I13" s="204"/>
      <c r="J13" s="204"/>
      <c r="K13" s="265">
        <f t="shared" si="3"/>
        <v>0</v>
      </c>
    </row>
    <row r="14" spans="1:26" ht="12.75" customHeight="1">
      <c r="A14" s="268" t="str">
        <f>'6.Procurement Annex'!A54</f>
        <v>6.1.1.12</v>
      </c>
      <c r="B14" s="268"/>
      <c r="C14" s="268" t="str">
        <f>'6.Procurement Annex'!C54</f>
        <v>Procurement of bio-medical Equipment: NOHP</v>
      </c>
      <c r="D14" s="274"/>
      <c r="E14" s="269"/>
      <c r="F14" s="310"/>
      <c r="G14" s="269"/>
      <c r="H14" s="311">
        <f>SUM(H15:H16)</f>
        <v>37</v>
      </c>
      <c r="I14" s="274"/>
      <c r="J14" s="274"/>
      <c r="K14" s="311">
        <f>SUM(K15:K16)</f>
        <v>0</v>
      </c>
    </row>
    <row r="15" spans="1:26" ht="12.75" customHeight="1">
      <c r="A15" s="4" t="str">
        <f>'6.Procurement Annex'!A55</f>
        <v>6.1.1.12.1</v>
      </c>
      <c r="B15" s="4" t="str">
        <f>'6.Procurement Annex'!B55</f>
        <v>B.26.1.1</v>
      </c>
      <c r="C15" s="4" t="str">
        <f>'6.Procurement Annex'!C55</f>
        <v>Dental Chair, Equipment</v>
      </c>
      <c r="D15" s="70" t="str">
        <f>'6.Procurement Annex'!K55</f>
        <v>Total cost</v>
      </c>
      <c r="E15" s="4">
        <f>'6.Procurement Annex'!L55</f>
        <v>2700000</v>
      </c>
      <c r="F15" s="125">
        <f>'6.Procurement Annex'!M55</f>
        <v>27</v>
      </c>
      <c r="G15" s="4">
        <f>'6.Procurement Annex'!N55</f>
        <v>1</v>
      </c>
      <c r="H15" s="125">
        <f>'6.Procurement Annex'!O55</f>
        <v>27</v>
      </c>
      <c r="I15" s="70" t="str">
        <f>'6.Procurement Annex'!P55</f>
        <v xml:space="preserve">4  X-ray machines 1 for each CHC Curchorem, CHC Canacona &amp; CHC Valpoi and 1 SDH Chicalim @ 12 lakhs. 3 Dental chairs @ Rs 15 lakhs for NGDH-Mapusa, 2- SGDH-Margao .
</v>
      </c>
      <c r="J15" s="70"/>
      <c r="K15" s="125"/>
    </row>
    <row r="16" spans="1:26" ht="12.75" customHeight="1">
      <c r="A16" s="4" t="str">
        <f>'6.Procurement Annex'!A56</f>
        <v>6.1.1.12.2</v>
      </c>
      <c r="B16" s="4"/>
      <c r="C16" s="4" t="str">
        <f>'6.Procurement Annex'!C56</f>
        <v>Any other equipment (please specify)</v>
      </c>
      <c r="D16" s="70" t="str">
        <f>'6.Procurement Annex'!K56</f>
        <v>Total cost</v>
      </c>
      <c r="E16" s="4">
        <f>'6.Procurement Annex'!L56</f>
        <v>1000000</v>
      </c>
      <c r="F16" s="125">
        <f>'6.Procurement Annex'!M56</f>
        <v>10</v>
      </c>
      <c r="G16" s="4">
        <f>'6.Procurement Annex'!N56</f>
        <v>1</v>
      </c>
      <c r="H16" s="125">
        <f>'6.Procurement Annex'!O56</f>
        <v>10</v>
      </c>
      <c r="I16" s="70" t="str">
        <f>'6.Procurement Annex'!P56</f>
        <v xml:space="preserve">Satellite Dental Clinics at both DHs wherein speciality services will be provided to the patients on par with GDC&amp;H. Detailed annexure attached
</v>
      </c>
      <c r="J16" s="70"/>
      <c r="K16" s="125"/>
    </row>
    <row r="17" spans="1:11" ht="12.75" customHeight="1">
      <c r="A17" s="67">
        <f>'6.Procurement Annex'!A141</f>
        <v>6.2</v>
      </c>
      <c r="B17" s="67"/>
      <c r="C17" s="67" t="str">
        <f>'6.Procurement Annex'!C141</f>
        <v xml:space="preserve">Procurement of Drugs and supplies </v>
      </c>
      <c r="D17" s="110"/>
      <c r="E17" s="110"/>
      <c r="F17" s="112"/>
      <c r="G17" s="110"/>
      <c r="H17" s="68">
        <f t="shared" ref="H17:H18" si="4">H18</f>
        <v>30</v>
      </c>
      <c r="I17" s="110"/>
      <c r="J17" s="110"/>
      <c r="K17" s="68">
        <f t="shared" ref="K17:K18" si="5">K18</f>
        <v>0</v>
      </c>
    </row>
    <row r="18" spans="1:11" ht="12.75" customHeight="1">
      <c r="A18" s="78" t="str">
        <f>'6.Procurement Annex'!A196</f>
        <v>6.2.10</v>
      </c>
      <c r="B18" s="78"/>
      <c r="C18" s="78" t="str">
        <f>'6.Procurement Annex'!C196</f>
        <v>Supplies for NOHP</v>
      </c>
      <c r="D18" s="204"/>
      <c r="E18" s="116"/>
      <c r="F18" s="652"/>
      <c r="G18" s="116"/>
      <c r="H18" s="265">
        <f t="shared" si="4"/>
        <v>30</v>
      </c>
      <c r="I18" s="204"/>
      <c r="J18" s="204"/>
      <c r="K18" s="265">
        <f t="shared" si="5"/>
        <v>0</v>
      </c>
    </row>
    <row r="19" spans="1:11" ht="12.75" customHeight="1">
      <c r="A19" s="4" t="str">
        <f>'6.Procurement Annex'!A197</f>
        <v>6.2.10.1</v>
      </c>
      <c r="B19" s="4" t="str">
        <f>'6.Procurement Annex'!B197</f>
        <v>B.16.2.11.2</v>
      </c>
      <c r="C19" s="4" t="str">
        <f>'6.Procurement Annex'!C197</f>
        <v>Consumables for NOHP</v>
      </c>
      <c r="D19" s="70" t="str">
        <f>'6.Procurement Annex'!K197</f>
        <v>Total cost</v>
      </c>
      <c r="E19" s="4">
        <f>'6.Procurement Annex'!L197</f>
        <v>3000000</v>
      </c>
      <c r="F19" s="125">
        <f>'6.Procurement Annex'!M197</f>
        <v>30</v>
      </c>
      <c r="G19" s="4">
        <f>'6.Procurement Annex'!N197</f>
        <v>1</v>
      </c>
      <c r="H19" s="125">
        <f>'6.Procurement Annex'!O197</f>
        <v>30</v>
      </c>
      <c r="I19" s="70" t="str">
        <f>'6.Procurement Annex'!P197</f>
        <v xml:space="preserve">Consumables of Rs 10 lakhs for all peripheral centres.  Additional Rs 20 Lakhs for consumables for DHs satellite clinics. Total Rs 30 Lakhs
</v>
      </c>
      <c r="J19" s="70"/>
      <c r="K19" s="125"/>
    </row>
    <row r="20" spans="1:11" ht="12.75" customHeight="1">
      <c r="A20" s="64">
        <f>'11.IEC-BCC Annex'!A6</f>
        <v>11</v>
      </c>
      <c r="B20" s="64"/>
      <c r="C20" s="64" t="str">
        <f>'11.IEC-BCC Annex'!C6</f>
        <v>IEC/BCC</v>
      </c>
      <c r="D20" s="107"/>
      <c r="E20" s="107"/>
      <c r="F20" s="1035"/>
      <c r="G20" s="107"/>
      <c r="H20" s="65">
        <f t="shared" ref="H20:H22" si="6">H21</f>
        <v>0</v>
      </c>
      <c r="I20" s="107"/>
      <c r="J20" s="107"/>
      <c r="K20" s="65">
        <f t="shared" ref="K20:K22" si="7">K21</f>
        <v>0</v>
      </c>
    </row>
    <row r="21" spans="1:11" ht="12.75" customHeight="1">
      <c r="A21" s="202">
        <f>'11.IEC-BCC Annex'!A89</f>
        <v>0</v>
      </c>
      <c r="B21" s="67"/>
      <c r="C21" s="67" t="str">
        <f>'11.IEC-BCC Annex'!C89</f>
        <v>Other IEC/BCC activities</v>
      </c>
      <c r="D21" s="67"/>
      <c r="E21" s="67"/>
      <c r="F21" s="67"/>
      <c r="G21" s="67"/>
      <c r="H21" s="68">
        <f t="shared" si="6"/>
        <v>0</v>
      </c>
      <c r="I21" s="68"/>
      <c r="J21" s="68"/>
      <c r="K21" s="68">
        <f t="shared" si="7"/>
        <v>0</v>
      </c>
    </row>
    <row r="22" spans="1:11" ht="12.75" customHeight="1">
      <c r="A22" s="78" t="str">
        <f>'11.IEC-BCC Annex'!A97</f>
        <v>11.24.4</v>
      </c>
      <c r="B22" s="78"/>
      <c r="C22" s="78" t="str">
        <f>'11.IEC-BCC Annex'!C97</f>
        <v>Any other IEC/BCC activities</v>
      </c>
      <c r="D22" s="78"/>
      <c r="E22" s="78"/>
      <c r="F22" s="78"/>
      <c r="G22" s="78"/>
      <c r="H22" s="79">
        <f t="shared" si="6"/>
        <v>0</v>
      </c>
      <c r="I22" s="79"/>
      <c r="J22" s="79"/>
      <c r="K22" s="79">
        <f t="shared" si="7"/>
        <v>0</v>
      </c>
    </row>
    <row r="23" spans="1:11" ht="12.75" customHeight="1">
      <c r="A23" s="4" t="str">
        <f>'11.IEC-BCC Annex'!A99</f>
        <v>11.24.4.2</v>
      </c>
      <c r="B23" s="4"/>
      <c r="C23" s="4" t="str">
        <f>'11.IEC-BCC Annex'!C99</f>
        <v>IEC/BCC under NOHP</v>
      </c>
      <c r="D23" s="70">
        <f>'11.IEC-BCC Annex'!K99</f>
        <v>0</v>
      </c>
      <c r="E23" s="4">
        <f>'11.IEC-BCC Annex'!L99</f>
        <v>0</v>
      </c>
      <c r="F23" s="125">
        <f>'11.IEC-BCC Annex'!M99</f>
        <v>0</v>
      </c>
      <c r="G23" s="4">
        <f>'11.IEC-BCC Annex'!N99</f>
        <v>0</v>
      </c>
      <c r="H23" s="125">
        <f>'11.IEC-BCC Annex'!O99</f>
        <v>0</v>
      </c>
      <c r="I23" s="70">
        <f>'11.IEC-BCC Annex'!P99</f>
        <v>0</v>
      </c>
      <c r="J23" s="70"/>
      <c r="K23" s="125"/>
    </row>
    <row r="24" spans="1:11" ht="12.75" customHeight="1">
      <c r="D24" s="917"/>
      <c r="I24" s="917"/>
      <c r="J24" s="917"/>
    </row>
    <row r="25" spans="1:11" ht="12.75" customHeight="1">
      <c r="D25" s="917"/>
      <c r="I25" s="917"/>
      <c r="J25" s="917"/>
    </row>
    <row r="26" spans="1:11" ht="12.75" customHeight="1">
      <c r="D26" s="917"/>
      <c r="I26" s="917"/>
      <c r="J26" s="917"/>
    </row>
    <row r="27" spans="1:11" ht="12.75" customHeight="1">
      <c r="D27" s="917"/>
      <c r="I27" s="917"/>
      <c r="J27" s="917"/>
    </row>
    <row r="28" spans="1:11" ht="12.75" customHeight="1">
      <c r="D28" s="917"/>
      <c r="I28" s="917"/>
      <c r="J28" s="917"/>
    </row>
    <row r="29" spans="1:11" ht="12.75" customHeight="1">
      <c r="D29" s="917"/>
      <c r="I29" s="917"/>
      <c r="J29" s="917"/>
    </row>
    <row r="30" spans="1:11" ht="12.75" customHeight="1">
      <c r="D30" s="917"/>
      <c r="I30" s="917"/>
      <c r="J30" s="917"/>
    </row>
    <row r="31" spans="1:11" ht="12.75" customHeight="1">
      <c r="D31" s="917"/>
      <c r="I31" s="917"/>
      <c r="J31" s="917"/>
    </row>
    <row r="32" spans="1:11" ht="12.75" customHeight="1">
      <c r="D32" s="917"/>
      <c r="I32" s="917"/>
      <c r="J32" s="917"/>
    </row>
    <row r="33" spans="4:10" ht="12.75" customHeight="1">
      <c r="D33" s="917"/>
      <c r="I33" s="917"/>
      <c r="J33" s="917"/>
    </row>
    <row r="34" spans="4:10" ht="12.75" customHeight="1">
      <c r="D34" s="917"/>
      <c r="I34" s="917"/>
      <c r="J34" s="917"/>
    </row>
    <row r="35" spans="4:10" ht="12.75" customHeight="1">
      <c r="D35" s="917"/>
      <c r="I35" s="917"/>
      <c r="J35" s="917"/>
    </row>
    <row r="36" spans="4:10" ht="12.75" customHeight="1">
      <c r="D36" s="917"/>
      <c r="I36" s="917"/>
      <c r="J36" s="917"/>
    </row>
    <row r="37" spans="4:10" ht="12.75" customHeight="1">
      <c r="D37" s="917"/>
      <c r="I37" s="917"/>
      <c r="J37" s="917"/>
    </row>
    <row r="38" spans="4:10" ht="12.75" customHeight="1">
      <c r="D38" s="917"/>
      <c r="I38" s="917"/>
      <c r="J38" s="917"/>
    </row>
    <row r="39" spans="4:10" ht="12.75" customHeight="1">
      <c r="D39" s="917"/>
      <c r="I39" s="917"/>
      <c r="J39" s="917"/>
    </row>
    <row r="40" spans="4:10" ht="12.75" customHeight="1">
      <c r="D40" s="917"/>
      <c r="I40" s="917"/>
      <c r="J40" s="917"/>
    </row>
    <row r="41" spans="4:10" ht="12.75" customHeight="1">
      <c r="D41" s="917"/>
      <c r="I41" s="917"/>
      <c r="J41" s="917"/>
    </row>
    <row r="42" spans="4:10" ht="12.75" customHeight="1">
      <c r="D42" s="917"/>
      <c r="I42" s="917"/>
      <c r="J42" s="917"/>
    </row>
    <row r="43" spans="4:10" ht="12.75" customHeight="1">
      <c r="D43" s="917"/>
      <c r="I43" s="917"/>
      <c r="J43" s="917"/>
    </row>
    <row r="44" spans="4:10" ht="12.75" customHeight="1">
      <c r="D44" s="917"/>
      <c r="I44" s="917"/>
      <c r="J44" s="917"/>
    </row>
    <row r="45" spans="4:10" ht="12.75" customHeight="1">
      <c r="D45" s="917"/>
      <c r="I45" s="917"/>
      <c r="J45" s="917"/>
    </row>
    <row r="46" spans="4:10" ht="12.75" customHeight="1">
      <c r="D46" s="917"/>
      <c r="I46" s="917"/>
      <c r="J46" s="917"/>
    </row>
    <row r="47" spans="4:10" ht="12.75" customHeight="1">
      <c r="D47" s="917"/>
      <c r="I47" s="917"/>
      <c r="J47" s="917"/>
    </row>
    <row r="48" spans="4:10" ht="12.75" customHeight="1">
      <c r="D48" s="917"/>
      <c r="I48" s="917"/>
      <c r="J48" s="917"/>
    </row>
    <row r="49" spans="4:10" ht="12.75" customHeight="1">
      <c r="D49" s="917"/>
      <c r="I49" s="917"/>
      <c r="J49" s="917"/>
    </row>
    <row r="50" spans="4:10" ht="12.75" customHeight="1">
      <c r="D50" s="917"/>
      <c r="I50" s="917"/>
      <c r="J50" s="917"/>
    </row>
    <row r="51" spans="4:10" ht="12.75" customHeight="1">
      <c r="D51" s="917"/>
      <c r="I51" s="917"/>
      <c r="J51" s="917"/>
    </row>
    <row r="52" spans="4:10" ht="12.75" customHeight="1">
      <c r="D52" s="917"/>
      <c r="I52" s="917"/>
      <c r="J52" s="917"/>
    </row>
    <row r="53" spans="4:10" ht="12.75" customHeight="1">
      <c r="D53" s="917"/>
      <c r="I53" s="917"/>
      <c r="J53" s="917"/>
    </row>
    <row r="54" spans="4:10" ht="12.75" customHeight="1">
      <c r="D54" s="917"/>
      <c r="I54" s="917"/>
      <c r="J54" s="917"/>
    </row>
    <row r="55" spans="4:10" ht="12.75" customHeight="1">
      <c r="D55" s="917"/>
      <c r="I55" s="917"/>
      <c r="J55" s="917"/>
    </row>
    <row r="56" spans="4:10" ht="12.75" customHeight="1">
      <c r="D56" s="917"/>
      <c r="I56" s="917"/>
      <c r="J56" s="917"/>
    </row>
    <row r="57" spans="4:10" ht="12.75" customHeight="1">
      <c r="D57" s="917"/>
      <c r="I57" s="917"/>
      <c r="J57" s="917"/>
    </row>
    <row r="58" spans="4:10" ht="12.75" customHeight="1">
      <c r="D58" s="917"/>
      <c r="I58" s="917"/>
      <c r="J58" s="917"/>
    </row>
    <row r="59" spans="4:10" ht="12.75" customHeight="1">
      <c r="D59" s="917"/>
      <c r="I59" s="917"/>
      <c r="J59" s="917"/>
    </row>
    <row r="60" spans="4:10" ht="12.75" customHeight="1">
      <c r="D60" s="917"/>
      <c r="I60" s="917"/>
      <c r="J60" s="917"/>
    </row>
    <row r="61" spans="4:10" ht="12.75" customHeight="1">
      <c r="D61" s="917"/>
      <c r="I61" s="917"/>
      <c r="J61" s="917"/>
    </row>
    <row r="62" spans="4:10" ht="12.75" customHeight="1">
      <c r="D62" s="917"/>
      <c r="I62" s="917"/>
      <c r="J62" s="917"/>
    </row>
    <row r="63" spans="4:10" ht="12.75" customHeight="1">
      <c r="D63" s="917"/>
      <c r="I63" s="917"/>
      <c r="J63" s="917"/>
    </row>
    <row r="64" spans="4:10" ht="12.75" customHeight="1">
      <c r="D64" s="917"/>
      <c r="I64" s="917"/>
      <c r="J64" s="917"/>
    </row>
    <row r="65" spans="4:10" ht="12.75" customHeight="1">
      <c r="D65" s="917"/>
      <c r="I65" s="917"/>
      <c r="J65" s="917"/>
    </row>
    <row r="66" spans="4:10" ht="12.75" customHeight="1">
      <c r="D66" s="917"/>
      <c r="I66" s="917"/>
      <c r="J66" s="917"/>
    </row>
    <row r="67" spans="4:10" ht="12.75" customHeight="1">
      <c r="D67" s="917"/>
      <c r="I67" s="917"/>
      <c r="J67" s="917"/>
    </row>
    <row r="68" spans="4:10" ht="12.75" customHeight="1">
      <c r="D68" s="917"/>
      <c r="I68" s="917"/>
      <c r="J68" s="917"/>
    </row>
    <row r="69" spans="4:10" ht="12.75" customHeight="1">
      <c r="D69" s="917"/>
      <c r="I69" s="917"/>
      <c r="J69" s="917"/>
    </row>
    <row r="70" spans="4:10" ht="12.75" customHeight="1">
      <c r="D70" s="917"/>
      <c r="I70" s="917"/>
      <c r="J70" s="917"/>
    </row>
    <row r="71" spans="4:10" ht="12.75" customHeight="1">
      <c r="D71" s="917"/>
      <c r="I71" s="917"/>
      <c r="J71" s="917"/>
    </row>
    <row r="72" spans="4:10" ht="12.75" customHeight="1">
      <c r="D72" s="917"/>
      <c r="I72" s="917"/>
      <c r="J72" s="917"/>
    </row>
    <row r="73" spans="4:10" ht="12.75" customHeight="1">
      <c r="D73" s="917"/>
      <c r="I73" s="917"/>
      <c r="J73" s="917"/>
    </row>
    <row r="74" spans="4:10" ht="12.75" customHeight="1">
      <c r="D74" s="917"/>
      <c r="I74" s="917"/>
      <c r="J74" s="917"/>
    </row>
    <row r="75" spans="4:10" ht="12.75" customHeight="1">
      <c r="D75" s="917"/>
      <c r="I75" s="917"/>
      <c r="J75" s="917"/>
    </row>
    <row r="76" spans="4:10" ht="12.75" customHeight="1">
      <c r="D76" s="917"/>
      <c r="I76" s="917"/>
      <c r="J76" s="917"/>
    </row>
    <row r="77" spans="4:10" ht="12.75" customHeight="1">
      <c r="D77" s="917"/>
      <c r="I77" s="917"/>
      <c r="J77" s="917"/>
    </row>
    <row r="78" spans="4:10" ht="12.75" customHeight="1">
      <c r="D78" s="917"/>
      <c r="I78" s="917"/>
      <c r="J78" s="917"/>
    </row>
    <row r="79" spans="4:10" ht="12.75" customHeight="1">
      <c r="D79" s="917"/>
      <c r="I79" s="917"/>
      <c r="J79" s="917"/>
    </row>
    <row r="80" spans="4:10" ht="12.75" customHeight="1">
      <c r="D80" s="917"/>
      <c r="I80" s="917"/>
      <c r="J80" s="917"/>
    </row>
    <row r="81" spans="4:10" ht="12.75" customHeight="1">
      <c r="D81" s="917"/>
      <c r="I81" s="917"/>
      <c r="J81" s="917"/>
    </row>
    <row r="82" spans="4:10" ht="12.75" customHeight="1">
      <c r="D82" s="917"/>
      <c r="I82" s="917"/>
      <c r="J82" s="917"/>
    </row>
    <row r="83" spans="4:10" ht="12.75" customHeight="1">
      <c r="D83" s="917"/>
      <c r="I83" s="917"/>
      <c r="J83" s="917"/>
    </row>
    <row r="84" spans="4:10" ht="12.75" customHeight="1">
      <c r="D84" s="917"/>
      <c r="I84" s="917"/>
      <c r="J84" s="917"/>
    </row>
    <row r="85" spans="4:10" ht="12.75" customHeight="1">
      <c r="D85" s="917"/>
      <c r="I85" s="917"/>
      <c r="J85" s="917"/>
    </row>
    <row r="86" spans="4:10" ht="12.75" customHeight="1">
      <c r="D86" s="917"/>
      <c r="I86" s="917"/>
      <c r="J86" s="917"/>
    </row>
    <row r="87" spans="4:10" ht="12.75" customHeight="1">
      <c r="D87" s="917"/>
      <c r="I87" s="917"/>
      <c r="J87" s="917"/>
    </row>
    <row r="88" spans="4:10" ht="12.75" customHeight="1">
      <c r="D88" s="917"/>
      <c r="I88" s="917"/>
      <c r="J88" s="917"/>
    </row>
    <row r="89" spans="4:10" ht="12.75" customHeight="1">
      <c r="D89" s="917"/>
      <c r="I89" s="917"/>
      <c r="J89" s="917"/>
    </row>
    <row r="90" spans="4:10" ht="12.75" customHeight="1">
      <c r="D90" s="917"/>
      <c r="I90" s="917"/>
      <c r="J90" s="917"/>
    </row>
    <row r="91" spans="4:10" ht="12.75" customHeight="1">
      <c r="D91" s="917"/>
      <c r="I91" s="917"/>
      <c r="J91" s="917"/>
    </row>
    <row r="92" spans="4:10" ht="12.75" customHeight="1">
      <c r="D92" s="917"/>
      <c r="I92" s="917"/>
      <c r="J92" s="917"/>
    </row>
    <row r="93" spans="4:10" ht="12.75" customHeight="1">
      <c r="D93" s="917"/>
      <c r="I93" s="917"/>
      <c r="J93" s="917"/>
    </row>
    <row r="94" spans="4:10" ht="12.75" customHeight="1">
      <c r="D94" s="917"/>
      <c r="I94" s="917"/>
      <c r="J94" s="917"/>
    </row>
    <row r="95" spans="4:10" ht="12.75" customHeight="1">
      <c r="D95" s="917"/>
      <c r="I95" s="917"/>
      <c r="J95" s="917"/>
    </row>
    <row r="96" spans="4:10" ht="12.75" customHeight="1">
      <c r="D96" s="917"/>
      <c r="I96" s="917"/>
      <c r="J96" s="917"/>
    </row>
    <row r="97" spans="4:10" ht="12.75" customHeight="1">
      <c r="D97" s="917"/>
      <c r="I97" s="917"/>
      <c r="J97" s="917"/>
    </row>
    <row r="98" spans="4:10" ht="12.75" customHeight="1">
      <c r="D98" s="917"/>
      <c r="I98" s="917"/>
      <c r="J98" s="917"/>
    </row>
    <row r="99" spans="4:10" ht="12.75" customHeight="1">
      <c r="D99" s="917"/>
      <c r="I99" s="917"/>
      <c r="J99" s="917"/>
    </row>
    <row r="100" spans="4:10" ht="12.75" customHeight="1">
      <c r="D100" s="917"/>
      <c r="I100" s="917"/>
      <c r="J100" s="917"/>
    </row>
    <row r="101" spans="4:10" ht="12.75" customHeight="1">
      <c r="D101" s="917"/>
      <c r="I101" s="917"/>
      <c r="J101" s="917"/>
    </row>
    <row r="102" spans="4:10" ht="12.75" customHeight="1">
      <c r="D102" s="917"/>
      <c r="I102" s="917"/>
      <c r="J102" s="917"/>
    </row>
    <row r="103" spans="4:10" ht="12.75" customHeight="1">
      <c r="D103" s="917"/>
      <c r="I103" s="917"/>
      <c r="J103" s="917"/>
    </row>
    <row r="104" spans="4:10" ht="12.75" customHeight="1">
      <c r="D104" s="917"/>
      <c r="I104" s="917"/>
      <c r="J104" s="917"/>
    </row>
    <row r="105" spans="4:10" ht="12.75" customHeight="1">
      <c r="D105" s="917"/>
      <c r="I105" s="917"/>
      <c r="J105" s="917"/>
    </row>
    <row r="106" spans="4:10" ht="12.75" customHeight="1">
      <c r="D106" s="917"/>
      <c r="I106" s="917"/>
      <c r="J106" s="917"/>
    </row>
    <row r="107" spans="4:10" ht="12.75" customHeight="1">
      <c r="D107" s="917"/>
      <c r="I107" s="917"/>
      <c r="J107" s="917"/>
    </row>
    <row r="108" spans="4:10" ht="12.75" customHeight="1">
      <c r="D108" s="917"/>
      <c r="I108" s="917"/>
      <c r="J108" s="917"/>
    </row>
    <row r="109" spans="4:10" ht="12.75" customHeight="1">
      <c r="D109" s="917"/>
      <c r="I109" s="917"/>
      <c r="J109" s="917"/>
    </row>
    <row r="110" spans="4:10" ht="12.75" customHeight="1">
      <c r="D110" s="917"/>
      <c r="I110" s="917"/>
      <c r="J110" s="917"/>
    </row>
    <row r="111" spans="4:10" ht="12.75" customHeight="1">
      <c r="D111" s="917"/>
      <c r="I111" s="917"/>
      <c r="J111" s="917"/>
    </row>
    <row r="112" spans="4:10" ht="12.75" customHeight="1">
      <c r="D112" s="917"/>
      <c r="I112" s="917"/>
      <c r="J112" s="917"/>
    </row>
    <row r="113" spans="4:10" ht="12.75" customHeight="1">
      <c r="D113" s="917"/>
      <c r="I113" s="917"/>
      <c r="J113" s="917"/>
    </row>
    <row r="114" spans="4:10" ht="12.75" customHeight="1">
      <c r="D114" s="917"/>
      <c r="I114" s="917"/>
      <c r="J114" s="917"/>
    </row>
    <row r="115" spans="4:10" ht="12.75" customHeight="1">
      <c r="D115" s="917"/>
      <c r="I115" s="917"/>
      <c r="J115" s="917"/>
    </row>
    <row r="116" spans="4:10" ht="12.75" customHeight="1">
      <c r="D116" s="917"/>
      <c r="I116" s="917"/>
      <c r="J116" s="917"/>
    </row>
    <row r="117" spans="4:10" ht="12.75" customHeight="1">
      <c r="D117" s="917"/>
      <c r="I117" s="917"/>
      <c r="J117" s="917"/>
    </row>
    <row r="118" spans="4:10" ht="12.75" customHeight="1">
      <c r="D118" s="917"/>
      <c r="I118" s="917"/>
      <c r="J118" s="917"/>
    </row>
    <row r="119" spans="4:10" ht="12.75" customHeight="1">
      <c r="D119" s="917"/>
      <c r="I119" s="917"/>
      <c r="J119" s="917"/>
    </row>
    <row r="120" spans="4:10" ht="12.75" customHeight="1">
      <c r="D120" s="917"/>
      <c r="I120" s="917"/>
      <c r="J120" s="917"/>
    </row>
    <row r="121" spans="4:10" ht="12.75" customHeight="1">
      <c r="D121" s="917"/>
      <c r="I121" s="917"/>
      <c r="J121" s="917"/>
    </row>
    <row r="122" spans="4:10" ht="12.75" customHeight="1">
      <c r="D122" s="917"/>
      <c r="I122" s="917"/>
      <c r="J122" s="917"/>
    </row>
    <row r="123" spans="4:10" ht="12.75" customHeight="1">
      <c r="D123" s="917"/>
      <c r="I123" s="917"/>
      <c r="J123" s="917"/>
    </row>
    <row r="124" spans="4:10" ht="12.75" customHeight="1">
      <c r="D124" s="917"/>
      <c r="I124" s="917"/>
      <c r="J124" s="917"/>
    </row>
    <row r="125" spans="4:10" ht="12.75" customHeight="1">
      <c r="D125" s="917"/>
      <c r="I125" s="917"/>
      <c r="J125" s="917"/>
    </row>
    <row r="126" spans="4:10" ht="12.75" customHeight="1">
      <c r="D126" s="917"/>
      <c r="I126" s="917"/>
      <c r="J126" s="917"/>
    </row>
    <row r="127" spans="4:10" ht="12.75" customHeight="1">
      <c r="D127" s="917"/>
      <c r="I127" s="917"/>
      <c r="J127" s="917"/>
    </row>
    <row r="128" spans="4:10" ht="12.75" customHeight="1">
      <c r="D128" s="917"/>
      <c r="I128" s="917"/>
      <c r="J128" s="917"/>
    </row>
    <row r="129" spans="4:10" ht="12.75" customHeight="1">
      <c r="D129" s="917"/>
      <c r="I129" s="917"/>
      <c r="J129" s="917"/>
    </row>
    <row r="130" spans="4:10" ht="12.75" customHeight="1">
      <c r="D130" s="917"/>
      <c r="I130" s="917"/>
      <c r="J130" s="917"/>
    </row>
    <row r="131" spans="4:10" ht="12.75" customHeight="1">
      <c r="D131" s="917"/>
      <c r="I131" s="917"/>
      <c r="J131" s="917"/>
    </row>
    <row r="132" spans="4:10" ht="12.75" customHeight="1">
      <c r="D132" s="917"/>
      <c r="I132" s="917"/>
      <c r="J132" s="917"/>
    </row>
    <row r="133" spans="4:10" ht="12.75" customHeight="1">
      <c r="D133" s="917"/>
      <c r="I133" s="917"/>
      <c r="J133" s="917"/>
    </row>
    <row r="134" spans="4:10" ht="12.75" customHeight="1">
      <c r="D134" s="917"/>
      <c r="I134" s="917"/>
      <c r="J134" s="917"/>
    </row>
    <row r="135" spans="4:10" ht="12.75" customHeight="1">
      <c r="D135" s="917"/>
      <c r="I135" s="917"/>
      <c r="J135" s="917"/>
    </row>
    <row r="136" spans="4:10" ht="12.75" customHeight="1">
      <c r="D136" s="917"/>
      <c r="I136" s="917"/>
      <c r="J136" s="917"/>
    </row>
    <row r="137" spans="4:10" ht="12.75" customHeight="1">
      <c r="D137" s="917"/>
      <c r="I137" s="917"/>
      <c r="J137" s="917"/>
    </row>
    <row r="138" spans="4:10" ht="12.75" customHeight="1">
      <c r="D138" s="917"/>
      <c r="I138" s="917"/>
      <c r="J138" s="917"/>
    </row>
    <row r="139" spans="4:10" ht="12.75" customHeight="1">
      <c r="D139" s="917"/>
      <c r="I139" s="917"/>
      <c r="J139" s="917"/>
    </row>
    <row r="140" spans="4:10" ht="12.75" customHeight="1">
      <c r="D140" s="917"/>
      <c r="I140" s="917"/>
      <c r="J140" s="917"/>
    </row>
    <row r="141" spans="4:10" ht="12.75" customHeight="1">
      <c r="D141" s="917"/>
      <c r="I141" s="917"/>
      <c r="J141" s="917"/>
    </row>
    <row r="142" spans="4:10" ht="12.75" customHeight="1">
      <c r="D142" s="917"/>
      <c r="I142" s="917"/>
      <c r="J142" s="917"/>
    </row>
    <row r="143" spans="4:10" ht="12.75" customHeight="1">
      <c r="D143" s="917"/>
      <c r="I143" s="917"/>
      <c r="J143" s="917"/>
    </row>
    <row r="144" spans="4:10" ht="12.75" customHeight="1">
      <c r="D144" s="917"/>
      <c r="I144" s="917"/>
      <c r="J144" s="917"/>
    </row>
    <row r="145" spans="4:10" ht="12.75" customHeight="1">
      <c r="D145" s="917"/>
      <c r="I145" s="917"/>
      <c r="J145" s="917"/>
    </row>
    <row r="146" spans="4:10" ht="12.75" customHeight="1">
      <c r="D146" s="917"/>
      <c r="I146" s="917"/>
      <c r="J146" s="917"/>
    </row>
    <row r="147" spans="4:10" ht="12.75" customHeight="1">
      <c r="D147" s="917"/>
      <c r="I147" s="917"/>
      <c r="J147" s="917"/>
    </row>
    <row r="148" spans="4:10" ht="12.75" customHeight="1">
      <c r="D148" s="917"/>
      <c r="I148" s="917"/>
      <c r="J148" s="917"/>
    </row>
    <row r="149" spans="4:10" ht="12.75" customHeight="1">
      <c r="D149" s="917"/>
      <c r="I149" s="917"/>
      <c r="J149" s="917"/>
    </row>
    <row r="150" spans="4:10" ht="12.75" customHeight="1">
      <c r="D150" s="917"/>
      <c r="I150" s="917"/>
      <c r="J150" s="917"/>
    </row>
    <row r="151" spans="4:10" ht="12.75" customHeight="1">
      <c r="D151" s="917"/>
      <c r="I151" s="917"/>
      <c r="J151" s="917"/>
    </row>
    <row r="152" spans="4:10" ht="12.75" customHeight="1">
      <c r="D152" s="917"/>
      <c r="I152" s="917"/>
      <c r="J152" s="917"/>
    </row>
    <row r="153" spans="4:10" ht="12.75" customHeight="1">
      <c r="D153" s="917"/>
      <c r="I153" s="917"/>
      <c r="J153" s="917"/>
    </row>
    <row r="154" spans="4:10" ht="12.75" customHeight="1">
      <c r="D154" s="917"/>
      <c r="I154" s="917"/>
      <c r="J154" s="917"/>
    </row>
    <row r="155" spans="4:10" ht="12.75" customHeight="1">
      <c r="D155" s="917"/>
      <c r="I155" s="917"/>
      <c r="J155" s="917"/>
    </row>
    <row r="156" spans="4:10" ht="12.75" customHeight="1">
      <c r="D156" s="917"/>
      <c r="I156" s="917"/>
      <c r="J156" s="917"/>
    </row>
    <row r="157" spans="4:10" ht="12.75" customHeight="1">
      <c r="D157" s="917"/>
      <c r="I157" s="917"/>
      <c r="J157" s="917"/>
    </row>
    <row r="158" spans="4:10" ht="12.75" customHeight="1">
      <c r="D158" s="917"/>
      <c r="I158" s="917"/>
      <c r="J158" s="917"/>
    </row>
    <row r="159" spans="4:10" ht="12.75" customHeight="1">
      <c r="D159" s="917"/>
      <c r="I159" s="917"/>
      <c r="J159" s="917"/>
    </row>
    <row r="160" spans="4:10" ht="12.75" customHeight="1">
      <c r="D160" s="917"/>
      <c r="I160" s="917"/>
      <c r="J160" s="917"/>
    </row>
    <row r="161" spans="4:10" ht="12.75" customHeight="1">
      <c r="D161" s="917"/>
      <c r="I161" s="917"/>
      <c r="J161" s="917"/>
    </row>
    <row r="162" spans="4:10" ht="12.75" customHeight="1">
      <c r="D162" s="917"/>
      <c r="I162" s="917"/>
      <c r="J162" s="917"/>
    </row>
    <row r="163" spans="4:10" ht="12.75" customHeight="1">
      <c r="D163" s="917"/>
      <c r="I163" s="917"/>
      <c r="J163" s="917"/>
    </row>
    <row r="164" spans="4:10" ht="12.75" customHeight="1">
      <c r="D164" s="917"/>
      <c r="I164" s="917"/>
      <c r="J164" s="917"/>
    </row>
    <row r="165" spans="4:10" ht="12.75" customHeight="1">
      <c r="D165" s="917"/>
      <c r="I165" s="917"/>
      <c r="J165" s="917"/>
    </row>
    <row r="166" spans="4:10" ht="12.75" customHeight="1">
      <c r="D166" s="917"/>
      <c r="I166" s="917"/>
      <c r="J166" s="917"/>
    </row>
    <row r="167" spans="4:10" ht="12.75" customHeight="1">
      <c r="D167" s="917"/>
      <c r="I167" s="917"/>
      <c r="J167" s="917"/>
    </row>
    <row r="168" spans="4:10" ht="12.75" customHeight="1">
      <c r="D168" s="917"/>
      <c r="I168" s="917"/>
      <c r="J168" s="917"/>
    </row>
    <row r="169" spans="4:10" ht="12.75" customHeight="1">
      <c r="D169" s="917"/>
      <c r="I169" s="917"/>
      <c r="J169" s="917"/>
    </row>
    <row r="170" spans="4:10" ht="12.75" customHeight="1">
      <c r="D170" s="917"/>
      <c r="I170" s="917"/>
      <c r="J170" s="917"/>
    </row>
    <row r="171" spans="4:10" ht="12.75" customHeight="1">
      <c r="D171" s="917"/>
      <c r="I171" s="917"/>
      <c r="J171" s="917"/>
    </row>
    <row r="172" spans="4:10" ht="12.75" customHeight="1">
      <c r="D172" s="917"/>
      <c r="I172" s="917"/>
      <c r="J172" s="917"/>
    </row>
    <row r="173" spans="4:10" ht="12.75" customHeight="1">
      <c r="D173" s="917"/>
      <c r="I173" s="917"/>
      <c r="J173" s="917"/>
    </row>
    <row r="174" spans="4:10" ht="12.75" customHeight="1">
      <c r="D174" s="917"/>
      <c r="I174" s="917"/>
      <c r="J174" s="917"/>
    </row>
    <row r="175" spans="4:10" ht="12.75" customHeight="1">
      <c r="D175" s="917"/>
      <c r="I175" s="917"/>
      <c r="J175" s="917"/>
    </row>
    <row r="176" spans="4:10" ht="12.75" customHeight="1">
      <c r="D176" s="917"/>
      <c r="I176" s="917"/>
      <c r="J176" s="917"/>
    </row>
    <row r="177" spans="4:10" ht="12.75" customHeight="1">
      <c r="D177" s="917"/>
      <c r="I177" s="917"/>
      <c r="J177" s="917"/>
    </row>
    <row r="178" spans="4:10" ht="12.75" customHeight="1">
      <c r="D178" s="917"/>
      <c r="I178" s="917"/>
      <c r="J178" s="917"/>
    </row>
    <row r="179" spans="4:10" ht="12.75" customHeight="1">
      <c r="D179" s="917"/>
      <c r="I179" s="917"/>
      <c r="J179" s="917"/>
    </row>
    <row r="180" spans="4:10" ht="12.75" customHeight="1">
      <c r="D180" s="917"/>
      <c r="I180" s="917"/>
      <c r="J180" s="917"/>
    </row>
    <row r="181" spans="4:10" ht="12.75" customHeight="1">
      <c r="D181" s="917"/>
      <c r="I181" s="917"/>
      <c r="J181" s="917"/>
    </row>
    <row r="182" spans="4:10" ht="12.75" customHeight="1">
      <c r="D182" s="917"/>
      <c r="I182" s="917"/>
      <c r="J182" s="917"/>
    </row>
    <row r="183" spans="4:10" ht="12.75" customHeight="1">
      <c r="D183" s="917"/>
      <c r="I183" s="917"/>
      <c r="J183" s="917"/>
    </row>
    <row r="184" spans="4:10" ht="12.75" customHeight="1">
      <c r="D184" s="917"/>
      <c r="I184" s="917"/>
      <c r="J184" s="917"/>
    </row>
    <row r="185" spans="4:10" ht="12.75" customHeight="1">
      <c r="D185" s="917"/>
      <c r="I185" s="917"/>
      <c r="J185" s="917"/>
    </row>
    <row r="186" spans="4:10" ht="12.75" customHeight="1">
      <c r="D186" s="917"/>
      <c r="I186" s="917"/>
      <c r="J186" s="917"/>
    </row>
    <row r="187" spans="4:10" ht="12.75" customHeight="1">
      <c r="D187" s="917"/>
      <c r="I187" s="917"/>
      <c r="J187" s="917"/>
    </row>
    <row r="188" spans="4:10" ht="12.75" customHeight="1">
      <c r="D188" s="917"/>
      <c r="I188" s="917"/>
      <c r="J188" s="917"/>
    </row>
    <row r="189" spans="4:10" ht="12.75" customHeight="1">
      <c r="D189" s="917"/>
      <c r="I189" s="917"/>
      <c r="J189" s="917"/>
    </row>
    <row r="190" spans="4:10" ht="12.75" customHeight="1">
      <c r="D190" s="917"/>
      <c r="I190" s="917"/>
      <c r="J190" s="917"/>
    </row>
    <row r="191" spans="4:10" ht="12.75" customHeight="1">
      <c r="D191" s="917"/>
      <c r="I191" s="917"/>
      <c r="J191" s="917"/>
    </row>
    <row r="192" spans="4:10" ht="12.75" customHeight="1">
      <c r="D192" s="917"/>
      <c r="I192" s="917"/>
      <c r="J192" s="917"/>
    </row>
    <row r="193" spans="4:10" ht="12.75" customHeight="1">
      <c r="D193" s="917"/>
      <c r="I193" s="917"/>
      <c r="J193" s="917"/>
    </row>
    <row r="194" spans="4:10" ht="12.75" customHeight="1">
      <c r="D194" s="917"/>
      <c r="I194" s="917"/>
      <c r="J194" s="917"/>
    </row>
    <row r="195" spans="4:10" ht="12.75" customHeight="1">
      <c r="D195" s="917"/>
      <c r="I195" s="917"/>
      <c r="J195" s="917"/>
    </row>
    <row r="196" spans="4:10" ht="12.75" customHeight="1">
      <c r="D196" s="917"/>
      <c r="I196" s="917"/>
      <c r="J196" s="917"/>
    </row>
    <row r="197" spans="4:10" ht="12.75" customHeight="1">
      <c r="D197" s="917"/>
      <c r="I197" s="917"/>
      <c r="J197" s="917"/>
    </row>
    <row r="198" spans="4:10" ht="12.75" customHeight="1">
      <c r="D198" s="917"/>
      <c r="I198" s="917"/>
      <c r="J198" s="917"/>
    </row>
    <row r="199" spans="4:10" ht="12.75" customHeight="1">
      <c r="D199" s="917"/>
      <c r="I199" s="917"/>
      <c r="J199" s="917"/>
    </row>
    <row r="200" spans="4:10" ht="12.75" customHeight="1">
      <c r="D200" s="917"/>
      <c r="I200" s="917"/>
      <c r="J200" s="917"/>
    </row>
    <row r="201" spans="4:10" ht="12.75" customHeight="1">
      <c r="D201" s="917"/>
      <c r="I201" s="917"/>
      <c r="J201" s="917"/>
    </row>
    <row r="202" spans="4:10" ht="12.75" customHeight="1">
      <c r="D202" s="917"/>
      <c r="I202" s="917"/>
      <c r="J202" s="917"/>
    </row>
    <row r="203" spans="4:10" ht="12.75" customHeight="1">
      <c r="D203" s="917"/>
      <c r="I203" s="917"/>
      <c r="J203" s="917"/>
    </row>
    <row r="204" spans="4:10" ht="12.75" customHeight="1">
      <c r="D204" s="917"/>
      <c r="I204" s="917"/>
      <c r="J204" s="917"/>
    </row>
    <row r="205" spans="4:10" ht="12.75" customHeight="1">
      <c r="D205" s="917"/>
      <c r="I205" s="917"/>
      <c r="J205" s="917"/>
    </row>
    <row r="206" spans="4:10" ht="12.75" customHeight="1">
      <c r="D206" s="917"/>
      <c r="I206" s="917"/>
      <c r="J206" s="917"/>
    </row>
    <row r="207" spans="4:10" ht="12.75" customHeight="1">
      <c r="D207" s="917"/>
      <c r="I207" s="917"/>
      <c r="J207" s="917"/>
    </row>
    <row r="208" spans="4:10" ht="12.75" customHeight="1">
      <c r="D208" s="917"/>
      <c r="I208" s="917"/>
      <c r="J208" s="917"/>
    </row>
    <row r="209" spans="4:10" ht="12.75" customHeight="1">
      <c r="D209" s="917"/>
      <c r="I209" s="917"/>
      <c r="J209" s="917"/>
    </row>
    <row r="210" spans="4:10" ht="12.75" customHeight="1">
      <c r="D210" s="917"/>
      <c r="I210" s="917"/>
      <c r="J210" s="917"/>
    </row>
    <row r="211" spans="4:10" ht="12.75" customHeight="1">
      <c r="D211" s="917"/>
      <c r="I211" s="917"/>
      <c r="J211" s="917"/>
    </row>
    <row r="212" spans="4:10" ht="12.75" customHeight="1">
      <c r="D212" s="917"/>
      <c r="I212" s="917"/>
      <c r="J212" s="917"/>
    </row>
    <row r="213" spans="4:10" ht="12.75" customHeight="1">
      <c r="D213" s="917"/>
      <c r="I213" s="917"/>
      <c r="J213" s="917"/>
    </row>
    <row r="214" spans="4:10" ht="12.75" customHeight="1">
      <c r="D214" s="917"/>
      <c r="I214" s="917"/>
      <c r="J214" s="917"/>
    </row>
    <row r="215" spans="4:10" ht="12.75" customHeight="1">
      <c r="D215" s="917"/>
      <c r="I215" s="917"/>
      <c r="J215" s="917"/>
    </row>
    <row r="216" spans="4:10" ht="12.75" customHeight="1">
      <c r="D216" s="917"/>
      <c r="I216" s="917"/>
      <c r="J216" s="917"/>
    </row>
    <row r="217" spans="4:10" ht="12.75" customHeight="1">
      <c r="D217" s="917"/>
      <c r="I217" s="917"/>
      <c r="J217" s="917"/>
    </row>
    <row r="218" spans="4:10" ht="12.75" customHeight="1">
      <c r="D218" s="917"/>
      <c r="I218" s="917"/>
      <c r="J218" s="917"/>
    </row>
    <row r="219" spans="4:10" ht="12.75" customHeight="1">
      <c r="D219" s="917"/>
      <c r="I219" s="917"/>
      <c r="J219" s="917"/>
    </row>
    <row r="220" spans="4:10" ht="12.75" customHeight="1">
      <c r="D220" s="917"/>
      <c r="I220" s="917"/>
      <c r="J220" s="917"/>
    </row>
    <row r="221" spans="4:10" ht="12.75" customHeight="1">
      <c r="D221" s="917"/>
      <c r="I221" s="917"/>
      <c r="J221" s="917"/>
    </row>
    <row r="222" spans="4:10" ht="12.75" customHeight="1">
      <c r="D222" s="917"/>
      <c r="I222" s="917"/>
      <c r="J222" s="917"/>
    </row>
    <row r="223" spans="4:10" ht="12.75" customHeight="1">
      <c r="D223" s="917"/>
      <c r="I223" s="917"/>
      <c r="J223" s="917"/>
    </row>
    <row r="224" spans="4:1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23"/>
  <mergeCells count="2">
    <mergeCell ref="A1:K1"/>
    <mergeCell ref="E3:H3"/>
  </mergeCells>
  <pageMargins left="0.7" right="0.7" top="0.75" bottom="0.75" header="0" footer="0"/>
  <pageSetup orientation="landscape"/>
</worksheet>
</file>

<file path=xl/worksheets/sheet37.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2" width="10.85546875" customWidth="1"/>
    <col min="3" max="3" width="43.140625" customWidth="1"/>
    <col min="4" max="8" width="10.85546875" customWidth="1"/>
    <col min="9" max="9" width="35.140625" customWidth="1"/>
    <col min="10" max="10" width="43.85546875" customWidth="1"/>
    <col min="11" max="11" width="13.85546875" customWidth="1"/>
    <col min="12" max="26" width="10.85546875" customWidth="1"/>
  </cols>
  <sheetData>
    <row r="1" spans="1:26" ht="12.75" customHeight="1">
      <c r="A1" s="1199" t="s">
        <v>5848</v>
      </c>
      <c r="B1" s="1177"/>
      <c r="C1" s="1177"/>
      <c r="D1" s="1177"/>
      <c r="E1" s="1177"/>
      <c r="F1" s="1177"/>
      <c r="G1" s="1177"/>
      <c r="H1" s="1177"/>
      <c r="I1" s="1177"/>
      <c r="J1" s="1177"/>
      <c r="K1" s="1177"/>
      <c r="L1" s="7"/>
      <c r="M1" s="7"/>
      <c r="N1" s="7"/>
      <c r="O1" s="7"/>
      <c r="P1" s="7"/>
      <c r="Q1" s="7"/>
      <c r="R1" s="7"/>
      <c r="S1" s="7"/>
      <c r="T1" s="7"/>
      <c r="U1" s="7"/>
      <c r="V1" s="7"/>
      <c r="W1" s="7"/>
      <c r="X1" s="7"/>
      <c r="Y1" s="7"/>
      <c r="Z1" s="7"/>
    </row>
    <row r="2" spans="1:26" ht="12.75" customHeight="1">
      <c r="A2" s="97" t="str">
        <f>HYPERLINK("#Index!F14", "Index Pg")</f>
        <v>Index Pg</v>
      </c>
      <c r="B2" s="96"/>
      <c r="C2" s="60" t="str">
        <f>HYPERLINK("#'Budget Summary II'!A3:B5", "Budget Summary II")</f>
        <v>Budget Summary II</v>
      </c>
      <c r="D2" s="333"/>
      <c r="E2" s="333"/>
      <c r="F2" s="333"/>
      <c r="G2" s="333"/>
      <c r="H2" s="333"/>
      <c r="I2" s="333"/>
      <c r="J2" s="333"/>
      <c r="K2" s="766"/>
      <c r="L2" s="7"/>
      <c r="M2" s="7"/>
      <c r="N2" s="7"/>
      <c r="O2" s="7"/>
      <c r="P2" s="7"/>
      <c r="Q2" s="7"/>
      <c r="R2" s="7"/>
      <c r="S2" s="7"/>
      <c r="T2" s="7"/>
      <c r="U2" s="7"/>
      <c r="V2" s="7"/>
      <c r="W2" s="7"/>
      <c r="X2" s="7"/>
      <c r="Y2" s="7"/>
      <c r="Z2" s="7"/>
    </row>
    <row r="3" spans="1:26" ht="12.75" customHeight="1">
      <c r="A3" s="63" t="s">
        <v>150</v>
      </c>
      <c r="B3" s="63" t="s">
        <v>151</v>
      </c>
      <c r="C3" s="63" t="s">
        <v>12</v>
      </c>
      <c r="D3" s="63" t="s">
        <v>431</v>
      </c>
      <c r="E3" s="1174" t="s">
        <v>5849</v>
      </c>
      <c r="F3" s="1160"/>
      <c r="G3" s="1160"/>
      <c r="H3" s="1158"/>
      <c r="I3" s="63" t="s">
        <v>433</v>
      </c>
      <c r="J3" s="63" t="s">
        <v>435</v>
      </c>
      <c r="K3" s="106" t="s">
        <v>434</v>
      </c>
      <c r="L3" s="1032"/>
      <c r="M3" s="1032"/>
      <c r="N3" s="1032"/>
      <c r="O3" s="1032"/>
      <c r="P3" s="1032"/>
      <c r="Q3" s="1032"/>
      <c r="R3" s="1032"/>
      <c r="S3" s="1032"/>
      <c r="T3" s="1032"/>
      <c r="U3" s="1032"/>
      <c r="V3" s="1032"/>
      <c r="W3" s="1032"/>
      <c r="X3" s="1032"/>
      <c r="Y3" s="1032"/>
      <c r="Z3" s="1032"/>
    </row>
    <row r="4" spans="1:26" ht="12.75" customHeight="1">
      <c r="A4" s="63"/>
      <c r="B4" s="63"/>
      <c r="C4" s="63"/>
      <c r="D4" s="63"/>
      <c r="E4" s="63" t="s">
        <v>442</v>
      </c>
      <c r="F4" s="106" t="s">
        <v>443</v>
      </c>
      <c r="G4" s="63" t="s">
        <v>444</v>
      </c>
      <c r="H4" s="106" t="s">
        <v>445</v>
      </c>
      <c r="I4" s="63"/>
      <c r="J4" s="63"/>
      <c r="K4" s="106"/>
      <c r="L4" s="336"/>
      <c r="M4" s="336"/>
      <c r="N4" s="336"/>
      <c r="O4" s="336"/>
      <c r="P4" s="336"/>
      <c r="Q4" s="336"/>
      <c r="R4" s="336"/>
      <c r="S4" s="336"/>
      <c r="T4" s="336"/>
      <c r="U4" s="336"/>
      <c r="V4" s="336"/>
      <c r="W4" s="336"/>
      <c r="X4" s="336"/>
      <c r="Y4" s="336"/>
      <c r="Z4" s="336"/>
    </row>
    <row r="5" spans="1:26" ht="12.75" customHeight="1">
      <c r="A5" s="1015"/>
      <c r="B5" s="1015"/>
      <c r="C5" s="1014" t="s">
        <v>5850</v>
      </c>
      <c r="D5" s="1014"/>
      <c r="E5" s="1013"/>
      <c r="F5" s="1018"/>
      <c r="G5" s="1013"/>
      <c r="H5" s="1018">
        <f>H26+H21+H15+H10+H6</f>
        <v>23</v>
      </c>
      <c r="I5" s="1014"/>
      <c r="J5" s="1014"/>
      <c r="K5" s="1018">
        <f>K26+K21+K15+K10+K6</f>
        <v>0</v>
      </c>
      <c r="L5" s="1030"/>
      <c r="M5" s="1030"/>
      <c r="N5" s="1030"/>
      <c r="O5" s="1030"/>
      <c r="P5" s="1030"/>
      <c r="Q5" s="1030"/>
      <c r="R5" s="1030"/>
      <c r="S5" s="1030"/>
      <c r="T5" s="1030"/>
      <c r="U5" s="1030"/>
      <c r="V5" s="1030"/>
      <c r="W5" s="1030"/>
      <c r="X5" s="1030"/>
      <c r="Y5" s="1030"/>
      <c r="Z5" s="1030"/>
    </row>
    <row r="6" spans="1:26" ht="12.75" customHeight="1">
      <c r="A6" s="1076">
        <f>'1.SD Facility Based Annex'!A6</f>
        <v>1</v>
      </c>
      <c r="B6" s="1076"/>
      <c r="C6" s="64" t="str">
        <f>'1.SD Facility Based Annex'!C6</f>
        <v>Service Delivery - Facility Based</v>
      </c>
      <c r="D6" s="1076"/>
      <c r="E6" s="1076"/>
      <c r="F6" s="1076"/>
      <c r="G6" s="1076"/>
      <c r="H6" s="1077">
        <f t="shared" ref="H6:H8" si="0">H7</f>
        <v>10</v>
      </c>
      <c r="I6" s="1076"/>
      <c r="J6" s="1076"/>
      <c r="K6" s="1077">
        <f t="shared" ref="K6:K8" si="1">K7</f>
        <v>0</v>
      </c>
      <c r="L6" s="19"/>
      <c r="M6" s="19"/>
      <c r="N6" s="19"/>
      <c r="O6" s="19"/>
      <c r="P6" s="19"/>
      <c r="Q6" s="19"/>
      <c r="R6" s="19"/>
      <c r="S6" s="19"/>
      <c r="T6" s="19"/>
      <c r="U6" s="19"/>
      <c r="V6" s="19"/>
      <c r="W6" s="19"/>
      <c r="X6" s="19"/>
      <c r="Y6" s="19"/>
      <c r="Z6" s="19"/>
    </row>
    <row r="7" spans="1:26" ht="12.75" customHeight="1">
      <c r="A7" s="624">
        <f>'1.SD Facility Based Annex'!A81</f>
        <v>1.3</v>
      </c>
      <c r="B7" s="624"/>
      <c r="C7" s="67" t="str">
        <f>'1.SD Facility Based Annex'!C81</f>
        <v>Operating Expenses</v>
      </c>
      <c r="D7" s="1093"/>
      <c r="E7" s="1094"/>
      <c r="F7" s="1094"/>
      <c r="G7" s="1095"/>
      <c r="H7" s="1096">
        <f t="shared" si="0"/>
        <v>10</v>
      </c>
      <c r="I7" s="1093"/>
      <c r="J7" s="624"/>
      <c r="K7" s="1096">
        <f t="shared" si="1"/>
        <v>0</v>
      </c>
      <c r="L7" s="19"/>
      <c r="M7" s="19"/>
      <c r="N7" s="19"/>
      <c r="O7" s="19"/>
      <c r="P7" s="19"/>
      <c r="Q7" s="19"/>
      <c r="R7" s="19"/>
      <c r="S7" s="19"/>
      <c r="T7" s="19"/>
      <c r="U7" s="19"/>
      <c r="V7" s="19"/>
      <c r="W7" s="19"/>
      <c r="X7" s="19"/>
      <c r="Y7" s="19"/>
      <c r="Z7" s="19"/>
    </row>
    <row r="8" spans="1:26" ht="12.75" customHeight="1">
      <c r="A8" s="78" t="str">
        <f>'1.SD Facility Based Annex'!A107</f>
        <v>1.3.2</v>
      </c>
      <c r="B8" s="78"/>
      <c r="C8" s="78" t="str">
        <f>'1.SD Facility Based Annex'!C107</f>
        <v>Other operating expenses</v>
      </c>
      <c r="D8" s="78"/>
      <c r="E8" s="116"/>
      <c r="F8" s="116"/>
      <c r="G8" s="117"/>
      <c r="H8" s="265">
        <f t="shared" si="0"/>
        <v>10</v>
      </c>
      <c r="I8" s="78"/>
      <c r="J8" s="78"/>
      <c r="K8" s="265">
        <f t="shared" si="1"/>
        <v>0</v>
      </c>
      <c r="L8" s="19"/>
      <c r="M8" s="19"/>
      <c r="N8" s="19"/>
      <c r="O8" s="19"/>
      <c r="P8" s="19"/>
      <c r="Q8" s="19"/>
      <c r="R8" s="19"/>
      <c r="S8" s="19"/>
      <c r="T8" s="19"/>
      <c r="U8" s="19"/>
      <c r="V8" s="19"/>
      <c r="W8" s="19"/>
      <c r="X8" s="19"/>
      <c r="Y8" s="19"/>
      <c r="Z8" s="19"/>
    </row>
    <row r="9" spans="1:26" ht="12.75" customHeight="1">
      <c r="A9" s="42" t="str">
        <f>+'1.SD Facility Based Annex'!A112</f>
        <v>1.3.2.5</v>
      </c>
      <c r="B9" s="42" t="str">
        <f>+'1.SD Facility Based Annex'!B112</f>
        <v>B.27.1.3</v>
      </c>
      <c r="C9" s="4" t="str">
        <f>+'1.SD Facility Based Annex'!C112</f>
        <v>Miscellaneous including Travel/ POL/ Stationary/ Communications/ Drugs etc.</v>
      </c>
      <c r="D9" s="304" t="str">
        <f>+'1.SD Facility Based Annex'!K112</f>
        <v>Per District</v>
      </c>
      <c r="E9" s="35">
        <f>+'1.SD Facility Based Annex'!L112</f>
        <v>500000</v>
      </c>
      <c r="F9" s="35">
        <f>+'1.SD Facility Based Annex'!M112</f>
        <v>5</v>
      </c>
      <c r="G9" s="42">
        <f>+'1.SD Facility Based Annex'!N112</f>
        <v>2</v>
      </c>
      <c r="H9" s="35">
        <f>+'1.SD Facility Based Annex'!O112</f>
        <v>10</v>
      </c>
      <c r="I9" s="304" t="str">
        <f>+'1.SD Facility Based Annex'!P112</f>
        <v>Drugs, equipments and other resources required for upgrading DH &amp; SDH to provide palliative care</v>
      </c>
      <c r="J9" s="304"/>
      <c r="K9" s="35"/>
      <c r="L9" s="19"/>
      <c r="M9" s="19"/>
      <c r="N9" s="19"/>
      <c r="O9" s="19"/>
      <c r="P9" s="19"/>
      <c r="Q9" s="19"/>
      <c r="R9" s="19"/>
      <c r="S9" s="19"/>
      <c r="T9" s="19"/>
      <c r="U9" s="19"/>
      <c r="V9" s="19"/>
      <c r="W9" s="19"/>
      <c r="X9" s="19"/>
      <c r="Y9" s="19"/>
      <c r="Z9" s="19"/>
    </row>
    <row r="10" spans="1:26" ht="12.75" customHeight="1">
      <c r="A10" s="64">
        <f>'5.Infrastructure Annex'!A6</f>
        <v>5</v>
      </c>
      <c r="B10" s="64"/>
      <c r="C10" s="64" t="str">
        <f>'5.Infrastructure Annex'!C6</f>
        <v>Infrastructure</v>
      </c>
      <c r="D10" s="64"/>
      <c r="E10" s="108"/>
      <c r="F10" s="757"/>
      <c r="G10" s="108"/>
      <c r="H10" s="65">
        <f t="shared" ref="H10:H13" si="2">H11</f>
        <v>10</v>
      </c>
      <c r="I10" s="64"/>
      <c r="J10" s="64"/>
      <c r="K10" s="65">
        <f t="shared" ref="K10:K13" si="3">K11</f>
        <v>0</v>
      </c>
      <c r="L10" s="19"/>
      <c r="M10" s="19"/>
      <c r="N10" s="19"/>
      <c r="O10" s="19"/>
      <c r="P10" s="19"/>
      <c r="Q10" s="19"/>
      <c r="R10" s="19"/>
      <c r="S10" s="19"/>
      <c r="T10" s="19"/>
      <c r="U10" s="19"/>
      <c r="V10" s="19"/>
      <c r="W10" s="19"/>
      <c r="X10" s="19"/>
      <c r="Y10" s="19"/>
      <c r="Z10" s="19"/>
    </row>
    <row r="11" spans="1:26" ht="12.75" customHeight="1">
      <c r="A11" s="67">
        <f>'5.Infrastructure Annex'!A7</f>
        <v>5.0999999999999996</v>
      </c>
      <c r="B11" s="67"/>
      <c r="C11" s="67" t="str">
        <f>'5.Infrastructure Annex'!C7</f>
        <v>Upgradation of existing facilities as per IPHS norms including staff quarters</v>
      </c>
      <c r="D11" s="110"/>
      <c r="E11" s="113"/>
      <c r="F11" s="669"/>
      <c r="G11" s="115"/>
      <c r="H11" s="203">
        <f t="shared" si="2"/>
        <v>10</v>
      </c>
      <c r="I11" s="110"/>
      <c r="J11" s="67"/>
      <c r="K11" s="203">
        <f t="shared" si="3"/>
        <v>0</v>
      </c>
      <c r="L11" s="19"/>
      <c r="M11" s="19"/>
      <c r="N11" s="19"/>
      <c r="O11" s="19"/>
      <c r="P11" s="19"/>
      <c r="Q11" s="19"/>
      <c r="R11" s="19"/>
      <c r="S11" s="19"/>
      <c r="T11" s="19"/>
      <c r="U11" s="19"/>
      <c r="V11" s="19"/>
      <c r="W11" s="19"/>
      <c r="X11" s="19"/>
      <c r="Y11" s="19"/>
      <c r="Z11" s="19"/>
    </row>
    <row r="12" spans="1:26" ht="12.75" customHeight="1">
      <c r="A12" s="117" t="str">
        <f>'5.Infrastructure Annex'!A8</f>
        <v>5.1.1</v>
      </c>
      <c r="B12" s="117"/>
      <c r="C12" s="117" t="str">
        <f>'5.Infrastructure Annex'!C8</f>
        <v xml:space="preserve">Upgradation of CHCs, PHCs, Dist. Hospitals and other Institutions </v>
      </c>
      <c r="D12" s="204"/>
      <c r="E12" s="116"/>
      <c r="F12" s="652"/>
      <c r="G12" s="117"/>
      <c r="H12" s="265">
        <f t="shared" si="2"/>
        <v>10</v>
      </c>
      <c r="I12" s="204"/>
      <c r="J12" s="78"/>
      <c r="K12" s="265">
        <f t="shared" si="3"/>
        <v>0</v>
      </c>
      <c r="L12" s="19"/>
      <c r="M12" s="19"/>
      <c r="N12" s="19"/>
      <c r="O12" s="19"/>
      <c r="P12" s="19"/>
      <c r="Q12" s="19"/>
      <c r="R12" s="19"/>
      <c r="S12" s="19"/>
      <c r="T12" s="19"/>
      <c r="U12" s="19"/>
      <c r="V12" s="19"/>
      <c r="W12" s="19"/>
      <c r="X12" s="19"/>
      <c r="Y12" s="19"/>
      <c r="Z12" s="19"/>
    </row>
    <row r="13" spans="1:26" ht="12.75" customHeight="1">
      <c r="A13" s="268" t="str">
        <f>'5.Infrastructure Annex'!A20</f>
        <v>5.1.1.2</v>
      </c>
      <c r="B13" s="268"/>
      <c r="C13" s="268" t="str">
        <f>'5.Infrastructure Annex'!C20</f>
        <v>Upgradation/ Renovation</v>
      </c>
      <c r="D13" s="274"/>
      <c r="E13" s="269"/>
      <c r="F13" s="310"/>
      <c r="G13" s="268"/>
      <c r="H13" s="311">
        <f t="shared" si="2"/>
        <v>10</v>
      </c>
      <c r="I13" s="274"/>
      <c r="J13" s="290"/>
      <c r="K13" s="311">
        <f t="shared" si="3"/>
        <v>0</v>
      </c>
      <c r="L13" s="19"/>
      <c r="M13" s="19"/>
      <c r="N13" s="19"/>
      <c r="O13" s="19"/>
      <c r="P13" s="19"/>
      <c r="Q13" s="19"/>
      <c r="R13" s="19"/>
      <c r="S13" s="19"/>
      <c r="T13" s="19"/>
      <c r="U13" s="19"/>
      <c r="V13" s="19"/>
      <c r="W13" s="19"/>
      <c r="X13" s="19"/>
      <c r="Y13" s="19"/>
      <c r="Z13" s="19"/>
    </row>
    <row r="14" spans="1:26" ht="12.75" customHeight="1">
      <c r="A14" s="42" t="str">
        <f>+'5.Infrastructure Annex'!A23</f>
        <v>5.1.1.2.3</v>
      </c>
      <c r="B14" s="42" t="str">
        <f>+'5.Infrastructure Annex'!B23</f>
        <v>B.27.1.4</v>
      </c>
      <c r="C14" s="4" t="str">
        <f>+'5.Infrastructure Annex'!C23</f>
        <v>Renovation of PC unit/OPD/Beds/Miscellaneous equipment etc.</v>
      </c>
      <c r="D14" s="304" t="str">
        <f>+'5.Infrastructure Annex'!K23</f>
        <v>Per District</v>
      </c>
      <c r="E14" s="42">
        <f>+'5.Infrastructure Annex'!L23</f>
        <v>500000</v>
      </c>
      <c r="F14" s="35">
        <f>+'5.Infrastructure Annex'!M23</f>
        <v>5</v>
      </c>
      <c r="G14" s="42">
        <f>+'5.Infrastructure Annex'!N23</f>
        <v>2</v>
      </c>
      <c r="H14" s="35">
        <f>+'5.Infrastructure Annex'!O23</f>
        <v>10</v>
      </c>
      <c r="I14" s="304" t="str">
        <f>+'5.Infrastructure Annex'!P23</f>
        <v>Infrastructure development for both district hospitals</v>
      </c>
      <c r="J14" s="304"/>
      <c r="K14" s="35"/>
      <c r="L14" s="19"/>
      <c r="M14" s="19"/>
      <c r="N14" s="19"/>
      <c r="O14" s="19"/>
      <c r="P14" s="19"/>
      <c r="Q14" s="19"/>
      <c r="R14" s="19"/>
      <c r="S14" s="19"/>
      <c r="T14" s="19"/>
      <c r="U14" s="19"/>
      <c r="V14" s="19"/>
      <c r="W14" s="19"/>
      <c r="X14" s="19"/>
      <c r="Y14" s="19"/>
      <c r="Z14" s="19"/>
    </row>
    <row r="15" spans="1:26" ht="12.75" customHeight="1">
      <c r="A15" s="64">
        <f>'6.Procurement Annex'!A6</f>
        <v>6</v>
      </c>
      <c r="B15" s="64"/>
      <c r="C15" s="64" t="str">
        <f>'6.Procurement Annex'!C6</f>
        <v>Procurement</v>
      </c>
      <c r="D15" s="64"/>
      <c r="E15" s="64"/>
      <c r="F15" s="201"/>
      <c r="G15" s="64"/>
      <c r="H15" s="65">
        <f t="shared" ref="H15:H17" si="4">H16</f>
        <v>0</v>
      </c>
      <c r="I15" s="64"/>
      <c r="J15" s="64"/>
      <c r="K15" s="65">
        <f t="shared" ref="K15:K17" si="5">K16</f>
        <v>0</v>
      </c>
      <c r="L15" s="19"/>
      <c r="M15" s="19"/>
      <c r="N15" s="19"/>
      <c r="O15" s="19"/>
      <c r="P15" s="19"/>
      <c r="Q15" s="19"/>
      <c r="R15" s="19"/>
      <c r="S15" s="19"/>
      <c r="T15" s="19"/>
      <c r="U15" s="19"/>
      <c r="V15" s="19"/>
      <c r="W15" s="19"/>
      <c r="X15" s="19"/>
      <c r="Y15" s="19"/>
      <c r="Z15" s="19"/>
    </row>
    <row r="16" spans="1:26" ht="12.75" customHeight="1">
      <c r="A16" s="67">
        <f>+'6.Procurement Annex'!A7</f>
        <v>6.1</v>
      </c>
      <c r="B16" s="67"/>
      <c r="C16" s="67" t="str">
        <f>+'6.Procurement Annex'!C7</f>
        <v>Procurement of Equipment</v>
      </c>
      <c r="D16" s="67"/>
      <c r="E16" s="67"/>
      <c r="F16" s="202"/>
      <c r="G16" s="238"/>
      <c r="H16" s="68">
        <f t="shared" si="4"/>
        <v>0</v>
      </c>
      <c r="I16" s="67"/>
      <c r="J16" s="67"/>
      <c r="K16" s="68">
        <f t="shared" si="5"/>
        <v>0</v>
      </c>
      <c r="L16" s="19"/>
      <c r="M16" s="19"/>
      <c r="N16" s="19"/>
      <c r="O16" s="19"/>
      <c r="P16" s="19"/>
      <c r="Q16" s="19"/>
      <c r="R16" s="19"/>
      <c r="S16" s="19"/>
      <c r="T16" s="19"/>
      <c r="U16" s="19"/>
      <c r="V16" s="19"/>
      <c r="W16" s="19"/>
      <c r="X16" s="19"/>
      <c r="Y16" s="19"/>
      <c r="Z16" s="19"/>
    </row>
    <row r="17" spans="1:26" ht="12.75" customHeight="1">
      <c r="A17" s="78" t="str">
        <f>+'6.Procurement Annex'!A8</f>
        <v>6.1.1</v>
      </c>
      <c r="B17" s="78"/>
      <c r="C17" s="78" t="str">
        <f>+'6.Procurement Annex'!C8</f>
        <v>Procurement of Bio-medical Equipment</v>
      </c>
      <c r="D17" s="78"/>
      <c r="E17" s="117"/>
      <c r="F17" s="265"/>
      <c r="G17" s="117"/>
      <c r="H17" s="265">
        <f t="shared" si="4"/>
        <v>0</v>
      </c>
      <c r="I17" s="78"/>
      <c r="J17" s="78"/>
      <c r="K17" s="265">
        <f t="shared" si="5"/>
        <v>0</v>
      </c>
      <c r="L17" s="19"/>
      <c r="M17" s="19"/>
      <c r="N17" s="19"/>
      <c r="O17" s="19"/>
      <c r="P17" s="19"/>
      <c r="Q17" s="19"/>
      <c r="R17" s="19"/>
      <c r="S17" s="19"/>
      <c r="T17" s="19"/>
      <c r="U17" s="19"/>
      <c r="V17" s="19"/>
      <c r="W17" s="19"/>
      <c r="X17" s="19"/>
      <c r="Y17" s="19"/>
      <c r="Z17" s="19"/>
    </row>
    <row r="18" spans="1:26" ht="12.75" customHeight="1">
      <c r="A18" s="268" t="str">
        <f>+'6.Procurement Annex'!A57</f>
        <v>6.1.1.13</v>
      </c>
      <c r="B18" s="268"/>
      <c r="C18" s="268" t="str">
        <f>+'6.Procurement Annex'!C57</f>
        <v>Procurement of bio-medical Equipment: NPPC</v>
      </c>
      <c r="D18" s="290"/>
      <c r="E18" s="268"/>
      <c r="F18" s="311"/>
      <c r="G18" s="268"/>
      <c r="H18" s="311">
        <f>SUM(H19:H20)</f>
        <v>0</v>
      </c>
      <c r="I18" s="290"/>
      <c r="J18" s="290"/>
      <c r="K18" s="311">
        <f>SUM(K19:K20)</f>
        <v>0</v>
      </c>
      <c r="L18" s="19"/>
      <c r="M18" s="19"/>
      <c r="N18" s="19"/>
      <c r="O18" s="19"/>
      <c r="P18" s="19"/>
      <c r="Q18" s="19"/>
      <c r="R18" s="19"/>
      <c r="S18" s="19"/>
      <c r="T18" s="19"/>
      <c r="U18" s="19"/>
      <c r="V18" s="19"/>
      <c r="W18" s="19"/>
      <c r="X18" s="19"/>
      <c r="Y18" s="19"/>
      <c r="Z18" s="19"/>
    </row>
    <row r="19" spans="1:26" ht="12.75" customHeight="1">
      <c r="A19" s="42" t="str">
        <f>+'6.Procurement Annex'!A58</f>
        <v>6.1.1.13.1</v>
      </c>
      <c r="B19" s="42" t="str">
        <f>+'6.Procurement Annex'!B58</f>
        <v>B.27.1.4</v>
      </c>
      <c r="C19" s="4" t="str">
        <f>+'6.Procurement Annex'!C58</f>
        <v>Equipment</v>
      </c>
      <c r="D19" s="304" t="str">
        <f>+'6.Procurement Annex'!K58</f>
        <v xml:space="preserve"> </v>
      </c>
      <c r="E19" s="42">
        <f>+'6.Procurement Annex'!L58</f>
        <v>0</v>
      </c>
      <c r="F19" s="35">
        <f>+'6.Procurement Annex'!M58</f>
        <v>0</v>
      </c>
      <c r="G19" s="42">
        <f>+'6.Procurement Annex'!N58</f>
        <v>0</v>
      </c>
      <c r="H19" s="35">
        <f>+'6.Procurement Annex'!O58</f>
        <v>0</v>
      </c>
      <c r="I19" s="304">
        <f>+'6.Procurement Annex'!P58</f>
        <v>0</v>
      </c>
      <c r="J19" s="304"/>
      <c r="K19" s="35"/>
      <c r="L19" s="19"/>
      <c r="M19" s="19"/>
      <c r="N19" s="19"/>
      <c r="O19" s="19"/>
      <c r="P19" s="19"/>
      <c r="Q19" s="19"/>
      <c r="R19" s="19"/>
      <c r="S19" s="19"/>
      <c r="T19" s="19"/>
      <c r="U19" s="19"/>
      <c r="V19" s="19"/>
      <c r="W19" s="19"/>
      <c r="X19" s="19"/>
      <c r="Y19" s="19"/>
      <c r="Z19" s="19"/>
    </row>
    <row r="20" spans="1:26" ht="12.75" customHeight="1">
      <c r="A20" s="42" t="str">
        <f>+'6.Procurement Annex'!A59</f>
        <v>6.1.1.13.2</v>
      </c>
      <c r="B20" s="42"/>
      <c r="C20" s="4" t="str">
        <f>+'6.Procurement Annex'!C59</f>
        <v>Any other equipment (please specify)</v>
      </c>
      <c r="D20" s="304">
        <f>+'6.Procurement Annex'!K59</f>
        <v>0</v>
      </c>
      <c r="E20" s="42">
        <f>+'6.Procurement Annex'!L59</f>
        <v>0</v>
      </c>
      <c r="F20" s="35">
        <f>+'6.Procurement Annex'!M59</f>
        <v>0</v>
      </c>
      <c r="G20" s="42">
        <f>+'6.Procurement Annex'!N59</f>
        <v>0</v>
      </c>
      <c r="H20" s="35">
        <f>+'6.Procurement Annex'!O59</f>
        <v>0</v>
      </c>
      <c r="I20" s="304">
        <f>+'6.Procurement Annex'!P59</f>
        <v>0</v>
      </c>
      <c r="J20" s="304"/>
      <c r="K20" s="35"/>
      <c r="L20" s="19"/>
      <c r="M20" s="19"/>
      <c r="N20" s="19"/>
      <c r="O20" s="19"/>
      <c r="P20" s="19"/>
      <c r="Q20" s="19"/>
      <c r="R20" s="19"/>
      <c r="S20" s="19"/>
      <c r="T20" s="19"/>
      <c r="U20" s="19"/>
      <c r="V20" s="19"/>
      <c r="W20" s="19"/>
      <c r="X20" s="19"/>
      <c r="Y20" s="19"/>
      <c r="Z20" s="19"/>
    </row>
    <row r="21" spans="1:26" ht="12.75" customHeight="1">
      <c r="A21" s="64">
        <f>'9.Training Annex'!A6</f>
        <v>9</v>
      </c>
      <c r="B21" s="64"/>
      <c r="C21" s="64" t="str">
        <f>'9.Training Annex'!C6</f>
        <v>Training</v>
      </c>
      <c r="D21" s="64"/>
      <c r="E21" s="64"/>
      <c r="F21" s="201"/>
      <c r="G21" s="64"/>
      <c r="H21" s="65">
        <f t="shared" ref="H21:H22" si="6">H22</f>
        <v>2</v>
      </c>
      <c r="I21" s="64"/>
      <c r="J21" s="64"/>
      <c r="K21" s="65">
        <f t="shared" ref="K21:K22" si="7">K22</f>
        <v>0</v>
      </c>
      <c r="L21" s="19"/>
      <c r="M21" s="19"/>
      <c r="N21" s="19"/>
      <c r="O21" s="19"/>
      <c r="P21" s="19"/>
      <c r="Q21" s="19"/>
      <c r="R21" s="19"/>
      <c r="S21" s="19"/>
      <c r="T21" s="19"/>
      <c r="U21" s="19"/>
      <c r="V21" s="19"/>
      <c r="W21" s="19"/>
      <c r="X21" s="19"/>
      <c r="Y21" s="19"/>
      <c r="Z21" s="19"/>
    </row>
    <row r="22" spans="1:26" ht="12.75" customHeight="1">
      <c r="A22" s="67">
        <f>'9.Training Annex'!A27</f>
        <v>9.5</v>
      </c>
      <c r="B22" s="67"/>
      <c r="C22" s="67" t="str">
        <f>'9.Training Annex'!C27</f>
        <v>Trainings including medical (DNB/CPS)/paramedical/nursing courses</v>
      </c>
      <c r="D22" s="110"/>
      <c r="E22" s="113"/>
      <c r="F22" s="669"/>
      <c r="G22" s="113"/>
      <c r="H22" s="203">
        <f t="shared" si="6"/>
        <v>2</v>
      </c>
      <c r="I22" s="110"/>
      <c r="J22" s="110"/>
      <c r="K22" s="203">
        <f t="shared" si="7"/>
        <v>0</v>
      </c>
      <c r="L22" s="19"/>
      <c r="M22" s="19"/>
      <c r="N22" s="19"/>
      <c r="O22" s="19"/>
      <c r="P22" s="19"/>
      <c r="Q22" s="19"/>
      <c r="R22" s="19"/>
      <c r="S22" s="19"/>
      <c r="T22" s="19"/>
      <c r="U22" s="19"/>
      <c r="V22" s="19"/>
      <c r="W22" s="19"/>
      <c r="X22" s="19"/>
      <c r="Y22" s="19"/>
      <c r="Z22" s="19"/>
    </row>
    <row r="23" spans="1:26" ht="12.75" customHeight="1">
      <c r="A23" s="78" t="str">
        <f>+'9.Training Annex'!A143</f>
        <v>9.5.8</v>
      </c>
      <c r="B23" s="78"/>
      <c r="C23" s="78" t="str">
        <f>+'9.Training Annex'!C143</f>
        <v>Trainings under NPPC</v>
      </c>
      <c r="D23" s="78"/>
      <c r="E23" s="78"/>
      <c r="F23" s="650"/>
      <c r="G23" s="78"/>
      <c r="H23" s="79">
        <f>H24+H25</f>
        <v>2</v>
      </c>
      <c r="I23" s="78"/>
      <c r="J23" s="78"/>
      <c r="K23" s="79">
        <f>K24+K25</f>
        <v>0</v>
      </c>
      <c r="L23" s="19"/>
      <c r="M23" s="19"/>
      <c r="N23" s="19"/>
      <c r="O23" s="19"/>
      <c r="P23" s="19"/>
      <c r="Q23" s="19"/>
      <c r="R23" s="19"/>
      <c r="S23" s="19"/>
      <c r="T23" s="19"/>
      <c r="U23" s="19"/>
      <c r="V23" s="19"/>
      <c r="W23" s="19"/>
      <c r="X23" s="19"/>
      <c r="Y23" s="19"/>
      <c r="Z23" s="19"/>
    </row>
    <row r="24" spans="1:26" ht="12.75" customHeight="1">
      <c r="A24" s="42" t="str">
        <f>+'9.Training Annex'!A144</f>
        <v>9.5.8.1</v>
      </c>
      <c r="B24" s="42" t="str">
        <f>+'9.Training Annex'!B144</f>
        <v>B.27.1.2</v>
      </c>
      <c r="C24" s="4" t="str">
        <f>+'9.Training Annex'!C144</f>
        <v>Training of PHC Medical Officers, nurses, Paramedical Workers &amp; Other Health Staff under NPPC</v>
      </c>
      <c r="D24" s="304" t="str">
        <f>+'9.Training Annex'!K144</f>
        <v>Per Training</v>
      </c>
      <c r="E24" s="42">
        <f>+'9.Training Annex'!L144</f>
        <v>40000</v>
      </c>
      <c r="F24" s="35">
        <f>+'9.Training Annex'!M144</f>
        <v>0.4</v>
      </c>
      <c r="G24" s="35">
        <f>+'9.Training Annex'!N144</f>
        <v>5</v>
      </c>
      <c r="H24" s="35">
        <f>+'9.Training Annex'!O144</f>
        <v>2</v>
      </c>
      <c r="I24" s="304" t="str">
        <f>+'9.Training Annex'!P144</f>
        <v>Training of medical officers from Districts &amp; Sub District Hospitals : CMEs</v>
      </c>
      <c r="J24" s="304"/>
      <c r="K24" s="35"/>
      <c r="L24" s="19"/>
      <c r="M24" s="19"/>
      <c r="N24" s="19"/>
      <c r="O24" s="19"/>
      <c r="P24" s="19"/>
      <c r="Q24" s="19"/>
      <c r="R24" s="19"/>
      <c r="S24" s="19"/>
      <c r="T24" s="19"/>
      <c r="U24" s="19"/>
      <c r="V24" s="19"/>
      <c r="W24" s="19"/>
      <c r="X24" s="19"/>
      <c r="Y24" s="19"/>
      <c r="Z24" s="19"/>
    </row>
    <row r="25" spans="1:26" ht="12.75" customHeight="1">
      <c r="A25" s="42" t="str">
        <f>+'9.Training Annex'!A145</f>
        <v>9.5.8.2</v>
      </c>
      <c r="B25" s="42"/>
      <c r="C25" s="4" t="str">
        <f>+'9.Training Annex'!C145</f>
        <v>Any other (please specify)</v>
      </c>
      <c r="D25" s="304">
        <f>+'9.Training Annex'!K145</f>
        <v>0</v>
      </c>
      <c r="E25" s="42">
        <f>+'9.Training Annex'!L145</f>
        <v>0</v>
      </c>
      <c r="F25" s="35">
        <f>+'9.Training Annex'!M145</f>
        <v>0</v>
      </c>
      <c r="G25" s="35">
        <f>+'9.Training Annex'!N145</f>
        <v>0</v>
      </c>
      <c r="H25" s="35">
        <f>+'9.Training Annex'!O145</f>
        <v>0</v>
      </c>
      <c r="I25" s="304">
        <f>+'9.Training Annex'!P145</f>
        <v>0</v>
      </c>
      <c r="J25" s="304"/>
      <c r="K25" s="35"/>
      <c r="L25" s="19"/>
      <c r="M25" s="19"/>
      <c r="N25" s="19"/>
      <c r="O25" s="19"/>
      <c r="P25" s="19"/>
      <c r="Q25" s="19"/>
      <c r="R25" s="19"/>
      <c r="S25" s="19"/>
      <c r="T25" s="19"/>
      <c r="U25" s="19"/>
      <c r="V25" s="19"/>
      <c r="W25" s="19"/>
      <c r="X25" s="19"/>
      <c r="Y25" s="19"/>
      <c r="Z25" s="19"/>
    </row>
    <row r="26" spans="1:26" ht="12.75" customHeight="1">
      <c r="A26" s="64">
        <f>'11.IEC-BCC Annex'!A6</f>
        <v>11</v>
      </c>
      <c r="B26" s="64"/>
      <c r="C26" s="64" t="str">
        <f>'11.IEC-BCC Annex'!C6</f>
        <v>IEC/BCC</v>
      </c>
      <c r="D26" s="64"/>
      <c r="E26" s="64"/>
      <c r="F26" s="201"/>
      <c r="G26" s="64"/>
      <c r="H26" s="65">
        <f>H27</f>
        <v>1</v>
      </c>
      <c r="I26" s="64"/>
      <c r="J26" s="64"/>
      <c r="K26" s="65">
        <f>K27</f>
        <v>0</v>
      </c>
      <c r="L26" s="19"/>
      <c r="M26" s="19"/>
      <c r="N26" s="19"/>
      <c r="O26" s="19"/>
      <c r="P26" s="19"/>
      <c r="Q26" s="19"/>
      <c r="R26" s="19"/>
      <c r="S26" s="19"/>
      <c r="T26" s="19"/>
      <c r="U26" s="19"/>
      <c r="V26" s="19"/>
      <c r="W26" s="19"/>
      <c r="X26" s="19"/>
      <c r="Y26" s="19"/>
      <c r="Z26" s="19"/>
    </row>
    <row r="27" spans="1:26" ht="12.75" customHeight="1">
      <c r="A27" s="67">
        <f>'11.IEC-BCC Annex'!A42</f>
        <v>11.12</v>
      </c>
      <c r="B27" s="67"/>
      <c r="C27" s="67" t="str">
        <f>'11.IEC-BCC Annex'!C42</f>
        <v>IEC/BCC activities under NPPC</v>
      </c>
      <c r="D27" s="67"/>
      <c r="E27" s="115"/>
      <c r="F27" s="203"/>
      <c r="G27" s="115"/>
      <c r="H27" s="203">
        <f>SUM(H28:H30)</f>
        <v>1</v>
      </c>
      <c r="I27" s="67"/>
      <c r="J27" s="67"/>
      <c r="K27" s="203">
        <f>SUM(K28:K30)</f>
        <v>0</v>
      </c>
      <c r="L27" s="19"/>
      <c r="M27" s="19"/>
      <c r="N27" s="19"/>
      <c r="O27" s="19"/>
      <c r="P27" s="19"/>
      <c r="Q27" s="19"/>
      <c r="R27" s="19"/>
      <c r="S27" s="19"/>
      <c r="T27" s="19"/>
      <c r="U27" s="19"/>
      <c r="V27" s="19"/>
      <c r="W27" s="19"/>
      <c r="X27" s="19"/>
      <c r="Y27" s="19"/>
      <c r="Z27" s="19"/>
    </row>
    <row r="28" spans="1:26" ht="12.75" customHeight="1">
      <c r="A28" s="42" t="str">
        <f>+'11.IEC-BCC Annex'!A43</f>
        <v>11.12.1</v>
      </c>
      <c r="B28" s="42" t="str">
        <f>+'11.IEC-BCC Annex'!B43</f>
        <v>B.27.1.3</v>
      </c>
      <c r="C28" s="4" t="str">
        <f>+'11.IEC-BCC Annex'!C43</f>
        <v>IEC for DH</v>
      </c>
      <c r="D28" s="304" t="str">
        <f>+'11.IEC-BCC Annex'!K43</f>
        <v>Per District</v>
      </c>
      <c r="E28" s="42">
        <f>+'11.IEC-BCC Annex'!L43</f>
        <v>25000</v>
      </c>
      <c r="F28" s="35">
        <f>+'11.IEC-BCC Annex'!M43</f>
        <v>0.25</v>
      </c>
      <c r="G28" s="42">
        <f>+'11.IEC-BCC Annex'!N43</f>
        <v>2</v>
      </c>
      <c r="H28" s="35">
        <f>+'11.IEC-BCC Annex'!O43</f>
        <v>0.5</v>
      </c>
      <c r="I28" s="304" t="str">
        <f>+'11.IEC-BCC Annex'!P43</f>
        <v>Printing of IEC Materials and Awareness generation activities</v>
      </c>
      <c r="J28" s="304"/>
      <c r="K28" s="35"/>
      <c r="L28" s="19"/>
      <c r="M28" s="19"/>
      <c r="N28" s="19"/>
      <c r="O28" s="19"/>
      <c r="P28" s="19"/>
      <c r="Q28" s="19"/>
      <c r="R28" s="19"/>
      <c r="S28" s="19"/>
      <c r="T28" s="19"/>
      <c r="U28" s="19"/>
      <c r="V28" s="19"/>
      <c r="W28" s="19"/>
      <c r="X28" s="19"/>
      <c r="Y28" s="19"/>
      <c r="Z28" s="19"/>
    </row>
    <row r="29" spans="1:26" ht="12.75" customHeight="1">
      <c r="A29" s="42" t="str">
        <f>+'11.IEC-BCC Annex'!A44</f>
        <v>11.12.2</v>
      </c>
      <c r="B29" s="42" t="str">
        <f>+'11.IEC-BCC Annex'!B44</f>
        <v>B.27.2.2</v>
      </c>
      <c r="C29" s="4" t="str">
        <f>+'11.IEC-BCC Annex'!C44</f>
        <v>IEC for State Palliative care cell</v>
      </c>
      <c r="D29" s="304" t="str">
        <f>+'11.IEC-BCC Annex'!K44</f>
        <v>Total Cost</v>
      </c>
      <c r="E29" s="42">
        <f>+'11.IEC-BCC Annex'!L44</f>
        <v>50000</v>
      </c>
      <c r="F29" s="35">
        <f>+'11.IEC-BCC Annex'!M44</f>
        <v>0.5</v>
      </c>
      <c r="G29" s="42">
        <f>+'11.IEC-BCC Annex'!N44</f>
        <v>1</v>
      </c>
      <c r="H29" s="35">
        <f>+'11.IEC-BCC Annex'!O44</f>
        <v>0.5</v>
      </c>
      <c r="I29" s="304" t="str">
        <f>+'11.IEC-BCC Annex'!P44</f>
        <v>Printing of IEC Materials and Awareness generation activities</v>
      </c>
      <c r="J29" s="304"/>
      <c r="K29" s="35"/>
      <c r="L29" s="19"/>
      <c r="M29" s="19"/>
      <c r="N29" s="19"/>
      <c r="O29" s="19"/>
      <c r="P29" s="19"/>
      <c r="Q29" s="19"/>
      <c r="R29" s="19"/>
      <c r="S29" s="19"/>
      <c r="T29" s="19"/>
      <c r="U29" s="19"/>
      <c r="V29" s="19"/>
      <c r="W29" s="19"/>
      <c r="X29" s="19"/>
      <c r="Y29" s="19"/>
      <c r="Z29" s="19"/>
    </row>
    <row r="30" spans="1:26" ht="12.75" customHeight="1">
      <c r="A30" s="42" t="str">
        <f>+'11.IEC-BCC Annex'!A45</f>
        <v>11.12.3</v>
      </c>
      <c r="B30" s="42"/>
      <c r="C30" s="4" t="str">
        <f>+'11.IEC-BCC Annex'!C45</f>
        <v>Any other IEC/BCC activities (please specify)</v>
      </c>
      <c r="D30" s="304">
        <f>+'11.IEC-BCC Annex'!K45</f>
        <v>0</v>
      </c>
      <c r="E30" s="42">
        <f>+'11.IEC-BCC Annex'!L45</f>
        <v>0</v>
      </c>
      <c r="F30" s="35">
        <f>+'11.IEC-BCC Annex'!M45</f>
        <v>0</v>
      </c>
      <c r="G30" s="42">
        <f>+'11.IEC-BCC Annex'!N45</f>
        <v>0</v>
      </c>
      <c r="H30" s="35">
        <f>+'11.IEC-BCC Annex'!O45</f>
        <v>0</v>
      </c>
      <c r="I30" s="304">
        <f>+'11.IEC-BCC Annex'!P45</f>
        <v>0</v>
      </c>
      <c r="J30" s="304"/>
      <c r="K30" s="35"/>
      <c r="L30" s="19"/>
      <c r="M30" s="19"/>
      <c r="N30" s="19"/>
      <c r="O30" s="19"/>
      <c r="P30" s="19"/>
      <c r="Q30" s="19"/>
      <c r="R30" s="19"/>
      <c r="S30" s="19"/>
      <c r="T30" s="19"/>
      <c r="U30" s="19"/>
      <c r="V30" s="19"/>
      <c r="W30" s="19"/>
      <c r="X30" s="19"/>
      <c r="Y30" s="19"/>
      <c r="Z30" s="19"/>
    </row>
    <row r="31" spans="1:26" ht="12.75" customHeight="1">
      <c r="A31" s="7"/>
      <c r="B31" s="7"/>
      <c r="C31" s="73"/>
      <c r="D31" s="1062"/>
      <c r="E31" s="7"/>
      <c r="F31" s="7"/>
      <c r="G31" s="7"/>
      <c r="H31" s="7"/>
      <c r="I31" s="1062"/>
      <c r="J31" s="1062"/>
      <c r="K31" s="7"/>
      <c r="L31" s="7"/>
      <c r="M31" s="7"/>
      <c r="N31" s="7"/>
      <c r="O31" s="7"/>
      <c r="P31" s="7"/>
      <c r="Q31" s="7"/>
      <c r="R31" s="7"/>
      <c r="S31" s="7"/>
      <c r="T31" s="7"/>
      <c r="U31" s="7"/>
      <c r="V31" s="7"/>
      <c r="W31" s="7"/>
      <c r="X31" s="7"/>
      <c r="Y31" s="7"/>
      <c r="Z31" s="7"/>
    </row>
    <row r="32" spans="1:26" ht="12.75" customHeight="1">
      <c r="A32" s="7"/>
      <c r="B32" s="7"/>
      <c r="C32" s="73"/>
      <c r="D32" s="1062"/>
      <c r="E32" s="7"/>
      <c r="F32" s="7"/>
      <c r="G32" s="7"/>
      <c r="H32" s="7"/>
      <c r="I32" s="1062"/>
      <c r="J32" s="1062"/>
      <c r="K32" s="7"/>
      <c r="L32" s="7"/>
      <c r="M32" s="7"/>
      <c r="N32" s="7"/>
      <c r="O32" s="7"/>
      <c r="P32" s="7"/>
      <c r="Q32" s="7"/>
      <c r="R32" s="7"/>
      <c r="S32" s="7"/>
      <c r="T32" s="7"/>
      <c r="U32" s="7"/>
      <c r="V32" s="7"/>
      <c r="W32" s="7"/>
      <c r="X32" s="7"/>
      <c r="Y32" s="7"/>
      <c r="Z32" s="7"/>
    </row>
    <row r="33" spans="1:26" ht="12.75" customHeight="1">
      <c r="A33" s="7"/>
      <c r="B33" s="7"/>
      <c r="C33" s="73"/>
      <c r="D33" s="1062"/>
      <c r="E33" s="7"/>
      <c r="F33" s="7"/>
      <c r="G33" s="7"/>
      <c r="H33" s="7"/>
      <c r="I33" s="1062"/>
      <c r="J33" s="1062"/>
      <c r="K33" s="7"/>
      <c r="L33" s="7"/>
      <c r="M33" s="7"/>
      <c r="N33" s="7"/>
      <c r="O33" s="7"/>
      <c r="P33" s="7"/>
      <c r="Q33" s="7"/>
      <c r="R33" s="7"/>
      <c r="S33" s="7"/>
      <c r="T33" s="7"/>
      <c r="U33" s="7"/>
      <c r="V33" s="7"/>
      <c r="W33" s="7"/>
      <c r="X33" s="7"/>
      <c r="Y33" s="7"/>
      <c r="Z33" s="7"/>
    </row>
    <row r="34" spans="1:26" ht="12.75" customHeight="1">
      <c r="A34" s="7"/>
      <c r="B34" s="7"/>
      <c r="C34" s="73"/>
      <c r="D34" s="1062"/>
      <c r="E34" s="7"/>
      <c r="F34" s="7"/>
      <c r="G34" s="7"/>
      <c r="H34" s="7"/>
      <c r="I34" s="1062"/>
      <c r="J34" s="1062"/>
      <c r="K34" s="7"/>
      <c r="L34" s="7"/>
      <c r="M34" s="7"/>
      <c r="N34" s="7"/>
      <c r="O34" s="7"/>
      <c r="P34" s="7"/>
      <c r="Q34" s="7"/>
      <c r="R34" s="7"/>
      <c r="S34" s="7"/>
      <c r="T34" s="7"/>
      <c r="U34" s="7"/>
      <c r="V34" s="7"/>
      <c r="W34" s="7"/>
      <c r="X34" s="7"/>
      <c r="Y34" s="7"/>
      <c r="Z34" s="7"/>
    </row>
    <row r="35" spans="1:26" ht="12.75" customHeight="1">
      <c r="A35" s="7"/>
      <c r="B35" s="7"/>
      <c r="C35" s="73"/>
      <c r="D35" s="1062"/>
      <c r="E35" s="7"/>
      <c r="F35" s="7"/>
      <c r="G35" s="7"/>
      <c r="H35" s="7"/>
      <c r="I35" s="1062"/>
      <c r="J35" s="1062"/>
      <c r="K35" s="7"/>
      <c r="L35" s="7"/>
      <c r="M35" s="7"/>
      <c r="N35" s="7"/>
      <c r="O35" s="7"/>
      <c r="P35" s="7"/>
      <c r="Q35" s="7"/>
      <c r="R35" s="7"/>
      <c r="S35" s="7"/>
      <c r="T35" s="7"/>
      <c r="U35" s="7"/>
      <c r="V35" s="7"/>
      <c r="W35" s="7"/>
      <c r="X35" s="7"/>
      <c r="Y35" s="7"/>
      <c r="Z35" s="7"/>
    </row>
    <row r="36" spans="1:26" ht="12.75" customHeight="1">
      <c r="A36" s="7"/>
      <c r="B36" s="7"/>
      <c r="C36" s="73"/>
      <c r="D36" s="1062"/>
      <c r="E36" s="7"/>
      <c r="F36" s="7"/>
      <c r="G36" s="7"/>
      <c r="H36" s="7"/>
      <c r="I36" s="1062"/>
      <c r="J36" s="1062"/>
      <c r="K36" s="7"/>
      <c r="L36" s="7"/>
      <c r="M36" s="7"/>
      <c r="N36" s="7"/>
      <c r="O36" s="7"/>
      <c r="P36" s="7"/>
      <c r="Q36" s="7"/>
      <c r="R36" s="7"/>
      <c r="S36" s="7"/>
      <c r="T36" s="7"/>
      <c r="U36" s="7"/>
      <c r="V36" s="7"/>
      <c r="W36" s="7"/>
      <c r="X36" s="7"/>
      <c r="Y36" s="7"/>
      <c r="Z36" s="7"/>
    </row>
    <row r="37" spans="1:26" ht="12.75" customHeight="1">
      <c r="A37" s="7"/>
      <c r="B37" s="7"/>
      <c r="C37" s="73"/>
      <c r="D37" s="1062"/>
      <c r="E37" s="7"/>
      <c r="F37" s="7"/>
      <c r="G37" s="7"/>
      <c r="H37" s="7"/>
      <c r="I37" s="1062"/>
      <c r="J37" s="1062"/>
      <c r="K37" s="7"/>
      <c r="L37" s="7"/>
      <c r="M37" s="7"/>
      <c r="N37" s="7"/>
      <c r="O37" s="7"/>
      <c r="P37" s="7"/>
      <c r="Q37" s="7"/>
      <c r="R37" s="7"/>
      <c r="S37" s="7"/>
      <c r="T37" s="7"/>
      <c r="U37" s="7"/>
      <c r="V37" s="7"/>
      <c r="W37" s="7"/>
      <c r="X37" s="7"/>
      <c r="Y37" s="7"/>
      <c r="Z37" s="7"/>
    </row>
    <row r="38" spans="1:26" ht="12.75" customHeight="1">
      <c r="A38" s="7"/>
      <c r="B38" s="7"/>
      <c r="C38" s="73"/>
      <c r="D38" s="1062"/>
      <c r="E38" s="7"/>
      <c r="F38" s="7"/>
      <c r="G38" s="7"/>
      <c r="H38" s="7"/>
      <c r="I38" s="1062"/>
      <c r="J38" s="1062"/>
      <c r="K38" s="7"/>
      <c r="L38" s="7"/>
      <c r="M38" s="7"/>
      <c r="N38" s="7"/>
      <c r="O38" s="7"/>
      <c r="P38" s="7"/>
      <c r="Q38" s="7"/>
      <c r="R38" s="7"/>
      <c r="S38" s="7"/>
      <c r="T38" s="7"/>
      <c r="U38" s="7"/>
      <c r="V38" s="7"/>
      <c r="W38" s="7"/>
      <c r="X38" s="7"/>
      <c r="Y38" s="7"/>
      <c r="Z38" s="7"/>
    </row>
    <row r="39" spans="1:26" ht="12.75" customHeight="1">
      <c r="A39" s="7"/>
      <c r="B39" s="7"/>
      <c r="C39" s="73"/>
      <c r="D39" s="1062"/>
      <c r="E39" s="7"/>
      <c r="F39" s="7"/>
      <c r="G39" s="7"/>
      <c r="H39" s="7"/>
      <c r="I39" s="1062"/>
      <c r="J39" s="1062"/>
      <c r="K39" s="7"/>
      <c r="L39" s="7"/>
      <c r="M39" s="7"/>
      <c r="N39" s="7"/>
      <c r="O39" s="7"/>
      <c r="P39" s="7"/>
      <c r="Q39" s="7"/>
      <c r="R39" s="7"/>
      <c r="S39" s="7"/>
      <c r="T39" s="7"/>
      <c r="U39" s="7"/>
      <c r="V39" s="7"/>
      <c r="W39" s="7"/>
      <c r="X39" s="7"/>
      <c r="Y39" s="7"/>
      <c r="Z39" s="7"/>
    </row>
    <row r="40" spans="1:26" ht="12.75" customHeight="1">
      <c r="A40" s="7"/>
      <c r="B40" s="7"/>
      <c r="C40" s="73"/>
      <c r="D40" s="1062"/>
      <c r="E40" s="7"/>
      <c r="F40" s="7"/>
      <c r="G40" s="7"/>
      <c r="H40" s="7"/>
      <c r="I40" s="1062"/>
      <c r="J40" s="1062"/>
      <c r="K40" s="7"/>
      <c r="L40" s="7"/>
      <c r="M40" s="7"/>
      <c r="N40" s="7"/>
      <c r="O40" s="7"/>
      <c r="P40" s="7"/>
      <c r="Q40" s="7"/>
      <c r="R40" s="7"/>
      <c r="S40" s="7"/>
      <c r="T40" s="7"/>
      <c r="U40" s="7"/>
      <c r="V40" s="7"/>
      <c r="W40" s="7"/>
      <c r="X40" s="7"/>
      <c r="Y40" s="7"/>
      <c r="Z40" s="7"/>
    </row>
    <row r="41" spans="1:26" ht="12.75" customHeight="1">
      <c r="A41" s="7"/>
      <c r="B41" s="7"/>
      <c r="C41" s="73"/>
      <c r="D41" s="1062"/>
      <c r="E41" s="7"/>
      <c r="F41" s="7"/>
      <c r="G41" s="7"/>
      <c r="H41" s="7"/>
      <c r="I41" s="1062"/>
      <c r="J41" s="1062"/>
      <c r="K41" s="7"/>
      <c r="L41" s="7"/>
      <c r="M41" s="7"/>
      <c r="N41" s="7"/>
      <c r="O41" s="7"/>
      <c r="P41" s="7"/>
      <c r="Q41" s="7"/>
      <c r="R41" s="7"/>
      <c r="S41" s="7"/>
      <c r="T41" s="7"/>
      <c r="U41" s="7"/>
      <c r="V41" s="7"/>
      <c r="W41" s="7"/>
      <c r="X41" s="7"/>
      <c r="Y41" s="7"/>
      <c r="Z41" s="7"/>
    </row>
    <row r="42" spans="1:26" ht="12.75" customHeight="1">
      <c r="A42" s="7"/>
      <c r="B42" s="7"/>
      <c r="C42" s="73"/>
      <c r="D42" s="1062"/>
      <c r="E42" s="7"/>
      <c r="F42" s="7"/>
      <c r="G42" s="7"/>
      <c r="H42" s="7"/>
      <c r="I42" s="1062"/>
      <c r="J42" s="1062"/>
      <c r="K42" s="7"/>
      <c r="L42" s="7"/>
      <c r="M42" s="7"/>
      <c r="N42" s="7"/>
      <c r="O42" s="7"/>
      <c r="P42" s="7"/>
      <c r="Q42" s="7"/>
      <c r="R42" s="7"/>
      <c r="S42" s="7"/>
      <c r="T42" s="7"/>
      <c r="U42" s="7"/>
      <c r="V42" s="7"/>
      <c r="W42" s="7"/>
      <c r="X42" s="7"/>
      <c r="Y42" s="7"/>
      <c r="Z42" s="7"/>
    </row>
    <row r="43" spans="1:26" ht="12.75" customHeight="1">
      <c r="A43" s="7"/>
      <c r="B43" s="7"/>
      <c r="C43" s="73"/>
      <c r="D43" s="1062"/>
      <c r="E43" s="7"/>
      <c r="F43" s="7"/>
      <c r="G43" s="7"/>
      <c r="H43" s="7"/>
      <c r="I43" s="1062"/>
      <c r="J43" s="1062"/>
      <c r="K43" s="7"/>
      <c r="L43" s="7"/>
      <c r="M43" s="7"/>
      <c r="N43" s="7"/>
      <c r="O43" s="7"/>
      <c r="P43" s="7"/>
      <c r="Q43" s="7"/>
      <c r="R43" s="7"/>
      <c r="S43" s="7"/>
      <c r="T43" s="7"/>
      <c r="U43" s="7"/>
      <c r="V43" s="7"/>
      <c r="W43" s="7"/>
      <c r="X43" s="7"/>
      <c r="Y43" s="7"/>
      <c r="Z43" s="7"/>
    </row>
    <row r="44" spans="1:26" ht="12.75" customHeight="1">
      <c r="A44" s="7"/>
      <c r="B44" s="7"/>
      <c r="C44" s="73"/>
      <c r="D44" s="1062"/>
      <c r="E44" s="7"/>
      <c r="F44" s="7"/>
      <c r="G44" s="7"/>
      <c r="H44" s="7"/>
      <c r="I44" s="1062"/>
      <c r="J44" s="1062"/>
      <c r="K44" s="7"/>
      <c r="L44" s="7"/>
      <c r="M44" s="7"/>
      <c r="N44" s="7"/>
      <c r="O44" s="7"/>
      <c r="P44" s="7"/>
      <c r="Q44" s="7"/>
      <c r="R44" s="7"/>
      <c r="S44" s="7"/>
      <c r="T44" s="7"/>
      <c r="U44" s="7"/>
      <c r="V44" s="7"/>
      <c r="W44" s="7"/>
      <c r="X44" s="7"/>
      <c r="Y44" s="7"/>
      <c r="Z44" s="7"/>
    </row>
    <row r="45" spans="1:26" ht="12.75" customHeight="1">
      <c r="A45" s="7"/>
      <c r="B45" s="7"/>
      <c r="C45" s="73"/>
      <c r="D45" s="1062"/>
      <c r="E45" s="7"/>
      <c r="F45" s="7"/>
      <c r="G45" s="7"/>
      <c r="H45" s="7"/>
      <c r="I45" s="1062"/>
      <c r="J45" s="1062"/>
      <c r="K45" s="7"/>
      <c r="L45" s="7"/>
      <c r="M45" s="7"/>
      <c r="N45" s="7"/>
      <c r="O45" s="7"/>
      <c r="P45" s="7"/>
      <c r="Q45" s="7"/>
      <c r="R45" s="7"/>
      <c r="S45" s="7"/>
      <c r="T45" s="7"/>
      <c r="U45" s="7"/>
      <c r="V45" s="7"/>
      <c r="W45" s="7"/>
      <c r="X45" s="7"/>
      <c r="Y45" s="7"/>
      <c r="Z45" s="7"/>
    </row>
    <row r="46" spans="1:26" ht="12.75" customHeight="1">
      <c r="A46" s="7"/>
      <c r="B46" s="7"/>
      <c r="C46" s="73"/>
      <c r="D46" s="1062"/>
      <c r="E46" s="7"/>
      <c r="F46" s="7"/>
      <c r="G46" s="7"/>
      <c r="H46" s="7"/>
      <c r="I46" s="1062"/>
      <c r="J46" s="1062"/>
      <c r="K46" s="7"/>
      <c r="L46" s="7"/>
      <c r="M46" s="7"/>
      <c r="N46" s="7"/>
      <c r="O46" s="7"/>
      <c r="P46" s="7"/>
      <c r="Q46" s="7"/>
      <c r="R46" s="7"/>
      <c r="S46" s="7"/>
      <c r="T46" s="7"/>
      <c r="U46" s="7"/>
      <c r="V46" s="7"/>
      <c r="W46" s="7"/>
      <c r="X46" s="7"/>
      <c r="Y46" s="7"/>
      <c r="Z46" s="7"/>
    </row>
    <row r="47" spans="1:26" ht="12.75" customHeight="1">
      <c r="A47" s="7"/>
      <c r="B47" s="7"/>
      <c r="C47" s="73"/>
      <c r="D47" s="1062"/>
      <c r="E47" s="7"/>
      <c r="F47" s="7"/>
      <c r="G47" s="7"/>
      <c r="H47" s="7"/>
      <c r="I47" s="1062"/>
      <c r="J47" s="1062"/>
      <c r="K47" s="7"/>
      <c r="L47" s="7"/>
      <c r="M47" s="7"/>
      <c r="N47" s="7"/>
      <c r="O47" s="7"/>
      <c r="P47" s="7"/>
      <c r="Q47" s="7"/>
      <c r="R47" s="7"/>
      <c r="S47" s="7"/>
      <c r="T47" s="7"/>
      <c r="U47" s="7"/>
      <c r="V47" s="7"/>
      <c r="W47" s="7"/>
      <c r="X47" s="7"/>
      <c r="Y47" s="7"/>
      <c r="Z47" s="7"/>
    </row>
    <row r="48" spans="1:26" ht="12.75" customHeight="1">
      <c r="A48" s="7"/>
      <c r="B48" s="7"/>
      <c r="C48" s="73"/>
      <c r="D48" s="1062"/>
      <c r="E48" s="7"/>
      <c r="F48" s="7"/>
      <c r="G48" s="7"/>
      <c r="H48" s="7"/>
      <c r="I48" s="1062"/>
      <c r="J48" s="1062"/>
      <c r="K48" s="7"/>
      <c r="L48" s="7"/>
      <c r="M48" s="7"/>
      <c r="N48" s="7"/>
      <c r="O48" s="7"/>
      <c r="P48" s="7"/>
      <c r="Q48" s="7"/>
      <c r="R48" s="7"/>
      <c r="S48" s="7"/>
      <c r="T48" s="7"/>
      <c r="U48" s="7"/>
      <c r="V48" s="7"/>
      <c r="W48" s="7"/>
      <c r="X48" s="7"/>
      <c r="Y48" s="7"/>
      <c r="Z48" s="7"/>
    </row>
    <row r="49" spans="1:26" ht="12.75" customHeight="1">
      <c r="A49" s="7"/>
      <c r="B49" s="7"/>
      <c r="C49" s="73"/>
      <c r="D49" s="1062"/>
      <c r="E49" s="7"/>
      <c r="F49" s="7"/>
      <c r="G49" s="7"/>
      <c r="H49" s="7"/>
      <c r="I49" s="1062"/>
      <c r="J49" s="1062"/>
      <c r="K49" s="7"/>
      <c r="L49" s="7"/>
      <c r="M49" s="7"/>
      <c r="N49" s="7"/>
      <c r="O49" s="7"/>
      <c r="P49" s="7"/>
      <c r="Q49" s="7"/>
      <c r="R49" s="7"/>
      <c r="S49" s="7"/>
      <c r="T49" s="7"/>
      <c r="U49" s="7"/>
      <c r="V49" s="7"/>
      <c r="W49" s="7"/>
      <c r="X49" s="7"/>
      <c r="Y49" s="7"/>
      <c r="Z49" s="7"/>
    </row>
    <row r="50" spans="1:26" ht="12.75" customHeight="1">
      <c r="A50" s="7"/>
      <c r="B50" s="7"/>
      <c r="C50" s="73"/>
      <c r="D50" s="1062"/>
      <c r="E50" s="7"/>
      <c r="F50" s="7"/>
      <c r="G50" s="7"/>
      <c r="H50" s="7"/>
      <c r="I50" s="1062"/>
      <c r="J50" s="1062"/>
      <c r="K50" s="7"/>
      <c r="L50" s="7"/>
      <c r="M50" s="7"/>
      <c r="N50" s="7"/>
      <c r="O50" s="7"/>
      <c r="P50" s="7"/>
      <c r="Q50" s="7"/>
      <c r="R50" s="7"/>
      <c r="S50" s="7"/>
      <c r="T50" s="7"/>
      <c r="U50" s="7"/>
      <c r="V50" s="7"/>
      <c r="W50" s="7"/>
      <c r="X50" s="7"/>
      <c r="Y50" s="7"/>
      <c r="Z50" s="7"/>
    </row>
    <row r="51" spans="1:26" ht="12.75" customHeight="1">
      <c r="A51" s="7"/>
      <c r="B51" s="7"/>
      <c r="C51" s="73"/>
      <c r="D51" s="1062"/>
      <c r="E51" s="7"/>
      <c r="F51" s="7"/>
      <c r="G51" s="7"/>
      <c r="H51" s="7"/>
      <c r="I51" s="1062"/>
      <c r="J51" s="1062"/>
      <c r="K51" s="7"/>
      <c r="L51" s="7"/>
      <c r="M51" s="7"/>
      <c r="N51" s="7"/>
      <c r="O51" s="7"/>
      <c r="P51" s="7"/>
      <c r="Q51" s="7"/>
      <c r="R51" s="7"/>
      <c r="S51" s="7"/>
      <c r="T51" s="7"/>
      <c r="U51" s="7"/>
      <c r="V51" s="7"/>
      <c r="W51" s="7"/>
      <c r="X51" s="7"/>
      <c r="Y51" s="7"/>
      <c r="Z51" s="7"/>
    </row>
    <row r="52" spans="1:26" ht="12.75" customHeight="1">
      <c r="A52" s="7"/>
      <c r="B52" s="7"/>
      <c r="C52" s="73"/>
      <c r="D52" s="1062"/>
      <c r="E52" s="7"/>
      <c r="F52" s="7"/>
      <c r="G52" s="7"/>
      <c r="H52" s="7"/>
      <c r="I52" s="1062"/>
      <c r="J52" s="1062"/>
      <c r="K52" s="7"/>
      <c r="L52" s="7"/>
      <c r="M52" s="7"/>
      <c r="N52" s="7"/>
      <c r="O52" s="7"/>
      <c r="P52" s="7"/>
      <c r="Q52" s="7"/>
      <c r="R52" s="7"/>
      <c r="S52" s="7"/>
      <c r="T52" s="7"/>
      <c r="U52" s="7"/>
      <c r="V52" s="7"/>
      <c r="W52" s="7"/>
      <c r="X52" s="7"/>
      <c r="Y52" s="7"/>
      <c r="Z52" s="7"/>
    </row>
    <row r="53" spans="1:26" ht="12.75" customHeight="1">
      <c r="A53" s="7"/>
      <c r="B53" s="7"/>
      <c r="C53" s="73"/>
      <c r="D53" s="1062"/>
      <c r="E53" s="7"/>
      <c r="F53" s="7"/>
      <c r="G53" s="7"/>
      <c r="H53" s="7"/>
      <c r="I53" s="1062"/>
      <c r="J53" s="1062"/>
      <c r="K53" s="7"/>
      <c r="L53" s="7"/>
      <c r="M53" s="7"/>
      <c r="N53" s="7"/>
      <c r="O53" s="7"/>
      <c r="P53" s="7"/>
      <c r="Q53" s="7"/>
      <c r="R53" s="7"/>
      <c r="S53" s="7"/>
      <c r="T53" s="7"/>
      <c r="U53" s="7"/>
      <c r="V53" s="7"/>
      <c r="W53" s="7"/>
      <c r="X53" s="7"/>
      <c r="Y53" s="7"/>
      <c r="Z53" s="7"/>
    </row>
    <row r="54" spans="1:26" ht="12.75" customHeight="1">
      <c r="A54" s="7"/>
      <c r="B54" s="7"/>
      <c r="C54" s="73"/>
      <c r="D54" s="1062"/>
      <c r="E54" s="7"/>
      <c r="F54" s="7"/>
      <c r="G54" s="7"/>
      <c r="H54" s="7"/>
      <c r="I54" s="1062"/>
      <c r="J54" s="1062"/>
      <c r="K54" s="7"/>
      <c r="L54" s="7"/>
      <c r="M54" s="7"/>
      <c r="N54" s="7"/>
      <c r="O54" s="7"/>
      <c r="P54" s="7"/>
      <c r="Q54" s="7"/>
      <c r="R54" s="7"/>
      <c r="S54" s="7"/>
      <c r="T54" s="7"/>
      <c r="U54" s="7"/>
      <c r="V54" s="7"/>
      <c r="W54" s="7"/>
      <c r="X54" s="7"/>
      <c r="Y54" s="7"/>
      <c r="Z54" s="7"/>
    </row>
    <row r="55" spans="1:26" ht="12.75" customHeight="1">
      <c r="A55" s="7"/>
      <c r="B55" s="7"/>
      <c r="C55" s="73"/>
      <c r="D55" s="1062"/>
      <c r="E55" s="7"/>
      <c r="F55" s="7"/>
      <c r="G55" s="7"/>
      <c r="H55" s="7"/>
      <c r="I55" s="1062"/>
      <c r="J55" s="1062"/>
      <c r="K55" s="7"/>
      <c r="L55" s="7"/>
      <c r="M55" s="7"/>
      <c r="N55" s="7"/>
      <c r="O55" s="7"/>
      <c r="P55" s="7"/>
      <c r="Q55" s="7"/>
      <c r="R55" s="7"/>
      <c r="S55" s="7"/>
      <c r="T55" s="7"/>
      <c r="U55" s="7"/>
      <c r="V55" s="7"/>
      <c r="W55" s="7"/>
      <c r="X55" s="7"/>
      <c r="Y55" s="7"/>
      <c r="Z55" s="7"/>
    </row>
    <row r="56" spans="1:26" ht="12.75" customHeight="1">
      <c r="A56" s="7"/>
      <c r="B56" s="7"/>
      <c r="C56" s="73"/>
      <c r="D56" s="1062"/>
      <c r="E56" s="7"/>
      <c r="F56" s="7"/>
      <c r="G56" s="7"/>
      <c r="H56" s="7"/>
      <c r="I56" s="1062"/>
      <c r="J56" s="1062"/>
      <c r="K56" s="7"/>
      <c r="L56" s="7"/>
      <c r="M56" s="7"/>
      <c r="N56" s="7"/>
      <c r="O56" s="7"/>
      <c r="P56" s="7"/>
      <c r="Q56" s="7"/>
      <c r="R56" s="7"/>
      <c r="S56" s="7"/>
      <c r="T56" s="7"/>
      <c r="U56" s="7"/>
      <c r="V56" s="7"/>
      <c r="W56" s="7"/>
      <c r="X56" s="7"/>
      <c r="Y56" s="7"/>
      <c r="Z56" s="7"/>
    </row>
    <row r="57" spans="1:26" ht="12.75" customHeight="1">
      <c r="A57" s="7"/>
      <c r="B57" s="7"/>
      <c r="C57" s="73"/>
      <c r="D57" s="1062"/>
      <c r="E57" s="7"/>
      <c r="F57" s="7"/>
      <c r="G57" s="7"/>
      <c r="H57" s="7"/>
      <c r="I57" s="1062"/>
      <c r="J57" s="1062"/>
      <c r="K57" s="7"/>
      <c r="L57" s="7"/>
      <c r="M57" s="7"/>
      <c r="N57" s="7"/>
      <c r="O57" s="7"/>
      <c r="P57" s="7"/>
      <c r="Q57" s="7"/>
      <c r="R57" s="7"/>
      <c r="S57" s="7"/>
      <c r="T57" s="7"/>
      <c r="U57" s="7"/>
      <c r="V57" s="7"/>
      <c r="W57" s="7"/>
      <c r="X57" s="7"/>
      <c r="Y57" s="7"/>
      <c r="Z57" s="7"/>
    </row>
    <row r="58" spans="1:26" ht="12.75" customHeight="1">
      <c r="A58" s="7"/>
      <c r="B58" s="7"/>
      <c r="C58" s="73"/>
      <c r="D58" s="1062"/>
      <c r="E58" s="7"/>
      <c r="F58" s="7"/>
      <c r="G58" s="7"/>
      <c r="H58" s="7"/>
      <c r="I58" s="1062"/>
      <c r="J58" s="1062"/>
      <c r="K58" s="7"/>
      <c r="L58" s="7"/>
      <c r="M58" s="7"/>
      <c r="N58" s="7"/>
      <c r="O58" s="7"/>
      <c r="P58" s="7"/>
      <c r="Q58" s="7"/>
      <c r="R58" s="7"/>
      <c r="S58" s="7"/>
      <c r="T58" s="7"/>
      <c r="U58" s="7"/>
      <c r="V58" s="7"/>
      <c r="W58" s="7"/>
      <c r="X58" s="7"/>
      <c r="Y58" s="7"/>
      <c r="Z58" s="7"/>
    </row>
    <row r="59" spans="1:26" ht="12.75" customHeight="1">
      <c r="A59" s="7"/>
      <c r="B59" s="7"/>
      <c r="C59" s="73"/>
      <c r="D59" s="1062"/>
      <c r="E59" s="7"/>
      <c r="F59" s="7"/>
      <c r="G59" s="7"/>
      <c r="H59" s="7"/>
      <c r="I59" s="1062"/>
      <c r="J59" s="1062"/>
      <c r="K59" s="7"/>
      <c r="L59" s="7"/>
      <c r="M59" s="7"/>
      <c r="N59" s="7"/>
      <c r="O59" s="7"/>
      <c r="P59" s="7"/>
      <c r="Q59" s="7"/>
      <c r="R59" s="7"/>
      <c r="S59" s="7"/>
      <c r="T59" s="7"/>
      <c r="U59" s="7"/>
      <c r="V59" s="7"/>
      <c r="W59" s="7"/>
      <c r="X59" s="7"/>
      <c r="Y59" s="7"/>
      <c r="Z59" s="7"/>
    </row>
    <row r="60" spans="1:26" ht="12.75" customHeight="1">
      <c r="A60" s="7"/>
      <c r="B60" s="7"/>
      <c r="C60" s="73"/>
      <c r="D60" s="1062"/>
      <c r="E60" s="7"/>
      <c r="F60" s="7"/>
      <c r="G60" s="7"/>
      <c r="H60" s="7"/>
      <c r="I60" s="1062"/>
      <c r="J60" s="1062"/>
      <c r="K60" s="7"/>
      <c r="L60" s="7"/>
      <c r="M60" s="7"/>
      <c r="N60" s="7"/>
      <c r="O60" s="7"/>
      <c r="P60" s="7"/>
      <c r="Q60" s="7"/>
      <c r="R60" s="7"/>
      <c r="S60" s="7"/>
      <c r="T60" s="7"/>
      <c r="U60" s="7"/>
      <c r="V60" s="7"/>
      <c r="W60" s="7"/>
      <c r="X60" s="7"/>
      <c r="Y60" s="7"/>
      <c r="Z60" s="7"/>
    </row>
    <row r="61" spans="1:26" ht="12.75" customHeight="1">
      <c r="A61" s="7"/>
      <c r="B61" s="7"/>
      <c r="C61" s="73"/>
      <c r="D61" s="1062"/>
      <c r="E61" s="7"/>
      <c r="F61" s="7"/>
      <c r="G61" s="7"/>
      <c r="H61" s="7"/>
      <c r="I61" s="1062"/>
      <c r="J61" s="1062"/>
      <c r="K61" s="7"/>
      <c r="L61" s="7"/>
      <c r="M61" s="7"/>
      <c r="N61" s="7"/>
      <c r="O61" s="7"/>
      <c r="P61" s="7"/>
      <c r="Q61" s="7"/>
      <c r="R61" s="7"/>
      <c r="S61" s="7"/>
      <c r="T61" s="7"/>
      <c r="U61" s="7"/>
      <c r="V61" s="7"/>
      <c r="W61" s="7"/>
      <c r="X61" s="7"/>
      <c r="Y61" s="7"/>
      <c r="Z61" s="7"/>
    </row>
    <row r="62" spans="1:26" ht="12.75" customHeight="1">
      <c r="A62" s="7"/>
      <c r="B62" s="7"/>
      <c r="C62" s="73"/>
      <c r="D62" s="1062"/>
      <c r="E62" s="7"/>
      <c r="F62" s="7"/>
      <c r="G62" s="7"/>
      <c r="H62" s="7"/>
      <c r="I62" s="1062"/>
      <c r="J62" s="1062"/>
      <c r="K62" s="7"/>
      <c r="L62" s="7"/>
      <c r="M62" s="7"/>
      <c r="N62" s="7"/>
      <c r="O62" s="7"/>
      <c r="P62" s="7"/>
      <c r="Q62" s="7"/>
      <c r="R62" s="7"/>
      <c r="S62" s="7"/>
      <c r="T62" s="7"/>
      <c r="U62" s="7"/>
      <c r="V62" s="7"/>
      <c r="W62" s="7"/>
      <c r="X62" s="7"/>
      <c r="Y62" s="7"/>
      <c r="Z62" s="7"/>
    </row>
    <row r="63" spans="1:26" ht="12.75" customHeight="1">
      <c r="A63" s="7"/>
      <c r="B63" s="7"/>
      <c r="C63" s="73"/>
      <c r="D63" s="1062"/>
      <c r="E63" s="7"/>
      <c r="F63" s="7"/>
      <c r="G63" s="7"/>
      <c r="H63" s="7"/>
      <c r="I63" s="1062"/>
      <c r="J63" s="1062"/>
      <c r="K63" s="7"/>
      <c r="L63" s="7"/>
      <c r="M63" s="7"/>
      <c r="N63" s="7"/>
      <c r="O63" s="7"/>
      <c r="P63" s="7"/>
      <c r="Q63" s="7"/>
      <c r="R63" s="7"/>
      <c r="S63" s="7"/>
      <c r="T63" s="7"/>
      <c r="U63" s="7"/>
      <c r="V63" s="7"/>
      <c r="W63" s="7"/>
      <c r="X63" s="7"/>
      <c r="Y63" s="7"/>
      <c r="Z63" s="7"/>
    </row>
    <row r="64" spans="1:26" ht="12.75" customHeight="1">
      <c r="A64" s="7"/>
      <c r="B64" s="7"/>
      <c r="C64" s="73"/>
      <c r="D64" s="1062"/>
      <c r="E64" s="7"/>
      <c r="F64" s="7"/>
      <c r="G64" s="7"/>
      <c r="H64" s="7"/>
      <c r="I64" s="1062"/>
      <c r="J64" s="1062"/>
      <c r="K64" s="7"/>
      <c r="L64" s="7"/>
      <c r="M64" s="7"/>
      <c r="N64" s="7"/>
      <c r="O64" s="7"/>
      <c r="P64" s="7"/>
      <c r="Q64" s="7"/>
      <c r="R64" s="7"/>
      <c r="S64" s="7"/>
      <c r="T64" s="7"/>
      <c r="U64" s="7"/>
      <c r="V64" s="7"/>
      <c r="W64" s="7"/>
      <c r="X64" s="7"/>
      <c r="Y64" s="7"/>
      <c r="Z64" s="7"/>
    </row>
    <row r="65" spans="1:26" ht="12.75" customHeight="1">
      <c r="A65" s="7"/>
      <c r="B65" s="7"/>
      <c r="C65" s="73"/>
      <c r="D65" s="1062"/>
      <c r="E65" s="7"/>
      <c r="F65" s="7"/>
      <c r="G65" s="7"/>
      <c r="H65" s="7"/>
      <c r="I65" s="1062"/>
      <c r="J65" s="1062"/>
      <c r="K65" s="7"/>
      <c r="L65" s="7"/>
      <c r="M65" s="7"/>
      <c r="N65" s="7"/>
      <c r="O65" s="7"/>
      <c r="P65" s="7"/>
      <c r="Q65" s="7"/>
      <c r="R65" s="7"/>
      <c r="S65" s="7"/>
      <c r="T65" s="7"/>
      <c r="U65" s="7"/>
      <c r="V65" s="7"/>
      <c r="W65" s="7"/>
      <c r="X65" s="7"/>
      <c r="Y65" s="7"/>
      <c r="Z65" s="7"/>
    </row>
    <row r="66" spans="1:26" ht="12.75" customHeight="1">
      <c r="A66" s="7"/>
      <c r="B66" s="7"/>
      <c r="C66" s="73"/>
      <c r="D66" s="1062"/>
      <c r="E66" s="7"/>
      <c r="F66" s="7"/>
      <c r="G66" s="7"/>
      <c r="H66" s="7"/>
      <c r="I66" s="1062"/>
      <c r="J66" s="1062"/>
      <c r="K66" s="7"/>
      <c r="L66" s="7"/>
      <c r="M66" s="7"/>
      <c r="N66" s="7"/>
      <c r="O66" s="7"/>
      <c r="P66" s="7"/>
      <c r="Q66" s="7"/>
      <c r="R66" s="7"/>
      <c r="S66" s="7"/>
      <c r="T66" s="7"/>
      <c r="U66" s="7"/>
      <c r="V66" s="7"/>
      <c r="W66" s="7"/>
      <c r="X66" s="7"/>
      <c r="Y66" s="7"/>
      <c r="Z66" s="7"/>
    </row>
    <row r="67" spans="1:26" ht="12.75" customHeight="1">
      <c r="A67" s="7"/>
      <c r="B67" s="7"/>
      <c r="C67" s="73"/>
      <c r="D67" s="1062"/>
      <c r="E67" s="7"/>
      <c r="F67" s="7"/>
      <c r="G67" s="7"/>
      <c r="H67" s="7"/>
      <c r="I67" s="1062"/>
      <c r="J67" s="1062"/>
      <c r="K67" s="7"/>
      <c r="L67" s="7"/>
      <c r="M67" s="7"/>
      <c r="N67" s="7"/>
      <c r="O67" s="7"/>
      <c r="P67" s="7"/>
      <c r="Q67" s="7"/>
      <c r="R67" s="7"/>
      <c r="S67" s="7"/>
      <c r="T67" s="7"/>
      <c r="U67" s="7"/>
      <c r="V67" s="7"/>
      <c r="W67" s="7"/>
      <c r="X67" s="7"/>
      <c r="Y67" s="7"/>
      <c r="Z67" s="7"/>
    </row>
    <row r="68" spans="1:26" ht="12.75" customHeight="1">
      <c r="A68" s="7"/>
      <c r="B68" s="7"/>
      <c r="C68" s="73"/>
      <c r="D68" s="1062"/>
      <c r="E68" s="7"/>
      <c r="F68" s="7"/>
      <c r="G68" s="7"/>
      <c r="H68" s="7"/>
      <c r="I68" s="1062"/>
      <c r="J68" s="1062"/>
      <c r="K68" s="7"/>
      <c r="L68" s="7"/>
      <c r="M68" s="7"/>
      <c r="N68" s="7"/>
      <c r="O68" s="7"/>
      <c r="P68" s="7"/>
      <c r="Q68" s="7"/>
      <c r="R68" s="7"/>
      <c r="S68" s="7"/>
      <c r="T68" s="7"/>
      <c r="U68" s="7"/>
      <c r="V68" s="7"/>
      <c r="W68" s="7"/>
      <c r="X68" s="7"/>
      <c r="Y68" s="7"/>
      <c r="Z68" s="7"/>
    </row>
    <row r="69" spans="1:26" ht="12.75" customHeight="1">
      <c r="A69" s="7"/>
      <c r="B69" s="7"/>
      <c r="C69" s="73"/>
      <c r="D69" s="1062"/>
      <c r="E69" s="7"/>
      <c r="F69" s="7"/>
      <c r="G69" s="7"/>
      <c r="H69" s="7"/>
      <c r="I69" s="1062"/>
      <c r="J69" s="1062"/>
      <c r="K69" s="7"/>
      <c r="L69" s="7"/>
      <c r="M69" s="7"/>
      <c r="N69" s="7"/>
      <c r="O69" s="7"/>
      <c r="P69" s="7"/>
      <c r="Q69" s="7"/>
      <c r="R69" s="7"/>
      <c r="S69" s="7"/>
      <c r="T69" s="7"/>
      <c r="U69" s="7"/>
      <c r="V69" s="7"/>
      <c r="W69" s="7"/>
      <c r="X69" s="7"/>
      <c r="Y69" s="7"/>
      <c r="Z69" s="7"/>
    </row>
    <row r="70" spans="1:26" ht="12.75" customHeight="1">
      <c r="A70" s="7"/>
      <c r="B70" s="7"/>
      <c r="C70" s="73"/>
      <c r="D70" s="1062"/>
      <c r="E70" s="7"/>
      <c r="F70" s="7"/>
      <c r="G70" s="7"/>
      <c r="H70" s="7"/>
      <c r="I70" s="1062"/>
      <c r="J70" s="1062"/>
      <c r="K70" s="7"/>
      <c r="L70" s="7"/>
      <c r="M70" s="7"/>
      <c r="N70" s="7"/>
      <c r="O70" s="7"/>
      <c r="P70" s="7"/>
      <c r="Q70" s="7"/>
      <c r="R70" s="7"/>
      <c r="S70" s="7"/>
      <c r="T70" s="7"/>
      <c r="U70" s="7"/>
      <c r="V70" s="7"/>
      <c r="W70" s="7"/>
      <c r="X70" s="7"/>
      <c r="Y70" s="7"/>
      <c r="Z70" s="7"/>
    </row>
    <row r="71" spans="1:26" ht="12.75" customHeight="1">
      <c r="A71" s="7"/>
      <c r="B71" s="7"/>
      <c r="C71" s="73"/>
      <c r="D71" s="1062"/>
      <c r="E71" s="7"/>
      <c r="F71" s="7"/>
      <c r="G71" s="7"/>
      <c r="H71" s="7"/>
      <c r="I71" s="1062"/>
      <c r="J71" s="1062"/>
      <c r="K71" s="7"/>
      <c r="L71" s="7"/>
      <c r="M71" s="7"/>
      <c r="N71" s="7"/>
      <c r="O71" s="7"/>
      <c r="P71" s="7"/>
      <c r="Q71" s="7"/>
      <c r="R71" s="7"/>
      <c r="S71" s="7"/>
      <c r="T71" s="7"/>
      <c r="U71" s="7"/>
      <c r="V71" s="7"/>
      <c r="W71" s="7"/>
      <c r="X71" s="7"/>
      <c r="Y71" s="7"/>
      <c r="Z71" s="7"/>
    </row>
    <row r="72" spans="1:26" ht="12.75" customHeight="1">
      <c r="A72" s="7"/>
      <c r="B72" s="7"/>
      <c r="C72" s="73"/>
      <c r="D72" s="1062"/>
      <c r="E72" s="7"/>
      <c r="F72" s="7"/>
      <c r="G72" s="7"/>
      <c r="H72" s="7"/>
      <c r="I72" s="1062"/>
      <c r="J72" s="1062"/>
      <c r="K72" s="7"/>
      <c r="L72" s="7"/>
      <c r="M72" s="7"/>
      <c r="N72" s="7"/>
      <c r="O72" s="7"/>
      <c r="P72" s="7"/>
      <c r="Q72" s="7"/>
      <c r="R72" s="7"/>
      <c r="S72" s="7"/>
      <c r="T72" s="7"/>
      <c r="U72" s="7"/>
      <c r="V72" s="7"/>
      <c r="W72" s="7"/>
      <c r="X72" s="7"/>
      <c r="Y72" s="7"/>
      <c r="Z72" s="7"/>
    </row>
    <row r="73" spans="1:26" ht="12.75" customHeight="1">
      <c r="A73" s="7"/>
      <c r="B73" s="7"/>
      <c r="C73" s="73"/>
      <c r="D73" s="1062"/>
      <c r="E73" s="7"/>
      <c r="F73" s="7"/>
      <c r="G73" s="7"/>
      <c r="H73" s="7"/>
      <c r="I73" s="1062"/>
      <c r="J73" s="1062"/>
      <c r="K73" s="7"/>
      <c r="L73" s="7"/>
      <c r="M73" s="7"/>
      <c r="N73" s="7"/>
      <c r="O73" s="7"/>
      <c r="P73" s="7"/>
      <c r="Q73" s="7"/>
      <c r="R73" s="7"/>
      <c r="S73" s="7"/>
      <c r="T73" s="7"/>
      <c r="U73" s="7"/>
      <c r="V73" s="7"/>
      <c r="W73" s="7"/>
      <c r="X73" s="7"/>
      <c r="Y73" s="7"/>
      <c r="Z73" s="7"/>
    </row>
    <row r="74" spans="1:26" ht="12.75" customHeight="1">
      <c r="A74" s="7"/>
      <c r="B74" s="7"/>
      <c r="C74" s="73"/>
      <c r="D74" s="1062"/>
      <c r="E74" s="7"/>
      <c r="F74" s="7"/>
      <c r="G74" s="7"/>
      <c r="H74" s="7"/>
      <c r="I74" s="1062"/>
      <c r="J74" s="1062"/>
      <c r="K74" s="7"/>
      <c r="L74" s="7"/>
      <c r="M74" s="7"/>
      <c r="N74" s="7"/>
      <c r="O74" s="7"/>
      <c r="P74" s="7"/>
      <c r="Q74" s="7"/>
      <c r="R74" s="7"/>
      <c r="S74" s="7"/>
      <c r="T74" s="7"/>
      <c r="U74" s="7"/>
      <c r="V74" s="7"/>
      <c r="W74" s="7"/>
      <c r="X74" s="7"/>
      <c r="Y74" s="7"/>
      <c r="Z74" s="7"/>
    </row>
    <row r="75" spans="1:26" ht="12.75" customHeight="1">
      <c r="A75" s="7"/>
      <c r="B75" s="7"/>
      <c r="C75" s="73"/>
      <c r="D75" s="1062"/>
      <c r="E75" s="7"/>
      <c r="F75" s="7"/>
      <c r="G75" s="7"/>
      <c r="H75" s="7"/>
      <c r="I75" s="1062"/>
      <c r="J75" s="1062"/>
      <c r="K75" s="7"/>
      <c r="L75" s="7"/>
      <c r="M75" s="7"/>
      <c r="N75" s="7"/>
      <c r="O75" s="7"/>
      <c r="P75" s="7"/>
      <c r="Q75" s="7"/>
      <c r="R75" s="7"/>
      <c r="S75" s="7"/>
      <c r="T75" s="7"/>
      <c r="U75" s="7"/>
      <c r="V75" s="7"/>
      <c r="W75" s="7"/>
      <c r="X75" s="7"/>
      <c r="Y75" s="7"/>
      <c r="Z75" s="7"/>
    </row>
    <row r="76" spans="1:26" ht="12.75" customHeight="1">
      <c r="A76" s="7"/>
      <c r="B76" s="7"/>
      <c r="C76" s="73"/>
      <c r="D76" s="1062"/>
      <c r="E76" s="7"/>
      <c r="F76" s="7"/>
      <c r="G76" s="7"/>
      <c r="H76" s="7"/>
      <c r="I76" s="1062"/>
      <c r="J76" s="1062"/>
      <c r="K76" s="7"/>
      <c r="L76" s="7"/>
      <c r="M76" s="7"/>
      <c r="N76" s="7"/>
      <c r="O76" s="7"/>
      <c r="P76" s="7"/>
      <c r="Q76" s="7"/>
      <c r="R76" s="7"/>
      <c r="S76" s="7"/>
      <c r="T76" s="7"/>
      <c r="U76" s="7"/>
      <c r="V76" s="7"/>
      <c r="W76" s="7"/>
      <c r="X76" s="7"/>
      <c r="Y76" s="7"/>
      <c r="Z76" s="7"/>
    </row>
    <row r="77" spans="1:26" ht="12.75" customHeight="1">
      <c r="A77" s="7"/>
      <c r="B77" s="7"/>
      <c r="C77" s="73"/>
      <c r="D77" s="1062"/>
      <c r="E77" s="7"/>
      <c r="F77" s="7"/>
      <c r="G77" s="7"/>
      <c r="H77" s="7"/>
      <c r="I77" s="1062"/>
      <c r="J77" s="1062"/>
      <c r="K77" s="7"/>
      <c r="L77" s="7"/>
      <c r="M77" s="7"/>
      <c r="N77" s="7"/>
      <c r="O77" s="7"/>
      <c r="P77" s="7"/>
      <c r="Q77" s="7"/>
      <c r="R77" s="7"/>
      <c r="S77" s="7"/>
      <c r="T77" s="7"/>
      <c r="U77" s="7"/>
      <c r="V77" s="7"/>
      <c r="W77" s="7"/>
      <c r="X77" s="7"/>
      <c r="Y77" s="7"/>
      <c r="Z77" s="7"/>
    </row>
    <row r="78" spans="1:26" ht="12.75" customHeight="1">
      <c r="A78" s="7"/>
      <c r="B78" s="7"/>
      <c r="C78" s="73"/>
      <c r="D78" s="1062"/>
      <c r="E78" s="7"/>
      <c r="F78" s="7"/>
      <c r="G78" s="7"/>
      <c r="H78" s="7"/>
      <c r="I78" s="1062"/>
      <c r="J78" s="1062"/>
      <c r="K78" s="7"/>
      <c r="L78" s="7"/>
      <c r="M78" s="7"/>
      <c r="N78" s="7"/>
      <c r="O78" s="7"/>
      <c r="P78" s="7"/>
      <c r="Q78" s="7"/>
      <c r="R78" s="7"/>
      <c r="S78" s="7"/>
      <c r="T78" s="7"/>
      <c r="U78" s="7"/>
      <c r="V78" s="7"/>
      <c r="W78" s="7"/>
      <c r="X78" s="7"/>
      <c r="Y78" s="7"/>
      <c r="Z78" s="7"/>
    </row>
    <row r="79" spans="1:26" ht="12.75" customHeight="1">
      <c r="A79" s="7"/>
      <c r="B79" s="7"/>
      <c r="C79" s="73"/>
      <c r="D79" s="1062"/>
      <c r="E79" s="7"/>
      <c r="F79" s="7"/>
      <c r="G79" s="7"/>
      <c r="H79" s="7"/>
      <c r="I79" s="1062"/>
      <c r="J79" s="1062"/>
      <c r="K79" s="7"/>
      <c r="L79" s="7"/>
      <c r="M79" s="7"/>
      <c r="N79" s="7"/>
      <c r="O79" s="7"/>
      <c r="P79" s="7"/>
      <c r="Q79" s="7"/>
      <c r="R79" s="7"/>
      <c r="S79" s="7"/>
      <c r="T79" s="7"/>
      <c r="U79" s="7"/>
      <c r="V79" s="7"/>
      <c r="W79" s="7"/>
      <c r="X79" s="7"/>
      <c r="Y79" s="7"/>
      <c r="Z79" s="7"/>
    </row>
    <row r="80" spans="1:26" ht="12.75" customHeight="1">
      <c r="A80" s="7"/>
      <c r="B80" s="7"/>
      <c r="C80" s="73"/>
      <c r="D80" s="1062"/>
      <c r="E80" s="7"/>
      <c r="F80" s="7"/>
      <c r="G80" s="7"/>
      <c r="H80" s="7"/>
      <c r="I80" s="1062"/>
      <c r="J80" s="1062"/>
      <c r="K80" s="7"/>
      <c r="L80" s="7"/>
      <c r="M80" s="7"/>
      <c r="N80" s="7"/>
      <c r="O80" s="7"/>
      <c r="P80" s="7"/>
      <c r="Q80" s="7"/>
      <c r="R80" s="7"/>
      <c r="S80" s="7"/>
      <c r="T80" s="7"/>
      <c r="U80" s="7"/>
      <c r="V80" s="7"/>
      <c r="W80" s="7"/>
      <c r="X80" s="7"/>
      <c r="Y80" s="7"/>
      <c r="Z80" s="7"/>
    </row>
    <row r="81" spans="1:26" ht="12.75" customHeight="1">
      <c r="A81" s="7"/>
      <c r="B81" s="7"/>
      <c r="C81" s="73"/>
      <c r="D81" s="1062"/>
      <c r="E81" s="7"/>
      <c r="F81" s="7"/>
      <c r="G81" s="7"/>
      <c r="H81" s="7"/>
      <c r="I81" s="1062"/>
      <c r="J81" s="1062"/>
      <c r="K81" s="7"/>
      <c r="L81" s="7"/>
      <c r="M81" s="7"/>
      <c r="N81" s="7"/>
      <c r="O81" s="7"/>
      <c r="P81" s="7"/>
      <c r="Q81" s="7"/>
      <c r="R81" s="7"/>
      <c r="S81" s="7"/>
      <c r="T81" s="7"/>
      <c r="U81" s="7"/>
      <c r="V81" s="7"/>
      <c r="W81" s="7"/>
      <c r="X81" s="7"/>
      <c r="Y81" s="7"/>
      <c r="Z81" s="7"/>
    </row>
    <row r="82" spans="1:26" ht="12.75" customHeight="1">
      <c r="A82" s="7"/>
      <c r="B82" s="7"/>
      <c r="C82" s="73"/>
      <c r="D82" s="1062"/>
      <c r="E82" s="7"/>
      <c r="F82" s="7"/>
      <c r="G82" s="7"/>
      <c r="H82" s="7"/>
      <c r="I82" s="1062"/>
      <c r="J82" s="1062"/>
      <c r="K82" s="7"/>
      <c r="L82" s="7"/>
      <c r="M82" s="7"/>
      <c r="N82" s="7"/>
      <c r="O82" s="7"/>
      <c r="P82" s="7"/>
      <c r="Q82" s="7"/>
      <c r="R82" s="7"/>
      <c r="S82" s="7"/>
      <c r="T82" s="7"/>
      <c r="U82" s="7"/>
      <c r="V82" s="7"/>
      <c r="W82" s="7"/>
      <c r="X82" s="7"/>
      <c r="Y82" s="7"/>
      <c r="Z82" s="7"/>
    </row>
    <row r="83" spans="1:26" ht="12.75" customHeight="1">
      <c r="A83" s="7"/>
      <c r="B83" s="7"/>
      <c r="C83" s="73"/>
      <c r="D83" s="1062"/>
      <c r="E83" s="7"/>
      <c r="F83" s="7"/>
      <c r="G83" s="7"/>
      <c r="H83" s="7"/>
      <c r="I83" s="1062"/>
      <c r="J83" s="1062"/>
      <c r="K83" s="7"/>
      <c r="L83" s="7"/>
      <c r="M83" s="7"/>
      <c r="N83" s="7"/>
      <c r="O83" s="7"/>
      <c r="P83" s="7"/>
      <c r="Q83" s="7"/>
      <c r="R83" s="7"/>
      <c r="S83" s="7"/>
      <c r="T83" s="7"/>
      <c r="U83" s="7"/>
      <c r="V83" s="7"/>
      <c r="W83" s="7"/>
      <c r="X83" s="7"/>
      <c r="Y83" s="7"/>
      <c r="Z83" s="7"/>
    </row>
    <row r="84" spans="1:26" ht="12.75" customHeight="1">
      <c r="A84" s="7"/>
      <c r="B84" s="7"/>
      <c r="C84" s="73"/>
      <c r="D84" s="1062"/>
      <c r="E84" s="7"/>
      <c r="F84" s="7"/>
      <c r="G84" s="7"/>
      <c r="H84" s="7"/>
      <c r="I84" s="1062"/>
      <c r="J84" s="1062"/>
      <c r="K84" s="7"/>
      <c r="L84" s="7"/>
      <c r="M84" s="7"/>
      <c r="N84" s="7"/>
      <c r="O84" s="7"/>
      <c r="P84" s="7"/>
      <c r="Q84" s="7"/>
      <c r="R84" s="7"/>
      <c r="S84" s="7"/>
      <c r="T84" s="7"/>
      <c r="U84" s="7"/>
      <c r="V84" s="7"/>
      <c r="W84" s="7"/>
      <c r="X84" s="7"/>
      <c r="Y84" s="7"/>
      <c r="Z84" s="7"/>
    </row>
    <row r="85" spans="1:26" ht="12.75" customHeight="1">
      <c r="A85" s="7"/>
      <c r="B85" s="7"/>
      <c r="C85" s="73"/>
      <c r="D85" s="1062"/>
      <c r="E85" s="7"/>
      <c r="F85" s="7"/>
      <c r="G85" s="7"/>
      <c r="H85" s="7"/>
      <c r="I85" s="1062"/>
      <c r="J85" s="1062"/>
      <c r="K85" s="7"/>
      <c r="L85" s="7"/>
      <c r="M85" s="7"/>
      <c r="N85" s="7"/>
      <c r="O85" s="7"/>
      <c r="P85" s="7"/>
      <c r="Q85" s="7"/>
      <c r="R85" s="7"/>
      <c r="S85" s="7"/>
      <c r="T85" s="7"/>
      <c r="U85" s="7"/>
      <c r="V85" s="7"/>
      <c r="W85" s="7"/>
      <c r="X85" s="7"/>
      <c r="Y85" s="7"/>
      <c r="Z85" s="7"/>
    </row>
    <row r="86" spans="1:26" ht="12.75" customHeight="1">
      <c r="A86" s="7"/>
      <c r="B86" s="7"/>
      <c r="C86" s="73"/>
      <c r="D86" s="1062"/>
      <c r="E86" s="7"/>
      <c r="F86" s="7"/>
      <c r="G86" s="7"/>
      <c r="H86" s="7"/>
      <c r="I86" s="1062"/>
      <c r="J86" s="1062"/>
      <c r="K86" s="7"/>
      <c r="L86" s="7"/>
      <c r="M86" s="7"/>
      <c r="N86" s="7"/>
      <c r="O86" s="7"/>
      <c r="P86" s="7"/>
      <c r="Q86" s="7"/>
      <c r="R86" s="7"/>
      <c r="S86" s="7"/>
      <c r="T86" s="7"/>
      <c r="U86" s="7"/>
      <c r="V86" s="7"/>
      <c r="W86" s="7"/>
      <c r="X86" s="7"/>
      <c r="Y86" s="7"/>
      <c r="Z86" s="7"/>
    </row>
    <row r="87" spans="1:26" ht="12.75" customHeight="1">
      <c r="A87" s="7"/>
      <c r="B87" s="7"/>
      <c r="C87" s="73"/>
      <c r="D87" s="1062"/>
      <c r="E87" s="7"/>
      <c r="F87" s="7"/>
      <c r="G87" s="7"/>
      <c r="H87" s="7"/>
      <c r="I87" s="1062"/>
      <c r="J87" s="1062"/>
      <c r="K87" s="7"/>
      <c r="L87" s="7"/>
      <c r="M87" s="7"/>
      <c r="N87" s="7"/>
      <c r="O87" s="7"/>
      <c r="P87" s="7"/>
      <c r="Q87" s="7"/>
      <c r="R87" s="7"/>
      <c r="S87" s="7"/>
      <c r="T87" s="7"/>
      <c r="U87" s="7"/>
      <c r="V87" s="7"/>
      <c r="W87" s="7"/>
      <c r="X87" s="7"/>
      <c r="Y87" s="7"/>
      <c r="Z87" s="7"/>
    </row>
    <row r="88" spans="1:26" ht="12.75" customHeight="1">
      <c r="A88" s="7"/>
      <c r="B88" s="7"/>
      <c r="C88" s="73"/>
      <c r="D88" s="1062"/>
      <c r="E88" s="7"/>
      <c r="F88" s="7"/>
      <c r="G88" s="7"/>
      <c r="H88" s="7"/>
      <c r="I88" s="1062"/>
      <c r="J88" s="1062"/>
      <c r="K88" s="7"/>
      <c r="L88" s="7"/>
      <c r="M88" s="7"/>
      <c r="N88" s="7"/>
      <c r="O88" s="7"/>
      <c r="P88" s="7"/>
      <c r="Q88" s="7"/>
      <c r="R88" s="7"/>
      <c r="S88" s="7"/>
      <c r="T88" s="7"/>
      <c r="U88" s="7"/>
      <c r="V88" s="7"/>
      <c r="W88" s="7"/>
      <c r="X88" s="7"/>
      <c r="Y88" s="7"/>
      <c r="Z88" s="7"/>
    </row>
    <row r="89" spans="1:26" ht="12.75" customHeight="1">
      <c r="A89" s="7"/>
      <c r="B89" s="7"/>
      <c r="C89" s="73"/>
      <c r="D89" s="1062"/>
      <c r="E89" s="7"/>
      <c r="F89" s="7"/>
      <c r="G89" s="7"/>
      <c r="H89" s="7"/>
      <c r="I89" s="1062"/>
      <c r="J89" s="1062"/>
      <c r="K89" s="7"/>
      <c r="L89" s="7"/>
      <c r="M89" s="7"/>
      <c r="N89" s="7"/>
      <c r="O89" s="7"/>
      <c r="P89" s="7"/>
      <c r="Q89" s="7"/>
      <c r="R89" s="7"/>
      <c r="S89" s="7"/>
      <c r="T89" s="7"/>
      <c r="U89" s="7"/>
      <c r="V89" s="7"/>
      <c r="W89" s="7"/>
      <c r="X89" s="7"/>
      <c r="Y89" s="7"/>
      <c r="Z89" s="7"/>
    </row>
    <row r="90" spans="1:26" ht="12.75" customHeight="1">
      <c r="A90" s="7"/>
      <c r="B90" s="7"/>
      <c r="C90" s="73"/>
      <c r="D90" s="1062"/>
      <c r="E90" s="7"/>
      <c r="F90" s="7"/>
      <c r="G90" s="7"/>
      <c r="H90" s="7"/>
      <c r="I90" s="1062"/>
      <c r="J90" s="1062"/>
      <c r="K90" s="7"/>
      <c r="L90" s="7"/>
      <c r="M90" s="7"/>
      <c r="N90" s="7"/>
      <c r="O90" s="7"/>
      <c r="P90" s="7"/>
      <c r="Q90" s="7"/>
      <c r="R90" s="7"/>
      <c r="S90" s="7"/>
      <c r="T90" s="7"/>
      <c r="U90" s="7"/>
      <c r="V90" s="7"/>
      <c r="W90" s="7"/>
      <c r="X90" s="7"/>
      <c r="Y90" s="7"/>
      <c r="Z90" s="7"/>
    </row>
    <row r="91" spans="1:26" ht="12.75" customHeight="1">
      <c r="A91" s="7"/>
      <c r="B91" s="7"/>
      <c r="C91" s="73"/>
      <c r="D91" s="1062"/>
      <c r="E91" s="7"/>
      <c r="F91" s="7"/>
      <c r="G91" s="7"/>
      <c r="H91" s="7"/>
      <c r="I91" s="1062"/>
      <c r="J91" s="1062"/>
      <c r="K91" s="7"/>
      <c r="L91" s="7"/>
      <c r="M91" s="7"/>
      <c r="N91" s="7"/>
      <c r="O91" s="7"/>
      <c r="P91" s="7"/>
      <c r="Q91" s="7"/>
      <c r="R91" s="7"/>
      <c r="S91" s="7"/>
      <c r="T91" s="7"/>
      <c r="U91" s="7"/>
      <c r="V91" s="7"/>
      <c r="W91" s="7"/>
      <c r="X91" s="7"/>
      <c r="Y91" s="7"/>
      <c r="Z91" s="7"/>
    </row>
    <row r="92" spans="1:26" ht="12.75" customHeight="1">
      <c r="A92" s="7"/>
      <c r="B92" s="7"/>
      <c r="C92" s="73"/>
      <c r="D92" s="1062"/>
      <c r="E92" s="7"/>
      <c r="F92" s="7"/>
      <c r="G92" s="7"/>
      <c r="H92" s="7"/>
      <c r="I92" s="1062"/>
      <c r="J92" s="1062"/>
      <c r="K92" s="7"/>
      <c r="L92" s="7"/>
      <c r="M92" s="7"/>
      <c r="N92" s="7"/>
      <c r="O92" s="7"/>
      <c r="P92" s="7"/>
      <c r="Q92" s="7"/>
      <c r="R92" s="7"/>
      <c r="S92" s="7"/>
      <c r="T92" s="7"/>
      <c r="U92" s="7"/>
      <c r="V92" s="7"/>
      <c r="W92" s="7"/>
      <c r="X92" s="7"/>
      <c r="Y92" s="7"/>
      <c r="Z92" s="7"/>
    </row>
    <row r="93" spans="1:26" ht="12.75" customHeight="1">
      <c r="A93" s="7"/>
      <c r="B93" s="7"/>
      <c r="C93" s="73"/>
      <c r="D93" s="1062"/>
      <c r="E93" s="7"/>
      <c r="F93" s="7"/>
      <c r="G93" s="7"/>
      <c r="H93" s="7"/>
      <c r="I93" s="1062"/>
      <c r="J93" s="1062"/>
      <c r="K93" s="7"/>
      <c r="L93" s="7"/>
      <c r="M93" s="7"/>
      <c r="N93" s="7"/>
      <c r="O93" s="7"/>
      <c r="P93" s="7"/>
      <c r="Q93" s="7"/>
      <c r="R93" s="7"/>
      <c r="S93" s="7"/>
      <c r="T93" s="7"/>
      <c r="U93" s="7"/>
      <c r="V93" s="7"/>
      <c r="W93" s="7"/>
      <c r="X93" s="7"/>
      <c r="Y93" s="7"/>
      <c r="Z93" s="7"/>
    </row>
    <row r="94" spans="1:26" ht="12.75" customHeight="1">
      <c r="A94" s="7"/>
      <c r="B94" s="7"/>
      <c r="C94" s="73"/>
      <c r="D94" s="1062"/>
      <c r="E94" s="7"/>
      <c r="F94" s="7"/>
      <c r="G94" s="7"/>
      <c r="H94" s="7"/>
      <c r="I94" s="1062"/>
      <c r="J94" s="1062"/>
      <c r="K94" s="7"/>
      <c r="L94" s="7"/>
      <c r="M94" s="7"/>
      <c r="N94" s="7"/>
      <c r="O94" s="7"/>
      <c r="P94" s="7"/>
      <c r="Q94" s="7"/>
      <c r="R94" s="7"/>
      <c r="S94" s="7"/>
      <c r="T94" s="7"/>
      <c r="U94" s="7"/>
      <c r="V94" s="7"/>
      <c r="W94" s="7"/>
      <c r="X94" s="7"/>
      <c r="Y94" s="7"/>
      <c r="Z94" s="7"/>
    </row>
    <row r="95" spans="1:26" ht="12.75" customHeight="1">
      <c r="A95" s="7"/>
      <c r="B95" s="7"/>
      <c r="C95" s="73"/>
      <c r="D95" s="1062"/>
      <c r="E95" s="7"/>
      <c r="F95" s="7"/>
      <c r="G95" s="7"/>
      <c r="H95" s="7"/>
      <c r="I95" s="1062"/>
      <c r="J95" s="1062"/>
      <c r="K95" s="7"/>
      <c r="L95" s="7"/>
      <c r="M95" s="7"/>
      <c r="N95" s="7"/>
      <c r="O95" s="7"/>
      <c r="P95" s="7"/>
      <c r="Q95" s="7"/>
      <c r="R95" s="7"/>
      <c r="S95" s="7"/>
      <c r="T95" s="7"/>
      <c r="U95" s="7"/>
      <c r="V95" s="7"/>
      <c r="W95" s="7"/>
      <c r="X95" s="7"/>
      <c r="Y95" s="7"/>
      <c r="Z95" s="7"/>
    </row>
    <row r="96" spans="1:26" ht="12.75" customHeight="1">
      <c r="A96" s="7"/>
      <c r="B96" s="7"/>
      <c r="C96" s="73"/>
      <c r="D96" s="1062"/>
      <c r="E96" s="7"/>
      <c r="F96" s="7"/>
      <c r="G96" s="7"/>
      <c r="H96" s="7"/>
      <c r="I96" s="1062"/>
      <c r="J96" s="1062"/>
      <c r="K96" s="7"/>
      <c r="L96" s="7"/>
      <c r="M96" s="7"/>
      <c r="N96" s="7"/>
      <c r="O96" s="7"/>
      <c r="P96" s="7"/>
      <c r="Q96" s="7"/>
      <c r="R96" s="7"/>
      <c r="S96" s="7"/>
      <c r="T96" s="7"/>
      <c r="U96" s="7"/>
      <c r="V96" s="7"/>
      <c r="W96" s="7"/>
      <c r="X96" s="7"/>
      <c r="Y96" s="7"/>
      <c r="Z96" s="7"/>
    </row>
    <row r="97" spans="1:26" ht="12.75" customHeight="1">
      <c r="A97" s="7"/>
      <c r="B97" s="7"/>
      <c r="C97" s="73"/>
      <c r="D97" s="1062"/>
      <c r="E97" s="7"/>
      <c r="F97" s="7"/>
      <c r="G97" s="7"/>
      <c r="H97" s="7"/>
      <c r="I97" s="1062"/>
      <c r="J97" s="1062"/>
      <c r="K97" s="7"/>
      <c r="L97" s="7"/>
      <c r="M97" s="7"/>
      <c r="N97" s="7"/>
      <c r="O97" s="7"/>
      <c r="P97" s="7"/>
      <c r="Q97" s="7"/>
      <c r="R97" s="7"/>
      <c r="S97" s="7"/>
      <c r="T97" s="7"/>
      <c r="U97" s="7"/>
      <c r="V97" s="7"/>
      <c r="W97" s="7"/>
      <c r="X97" s="7"/>
      <c r="Y97" s="7"/>
      <c r="Z97" s="7"/>
    </row>
    <row r="98" spans="1:26" ht="12.75" customHeight="1">
      <c r="A98" s="7"/>
      <c r="B98" s="7"/>
      <c r="C98" s="73"/>
      <c r="D98" s="1062"/>
      <c r="E98" s="7"/>
      <c r="F98" s="7"/>
      <c r="G98" s="7"/>
      <c r="H98" s="7"/>
      <c r="I98" s="1062"/>
      <c r="J98" s="1062"/>
      <c r="K98" s="7"/>
      <c r="L98" s="7"/>
      <c r="M98" s="7"/>
      <c r="N98" s="7"/>
      <c r="O98" s="7"/>
      <c r="P98" s="7"/>
      <c r="Q98" s="7"/>
      <c r="R98" s="7"/>
      <c r="S98" s="7"/>
      <c r="T98" s="7"/>
      <c r="U98" s="7"/>
      <c r="V98" s="7"/>
      <c r="W98" s="7"/>
      <c r="X98" s="7"/>
      <c r="Y98" s="7"/>
      <c r="Z98" s="7"/>
    </row>
    <row r="99" spans="1:26" ht="12.75" customHeight="1">
      <c r="A99" s="7"/>
      <c r="B99" s="7"/>
      <c r="C99" s="73"/>
      <c r="D99" s="1062"/>
      <c r="E99" s="7"/>
      <c r="F99" s="7"/>
      <c r="G99" s="7"/>
      <c r="H99" s="7"/>
      <c r="I99" s="1062"/>
      <c r="J99" s="1062"/>
      <c r="K99" s="7"/>
      <c r="L99" s="7"/>
      <c r="M99" s="7"/>
      <c r="N99" s="7"/>
      <c r="O99" s="7"/>
      <c r="P99" s="7"/>
      <c r="Q99" s="7"/>
      <c r="R99" s="7"/>
      <c r="S99" s="7"/>
      <c r="T99" s="7"/>
      <c r="U99" s="7"/>
      <c r="V99" s="7"/>
      <c r="W99" s="7"/>
      <c r="X99" s="7"/>
      <c r="Y99" s="7"/>
      <c r="Z99" s="7"/>
    </row>
    <row r="100" spans="1:26" ht="12.75" customHeight="1">
      <c r="A100" s="7"/>
      <c r="B100" s="7"/>
      <c r="C100" s="73"/>
      <c r="D100" s="1062"/>
      <c r="E100" s="7"/>
      <c r="F100" s="7"/>
      <c r="G100" s="7"/>
      <c r="H100" s="7"/>
      <c r="I100" s="1062"/>
      <c r="J100" s="1062"/>
      <c r="K100" s="7"/>
      <c r="L100" s="7"/>
      <c r="M100" s="7"/>
      <c r="N100" s="7"/>
      <c r="O100" s="7"/>
      <c r="P100" s="7"/>
      <c r="Q100" s="7"/>
      <c r="R100" s="7"/>
      <c r="S100" s="7"/>
      <c r="T100" s="7"/>
      <c r="U100" s="7"/>
      <c r="V100" s="7"/>
      <c r="W100" s="7"/>
      <c r="X100" s="7"/>
      <c r="Y100" s="7"/>
      <c r="Z100" s="7"/>
    </row>
    <row r="101" spans="1:26" ht="12.75" customHeight="1">
      <c r="A101" s="7"/>
      <c r="B101" s="7"/>
      <c r="C101" s="73"/>
      <c r="D101" s="1062"/>
      <c r="E101" s="7"/>
      <c r="F101" s="7"/>
      <c r="G101" s="7"/>
      <c r="H101" s="7"/>
      <c r="I101" s="1062"/>
      <c r="J101" s="1062"/>
      <c r="K101" s="7"/>
      <c r="L101" s="7"/>
      <c r="M101" s="7"/>
      <c r="N101" s="7"/>
      <c r="O101" s="7"/>
      <c r="P101" s="7"/>
      <c r="Q101" s="7"/>
      <c r="R101" s="7"/>
      <c r="S101" s="7"/>
      <c r="T101" s="7"/>
      <c r="U101" s="7"/>
      <c r="V101" s="7"/>
      <c r="W101" s="7"/>
      <c r="X101" s="7"/>
      <c r="Y101" s="7"/>
      <c r="Z101" s="7"/>
    </row>
    <row r="102" spans="1:26" ht="12.75" customHeight="1">
      <c r="A102" s="7"/>
      <c r="B102" s="7"/>
      <c r="C102" s="73"/>
      <c r="D102" s="1062"/>
      <c r="E102" s="7"/>
      <c r="F102" s="7"/>
      <c r="G102" s="7"/>
      <c r="H102" s="7"/>
      <c r="I102" s="1062"/>
      <c r="J102" s="1062"/>
      <c r="K102" s="7"/>
      <c r="L102" s="7"/>
      <c r="M102" s="7"/>
      <c r="N102" s="7"/>
      <c r="O102" s="7"/>
      <c r="P102" s="7"/>
      <c r="Q102" s="7"/>
      <c r="R102" s="7"/>
      <c r="S102" s="7"/>
      <c r="T102" s="7"/>
      <c r="U102" s="7"/>
      <c r="V102" s="7"/>
      <c r="W102" s="7"/>
      <c r="X102" s="7"/>
      <c r="Y102" s="7"/>
      <c r="Z102" s="7"/>
    </row>
    <row r="103" spans="1:26" ht="12.75" customHeight="1">
      <c r="A103" s="7"/>
      <c r="B103" s="7"/>
      <c r="C103" s="73"/>
      <c r="D103" s="1062"/>
      <c r="E103" s="7"/>
      <c r="F103" s="7"/>
      <c r="G103" s="7"/>
      <c r="H103" s="7"/>
      <c r="I103" s="1062"/>
      <c r="J103" s="1062"/>
      <c r="K103" s="7"/>
      <c r="L103" s="7"/>
      <c r="M103" s="7"/>
      <c r="N103" s="7"/>
      <c r="O103" s="7"/>
      <c r="P103" s="7"/>
      <c r="Q103" s="7"/>
      <c r="R103" s="7"/>
      <c r="S103" s="7"/>
      <c r="T103" s="7"/>
      <c r="U103" s="7"/>
      <c r="V103" s="7"/>
      <c r="W103" s="7"/>
      <c r="X103" s="7"/>
      <c r="Y103" s="7"/>
      <c r="Z103" s="7"/>
    </row>
    <row r="104" spans="1:26" ht="12.75" customHeight="1">
      <c r="A104" s="7"/>
      <c r="B104" s="7"/>
      <c r="C104" s="73"/>
      <c r="D104" s="1062"/>
      <c r="E104" s="7"/>
      <c r="F104" s="7"/>
      <c r="G104" s="7"/>
      <c r="H104" s="7"/>
      <c r="I104" s="1062"/>
      <c r="J104" s="1062"/>
      <c r="K104" s="7"/>
      <c r="L104" s="7"/>
      <c r="M104" s="7"/>
      <c r="N104" s="7"/>
      <c r="O104" s="7"/>
      <c r="P104" s="7"/>
      <c r="Q104" s="7"/>
      <c r="R104" s="7"/>
      <c r="S104" s="7"/>
      <c r="T104" s="7"/>
      <c r="U104" s="7"/>
      <c r="V104" s="7"/>
      <c r="W104" s="7"/>
      <c r="X104" s="7"/>
      <c r="Y104" s="7"/>
      <c r="Z104" s="7"/>
    </row>
    <row r="105" spans="1:26" ht="12.75" customHeight="1">
      <c r="A105" s="7"/>
      <c r="B105" s="7"/>
      <c r="C105" s="73"/>
      <c r="D105" s="1062"/>
      <c r="E105" s="7"/>
      <c r="F105" s="7"/>
      <c r="G105" s="7"/>
      <c r="H105" s="7"/>
      <c r="I105" s="1062"/>
      <c r="J105" s="1062"/>
      <c r="K105" s="7"/>
      <c r="L105" s="7"/>
      <c r="M105" s="7"/>
      <c r="N105" s="7"/>
      <c r="O105" s="7"/>
      <c r="P105" s="7"/>
      <c r="Q105" s="7"/>
      <c r="R105" s="7"/>
      <c r="S105" s="7"/>
      <c r="T105" s="7"/>
      <c r="U105" s="7"/>
      <c r="V105" s="7"/>
      <c r="W105" s="7"/>
      <c r="X105" s="7"/>
      <c r="Y105" s="7"/>
      <c r="Z105" s="7"/>
    </row>
    <row r="106" spans="1:26" ht="12.75" customHeight="1">
      <c r="A106" s="7"/>
      <c r="B106" s="7"/>
      <c r="C106" s="73"/>
      <c r="D106" s="1062"/>
      <c r="E106" s="7"/>
      <c r="F106" s="7"/>
      <c r="G106" s="7"/>
      <c r="H106" s="7"/>
      <c r="I106" s="1062"/>
      <c r="J106" s="1062"/>
      <c r="K106" s="7"/>
      <c r="L106" s="7"/>
      <c r="M106" s="7"/>
      <c r="N106" s="7"/>
      <c r="O106" s="7"/>
      <c r="P106" s="7"/>
      <c r="Q106" s="7"/>
      <c r="R106" s="7"/>
      <c r="S106" s="7"/>
      <c r="T106" s="7"/>
      <c r="U106" s="7"/>
      <c r="V106" s="7"/>
      <c r="W106" s="7"/>
      <c r="X106" s="7"/>
      <c r="Y106" s="7"/>
      <c r="Z106" s="7"/>
    </row>
    <row r="107" spans="1:26" ht="12.75" customHeight="1">
      <c r="A107" s="7"/>
      <c r="B107" s="7"/>
      <c r="C107" s="73"/>
      <c r="D107" s="1062"/>
      <c r="E107" s="7"/>
      <c r="F107" s="7"/>
      <c r="G107" s="7"/>
      <c r="H107" s="7"/>
      <c r="I107" s="1062"/>
      <c r="J107" s="1062"/>
      <c r="K107" s="7"/>
      <c r="L107" s="7"/>
      <c r="M107" s="7"/>
      <c r="N107" s="7"/>
      <c r="O107" s="7"/>
      <c r="P107" s="7"/>
      <c r="Q107" s="7"/>
      <c r="R107" s="7"/>
      <c r="S107" s="7"/>
      <c r="T107" s="7"/>
      <c r="U107" s="7"/>
      <c r="V107" s="7"/>
      <c r="W107" s="7"/>
      <c r="X107" s="7"/>
      <c r="Y107" s="7"/>
      <c r="Z107" s="7"/>
    </row>
    <row r="108" spans="1:26" ht="12.75" customHeight="1">
      <c r="A108" s="7"/>
      <c r="B108" s="7"/>
      <c r="C108" s="73"/>
      <c r="D108" s="1062"/>
      <c r="E108" s="7"/>
      <c r="F108" s="7"/>
      <c r="G108" s="7"/>
      <c r="H108" s="7"/>
      <c r="I108" s="1062"/>
      <c r="J108" s="1062"/>
      <c r="K108" s="7"/>
      <c r="L108" s="7"/>
      <c r="M108" s="7"/>
      <c r="N108" s="7"/>
      <c r="O108" s="7"/>
      <c r="P108" s="7"/>
      <c r="Q108" s="7"/>
      <c r="R108" s="7"/>
      <c r="S108" s="7"/>
      <c r="T108" s="7"/>
      <c r="U108" s="7"/>
      <c r="V108" s="7"/>
      <c r="W108" s="7"/>
      <c r="X108" s="7"/>
      <c r="Y108" s="7"/>
      <c r="Z108" s="7"/>
    </row>
    <row r="109" spans="1:26" ht="12.75" customHeight="1">
      <c r="A109" s="7"/>
      <c r="B109" s="7"/>
      <c r="C109" s="73"/>
      <c r="D109" s="1062"/>
      <c r="E109" s="7"/>
      <c r="F109" s="7"/>
      <c r="G109" s="7"/>
      <c r="H109" s="7"/>
      <c r="I109" s="1062"/>
      <c r="J109" s="1062"/>
      <c r="K109" s="7"/>
      <c r="L109" s="7"/>
      <c r="M109" s="7"/>
      <c r="N109" s="7"/>
      <c r="O109" s="7"/>
      <c r="P109" s="7"/>
      <c r="Q109" s="7"/>
      <c r="R109" s="7"/>
      <c r="S109" s="7"/>
      <c r="T109" s="7"/>
      <c r="U109" s="7"/>
      <c r="V109" s="7"/>
      <c r="W109" s="7"/>
      <c r="X109" s="7"/>
      <c r="Y109" s="7"/>
      <c r="Z109" s="7"/>
    </row>
    <row r="110" spans="1:26" ht="12.75" customHeight="1">
      <c r="A110" s="7"/>
      <c r="B110" s="7"/>
      <c r="C110" s="73"/>
      <c r="D110" s="1062"/>
      <c r="E110" s="7"/>
      <c r="F110" s="7"/>
      <c r="G110" s="7"/>
      <c r="H110" s="7"/>
      <c r="I110" s="1062"/>
      <c r="J110" s="1062"/>
      <c r="K110" s="7"/>
      <c r="L110" s="7"/>
      <c r="M110" s="7"/>
      <c r="N110" s="7"/>
      <c r="O110" s="7"/>
      <c r="P110" s="7"/>
      <c r="Q110" s="7"/>
      <c r="R110" s="7"/>
      <c r="S110" s="7"/>
      <c r="T110" s="7"/>
      <c r="U110" s="7"/>
      <c r="V110" s="7"/>
      <c r="W110" s="7"/>
      <c r="X110" s="7"/>
      <c r="Y110" s="7"/>
      <c r="Z110" s="7"/>
    </row>
    <row r="111" spans="1:26" ht="12.75" customHeight="1">
      <c r="A111" s="7"/>
      <c r="B111" s="7"/>
      <c r="C111" s="73"/>
      <c r="D111" s="1062"/>
      <c r="E111" s="7"/>
      <c r="F111" s="7"/>
      <c r="G111" s="7"/>
      <c r="H111" s="7"/>
      <c r="I111" s="1062"/>
      <c r="J111" s="1062"/>
      <c r="K111" s="7"/>
      <c r="L111" s="7"/>
      <c r="M111" s="7"/>
      <c r="N111" s="7"/>
      <c r="O111" s="7"/>
      <c r="P111" s="7"/>
      <c r="Q111" s="7"/>
      <c r="R111" s="7"/>
      <c r="S111" s="7"/>
      <c r="T111" s="7"/>
      <c r="U111" s="7"/>
      <c r="V111" s="7"/>
      <c r="W111" s="7"/>
      <c r="X111" s="7"/>
      <c r="Y111" s="7"/>
      <c r="Z111" s="7"/>
    </row>
    <row r="112" spans="1:26" ht="12.75" customHeight="1">
      <c r="A112" s="7"/>
      <c r="B112" s="7"/>
      <c r="C112" s="73"/>
      <c r="D112" s="1062"/>
      <c r="E112" s="7"/>
      <c r="F112" s="7"/>
      <c r="G112" s="7"/>
      <c r="H112" s="7"/>
      <c r="I112" s="1062"/>
      <c r="J112" s="1062"/>
      <c r="K112" s="7"/>
      <c r="L112" s="7"/>
      <c r="M112" s="7"/>
      <c r="N112" s="7"/>
      <c r="O112" s="7"/>
      <c r="P112" s="7"/>
      <c r="Q112" s="7"/>
      <c r="R112" s="7"/>
      <c r="S112" s="7"/>
      <c r="T112" s="7"/>
      <c r="U112" s="7"/>
      <c r="V112" s="7"/>
      <c r="W112" s="7"/>
      <c r="X112" s="7"/>
      <c r="Y112" s="7"/>
      <c r="Z112" s="7"/>
    </row>
    <row r="113" spans="1:26" ht="12.75" customHeight="1">
      <c r="A113" s="7"/>
      <c r="B113" s="7"/>
      <c r="C113" s="73"/>
      <c r="D113" s="1062"/>
      <c r="E113" s="7"/>
      <c r="F113" s="7"/>
      <c r="G113" s="7"/>
      <c r="H113" s="7"/>
      <c r="I113" s="1062"/>
      <c r="J113" s="1062"/>
      <c r="K113" s="7"/>
      <c r="L113" s="7"/>
      <c r="M113" s="7"/>
      <c r="N113" s="7"/>
      <c r="O113" s="7"/>
      <c r="P113" s="7"/>
      <c r="Q113" s="7"/>
      <c r="R113" s="7"/>
      <c r="S113" s="7"/>
      <c r="T113" s="7"/>
      <c r="U113" s="7"/>
      <c r="V113" s="7"/>
      <c r="W113" s="7"/>
      <c r="X113" s="7"/>
      <c r="Y113" s="7"/>
      <c r="Z113" s="7"/>
    </row>
    <row r="114" spans="1:26" ht="12.75" customHeight="1">
      <c r="A114" s="7"/>
      <c r="B114" s="7"/>
      <c r="C114" s="73"/>
      <c r="D114" s="1062"/>
      <c r="E114" s="7"/>
      <c r="F114" s="7"/>
      <c r="G114" s="7"/>
      <c r="H114" s="7"/>
      <c r="I114" s="1062"/>
      <c r="J114" s="1062"/>
      <c r="K114" s="7"/>
      <c r="L114" s="7"/>
      <c r="M114" s="7"/>
      <c r="N114" s="7"/>
      <c r="O114" s="7"/>
      <c r="P114" s="7"/>
      <c r="Q114" s="7"/>
      <c r="R114" s="7"/>
      <c r="S114" s="7"/>
      <c r="T114" s="7"/>
      <c r="U114" s="7"/>
      <c r="V114" s="7"/>
      <c r="W114" s="7"/>
      <c r="X114" s="7"/>
      <c r="Y114" s="7"/>
      <c r="Z114" s="7"/>
    </row>
    <row r="115" spans="1:26" ht="12.75" customHeight="1">
      <c r="A115" s="7"/>
      <c r="B115" s="7"/>
      <c r="C115" s="73"/>
      <c r="D115" s="1062"/>
      <c r="E115" s="7"/>
      <c r="F115" s="7"/>
      <c r="G115" s="7"/>
      <c r="H115" s="7"/>
      <c r="I115" s="1062"/>
      <c r="J115" s="1062"/>
      <c r="K115" s="7"/>
      <c r="L115" s="7"/>
      <c r="M115" s="7"/>
      <c r="N115" s="7"/>
      <c r="O115" s="7"/>
      <c r="P115" s="7"/>
      <c r="Q115" s="7"/>
      <c r="R115" s="7"/>
      <c r="S115" s="7"/>
      <c r="T115" s="7"/>
      <c r="U115" s="7"/>
      <c r="V115" s="7"/>
      <c r="W115" s="7"/>
      <c r="X115" s="7"/>
      <c r="Y115" s="7"/>
      <c r="Z115" s="7"/>
    </row>
    <row r="116" spans="1:26" ht="12.75" customHeight="1">
      <c r="A116" s="7"/>
      <c r="B116" s="7"/>
      <c r="C116" s="73"/>
      <c r="D116" s="1062"/>
      <c r="E116" s="7"/>
      <c r="F116" s="7"/>
      <c r="G116" s="7"/>
      <c r="H116" s="7"/>
      <c r="I116" s="1062"/>
      <c r="J116" s="1062"/>
      <c r="K116" s="7"/>
      <c r="L116" s="7"/>
      <c r="M116" s="7"/>
      <c r="N116" s="7"/>
      <c r="O116" s="7"/>
      <c r="P116" s="7"/>
      <c r="Q116" s="7"/>
      <c r="R116" s="7"/>
      <c r="S116" s="7"/>
      <c r="T116" s="7"/>
      <c r="U116" s="7"/>
      <c r="V116" s="7"/>
      <c r="W116" s="7"/>
      <c r="X116" s="7"/>
      <c r="Y116" s="7"/>
      <c r="Z116" s="7"/>
    </row>
    <row r="117" spans="1:26" ht="12.75" customHeight="1">
      <c r="A117" s="7"/>
      <c r="B117" s="7"/>
      <c r="C117" s="73"/>
      <c r="D117" s="1062"/>
      <c r="E117" s="7"/>
      <c r="F117" s="7"/>
      <c r="G117" s="7"/>
      <c r="H117" s="7"/>
      <c r="I117" s="1062"/>
      <c r="J117" s="1062"/>
      <c r="K117" s="7"/>
      <c r="L117" s="7"/>
      <c r="M117" s="7"/>
      <c r="N117" s="7"/>
      <c r="O117" s="7"/>
      <c r="P117" s="7"/>
      <c r="Q117" s="7"/>
      <c r="R117" s="7"/>
      <c r="S117" s="7"/>
      <c r="T117" s="7"/>
      <c r="U117" s="7"/>
      <c r="V117" s="7"/>
      <c r="W117" s="7"/>
      <c r="X117" s="7"/>
      <c r="Y117" s="7"/>
      <c r="Z117" s="7"/>
    </row>
    <row r="118" spans="1:26" ht="12.75" customHeight="1">
      <c r="A118" s="7"/>
      <c r="B118" s="7"/>
      <c r="C118" s="73"/>
      <c r="D118" s="1062"/>
      <c r="E118" s="7"/>
      <c r="F118" s="7"/>
      <c r="G118" s="7"/>
      <c r="H118" s="7"/>
      <c r="I118" s="1062"/>
      <c r="J118" s="1062"/>
      <c r="K118" s="7"/>
      <c r="L118" s="7"/>
      <c r="M118" s="7"/>
      <c r="N118" s="7"/>
      <c r="O118" s="7"/>
      <c r="P118" s="7"/>
      <c r="Q118" s="7"/>
      <c r="R118" s="7"/>
      <c r="S118" s="7"/>
      <c r="T118" s="7"/>
      <c r="U118" s="7"/>
      <c r="V118" s="7"/>
      <c r="W118" s="7"/>
      <c r="X118" s="7"/>
      <c r="Y118" s="7"/>
      <c r="Z118" s="7"/>
    </row>
    <row r="119" spans="1:26" ht="12.75" customHeight="1">
      <c r="A119" s="7"/>
      <c r="B119" s="7"/>
      <c r="C119" s="73"/>
      <c r="D119" s="1062"/>
      <c r="E119" s="7"/>
      <c r="F119" s="7"/>
      <c r="G119" s="7"/>
      <c r="H119" s="7"/>
      <c r="I119" s="1062"/>
      <c r="J119" s="1062"/>
      <c r="K119" s="7"/>
      <c r="L119" s="7"/>
      <c r="M119" s="7"/>
      <c r="N119" s="7"/>
      <c r="O119" s="7"/>
      <c r="P119" s="7"/>
      <c r="Q119" s="7"/>
      <c r="R119" s="7"/>
      <c r="S119" s="7"/>
      <c r="T119" s="7"/>
      <c r="U119" s="7"/>
      <c r="V119" s="7"/>
      <c r="W119" s="7"/>
      <c r="X119" s="7"/>
      <c r="Y119" s="7"/>
      <c r="Z119" s="7"/>
    </row>
    <row r="120" spans="1:26" ht="12.75" customHeight="1">
      <c r="A120" s="7"/>
      <c r="B120" s="7"/>
      <c r="C120" s="73"/>
      <c r="D120" s="1062"/>
      <c r="E120" s="7"/>
      <c r="F120" s="7"/>
      <c r="G120" s="7"/>
      <c r="H120" s="7"/>
      <c r="I120" s="1062"/>
      <c r="J120" s="1062"/>
      <c r="K120" s="7"/>
      <c r="L120" s="7"/>
      <c r="M120" s="7"/>
      <c r="N120" s="7"/>
      <c r="O120" s="7"/>
      <c r="P120" s="7"/>
      <c r="Q120" s="7"/>
      <c r="R120" s="7"/>
      <c r="S120" s="7"/>
      <c r="T120" s="7"/>
      <c r="U120" s="7"/>
      <c r="V120" s="7"/>
      <c r="W120" s="7"/>
      <c r="X120" s="7"/>
      <c r="Y120" s="7"/>
      <c r="Z120" s="7"/>
    </row>
    <row r="121" spans="1:26" ht="12.75" customHeight="1">
      <c r="A121" s="7"/>
      <c r="B121" s="7"/>
      <c r="C121" s="73"/>
      <c r="D121" s="1062"/>
      <c r="E121" s="7"/>
      <c r="F121" s="7"/>
      <c r="G121" s="7"/>
      <c r="H121" s="7"/>
      <c r="I121" s="1062"/>
      <c r="J121" s="1062"/>
      <c r="K121" s="7"/>
      <c r="L121" s="7"/>
      <c r="M121" s="7"/>
      <c r="N121" s="7"/>
      <c r="O121" s="7"/>
      <c r="P121" s="7"/>
      <c r="Q121" s="7"/>
      <c r="R121" s="7"/>
      <c r="S121" s="7"/>
      <c r="T121" s="7"/>
      <c r="U121" s="7"/>
      <c r="V121" s="7"/>
      <c r="W121" s="7"/>
      <c r="X121" s="7"/>
      <c r="Y121" s="7"/>
      <c r="Z121" s="7"/>
    </row>
    <row r="122" spans="1:26" ht="12.75" customHeight="1">
      <c r="A122" s="7"/>
      <c r="B122" s="7"/>
      <c r="C122" s="73"/>
      <c r="D122" s="1062"/>
      <c r="E122" s="7"/>
      <c r="F122" s="7"/>
      <c r="G122" s="7"/>
      <c r="H122" s="7"/>
      <c r="I122" s="1062"/>
      <c r="J122" s="1062"/>
      <c r="K122" s="7"/>
      <c r="L122" s="7"/>
      <c r="M122" s="7"/>
      <c r="N122" s="7"/>
      <c r="O122" s="7"/>
      <c r="P122" s="7"/>
      <c r="Q122" s="7"/>
      <c r="R122" s="7"/>
      <c r="S122" s="7"/>
      <c r="T122" s="7"/>
      <c r="U122" s="7"/>
      <c r="V122" s="7"/>
      <c r="W122" s="7"/>
      <c r="X122" s="7"/>
      <c r="Y122" s="7"/>
      <c r="Z122" s="7"/>
    </row>
    <row r="123" spans="1:26" ht="12.75" customHeight="1">
      <c r="A123" s="7"/>
      <c r="B123" s="7"/>
      <c r="C123" s="73"/>
      <c r="D123" s="1062"/>
      <c r="E123" s="7"/>
      <c r="F123" s="7"/>
      <c r="G123" s="7"/>
      <c r="H123" s="7"/>
      <c r="I123" s="1062"/>
      <c r="J123" s="1062"/>
      <c r="K123" s="7"/>
      <c r="L123" s="7"/>
      <c r="M123" s="7"/>
      <c r="N123" s="7"/>
      <c r="O123" s="7"/>
      <c r="P123" s="7"/>
      <c r="Q123" s="7"/>
      <c r="R123" s="7"/>
      <c r="S123" s="7"/>
      <c r="T123" s="7"/>
      <c r="U123" s="7"/>
      <c r="V123" s="7"/>
      <c r="W123" s="7"/>
      <c r="X123" s="7"/>
      <c r="Y123" s="7"/>
      <c r="Z123" s="7"/>
    </row>
    <row r="124" spans="1:26" ht="12.75" customHeight="1">
      <c r="A124" s="7"/>
      <c r="B124" s="7"/>
      <c r="C124" s="73"/>
      <c r="D124" s="1062"/>
      <c r="E124" s="7"/>
      <c r="F124" s="7"/>
      <c r="G124" s="7"/>
      <c r="H124" s="7"/>
      <c r="I124" s="1062"/>
      <c r="J124" s="1062"/>
      <c r="K124" s="7"/>
      <c r="L124" s="7"/>
      <c r="M124" s="7"/>
      <c r="N124" s="7"/>
      <c r="O124" s="7"/>
      <c r="P124" s="7"/>
      <c r="Q124" s="7"/>
      <c r="R124" s="7"/>
      <c r="S124" s="7"/>
      <c r="T124" s="7"/>
      <c r="U124" s="7"/>
      <c r="V124" s="7"/>
      <c r="W124" s="7"/>
      <c r="X124" s="7"/>
      <c r="Y124" s="7"/>
      <c r="Z124" s="7"/>
    </row>
    <row r="125" spans="1:26" ht="12.75" customHeight="1">
      <c r="A125" s="7"/>
      <c r="B125" s="7"/>
      <c r="C125" s="73"/>
      <c r="D125" s="1062"/>
      <c r="E125" s="7"/>
      <c r="F125" s="7"/>
      <c r="G125" s="7"/>
      <c r="H125" s="7"/>
      <c r="I125" s="1062"/>
      <c r="J125" s="1062"/>
      <c r="K125" s="7"/>
      <c r="L125" s="7"/>
      <c r="M125" s="7"/>
      <c r="N125" s="7"/>
      <c r="O125" s="7"/>
      <c r="P125" s="7"/>
      <c r="Q125" s="7"/>
      <c r="R125" s="7"/>
      <c r="S125" s="7"/>
      <c r="T125" s="7"/>
      <c r="U125" s="7"/>
      <c r="V125" s="7"/>
      <c r="W125" s="7"/>
      <c r="X125" s="7"/>
      <c r="Y125" s="7"/>
      <c r="Z125" s="7"/>
    </row>
    <row r="126" spans="1:26" ht="12.75" customHeight="1">
      <c r="A126" s="7"/>
      <c r="B126" s="7"/>
      <c r="C126" s="73"/>
      <c r="D126" s="1062"/>
      <c r="E126" s="7"/>
      <c r="F126" s="7"/>
      <c r="G126" s="7"/>
      <c r="H126" s="7"/>
      <c r="I126" s="1062"/>
      <c r="J126" s="1062"/>
      <c r="K126" s="7"/>
      <c r="L126" s="7"/>
      <c r="M126" s="7"/>
      <c r="N126" s="7"/>
      <c r="O126" s="7"/>
      <c r="P126" s="7"/>
      <c r="Q126" s="7"/>
      <c r="R126" s="7"/>
      <c r="S126" s="7"/>
      <c r="T126" s="7"/>
      <c r="U126" s="7"/>
      <c r="V126" s="7"/>
      <c r="W126" s="7"/>
      <c r="X126" s="7"/>
      <c r="Y126" s="7"/>
      <c r="Z126" s="7"/>
    </row>
    <row r="127" spans="1:26" ht="12.75" customHeight="1">
      <c r="A127" s="7"/>
      <c r="B127" s="7"/>
      <c r="C127" s="73"/>
      <c r="D127" s="1062"/>
      <c r="E127" s="7"/>
      <c r="F127" s="7"/>
      <c r="G127" s="7"/>
      <c r="H127" s="7"/>
      <c r="I127" s="1062"/>
      <c r="J127" s="1062"/>
      <c r="K127" s="7"/>
      <c r="L127" s="7"/>
      <c r="M127" s="7"/>
      <c r="N127" s="7"/>
      <c r="O127" s="7"/>
      <c r="P127" s="7"/>
      <c r="Q127" s="7"/>
      <c r="R127" s="7"/>
      <c r="S127" s="7"/>
      <c r="T127" s="7"/>
      <c r="U127" s="7"/>
      <c r="V127" s="7"/>
      <c r="W127" s="7"/>
      <c r="X127" s="7"/>
      <c r="Y127" s="7"/>
      <c r="Z127" s="7"/>
    </row>
    <row r="128" spans="1:26" ht="12.75" customHeight="1">
      <c r="A128" s="7"/>
      <c r="B128" s="7"/>
      <c r="C128" s="73"/>
      <c r="D128" s="1062"/>
      <c r="E128" s="7"/>
      <c r="F128" s="7"/>
      <c r="G128" s="7"/>
      <c r="H128" s="7"/>
      <c r="I128" s="1062"/>
      <c r="J128" s="1062"/>
      <c r="K128" s="7"/>
      <c r="L128" s="7"/>
      <c r="M128" s="7"/>
      <c r="N128" s="7"/>
      <c r="O128" s="7"/>
      <c r="P128" s="7"/>
      <c r="Q128" s="7"/>
      <c r="R128" s="7"/>
      <c r="S128" s="7"/>
      <c r="T128" s="7"/>
      <c r="U128" s="7"/>
      <c r="V128" s="7"/>
      <c r="W128" s="7"/>
      <c r="X128" s="7"/>
      <c r="Y128" s="7"/>
      <c r="Z128" s="7"/>
    </row>
    <row r="129" spans="1:26" ht="12.75" customHeight="1">
      <c r="A129" s="7"/>
      <c r="B129" s="7"/>
      <c r="C129" s="73"/>
      <c r="D129" s="1062"/>
      <c r="E129" s="7"/>
      <c r="F129" s="7"/>
      <c r="G129" s="7"/>
      <c r="H129" s="7"/>
      <c r="I129" s="1062"/>
      <c r="J129" s="1062"/>
      <c r="K129" s="7"/>
      <c r="L129" s="7"/>
      <c r="M129" s="7"/>
      <c r="N129" s="7"/>
      <c r="O129" s="7"/>
      <c r="P129" s="7"/>
      <c r="Q129" s="7"/>
      <c r="R129" s="7"/>
      <c r="S129" s="7"/>
      <c r="T129" s="7"/>
      <c r="U129" s="7"/>
      <c r="V129" s="7"/>
      <c r="W129" s="7"/>
      <c r="X129" s="7"/>
      <c r="Y129" s="7"/>
      <c r="Z129" s="7"/>
    </row>
    <row r="130" spans="1:26" ht="12.75" customHeight="1">
      <c r="A130" s="7"/>
      <c r="B130" s="7"/>
      <c r="C130" s="73"/>
      <c r="D130" s="1062"/>
      <c r="E130" s="7"/>
      <c r="F130" s="7"/>
      <c r="G130" s="7"/>
      <c r="H130" s="7"/>
      <c r="I130" s="1062"/>
      <c r="J130" s="1062"/>
      <c r="K130" s="7"/>
      <c r="L130" s="7"/>
      <c r="M130" s="7"/>
      <c r="N130" s="7"/>
      <c r="O130" s="7"/>
      <c r="P130" s="7"/>
      <c r="Q130" s="7"/>
      <c r="R130" s="7"/>
      <c r="S130" s="7"/>
      <c r="T130" s="7"/>
      <c r="U130" s="7"/>
      <c r="V130" s="7"/>
      <c r="W130" s="7"/>
      <c r="X130" s="7"/>
      <c r="Y130" s="7"/>
      <c r="Z130" s="7"/>
    </row>
    <row r="131" spans="1:26" ht="12.75" customHeight="1">
      <c r="A131" s="7"/>
      <c r="B131" s="7"/>
      <c r="C131" s="73"/>
      <c r="D131" s="1062"/>
      <c r="E131" s="7"/>
      <c r="F131" s="7"/>
      <c r="G131" s="7"/>
      <c r="H131" s="7"/>
      <c r="I131" s="1062"/>
      <c r="J131" s="1062"/>
      <c r="K131" s="7"/>
      <c r="L131" s="7"/>
      <c r="M131" s="7"/>
      <c r="N131" s="7"/>
      <c r="O131" s="7"/>
      <c r="P131" s="7"/>
      <c r="Q131" s="7"/>
      <c r="R131" s="7"/>
      <c r="S131" s="7"/>
      <c r="T131" s="7"/>
      <c r="U131" s="7"/>
      <c r="V131" s="7"/>
      <c r="W131" s="7"/>
      <c r="X131" s="7"/>
      <c r="Y131" s="7"/>
      <c r="Z131" s="7"/>
    </row>
    <row r="132" spans="1:26" ht="12.75" customHeight="1">
      <c r="A132" s="7"/>
      <c r="B132" s="7"/>
      <c r="C132" s="73"/>
      <c r="D132" s="1062"/>
      <c r="E132" s="7"/>
      <c r="F132" s="7"/>
      <c r="G132" s="7"/>
      <c r="H132" s="7"/>
      <c r="I132" s="1062"/>
      <c r="J132" s="1062"/>
      <c r="K132" s="7"/>
      <c r="L132" s="7"/>
      <c r="M132" s="7"/>
      <c r="N132" s="7"/>
      <c r="O132" s="7"/>
      <c r="P132" s="7"/>
      <c r="Q132" s="7"/>
      <c r="R132" s="7"/>
      <c r="S132" s="7"/>
      <c r="T132" s="7"/>
      <c r="U132" s="7"/>
      <c r="V132" s="7"/>
      <c r="W132" s="7"/>
      <c r="X132" s="7"/>
      <c r="Y132" s="7"/>
      <c r="Z132" s="7"/>
    </row>
    <row r="133" spans="1:26" ht="12.75" customHeight="1">
      <c r="A133" s="7"/>
      <c r="B133" s="7"/>
      <c r="C133" s="73"/>
      <c r="D133" s="1062"/>
      <c r="E133" s="7"/>
      <c r="F133" s="7"/>
      <c r="G133" s="7"/>
      <c r="H133" s="7"/>
      <c r="I133" s="1062"/>
      <c r="J133" s="1062"/>
      <c r="K133" s="7"/>
      <c r="L133" s="7"/>
      <c r="M133" s="7"/>
      <c r="N133" s="7"/>
      <c r="O133" s="7"/>
      <c r="P133" s="7"/>
      <c r="Q133" s="7"/>
      <c r="R133" s="7"/>
      <c r="S133" s="7"/>
      <c r="T133" s="7"/>
      <c r="U133" s="7"/>
      <c r="V133" s="7"/>
      <c r="W133" s="7"/>
      <c r="X133" s="7"/>
      <c r="Y133" s="7"/>
      <c r="Z133" s="7"/>
    </row>
    <row r="134" spans="1:26" ht="12.75" customHeight="1">
      <c r="A134" s="7"/>
      <c r="B134" s="7"/>
      <c r="C134" s="73"/>
      <c r="D134" s="1062"/>
      <c r="E134" s="7"/>
      <c r="F134" s="7"/>
      <c r="G134" s="7"/>
      <c r="H134" s="7"/>
      <c r="I134" s="1062"/>
      <c r="J134" s="1062"/>
      <c r="K134" s="7"/>
      <c r="L134" s="7"/>
      <c r="M134" s="7"/>
      <c r="N134" s="7"/>
      <c r="O134" s="7"/>
      <c r="P134" s="7"/>
      <c r="Q134" s="7"/>
      <c r="R134" s="7"/>
      <c r="S134" s="7"/>
      <c r="T134" s="7"/>
      <c r="U134" s="7"/>
      <c r="V134" s="7"/>
      <c r="W134" s="7"/>
      <c r="X134" s="7"/>
      <c r="Y134" s="7"/>
      <c r="Z134" s="7"/>
    </row>
    <row r="135" spans="1:26" ht="12.75" customHeight="1">
      <c r="A135" s="7"/>
      <c r="B135" s="7"/>
      <c r="C135" s="73"/>
      <c r="D135" s="1062"/>
      <c r="E135" s="7"/>
      <c r="F135" s="7"/>
      <c r="G135" s="7"/>
      <c r="H135" s="7"/>
      <c r="I135" s="1062"/>
      <c r="J135" s="1062"/>
      <c r="K135" s="7"/>
      <c r="L135" s="7"/>
      <c r="M135" s="7"/>
      <c r="N135" s="7"/>
      <c r="O135" s="7"/>
      <c r="P135" s="7"/>
      <c r="Q135" s="7"/>
      <c r="R135" s="7"/>
      <c r="S135" s="7"/>
      <c r="T135" s="7"/>
      <c r="U135" s="7"/>
      <c r="V135" s="7"/>
      <c r="W135" s="7"/>
      <c r="X135" s="7"/>
      <c r="Y135" s="7"/>
      <c r="Z135" s="7"/>
    </row>
    <row r="136" spans="1:26" ht="12.75" customHeight="1">
      <c r="A136" s="7"/>
      <c r="B136" s="7"/>
      <c r="C136" s="73"/>
      <c r="D136" s="1062"/>
      <c r="E136" s="7"/>
      <c r="F136" s="7"/>
      <c r="G136" s="7"/>
      <c r="H136" s="7"/>
      <c r="I136" s="1062"/>
      <c r="J136" s="1062"/>
      <c r="K136" s="7"/>
      <c r="L136" s="7"/>
      <c r="M136" s="7"/>
      <c r="N136" s="7"/>
      <c r="O136" s="7"/>
      <c r="P136" s="7"/>
      <c r="Q136" s="7"/>
      <c r="R136" s="7"/>
      <c r="S136" s="7"/>
      <c r="T136" s="7"/>
      <c r="U136" s="7"/>
      <c r="V136" s="7"/>
      <c r="W136" s="7"/>
      <c r="X136" s="7"/>
      <c r="Y136" s="7"/>
      <c r="Z136" s="7"/>
    </row>
    <row r="137" spans="1:26" ht="12.75" customHeight="1">
      <c r="A137" s="7"/>
      <c r="B137" s="7"/>
      <c r="C137" s="73"/>
      <c r="D137" s="1062"/>
      <c r="E137" s="7"/>
      <c r="F137" s="7"/>
      <c r="G137" s="7"/>
      <c r="H137" s="7"/>
      <c r="I137" s="1062"/>
      <c r="J137" s="1062"/>
      <c r="K137" s="7"/>
      <c r="L137" s="7"/>
      <c r="M137" s="7"/>
      <c r="N137" s="7"/>
      <c r="O137" s="7"/>
      <c r="P137" s="7"/>
      <c r="Q137" s="7"/>
      <c r="R137" s="7"/>
      <c r="S137" s="7"/>
      <c r="T137" s="7"/>
      <c r="U137" s="7"/>
      <c r="V137" s="7"/>
      <c r="W137" s="7"/>
      <c r="X137" s="7"/>
      <c r="Y137" s="7"/>
      <c r="Z137" s="7"/>
    </row>
    <row r="138" spans="1:26" ht="12.75" customHeight="1">
      <c r="A138" s="7"/>
      <c r="B138" s="7"/>
      <c r="C138" s="73"/>
      <c r="D138" s="1062"/>
      <c r="E138" s="7"/>
      <c r="F138" s="7"/>
      <c r="G138" s="7"/>
      <c r="H138" s="7"/>
      <c r="I138" s="1062"/>
      <c r="J138" s="1062"/>
      <c r="K138" s="7"/>
      <c r="L138" s="7"/>
      <c r="M138" s="7"/>
      <c r="N138" s="7"/>
      <c r="O138" s="7"/>
      <c r="P138" s="7"/>
      <c r="Q138" s="7"/>
      <c r="R138" s="7"/>
      <c r="S138" s="7"/>
      <c r="T138" s="7"/>
      <c r="U138" s="7"/>
      <c r="V138" s="7"/>
      <c r="W138" s="7"/>
      <c r="X138" s="7"/>
      <c r="Y138" s="7"/>
      <c r="Z138" s="7"/>
    </row>
    <row r="139" spans="1:26" ht="12.75" customHeight="1">
      <c r="A139" s="7"/>
      <c r="B139" s="7"/>
      <c r="C139" s="73"/>
      <c r="D139" s="1062"/>
      <c r="E139" s="7"/>
      <c r="F139" s="7"/>
      <c r="G139" s="7"/>
      <c r="H139" s="7"/>
      <c r="I139" s="1062"/>
      <c r="J139" s="1062"/>
      <c r="K139" s="7"/>
      <c r="L139" s="7"/>
      <c r="M139" s="7"/>
      <c r="N139" s="7"/>
      <c r="O139" s="7"/>
      <c r="P139" s="7"/>
      <c r="Q139" s="7"/>
      <c r="R139" s="7"/>
      <c r="S139" s="7"/>
      <c r="T139" s="7"/>
      <c r="U139" s="7"/>
      <c r="V139" s="7"/>
      <c r="W139" s="7"/>
      <c r="X139" s="7"/>
      <c r="Y139" s="7"/>
      <c r="Z139" s="7"/>
    </row>
    <row r="140" spans="1:26" ht="12.75" customHeight="1">
      <c r="A140" s="7"/>
      <c r="B140" s="7"/>
      <c r="C140" s="73"/>
      <c r="D140" s="1062"/>
      <c r="E140" s="7"/>
      <c r="F140" s="7"/>
      <c r="G140" s="7"/>
      <c r="H140" s="7"/>
      <c r="I140" s="1062"/>
      <c r="J140" s="1062"/>
      <c r="K140" s="7"/>
      <c r="L140" s="7"/>
      <c r="M140" s="7"/>
      <c r="N140" s="7"/>
      <c r="O140" s="7"/>
      <c r="P140" s="7"/>
      <c r="Q140" s="7"/>
      <c r="R140" s="7"/>
      <c r="S140" s="7"/>
      <c r="T140" s="7"/>
      <c r="U140" s="7"/>
      <c r="V140" s="7"/>
      <c r="W140" s="7"/>
      <c r="X140" s="7"/>
      <c r="Y140" s="7"/>
      <c r="Z140" s="7"/>
    </row>
    <row r="141" spans="1:26" ht="12.75" customHeight="1">
      <c r="A141" s="7"/>
      <c r="B141" s="7"/>
      <c r="C141" s="73"/>
      <c r="D141" s="1062"/>
      <c r="E141" s="7"/>
      <c r="F141" s="7"/>
      <c r="G141" s="7"/>
      <c r="H141" s="7"/>
      <c r="I141" s="1062"/>
      <c r="J141" s="1062"/>
      <c r="K141" s="7"/>
      <c r="L141" s="7"/>
      <c r="M141" s="7"/>
      <c r="N141" s="7"/>
      <c r="O141" s="7"/>
      <c r="P141" s="7"/>
      <c r="Q141" s="7"/>
      <c r="R141" s="7"/>
      <c r="S141" s="7"/>
      <c r="T141" s="7"/>
      <c r="U141" s="7"/>
      <c r="V141" s="7"/>
      <c r="W141" s="7"/>
      <c r="X141" s="7"/>
      <c r="Y141" s="7"/>
      <c r="Z141" s="7"/>
    </row>
    <row r="142" spans="1:26" ht="12.75" customHeight="1">
      <c r="A142" s="7"/>
      <c r="B142" s="7"/>
      <c r="C142" s="73"/>
      <c r="D142" s="1062"/>
      <c r="E142" s="7"/>
      <c r="F142" s="7"/>
      <c r="G142" s="7"/>
      <c r="H142" s="7"/>
      <c r="I142" s="1062"/>
      <c r="J142" s="1062"/>
      <c r="K142" s="7"/>
      <c r="L142" s="7"/>
      <c r="M142" s="7"/>
      <c r="N142" s="7"/>
      <c r="O142" s="7"/>
      <c r="P142" s="7"/>
      <c r="Q142" s="7"/>
      <c r="R142" s="7"/>
      <c r="S142" s="7"/>
      <c r="T142" s="7"/>
      <c r="U142" s="7"/>
      <c r="V142" s="7"/>
      <c r="W142" s="7"/>
      <c r="X142" s="7"/>
      <c r="Y142" s="7"/>
      <c r="Z142" s="7"/>
    </row>
    <row r="143" spans="1:26" ht="12.75" customHeight="1">
      <c r="A143" s="7"/>
      <c r="B143" s="7"/>
      <c r="C143" s="73"/>
      <c r="D143" s="1062"/>
      <c r="E143" s="7"/>
      <c r="F143" s="7"/>
      <c r="G143" s="7"/>
      <c r="H143" s="7"/>
      <c r="I143" s="1062"/>
      <c r="J143" s="1062"/>
      <c r="K143" s="7"/>
      <c r="L143" s="7"/>
      <c r="M143" s="7"/>
      <c r="N143" s="7"/>
      <c r="O143" s="7"/>
      <c r="P143" s="7"/>
      <c r="Q143" s="7"/>
      <c r="R143" s="7"/>
      <c r="S143" s="7"/>
      <c r="T143" s="7"/>
      <c r="U143" s="7"/>
      <c r="V143" s="7"/>
      <c r="W143" s="7"/>
      <c r="X143" s="7"/>
      <c r="Y143" s="7"/>
      <c r="Z143" s="7"/>
    </row>
    <row r="144" spans="1:26" ht="12.75" customHeight="1">
      <c r="A144" s="7"/>
      <c r="B144" s="7"/>
      <c r="C144" s="73"/>
      <c r="D144" s="1062"/>
      <c r="E144" s="7"/>
      <c r="F144" s="7"/>
      <c r="G144" s="7"/>
      <c r="H144" s="7"/>
      <c r="I144" s="1062"/>
      <c r="J144" s="1062"/>
      <c r="K144" s="7"/>
      <c r="L144" s="7"/>
      <c r="M144" s="7"/>
      <c r="N144" s="7"/>
      <c r="O144" s="7"/>
      <c r="P144" s="7"/>
      <c r="Q144" s="7"/>
      <c r="R144" s="7"/>
      <c r="S144" s="7"/>
      <c r="T144" s="7"/>
      <c r="U144" s="7"/>
      <c r="V144" s="7"/>
      <c r="W144" s="7"/>
      <c r="X144" s="7"/>
      <c r="Y144" s="7"/>
      <c r="Z144" s="7"/>
    </row>
    <row r="145" spans="1:26" ht="12.75" customHeight="1">
      <c r="A145" s="7"/>
      <c r="B145" s="7"/>
      <c r="C145" s="73"/>
      <c r="D145" s="1062"/>
      <c r="E145" s="7"/>
      <c r="F145" s="7"/>
      <c r="G145" s="7"/>
      <c r="H145" s="7"/>
      <c r="I145" s="1062"/>
      <c r="J145" s="1062"/>
      <c r="K145" s="7"/>
      <c r="L145" s="7"/>
      <c r="M145" s="7"/>
      <c r="N145" s="7"/>
      <c r="O145" s="7"/>
      <c r="P145" s="7"/>
      <c r="Q145" s="7"/>
      <c r="R145" s="7"/>
      <c r="S145" s="7"/>
      <c r="T145" s="7"/>
      <c r="U145" s="7"/>
      <c r="V145" s="7"/>
      <c r="W145" s="7"/>
      <c r="X145" s="7"/>
      <c r="Y145" s="7"/>
      <c r="Z145" s="7"/>
    </row>
    <row r="146" spans="1:26" ht="12.75" customHeight="1">
      <c r="A146" s="7"/>
      <c r="B146" s="7"/>
      <c r="C146" s="73"/>
      <c r="D146" s="1062"/>
      <c r="E146" s="7"/>
      <c r="F146" s="7"/>
      <c r="G146" s="7"/>
      <c r="H146" s="7"/>
      <c r="I146" s="1062"/>
      <c r="J146" s="1062"/>
      <c r="K146" s="7"/>
      <c r="L146" s="7"/>
      <c r="M146" s="7"/>
      <c r="N146" s="7"/>
      <c r="O146" s="7"/>
      <c r="P146" s="7"/>
      <c r="Q146" s="7"/>
      <c r="R146" s="7"/>
      <c r="S146" s="7"/>
      <c r="T146" s="7"/>
      <c r="U146" s="7"/>
      <c r="V146" s="7"/>
      <c r="W146" s="7"/>
      <c r="X146" s="7"/>
      <c r="Y146" s="7"/>
      <c r="Z146" s="7"/>
    </row>
    <row r="147" spans="1:26" ht="12.75" customHeight="1">
      <c r="A147" s="7"/>
      <c r="B147" s="7"/>
      <c r="C147" s="73"/>
      <c r="D147" s="1062"/>
      <c r="E147" s="7"/>
      <c r="F147" s="7"/>
      <c r="G147" s="7"/>
      <c r="H147" s="7"/>
      <c r="I147" s="1062"/>
      <c r="J147" s="1062"/>
      <c r="K147" s="7"/>
      <c r="L147" s="7"/>
      <c r="M147" s="7"/>
      <c r="N147" s="7"/>
      <c r="O147" s="7"/>
      <c r="P147" s="7"/>
      <c r="Q147" s="7"/>
      <c r="R147" s="7"/>
      <c r="S147" s="7"/>
      <c r="T147" s="7"/>
      <c r="U147" s="7"/>
      <c r="V147" s="7"/>
      <c r="W147" s="7"/>
      <c r="X147" s="7"/>
      <c r="Y147" s="7"/>
      <c r="Z147" s="7"/>
    </row>
    <row r="148" spans="1:26" ht="12.75" customHeight="1">
      <c r="A148" s="7"/>
      <c r="B148" s="7"/>
      <c r="C148" s="73"/>
      <c r="D148" s="1062"/>
      <c r="E148" s="7"/>
      <c r="F148" s="7"/>
      <c r="G148" s="7"/>
      <c r="H148" s="7"/>
      <c r="I148" s="1062"/>
      <c r="J148" s="1062"/>
      <c r="K148" s="7"/>
      <c r="L148" s="7"/>
      <c r="M148" s="7"/>
      <c r="N148" s="7"/>
      <c r="O148" s="7"/>
      <c r="P148" s="7"/>
      <c r="Q148" s="7"/>
      <c r="R148" s="7"/>
      <c r="S148" s="7"/>
      <c r="T148" s="7"/>
      <c r="U148" s="7"/>
      <c r="V148" s="7"/>
      <c r="W148" s="7"/>
      <c r="X148" s="7"/>
      <c r="Y148" s="7"/>
      <c r="Z148" s="7"/>
    </row>
    <row r="149" spans="1:26" ht="12.75" customHeight="1">
      <c r="A149" s="7"/>
      <c r="B149" s="7"/>
      <c r="C149" s="73"/>
      <c r="D149" s="1062"/>
      <c r="E149" s="7"/>
      <c r="F149" s="7"/>
      <c r="G149" s="7"/>
      <c r="H149" s="7"/>
      <c r="I149" s="1062"/>
      <c r="J149" s="1062"/>
      <c r="K149" s="7"/>
      <c r="L149" s="7"/>
      <c r="M149" s="7"/>
      <c r="N149" s="7"/>
      <c r="O149" s="7"/>
      <c r="P149" s="7"/>
      <c r="Q149" s="7"/>
      <c r="R149" s="7"/>
      <c r="S149" s="7"/>
      <c r="T149" s="7"/>
      <c r="U149" s="7"/>
      <c r="V149" s="7"/>
      <c r="W149" s="7"/>
      <c r="X149" s="7"/>
      <c r="Y149" s="7"/>
      <c r="Z149" s="7"/>
    </row>
    <row r="150" spans="1:26" ht="12.75" customHeight="1">
      <c r="A150" s="7"/>
      <c r="B150" s="7"/>
      <c r="C150" s="73"/>
      <c r="D150" s="1062"/>
      <c r="E150" s="7"/>
      <c r="F150" s="7"/>
      <c r="G150" s="7"/>
      <c r="H150" s="7"/>
      <c r="I150" s="1062"/>
      <c r="J150" s="1062"/>
      <c r="K150" s="7"/>
      <c r="L150" s="7"/>
      <c r="M150" s="7"/>
      <c r="N150" s="7"/>
      <c r="O150" s="7"/>
      <c r="P150" s="7"/>
      <c r="Q150" s="7"/>
      <c r="R150" s="7"/>
      <c r="S150" s="7"/>
      <c r="T150" s="7"/>
      <c r="U150" s="7"/>
      <c r="V150" s="7"/>
      <c r="W150" s="7"/>
      <c r="X150" s="7"/>
      <c r="Y150" s="7"/>
      <c r="Z150" s="7"/>
    </row>
    <row r="151" spans="1:26" ht="12.75" customHeight="1">
      <c r="A151" s="7"/>
      <c r="B151" s="7"/>
      <c r="C151" s="73"/>
      <c r="D151" s="1062"/>
      <c r="E151" s="7"/>
      <c r="F151" s="7"/>
      <c r="G151" s="7"/>
      <c r="H151" s="7"/>
      <c r="I151" s="1062"/>
      <c r="J151" s="1062"/>
      <c r="K151" s="7"/>
      <c r="L151" s="7"/>
      <c r="M151" s="7"/>
      <c r="N151" s="7"/>
      <c r="O151" s="7"/>
      <c r="P151" s="7"/>
      <c r="Q151" s="7"/>
      <c r="R151" s="7"/>
      <c r="S151" s="7"/>
      <c r="T151" s="7"/>
      <c r="U151" s="7"/>
      <c r="V151" s="7"/>
      <c r="W151" s="7"/>
      <c r="X151" s="7"/>
      <c r="Y151" s="7"/>
      <c r="Z151" s="7"/>
    </row>
    <row r="152" spans="1:26" ht="12.75" customHeight="1">
      <c r="A152" s="7"/>
      <c r="B152" s="7"/>
      <c r="C152" s="73"/>
      <c r="D152" s="1062"/>
      <c r="E152" s="7"/>
      <c r="F152" s="7"/>
      <c r="G152" s="7"/>
      <c r="H152" s="7"/>
      <c r="I152" s="1062"/>
      <c r="J152" s="1062"/>
      <c r="K152" s="7"/>
      <c r="L152" s="7"/>
      <c r="M152" s="7"/>
      <c r="N152" s="7"/>
      <c r="O152" s="7"/>
      <c r="P152" s="7"/>
      <c r="Q152" s="7"/>
      <c r="R152" s="7"/>
      <c r="S152" s="7"/>
      <c r="T152" s="7"/>
      <c r="U152" s="7"/>
      <c r="V152" s="7"/>
      <c r="W152" s="7"/>
      <c r="X152" s="7"/>
      <c r="Y152" s="7"/>
      <c r="Z152" s="7"/>
    </row>
    <row r="153" spans="1:26" ht="12.75" customHeight="1">
      <c r="A153" s="7"/>
      <c r="B153" s="7"/>
      <c r="C153" s="73"/>
      <c r="D153" s="1062"/>
      <c r="E153" s="7"/>
      <c r="F153" s="7"/>
      <c r="G153" s="7"/>
      <c r="H153" s="7"/>
      <c r="I153" s="1062"/>
      <c r="J153" s="1062"/>
      <c r="K153" s="7"/>
      <c r="L153" s="7"/>
      <c r="M153" s="7"/>
      <c r="N153" s="7"/>
      <c r="O153" s="7"/>
      <c r="P153" s="7"/>
      <c r="Q153" s="7"/>
      <c r="R153" s="7"/>
      <c r="S153" s="7"/>
      <c r="T153" s="7"/>
      <c r="U153" s="7"/>
      <c r="V153" s="7"/>
      <c r="W153" s="7"/>
      <c r="X153" s="7"/>
      <c r="Y153" s="7"/>
      <c r="Z153" s="7"/>
    </row>
    <row r="154" spans="1:26" ht="12.75" customHeight="1">
      <c r="A154" s="7"/>
      <c r="B154" s="7"/>
      <c r="C154" s="73"/>
      <c r="D154" s="1062"/>
      <c r="E154" s="7"/>
      <c r="F154" s="7"/>
      <c r="G154" s="7"/>
      <c r="H154" s="7"/>
      <c r="I154" s="1062"/>
      <c r="J154" s="1062"/>
      <c r="K154" s="7"/>
      <c r="L154" s="7"/>
      <c r="M154" s="7"/>
      <c r="N154" s="7"/>
      <c r="O154" s="7"/>
      <c r="P154" s="7"/>
      <c r="Q154" s="7"/>
      <c r="R154" s="7"/>
      <c r="S154" s="7"/>
      <c r="T154" s="7"/>
      <c r="U154" s="7"/>
      <c r="V154" s="7"/>
      <c r="W154" s="7"/>
      <c r="X154" s="7"/>
      <c r="Y154" s="7"/>
      <c r="Z154" s="7"/>
    </row>
    <row r="155" spans="1:26" ht="12.75" customHeight="1">
      <c r="A155" s="7"/>
      <c r="B155" s="7"/>
      <c r="C155" s="73"/>
      <c r="D155" s="1062"/>
      <c r="E155" s="7"/>
      <c r="F155" s="7"/>
      <c r="G155" s="7"/>
      <c r="H155" s="7"/>
      <c r="I155" s="1062"/>
      <c r="J155" s="1062"/>
      <c r="K155" s="7"/>
      <c r="L155" s="7"/>
      <c r="M155" s="7"/>
      <c r="N155" s="7"/>
      <c r="O155" s="7"/>
      <c r="P155" s="7"/>
      <c r="Q155" s="7"/>
      <c r="R155" s="7"/>
      <c r="S155" s="7"/>
      <c r="T155" s="7"/>
      <c r="U155" s="7"/>
      <c r="V155" s="7"/>
      <c r="W155" s="7"/>
      <c r="X155" s="7"/>
      <c r="Y155" s="7"/>
      <c r="Z155" s="7"/>
    </row>
    <row r="156" spans="1:26" ht="12.75" customHeight="1">
      <c r="A156" s="7"/>
      <c r="B156" s="7"/>
      <c r="C156" s="73"/>
      <c r="D156" s="1062"/>
      <c r="E156" s="7"/>
      <c r="F156" s="7"/>
      <c r="G156" s="7"/>
      <c r="H156" s="7"/>
      <c r="I156" s="1062"/>
      <c r="J156" s="1062"/>
      <c r="K156" s="7"/>
      <c r="L156" s="7"/>
      <c r="M156" s="7"/>
      <c r="N156" s="7"/>
      <c r="O156" s="7"/>
      <c r="P156" s="7"/>
      <c r="Q156" s="7"/>
      <c r="R156" s="7"/>
      <c r="S156" s="7"/>
      <c r="T156" s="7"/>
      <c r="U156" s="7"/>
      <c r="V156" s="7"/>
      <c r="W156" s="7"/>
      <c r="X156" s="7"/>
      <c r="Y156" s="7"/>
      <c r="Z156" s="7"/>
    </row>
    <row r="157" spans="1:26" ht="12.75" customHeight="1">
      <c r="A157" s="7"/>
      <c r="B157" s="7"/>
      <c r="C157" s="73"/>
      <c r="D157" s="1062"/>
      <c r="E157" s="7"/>
      <c r="F157" s="7"/>
      <c r="G157" s="7"/>
      <c r="H157" s="7"/>
      <c r="I157" s="1062"/>
      <c r="J157" s="1062"/>
      <c r="K157" s="7"/>
      <c r="L157" s="7"/>
      <c r="M157" s="7"/>
      <c r="N157" s="7"/>
      <c r="O157" s="7"/>
      <c r="P157" s="7"/>
      <c r="Q157" s="7"/>
      <c r="R157" s="7"/>
      <c r="S157" s="7"/>
      <c r="T157" s="7"/>
      <c r="U157" s="7"/>
      <c r="V157" s="7"/>
      <c r="W157" s="7"/>
      <c r="X157" s="7"/>
      <c r="Y157" s="7"/>
      <c r="Z157" s="7"/>
    </row>
    <row r="158" spans="1:26" ht="12.75" customHeight="1">
      <c r="A158" s="7"/>
      <c r="B158" s="7"/>
      <c r="C158" s="73"/>
      <c r="D158" s="1062"/>
      <c r="E158" s="7"/>
      <c r="F158" s="7"/>
      <c r="G158" s="7"/>
      <c r="H158" s="7"/>
      <c r="I158" s="1062"/>
      <c r="J158" s="1062"/>
      <c r="K158" s="7"/>
      <c r="L158" s="7"/>
      <c r="M158" s="7"/>
      <c r="N158" s="7"/>
      <c r="O158" s="7"/>
      <c r="P158" s="7"/>
      <c r="Q158" s="7"/>
      <c r="R158" s="7"/>
      <c r="S158" s="7"/>
      <c r="T158" s="7"/>
      <c r="U158" s="7"/>
      <c r="V158" s="7"/>
      <c r="W158" s="7"/>
      <c r="X158" s="7"/>
      <c r="Y158" s="7"/>
      <c r="Z158" s="7"/>
    </row>
    <row r="159" spans="1:26" ht="12.75" customHeight="1">
      <c r="A159" s="7"/>
      <c r="B159" s="7"/>
      <c r="C159" s="73"/>
      <c r="D159" s="1062"/>
      <c r="E159" s="7"/>
      <c r="F159" s="7"/>
      <c r="G159" s="7"/>
      <c r="H159" s="7"/>
      <c r="I159" s="1062"/>
      <c r="J159" s="1062"/>
      <c r="K159" s="7"/>
      <c r="L159" s="7"/>
      <c r="M159" s="7"/>
      <c r="N159" s="7"/>
      <c r="O159" s="7"/>
      <c r="P159" s="7"/>
      <c r="Q159" s="7"/>
      <c r="R159" s="7"/>
      <c r="S159" s="7"/>
      <c r="T159" s="7"/>
      <c r="U159" s="7"/>
      <c r="V159" s="7"/>
      <c r="W159" s="7"/>
      <c r="X159" s="7"/>
      <c r="Y159" s="7"/>
      <c r="Z159" s="7"/>
    </row>
    <row r="160" spans="1:26" ht="12.75" customHeight="1">
      <c r="A160" s="7"/>
      <c r="B160" s="7"/>
      <c r="C160" s="73"/>
      <c r="D160" s="1062"/>
      <c r="E160" s="7"/>
      <c r="F160" s="7"/>
      <c r="G160" s="7"/>
      <c r="H160" s="7"/>
      <c r="I160" s="1062"/>
      <c r="J160" s="1062"/>
      <c r="K160" s="7"/>
      <c r="L160" s="7"/>
      <c r="M160" s="7"/>
      <c r="N160" s="7"/>
      <c r="O160" s="7"/>
      <c r="P160" s="7"/>
      <c r="Q160" s="7"/>
      <c r="R160" s="7"/>
      <c r="S160" s="7"/>
      <c r="T160" s="7"/>
      <c r="U160" s="7"/>
      <c r="V160" s="7"/>
      <c r="W160" s="7"/>
      <c r="X160" s="7"/>
      <c r="Y160" s="7"/>
      <c r="Z160" s="7"/>
    </row>
    <row r="161" spans="1:26" ht="12.75" customHeight="1">
      <c r="A161" s="7"/>
      <c r="B161" s="7"/>
      <c r="C161" s="73"/>
      <c r="D161" s="1062"/>
      <c r="E161" s="7"/>
      <c r="F161" s="7"/>
      <c r="G161" s="7"/>
      <c r="H161" s="7"/>
      <c r="I161" s="1062"/>
      <c r="J161" s="1062"/>
      <c r="K161" s="7"/>
      <c r="L161" s="7"/>
      <c r="M161" s="7"/>
      <c r="N161" s="7"/>
      <c r="O161" s="7"/>
      <c r="P161" s="7"/>
      <c r="Q161" s="7"/>
      <c r="R161" s="7"/>
      <c r="S161" s="7"/>
      <c r="T161" s="7"/>
      <c r="U161" s="7"/>
      <c r="V161" s="7"/>
      <c r="W161" s="7"/>
      <c r="X161" s="7"/>
      <c r="Y161" s="7"/>
      <c r="Z161" s="7"/>
    </row>
    <row r="162" spans="1:26" ht="12.75" customHeight="1">
      <c r="A162" s="7"/>
      <c r="B162" s="7"/>
      <c r="C162" s="73"/>
      <c r="D162" s="1062"/>
      <c r="E162" s="7"/>
      <c r="F162" s="7"/>
      <c r="G162" s="7"/>
      <c r="H162" s="7"/>
      <c r="I162" s="1062"/>
      <c r="J162" s="1062"/>
      <c r="K162" s="7"/>
      <c r="L162" s="7"/>
      <c r="M162" s="7"/>
      <c r="N162" s="7"/>
      <c r="O162" s="7"/>
      <c r="P162" s="7"/>
      <c r="Q162" s="7"/>
      <c r="R162" s="7"/>
      <c r="S162" s="7"/>
      <c r="T162" s="7"/>
      <c r="U162" s="7"/>
      <c r="V162" s="7"/>
      <c r="W162" s="7"/>
      <c r="X162" s="7"/>
      <c r="Y162" s="7"/>
      <c r="Z162" s="7"/>
    </row>
    <row r="163" spans="1:26" ht="12.75" customHeight="1">
      <c r="A163" s="7"/>
      <c r="B163" s="7"/>
      <c r="C163" s="73"/>
      <c r="D163" s="1062"/>
      <c r="E163" s="7"/>
      <c r="F163" s="7"/>
      <c r="G163" s="7"/>
      <c r="H163" s="7"/>
      <c r="I163" s="1062"/>
      <c r="J163" s="1062"/>
      <c r="K163" s="7"/>
      <c r="L163" s="7"/>
      <c r="M163" s="7"/>
      <c r="N163" s="7"/>
      <c r="O163" s="7"/>
      <c r="P163" s="7"/>
      <c r="Q163" s="7"/>
      <c r="R163" s="7"/>
      <c r="S163" s="7"/>
      <c r="T163" s="7"/>
      <c r="U163" s="7"/>
      <c r="V163" s="7"/>
      <c r="W163" s="7"/>
      <c r="X163" s="7"/>
      <c r="Y163" s="7"/>
      <c r="Z163" s="7"/>
    </row>
    <row r="164" spans="1:26" ht="12.75" customHeight="1">
      <c r="A164" s="7"/>
      <c r="B164" s="7"/>
      <c r="C164" s="73"/>
      <c r="D164" s="1062"/>
      <c r="E164" s="7"/>
      <c r="F164" s="7"/>
      <c r="G164" s="7"/>
      <c r="H164" s="7"/>
      <c r="I164" s="1062"/>
      <c r="J164" s="1062"/>
      <c r="K164" s="7"/>
      <c r="L164" s="7"/>
      <c r="M164" s="7"/>
      <c r="N164" s="7"/>
      <c r="O164" s="7"/>
      <c r="P164" s="7"/>
      <c r="Q164" s="7"/>
      <c r="R164" s="7"/>
      <c r="S164" s="7"/>
      <c r="T164" s="7"/>
      <c r="U164" s="7"/>
      <c r="V164" s="7"/>
      <c r="W164" s="7"/>
      <c r="X164" s="7"/>
      <c r="Y164" s="7"/>
      <c r="Z164" s="7"/>
    </row>
    <row r="165" spans="1:26" ht="12.75" customHeight="1">
      <c r="A165" s="7"/>
      <c r="B165" s="7"/>
      <c r="C165" s="73"/>
      <c r="D165" s="1062"/>
      <c r="E165" s="7"/>
      <c r="F165" s="7"/>
      <c r="G165" s="7"/>
      <c r="H165" s="7"/>
      <c r="I165" s="1062"/>
      <c r="J165" s="1062"/>
      <c r="K165" s="7"/>
      <c r="L165" s="7"/>
      <c r="M165" s="7"/>
      <c r="N165" s="7"/>
      <c r="O165" s="7"/>
      <c r="P165" s="7"/>
      <c r="Q165" s="7"/>
      <c r="R165" s="7"/>
      <c r="S165" s="7"/>
      <c r="T165" s="7"/>
      <c r="U165" s="7"/>
      <c r="V165" s="7"/>
      <c r="W165" s="7"/>
      <c r="X165" s="7"/>
      <c r="Y165" s="7"/>
      <c r="Z165" s="7"/>
    </row>
    <row r="166" spans="1:26" ht="12.75" customHeight="1">
      <c r="A166" s="7"/>
      <c r="B166" s="7"/>
      <c r="C166" s="73"/>
      <c r="D166" s="1062"/>
      <c r="E166" s="7"/>
      <c r="F166" s="7"/>
      <c r="G166" s="7"/>
      <c r="H166" s="7"/>
      <c r="I166" s="1062"/>
      <c r="J166" s="1062"/>
      <c r="K166" s="7"/>
      <c r="L166" s="7"/>
      <c r="M166" s="7"/>
      <c r="N166" s="7"/>
      <c r="O166" s="7"/>
      <c r="P166" s="7"/>
      <c r="Q166" s="7"/>
      <c r="R166" s="7"/>
      <c r="S166" s="7"/>
      <c r="T166" s="7"/>
      <c r="U166" s="7"/>
      <c r="V166" s="7"/>
      <c r="W166" s="7"/>
      <c r="X166" s="7"/>
      <c r="Y166" s="7"/>
      <c r="Z166" s="7"/>
    </row>
    <row r="167" spans="1:26" ht="12.75" customHeight="1">
      <c r="A167" s="7"/>
      <c r="B167" s="7"/>
      <c r="C167" s="73"/>
      <c r="D167" s="1062"/>
      <c r="E167" s="7"/>
      <c r="F167" s="7"/>
      <c r="G167" s="7"/>
      <c r="H167" s="7"/>
      <c r="I167" s="1062"/>
      <c r="J167" s="1062"/>
      <c r="K167" s="7"/>
      <c r="L167" s="7"/>
      <c r="M167" s="7"/>
      <c r="N167" s="7"/>
      <c r="O167" s="7"/>
      <c r="P167" s="7"/>
      <c r="Q167" s="7"/>
      <c r="R167" s="7"/>
      <c r="S167" s="7"/>
      <c r="T167" s="7"/>
      <c r="U167" s="7"/>
      <c r="V167" s="7"/>
      <c r="W167" s="7"/>
      <c r="X167" s="7"/>
      <c r="Y167" s="7"/>
      <c r="Z167" s="7"/>
    </row>
    <row r="168" spans="1:26" ht="12.75" customHeight="1">
      <c r="A168" s="7"/>
      <c r="B168" s="7"/>
      <c r="C168" s="73"/>
      <c r="D168" s="1062"/>
      <c r="E168" s="7"/>
      <c r="F168" s="7"/>
      <c r="G168" s="7"/>
      <c r="H168" s="7"/>
      <c r="I168" s="1062"/>
      <c r="J168" s="1062"/>
      <c r="K168" s="7"/>
      <c r="L168" s="7"/>
      <c r="M168" s="7"/>
      <c r="N168" s="7"/>
      <c r="O168" s="7"/>
      <c r="P168" s="7"/>
      <c r="Q168" s="7"/>
      <c r="R168" s="7"/>
      <c r="S168" s="7"/>
      <c r="T168" s="7"/>
      <c r="U168" s="7"/>
      <c r="V168" s="7"/>
      <c r="W168" s="7"/>
      <c r="X168" s="7"/>
      <c r="Y168" s="7"/>
      <c r="Z168" s="7"/>
    </row>
    <row r="169" spans="1:26" ht="12.75" customHeight="1">
      <c r="A169" s="7"/>
      <c r="B169" s="7"/>
      <c r="C169" s="73"/>
      <c r="D169" s="1062"/>
      <c r="E169" s="7"/>
      <c r="F169" s="7"/>
      <c r="G169" s="7"/>
      <c r="H169" s="7"/>
      <c r="I169" s="1062"/>
      <c r="J169" s="1062"/>
      <c r="K169" s="7"/>
      <c r="L169" s="7"/>
      <c r="M169" s="7"/>
      <c r="N169" s="7"/>
      <c r="O169" s="7"/>
      <c r="P169" s="7"/>
      <c r="Q169" s="7"/>
      <c r="R169" s="7"/>
      <c r="S169" s="7"/>
      <c r="T169" s="7"/>
      <c r="U169" s="7"/>
      <c r="V169" s="7"/>
      <c r="W169" s="7"/>
      <c r="X169" s="7"/>
      <c r="Y169" s="7"/>
      <c r="Z169" s="7"/>
    </row>
    <row r="170" spans="1:26" ht="12.75" customHeight="1">
      <c r="A170" s="7"/>
      <c r="B170" s="7"/>
      <c r="C170" s="73"/>
      <c r="D170" s="1062"/>
      <c r="E170" s="7"/>
      <c r="F170" s="7"/>
      <c r="G170" s="7"/>
      <c r="H170" s="7"/>
      <c r="I170" s="1062"/>
      <c r="J170" s="1062"/>
      <c r="K170" s="7"/>
      <c r="L170" s="7"/>
      <c r="M170" s="7"/>
      <c r="N170" s="7"/>
      <c r="O170" s="7"/>
      <c r="P170" s="7"/>
      <c r="Q170" s="7"/>
      <c r="R170" s="7"/>
      <c r="S170" s="7"/>
      <c r="T170" s="7"/>
      <c r="U170" s="7"/>
      <c r="V170" s="7"/>
      <c r="W170" s="7"/>
      <c r="X170" s="7"/>
      <c r="Y170" s="7"/>
      <c r="Z170" s="7"/>
    </row>
    <row r="171" spans="1:26" ht="12.75" customHeight="1">
      <c r="A171" s="7"/>
      <c r="B171" s="7"/>
      <c r="C171" s="73"/>
      <c r="D171" s="1062"/>
      <c r="E171" s="7"/>
      <c r="F171" s="7"/>
      <c r="G171" s="7"/>
      <c r="H171" s="7"/>
      <c r="I171" s="1062"/>
      <c r="J171" s="1062"/>
      <c r="K171" s="7"/>
      <c r="L171" s="7"/>
      <c r="M171" s="7"/>
      <c r="N171" s="7"/>
      <c r="O171" s="7"/>
      <c r="P171" s="7"/>
      <c r="Q171" s="7"/>
      <c r="R171" s="7"/>
      <c r="S171" s="7"/>
      <c r="T171" s="7"/>
      <c r="U171" s="7"/>
      <c r="V171" s="7"/>
      <c r="W171" s="7"/>
      <c r="X171" s="7"/>
      <c r="Y171" s="7"/>
      <c r="Z171" s="7"/>
    </row>
    <row r="172" spans="1:26" ht="12.75" customHeight="1">
      <c r="A172" s="7"/>
      <c r="B172" s="7"/>
      <c r="C172" s="73"/>
      <c r="D172" s="1062"/>
      <c r="E172" s="7"/>
      <c r="F172" s="7"/>
      <c r="G172" s="7"/>
      <c r="H172" s="7"/>
      <c r="I172" s="1062"/>
      <c r="J172" s="1062"/>
      <c r="K172" s="7"/>
      <c r="L172" s="7"/>
      <c r="M172" s="7"/>
      <c r="N172" s="7"/>
      <c r="O172" s="7"/>
      <c r="P172" s="7"/>
      <c r="Q172" s="7"/>
      <c r="R172" s="7"/>
      <c r="S172" s="7"/>
      <c r="T172" s="7"/>
      <c r="U172" s="7"/>
      <c r="V172" s="7"/>
      <c r="W172" s="7"/>
      <c r="X172" s="7"/>
      <c r="Y172" s="7"/>
      <c r="Z172" s="7"/>
    </row>
    <row r="173" spans="1:26" ht="12.75" customHeight="1">
      <c r="A173" s="7"/>
      <c r="B173" s="7"/>
      <c r="C173" s="73"/>
      <c r="D173" s="1062"/>
      <c r="E173" s="7"/>
      <c r="F173" s="7"/>
      <c r="G173" s="7"/>
      <c r="H173" s="7"/>
      <c r="I173" s="1062"/>
      <c r="J173" s="1062"/>
      <c r="K173" s="7"/>
      <c r="L173" s="7"/>
      <c r="M173" s="7"/>
      <c r="N173" s="7"/>
      <c r="O173" s="7"/>
      <c r="P173" s="7"/>
      <c r="Q173" s="7"/>
      <c r="R173" s="7"/>
      <c r="S173" s="7"/>
      <c r="T173" s="7"/>
      <c r="U173" s="7"/>
      <c r="V173" s="7"/>
      <c r="W173" s="7"/>
      <c r="X173" s="7"/>
      <c r="Y173" s="7"/>
      <c r="Z173" s="7"/>
    </row>
    <row r="174" spans="1:26" ht="12.75" customHeight="1">
      <c r="A174" s="7"/>
      <c r="B174" s="7"/>
      <c r="C174" s="73"/>
      <c r="D174" s="1062"/>
      <c r="E174" s="7"/>
      <c r="F174" s="7"/>
      <c r="G174" s="7"/>
      <c r="H174" s="7"/>
      <c r="I174" s="1062"/>
      <c r="J174" s="1062"/>
      <c r="K174" s="7"/>
      <c r="L174" s="7"/>
      <c r="M174" s="7"/>
      <c r="N174" s="7"/>
      <c r="O174" s="7"/>
      <c r="P174" s="7"/>
      <c r="Q174" s="7"/>
      <c r="R174" s="7"/>
      <c r="S174" s="7"/>
      <c r="T174" s="7"/>
      <c r="U174" s="7"/>
      <c r="V174" s="7"/>
      <c r="W174" s="7"/>
      <c r="X174" s="7"/>
      <c r="Y174" s="7"/>
      <c r="Z174" s="7"/>
    </row>
    <row r="175" spans="1:26" ht="12.75" customHeight="1">
      <c r="A175" s="7"/>
      <c r="B175" s="7"/>
      <c r="C175" s="73"/>
      <c r="D175" s="1062"/>
      <c r="E175" s="7"/>
      <c r="F175" s="7"/>
      <c r="G175" s="7"/>
      <c r="H175" s="7"/>
      <c r="I175" s="1062"/>
      <c r="J175" s="1062"/>
      <c r="K175" s="7"/>
      <c r="L175" s="7"/>
      <c r="M175" s="7"/>
      <c r="N175" s="7"/>
      <c r="O175" s="7"/>
      <c r="P175" s="7"/>
      <c r="Q175" s="7"/>
      <c r="R175" s="7"/>
      <c r="S175" s="7"/>
      <c r="T175" s="7"/>
      <c r="U175" s="7"/>
      <c r="V175" s="7"/>
      <c r="W175" s="7"/>
      <c r="X175" s="7"/>
      <c r="Y175" s="7"/>
      <c r="Z175" s="7"/>
    </row>
    <row r="176" spans="1:26" ht="12.75" customHeight="1">
      <c r="A176" s="7"/>
      <c r="B176" s="7"/>
      <c r="C176" s="73"/>
      <c r="D176" s="1062"/>
      <c r="E176" s="7"/>
      <c r="F176" s="7"/>
      <c r="G176" s="7"/>
      <c r="H176" s="7"/>
      <c r="I176" s="1062"/>
      <c r="J176" s="1062"/>
      <c r="K176" s="7"/>
      <c r="L176" s="7"/>
      <c r="M176" s="7"/>
      <c r="N176" s="7"/>
      <c r="O176" s="7"/>
      <c r="P176" s="7"/>
      <c r="Q176" s="7"/>
      <c r="R176" s="7"/>
      <c r="S176" s="7"/>
      <c r="T176" s="7"/>
      <c r="U176" s="7"/>
      <c r="V176" s="7"/>
      <c r="W176" s="7"/>
      <c r="X176" s="7"/>
      <c r="Y176" s="7"/>
      <c r="Z176" s="7"/>
    </row>
    <row r="177" spans="1:26" ht="12.75" customHeight="1">
      <c r="A177" s="7"/>
      <c r="B177" s="7"/>
      <c r="C177" s="73"/>
      <c r="D177" s="1062"/>
      <c r="E177" s="7"/>
      <c r="F177" s="7"/>
      <c r="G177" s="7"/>
      <c r="H177" s="7"/>
      <c r="I177" s="1062"/>
      <c r="J177" s="1062"/>
      <c r="K177" s="7"/>
      <c r="L177" s="7"/>
      <c r="M177" s="7"/>
      <c r="N177" s="7"/>
      <c r="O177" s="7"/>
      <c r="P177" s="7"/>
      <c r="Q177" s="7"/>
      <c r="R177" s="7"/>
      <c r="S177" s="7"/>
      <c r="T177" s="7"/>
      <c r="U177" s="7"/>
      <c r="V177" s="7"/>
      <c r="W177" s="7"/>
      <c r="X177" s="7"/>
      <c r="Y177" s="7"/>
      <c r="Z177" s="7"/>
    </row>
    <row r="178" spans="1:26" ht="12.75" customHeight="1">
      <c r="A178" s="7"/>
      <c r="B178" s="7"/>
      <c r="C178" s="73"/>
      <c r="D178" s="1062"/>
      <c r="E178" s="7"/>
      <c r="F178" s="7"/>
      <c r="G178" s="7"/>
      <c r="H178" s="7"/>
      <c r="I178" s="1062"/>
      <c r="J178" s="1062"/>
      <c r="K178" s="7"/>
      <c r="L178" s="7"/>
      <c r="M178" s="7"/>
      <c r="N178" s="7"/>
      <c r="O178" s="7"/>
      <c r="P178" s="7"/>
      <c r="Q178" s="7"/>
      <c r="R178" s="7"/>
      <c r="S178" s="7"/>
      <c r="T178" s="7"/>
      <c r="U178" s="7"/>
      <c r="V178" s="7"/>
      <c r="W178" s="7"/>
      <c r="X178" s="7"/>
      <c r="Y178" s="7"/>
      <c r="Z178" s="7"/>
    </row>
    <row r="179" spans="1:26" ht="12.75" customHeight="1">
      <c r="A179" s="7"/>
      <c r="B179" s="7"/>
      <c r="C179" s="73"/>
      <c r="D179" s="1062"/>
      <c r="E179" s="7"/>
      <c r="F179" s="7"/>
      <c r="G179" s="7"/>
      <c r="H179" s="7"/>
      <c r="I179" s="1062"/>
      <c r="J179" s="1062"/>
      <c r="K179" s="7"/>
      <c r="L179" s="7"/>
      <c r="M179" s="7"/>
      <c r="N179" s="7"/>
      <c r="O179" s="7"/>
      <c r="P179" s="7"/>
      <c r="Q179" s="7"/>
      <c r="R179" s="7"/>
      <c r="S179" s="7"/>
      <c r="T179" s="7"/>
      <c r="U179" s="7"/>
      <c r="V179" s="7"/>
      <c r="W179" s="7"/>
      <c r="X179" s="7"/>
      <c r="Y179" s="7"/>
      <c r="Z179" s="7"/>
    </row>
    <row r="180" spans="1:26" ht="12.75" customHeight="1">
      <c r="A180" s="7"/>
      <c r="B180" s="7"/>
      <c r="C180" s="73"/>
      <c r="D180" s="1062"/>
      <c r="E180" s="7"/>
      <c r="F180" s="7"/>
      <c r="G180" s="7"/>
      <c r="H180" s="7"/>
      <c r="I180" s="1062"/>
      <c r="J180" s="1062"/>
      <c r="K180" s="7"/>
      <c r="L180" s="7"/>
      <c r="M180" s="7"/>
      <c r="N180" s="7"/>
      <c r="O180" s="7"/>
      <c r="P180" s="7"/>
      <c r="Q180" s="7"/>
      <c r="R180" s="7"/>
      <c r="S180" s="7"/>
      <c r="T180" s="7"/>
      <c r="U180" s="7"/>
      <c r="V180" s="7"/>
      <c r="W180" s="7"/>
      <c r="X180" s="7"/>
      <c r="Y180" s="7"/>
      <c r="Z180" s="7"/>
    </row>
    <row r="181" spans="1:26" ht="12.75" customHeight="1">
      <c r="A181" s="7"/>
      <c r="B181" s="7"/>
      <c r="C181" s="73"/>
      <c r="D181" s="1062"/>
      <c r="E181" s="7"/>
      <c r="F181" s="7"/>
      <c r="G181" s="7"/>
      <c r="H181" s="7"/>
      <c r="I181" s="1062"/>
      <c r="J181" s="1062"/>
      <c r="K181" s="7"/>
      <c r="L181" s="7"/>
      <c r="M181" s="7"/>
      <c r="N181" s="7"/>
      <c r="O181" s="7"/>
      <c r="P181" s="7"/>
      <c r="Q181" s="7"/>
      <c r="R181" s="7"/>
      <c r="S181" s="7"/>
      <c r="T181" s="7"/>
      <c r="U181" s="7"/>
      <c r="V181" s="7"/>
      <c r="W181" s="7"/>
      <c r="X181" s="7"/>
      <c r="Y181" s="7"/>
      <c r="Z181" s="7"/>
    </row>
    <row r="182" spans="1:26" ht="12.75" customHeight="1">
      <c r="A182" s="7"/>
      <c r="B182" s="7"/>
      <c r="C182" s="73"/>
      <c r="D182" s="1062"/>
      <c r="E182" s="7"/>
      <c r="F182" s="7"/>
      <c r="G182" s="7"/>
      <c r="H182" s="7"/>
      <c r="I182" s="1062"/>
      <c r="J182" s="1062"/>
      <c r="K182" s="7"/>
      <c r="L182" s="7"/>
      <c r="M182" s="7"/>
      <c r="N182" s="7"/>
      <c r="O182" s="7"/>
      <c r="P182" s="7"/>
      <c r="Q182" s="7"/>
      <c r="R182" s="7"/>
      <c r="S182" s="7"/>
      <c r="T182" s="7"/>
      <c r="U182" s="7"/>
      <c r="V182" s="7"/>
      <c r="W182" s="7"/>
      <c r="X182" s="7"/>
      <c r="Y182" s="7"/>
      <c r="Z182" s="7"/>
    </row>
    <row r="183" spans="1:26" ht="12.75" customHeight="1">
      <c r="A183" s="7"/>
      <c r="B183" s="7"/>
      <c r="C183" s="73"/>
      <c r="D183" s="1062"/>
      <c r="E183" s="7"/>
      <c r="F183" s="7"/>
      <c r="G183" s="7"/>
      <c r="H183" s="7"/>
      <c r="I183" s="1062"/>
      <c r="J183" s="1062"/>
      <c r="K183" s="7"/>
      <c r="L183" s="7"/>
      <c r="M183" s="7"/>
      <c r="N183" s="7"/>
      <c r="O183" s="7"/>
      <c r="P183" s="7"/>
      <c r="Q183" s="7"/>
      <c r="R183" s="7"/>
      <c r="S183" s="7"/>
      <c r="T183" s="7"/>
      <c r="U183" s="7"/>
      <c r="V183" s="7"/>
      <c r="W183" s="7"/>
      <c r="X183" s="7"/>
      <c r="Y183" s="7"/>
      <c r="Z183" s="7"/>
    </row>
    <row r="184" spans="1:26" ht="12.75" customHeight="1">
      <c r="A184" s="7"/>
      <c r="B184" s="7"/>
      <c r="C184" s="73"/>
      <c r="D184" s="1062"/>
      <c r="E184" s="7"/>
      <c r="F184" s="7"/>
      <c r="G184" s="7"/>
      <c r="H184" s="7"/>
      <c r="I184" s="1062"/>
      <c r="J184" s="1062"/>
      <c r="K184" s="7"/>
      <c r="L184" s="7"/>
      <c r="M184" s="7"/>
      <c r="N184" s="7"/>
      <c r="O184" s="7"/>
      <c r="P184" s="7"/>
      <c r="Q184" s="7"/>
      <c r="R184" s="7"/>
      <c r="S184" s="7"/>
      <c r="T184" s="7"/>
      <c r="U184" s="7"/>
      <c r="V184" s="7"/>
      <c r="W184" s="7"/>
      <c r="X184" s="7"/>
      <c r="Y184" s="7"/>
      <c r="Z184" s="7"/>
    </row>
    <row r="185" spans="1:26" ht="12.75" customHeight="1">
      <c r="A185" s="7"/>
      <c r="B185" s="7"/>
      <c r="C185" s="73"/>
      <c r="D185" s="1062"/>
      <c r="E185" s="7"/>
      <c r="F185" s="7"/>
      <c r="G185" s="7"/>
      <c r="H185" s="7"/>
      <c r="I185" s="1062"/>
      <c r="J185" s="1062"/>
      <c r="K185" s="7"/>
      <c r="L185" s="7"/>
      <c r="M185" s="7"/>
      <c r="N185" s="7"/>
      <c r="O185" s="7"/>
      <c r="P185" s="7"/>
      <c r="Q185" s="7"/>
      <c r="R185" s="7"/>
      <c r="S185" s="7"/>
      <c r="T185" s="7"/>
      <c r="U185" s="7"/>
      <c r="V185" s="7"/>
      <c r="W185" s="7"/>
      <c r="X185" s="7"/>
      <c r="Y185" s="7"/>
      <c r="Z185" s="7"/>
    </row>
    <row r="186" spans="1:26" ht="12.75" customHeight="1">
      <c r="A186" s="7"/>
      <c r="B186" s="7"/>
      <c r="C186" s="73"/>
      <c r="D186" s="1062"/>
      <c r="E186" s="7"/>
      <c r="F186" s="7"/>
      <c r="G186" s="7"/>
      <c r="H186" s="7"/>
      <c r="I186" s="1062"/>
      <c r="J186" s="1062"/>
      <c r="K186" s="7"/>
      <c r="L186" s="7"/>
      <c r="M186" s="7"/>
      <c r="N186" s="7"/>
      <c r="O186" s="7"/>
      <c r="P186" s="7"/>
      <c r="Q186" s="7"/>
      <c r="R186" s="7"/>
      <c r="S186" s="7"/>
      <c r="T186" s="7"/>
      <c r="U186" s="7"/>
      <c r="V186" s="7"/>
      <c r="W186" s="7"/>
      <c r="X186" s="7"/>
      <c r="Y186" s="7"/>
      <c r="Z186" s="7"/>
    </row>
    <row r="187" spans="1:26" ht="12.75" customHeight="1">
      <c r="A187" s="7"/>
      <c r="B187" s="7"/>
      <c r="C187" s="73"/>
      <c r="D187" s="1062"/>
      <c r="E187" s="7"/>
      <c r="F187" s="7"/>
      <c r="G187" s="7"/>
      <c r="H187" s="7"/>
      <c r="I187" s="1062"/>
      <c r="J187" s="1062"/>
      <c r="K187" s="7"/>
      <c r="L187" s="7"/>
      <c r="M187" s="7"/>
      <c r="N187" s="7"/>
      <c r="O187" s="7"/>
      <c r="P187" s="7"/>
      <c r="Q187" s="7"/>
      <c r="R187" s="7"/>
      <c r="S187" s="7"/>
      <c r="T187" s="7"/>
      <c r="U187" s="7"/>
      <c r="V187" s="7"/>
      <c r="W187" s="7"/>
      <c r="X187" s="7"/>
      <c r="Y187" s="7"/>
      <c r="Z187" s="7"/>
    </row>
    <row r="188" spans="1:26" ht="12.75" customHeight="1">
      <c r="A188" s="7"/>
      <c r="B188" s="7"/>
      <c r="C188" s="73"/>
      <c r="D188" s="1062"/>
      <c r="E188" s="7"/>
      <c r="F188" s="7"/>
      <c r="G188" s="7"/>
      <c r="H188" s="7"/>
      <c r="I188" s="1062"/>
      <c r="J188" s="1062"/>
      <c r="K188" s="7"/>
      <c r="L188" s="7"/>
      <c r="M188" s="7"/>
      <c r="N188" s="7"/>
      <c r="O188" s="7"/>
      <c r="P188" s="7"/>
      <c r="Q188" s="7"/>
      <c r="R188" s="7"/>
      <c r="S188" s="7"/>
      <c r="T188" s="7"/>
      <c r="U188" s="7"/>
      <c r="V188" s="7"/>
      <c r="W188" s="7"/>
      <c r="X188" s="7"/>
      <c r="Y188" s="7"/>
      <c r="Z188" s="7"/>
    </row>
    <row r="189" spans="1:26" ht="12.75" customHeight="1">
      <c r="A189" s="7"/>
      <c r="B189" s="7"/>
      <c r="C189" s="73"/>
      <c r="D189" s="1062"/>
      <c r="E189" s="7"/>
      <c r="F189" s="7"/>
      <c r="G189" s="7"/>
      <c r="H189" s="7"/>
      <c r="I189" s="1062"/>
      <c r="J189" s="1062"/>
      <c r="K189" s="7"/>
      <c r="L189" s="7"/>
      <c r="M189" s="7"/>
      <c r="N189" s="7"/>
      <c r="O189" s="7"/>
      <c r="P189" s="7"/>
      <c r="Q189" s="7"/>
      <c r="R189" s="7"/>
      <c r="S189" s="7"/>
      <c r="T189" s="7"/>
      <c r="U189" s="7"/>
      <c r="V189" s="7"/>
      <c r="W189" s="7"/>
      <c r="X189" s="7"/>
      <c r="Y189" s="7"/>
      <c r="Z189" s="7"/>
    </row>
    <row r="190" spans="1:26" ht="12.75" customHeight="1">
      <c r="A190" s="7"/>
      <c r="B190" s="7"/>
      <c r="C190" s="73"/>
      <c r="D190" s="1062"/>
      <c r="E190" s="7"/>
      <c r="F190" s="7"/>
      <c r="G190" s="7"/>
      <c r="H190" s="7"/>
      <c r="I190" s="1062"/>
      <c r="J190" s="1062"/>
      <c r="K190" s="7"/>
      <c r="L190" s="7"/>
      <c r="M190" s="7"/>
      <c r="N190" s="7"/>
      <c r="O190" s="7"/>
      <c r="P190" s="7"/>
      <c r="Q190" s="7"/>
      <c r="R190" s="7"/>
      <c r="S190" s="7"/>
      <c r="T190" s="7"/>
      <c r="U190" s="7"/>
      <c r="V190" s="7"/>
      <c r="W190" s="7"/>
      <c r="X190" s="7"/>
      <c r="Y190" s="7"/>
      <c r="Z190" s="7"/>
    </row>
    <row r="191" spans="1:26" ht="12.75" customHeight="1">
      <c r="A191" s="7"/>
      <c r="B191" s="7"/>
      <c r="C191" s="73"/>
      <c r="D191" s="1062"/>
      <c r="E191" s="7"/>
      <c r="F191" s="7"/>
      <c r="G191" s="7"/>
      <c r="H191" s="7"/>
      <c r="I191" s="1062"/>
      <c r="J191" s="1062"/>
      <c r="K191" s="7"/>
      <c r="L191" s="7"/>
      <c r="M191" s="7"/>
      <c r="N191" s="7"/>
      <c r="O191" s="7"/>
      <c r="P191" s="7"/>
      <c r="Q191" s="7"/>
      <c r="R191" s="7"/>
      <c r="S191" s="7"/>
      <c r="T191" s="7"/>
      <c r="U191" s="7"/>
      <c r="V191" s="7"/>
      <c r="W191" s="7"/>
      <c r="X191" s="7"/>
      <c r="Y191" s="7"/>
      <c r="Z191" s="7"/>
    </row>
    <row r="192" spans="1:26" ht="12.75" customHeight="1">
      <c r="A192" s="7"/>
      <c r="B192" s="7"/>
      <c r="C192" s="73"/>
      <c r="D192" s="1062"/>
      <c r="E192" s="7"/>
      <c r="F192" s="7"/>
      <c r="G192" s="7"/>
      <c r="H192" s="7"/>
      <c r="I192" s="1062"/>
      <c r="J192" s="1062"/>
      <c r="K192" s="7"/>
      <c r="L192" s="7"/>
      <c r="M192" s="7"/>
      <c r="N192" s="7"/>
      <c r="O192" s="7"/>
      <c r="P192" s="7"/>
      <c r="Q192" s="7"/>
      <c r="R192" s="7"/>
      <c r="S192" s="7"/>
      <c r="T192" s="7"/>
      <c r="U192" s="7"/>
      <c r="V192" s="7"/>
      <c r="W192" s="7"/>
      <c r="X192" s="7"/>
      <c r="Y192" s="7"/>
      <c r="Z192" s="7"/>
    </row>
    <row r="193" spans="1:26" ht="12.75" customHeight="1">
      <c r="A193" s="7"/>
      <c r="B193" s="7"/>
      <c r="C193" s="73"/>
      <c r="D193" s="1062"/>
      <c r="E193" s="7"/>
      <c r="F193" s="7"/>
      <c r="G193" s="7"/>
      <c r="H193" s="7"/>
      <c r="I193" s="1062"/>
      <c r="J193" s="1062"/>
      <c r="K193" s="7"/>
      <c r="L193" s="7"/>
      <c r="M193" s="7"/>
      <c r="N193" s="7"/>
      <c r="O193" s="7"/>
      <c r="P193" s="7"/>
      <c r="Q193" s="7"/>
      <c r="R193" s="7"/>
      <c r="S193" s="7"/>
      <c r="T193" s="7"/>
      <c r="U193" s="7"/>
      <c r="V193" s="7"/>
      <c r="W193" s="7"/>
      <c r="X193" s="7"/>
      <c r="Y193" s="7"/>
      <c r="Z193" s="7"/>
    </row>
    <row r="194" spans="1:26" ht="12.75" customHeight="1">
      <c r="A194" s="7"/>
      <c r="B194" s="7"/>
      <c r="C194" s="73"/>
      <c r="D194" s="1062"/>
      <c r="E194" s="7"/>
      <c r="F194" s="7"/>
      <c r="G194" s="7"/>
      <c r="H194" s="7"/>
      <c r="I194" s="1062"/>
      <c r="J194" s="1062"/>
      <c r="K194" s="7"/>
      <c r="L194" s="7"/>
      <c r="M194" s="7"/>
      <c r="N194" s="7"/>
      <c r="O194" s="7"/>
      <c r="P194" s="7"/>
      <c r="Q194" s="7"/>
      <c r="R194" s="7"/>
      <c r="S194" s="7"/>
      <c r="T194" s="7"/>
      <c r="U194" s="7"/>
      <c r="V194" s="7"/>
      <c r="W194" s="7"/>
      <c r="X194" s="7"/>
      <c r="Y194" s="7"/>
      <c r="Z194" s="7"/>
    </row>
    <row r="195" spans="1:26" ht="12.75" customHeight="1">
      <c r="A195" s="7"/>
      <c r="B195" s="7"/>
      <c r="C195" s="73"/>
      <c r="D195" s="1062"/>
      <c r="E195" s="7"/>
      <c r="F195" s="7"/>
      <c r="G195" s="7"/>
      <c r="H195" s="7"/>
      <c r="I195" s="1062"/>
      <c r="J195" s="1062"/>
      <c r="K195" s="7"/>
      <c r="L195" s="7"/>
      <c r="M195" s="7"/>
      <c r="N195" s="7"/>
      <c r="O195" s="7"/>
      <c r="P195" s="7"/>
      <c r="Q195" s="7"/>
      <c r="R195" s="7"/>
      <c r="S195" s="7"/>
      <c r="T195" s="7"/>
      <c r="U195" s="7"/>
      <c r="V195" s="7"/>
      <c r="W195" s="7"/>
      <c r="X195" s="7"/>
      <c r="Y195" s="7"/>
      <c r="Z195" s="7"/>
    </row>
    <row r="196" spans="1:26" ht="12.75" customHeight="1">
      <c r="A196" s="7"/>
      <c r="B196" s="7"/>
      <c r="C196" s="73"/>
      <c r="D196" s="1062"/>
      <c r="E196" s="7"/>
      <c r="F196" s="7"/>
      <c r="G196" s="7"/>
      <c r="H196" s="7"/>
      <c r="I196" s="1062"/>
      <c r="J196" s="1062"/>
      <c r="K196" s="7"/>
      <c r="L196" s="7"/>
      <c r="M196" s="7"/>
      <c r="N196" s="7"/>
      <c r="O196" s="7"/>
      <c r="P196" s="7"/>
      <c r="Q196" s="7"/>
      <c r="R196" s="7"/>
      <c r="S196" s="7"/>
      <c r="T196" s="7"/>
      <c r="U196" s="7"/>
      <c r="V196" s="7"/>
      <c r="W196" s="7"/>
      <c r="X196" s="7"/>
      <c r="Y196" s="7"/>
      <c r="Z196" s="7"/>
    </row>
    <row r="197" spans="1:26" ht="12.75" customHeight="1">
      <c r="A197" s="7"/>
      <c r="B197" s="7"/>
      <c r="C197" s="73"/>
      <c r="D197" s="1062"/>
      <c r="E197" s="7"/>
      <c r="F197" s="7"/>
      <c r="G197" s="7"/>
      <c r="H197" s="7"/>
      <c r="I197" s="1062"/>
      <c r="J197" s="1062"/>
      <c r="K197" s="7"/>
      <c r="L197" s="7"/>
      <c r="M197" s="7"/>
      <c r="N197" s="7"/>
      <c r="O197" s="7"/>
      <c r="P197" s="7"/>
      <c r="Q197" s="7"/>
      <c r="R197" s="7"/>
      <c r="S197" s="7"/>
      <c r="T197" s="7"/>
      <c r="U197" s="7"/>
      <c r="V197" s="7"/>
      <c r="W197" s="7"/>
      <c r="X197" s="7"/>
      <c r="Y197" s="7"/>
      <c r="Z197" s="7"/>
    </row>
    <row r="198" spans="1:26" ht="12.75" customHeight="1">
      <c r="A198" s="7"/>
      <c r="B198" s="7"/>
      <c r="C198" s="73"/>
      <c r="D198" s="1062"/>
      <c r="E198" s="7"/>
      <c r="F198" s="7"/>
      <c r="G198" s="7"/>
      <c r="H198" s="7"/>
      <c r="I198" s="1062"/>
      <c r="J198" s="1062"/>
      <c r="K198" s="7"/>
      <c r="L198" s="7"/>
      <c r="M198" s="7"/>
      <c r="N198" s="7"/>
      <c r="O198" s="7"/>
      <c r="P198" s="7"/>
      <c r="Q198" s="7"/>
      <c r="R198" s="7"/>
      <c r="S198" s="7"/>
      <c r="T198" s="7"/>
      <c r="U198" s="7"/>
      <c r="V198" s="7"/>
      <c r="W198" s="7"/>
      <c r="X198" s="7"/>
      <c r="Y198" s="7"/>
      <c r="Z198" s="7"/>
    </row>
    <row r="199" spans="1:26" ht="12.75" customHeight="1">
      <c r="A199" s="7"/>
      <c r="B199" s="7"/>
      <c r="C199" s="73"/>
      <c r="D199" s="1062"/>
      <c r="E199" s="7"/>
      <c r="F199" s="7"/>
      <c r="G199" s="7"/>
      <c r="H199" s="7"/>
      <c r="I199" s="1062"/>
      <c r="J199" s="1062"/>
      <c r="K199" s="7"/>
      <c r="L199" s="7"/>
      <c r="M199" s="7"/>
      <c r="N199" s="7"/>
      <c r="O199" s="7"/>
      <c r="P199" s="7"/>
      <c r="Q199" s="7"/>
      <c r="R199" s="7"/>
      <c r="S199" s="7"/>
      <c r="T199" s="7"/>
      <c r="U199" s="7"/>
      <c r="V199" s="7"/>
      <c r="W199" s="7"/>
      <c r="X199" s="7"/>
      <c r="Y199" s="7"/>
      <c r="Z199" s="7"/>
    </row>
    <row r="200" spans="1:26" ht="12.75" customHeight="1">
      <c r="A200" s="7"/>
      <c r="B200" s="7"/>
      <c r="C200" s="73"/>
      <c r="D200" s="1062"/>
      <c r="E200" s="7"/>
      <c r="F200" s="7"/>
      <c r="G200" s="7"/>
      <c r="H200" s="7"/>
      <c r="I200" s="1062"/>
      <c r="J200" s="1062"/>
      <c r="K200" s="7"/>
      <c r="L200" s="7"/>
      <c r="M200" s="7"/>
      <c r="N200" s="7"/>
      <c r="O200" s="7"/>
      <c r="P200" s="7"/>
      <c r="Q200" s="7"/>
      <c r="R200" s="7"/>
      <c r="S200" s="7"/>
      <c r="T200" s="7"/>
      <c r="U200" s="7"/>
      <c r="V200" s="7"/>
      <c r="W200" s="7"/>
      <c r="X200" s="7"/>
      <c r="Y200" s="7"/>
      <c r="Z200" s="7"/>
    </row>
    <row r="201" spans="1:26" ht="12.75" customHeight="1">
      <c r="A201" s="7"/>
      <c r="B201" s="7"/>
      <c r="C201" s="73"/>
      <c r="D201" s="1062"/>
      <c r="E201" s="7"/>
      <c r="F201" s="7"/>
      <c r="G201" s="7"/>
      <c r="H201" s="7"/>
      <c r="I201" s="1062"/>
      <c r="J201" s="1062"/>
      <c r="K201" s="7"/>
      <c r="L201" s="7"/>
      <c r="M201" s="7"/>
      <c r="N201" s="7"/>
      <c r="O201" s="7"/>
      <c r="P201" s="7"/>
      <c r="Q201" s="7"/>
      <c r="R201" s="7"/>
      <c r="S201" s="7"/>
      <c r="T201" s="7"/>
      <c r="U201" s="7"/>
      <c r="V201" s="7"/>
      <c r="W201" s="7"/>
      <c r="X201" s="7"/>
      <c r="Y201" s="7"/>
      <c r="Z201" s="7"/>
    </row>
    <row r="202" spans="1:26" ht="12.75" customHeight="1">
      <c r="A202" s="7"/>
      <c r="B202" s="7"/>
      <c r="C202" s="73"/>
      <c r="D202" s="1062"/>
      <c r="E202" s="7"/>
      <c r="F202" s="7"/>
      <c r="G202" s="7"/>
      <c r="H202" s="7"/>
      <c r="I202" s="1062"/>
      <c r="J202" s="1062"/>
      <c r="K202" s="7"/>
      <c r="L202" s="7"/>
      <c r="M202" s="7"/>
      <c r="N202" s="7"/>
      <c r="O202" s="7"/>
      <c r="P202" s="7"/>
      <c r="Q202" s="7"/>
      <c r="R202" s="7"/>
      <c r="S202" s="7"/>
      <c r="T202" s="7"/>
      <c r="U202" s="7"/>
      <c r="V202" s="7"/>
      <c r="W202" s="7"/>
      <c r="X202" s="7"/>
      <c r="Y202" s="7"/>
      <c r="Z202" s="7"/>
    </row>
    <row r="203" spans="1:26" ht="12.75" customHeight="1">
      <c r="A203" s="7"/>
      <c r="B203" s="7"/>
      <c r="C203" s="73"/>
      <c r="D203" s="1062"/>
      <c r="E203" s="7"/>
      <c r="F203" s="7"/>
      <c r="G203" s="7"/>
      <c r="H203" s="7"/>
      <c r="I203" s="1062"/>
      <c r="J203" s="1062"/>
      <c r="K203" s="7"/>
      <c r="L203" s="7"/>
      <c r="M203" s="7"/>
      <c r="N203" s="7"/>
      <c r="O203" s="7"/>
      <c r="P203" s="7"/>
      <c r="Q203" s="7"/>
      <c r="R203" s="7"/>
      <c r="S203" s="7"/>
      <c r="T203" s="7"/>
      <c r="U203" s="7"/>
      <c r="V203" s="7"/>
      <c r="W203" s="7"/>
      <c r="X203" s="7"/>
      <c r="Y203" s="7"/>
      <c r="Z203" s="7"/>
    </row>
    <row r="204" spans="1:26" ht="12.75" customHeight="1">
      <c r="A204" s="7"/>
      <c r="B204" s="7"/>
      <c r="C204" s="73"/>
      <c r="D204" s="1062"/>
      <c r="E204" s="7"/>
      <c r="F204" s="7"/>
      <c r="G204" s="7"/>
      <c r="H204" s="7"/>
      <c r="I204" s="1062"/>
      <c r="J204" s="1062"/>
      <c r="K204" s="7"/>
      <c r="L204" s="7"/>
      <c r="M204" s="7"/>
      <c r="N204" s="7"/>
      <c r="O204" s="7"/>
      <c r="P204" s="7"/>
      <c r="Q204" s="7"/>
      <c r="R204" s="7"/>
      <c r="S204" s="7"/>
      <c r="T204" s="7"/>
      <c r="U204" s="7"/>
      <c r="V204" s="7"/>
      <c r="W204" s="7"/>
      <c r="X204" s="7"/>
      <c r="Y204" s="7"/>
      <c r="Z204" s="7"/>
    </row>
    <row r="205" spans="1:26" ht="12.75" customHeight="1">
      <c r="A205" s="7"/>
      <c r="B205" s="7"/>
      <c r="C205" s="73"/>
      <c r="D205" s="1062"/>
      <c r="E205" s="7"/>
      <c r="F205" s="7"/>
      <c r="G205" s="7"/>
      <c r="H205" s="7"/>
      <c r="I205" s="1062"/>
      <c r="J205" s="1062"/>
      <c r="K205" s="7"/>
      <c r="L205" s="7"/>
      <c r="M205" s="7"/>
      <c r="N205" s="7"/>
      <c r="O205" s="7"/>
      <c r="P205" s="7"/>
      <c r="Q205" s="7"/>
      <c r="R205" s="7"/>
      <c r="S205" s="7"/>
      <c r="T205" s="7"/>
      <c r="U205" s="7"/>
      <c r="V205" s="7"/>
      <c r="W205" s="7"/>
      <c r="X205" s="7"/>
      <c r="Y205" s="7"/>
      <c r="Z205" s="7"/>
    </row>
    <row r="206" spans="1:26" ht="12.75" customHeight="1">
      <c r="A206" s="7"/>
      <c r="B206" s="7"/>
      <c r="C206" s="73"/>
      <c r="D206" s="1062"/>
      <c r="E206" s="7"/>
      <c r="F206" s="7"/>
      <c r="G206" s="7"/>
      <c r="H206" s="7"/>
      <c r="I206" s="1062"/>
      <c r="J206" s="1062"/>
      <c r="K206" s="7"/>
      <c r="L206" s="7"/>
      <c r="M206" s="7"/>
      <c r="N206" s="7"/>
      <c r="O206" s="7"/>
      <c r="P206" s="7"/>
      <c r="Q206" s="7"/>
      <c r="R206" s="7"/>
      <c r="S206" s="7"/>
      <c r="T206" s="7"/>
      <c r="U206" s="7"/>
      <c r="V206" s="7"/>
      <c r="W206" s="7"/>
      <c r="X206" s="7"/>
      <c r="Y206" s="7"/>
      <c r="Z206" s="7"/>
    </row>
    <row r="207" spans="1:26" ht="12.75" customHeight="1">
      <c r="A207" s="7"/>
      <c r="B207" s="7"/>
      <c r="C207" s="73"/>
      <c r="D207" s="1062"/>
      <c r="E207" s="7"/>
      <c r="F207" s="7"/>
      <c r="G207" s="7"/>
      <c r="H207" s="7"/>
      <c r="I207" s="1062"/>
      <c r="J207" s="1062"/>
      <c r="K207" s="7"/>
      <c r="L207" s="7"/>
      <c r="M207" s="7"/>
      <c r="N207" s="7"/>
      <c r="O207" s="7"/>
      <c r="P207" s="7"/>
      <c r="Q207" s="7"/>
      <c r="R207" s="7"/>
      <c r="S207" s="7"/>
      <c r="T207" s="7"/>
      <c r="U207" s="7"/>
      <c r="V207" s="7"/>
      <c r="W207" s="7"/>
      <c r="X207" s="7"/>
      <c r="Y207" s="7"/>
      <c r="Z207" s="7"/>
    </row>
    <row r="208" spans="1:26" ht="12.75" customHeight="1">
      <c r="A208" s="7"/>
      <c r="B208" s="7"/>
      <c r="C208" s="73"/>
      <c r="D208" s="1062"/>
      <c r="E208" s="7"/>
      <c r="F208" s="7"/>
      <c r="G208" s="7"/>
      <c r="H208" s="7"/>
      <c r="I208" s="1062"/>
      <c r="J208" s="1062"/>
      <c r="K208" s="7"/>
      <c r="L208" s="7"/>
      <c r="M208" s="7"/>
      <c r="N208" s="7"/>
      <c r="O208" s="7"/>
      <c r="P208" s="7"/>
      <c r="Q208" s="7"/>
      <c r="R208" s="7"/>
      <c r="S208" s="7"/>
      <c r="T208" s="7"/>
      <c r="U208" s="7"/>
      <c r="V208" s="7"/>
      <c r="W208" s="7"/>
      <c r="X208" s="7"/>
      <c r="Y208" s="7"/>
      <c r="Z208" s="7"/>
    </row>
    <row r="209" spans="1:26" ht="12.75" customHeight="1">
      <c r="A209" s="7"/>
      <c r="B209" s="7"/>
      <c r="C209" s="73"/>
      <c r="D209" s="1062"/>
      <c r="E209" s="7"/>
      <c r="F209" s="7"/>
      <c r="G209" s="7"/>
      <c r="H209" s="7"/>
      <c r="I209" s="1062"/>
      <c r="J209" s="1062"/>
      <c r="K209" s="7"/>
      <c r="L209" s="7"/>
      <c r="M209" s="7"/>
      <c r="N209" s="7"/>
      <c r="O209" s="7"/>
      <c r="P209" s="7"/>
      <c r="Q209" s="7"/>
      <c r="R209" s="7"/>
      <c r="S209" s="7"/>
      <c r="T209" s="7"/>
      <c r="U209" s="7"/>
      <c r="V209" s="7"/>
      <c r="W209" s="7"/>
      <c r="X209" s="7"/>
      <c r="Y209" s="7"/>
      <c r="Z209" s="7"/>
    </row>
    <row r="210" spans="1:26" ht="12.75" customHeight="1">
      <c r="A210" s="7"/>
      <c r="B210" s="7"/>
      <c r="C210" s="73"/>
      <c r="D210" s="1062"/>
      <c r="E210" s="7"/>
      <c r="F210" s="7"/>
      <c r="G210" s="7"/>
      <c r="H210" s="7"/>
      <c r="I210" s="1062"/>
      <c r="J210" s="1062"/>
      <c r="K210" s="7"/>
      <c r="L210" s="7"/>
      <c r="M210" s="7"/>
      <c r="N210" s="7"/>
      <c r="O210" s="7"/>
      <c r="P210" s="7"/>
      <c r="Q210" s="7"/>
      <c r="R210" s="7"/>
      <c r="S210" s="7"/>
      <c r="T210" s="7"/>
      <c r="U210" s="7"/>
      <c r="V210" s="7"/>
      <c r="W210" s="7"/>
      <c r="X210" s="7"/>
      <c r="Y210" s="7"/>
      <c r="Z210" s="7"/>
    </row>
    <row r="211" spans="1:26" ht="12.75" customHeight="1">
      <c r="A211" s="7"/>
      <c r="B211" s="7"/>
      <c r="C211" s="73"/>
      <c r="D211" s="1062"/>
      <c r="E211" s="7"/>
      <c r="F211" s="7"/>
      <c r="G211" s="7"/>
      <c r="H211" s="7"/>
      <c r="I211" s="1062"/>
      <c r="J211" s="1062"/>
      <c r="K211" s="7"/>
      <c r="L211" s="7"/>
      <c r="M211" s="7"/>
      <c r="N211" s="7"/>
      <c r="O211" s="7"/>
      <c r="P211" s="7"/>
      <c r="Q211" s="7"/>
      <c r="R211" s="7"/>
      <c r="S211" s="7"/>
      <c r="T211" s="7"/>
      <c r="U211" s="7"/>
      <c r="V211" s="7"/>
      <c r="W211" s="7"/>
      <c r="X211" s="7"/>
      <c r="Y211" s="7"/>
      <c r="Z211" s="7"/>
    </row>
    <row r="212" spans="1:26" ht="12.75" customHeight="1">
      <c r="A212" s="7"/>
      <c r="B212" s="7"/>
      <c r="C212" s="73"/>
      <c r="D212" s="1062"/>
      <c r="E212" s="7"/>
      <c r="F212" s="7"/>
      <c r="G212" s="7"/>
      <c r="H212" s="7"/>
      <c r="I212" s="1062"/>
      <c r="J212" s="1062"/>
      <c r="K212" s="7"/>
      <c r="L212" s="7"/>
      <c r="M212" s="7"/>
      <c r="N212" s="7"/>
      <c r="O212" s="7"/>
      <c r="P212" s="7"/>
      <c r="Q212" s="7"/>
      <c r="R212" s="7"/>
      <c r="S212" s="7"/>
      <c r="T212" s="7"/>
      <c r="U212" s="7"/>
      <c r="V212" s="7"/>
      <c r="W212" s="7"/>
      <c r="X212" s="7"/>
      <c r="Y212" s="7"/>
      <c r="Z212" s="7"/>
    </row>
    <row r="213" spans="1:26" ht="12.75" customHeight="1">
      <c r="A213" s="7"/>
      <c r="B213" s="7"/>
      <c r="C213" s="73"/>
      <c r="D213" s="1062"/>
      <c r="E213" s="7"/>
      <c r="F213" s="7"/>
      <c r="G213" s="7"/>
      <c r="H213" s="7"/>
      <c r="I213" s="1062"/>
      <c r="J213" s="1062"/>
      <c r="K213" s="7"/>
      <c r="L213" s="7"/>
      <c r="M213" s="7"/>
      <c r="N213" s="7"/>
      <c r="O213" s="7"/>
      <c r="P213" s="7"/>
      <c r="Q213" s="7"/>
      <c r="R213" s="7"/>
      <c r="S213" s="7"/>
      <c r="T213" s="7"/>
      <c r="U213" s="7"/>
      <c r="V213" s="7"/>
      <c r="W213" s="7"/>
      <c r="X213" s="7"/>
      <c r="Y213" s="7"/>
      <c r="Z213" s="7"/>
    </row>
    <row r="214" spans="1:26" ht="12.75" customHeight="1">
      <c r="A214" s="7"/>
      <c r="B214" s="7"/>
      <c r="C214" s="73"/>
      <c r="D214" s="1062"/>
      <c r="E214" s="7"/>
      <c r="F214" s="7"/>
      <c r="G214" s="7"/>
      <c r="H214" s="7"/>
      <c r="I214" s="1062"/>
      <c r="J214" s="1062"/>
      <c r="K214" s="7"/>
      <c r="L214" s="7"/>
      <c r="M214" s="7"/>
      <c r="N214" s="7"/>
      <c r="O214" s="7"/>
      <c r="P214" s="7"/>
      <c r="Q214" s="7"/>
      <c r="R214" s="7"/>
      <c r="S214" s="7"/>
      <c r="T214" s="7"/>
      <c r="U214" s="7"/>
      <c r="V214" s="7"/>
      <c r="W214" s="7"/>
      <c r="X214" s="7"/>
      <c r="Y214" s="7"/>
      <c r="Z214" s="7"/>
    </row>
    <row r="215" spans="1:26" ht="12.75" customHeight="1">
      <c r="A215" s="7"/>
      <c r="B215" s="7"/>
      <c r="C215" s="73"/>
      <c r="D215" s="1062"/>
      <c r="E215" s="7"/>
      <c r="F215" s="7"/>
      <c r="G215" s="7"/>
      <c r="H215" s="7"/>
      <c r="I215" s="1062"/>
      <c r="J215" s="1062"/>
      <c r="K215" s="7"/>
      <c r="L215" s="7"/>
      <c r="M215" s="7"/>
      <c r="N215" s="7"/>
      <c r="O215" s="7"/>
      <c r="P215" s="7"/>
      <c r="Q215" s="7"/>
      <c r="R215" s="7"/>
      <c r="S215" s="7"/>
      <c r="T215" s="7"/>
      <c r="U215" s="7"/>
      <c r="V215" s="7"/>
      <c r="W215" s="7"/>
      <c r="X215" s="7"/>
      <c r="Y215" s="7"/>
      <c r="Z215" s="7"/>
    </row>
    <row r="216" spans="1:26" ht="12.75" customHeight="1">
      <c r="A216" s="7"/>
      <c r="B216" s="7"/>
      <c r="C216" s="73"/>
      <c r="D216" s="1062"/>
      <c r="E216" s="7"/>
      <c r="F216" s="7"/>
      <c r="G216" s="7"/>
      <c r="H216" s="7"/>
      <c r="I216" s="1062"/>
      <c r="J216" s="1062"/>
      <c r="K216" s="7"/>
      <c r="L216" s="7"/>
      <c r="M216" s="7"/>
      <c r="N216" s="7"/>
      <c r="O216" s="7"/>
      <c r="P216" s="7"/>
      <c r="Q216" s="7"/>
      <c r="R216" s="7"/>
      <c r="S216" s="7"/>
      <c r="T216" s="7"/>
      <c r="U216" s="7"/>
      <c r="V216" s="7"/>
      <c r="W216" s="7"/>
      <c r="X216" s="7"/>
      <c r="Y216" s="7"/>
      <c r="Z216" s="7"/>
    </row>
    <row r="217" spans="1:26" ht="12.75" customHeight="1">
      <c r="A217" s="7"/>
      <c r="B217" s="7"/>
      <c r="C217" s="73"/>
      <c r="D217" s="1062"/>
      <c r="E217" s="7"/>
      <c r="F217" s="7"/>
      <c r="G217" s="7"/>
      <c r="H217" s="7"/>
      <c r="I217" s="1062"/>
      <c r="J217" s="1062"/>
      <c r="K217" s="7"/>
      <c r="L217" s="7"/>
      <c r="M217" s="7"/>
      <c r="N217" s="7"/>
      <c r="O217" s="7"/>
      <c r="P217" s="7"/>
      <c r="Q217" s="7"/>
      <c r="R217" s="7"/>
      <c r="S217" s="7"/>
      <c r="T217" s="7"/>
      <c r="U217" s="7"/>
      <c r="V217" s="7"/>
      <c r="W217" s="7"/>
      <c r="X217" s="7"/>
      <c r="Y217" s="7"/>
      <c r="Z217" s="7"/>
    </row>
    <row r="218" spans="1:26" ht="12.75" customHeight="1">
      <c r="A218" s="7"/>
      <c r="B218" s="7"/>
      <c r="C218" s="73"/>
      <c r="D218" s="1062"/>
      <c r="E218" s="7"/>
      <c r="F218" s="7"/>
      <c r="G218" s="7"/>
      <c r="H218" s="7"/>
      <c r="I218" s="1062"/>
      <c r="J218" s="1062"/>
      <c r="K218" s="7"/>
      <c r="L218" s="7"/>
      <c r="M218" s="7"/>
      <c r="N218" s="7"/>
      <c r="O218" s="7"/>
      <c r="P218" s="7"/>
      <c r="Q218" s="7"/>
      <c r="R218" s="7"/>
      <c r="S218" s="7"/>
      <c r="T218" s="7"/>
      <c r="U218" s="7"/>
      <c r="V218" s="7"/>
      <c r="W218" s="7"/>
      <c r="X218" s="7"/>
      <c r="Y218" s="7"/>
      <c r="Z218" s="7"/>
    </row>
    <row r="219" spans="1:26" ht="12.75" customHeight="1">
      <c r="A219" s="7"/>
      <c r="B219" s="7"/>
      <c r="C219" s="73"/>
      <c r="D219" s="1062"/>
      <c r="E219" s="7"/>
      <c r="F219" s="7"/>
      <c r="G219" s="7"/>
      <c r="H219" s="7"/>
      <c r="I219" s="1062"/>
      <c r="J219" s="1062"/>
      <c r="K219" s="7"/>
      <c r="L219" s="7"/>
      <c r="M219" s="7"/>
      <c r="N219" s="7"/>
      <c r="O219" s="7"/>
      <c r="P219" s="7"/>
      <c r="Q219" s="7"/>
      <c r="R219" s="7"/>
      <c r="S219" s="7"/>
      <c r="T219" s="7"/>
      <c r="U219" s="7"/>
      <c r="V219" s="7"/>
      <c r="W219" s="7"/>
      <c r="X219" s="7"/>
      <c r="Y219" s="7"/>
      <c r="Z219" s="7"/>
    </row>
    <row r="220" spans="1:26" ht="12.75" customHeight="1">
      <c r="A220" s="7"/>
      <c r="B220" s="7"/>
      <c r="C220" s="73"/>
      <c r="D220" s="1062"/>
      <c r="E220" s="7"/>
      <c r="F220" s="7"/>
      <c r="G220" s="7"/>
      <c r="H220" s="7"/>
      <c r="I220" s="1062"/>
      <c r="J220" s="1062"/>
      <c r="K220" s="7"/>
      <c r="L220" s="7"/>
      <c r="M220" s="7"/>
      <c r="N220" s="7"/>
      <c r="O220" s="7"/>
      <c r="P220" s="7"/>
      <c r="Q220" s="7"/>
      <c r="R220" s="7"/>
      <c r="S220" s="7"/>
      <c r="T220" s="7"/>
      <c r="U220" s="7"/>
      <c r="V220" s="7"/>
      <c r="W220" s="7"/>
      <c r="X220" s="7"/>
      <c r="Y220" s="7"/>
      <c r="Z220" s="7"/>
    </row>
    <row r="221" spans="1:26" ht="12.75" customHeight="1">
      <c r="A221" s="7"/>
      <c r="B221" s="7"/>
      <c r="C221" s="73"/>
      <c r="D221" s="1062"/>
      <c r="E221" s="7"/>
      <c r="F221" s="7"/>
      <c r="G221" s="7"/>
      <c r="H221" s="7"/>
      <c r="I221" s="1062"/>
      <c r="J221" s="1062"/>
      <c r="K221" s="7"/>
      <c r="L221" s="7"/>
      <c r="M221" s="7"/>
      <c r="N221" s="7"/>
      <c r="O221" s="7"/>
      <c r="P221" s="7"/>
      <c r="Q221" s="7"/>
      <c r="R221" s="7"/>
      <c r="S221" s="7"/>
      <c r="T221" s="7"/>
      <c r="U221" s="7"/>
      <c r="V221" s="7"/>
      <c r="W221" s="7"/>
      <c r="X221" s="7"/>
      <c r="Y221" s="7"/>
      <c r="Z221" s="7"/>
    </row>
    <row r="222" spans="1:26" ht="12.75" customHeight="1">
      <c r="A222" s="7"/>
      <c r="B222" s="7"/>
      <c r="C222" s="73"/>
      <c r="D222" s="1062"/>
      <c r="E222" s="7"/>
      <c r="F222" s="7"/>
      <c r="G222" s="7"/>
      <c r="H222" s="7"/>
      <c r="I222" s="1062"/>
      <c r="J222" s="1062"/>
      <c r="K222" s="7"/>
      <c r="L222" s="7"/>
      <c r="M222" s="7"/>
      <c r="N222" s="7"/>
      <c r="O222" s="7"/>
      <c r="P222" s="7"/>
      <c r="Q222" s="7"/>
      <c r="R222" s="7"/>
      <c r="S222" s="7"/>
      <c r="T222" s="7"/>
      <c r="U222" s="7"/>
      <c r="V222" s="7"/>
      <c r="W222" s="7"/>
      <c r="X222" s="7"/>
      <c r="Y222" s="7"/>
      <c r="Z222" s="7"/>
    </row>
    <row r="223" spans="1:26" ht="12.75" customHeight="1">
      <c r="A223" s="7"/>
      <c r="B223" s="7"/>
      <c r="C223" s="73"/>
      <c r="D223" s="1062"/>
      <c r="E223" s="7"/>
      <c r="F223" s="7"/>
      <c r="G223" s="7"/>
      <c r="H223" s="7"/>
      <c r="I223" s="1062"/>
      <c r="J223" s="1062"/>
      <c r="K223" s="7"/>
      <c r="L223" s="7"/>
      <c r="M223" s="7"/>
      <c r="N223" s="7"/>
      <c r="O223" s="7"/>
      <c r="P223" s="7"/>
      <c r="Q223" s="7"/>
      <c r="R223" s="7"/>
      <c r="S223" s="7"/>
      <c r="T223" s="7"/>
      <c r="U223" s="7"/>
      <c r="V223" s="7"/>
      <c r="W223" s="7"/>
      <c r="X223" s="7"/>
      <c r="Y223" s="7"/>
      <c r="Z223" s="7"/>
    </row>
    <row r="224" spans="1:26" ht="12.75" customHeight="1">
      <c r="A224" s="7"/>
      <c r="B224" s="7"/>
      <c r="C224" s="73"/>
      <c r="D224" s="1062"/>
      <c r="E224" s="7"/>
      <c r="F224" s="7"/>
      <c r="G224" s="7"/>
      <c r="H224" s="7"/>
      <c r="I224" s="1062"/>
      <c r="J224" s="1062"/>
      <c r="K224" s="7"/>
      <c r="L224" s="7"/>
      <c r="M224" s="7"/>
      <c r="N224" s="7"/>
      <c r="O224" s="7"/>
      <c r="P224" s="7"/>
      <c r="Q224" s="7"/>
      <c r="R224" s="7"/>
      <c r="S224" s="7"/>
      <c r="T224" s="7"/>
      <c r="U224" s="7"/>
      <c r="V224" s="7"/>
      <c r="W224" s="7"/>
      <c r="X224" s="7"/>
      <c r="Y224" s="7"/>
      <c r="Z224" s="7"/>
    </row>
    <row r="225" spans="1:26" ht="12.75" customHeight="1">
      <c r="A225" s="7"/>
      <c r="B225" s="7"/>
      <c r="C225" s="73"/>
      <c r="D225" s="1062"/>
      <c r="E225" s="7"/>
      <c r="F225" s="7"/>
      <c r="G225" s="7"/>
      <c r="H225" s="7"/>
      <c r="I225" s="1062"/>
      <c r="J225" s="1062"/>
      <c r="K225" s="7"/>
      <c r="L225" s="7"/>
      <c r="M225" s="7"/>
      <c r="N225" s="7"/>
      <c r="O225" s="7"/>
      <c r="P225" s="7"/>
      <c r="Q225" s="7"/>
      <c r="R225" s="7"/>
      <c r="S225" s="7"/>
      <c r="T225" s="7"/>
      <c r="U225" s="7"/>
      <c r="V225" s="7"/>
      <c r="W225" s="7"/>
      <c r="X225" s="7"/>
      <c r="Y225" s="7"/>
      <c r="Z225" s="7"/>
    </row>
    <row r="226" spans="1:26" ht="12.75" customHeight="1">
      <c r="A226" s="7"/>
      <c r="B226" s="7"/>
      <c r="C226" s="73"/>
      <c r="D226" s="1062"/>
      <c r="E226" s="7"/>
      <c r="F226" s="7"/>
      <c r="G226" s="7"/>
      <c r="H226" s="7"/>
      <c r="I226" s="1062"/>
      <c r="J226" s="1062"/>
      <c r="K226" s="7"/>
      <c r="L226" s="7"/>
      <c r="M226" s="7"/>
      <c r="N226" s="7"/>
      <c r="O226" s="7"/>
      <c r="P226" s="7"/>
      <c r="Q226" s="7"/>
      <c r="R226" s="7"/>
      <c r="S226" s="7"/>
      <c r="T226" s="7"/>
      <c r="U226" s="7"/>
      <c r="V226" s="7"/>
      <c r="W226" s="7"/>
      <c r="X226" s="7"/>
      <c r="Y226" s="7"/>
      <c r="Z226" s="7"/>
    </row>
    <row r="227" spans="1:26" ht="12.75" customHeight="1">
      <c r="A227" s="7"/>
      <c r="B227" s="7"/>
      <c r="C227" s="73"/>
      <c r="D227" s="1062"/>
      <c r="E227" s="7"/>
      <c r="F227" s="7"/>
      <c r="G227" s="7"/>
      <c r="H227" s="7"/>
      <c r="I227" s="1062"/>
      <c r="J227" s="1062"/>
      <c r="K227" s="7"/>
      <c r="L227" s="7"/>
      <c r="M227" s="7"/>
      <c r="N227" s="7"/>
      <c r="O227" s="7"/>
      <c r="P227" s="7"/>
      <c r="Q227" s="7"/>
      <c r="R227" s="7"/>
      <c r="S227" s="7"/>
      <c r="T227" s="7"/>
      <c r="U227" s="7"/>
      <c r="V227" s="7"/>
      <c r="W227" s="7"/>
      <c r="X227" s="7"/>
      <c r="Y227" s="7"/>
      <c r="Z227" s="7"/>
    </row>
    <row r="228" spans="1:26" ht="12.75" customHeight="1">
      <c r="A228" s="7"/>
      <c r="B228" s="7"/>
      <c r="C228" s="73"/>
      <c r="D228" s="1062"/>
      <c r="E228" s="7"/>
      <c r="F228" s="7"/>
      <c r="G228" s="7"/>
      <c r="H228" s="7"/>
      <c r="I228" s="1062"/>
      <c r="J228" s="1062"/>
      <c r="K228" s="7"/>
      <c r="L228" s="7"/>
      <c r="M228" s="7"/>
      <c r="N228" s="7"/>
      <c r="O228" s="7"/>
      <c r="P228" s="7"/>
      <c r="Q228" s="7"/>
      <c r="R228" s="7"/>
      <c r="S228" s="7"/>
      <c r="T228" s="7"/>
      <c r="U228" s="7"/>
      <c r="V228" s="7"/>
      <c r="W228" s="7"/>
      <c r="X228" s="7"/>
      <c r="Y228" s="7"/>
      <c r="Z228" s="7"/>
    </row>
    <row r="229" spans="1:26" ht="12.75" customHeight="1">
      <c r="A229" s="7"/>
      <c r="B229" s="7"/>
      <c r="C229" s="73"/>
      <c r="D229" s="1062"/>
      <c r="E229" s="7"/>
      <c r="F229" s="7"/>
      <c r="G229" s="7"/>
      <c r="H229" s="7"/>
      <c r="I229" s="1062"/>
      <c r="J229" s="1062"/>
      <c r="K229" s="7"/>
      <c r="L229" s="7"/>
      <c r="M229" s="7"/>
      <c r="N229" s="7"/>
      <c r="O229" s="7"/>
      <c r="P229" s="7"/>
      <c r="Q229" s="7"/>
      <c r="R229" s="7"/>
      <c r="S229" s="7"/>
      <c r="T229" s="7"/>
      <c r="U229" s="7"/>
      <c r="V229" s="7"/>
      <c r="W229" s="7"/>
      <c r="X229" s="7"/>
      <c r="Y229" s="7"/>
      <c r="Z229" s="7"/>
    </row>
    <row r="230" spans="1:26" ht="12.75" customHeight="1">
      <c r="A230" s="7"/>
      <c r="B230" s="7"/>
      <c r="C230" s="73"/>
      <c r="D230" s="1062"/>
      <c r="E230" s="7"/>
      <c r="F230" s="7"/>
      <c r="G230" s="7"/>
      <c r="H230" s="7"/>
      <c r="I230" s="1062"/>
      <c r="J230" s="1062"/>
      <c r="K230" s="7"/>
      <c r="L230" s="7"/>
      <c r="M230" s="7"/>
      <c r="N230" s="7"/>
      <c r="O230" s="7"/>
      <c r="P230" s="7"/>
      <c r="Q230" s="7"/>
      <c r="R230" s="7"/>
      <c r="S230" s="7"/>
      <c r="T230" s="7"/>
      <c r="U230" s="7"/>
      <c r="V230" s="7"/>
      <c r="W230" s="7"/>
      <c r="X230" s="7"/>
      <c r="Y230" s="7"/>
      <c r="Z230" s="7"/>
    </row>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30"/>
  <mergeCells count="2">
    <mergeCell ref="A1:K1"/>
    <mergeCell ref="E3:H3"/>
  </mergeCells>
  <pageMargins left="0.7" right="0.7" top="0.75" bottom="0.75" header="0" footer="0"/>
  <pageSetup orientation="landscape"/>
</worksheet>
</file>

<file path=xl/worksheets/sheet38.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10.7109375" customWidth="1"/>
    <col min="2" max="2" width="8.5703125" customWidth="1"/>
    <col min="3" max="3" width="45.5703125" customWidth="1"/>
    <col min="4" max="4" width="9.85546875" customWidth="1"/>
    <col min="5" max="6" width="9.140625" customWidth="1"/>
    <col min="7" max="7" width="10" customWidth="1"/>
    <col min="8" max="8" width="8.28515625" customWidth="1"/>
    <col min="9" max="10" width="30.140625" customWidth="1"/>
    <col min="11" max="11" width="11.85546875" customWidth="1"/>
    <col min="12" max="26" width="10.5703125" customWidth="1"/>
  </cols>
  <sheetData>
    <row r="1" spans="1:26" ht="12.75" customHeight="1">
      <c r="A1" s="1199" t="s">
        <v>5851</v>
      </c>
      <c r="B1" s="1177"/>
      <c r="C1" s="1177"/>
      <c r="D1" s="1177"/>
      <c r="E1" s="1177"/>
      <c r="F1" s="1177"/>
      <c r="G1" s="1177"/>
      <c r="H1" s="1177"/>
      <c r="I1" s="1177"/>
      <c r="J1" s="1177"/>
      <c r="K1" s="1177"/>
      <c r="L1" s="8"/>
      <c r="M1" s="8"/>
      <c r="N1" s="8"/>
      <c r="O1" s="8"/>
      <c r="P1" s="8"/>
      <c r="Q1" s="8"/>
      <c r="R1" s="8"/>
      <c r="S1" s="8"/>
      <c r="T1" s="8"/>
      <c r="U1" s="8"/>
      <c r="V1" s="8"/>
      <c r="W1" s="8"/>
      <c r="X1" s="8"/>
      <c r="Y1" s="8"/>
      <c r="Z1" s="8"/>
    </row>
    <row r="2" spans="1:26" ht="12.75" customHeight="1">
      <c r="A2" s="97" t="str">
        <f>HYPERLINK("#Index!F15", "Index Pg")</f>
        <v>Index Pg</v>
      </c>
      <c r="B2" s="96"/>
      <c r="C2" s="60" t="str">
        <f>HYPERLINK("#'Budget Summary II'!A3:B5", "Budget Summary II")</f>
        <v>Budget Summary II</v>
      </c>
      <c r="D2" s="333"/>
      <c r="E2" s="333"/>
      <c r="F2" s="333"/>
      <c r="G2" s="333"/>
      <c r="H2" s="333"/>
      <c r="I2" s="333"/>
      <c r="J2" s="333"/>
      <c r="K2" s="766"/>
      <c r="L2" s="8"/>
      <c r="M2" s="8"/>
      <c r="N2" s="8"/>
      <c r="O2" s="8"/>
      <c r="P2" s="8"/>
      <c r="Q2" s="8"/>
      <c r="R2" s="8"/>
      <c r="S2" s="8"/>
      <c r="T2" s="8"/>
      <c r="U2" s="8"/>
      <c r="V2" s="8"/>
      <c r="W2" s="8"/>
      <c r="X2" s="8"/>
      <c r="Y2" s="8"/>
      <c r="Z2" s="8"/>
    </row>
    <row r="3" spans="1:26" ht="12.75" customHeight="1">
      <c r="A3" s="63" t="s">
        <v>150</v>
      </c>
      <c r="B3" s="63" t="s">
        <v>151</v>
      </c>
      <c r="C3" s="63" t="s">
        <v>12</v>
      </c>
      <c r="D3" s="63" t="s">
        <v>431</v>
      </c>
      <c r="E3" s="1174" t="s">
        <v>5791</v>
      </c>
      <c r="F3" s="1160"/>
      <c r="G3" s="1160"/>
      <c r="H3" s="1158"/>
      <c r="I3" s="63" t="s">
        <v>433</v>
      </c>
      <c r="J3" s="63" t="s">
        <v>435</v>
      </c>
      <c r="K3" s="106" t="s">
        <v>434</v>
      </c>
      <c r="L3" s="235"/>
      <c r="M3" s="235"/>
      <c r="N3" s="235"/>
      <c r="O3" s="235"/>
      <c r="P3" s="235"/>
      <c r="Q3" s="235"/>
      <c r="R3" s="235"/>
      <c r="S3" s="235"/>
      <c r="T3" s="235"/>
      <c r="U3" s="235"/>
      <c r="V3" s="235"/>
      <c r="W3" s="235"/>
      <c r="X3" s="235"/>
      <c r="Y3" s="235"/>
      <c r="Z3" s="235"/>
    </row>
    <row r="4" spans="1:26" ht="12.75" customHeight="1">
      <c r="A4" s="63"/>
      <c r="B4" s="63"/>
      <c r="C4" s="63"/>
      <c r="D4" s="63"/>
      <c r="E4" s="63" t="s">
        <v>442</v>
      </c>
      <c r="F4" s="106" t="s">
        <v>443</v>
      </c>
      <c r="G4" s="63" t="s">
        <v>444</v>
      </c>
      <c r="H4" s="106" t="s">
        <v>445</v>
      </c>
      <c r="I4" s="63"/>
      <c r="J4" s="63"/>
      <c r="K4" s="106"/>
      <c r="L4" s="1032"/>
      <c r="M4" s="1032"/>
      <c r="N4" s="1032"/>
      <c r="O4" s="1032"/>
      <c r="P4" s="1032"/>
      <c r="Q4" s="1032"/>
      <c r="R4" s="1032"/>
      <c r="S4" s="1032"/>
      <c r="T4" s="1032"/>
      <c r="U4" s="1032"/>
      <c r="V4" s="1032"/>
      <c r="W4" s="1032"/>
      <c r="X4" s="1032"/>
      <c r="Y4" s="1032"/>
      <c r="Z4" s="1032"/>
    </row>
    <row r="5" spans="1:26" ht="12.75" customHeight="1">
      <c r="A5" s="1015"/>
      <c r="B5" s="1015"/>
      <c r="C5" s="1014" t="s">
        <v>5852</v>
      </c>
      <c r="D5" s="1014"/>
      <c r="E5" s="1013"/>
      <c r="F5" s="1018"/>
      <c r="G5" s="1013"/>
      <c r="H5" s="1018">
        <f>H9+H6</f>
        <v>0</v>
      </c>
      <c r="I5" s="1014"/>
      <c r="J5" s="1014"/>
      <c r="K5" s="1018">
        <f>K9+K6</f>
        <v>0</v>
      </c>
      <c r="L5" s="1030"/>
      <c r="M5" s="1030"/>
      <c r="N5" s="1030"/>
      <c r="O5" s="1030"/>
      <c r="P5" s="1030"/>
      <c r="Q5" s="1030"/>
      <c r="R5" s="1030"/>
      <c r="S5" s="1030"/>
      <c r="T5" s="1030"/>
      <c r="U5" s="1030"/>
      <c r="V5" s="1030"/>
      <c r="W5" s="1030"/>
      <c r="X5" s="1030"/>
      <c r="Y5" s="1030"/>
      <c r="Z5" s="1030"/>
    </row>
    <row r="6" spans="1:26" ht="12.75" customHeight="1">
      <c r="A6" s="64">
        <f>'5.Infrastructure Annex'!A6</f>
        <v>5</v>
      </c>
      <c r="B6" s="64"/>
      <c r="C6" s="64" t="s">
        <v>20</v>
      </c>
      <c r="D6" s="107"/>
      <c r="E6" s="109"/>
      <c r="F6" s="109"/>
      <c r="G6" s="109"/>
      <c r="H6" s="65">
        <f t="shared" ref="H6:H7" si="0">H7</f>
        <v>0</v>
      </c>
      <c r="I6" s="107"/>
      <c r="J6" s="107"/>
      <c r="K6" s="65">
        <f t="shared" ref="K6:K7" si="1">K7</f>
        <v>0</v>
      </c>
      <c r="L6" s="8"/>
      <c r="M6" s="8"/>
      <c r="N6" s="8"/>
      <c r="O6" s="8"/>
      <c r="P6" s="8"/>
      <c r="Q6" s="8"/>
      <c r="R6" s="8"/>
      <c r="S6" s="8"/>
      <c r="T6" s="8"/>
      <c r="U6" s="8"/>
      <c r="V6" s="8"/>
      <c r="W6" s="8"/>
      <c r="X6" s="8"/>
      <c r="Y6" s="8"/>
      <c r="Z6" s="8"/>
    </row>
    <row r="7" spans="1:26" ht="12.75" customHeight="1">
      <c r="A7" s="67">
        <f>'5.Infrastructure Annex'!A81</f>
        <v>5.3</v>
      </c>
      <c r="B7" s="67"/>
      <c r="C7" s="67" t="str">
        <f>'5.Infrastructure Annex'!C81</f>
        <v>Other construction/ Civil works except IPHS Infrastructure</v>
      </c>
      <c r="D7" s="110"/>
      <c r="E7" s="113"/>
      <c r="F7" s="113"/>
      <c r="G7" s="113"/>
      <c r="H7" s="203">
        <f t="shared" si="0"/>
        <v>0</v>
      </c>
      <c r="I7" s="110"/>
      <c r="J7" s="110"/>
      <c r="K7" s="203">
        <f t="shared" si="1"/>
        <v>0</v>
      </c>
      <c r="L7" s="8"/>
      <c r="M7" s="8"/>
      <c r="N7" s="8"/>
      <c r="O7" s="8"/>
      <c r="P7" s="8"/>
      <c r="Q7" s="8"/>
      <c r="R7" s="8"/>
      <c r="S7" s="8"/>
      <c r="T7" s="8"/>
      <c r="U7" s="8"/>
      <c r="V7" s="8"/>
      <c r="W7" s="8"/>
      <c r="X7" s="8"/>
      <c r="Y7" s="8"/>
      <c r="Z7" s="8"/>
    </row>
    <row r="8" spans="1:26" ht="12.75" customHeight="1">
      <c r="A8" s="42" t="str">
        <f>'5.Infrastructure Annex'!A89</f>
        <v>5.3.8</v>
      </c>
      <c r="B8" s="42" t="str">
        <f>'5.Infrastructure Annex'!B89</f>
        <v>B.28.1</v>
      </c>
      <c r="C8" s="4" t="str">
        <f>'5.Infrastructure Annex'!C89</f>
        <v>Assistance to State for Capacity building (Burns &amp; injury): Civil Work</v>
      </c>
      <c r="D8" s="304">
        <f>'5.Infrastructure Annex'!K89</f>
        <v>0</v>
      </c>
      <c r="E8" s="42">
        <f>'5.Infrastructure Annex'!L89</f>
        <v>0</v>
      </c>
      <c r="F8" s="35">
        <f>'5.Infrastructure Annex'!M89</f>
        <v>0</v>
      </c>
      <c r="G8" s="42">
        <f>'5.Infrastructure Annex'!N89</f>
        <v>0</v>
      </c>
      <c r="H8" s="35">
        <f>'5.Infrastructure Annex'!O89</f>
        <v>0</v>
      </c>
      <c r="I8" s="304">
        <f>'5.Infrastructure Annex'!P89</f>
        <v>0</v>
      </c>
      <c r="J8" s="304"/>
      <c r="K8" s="35"/>
      <c r="L8" s="8"/>
      <c r="M8" s="8"/>
      <c r="N8" s="8"/>
      <c r="O8" s="8"/>
      <c r="P8" s="8"/>
      <c r="Q8" s="8"/>
      <c r="R8" s="8"/>
      <c r="S8" s="8"/>
      <c r="T8" s="8"/>
      <c r="U8" s="8"/>
      <c r="V8" s="8"/>
      <c r="W8" s="8"/>
      <c r="X8" s="8"/>
      <c r="Y8" s="8"/>
      <c r="Z8" s="8"/>
    </row>
    <row r="9" spans="1:26" ht="12.75" customHeight="1">
      <c r="A9" s="64">
        <f>'6.Procurement Annex'!A6</f>
        <v>6</v>
      </c>
      <c r="B9" s="64"/>
      <c r="C9" s="64" t="s">
        <v>21</v>
      </c>
      <c r="D9" s="107"/>
      <c r="E9" s="107"/>
      <c r="F9" s="1035"/>
      <c r="G9" s="107"/>
      <c r="H9" s="65">
        <f t="shared" ref="H9:H11" si="2">H10</f>
        <v>0</v>
      </c>
      <c r="I9" s="107"/>
      <c r="J9" s="107"/>
      <c r="K9" s="65">
        <f t="shared" ref="K9:K11" si="3">K10</f>
        <v>0</v>
      </c>
      <c r="L9" s="8"/>
      <c r="M9" s="8"/>
      <c r="N9" s="8"/>
      <c r="O9" s="8"/>
      <c r="P9" s="8"/>
      <c r="Q9" s="8"/>
      <c r="R9" s="8"/>
      <c r="S9" s="8"/>
      <c r="T9" s="8"/>
      <c r="U9" s="8"/>
      <c r="V9" s="8"/>
      <c r="W9" s="8"/>
      <c r="X9" s="8"/>
      <c r="Y9" s="8"/>
      <c r="Z9" s="8"/>
    </row>
    <row r="10" spans="1:26" ht="12.75" customHeight="1">
      <c r="A10" s="67">
        <f>'6.Procurement Annex'!A7</f>
        <v>6.1</v>
      </c>
      <c r="B10" s="67"/>
      <c r="C10" s="67" t="str">
        <f>'6.Procurement Annex'!C7</f>
        <v>Procurement of Equipment</v>
      </c>
      <c r="D10" s="110"/>
      <c r="E10" s="110"/>
      <c r="F10" s="112"/>
      <c r="G10" s="110"/>
      <c r="H10" s="68">
        <f t="shared" si="2"/>
        <v>0</v>
      </c>
      <c r="I10" s="110"/>
      <c r="J10" s="110"/>
      <c r="K10" s="68">
        <f t="shared" si="3"/>
        <v>0</v>
      </c>
      <c r="L10" s="8"/>
      <c r="M10" s="8"/>
      <c r="N10" s="8"/>
      <c r="O10" s="8"/>
      <c r="P10" s="8"/>
      <c r="Q10" s="8"/>
      <c r="R10" s="8"/>
      <c r="S10" s="8"/>
      <c r="T10" s="8"/>
      <c r="U10" s="8"/>
      <c r="V10" s="8"/>
      <c r="W10" s="8"/>
      <c r="X10" s="8"/>
      <c r="Y10" s="8"/>
      <c r="Z10" s="8"/>
    </row>
    <row r="11" spans="1:26" ht="12.75" customHeight="1">
      <c r="A11" s="78" t="str">
        <f>'6.Procurement Annex'!A8</f>
        <v>6.1.1</v>
      </c>
      <c r="B11" s="78"/>
      <c r="C11" s="78" t="str">
        <f>'6.Procurement Annex'!C8</f>
        <v>Procurement of Bio-medical Equipment</v>
      </c>
      <c r="D11" s="204"/>
      <c r="E11" s="116"/>
      <c r="F11" s="652"/>
      <c r="G11" s="116"/>
      <c r="H11" s="265">
        <f t="shared" si="2"/>
        <v>0</v>
      </c>
      <c r="I11" s="204"/>
      <c r="J11" s="204"/>
      <c r="K11" s="265">
        <f t="shared" si="3"/>
        <v>0</v>
      </c>
      <c r="L11" s="8"/>
      <c r="M11" s="8"/>
      <c r="N11" s="8"/>
      <c r="O11" s="8"/>
      <c r="P11" s="8"/>
      <c r="Q11" s="8"/>
      <c r="R11" s="8"/>
      <c r="S11" s="8"/>
      <c r="T11" s="8"/>
      <c r="U11" s="8"/>
      <c r="V11" s="8"/>
      <c r="W11" s="8"/>
      <c r="X11" s="8"/>
      <c r="Y11" s="8"/>
      <c r="Z11" s="8"/>
    </row>
    <row r="12" spans="1:26" ht="12.75" customHeight="1">
      <c r="A12" s="268" t="str">
        <f>'6.Procurement Annex'!A60</f>
        <v>6.1.1.14</v>
      </c>
      <c r="B12" s="268"/>
      <c r="C12" s="268" t="str">
        <f>'6.Procurement Annex'!C60</f>
        <v>Procurement of bio-medical Equipment: Burns &amp; Injury</v>
      </c>
      <c r="D12" s="274"/>
      <c r="E12" s="269"/>
      <c r="F12" s="310"/>
      <c r="G12" s="269"/>
      <c r="H12" s="311">
        <f>SUM(H13:H14)</f>
        <v>0</v>
      </c>
      <c r="I12" s="274"/>
      <c r="J12" s="274"/>
      <c r="K12" s="311">
        <f>SUM(K13:K14)</f>
        <v>0</v>
      </c>
      <c r="L12" s="8"/>
      <c r="M12" s="8"/>
      <c r="N12" s="8"/>
      <c r="O12" s="8"/>
      <c r="P12" s="8"/>
      <c r="Q12" s="8"/>
      <c r="R12" s="8"/>
      <c r="S12" s="8"/>
      <c r="T12" s="8"/>
      <c r="U12" s="8"/>
      <c r="V12" s="8"/>
      <c r="W12" s="8"/>
      <c r="X12" s="8"/>
      <c r="Y12" s="8"/>
      <c r="Z12" s="8"/>
    </row>
    <row r="13" spans="1:26" ht="12.75" customHeight="1">
      <c r="A13" s="42" t="str">
        <f>'6.Procurement Annex'!A61</f>
        <v>6.1.1.14.1</v>
      </c>
      <c r="B13" s="42" t="str">
        <f>'6.Procurement Annex'!B61</f>
        <v>B.28.2</v>
      </c>
      <c r="C13" s="42" t="str">
        <f>'6.Procurement Annex'!C61</f>
        <v>Procurement of Equipment</v>
      </c>
      <c r="D13" s="304">
        <f>'6.Procurement Annex'!K61</f>
        <v>0</v>
      </c>
      <c r="E13" s="42">
        <f>'6.Procurement Annex'!L61</f>
        <v>0</v>
      </c>
      <c r="F13" s="35">
        <f>'6.Procurement Annex'!M61</f>
        <v>0</v>
      </c>
      <c r="G13" s="42">
        <f>'6.Procurement Annex'!N61</f>
        <v>0</v>
      </c>
      <c r="H13" s="35">
        <f>'6.Procurement Annex'!O61</f>
        <v>0</v>
      </c>
      <c r="I13" s="304">
        <f>'6.Procurement Annex'!P61</f>
        <v>0</v>
      </c>
      <c r="J13" s="304"/>
      <c r="K13" s="35"/>
      <c r="L13" s="8"/>
      <c r="M13" s="8"/>
      <c r="N13" s="8"/>
      <c r="O13" s="8"/>
      <c r="P13" s="8"/>
      <c r="Q13" s="8"/>
      <c r="R13" s="8"/>
      <c r="S13" s="8"/>
      <c r="T13" s="8"/>
      <c r="U13" s="8"/>
      <c r="V13" s="8"/>
      <c r="W13" s="8"/>
      <c r="X13" s="8"/>
      <c r="Y13" s="8"/>
      <c r="Z13" s="8"/>
    </row>
    <row r="14" spans="1:26" ht="12.75" customHeight="1">
      <c r="A14" s="42" t="str">
        <f>'6.Procurement Annex'!A62</f>
        <v>6.1.1.14.2</v>
      </c>
      <c r="B14" s="42"/>
      <c r="C14" s="42" t="str">
        <f>'6.Procurement Annex'!C62</f>
        <v>Any other equipment (please specify)</v>
      </c>
      <c r="D14" s="304">
        <f>'6.Procurement Annex'!K62</f>
        <v>0</v>
      </c>
      <c r="E14" s="42">
        <f>'6.Procurement Annex'!L62</f>
        <v>0</v>
      </c>
      <c r="F14" s="35">
        <f>'6.Procurement Annex'!M62</f>
        <v>0</v>
      </c>
      <c r="G14" s="42">
        <f>'6.Procurement Annex'!N62</f>
        <v>0</v>
      </c>
      <c r="H14" s="35">
        <f>'6.Procurement Annex'!O62</f>
        <v>0</v>
      </c>
      <c r="I14" s="304">
        <f>'6.Procurement Annex'!P62</f>
        <v>0</v>
      </c>
      <c r="J14" s="304"/>
      <c r="K14" s="35"/>
      <c r="L14" s="8"/>
      <c r="M14" s="8"/>
      <c r="N14" s="8"/>
      <c r="O14" s="8"/>
      <c r="P14" s="8"/>
      <c r="Q14" s="8"/>
      <c r="R14" s="8"/>
      <c r="S14" s="8"/>
      <c r="T14" s="8"/>
      <c r="U14" s="8"/>
      <c r="V14" s="8"/>
      <c r="W14" s="8"/>
      <c r="X14" s="8"/>
      <c r="Y14" s="8"/>
      <c r="Z14" s="8"/>
    </row>
    <row r="15" spans="1:26" ht="12.75" customHeight="1">
      <c r="A15" s="8"/>
      <c r="B15" s="8"/>
      <c r="C15" s="8"/>
      <c r="D15" s="917"/>
      <c r="E15" s="8"/>
      <c r="F15" s="8"/>
      <c r="G15" s="8"/>
      <c r="H15" s="8"/>
      <c r="I15" s="917"/>
      <c r="J15" s="917"/>
      <c r="K15" s="8"/>
      <c r="L15" s="8"/>
      <c r="M15" s="8"/>
      <c r="N15" s="8"/>
      <c r="O15" s="8"/>
      <c r="P15" s="8"/>
      <c r="Q15" s="8"/>
      <c r="R15" s="8"/>
      <c r="S15" s="8"/>
      <c r="T15" s="8"/>
      <c r="U15" s="8"/>
      <c r="V15" s="8"/>
      <c r="W15" s="8"/>
      <c r="X15" s="8"/>
      <c r="Y15" s="8"/>
      <c r="Z15" s="8"/>
    </row>
    <row r="16" spans="1:26" ht="12.75" customHeight="1">
      <c r="A16" s="8"/>
      <c r="B16" s="8"/>
      <c r="C16" s="8"/>
      <c r="D16" s="917"/>
      <c r="E16" s="8"/>
      <c r="F16" s="8"/>
      <c r="G16" s="8"/>
      <c r="H16" s="8"/>
      <c r="I16" s="917"/>
      <c r="J16" s="917"/>
      <c r="K16" s="8"/>
      <c r="L16" s="8"/>
      <c r="M16" s="8"/>
      <c r="N16" s="8"/>
      <c r="O16" s="8"/>
      <c r="P16" s="8"/>
      <c r="Q16" s="8"/>
      <c r="R16" s="8"/>
      <c r="S16" s="8"/>
      <c r="T16" s="8"/>
      <c r="U16" s="8"/>
      <c r="V16" s="8"/>
      <c r="W16" s="8"/>
      <c r="X16" s="8"/>
      <c r="Y16" s="8"/>
      <c r="Z16" s="8"/>
    </row>
    <row r="17" spans="1:26" ht="12.75" customHeight="1">
      <c r="A17" s="8"/>
      <c r="B17" s="8"/>
      <c r="C17" s="8"/>
      <c r="D17" s="917"/>
      <c r="E17" s="8"/>
      <c r="F17" s="8"/>
      <c r="G17" s="8"/>
      <c r="H17" s="8"/>
      <c r="I17" s="917"/>
      <c r="J17" s="917"/>
      <c r="K17" s="8"/>
      <c r="L17" s="8"/>
      <c r="M17" s="8"/>
      <c r="N17" s="8"/>
      <c r="O17" s="8"/>
      <c r="P17" s="8"/>
      <c r="Q17" s="8"/>
      <c r="R17" s="8"/>
      <c r="S17" s="8"/>
      <c r="T17" s="8"/>
      <c r="U17" s="8"/>
      <c r="V17" s="8"/>
      <c r="W17" s="8"/>
      <c r="X17" s="8"/>
      <c r="Y17" s="8"/>
      <c r="Z17" s="8"/>
    </row>
    <row r="18" spans="1:26" ht="12.75" customHeight="1">
      <c r="A18" s="8"/>
      <c r="B18" s="8"/>
      <c r="C18" s="8"/>
      <c r="D18" s="917"/>
      <c r="E18" s="8"/>
      <c r="F18" s="8"/>
      <c r="G18" s="8"/>
      <c r="H18" s="8"/>
      <c r="I18" s="917"/>
      <c r="J18" s="917"/>
      <c r="K18" s="8"/>
      <c r="L18" s="8"/>
      <c r="M18" s="8"/>
      <c r="N18" s="8"/>
      <c r="O18" s="8"/>
      <c r="P18" s="8"/>
      <c r="Q18" s="8"/>
      <c r="R18" s="8"/>
      <c r="S18" s="8"/>
      <c r="T18" s="8"/>
      <c r="U18" s="8"/>
      <c r="V18" s="8"/>
      <c r="W18" s="8"/>
      <c r="X18" s="8"/>
      <c r="Y18" s="8"/>
      <c r="Z18" s="8"/>
    </row>
    <row r="19" spans="1:26" ht="12.75" customHeight="1">
      <c r="A19" s="8"/>
      <c r="B19" s="8"/>
      <c r="C19" s="8"/>
      <c r="D19" s="917"/>
      <c r="E19" s="8"/>
      <c r="F19" s="8"/>
      <c r="G19" s="8"/>
      <c r="H19" s="8"/>
      <c r="I19" s="917"/>
      <c r="J19" s="917"/>
      <c r="K19" s="8"/>
      <c r="L19" s="8"/>
      <c r="M19" s="8"/>
      <c r="N19" s="8"/>
      <c r="O19" s="8"/>
      <c r="P19" s="8"/>
      <c r="Q19" s="8"/>
      <c r="R19" s="8"/>
      <c r="S19" s="8"/>
      <c r="T19" s="8"/>
      <c r="U19" s="8"/>
      <c r="V19" s="8"/>
      <c r="W19" s="8"/>
      <c r="X19" s="8"/>
      <c r="Y19" s="8"/>
      <c r="Z19" s="8"/>
    </row>
    <row r="20" spans="1:26" ht="12.75" customHeight="1">
      <c r="A20" s="8"/>
      <c r="B20" s="8"/>
      <c r="C20" s="8"/>
      <c r="D20" s="917"/>
      <c r="E20" s="8"/>
      <c r="F20" s="8"/>
      <c r="G20" s="8"/>
      <c r="H20" s="8"/>
      <c r="I20" s="917"/>
      <c r="J20" s="917"/>
      <c r="K20" s="8"/>
      <c r="L20" s="8"/>
      <c r="M20" s="8"/>
      <c r="N20" s="8"/>
      <c r="O20" s="8"/>
      <c r="P20" s="8"/>
      <c r="Q20" s="8"/>
      <c r="R20" s="8"/>
      <c r="S20" s="8"/>
      <c r="T20" s="8"/>
      <c r="U20" s="8"/>
      <c r="V20" s="8"/>
      <c r="W20" s="8"/>
      <c r="X20" s="8"/>
      <c r="Y20" s="8"/>
      <c r="Z20" s="8"/>
    </row>
    <row r="21" spans="1:26" ht="12.75" customHeight="1">
      <c r="A21" s="8"/>
      <c r="B21" s="8"/>
      <c r="C21" s="8"/>
      <c r="D21" s="917"/>
      <c r="E21" s="8"/>
      <c r="F21" s="8"/>
      <c r="G21" s="8"/>
      <c r="H21" s="8"/>
      <c r="I21" s="917"/>
      <c r="J21" s="917"/>
      <c r="K21" s="8"/>
      <c r="L21" s="8"/>
      <c r="M21" s="8"/>
      <c r="N21" s="8"/>
      <c r="O21" s="8"/>
      <c r="P21" s="8"/>
      <c r="Q21" s="8"/>
      <c r="R21" s="8"/>
      <c r="S21" s="8"/>
      <c r="T21" s="8"/>
      <c r="U21" s="8"/>
      <c r="V21" s="8"/>
      <c r="W21" s="8"/>
      <c r="X21" s="8"/>
      <c r="Y21" s="8"/>
      <c r="Z21" s="8"/>
    </row>
    <row r="22" spans="1:26" ht="12.75" customHeight="1">
      <c r="A22" s="8"/>
      <c r="B22" s="8"/>
      <c r="C22" s="8"/>
      <c r="D22" s="917"/>
      <c r="E22" s="8"/>
      <c r="F22" s="8"/>
      <c r="G22" s="8"/>
      <c r="H22" s="8"/>
      <c r="I22" s="917"/>
      <c r="J22" s="917"/>
      <c r="K22" s="8"/>
      <c r="L22" s="8"/>
      <c r="M22" s="8"/>
      <c r="N22" s="8"/>
      <c r="O22" s="8"/>
      <c r="P22" s="8"/>
      <c r="Q22" s="8"/>
      <c r="R22" s="8"/>
      <c r="S22" s="8"/>
      <c r="T22" s="8"/>
      <c r="U22" s="8"/>
      <c r="V22" s="8"/>
      <c r="W22" s="8"/>
      <c r="X22" s="8"/>
      <c r="Y22" s="8"/>
      <c r="Z22" s="8"/>
    </row>
    <row r="23" spans="1:26" ht="12.75" customHeight="1">
      <c r="A23" s="8"/>
      <c r="B23" s="8"/>
      <c r="C23" s="8"/>
      <c r="D23" s="917"/>
      <c r="E23" s="8"/>
      <c r="F23" s="8"/>
      <c r="G23" s="8"/>
      <c r="H23" s="8"/>
      <c r="I23" s="917"/>
      <c r="J23" s="917"/>
      <c r="K23" s="8"/>
      <c r="L23" s="8"/>
      <c r="M23" s="8"/>
      <c r="N23" s="8"/>
      <c r="O23" s="8"/>
      <c r="P23" s="8"/>
      <c r="Q23" s="8"/>
      <c r="R23" s="8"/>
      <c r="S23" s="8"/>
      <c r="T23" s="8"/>
      <c r="U23" s="8"/>
      <c r="V23" s="8"/>
      <c r="W23" s="8"/>
      <c r="X23" s="8"/>
      <c r="Y23" s="8"/>
      <c r="Z23" s="8"/>
    </row>
    <row r="24" spans="1:26" ht="12.75" customHeight="1">
      <c r="A24" s="8"/>
      <c r="B24" s="8"/>
      <c r="C24" s="8"/>
      <c r="D24" s="917"/>
      <c r="E24" s="8"/>
      <c r="F24" s="8"/>
      <c r="G24" s="8"/>
      <c r="H24" s="8"/>
      <c r="I24" s="917"/>
      <c r="J24" s="917"/>
      <c r="K24" s="8"/>
      <c r="L24" s="8"/>
      <c r="M24" s="8"/>
      <c r="N24" s="8"/>
      <c r="O24" s="8"/>
      <c r="P24" s="8"/>
      <c r="Q24" s="8"/>
      <c r="R24" s="8"/>
      <c r="S24" s="8"/>
      <c r="T24" s="8"/>
      <c r="U24" s="8"/>
      <c r="V24" s="8"/>
      <c r="W24" s="8"/>
      <c r="X24" s="8"/>
      <c r="Y24" s="8"/>
      <c r="Z24" s="8"/>
    </row>
    <row r="25" spans="1:26" ht="12.75" customHeight="1">
      <c r="A25" s="8"/>
      <c r="B25" s="8"/>
      <c r="C25" s="8"/>
      <c r="D25" s="917"/>
      <c r="E25" s="8"/>
      <c r="F25" s="8"/>
      <c r="G25" s="8"/>
      <c r="H25" s="8"/>
      <c r="I25" s="917"/>
      <c r="J25" s="917"/>
      <c r="K25" s="8"/>
      <c r="L25" s="8"/>
      <c r="M25" s="8"/>
      <c r="N25" s="8"/>
      <c r="O25" s="8"/>
      <c r="P25" s="8"/>
      <c r="Q25" s="8"/>
      <c r="R25" s="8"/>
      <c r="S25" s="8"/>
      <c r="T25" s="8"/>
      <c r="U25" s="8"/>
      <c r="V25" s="8"/>
      <c r="W25" s="8"/>
      <c r="X25" s="8"/>
      <c r="Y25" s="8"/>
      <c r="Z25" s="8"/>
    </row>
    <row r="26" spans="1:26" ht="12.75" customHeight="1">
      <c r="A26" s="8"/>
      <c r="B26" s="8"/>
      <c r="C26" s="8"/>
      <c r="D26" s="917"/>
      <c r="E26" s="8"/>
      <c r="F26" s="8"/>
      <c r="G26" s="8"/>
      <c r="H26" s="8"/>
      <c r="I26" s="917"/>
      <c r="J26" s="917"/>
      <c r="K26" s="8"/>
      <c r="L26" s="8"/>
      <c r="M26" s="8"/>
      <c r="N26" s="8"/>
      <c r="O26" s="8"/>
      <c r="P26" s="8"/>
      <c r="Q26" s="8"/>
      <c r="R26" s="8"/>
      <c r="S26" s="8"/>
      <c r="T26" s="8"/>
      <c r="U26" s="8"/>
      <c r="V26" s="8"/>
      <c r="W26" s="8"/>
      <c r="X26" s="8"/>
      <c r="Y26" s="8"/>
      <c r="Z26" s="8"/>
    </row>
    <row r="27" spans="1:26" ht="12.75" customHeight="1">
      <c r="A27" s="8"/>
      <c r="B27" s="8"/>
      <c r="C27" s="8"/>
      <c r="D27" s="917"/>
      <c r="E27" s="8"/>
      <c r="F27" s="8"/>
      <c r="G27" s="8"/>
      <c r="H27" s="8"/>
      <c r="I27" s="917"/>
      <c r="J27" s="917"/>
      <c r="K27" s="8"/>
      <c r="L27" s="8"/>
      <c r="M27" s="8"/>
      <c r="N27" s="8"/>
      <c r="O27" s="8"/>
      <c r="P27" s="8"/>
      <c r="Q27" s="8"/>
      <c r="R27" s="8"/>
      <c r="S27" s="8"/>
      <c r="T27" s="8"/>
      <c r="U27" s="8"/>
      <c r="V27" s="8"/>
      <c r="W27" s="8"/>
      <c r="X27" s="8"/>
      <c r="Y27" s="8"/>
      <c r="Z27" s="8"/>
    </row>
    <row r="28" spans="1:26" ht="12.75" customHeight="1">
      <c r="A28" s="8"/>
      <c r="B28" s="8"/>
      <c r="C28" s="8"/>
      <c r="D28" s="917"/>
      <c r="E28" s="8"/>
      <c r="F28" s="8"/>
      <c r="G28" s="8"/>
      <c r="H28" s="8"/>
      <c r="I28" s="917"/>
      <c r="J28" s="917"/>
      <c r="K28" s="8"/>
      <c r="L28" s="8"/>
      <c r="M28" s="8"/>
      <c r="N28" s="8"/>
      <c r="O28" s="8"/>
      <c r="P28" s="8"/>
      <c r="Q28" s="8"/>
      <c r="R28" s="8"/>
      <c r="S28" s="8"/>
      <c r="T28" s="8"/>
      <c r="U28" s="8"/>
      <c r="V28" s="8"/>
      <c r="W28" s="8"/>
      <c r="X28" s="8"/>
      <c r="Y28" s="8"/>
      <c r="Z28" s="8"/>
    </row>
    <row r="29" spans="1:26" ht="12.75" customHeight="1">
      <c r="A29" s="8"/>
      <c r="B29" s="8"/>
      <c r="C29" s="8"/>
      <c r="D29" s="917"/>
      <c r="E29" s="8"/>
      <c r="F29" s="8"/>
      <c r="G29" s="8"/>
      <c r="H29" s="8"/>
      <c r="I29" s="917"/>
      <c r="J29" s="917"/>
      <c r="K29" s="8"/>
      <c r="L29" s="8"/>
      <c r="M29" s="8"/>
      <c r="N29" s="8"/>
      <c r="O29" s="8"/>
      <c r="P29" s="8"/>
      <c r="Q29" s="8"/>
      <c r="R29" s="8"/>
      <c r="S29" s="8"/>
      <c r="T29" s="8"/>
      <c r="U29" s="8"/>
      <c r="V29" s="8"/>
      <c r="W29" s="8"/>
      <c r="X29" s="8"/>
      <c r="Y29" s="8"/>
      <c r="Z29" s="8"/>
    </row>
    <row r="30" spans="1:26" ht="12.75" customHeight="1">
      <c r="A30" s="8"/>
      <c r="B30" s="8"/>
      <c r="C30" s="8"/>
      <c r="D30" s="917"/>
      <c r="E30" s="8"/>
      <c r="F30" s="8"/>
      <c r="G30" s="8"/>
      <c r="H30" s="8"/>
      <c r="I30" s="917"/>
      <c r="J30" s="917"/>
      <c r="K30" s="8"/>
      <c r="L30" s="8"/>
      <c r="M30" s="8"/>
      <c r="N30" s="8"/>
      <c r="O30" s="8"/>
      <c r="P30" s="8"/>
      <c r="Q30" s="8"/>
      <c r="R30" s="8"/>
      <c r="S30" s="8"/>
      <c r="T30" s="8"/>
      <c r="U30" s="8"/>
      <c r="V30" s="8"/>
      <c r="W30" s="8"/>
      <c r="X30" s="8"/>
      <c r="Y30" s="8"/>
      <c r="Z30" s="8"/>
    </row>
    <row r="31" spans="1:26" ht="12.75" customHeight="1">
      <c r="A31" s="8"/>
      <c r="B31" s="8"/>
      <c r="C31" s="8"/>
      <c r="D31" s="917"/>
      <c r="E31" s="8"/>
      <c r="F31" s="8"/>
      <c r="G31" s="8"/>
      <c r="H31" s="8"/>
      <c r="I31" s="917"/>
      <c r="J31" s="917"/>
      <c r="K31" s="8"/>
      <c r="L31" s="8"/>
      <c r="M31" s="8"/>
      <c r="N31" s="8"/>
      <c r="O31" s="8"/>
      <c r="P31" s="8"/>
      <c r="Q31" s="8"/>
      <c r="R31" s="8"/>
      <c r="S31" s="8"/>
      <c r="T31" s="8"/>
      <c r="U31" s="8"/>
      <c r="V31" s="8"/>
      <c r="W31" s="8"/>
      <c r="X31" s="8"/>
      <c r="Y31" s="8"/>
      <c r="Z31" s="8"/>
    </row>
    <row r="32" spans="1:26" ht="12.75" customHeight="1">
      <c r="A32" s="8"/>
      <c r="B32" s="8"/>
      <c r="C32" s="8"/>
      <c r="D32" s="917"/>
      <c r="E32" s="8"/>
      <c r="F32" s="8"/>
      <c r="G32" s="8"/>
      <c r="H32" s="8"/>
      <c r="I32" s="917"/>
      <c r="J32" s="917"/>
      <c r="K32" s="8"/>
      <c r="L32" s="8"/>
      <c r="M32" s="8"/>
      <c r="N32" s="8"/>
      <c r="O32" s="8"/>
      <c r="P32" s="8"/>
      <c r="Q32" s="8"/>
      <c r="R32" s="8"/>
      <c r="S32" s="8"/>
      <c r="T32" s="8"/>
      <c r="U32" s="8"/>
      <c r="V32" s="8"/>
      <c r="W32" s="8"/>
      <c r="X32" s="8"/>
      <c r="Y32" s="8"/>
      <c r="Z32" s="8"/>
    </row>
    <row r="33" spans="1:26" ht="12.75" customHeight="1">
      <c r="A33" s="8"/>
      <c r="B33" s="8"/>
      <c r="C33" s="8"/>
      <c r="D33" s="917"/>
      <c r="E33" s="8"/>
      <c r="F33" s="8"/>
      <c r="G33" s="8"/>
      <c r="H33" s="8"/>
      <c r="I33" s="917"/>
      <c r="J33" s="917"/>
      <c r="K33" s="8"/>
      <c r="L33" s="8"/>
      <c r="M33" s="8"/>
      <c r="N33" s="8"/>
      <c r="O33" s="8"/>
      <c r="P33" s="8"/>
      <c r="Q33" s="8"/>
      <c r="R33" s="8"/>
      <c r="S33" s="8"/>
      <c r="T33" s="8"/>
      <c r="U33" s="8"/>
      <c r="V33" s="8"/>
      <c r="W33" s="8"/>
      <c r="X33" s="8"/>
      <c r="Y33" s="8"/>
      <c r="Z33" s="8"/>
    </row>
    <row r="34" spans="1:26" ht="12.75" customHeight="1">
      <c r="A34" s="8"/>
      <c r="B34" s="8"/>
      <c r="C34" s="8"/>
      <c r="D34" s="917"/>
      <c r="E34" s="8"/>
      <c r="F34" s="8"/>
      <c r="G34" s="8"/>
      <c r="H34" s="8"/>
      <c r="I34" s="917"/>
      <c r="J34" s="917"/>
      <c r="K34" s="8"/>
      <c r="L34" s="8"/>
      <c r="M34" s="8"/>
      <c r="N34" s="8"/>
      <c r="O34" s="8"/>
      <c r="P34" s="8"/>
      <c r="Q34" s="8"/>
      <c r="R34" s="8"/>
      <c r="S34" s="8"/>
      <c r="T34" s="8"/>
      <c r="U34" s="8"/>
      <c r="V34" s="8"/>
      <c r="W34" s="8"/>
      <c r="X34" s="8"/>
      <c r="Y34" s="8"/>
      <c r="Z34" s="8"/>
    </row>
    <row r="35" spans="1:26" ht="12.75" customHeight="1">
      <c r="A35" s="8"/>
      <c r="B35" s="8"/>
      <c r="C35" s="8"/>
      <c r="D35" s="917"/>
      <c r="E35" s="8"/>
      <c r="F35" s="8"/>
      <c r="G35" s="8"/>
      <c r="H35" s="8"/>
      <c r="I35" s="917"/>
      <c r="J35" s="917"/>
      <c r="K35" s="8"/>
      <c r="L35" s="8"/>
      <c r="M35" s="8"/>
      <c r="N35" s="8"/>
      <c r="O35" s="8"/>
      <c r="P35" s="8"/>
      <c r="Q35" s="8"/>
      <c r="R35" s="8"/>
      <c r="S35" s="8"/>
      <c r="T35" s="8"/>
      <c r="U35" s="8"/>
      <c r="V35" s="8"/>
      <c r="W35" s="8"/>
      <c r="X35" s="8"/>
      <c r="Y35" s="8"/>
      <c r="Z35" s="8"/>
    </row>
    <row r="36" spans="1:26" ht="12.75" customHeight="1">
      <c r="A36" s="8"/>
      <c r="B36" s="8"/>
      <c r="C36" s="8"/>
      <c r="D36" s="917"/>
      <c r="E36" s="8"/>
      <c r="F36" s="8"/>
      <c r="G36" s="8"/>
      <c r="H36" s="8"/>
      <c r="I36" s="917"/>
      <c r="J36" s="917"/>
      <c r="K36" s="8"/>
      <c r="L36" s="8"/>
      <c r="M36" s="8"/>
      <c r="N36" s="8"/>
      <c r="O36" s="8"/>
      <c r="P36" s="8"/>
      <c r="Q36" s="8"/>
      <c r="R36" s="8"/>
      <c r="S36" s="8"/>
      <c r="T36" s="8"/>
      <c r="U36" s="8"/>
      <c r="V36" s="8"/>
      <c r="W36" s="8"/>
      <c r="X36" s="8"/>
      <c r="Y36" s="8"/>
      <c r="Z36" s="8"/>
    </row>
    <row r="37" spans="1:26" ht="12.75" customHeight="1">
      <c r="A37" s="8"/>
      <c r="B37" s="8"/>
      <c r="C37" s="8"/>
      <c r="D37" s="917"/>
      <c r="E37" s="8"/>
      <c r="F37" s="8"/>
      <c r="G37" s="8"/>
      <c r="H37" s="8"/>
      <c r="I37" s="917"/>
      <c r="J37" s="917"/>
      <c r="K37" s="8"/>
      <c r="L37" s="8"/>
      <c r="M37" s="8"/>
      <c r="N37" s="8"/>
      <c r="O37" s="8"/>
      <c r="P37" s="8"/>
      <c r="Q37" s="8"/>
      <c r="R37" s="8"/>
      <c r="S37" s="8"/>
      <c r="T37" s="8"/>
      <c r="U37" s="8"/>
      <c r="V37" s="8"/>
      <c r="W37" s="8"/>
      <c r="X37" s="8"/>
      <c r="Y37" s="8"/>
      <c r="Z37" s="8"/>
    </row>
    <row r="38" spans="1:26" ht="12.75" customHeight="1">
      <c r="A38" s="8"/>
      <c r="B38" s="8"/>
      <c r="C38" s="8"/>
      <c r="D38" s="917"/>
      <c r="E38" s="8"/>
      <c r="F38" s="8"/>
      <c r="G38" s="8"/>
      <c r="H38" s="8"/>
      <c r="I38" s="917"/>
      <c r="J38" s="917"/>
      <c r="K38" s="8"/>
      <c r="L38" s="8"/>
      <c r="M38" s="8"/>
      <c r="N38" s="8"/>
      <c r="O38" s="8"/>
      <c r="P38" s="8"/>
      <c r="Q38" s="8"/>
      <c r="R38" s="8"/>
      <c r="S38" s="8"/>
      <c r="T38" s="8"/>
      <c r="U38" s="8"/>
      <c r="V38" s="8"/>
      <c r="W38" s="8"/>
      <c r="X38" s="8"/>
      <c r="Y38" s="8"/>
      <c r="Z38" s="8"/>
    </row>
    <row r="39" spans="1:26" ht="12.75" customHeight="1">
      <c r="A39" s="8"/>
      <c r="B39" s="8"/>
      <c r="C39" s="8"/>
      <c r="D39" s="917"/>
      <c r="E39" s="8"/>
      <c r="F39" s="8"/>
      <c r="G39" s="8"/>
      <c r="H39" s="8"/>
      <c r="I39" s="917"/>
      <c r="J39" s="917"/>
      <c r="K39" s="8"/>
      <c r="L39" s="8"/>
      <c r="M39" s="8"/>
      <c r="N39" s="8"/>
      <c r="O39" s="8"/>
      <c r="P39" s="8"/>
      <c r="Q39" s="8"/>
      <c r="R39" s="8"/>
      <c r="S39" s="8"/>
      <c r="T39" s="8"/>
      <c r="U39" s="8"/>
      <c r="V39" s="8"/>
      <c r="W39" s="8"/>
      <c r="X39" s="8"/>
      <c r="Y39" s="8"/>
      <c r="Z39" s="8"/>
    </row>
    <row r="40" spans="1:26" ht="12.75" customHeight="1">
      <c r="A40" s="8"/>
      <c r="B40" s="8"/>
      <c r="C40" s="8"/>
      <c r="D40" s="917"/>
      <c r="E40" s="8"/>
      <c r="F40" s="8"/>
      <c r="G40" s="8"/>
      <c r="H40" s="8"/>
      <c r="I40" s="917"/>
      <c r="J40" s="917"/>
      <c r="K40" s="8"/>
      <c r="L40" s="8"/>
      <c r="M40" s="8"/>
      <c r="N40" s="8"/>
      <c r="O40" s="8"/>
      <c r="P40" s="8"/>
      <c r="Q40" s="8"/>
      <c r="R40" s="8"/>
      <c r="S40" s="8"/>
      <c r="T40" s="8"/>
      <c r="U40" s="8"/>
      <c r="V40" s="8"/>
      <c r="W40" s="8"/>
      <c r="X40" s="8"/>
      <c r="Y40" s="8"/>
      <c r="Z40" s="8"/>
    </row>
    <row r="41" spans="1:26" ht="12.75" customHeight="1">
      <c r="A41" s="8"/>
      <c r="B41" s="8"/>
      <c r="C41" s="8"/>
      <c r="D41" s="917"/>
      <c r="E41" s="8"/>
      <c r="F41" s="8"/>
      <c r="G41" s="8"/>
      <c r="H41" s="8"/>
      <c r="I41" s="917"/>
      <c r="J41" s="917"/>
      <c r="K41" s="8"/>
      <c r="L41" s="8"/>
      <c r="M41" s="8"/>
      <c r="N41" s="8"/>
      <c r="O41" s="8"/>
      <c r="P41" s="8"/>
      <c r="Q41" s="8"/>
      <c r="R41" s="8"/>
      <c r="S41" s="8"/>
      <c r="T41" s="8"/>
      <c r="U41" s="8"/>
      <c r="V41" s="8"/>
      <c r="W41" s="8"/>
      <c r="X41" s="8"/>
      <c r="Y41" s="8"/>
      <c r="Z41" s="8"/>
    </row>
    <row r="42" spans="1:26" ht="12.75" customHeight="1">
      <c r="A42" s="8"/>
      <c r="B42" s="8"/>
      <c r="C42" s="8"/>
      <c r="D42" s="917"/>
      <c r="E42" s="8"/>
      <c r="F42" s="8"/>
      <c r="G42" s="8"/>
      <c r="H42" s="8"/>
      <c r="I42" s="917"/>
      <c r="J42" s="917"/>
      <c r="K42" s="8"/>
      <c r="L42" s="8"/>
      <c r="M42" s="8"/>
      <c r="N42" s="8"/>
      <c r="O42" s="8"/>
      <c r="P42" s="8"/>
      <c r="Q42" s="8"/>
      <c r="R42" s="8"/>
      <c r="S42" s="8"/>
      <c r="T42" s="8"/>
      <c r="U42" s="8"/>
      <c r="V42" s="8"/>
      <c r="W42" s="8"/>
      <c r="X42" s="8"/>
      <c r="Y42" s="8"/>
      <c r="Z42" s="8"/>
    </row>
    <row r="43" spans="1:26" ht="12.75" customHeight="1">
      <c r="A43" s="8"/>
      <c r="B43" s="8"/>
      <c r="C43" s="8"/>
      <c r="D43" s="917"/>
      <c r="E43" s="8"/>
      <c r="F43" s="8"/>
      <c r="G43" s="8"/>
      <c r="H43" s="8"/>
      <c r="I43" s="917"/>
      <c r="J43" s="917"/>
      <c r="K43" s="8"/>
      <c r="L43" s="8"/>
      <c r="M43" s="8"/>
      <c r="N43" s="8"/>
      <c r="O43" s="8"/>
      <c r="P43" s="8"/>
      <c r="Q43" s="8"/>
      <c r="R43" s="8"/>
      <c r="S43" s="8"/>
      <c r="T43" s="8"/>
      <c r="U43" s="8"/>
      <c r="V43" s="8"/>
      <c r="W43" s="8"/>
      <c r="X43" s="8"/>
      <c r="Y43" s="8"/>
      <c r="Z43" s="8"/>
    </row>
    <row r="44" spans="1:26" ht="12.75" customHeight="1">
      <c r="A44" s="8"/>
      <c r="B44" s="8"/>
      <c r="C44" s="8"/>
      <c r="D44" s="917"/>
      <c r="E44" s="8"/>
      <c r="F44" s="8"/>
      <c r="G44" s="8"/>
      <c r="H44" s="8"/>
      <c r="I44" s="917"/>
      <c r="J44" s="917"/>
      <c r="K44" s="8"/>
      <c r="L44" s="8"/>
      <c r="M44" s="8"/>
      <c r="N44" s="8"/>
      <c r="O44" s="8"/>
      <c r="P44" s="8"/>
      <c r="Q44" s="8"/>
      <c r="R44" s="8"/>
      <c r="S44" s="8"/>
      <c r="T44" s="8"/>
      <c r="U44" s="8"/>
      <c r="V44" s="8"/>
      <c r="W44" s="8"/>
      <c r="X44" s="8"/>
      <c r="Y44" s="8"/>
      <c r="Z44" s="8"/>
    </row>
    <row r="45" spans="1:26" ht="12.75" customHeight="1">
      <c r="A45" s="8"/>
      <c r="B45" s="8"/>
      <c r="C45" s="8"/>
      <c r="D45" s="917"/>
      <c r="E45" s="8"/>
      <c r="F45" s="8"/>
      <c r="G45" s="8"/>
      <c r="H45" s="8"/>
      <c r="I45" s="917"/>
      <c r="J45" s="917"/>
      <c r="K45" s="8"/>
      <c r="L45" s="8"/>
      <c r="M45" s="8"/>
      <c r="N45" s="8"/>
      <c r="O45" s="8"/>
      <c r="P45" s="8"/>
      <c r="Q45" s="8"/>
      <c r="R45" s="8"/>
      <c r="S45" s="8"/>
      <c r="T45" s="8"/>
      <c r="U45" s="8"/>
      <c r="V45" s="8"/>
      <c r="W45" s="8"/>
      <c r="X45" s="8"/>
      <c r="Y45" s="8"/>
      <c r="Z45" s="8"/>
    </row>
    <row r="46" spans="1:26" ht="12.75" customHeight="1">
      <c r="A46" s="8"/>
      <c r="B46" s="8"/>
      <c r="C46" s="8"/>
      <c r="D46" s="917"/>
      <c r="E46" s="8"/>
      <c r="F46" s="8"/>
      <c r="G46" s="8"/>
      <c r="H46" s="8"/>
      <c r="I46" s="917"/>
      <c r="J46" s="917"/>
      <c r="K46" s="8"/>
      <c r="L46" s="8"/>
      <c r="M46" s="8"/>
      <c r="N46" s="8"/>
      <c r="O46" s="8"/>
      <c r="P46" s="8"/>
      <c r="Q46" s="8"/>
      <c r="R46" s="8"/>
      <c r="S46" s="8"/>
      <c r="T46" s="8"/>
      <c r="U46" s="8"/>
      <c r="V46" s="8"/>
      <c r="W46" s="8"/>
      <c r="X46" s="8"/>
      <c r="Y46" s="8"/>
      <c r="Z46" s="8"/>
    </row>
    <row r="47" spans="1:26" ht="12.75" customHeight="1">
      <c r="A47" s="8"/>
      <c r="B47" s="8"/>
      <c r="C47" s="8"/>
      <c r="D47" s="917"/>
      <c r="E47" s="8"/>
      <c r="F47" s="8"/>
      <c r="G47" s="8"/>
      <c r="H47" s="8"/>
      <c r="I47" s="917"/>
      <c r="J47" s="917"/>
      <c r="K47" s="8"/>
      <c r="L47" s="8"/>
      <c r="M47" s="8"/>
      <c r="N47" s="8"/>
      <c r="O47" s="8"/>
      <c r="P47" s="8"/>
      <c r="Q47" s="8"/>
      <c r="R47" s="8"/>
      <c r="S47" s="8"/>
      <c r="T47" s="8"/>
      <c r="U47" s="8"/>
      <c r="V47" s="8"/>
      <c r="W47" s="8"/>
      <c r="X47" s="8"/>
      <c r="Y47" s="8"/>
      <c r="Z47" s="8"/>
    </row>
    <row r="48" spans="1:26" ht="12.75" customHeight="1">
      <c r="A48" s="8"/>
      <c r="B48" s="8"/>
      <c r="C48" s="8"/>
      <c r="D48" s="917"/>
      <c r="E48" s="8"/>
      <c r="F48" s="8"/>
      <c r="G48" s="8"/>
      <c r="H48" s="8"/>
      <c r="I48" s="917"/>
      <c r="J48" s="917"/>
      <c r="K48" s="8"/>
      <c r="L48" s="8"/>
      <c r="M48" s="8"/>
      <c r="N48" s="8"/>
      <c r="O48" s="8"/>
      <c r="P48" s="8"/>
      <c r="Q48" s="8"/>
      <c r="R48" s="8"/>
      <c r="S48" s="8"/>
      <c r="T48" s="8"/>
      <c r="U48" s="8"/>
      <c r="V48" s="8"/>
      <c r="W48" s="8"/>
      <c r="X48" s="8"/>
      <c r="Y48" s="8"/>
      <c r="Z48" s="8"/>
    </row>
    <row r="49" spans="1:26" ht="12.75" customHeight="1">
      <c r="A49" s="8"/>
      <c r="B49" s="8"/>
      <c r="C49" s="8"/>
      <c r="D49" s="917"/>
      <c r="E49" s="8"/>
      <c r="F49" s="8"/>
      <c r="G49" s="8"/>
      <c r="H49" s="8"/>
      <c r="I49" s="917"/>
      <c r="J49" s="917"/>
      <c r="K49" s="8"/>
      <c r="L49" s="8"/>
      <c r="M49" s="8"/>
      <c r="N49" s="8"/>
      <c r="O49" s="8"/>
      <c r="P49" s="8"/>
      <c r="Q49" s="8"/>
      <c r="R49" s="8"/>
      <c r="S49" s="8"/>
      <c r="T49" s="8"/>
      <c r="U49" s="8"/>
      <c r="V49" s="8"/>
      <c r="W49" s="8"/>
      <c r="X49" s="8"/>
      <c r="Y49" s="8"/>
      <c r="Z49" s="8"/>
    </row>
    <row r="50" spans="1:26" ht="12.75" customHeight="1">
      <c r="A50" s="8"/>
      <c r="B50" s="8"/>
      <c r="C50" s="8"/>
      <c r="D50" s="917"/>
      <c r="E50" s="8"/>
      <c r="F50" s="8"/>
      <c r="G50" s="8"/>
      <c r="H50" s="8"/>
      <c r="I50" s="917"/>
      <c r="J50" s="917"/>
      <c r="K50" s="8"/>
      <c r="L50" s="8"/>
      <c r="M50" s="8"/>
      <c r="N50" s="8"/>
      <c r="O50" s="8"/>
      <c r="P50" s="8"/>
      <c r="Q50" s="8"/>
      <c r="R50" s="8"/>
      <c r="S50" s="8"/>
      <c r="T50" s="8"/>
      <c r="U50" s="8"/>
      <c r="V50" s="8"/>
      <c r="W50" s="8"/>
      <c r="X50" s="8"/>
      <c r="Y50" s="8"/>
      <c r="Z50" s="8"/>
    </row>
    <row r="51" spans="1:26" ht="12.75" customHeight="1">
      <c r="A51" s="8"/>
      <c r="B51" s="8"/>
      <c r="C51" s="8"/>
      <c r="D51" s="917"/>
      <c r="E51" s="8"/>
      <c r="F51" s="8"/>
      <c r="G51" s="8"/>
      <c r="H51" s="8"/>
      <c r="I51" s="917"/>
      <c r="J51" s="917"/>
      <c r="K51" s="8"/>
      <c r="L51" s="8"/>
      <c r="M51" s="8"/>
      <c r="N51" s="8"/>
      <c r="O51" s="8"/>
      <c r="P51" s="8"/>
      <c r="Q51" s="8"/>
      <c r="R51" s="8"/>
      <c r="S51" s="8"/>
      <c r="T51" s="8"/>
      <c r="U51" s="8"/>
      <c r="V51" s="8"/>
      <c r="W51" s="8"/>
      <c r="X51" s="8"/>
      <c r="Y51" s="8"/>
      <c r="Z51" s="8"/>
    </row>
    <row r="52" spans="1:26" ht="12.75" customHeight="1">
      <c r="A52" s="8"/>
      <c r="B52" s="8"/>
      <c r="C52" s="8"/>
      <c r="D52" s="917"/>
      <c r="E52" s="8"/>
      <c r="F52" s="8"/>
      <c r="G52" s="8"/>
      <c r="H52" s="8"/>
      <c r="I52" s="917"/>
      <c r="J52" s="917"/>
      <c r="K52" s="8"/>
      <c r="L52" s="8"/>
      <c r="M52" s="8"/>
      <c r="N52" s="8"/>
      <c r="O52" s="8"/>
      <c r="P52" s="8"/>
      <c r="Q52" s="8"/>
      <c r="R52" s="8"/>
      <c r="S52" s="8"/>
      <c r="T52" s="8"/>
      <c r="U52" s="8"/>
      <c r="V52" s="8"/>
      <c r="W52" s="8"/>
      <c r="X52" s="8"/>
      <c r="Y52" s="8"/>
      <c r="Z52" s="8"/>
    </row>
    <row r="53" spans="1:26" ht="12.75" customHeight="1">
      <c r="A53" s="8"/>
      <c r="B53" s="8"/>
      <c r="C53" s="8"/>
      <c r="D53" s="917"/>
      <c r="E53" s="8"/>
      <c r="F53" s="8"/>
      <c r="G53" s="8"/>
      <c r="H53" s="8"/>
      <c r="I53" s="917"/>
      <c r="J53" s="917"/>
      <c r="K53" s="8"/>
      <c r="L53" s="8"/>
      <c r="M53" s="8"/>
      <c r="N53" s="8"/>
      <c r="O53" s="8"/>
      <c r="P53" s="8"/>
      <c r="Q53" s="8"/>
      <c r="R53" s="8"/>
      <c r="S53" s="8"/>
      <c r="T53" s="8"/>
      <c r="U53" s="8"/>
      <c r="V53" s="8"/>
      <c r="W53" s="8"/>
      <c r="X53" s="8"/>
      <c r="Y53" s="8"/>
      <c r="Z53" s="8"/>
    </row>
    <row r="54" spans="1:26" ht="12.75" customHeight="1">
      <c r="A54" s="8"/>
      <c r="B54" s="8"/>
      <c r="C54" s="8"/>
      <c r="D54" s="917"/>
      <c r="E54" s="8"/>
      <c r="F54" s="8"/>
      <c r="G54" s="8"/>
      <c r="H54" s="8"/>
      <c r="I54" s="917"/>
      <c r="J54" s="917"/>
      <c r="K54" s="8"/>
      <c r="L54" s="8"/>
      <c r="M54" s="8"/>
      <c r="N54" s="8"/>
      <c r="O54" s="8"/>
      <c r="P54" s="8"/>
      <c r="Q54" s="8"/>
      <c r="R54" s="8"/>
      <c r="S54" s="8"/>
      <c r="T54" s="8"/>
      <c r="U54" s="8"/>
      <c r="V54" s="8"/>
      <c r="W54" s="8"/>
      <c r="X54" s="8"/>
      <c r="Y54" s="8"/>
      <c r="Z54" s="8"/>
    </row>
    <row r="55" spans="1:26" ht="12.75" customHeight="1">
      <c r="A55" s="8"/>
      <c r="B55" s="8"/>
      <c r="C55" s="8"/>
      <c r="D55" s="917"/>
      <c r="E55" s="8"/>
      <c r="F55" s="8"/>
      <c r="G55" s="8"/>
      <c r="H55" s="8"/>
      <c r="I55" s="917"/>
      <c r="J55" s="917"/>
      <c r="K55" s="8"/>
      <c r="L55" s="8"/>
      <c r="M55" s="8"/>
      <c r="N55" s="8"/>
      <c r="O55" s="8"/>
      <c r="P55" s="8"/>
      <c r="Q55" s="8"/>
      <c r="R55" s="8"/>
      <c r="S55" s="8"/>
      <c r="T55" s="8"/>
      <c r="U55" s="8"/>
      <c r="V55" s="8"/>
      <c r="W55" s="8"/>
      <c r="X55" s="8"/>
      <c r="Y55" s="8"/>
      <c r="Z55" s="8"/>
    </row>
    <row r="56" spans="1:26" ht="12.75" customHeight="1">
      <c r="A56" s="8"/>
      <c r="B56" s="8"/>
      <c r="C56" s="8"/>
      <c r="D56" s="917"/>
      <c r="E56" s="8"/>
      <c r="F56" s="8"/>
      <c r="G56" s="8"/>
      <c r="H56" s="8"/>
      <c r="I56" s="917"/>
      <c r="J56" s="917"/>
      <c r="K56" s="8"/>
      <c r="L56" s="8"/>
      <c r="M56" s="8"/>
      <c r="N56" s="8"/>
      <c r="O56" s="8"/>
      <c r="P56" s="8"/>
      <c r="Q56" s="8"/>
      <c r="R56" s="8"/>
      <c r="S56" s="8"/>
      <c r="T56" s="8"/>
      <c r="U56" s="8"/>
      <c r="V56" s="8"/>
      <c r="W56" s="8"/>
      <c r="X56" s="8"/>
      <c r="Y56" s="8"/>
      <c r="Z56" s="8"/>
    </row>
    <row r="57" spans="1:26" ht="12.75" customHeight="1">
      <c r="A57" s="8"/>
      <c r="B57" s="8"/>
      <c r="C57" s="8"/>
      <c r="D57" s="917"/>
      <c r="E57" s="8"/>
      <c r="F57" s="8"/>
      <c r="G57" s="8"/>
      <c r="H57" s="8"/>
      <c r="I57" s="917"/>
      <c r="J57" s="917"/>
      <c r="K57" s="8"/>
      <c r="L57" s="8"/>
      <c r="M57" s="8"/>
      <c r="N57" s="8"/>
      <c r="O57" s="8"/>
      <c r="P57" s="8"/>
      <c r="Q57" s="8"/>
      <c r="R57" s="8"/>
      <c r="S57" s="8"/>
      <c r="T57" s="8"/>
      <c r="U57" s="8"/>
      <c r="V57" s="8"/>
      <c r="W57" s="8"/>
      <c r="X57" s="8"/>
      <c r="Y57" s="8"/>
      <c r="Z57" s="8"/>
    </row>
    <row r="58" spans="1:26" ht="12.75" customHeight="1">
      <c r="A58" s="8"/>
      <c r="B58" s="8"/>
      <c r="C58" s="8"/>
      <c r="D58" s="917"/>
      <c r="E58" s="8"/>
      <c r="F58" s="8"/>
      <c r="G58" s="8"/>
      <c r="H58" s="8"/>
      <c r="I58" s="917"/>
      <c r="J58" s="917"/>
      <c r="K58" s="8"/>
      <c r="L58" s="8"/>
      <c r="M58" s="8"/>
      <c r="N58" s="8"/>
      <c r="O58" s="8"/>
      <c r="P58" s="8"/>
      <c r="Q58" s="8"/>
      <c r="R58" s="8"/>
      <c r="S58" s="8"/>
      <c r="T58" s="8"/>
      <c r="U58" s="8"/>
      <c r="V58" s="8"/>
      <c r="W58" s="8"/>
      <c r="X58" s="8"/>
      <c r="Y58" s="8"/>
      <c r="Z58" s="8"/>
    </row>
    <row r="59" spans="1:26" ht="12.75" customHeight="1">
      <c r="A59" s="8"/>
      <c r="B59" s="8"/>
      <c r="C59" s="8"/>
      <c r="D59" s="917"/>
      <c r="E59" s="8"/>
      <c r="F59" s="8"/>
      <c r="G59" s="8"/>
      <c r="H59" s="8"/>
      <c r="I59" s="917"/>
      <c r="J59" s="917"/>
      <c r="K59" s="8"/>
      <c r="L59" s="8"/>
      <c r="M59" s="8"/>
      <c r="N59" s="8"/>
      <c r="O59" s="8"/>
      <c r="P59" s="8"/>
      <c r="Q59" s="8"/>
      <c r="R59" s="8"/>
      <c r="S59" s="8"/>
      <c r="T59" s="8"/>
      <c r="U59" s="8"/>
      <c r="V59" s="8"/>
      <c r="W59" s="8"/>
      <c r="X59" s="8"/>
      <c r="Y59" s="8"/>
      <c r="Z59" s="8"/>
    </row>
    <row r="60" spans="1:26" ht="12.75" customHeight="1">
      <c r="A60" s="8"/>
      <c r="B60" s="8"/>
      <c r="C60" s="8"/>
      <c r="D60" s="917"/>
      <c r="E60" s="8"/>
      <c r="F60" s="8"/>
      <c r="G60" s="8"/>
      <c r="H60" s="8"/>
      <c r="I60" s="917"/>
      <c r="J60" s="917"/>
      <c r="K60" s="8"/>
      <c r="L60" s="8"/>
      <c r="M60" s="8"/>
      <c r="N60" s="8"/>
      <c r="O60" s="8"/>
      <c r="P60" s="8"/>
      <c r="Q60" s="8"/>
      <c r="R60" s="8"/>
      <c r="S60" s="8"/>
      <c r="T60" s="8"/>
      <c r="U60" s="8"/>
      <c r="V60" s="8"/>
      <c r="W60" s="8"/>
      <c r="X60" s="8"/>
      <c r="Y60" s="8"/>
      <c r="Z60" s="8"/>
    </row>
    <row r="61" spans="1:26" ht="12.75" customHeight="1">
      <c r="A61" s="8"/>
      <c r="B61" s="8"/>
      <c r="C61" s="8"/>
      <c r="D61" s="917"/>
      <c r="E61" s="8"/>
      <c r="F61" s="8"/>
      <c r="G61" s="8"/>
      <c r="H61" s="8"/>
      <c r="I61" s="917"/>
      <c r="J61" s="917"/>
      <c r="K61" s="8"/>
      <c r="L61" s="8"/>
      <c r="M61" s="8"/>
      <c r="N61" s="8"/>
      <c r="O61" s="8"/>
      <c r="P61" s="8"/>
      <c r="Q61" s="8"/>
      <c r="R61" s="8"/>
      <c r="S61" s="8"/>
      <c r="T61" s="8"/>
      <c r="U61" s="8"/>
      <c r="V61" s="8"/>
      <c r="W61" s="8"/>
      <c r="X61" s="8"/>
      <c r="Y61" s="8"/>
      <c r="Z61" s="8"/>
    </row>
    <row r="62" spans="1:26" ht="12.75" customHeight="1">
      <c r="A62" s="8"/>
      <c r="B62" s="8"/>
      <c r="C62" s="8"/>
      <c r="D62" s="917"/>
      <c r="E62" s="8"/>
      <c r="F62" s="8"/>
      <c r="G62" s="8"/>
      <c r="H62" s="8"/>
      <c r="I62" s="917"/>
      <c r="J62" s="917"/>
      <c r="K62" s="8"/>
      <c r="L62" s="8"/>
      <c r="M62" s="8"/>
      <c r="N62" s="8"/>
      <c r="O62" s="8"/>
      <c r="P62" s="8"/>
      <c r="Q62" s="8"/>
      <c r="R62" s="8"/>
      <c r="S62" s="8"/>
      <c r="T62" s="8"/>
      <c r="U62" s="8"/>
      <c r="V62" s="8"/>
      <c r="W62" s="8"/>
      <c r="X62" s="8"/>
      <c r="Y62" s="8"/>
      <c r="Z62" s="8"/>
    </row>
    <row r="63" spans="1:26" ht="12.75" customHeight="1">
      <c r="A63" s="8"/>
      <c r="B63" s="8"/>
      <c r="C63" s="8"/>
      <c r="D63" s="917"/>
      <c r="E63" s="8"/>
      <c r="F63" s="8"/>
      <c r="G63" s="8"/>
      <c r="H63" s="8"/>
      <c r="I63" s="917"/>
      <c r="J63" s="917"/>
      <c r="K63" s="8"/>
      <c r="L63" s="8"/>
      <c r="M63" s="8"/>
      <c r="N63" s="8"/>
      <c r="O63" s="8"/>
      <c r="P63" s="8"/>
      <c r="Q63" s="8"/>
      <c r="R63" s="8"/>
      <c r="S63" s="8"/>
      <c r="T63" s="8"/>
      <c r="U63" s="8"/>
      <c r="V63" s="8"/>
      <c r="W63" s="8"/>
      <c r="X63" s="8"/>
      <c r="Y63" s="8"/>
      <c r="Z63" s="8"/>
    </row>
    <row r="64" spans="1:26" ht="12.75" customHeight="1">
      <c r="A64" s="8"/>
      <c r="B64" s="8"/>
      <c r="C64" s="8"/>
      <c r="D64" s="917"/>
      <c r="E64" s="8"/>
      <c r="F64" s="8"/>
      <c r="G64" s="8"/>
      <c r="H64" s="8"/>
      <c r="I64" s="917"/>
      <c r="J64" s="917"/>
      <c r="K64" s="8"/>
      <c r="L64" s="8"/>
      <c r="M64" s="8"/>
      <c r="N64" s="8"/>
      <c r="O64" s="8"/>
      <c r="P64" s="8"/>
      <c r="Q64" s="8"/>
      <c r="R64" s="8"/>
      <c r="S64" s="8"/>
      <c r="T64" s="8"/>
      <c r="U64" s="8"/>
      <c r="V64" s="8"/>
      <c r="W64" s="8"/>
      <c r="X64" s="8"/>
      <c r="Y64" s="8"/>
      <c r="Z64" s="8"/>
    </row>
    <row r="65" spans="1:26" ht="12.75" customHeight="1">
      <c r="A65" s="8"/>
      <c r="B65" s="8"/>
      <c r="C65" s="8"/>
      <c r="D65" s="917"/>
      <c r="E65" s="8"/>
      <c r="F65" s="8"/>
      <c r="G65" s="8"/>
      <c r="H65" s="8"/>
      <c r="I65" s="917"/>
      <c r="J65" s="917"/>
      <c r="K65" s="8"/>
      <c r="L65" s="8"/>
      <c r="M65" s="8"/>
      <c r="N65" s="8"/>
      <c r="O65" s="8"/>
      <c r="P65" s="8"/>
      <c r="Q65" s="8"/>
      <c r="R65" s="8"/>
      <c r="S65" s="8"/>
      <c r="T65" s="8"/>
      <c r="U65" s="8"/>
      <c r="V65" s="8"/>
      <c r="W65" s="8"/>
      <c r="X65" s="8"/>
      <c r="Y65" s="8"/>
      <c r="Z65" s="8"/>
    </row>
    <row r="66" spans="1:26" ht="12.75" customHeight="1">
      <c r="A66" s="8"/>
      <c r="B66" s="8"/>
      <c r="C66" s="8"/>
      <c r="D66" s="917"/>
      <c r="E66" s="8"/>
      <c r="F66" s="8"/>
      <c r="G66" s="8"/>
      <c r="H66" s="8"/>
      <c r="I66" s="917"/>
      <c r="J66" s="917"/>
      <c r="K66" s="8"/>
      <c r="L66" s="8"/>
      <c r="M66" s="8"/>
      <c r="N66" s="8"/>
      <c r="O66" s="8"/>
      <c r="P66" s="8"/>
      <c r="Q66" s="8"/>
      <c r="R66" s="8"/>
      <c r="S66" s="8"/>
      <c r="T66" s="8"/>
      <c r="U66" s="8"/>
      <c r="V66" s="8"/>
      <c r="W66" s="8"/>
      <c r="X66" s="8"/>
      <c r="Y66" s="8"/>
      <c r="Z66" s="8"/>
    </row>
    <row r="67" spans="1:26" ht="12.75" customHeight="1">
      <c r="A67" s="8"/>
      <c r="B67" s="8"/>
      <c r="C67" s="8"/>
      <c r="D67" s="917"/>
      <c r="E67" s="8"/>
      <c r="F67" s="8"/>
      <c r="G67" s="8"/>
      <c r="H67" s="8"/>
      <c r="I67" s="917"/>
      <c r="J67" s="917"/>
      <c r="K67" s="8"/>
      <c r="L67" s="8"/>
      <c r="M67" s="8"/>
      <c r="N67" s="8"/>
      <c r="O67" s="8"/>
      <c r="P67" s="8"/>
      <c r="Q67" s="8"/>
      <c r="R67" s="8"/>
      <c r="S67" s="8"/>
      <c r="T67" s="8"/>
      <c r="U67" s="8"/>
      <c r="V67" s="8"/>
      <c r="W67" s="8"/>
      <c r="X67" s="8"/>
      <c r="Y67" s="8"/>
      <c r="Z67" s="8"/>
    </row>
    <row r="68" spans="1:26" ht="12.75" customHeight="1">
      <c r="A68" s="8"/>
      <c r="B68" s="8"/>
      <c r="C68" s="8"/>
      <c r="D68" s="917"/>
      <c r="E68" s="8"/>
      <c r="F68" s="8"/>
      <c r="G68" s="8"/>
      <c r="H68" s="8"/>
      <c r="I68" s="917"/>
      <c r="J68" s="917"/>
      <c r="K68" s="8"/>
      <c r="L68" s="8"/>
      <c r="M68" s="8"/>
      <c r="N68" s="8"/>
      <c r="O68" s="8"/>
      <c r="P68" s="8"/>
      <c r="Q68" s="8"/>
      <c r="R68" s="8"/>
      <c r="S68" s="8"/>
      <c r="T68" s="8"/>
      <c r="U68" s="8"/>
      <c r="V68" s="8"/>
      <c r="W68" s="8"/>
      <c r="X68" s="8"/>
      <c r="Y68" s="8"/>
      <c r="Z68" s="8"/>
    </row>
    <row r="69" spans="1:26" ht="12.75" customHeight="1">
      <c r="A69" s="8"/>
      <c r="B69" s="8"/>
      <c r="C69" s="8"/>
      <c r="D69" s="917"/>
      <c r="E69" s="8"/>
      <c r="F69" s="8"/>
      <c r="G69" s="8"/>
      <c r="H69" s="8"/>
      <c r="I69" s="917"/>
      <c r="J69" s="917"/>
      <c r="K69" s="8"/>
      <c r="L69" s="8"/>
      <c r="M69" s="8"/>
      <c r="N69" s="8"/>
      <c r="O69" s="8"/>
      <c r="P69" s="8"/>
      <c r="Q69" s="8"/>
      <c r="R69" s="8"/>
      <c r="S69" s="8"/>
      <c r="T69" s="8"/>
      <c r="U69" s="8"/>
      <c r="V69" s="8"/>
      <c r="W69" s="8"/>
      <c r="X69" s="8"/>
      <c r="Y69" s="8"/>
      <c r="Z69" s="8"/>
    </row>
    <row r="70" spans="1:26" ht="12.75" customHeight="1">
      <c r="A70" s="8"/>
      <c r="B70" s="8"/>
      <c r="C70" s="8"/>
      <c r="D70" s="917"/>
      <c r="E70" s="8"/>
      <c r="F70" s="8"/>
      <c r="G70" s="8"/>
      <c r="H70" s="8"/>
      <c r="I70" s="917"/>
      <c r="J70" s="917"/>
      <c r="K70" s="8"/>
      <c r="L70" s="8"/>
      <c r="M70" s="8"/>
      <c r="N70" s="8"/>
      <c r="O70" s="8"/>
      <c r="P70" s="8"/>
      <c r="Q70" s="8"/>
      <c r="R70" s="8"/>
      <c r="S70" s="8"/>
      <c r="T70" s="8"/>
      <c r="U70" s="8"/>
      <c r="V70" s="8"/>
      <c r="W70" s="8"/>
      <c r="X70" s="8"/>
      <c r="Y70" s="8"/>
      <c r="Z70" s="8"/>
    </row>
    <row r="71" spans="1:26" ht="12.75" customHeight="1">
      <c r="A71" s="8"/>
      <c r="B71" s="8"/>
      <c r="C71" s="8"/>
      <c r="D71" s="917"/>
      <c r="E71" s="8"/>
      <c r="F71" s="8"/>
      <c r="G71" s="8"/>
      <c r="H71" s="8"/>
      <c r="I71" s="917"/>
      <c r="J71" s="917"/>
      <c r="K71" s="8"/>
      <c r="L71" s="8"/>
      <c r="M71" s="8"/>
      <c r="N71" s="8"/>
      <c r="O71" s="8"/>
      <c r="P71" s="8"/>
      <c r="Q71" s="8"/>
      <c r="R71" s="8"/>
      <c r="S71" s="8"/>
      <c r="T71" s="8"/>
      <c r="U71" s="8"/>
      <c r="V71" s="8"/>
      <c r="W71" s="8"/>
      <c r="X71" s="8"/>
      <c r="Y71" s="8"/>
      <c r="Z71" s="8"/>
    </row>
    <row r="72" spans="1:26" ht="12.75" customHeight="1">
      <c r="A72" s="8"/>
      <c r="B72" s="8"/>
      <c r="C72" s="8"/>
      <c r="D72" s="917"/>
      <c r="E72" s="8"/>
      <c r="F72" s="8"/>
      <c r="G72" s="8"/>
      <c r="H72" s="8"/>
      <c r="I72" s="917"/>
      <c r="J72" s="917"/>
      <c r="K72" s="8"/>
      <c r="L72" s="8"/>
      <c r="M72" s="8"/>
      <c r="N72" s="8"/>
      <c r="O72" s="8"/>
      <c r="P72" s="8"/>
      <c r="Q72" s="8"/>
      <c r="R72" s="8"/>
      <c r="S72" s="8"/>
      <c r="T72" s="8"/>
      <c r="U72" s="8"/>
      <c r="V72" s="8"/>
      <c r="W72" s="8"/>
      <c r="X72" s="8"/>
      <c r="Y72" s="8"/>
      <c r="Z72" s="8"/>
    </row>
    <row r="73" spans="1:26" ht="12.75" customHeight="1">
      <c r="A73" s="8"/>
      <c r="B73" s="8"/>
      <c r="C73" s="8"/>
      <c r="D73" s="917"/>
      <c r="E73" s="8"/>
      <c r="F73" s="8"/>
      <c r="G73" s="8"/>
      <c r="H73" s="8"/>
      <c r="I73" s="917"/>
      <c r="J73" s="917"/>
      <c r="K73" s="8"/>
      <c r="L73" s="8"/>
      <c r="M73" s="8"/>
      <c r="N73" s="8"/>
      <c r="O73" s="8"/>
      <c r="P73" s="8"/>
      <c r="Q73" s="8"/>
      <c r="R73" s="8"/>
      <c r="S73" s="8"/>
      <c r="T73" s="8"/>
      <c r="U73" s="8"/>
      <c r="V73" s="8"/>
      <c r="W73" s="8"/>
      <c r="X73" s="8"/>
      <c r="Y73" s="8"/>
      <c r="Z73" s="8"/>
    </row>
    <row r="74" spans="1:26" ht="12.75" customHeight="1">
      <c r="A74" s="8"/>
      <c r="B74" s="8"/>
      <c r="C74" s="8"/>
      <c r="D74" s="917"/>
      <c r="E74" s="8"/>
      <c r="F74" s="8"/>
      <c r="G74" s="8"/>
      <c r="H74" s="8"/>
      <c r="I74" s="917"/>
      <c r="J74" s="917"/>
      <c r="K74" s="8"/>
      <c r="L74" s="8"/>
      <c r="M74" s="8"/>
      <c r="N74" s="8"/>
      <c r="O74" s="8"/>
      <c r="P74" s="8"/>
      <c r="Q74" s="8"/>
      <c r="R74" s="8"/>
      <c r="S74" s="8"/>
      <c r="T74" s="8"/>
      <c r="U74" s="8"/>
      <c r="V74" s="8"/>
      <c r="W74" s="8"/>
      <c r="X74" s="8"/>
      <c r="Y74" s="8"/>
      <c r="Z74" s="8"/>
    </row>
    <row r="75" spans="1:26" ht="12.75" customHeight="1">
      <c r="A75" s="8"/>
      <c r="B75" s="8"/>
      <c r="C75" s="8"/>
      <c r="D75" s="917"/>
      <c r="E75" s="8"/>
      <c r="F75" s="8"/>
      <c r="G75" s="8"/>
      <c r="H75" s="8"/>
      <c r="I75" s="917"/>
      <c r="J75" s="917"/>
      <c r="K75" s="8"/>
      <c r="L75" s="8"/>
      <c r="M75" s="8"/>
      <c r="N75" s="8"/>
      <c r="O75" s="8"/>
      <c r="P75" s="8"/>
      <c r="Q75" s="8"/>
      <c r="R75" s="8"/>
      <c r="S75" s="8"/>
      <c r="T75" s="8"/>
      <c r="U75" s="8"/>
      <c r="V75" s="8"/>
      <c r="W75" s="8"/>
      <c r="X75" s="8"/>
      <c r="Y75" s="8"/>
      <c r="Z75" s="8"/>
    </row>
    <row r="76" spans="1:26" ht="12.75" customHeight="1">
      <c r="A76" s="8"/>
      <c r="B76" s="8"/>
      <c r="C76" s="8"/>
      <c r="D76" s="917"/>
      <c r="E76" s="8"/>
      <c r="F76" s="8"/>
      <c r="G76" s="8"/>
      <c r="H76" s="8"/>
      <c r="I76" s="917"/>
      <c r="J76" s="917"/>
      <c r="K76" s="8"/>
      <c r="L76" s="8"/>
      <c r="M76" s="8"/>
      <c r="N76" s="8"/>
      <c r="O76" s="8"/>
      <c r="P76" s="8"/>
      <c r="Q76" s="8"/>
      <c r="R76" s="8"/>
      <c r="S76" s="8"/>
      <c r="T76" s="8"/>
      <c r="U76" s="8"/>
      <c r="V76" s="8"/>
      <c r="W76" s="8"/>
      <c r="X76" s="8"/>
      <c r="Y76" s="8"/>
      <c r="Z76" s="8"/>
    </row>
    <row r="77" spans="1:26" ht="12.75" customHeight="1">
      <c r="A77" s="8"/>
      <c r="B77" s="8"/>
      <c r="C77" s="8"/>
      <c r="D77" s="917"/>
      <c r="E77" s="8"/>
      <c r="F77" s="8"/>
      <c r="G77" s="8"/>
      <c r="H77" s="8"/>
      <c r="I77" s="917"/>
      <c r="J77" s="917"/>
      <c r="K77" s="8"/>
      <c r="L77" s="8"/>
      <c r="M77" s="8"/>
      <c r="N77" s="8"/>
      <c r="O77" s="8"/>
      <c r="P77" s="8"/>
      <c r="Q77" s="8"/>
      <c r="R77" s="8"/>
      <c r="S77" s="8"/>
      <c r="T77" s="8"/>
      <c r="U77" s="8"/>
      <c r="V77" s="8"/>
      <c r="W77" s="8"/>
      <c r="X77" s="8"/>
      <c r="Y77" s="8"/>
      <c r="Z77" s="8"/>
    </row>
    <row r="78" spans="1:26" ht="12.75" customHeight="1">
      <c r="A78" s="8"/>
      <c r="B78" s="8"/>
      <c r="C78" s="8"/>
      <c r="D78" s="917"/>
      <c r="E78" s="8"/>
      <c r="F78" s="8"/>
      <c r="G78" s="8"/>
      <c r="H78" s="8"/>
      <c r="I78" s="917"/>
      <c r="J78" s="917"/>
      <c r="K78" s="8"/>
      <c r="L78" s="8"/>
      <c r="M78" s="8"/>
      <c r="N78" s="8"/>
      <c r="O78" s="8"/>
      <c r="P78" s="8"/>
      <c r="Q78" s="8"/>
      <c r="R78" s="8"/>
      <c r="S78" s="8"/>
      <c r="T78" s="8"/>
      <c r="U78" s="8"/>
      <c r="V78" s="8"/>
      <c r="W78" s="8"/>
      <c r="X78" s="8"/>
      <c r="Y78" s="8"/>
      <c r="Z78" s="8"/>
    </row>
    <row r="79" spans="1:26" ht="12.75" customHeight="1">
      <c r="A79" s="8"/>
      <c r="B79" s="8"/>
      <c r="C79" s="8"/>
      <c r="D79" s="917"/>
      <c r="E79" s="8"/>
      <c r="F79" s="8"/>
      <c r="G79" s="8"/>
      <c r="H79" s="8"/>
      <c r="I79" s="917"/>
      <c r="J79" s="917"/>
      <c r="K79" s="8"/>
      <c r="L79" s="8"/>
      <c r="M79" s="8"/>
      <c r="N79" s="8"/>
      <c r="O79" s="8"/>
      <c r="P79" s="8"/>
      <c r="Q79" s="8"/>
      <c r="R79" s="8"/>
      <c r="S79" s="8"/>
      <c r="T79" s="8"/>
      <c r="U79" s="8"/>
      <c r="V79" s="8"/>
      <c r="W79" s="8"/>
      <c r="X79" s="8"/>
      <c r="Y79" s="8"/>
      <c r="Z79" s="8"/>
    </row>
    <row r="80" spans="1:26" ht="12.75" customHeight="1">
      <c r="A80" s="8"/>
      <c r="B80" s="8"/>
      <c r="C80" s="8"/>
      <c r="D80" s="917"/>
      <c r="E80" s="8"/>
      <c r="F80" s="8"/>
      <c r="G80" s="8"/>
      <c r="H80" s="8"/>
      <c r="I80" s="917"/>
      <c r="J80" s="917"/>
      <c r="K80" s="8"/>
      <c r="L80" s="8"/>
      <c r="M80" s="8"/>
      <c r="N80" s="8"/>
      <c r="O80" s="8"/>
      <c r="P80" s="8"/>
      <c r="Q80" s="8"/>
      <c r="R80" s="8"/>
      <c r="S80" s="8"/>
      <c r="T80" s="8"/>
      <c r="U80" s="8"/>
      <c r="V80" s="8"/>
      <c r="W80" s="8"/>
      <c r="X80" s="8"/>
      <c r="Y80" s="8"/>
      <c r="Z80" s="8"/>
    </row>
    <row r="81" spans="1:26" ht="12.75" customHeight="1">
      <c r="A81" s="8"/>
      <c r="B81" s="8"/>
      <c r="C81" s="8"/>
      <c r="D81" s="917"/>
      <c r="E81" s="8"/>
      <c r="F81" s="8"/>
      <c r="G81" s="8"/>
      <c r="H81" s="8"/>
      <c r="I81" s="917"/>
      <c r="J81" s="917"/>
      <c r="K81" s="8"/>
      <c r="L81" s="8"/>
      <c r="M81" s="8"/>
      <c r="N81" s="8"/>
      <c r="O81" s="8"/>
      <c r="P81" s="8"/>
      <c r="Q81" s="8"/>
      <c r="R81" s="8"/>
      <c r="S81" s="8"/>
      <c r="T81" s="8"/>
      <c r="U81" s="8"/>
      <c r="V81" s="8"/>
      <c r="W81" s="8"/>
      <c r="X81" s="8"/>
      <c r="Y81" s="8"/>
      <c r="Z81" s="8"/>
    </row>
    <row r="82" spans="1:26" ht="12.75" customHeight="1">
      <c r="A82" s="8"/>
      <c r="B82" s="8"/>
      <c r="C82" s="8"/>
      <c r="D82" s="917"/>
      <c r="E82" s="8"/>
      <c r="F82" s="8"/>
      <c r="G82" s="8"/>
      <c r="H82" s="8"/>
      <c r="I82" s="917"/>
      <c r="J82" s="917"/>
      <c r="K82" s="8"/>
      <c r="L82" s="8"/>
      <c r="M82" s="8"/>
      <c r="N82" s="8"/>
      <c r="O82" s="8"/>
      <c r="P82" s="8"/>
      <c r="Q82" s="8"/>
      <c r="R82" s="8"/>
      <c r="S82" s="8"/>
      <c r="T82" s="8"/>
      <c r="U82" s="8"/>
      <c r="V82" s="8"/>
      <c r="W82" s="8"/>
      <c r="X82" s="8"/>
      <c r="Y82" s="8"/>
      <c r="Z82" s="8"/>
    </row>
    <row r="83" spans="1:26" ht="12.75" customHeight="1">
      <c r="A83" s="8"/>
      <c r="B83" s="8"/>
      <c r="C83" s="8"/>
      <c r="D83" s="917"/>
      <c r="E83" s="8"/>
      <c r="F83" s="8"/>
      <c r="G83" s="8"/>
      <c r="H83" s="8"/>
      <c r="I83" s="917"/>
      <c r="J83" s="917"/>
      <c r="K83" s="8"/>
      <c r="L83" s="8"/>
      <c r="M83" s="8"/>
      <c r="N83" s="8"/>
      <c r="O83" s="8"/>
      <c r="P83" s="8"/>
      <c r="Q83" s="8"/>
      <c r="R83" s="8"/>
      <c r="S83" s="8"/>
      <c r="T83" s="8"/>
      <c r="U83" s="8"/>
      <c r="V83" s="8"/>
      <c r="W83" s="8"/>
      <c r="X83" s="8"/>
      <c r="Y83" s="8"/>
      <c r="Z83" s="8"/>
    </row>
    <row r="84" spans="1:26" ht="12.75" customHeight="1">
      <c r="A84" s="8"/>
      <c r="B84" s="8"/>
      <c r="C84" s="8"/>
      <c r="D84" s="917"/>
      <c r="E84" s="8"/>
      <c r="F84" s="8"/>
      <c r="G84" s="8"/>
      <c r="H84" s="8"/>
      <c r="I84" s="917"/>
      <c r="J84" s="917"/>
      <c r="K84" s="8"/>
      <c r="L84" s="8"/>
      <c r="M84" s="8"/>
      <c r="N84" s="8"/>
      <c r="O84" s="8"/>
      <c r="P84" s="8"/>
      <c r="Q84" s="8"/>
      <c r="R84" s="8"/>
      <c r="S84" s="8"/>
      <c r="T84" s="8"/>
      <c r="U84" s="8"/>
      <c r="V84" s="8"/>
      <c r="W84" s="8"/>
      <c r="X84" s="8"/>
      <c r="Y84" s="8"/>
      <c r="Z84" s="8"/>
    </row>
    <row r="85" spans="1:26" ht="12.75" customHeight="1">
      <c r="A85" s="8"/>
      <c r="B85" s="8"/>
      <c r="C85" s="8"/>
      <c r="D85" s="917"/>
      <c r="E85" s="8"/>
      <c r="F85" s="8"/>
      <c r="G85" s="8"/>
      <c r="H85" s="8"/>
      <c r="I85" s="917"/>
      <c r="J85" s="917"/>
      <c r="K85" s="8"/>
      <c r="L85" s="8"/>
      <c r="M85" s="8"/>
      <c r="N85" s="8"/>
      <c r="O85" s="8"/>
      <c r="P85" s="8"/>
      <c r="Q85" s="8"/>
      <c r="R85" s="8"/>
      <c r="S85" s="8"/>
      <c r="T85" s="8"/>
      <c r="U85" s="8"/>
      <c r="V85" s="8"/>
      <c r="W85" s="8"/>
      <c r="X85" s="8"/>
      <c r="Y85" s="8"/>
      <c r="Z85" s="8"/>
    </row>
    <row r="86" spans="1:26" ht="12.75" customHeight="1">
      <c r="A86" s="8"/>
      <c r="B86" s="8"/>
      <c r="C86" s="8"/>
      <c r="D86" s="917"/>
      <c r="E86" s="8"/>
      <c r="F86" s="8"/>
      <c r="G86" s="8"/>
      <c r="H86" s="8"/>
      <c r="I86" s="917"/>
      <c r="J86" s="917"/>
      <c r="K86" s="8"/>
      <c r="L86" s="8"/>
      <c r="M86" s="8"/>
      <c r="N86" s="8"/>
      <c r="O86" s="8"/>
      <c r="P86" s="8"/>
      <c r="Q86" s="8"/>
      <c r="R86" s="8"/>
      <c r="S86" s="8"/>
      <c r="T86" s="8"/>
      <c r="U86" s="8"/>
      <c r="V86" s="8"/>
      <c r="W86" s="8"/>
      <c r="X86" s="8"/>
      <c r="Y86" s="8"/>
      <c r="Z86" s="8"/>
    </row>
    <row r="87" spans="1:26" ht="12.75" customHeight="1">
      <c r="A87" s="8"/>
      <c r="B87" s="8"/>
      <c r="C87" s="8"/>
      <c r="D87" s="917"/>
      <c r="E87" s="8"/>
      <c r="F87" s="8"/>
      <c r="G87" s="8"/>
      <c r="H87" s="8"/>
      <c r="I87" s="917"/>
      <c r="J87" s="917"/>
      <c r="K87" s="8"/>
      <c r="L87" s="8"/>
      <c r="M87" s="8"/>
      <c r="N87" s="8"/>
      <c r="O87" s="8"/>
      <c r="P87" s="8"/>
      <c r="Q87" s="8"/>
      <c r="R87" s="8"/>
      <c r="S87" s="8"/>
      <c r="T87" s="8"/>
      <c r="U87" s="8"/>
      <c r="V87" s="8"/>
      <c r="W87" s="8"/>
      <c r="X87" s="8"/>
      <c r="Y87" s="8"/>
      <c r="Z87" s="8"/>
    </row>
    <row r="88" spans="1:26" ht="12.75" customHeight="1">
      <c r="A88" s="8"/>
      <c r="B88" s="8"/>
      <c r="C88" s="8"/>
      <c r="D88" s="917"/>
      <c r="E88" s="8"/>
      <c r="F88" s="8"/>
      <c r="G88" s="8"/>
      <c r="H88" s="8"/>
      <c r="I88" s="917"/>
      <c r="J88" s="917"/>
      <c r="K88" s="8"/>
      <c r="L88" s="8"/>
      <c r="M88" s="8"/>
      <c r="N88" s="8"/>
      <c r="O88" s="8"/>
      <c r="P88" s="8"/>
      <c r="Q88" s="8"/>
      <c r="R88" s="8"/>
      <c r="S88" s="8"/>
      <c r="T88" s="8"/>
      <c r="U88" s="8"/>
      <c r="V88" s="8"/>
      <c r="W88" s="8"/>
      <c r="X88" s="8"/>
      <c r="Y88" s="8"/>
      <c r="Z88" s="8"/>
    </row>
    <row r="89" spans="1:26" ht="12.75" customHeight="1">
      <c r="A89" s="8"/>
      <c r="B89" s="8"/>
      <c r="C89" s="8"/>
      <c r="D89" s="917"/>
      <c r="E89" s="8"/>
      <c r="F89" s="8"/>
      <c r="G89" s="8"/>
      <c r="H89" s="8"/>
      <c r="I89" s="917"/>
      <c r="J89" s="917"/>
      <c r="K89" s="8"/>
      <c r="L89" s="8"/>
      <c r="M89" s="8"/>
      <c r="N89" s="8"/>
      <c r="O89" s="8"/>
      <c r="P89" s="8"/>
      <c r="Q89" s="8"/>
      <c r="R89" s="8"/>
      <c r="S89" s="8"/>
      <c r="T89" s="8"/>
      <c r="U89" s="8"/>
      <c r="V89" s="8"/>
      <c r="W89" s="8"/>
      <c r="X89" s="8"/>
      <c r="Y89" s="8"/>
      <c r="Z89" s="8"/>
    </row>
    <row r="90" spans="1:26" ht="12.75" customHeight="1">
      <c r="A90" s="8"/>
      <c r="B90" s="8"/>
      <c r="C90" s="8"/>
      <c r="D90" s="917"/>
      <c r="E90" s="8"/>
      <c r="F90" s="8"/>
      <c r="G90" s="8"/>
      <c r="H90" s="8"/>
      <c r="I90" s="917"/>
      <c r="J90" s="917"/>
      <c r="K90" s="8"/>
      <c r="L90" s="8"/>
      <c r="M90" s="8"/>
      <c r="N90" s="8"/>
      <c r="O90" s="8"/>
      <c r="P90" s="8"/>
      <c r="Q90" s="8"/>
      <c r="R90" s="8"/>
      <c r="S90" s="8"/>
      <c r="T90" s="8"/>
      <c r="U90" s="8"/>
      <c r="V90" s="8"/>
      <c r="W90" s="8"/>
      <c r="X90" s="8"/>
      <c r="Y90" s="8"/>
      <c r="Z90" s="8"/>
    </row>
    <row r="91" spans="1:26" ht="12.75" customHeight="1">
      <c r="A91" s="8"/>
      <c r="B91" s="8"/>
      <c r="C91" s="8"/>
      <c r="D91" s="917"/>
      <c r="E91" s="8"/>
      <c r="F91" s="8"/>
      <c r="G91" s="8"/>
      <c r="H91" s="8"/>
      <c r="I91" s="917"/>
      <c r="J91" s="917"/>
      <c r="K91" s="8"/>
      <c r="L91" s="8"/>
      <c r="M91" s="8"/>
      <c r="N91" s="8"/>
      <c r="O91" s="8"/>
      <c r="P91" s="8"/>
      <c r="Q91" s="8"/>
      <c r="R91" s="8"/>
      <c r="S91" s="8"/>
      <c r="T91" s="8"/>
      <c r="U91" s="8"/>
      <c r="V91" s="8"/>
      <c r="W91" s="8"/>
      <c r="X91" s="8"/>
      <c r="Y91" s="8"/>
      <c r="Z91" s="8"/>
    </row>
    <row r="92" spans="1:26" ht="12.75" customHeight="1">
      <c r="A92" s="8"/>
      <c r="B92" s="8"/>
      <c r="C92" s="8"/>
      <c r="D92" s="917"/>
      <c r="E92" s="8"/>
      <c r="F92" s="8"/>
      <c r="G92" s="8"/>
      <c r="H92" s="8"/>
      <c r="I92" s="917"/>
      <c r="J92" s="917"/>
      <c r="K92" s="8"/>
      <c r="L92" s="8"/>
      <c r="M92" s="8"/>
      <c r="N92" s="8"/>
      <c r="O92" s="8"/>
      <c r="P92" s="8"/>
      <c r="Q92" s="8"/>
      <c r="R92" s="8"/>
      <c r="S92" s="8"/>
      <c r="T92" s="8"/>
      <c r="U92" s="8"/>
      <c r="V92" s="8"/>
      <c r="W92" s="8"/>
      <c r="X92" s="8"/>
      <c r="Y92" s="8"/>
      <c r="Z92" s="8"/>
    </row>
    <row r="93" spans="1:26" ht="12.75" customHeight="1">
      <c r="A93" s="8"/>
      <c r="B93" s="8"/>
      <c r="C93" s="8"/>
      <c r="D93" s="917"/>
      <c r="E93" s="8"/>
      <c r="F93" s="8"/>
      <c r="G93" s="8"/>
      <c r="H93" s="8"/>
      <c r="I93" s="917"/>
      <c r="J93" s="917"/>
      <c r="K93" s="8"/>
      <c r="L93" s="8"/>
      <c r="M93" s="8"/>
      <c r="N93" s="8"/>
      <c r="O93" s="8"/>
      <c r="P93" s="8"/>
      <c r="Q93" s="8"/>
      <c r="R93" s="8"/>
      <c r="S93" s="8"/>
      <c r="T93" s="8"/>
      <c r="U93" s="8"/>
      <c r="V93" s="8"/>
      <c r="W93" s="8"/>
      <c r="X93" s="8"/>
      <c r="Y93" s="8"/>
      <c r="Z93" s="8"/>
    </row>
    <row r="94" spans="1:26" ht="12.75" customHeight="1">
      <c r="A94" s="8"/>
      <c r="B94" s="8"/>
      <c r="C94" s="8"/>
      <c r="D94" s="917"/>
      <c r="E94" s="8"/>
      <c r="F94" s="8"/>
      <c r="G94" s="8"/>
      <c r="H94" s="8"/>
      <c r="I94" s="917"/>
      <c r="J94" s="917"/>
      <c r="K94" s="8"/>
      <c r="L94" s="8"/>
      <c r="M94" s="8"/>
      <c r="N94" s="8"/>
      <c r="O94" s="8"/>
      <c r="P94" s="8"/>
      <c r="Q94" s="8"/>
      <c r="R94" s="8"/>
      <c r="S94" s="8"/>
      <c r="T94" s="8"/>
      <c r="U94" s="8"/>
      <c r="V94" s="8"/>
      <c r="W94" s="8"/>
      <c r="X94" s="8"/>
      <c r="Y94" s="8"/>
      <c r="Z94" s="8"/>
    </row>
    <row r="95" spans="1:26" ht="12.75" customHeight="1">
      <c r="A95" s="8"/>
      <c r="B95" s="8"/>
      <c r="C95" s="8"/>
      <c r="D95" s="917"/>
      <c r="E95" s="8"/>
      <c r="F95" s="8"/>
      <c r="G95" s="8"/>
      <c r="H95" s="8"/>
      <c r="I95" s="917"/>
      <c r="J95" s="917"/>
      <c r="K95" s="8"/>
      <c r="L95" s="8"/>
      <c r="M95" s="8"/>
      <c r="N95" s="8"/>
      <c r="O95" s="8"/>
      <c r="P95" s="8"/>
      <c r="Q95" s="8"/>
      <c r="R95" s="8"/>
      <c r="S95" s="8"/>
      <c r="T95" s="8"/>
      <c r="U95" s="8"/>
      <c r="V95" s="8"/>
      <c r="W95" s="8"/>
      <c r="X95" s="8"/>
      <c r="Y95" s="8"/>
      <c r="Z95" s="8"/>
    </row>
    <row r="96" spans="1:26" ht="12.75" customHeight="1">
      <c r="A96" s="8"/>
      <c r="B96" s="8"/>
      <c r="C96" s="8"/>
      <c r="D96" s="917"/>
      <c r="E96" s="8"/>
      <c r="F96" s="8"/>
      <c r="G96" s="8"/>
      <c r="H96" s="8"/>
      <c r="I96" s="917"/>
      <c r="J96" s="917"/>
      <c r="K96" s="8"/>
      <c r="L96" s="8"/>
      <c r="M96" s="8"/>
      <c r="N96" s="8"/>
      <c r="O96" s="8"/>
      <c r="P96" s="8"/>
      <c r="Q96" s="8"/>
      <c r="R96" s="8"/>
      <c r="S96" s="8"/>
      <c r="T96" s="8"/>
      <c r="U96" s="8"/>
      <c r="V96" s="8"/>
      <c r="W96" s="8"/>
      <c r="X96" s="8"/>
      <c r="Y96" s="8"/>
      <c r="Z96" s="8"/>
    </row>
    <row r="97" spans="1:26" ht="12.75" customHeight="1">
      <c r="A97" s="8"/>
      <c r="B97" s="8"/>
      <c r="C97" s="8"/>
      <c r="D97" s="917"/>
      <c r="E97" s="8"/>
      <c r="F97" s="8"/>
      <c r="G97" s="8"/>
      <c r="H97" s="8"/>
      <c r="I97" s="917"/>
      <c r="J97" s="917"/>
      <c r="K97" s="8"/>
      <c r="L97" s="8"/>
      <c r="M97" s="8"/>
      <c r="N97" s="8"/>
      <c r="O97" s="8"/>
      <c r="P97" s="8"/>
      <c r="Q97" s="8"/>
      <c r="R97" s="8"/>
      <c r="S97" s="8"/>
      <c r="T97" s="8"/>
      <c r="U97" s="8"/>
      <c r="V97" s="8"/>
      <c r="W97" s="8"/>
      <c r="X97" s="8"/>
      <c r="Y97" s="8"/>
      <c r="Z97" s="8"/>
    </row>
    <row r="98" spans="1:26" ht="12.75" customHeight="1">
      <c r="A98" s="8"/>
      <c r="B98" s="8"/>
      <c r="C98" s="8"/>
      <c r="D98" s="917"/>
      <c r="E98" s="8"/>
      <c r="F98" s="8"/>
      <c r="G98" s="8"/>
      <c r="H98" s="8"/>
      <c r="I98" s="917"/>
      <c r="J98" s="917"/>
      <c r="K98" s="8"/>
      <c r="L98" s="8"/>
      <c r="M98" s="8"/>
      <c r="N98" s="8"/>
      <c r="O98" s="8"/>
      <c r="P98" s="8"/>
      <c r="Q98" s="8"/>
      <c r="R98" s="8"/>
      <c r="S98" s="8"/>
      <c r="T98" s="8"/>
      <c r="U98" s="8"/>
      <c r="V98" s="8"/>
      <c r="W98" s="8"/>
      <c r="X98" s="8"/>
      <c r="Y98" s="8"/>
      <c r="Z98" s="8"/>
    </row>
    <row r="99" spans="1:26" ht="12.75" customHeight="1">
      <c r="A99" s="8"/>
      <c r="B99" s="8"/>
      <c r="C99" s="8"/>
      <c r="D99" s="917"/>
      <c r="E99" s="8"/>
      <c r="F99" s="8"/>
      <c r="G99" s="8"/>
      <c r="H99" s="8"/>
      <c r="I99" s="917"/>
      <c r="J99" s="917"/>
      <c r="K99" s="8"/>
      <c r="L99" s="8"/>
      <c r="M99" s="8"/>
      <c r="N99" s="8"/>
      <c r="O99" s="8"/>
      <c r="P99" s="8"/>
      <c r="Q99" s="8"/>
      <c r="R99" s="8"/>
      <c r="S99" s="8"/>
      <c r="T99" s="8"/>
      <c r="U99" s="8"/>
      <c r="V99" s="8"/>
      <c r="W99" s="8"/>
      <c r="X99" s="8"/>
      <c r="Y99" s="8"/>
      <c r="Z99" s="8"/>
    </row>
    <row r="100" spans="1:26" ht="12.75" customHeight="1">
      <c r="A100" s="8"/>
      <c r="B100" s="8"/>
      <c r="C100" s="8"/>
      <c r="D100" s="917"/>
      <c r="E100" s="8"/>
      <c r="F100" s="8"/>
      <c r="G100" s="8"/>
      <c r="H100" s="8"/>
      <c r="I100" s="917"/>
      <c r="J100" s="917"/>
      <c r="K100" s="8"/>
      <c r="L100" s="8"/>
      <c r="M100" s="8"/>
      <c r="N100" s="8"/>
      <c r="O100" s="8"/>
      <c r="P100" s="8"/>
      <c r="Q100" s="8"/>
      <c r="R100" s="8"/>
      <c r="S100" s="8"/>
      <c r="T100" s="8"/>
      <c r="U100" s="8"/>
      <c r="V100" s="8"/>
      <c r="W100" s="8"/>
      <c r="X100" s="8"/>
      <c r="Y100" s="8"/>
      <c r="Z100" s="8"/>
    </row>
    <row r="101" spans="1:26" ht="12.75" customHeight="1">
      <c r="A101" s="8"/>
      <c r="B101" s="8"/>
      <c r="C101" s="8"/>
      <c r="D101" s="917"/>
      <c r="E101" s="8"/>
      <c r="F101" s="8"/>
      <c r="G101" s="8"/>
      <c r="H101" s="8"/>
      <c r="I101" s="917"/>
      <c r="J101" s="917"/>
      <c r="K101" s="8"/>
      <c r="L101" s="8"/>
      <c r="M101" s="8"/>
      <c r="N101" s="8"/>
      <c r="O101" s="8"/>
      <c r="P101" s="8"/>
      <c r="Q101" s="8"/>
      <c r="R101" s="8"/>
      <c r="S101" s="8"/>
      <c r="T101" s="8"/>
      <c r="U101" s="8"/>
      <c r="V101" s="8"/>
      <c r="W101" s="8"/>
      <c r="X101" s="8"/>
      <c r="Y101" s="8"/>
      <c r="Z101" s="8"/>
    </row>
    <row r="102" spans="1:26" ht="12.75" customHeight="1">
      <c r="A102" s="8"/>
      <c r="B102" s="8"/>
      <c r="C102" s="8"/>
      <c r="D102" s="917"/>
      <c r="E102" s="8"/>
      <c r="F102" s="8"/>
      <c r="G102" s="8"/>
      <c r="H102" s="8"/>
      <c r="I102" s="917"/>
      <c r="J102" s="917"/>
      <c r="K102" s="8"/>
      <c r="L102" s="8"/>
      <c r="M102" s="8"/>
      <c r="N102" s="8"/>
      <c r="O102" s="8"/>
      <c r="P102" s="8"/>
      <c r="Q102" s="8"/>
      <c r="R102" s="8"/>
      <c r="S102" s="8"/>
      <c r="T102" s="8"/>
      <c r="U102" s="8"/>
      <c r="V102" s="8"/>
      <c r="W102" s="8"/>
      <c r="X102" s="8"/>
      <c r="Y102" s="8"/>
      <c r="Z102" s="8"/>
    </row>
    <row r="103" spans="1:26" ht="12.75" customHeight="1">
      <c r="A103" s="8"/>
      <c r="B103" s="8"/>
      <c r="C103" s="8"/>
      <c r="D103" s="917"/>
      <c r="E103" s="8"/>
      <c r="F103" s="8"/>
      <c r="G103" s="8"/>
      <c r="H103" s="8"/>
      <c r="I103" s="917"/>
      <c r="J103" s="917"/>
      <c r="K103" s="8"/>
      <c r="L103" s="8"/>
      <c r="M103" s="8"/>
      <c r="N103" s="8"/>
      <c r="O103" s="8"/>
      <c r="P103" s="8"/>
      <c r="Q103" s="8"/>
      <c r="R103" s="8"/>
      <c r="S103" s="8"/>
      <c r="T103" s="8"/>
      <c r="U103" s="8"/>
      <c r="V103" s="8"/>
      <c r="W103" s="8"/>
      <c r="X103" s="8"/>
      <c r="Y103" s="8"/>
      <c r="Z103" s="8"/>
    </row>
    <row r="104" spans="1:26" ht="12.75" customHeight="1">
      <c r="A104" s="8"/>
      <c r="B104" s="8"/>
      <c r="C104" s="8"/>
      <c r="D104" s="917"/>
      <c r="E104" s="8"/>
      <c r="F104" s="8"/>
      <c r="G104" s="8"/>
      <c r="H104" s="8"/>
      <c r="I104" s="917"/>
      <c r="J104" s="917"/>
      <c r="K104" s="8"/>
      <c r="L104" s="8"/>
      <c r="M104" s="8"/>
      <c r="N104" s="8"/>
      <c r="O104" s="8"/>
      <c r="P104" s="8"/>
      <c r="Q104" s="8"/>
      <c r="R104" s="8"/>
      <c r="S104" s="8"/>
      <c r="T104" s="8"/>
      <c r="U104" s="8"/>
      <c r="V104" s="8"/>
      <c r="W104" s="8"/>
      <c r="X104" s="8"/>
      <c r="Y104" s="8"/>
      <c r="Z104" s="8"/>
    </row>
    <row r="105" spans="1:26" ht="12.75" customHeight="1">
      <c r="A105" s="8"/>
      <c r="B105" s="8"/>
      <c r="C105" s="8"/>
      <c r="D105" s="917"/>
      <c r="E105" s="8"/>
      <c r="F105" s="8"/>
      <c r="G105" s="8"/>
      <c r="H105" s="8"/>
      <c r="I105" s="917"/>
      <c r="J105" s="917"/>
      <c r="K105" s="8"/>
      <c r="L105" s="8"/>
      <c r="M105" s="8"/>
      <c r="N105" s="8"/>
      <c r="O105" s="8"/>
      <c r="P105" s="8"/>
      <c r="Q105" s="8"/>
      <c r="R105" s="8"/>
      <c r="S105" s="8"/>
      <c r="T105" s="8"/>
      <c r="U105" s="8"/>
      <c r="V105" s="8"/>
      <c r="W105" s="8"/>
      <c r="X105" s="8"/>
      <c r="Y105" s="8"/>
      <c r="Z105" s="8"/>
    </row>
    <row r="106" spans="1:26" ht="12.75" customHeight="1">
      <c r="A106" s="8"/>
      <c r="B106" s="8"/>
      <c r="C106" s="8"/>
      <c r="D106" s="917"/>
      <c r="E106" s="8"/>
      <c r="F106" s="8"/>
      <c r="G106" s="8"/>
      <c r="H106" s="8"/>
      <c r="I106" s="917"/>
      <c r="J106" s="917"/>
      <c r="K106" s="8"/>
      <c r="L106" s="8"/>
      <c r="M106" s="8"/>
      <c r="N106" s="8"/>
      <c r="O106" s="8"/>
      <c r="P106" s="8"/>
      <c r="Q106" s="8"/>
      <c r="R106" s="8"/>
      <c r="S106" s="8"/>
      <c r="T106" s="8"/>
      <c r="U106" s="8"/>
      <c r="V106" s="8"/>
      <c r="W106" s="8"/>
      <c r="X106" s="8"/>
      <c r="Y106" s="8"/>
      <c r="Z106" s="8"/>
    </row>
    <row r="107" spans="1:26" ht="12.75" customHeight="1">
      <c r="A107" s="8"/>
      <c r="B107" s="8"/>
      <c r="C107" s="8"/>
      <c r="D107" s="917"/>
      <c r="E107" s="8"/>
      <c r="F107" s="8"/>
      <c r="G107" s="8"/>
      <c r="H107" s="8"/>
      <c r="I107" s="917"/>
      <c r="J107" s="917"/>
      <c r="K107" s="8"/>
      <c r="L107" s="8"/>
      <c r="M107" s="8"/>
      <c r="N107" s="8"/>
      <c r="O107" s="8"/>
      <c r="P107" s="8"/>
      <c r="Q107" s="8"/>
      <c r="R107" s="8"/>
      <c r="S107" s="8"/>
      <c r="T107" s="8"/>
      <c r="U107" s="8"/>
      <c r="V107" s="8"/>
      <c r="W107" s="8"/>
      <c r="X107" s="8"/>
      <c r="Y107" s="8"/>
      <c r="Z107" s="8"/>
    </row>
    <row r="108" spans="1:26" ht="12.75" customHeight="1">
      <c r="A108" s="8"/>
      <c r="B108" s="8"/>
      <c r="C108" s="8"/>
      <c r="D108" s="917"/>
      <c r="E108" s="8"/>
      <c r="F108" s="8"/>
      <c r="G108" s="8"/>
      <c r="H108" s="8"/>
      <c r="I108" s="917"/>
      <c r="J108" s="917"/>
      <c r="K108" s="8"/>
      <c r="L108" s="8"/>
      <c r="M108" s="8"/>
      <c r="N108" s="8"/>
      <c r="O108" s="8"/>
      <c r="P108" s="8"/>
      <c r="Q108" s="8"/>
      <c r="R108" s="8"/>
      <c r="S108" s="8"/>
      <c r="T108" s="8"/>
      <c r="U108" s="8"/>
      <c r="V108" s="8"/>
      <c r="W108" s="8"/>
      <c r="X108" s="8"/>
      <c r="Y108" s="8"/>
      <c r="Z108" s="8"/>
    </row>
    <row r="109" spans="1:26" ht="12.75" customHeight="1">
      <c r="A109" s="8"/>
      <c r="B109" s="8"/>
      <c r="C109" s="8"/>
      <c r="D109" s="917"/>
      <c r="E109" s="8"/>
      <c r="F109" s="8"/>
      <c r="G109" s="8"/>
      <c r="H109" s="8"/>
      <c r="I109" s="917"/>
      <c r="J109" s="917"/>
      <c r="K109" s="8"/>
      <c r="L109" s="8"/>
      <c r="M109" s="8"/>
      <c r="N109" s="8"/>
      <c r="O109" s="8"/>
      <c r="P109" s="8"/>
      <c r="Q109" s="8"/>
      <c r="R109" s="8"/>
      <c r="S109" s="8"/>
      <c r="T109" s="8"/>
      <c r="U109" s="8"/>
      <c r="V109" s="8"/>
      <c r="W109" s="8"/>
      <c r="X109" s="8"/>
      <c r="Y109" s="8"/>
      <c r="Z109" s="8"/>
    </row>
    <row r="110" spans="1:26" ht="12.75" customHeight="1">
      <c r="A110" s="8"/>
      <c r="B110" s="8"/>
      <c r="C110" s="8"/>
      <c r="D110" s="917"/>
      <c r="E110" s="8"/>
      <c r="F110" s="8"/>
      <c r="G110" s="8"/>
      <c r="H110" s="8"/>
      <c r="I110" s="917"/>
      <c r="J110" s="917"/>
      <c r="K110" s="8"/>
      <c r="L110" s="8"/>
      <c r="M110" s="8"/>
      <c r="N110" s="8"/>
      <c r="O110" s="8"/>
      <c r="P110" s="8"/>
      <c r="Q110" s="8"/>
      <c r="R110" s="8"/>
      <c r="S110" s="8"/>
      <c r="T110" s="8"/>
      <c r="U110" s="8"/>
      <c r="V110" s="8"/>
      <c r="W110" s="8"/>
      <c r="X110" s="8"/>
      <c r="Y110" s="8"/>
      <c r="Z110" s="8"/>
    </row>
    <row r="111" spans="1:26" ht="12.75" customHeight="1">
      <c r="A111" s="8"/>
      <c r="B111" s="8"/>
      <c r="C111" s="8"/>
      <c r="D111" s="917"/>
      <c r="E111" s="8"/>
      <c r="F111" s="8"/>
      <c r="G111" s="8"/>
      <c r="H111" s="8"/>
      <c r="I111" s="917"/>
      <c r="J111" s="917"/>
      <c r="K111" s="8"/>
      <c r="L111" s="8"/>
      <c r="M111" s="8"/>
      <c r="N111" s="8"/>
      <c r="O111" s="8"/>
      <c r="P111" s="8"/>
      <c r="Q111" s="8"/>
      <c r="R111" s="8"/>
      <c r="S111" s="8"/>
      <c r="T111" s="8"/>
      <c r="U111" s="8"/>
      <c r="V111" s="8"/>
      <c r="W111" s="8"/>
      <c r="X111" s="8"/>
      <c r="Y111" s="8"/>
      <c r="Z111" s="8"/>
    </row>
    <row r="112" spans="1:26" ht="12.75" customHeight="1">
      <c r="A112" s="8"/>
      <c r="B112" s="8"/>
      <c r="C112" s="8"/>
      <c r="D112" s="917"/>
      <c r="E112" s="8"/>
      <c r="F112" s="8"/>
      <c r="G112" s="8"/>
      <c r="H112" s="8"/>
      <c r="I112" s="917"/>
      <c r="J112" s="917"/>
      <c r="K112" s="8"/>
      <c r="L112" s="8"/>
      <c r="M112" s="8"/>
      <c r="N112" s="8"/>
      <c r="O112" s="8"/>
      <c r="P112" s="8"/>
      <c r="Q112" s="8"/>
      <c r="R112" s="8"/>
      <c r="S112" s="8"/>
      <c r="T112" s="8"/>
      <c r="U112" s="8"/>
      <c r="V112" s="8"/>
      <c r="W112" s="8"/>
      <c r="X112" s="8"/>
      <c r="Y112" s="8"/>
      <c r="Z112" s="8"/>
    </row>
    <row r="113" spans="1:26" ht="12.75" customHeight="1">
      <c r="A113" s="8"/>
      <c r="B113" s="8"/>
      <c r="C113" s="8"/>
      <c r="D113" s="917"/>
      <c r="E113" s="8"/>
      <c r="F113" s="8"/>
      <c r="G113" s="8"/>
      <c r="H113" s="8"/>
      <c r="I113" s="917"/>
      <c r="J113" s="917"/>
      <c r="K113" s="8"/>
      <c r="L113" s="8"/>
      <c r="M113" s="8"/>
      <c r="N113" s="8"/>
      <c r="O113" s="8"/>
      <c r="P113" s="8"/>
      <c r="Q113" s="8"/>
      <c r="R113" s="8"/>
      <c r="S113" s="8"/>
      <c r="T113" s="8"/>
      <c r="U113" s="8"/>
      <c r="V113" s="8"/>
      <c r="W113" s="8"/>
      <c r="X113" s="8"/>
      <c r="Y113" s="8"/>
      <c r="Z113" s="8"/>
    </row>
    <row r="114" spans="1:26" ht="12.75" customHeight="1">
      <c r="A114" s="8"/>
      <c r="B114" s="8"/>
      <c r="C114" s="8"/>
      <c r="D114" s="917"/>
      <c r="E114" s="8"/>
      <c r="F114" s="8"/>
      <c r="G114" s="8"/>
      <c r="H114" s="8"/>
      <c r="I114" s="917"/>
      <c r="J114" s="917"/>
      <c r="K114" s="8"/>
      <c r="L114" s="8"/>
      <c r="M114" s="8"/>
      <c r="N114" s="8"/>
      <c r="O114" s="8"/>
      <c r="P114" s="8"/>
      <c r="Q114" s="8"/>
      <c r="R114" s="8"/>
      <c r="S114" s="8"/>
      <c r="T114" s="8"/>
      <c r="U114" s="8"/>
      <c r="V114" s="8"/>
      <c r="W114" s="8"/>
      <c r="X114" s="8"/>
      <c r="Y114" s="8"/>
      <c r="Z114" s="8"/>
    </row>
    <row r="115" spans="1:26" ht="12.75" customHeight="1">
      <c r="A115" s="8"/>
      <c r="B115" s="8"/>
      <c r="C115" s="8"/>
      <c r="D115" s="917"/>
      <c r="E115" s="8"/>
      <c r="F115" s="8"/>
      <c r="G115" s="8"/>
      <c r="H115" s="8"/>
      <c r="I115" s="917"/>
      <c r="J115" s="917"/>
      <c r="K115" s="8"/>
      <c r="L115" s="8"/>
      <c r="M115" s="8"/>
      <c r="N115" s="8"/>
      <c r="O115" s="8"/>
      <c r="P115" s="8"/>
      <c r="Q115" s="8"/>
      <c r="R115" s="8"/>
      <c r="S115" s="8"/>
      <c r="T115" s="8"/>
      <c r="U115" s="8"/>
      <c r="V115" s="8"/>
      <c r="W115" s="8"/>
      <c r="X115" s="8"/>
      <c r="Y115" s="8"/>
      <c r="Z115" s="8"/>
    </row>
    <row r="116" spans="1:26" ht="12.75" customHeight="1">
      <c r="A116" s="8"/>
      <c r="B116" s="8"/>
      <c r="C116" s="8"/>
      <c r="D116" s="917"/>
      <c r="E116" s="8"/>
      <c r="F116" s="8"/>
      <c r="G116" s="8"/>
      <c r="H116" s="8"/>
      <c r="I116" s="917"/>
      <c r="J116" s="917"/>
      <c r="K116" s="8"/>
      <c r="L116" s="8"/>
      <c r="M116" s="8"/>
      <c r="N116" s="8"/>
      <c r="O116" s="8"/>
      <c r="P116" s="8"/>
      <c r="Q116" s="8"/>
      <c r="R116" s="8"/>
      <c r="S116" s="8"/>
      <c r="T116" s="8"/>
      <c r="U116" s="8"/>
      <c r="V116" s="8"/>
      <c r="W116" s="8"/>
      <c r="X116" s="8"/>
      <c r="Y116" s="8"/>
      <c r="Z116" s="8"/>
    </row>
    <row r="117" spans="1:26" ht="12.75" customHeight="1">
      <c r="A117" s="8"/>
      <c r="B117" s="8"/>
      <c r="C117" s="8"/>
      <c r="D117" s="917"/>
      <c r="E117" s="8"/>
      <c r="F117" s="8"/>
      <c r="G117" s="8"/>
      <c r="H117" s="8"/>
      <c r="I117" s="917"/>
      <c r="J117" s="917"/>
      <c r="K117" s="8"/>
      <c r="L117" s="8"/>
      <c r="M117" s="8"/>
      <c r="N117" s="8"/>
      <c r="O117" s="8"/>
      <c r="P117" s="8"/>
      <c r="Q117" s="8"/>
      <c r="R117" s="8"/>
      <c r="S117" s="8"/>
      <c r="T117" s="8"/>
      <c r="U117" s="8"/>
      <c r="V117" s="8"/>
      <c r="W117" s="8"/>
      <c r="X117" s="8"/>
      <c r="Y117" s="8"/>
      <c r="Z117" s="8"/>
    </row>
    <row r="118" spans="1:26" ht="12.75" customHeight="1">
      <c r="A118" s="8"/>
      <c r="B118" s="8"/>
      <c r="C118" s="8"/>
      <c r="D118" s="917"/>
      <c r="E118" s="8"/>
      <c r="F118" s="8"/>
      <c r="G118" s="8"/>
      <c r="H118" s="8"/>
      <c r="I118" s="917"/>
      <c r="J118" s="917"/>
      <c r="K118" s="8"/>
      <c r="L118" s="8"/>
      <c r="M118" s="8"/>
      <c r="N118" s="8"/>
      <c r="O118" s="8"/>
      <c r="P118" s="8"/>
      <c r="Q118" s="8"/>
      <c r="R118" s="8"/>
      <c r="S118" s="8"/>
      <c r="T118" s="8"/>
      <c r="U118" s="8"/>
      <c r="V118" s="8"/>
      <c r="W118" s="8"/>
      <c r="X118" s="8"/>
      <c r="Y118" s="8"/>
      <c r="Z118" s="8"/>
    </row>
    <row r="119" spans="1:26" ht="12.75" customHeight="1">
      <c r="A119" s="8"/>
      <c r="B119" s="8"/>
      <c r="C119" s="8"/>
      <c r="D119" s="917"/>
      <c r="E119" s="8"/>
      <c r="F119" s="8"/>
      <c r="G119" s="8"/>
      <c r="H119" s="8"/>
      <c r="I119" s="917"/>
      <c r="J119" s="917"/>
      <c r="K119" s="8"/>
      <c r="L119" s="8"/>
      <c r="M119" s="8"/>
      <c r="N119" s="8"/>
      <c r="O119" s="8"/>
      <c r="P119" s="8"/>
      <c r="Q119" s="8"/>
      <c r="R119" s="8"/>
      <c r="S119" s="8"/>
      <c r="T119" s="8"/>
      <c r="U119" s="8"/>
      <c r="V119" s="8"/>
      <c r="W119" s="8"/>
      <c r="X119" s="8"/>
      <c r="Y119" s="8"/>
      <c r="Z119" s="8"/>
    </row>
    <row r="120" spans="1:26" ht="12.75" customHeight="1">
      <c r="A120" s="8"/>
      <c r="B120" s="8"/>
      <c r="C120" s="8"/>
      <c r="D120" s="917"/>
      <c r="E120" s="8"/>
      <c r="F120" s="8"/>
      <c r="G120" s="8"/>
      <c r="H120" s="8"/>
      <c r="I120" s="917"/>
      <c r="J120" s="917"/>
      <c r="K120" s="8"/>
      <c r="L120" s="8"/>
      <c r="M120" s="8"/>
      <c r="N120" s="8"/>
      <c r="O120" s="8"/>
      <c r="P120" s="8"/>
      <c r="Q120" s="8"/>
      <c r="R120" s="8"/>
      <c r="S120" s="8"/>
      <c r="T120" s="8"/>
      <c r="U120" s="8"/>
      <c r="V120" s="8"/>
      <c r="W120" s="8"/>
      <c r="X120" s="8"/>
      <c r="Y120" s="8"/>
      <c r="Z120" s="8"/>
    </row>
    <row r="121" spans="1:26" ht="12.75" customHeight="1">
      <c r="A121" s="8"/>
      <c r="B121" s="8"/>
      <c r="C121" s="8"/>
      <c r="D121" s="917"/>
      <c r="E121" s="8"/>
      <c r="F121" s="8"/>
      <c r="G121" s="8"/>
      <c r="H121" s="8"/>
      <c r="I121" s="917"/>
      <c r="J121" s="917"/>
      <c r="K121" s="8"/>
      <c r="L121" s="8"/>
      <c r="M121" s="8"/>
      <c r="N121" s="8"/>
      <c r="O121" s="8"/>
      <c r="P121" s="8"/>
      <c r="Q121" s="8"/>
      <c r="R121" s="8"/>
      <c r="S121" s="8"/>
      <c r="T121" s="8"/>
      <c r="U121" s="8"/>
      <c r="V121" s="8"/>
      <c r="W121" s="8"/>
      <c r="X121" s="8"/>
      <c r="Y121" s="8"/>
      <c r="Z121" s="8"/>
    </row>
    <row r="122" spans="1:26" ht="12.75" customHeight="1">
      <c r="A122" s="8"/>
      <c r="B122" s="8"/>
      <c r="C122" s="8"/>
      <c r="D122" s="917"/>
      <c r="E122" s="8"/>
      <c r="F122" s="8"/>
      <c r="G122" s="8"/>
      <c r="H122" s="8"/>
      <c r="I122" s="917"/>
      <c r="J122" s="917"/>
      <c r="K122" s="8"/>
      <c r="L122" s="8"/>
      <c r="M122" s="8"/>
      <c r="N122" s="8"/>
      <c r="O122" s="8"/>
      <c r="P122" s="8"/>
      <c r="Q122" s="8"/>
      <c r="R122" s="8"/>
      <c r="S122" s="8"/>
      <c r="T122" s="8"/>
      <c r="U122" s="8"/>
      <c r="V122" s="8"/>
      <c r="W122" s="8"/>
      <c r="X122" s="8"/>
      <c r="Y122" s="8"/>
      <c r="Z122" s="8"/>
    </row>
    <row r="123" spans="1:26" ht="12.75" customHeight="1">
      <c r="A123" s="8"/>
      <c r="B123" s="8"/>
      <c r="C123" s="8"/>
      <c r="D123" s="917"/>
      <c r="E123" s="8"/>
      <c r="F123" s="8"/>
      <c r="G123" s="8"/>
      <c r="H123" s="8"/>
      <c r="I123" s="917"/>
      <c r="J123" s="917"/>
      <c r="K123" s="8"/>
      <c r="L123" s="8"/>
      <c r="M123" s="8"/>
      <c r="N123" s="8"/>
      <c r="O123" s="8"/>
      <c r="P123" s="8"/>
      <c r="Q123" s="8"/>
      <c r="R123" s="8"/>
      <c r="S123" s="8"/>
      <c r="T123" s="8"/>
      <c r="U123" s="8"/>
      <c r="V123" s="8"/>
      <c r="W123" s="8"/>
      <c r="X123" s="8"/>
      <c r="Y123" s="8"/>
      <c r="Z123" s="8"/>
    </row>
    <row r="124" spans="1:26" ht="12.75" customHeight="1">
      <c r="A124" s="8"/>
      <c r="B124" s="8"/>
      <c r="C124" s="8"/>
      <c r="D124" s="917"/>
      <c r="E124" s="8"/>
      <c r="F124" s="8"/>
      <c r="G124" s="8"/>
      <c r="H124" s="8"/>
      <c r="I124" s="917"/>
      <c r="J124" s="917"/>
      <c r="K124" s="8"/>
      <c r="L124" s="8"/>
      <c r="M124" s="8"/>
      <c r="N124" s="8"/>
      <c r="O124" s="8"/>
      <c r="P124" s="8"/>
      <c r="Q124" s="8"/>
      <c r="R124" s="8"/>
      <c r="S124" s="8"/>
      <c r="T124" s="8"/>
      <c r="U124" s="8"/>
      <c r="V124" s="8"/>
      <c r="W124" s="8"/>
      <c r="X124" s="8"/>
      <c r="Y124" s="8"/>
      <c r="Z124" s="8"/>
    </row>
    <row r="125" spans="1:26" ht="12.75" customHeight="1">
      <c r="A125" s="8"/>
      <c r="B125" s="8"/>
      <c r="C125" s="8"/>
      <c r="D125" s="917"/>
      <c r="E125" s="8"/>
      <c r="F125" s="8"/>
      <c r="G125" s="8"/>
      <c r="H125" s="8"/>
      <c r="I125" s="917"/>
      <c r="J125" s="917"/>
      <c r="K125" s="8"/>
      <c r="L125" s="8"/>
      <c r="M125" s="8"/>
      <c r="N125" s="8"/>
      <c r="O125" s="8"/>
      <c r="P125" s="8"/>
      <c r="Q125" s="8"/>
      <c r="R125" s="8"/>
      <c r="S125" s="8"/>
      <c r="T125" s="8"/>
      <c r="U125" s="8"/>
      <c r="V125" s="8"/>
      <c r="W125" s="8"/>
      <c r="X125" s="8"/>
      <c r="Y125" s="8"/>
      <c r="Z125" s="8"/>
    </row>
    <row r="126" spans="1:26" ht="12.75" customHeight="1">
      <c r="A126" s="8"/>
      <c r="B126" s="8"/>
      <c r="C126" s="8"/>
      <c r="D126" s="917"/>
      <c r="E126" s="8"/>
      <c r="F126" s="8"/>
      <c r="G126" s="8"/>
      <c r="H126" s="8"/>
      <c r="I126" s="917"/>
      <c r="J126" s="917"/>
      <c r="K126" s="8"/>
      <c r="L126" s="8"/>
      <c r="M126" s="8"/>
      <c r="N126" s="8"/>
      <c r="O126" s="8"/>
      <c r="P126" s="8"/>
      <c r="Q126" s="8"/>
      <c r="R126" s="8"/>
      <c r="S126" s="8"/>
      <c r="T126" s="8"/>
      <c r="U126" s="8"/>
      <c r="V126" s="8"/>
      <c r="W126" s="8"/>
      <c r="X126" s="8"/>
      <c r="Y126" s="8"/>
      <c r="Z126" s="8"/>
    </row>
    <row r="127" spans="1:26" ht="12.75" customHeight="1">
      <c r="A127" s="8"/>
      <c r="B127" s="8"/>
      <c r="C127" s="8"/>
      <c r="D127" s="917"/>
      <c r="E127" s="8"/>
      <c r="F127" s="8"/>
      <c r="G127" s="8"/>
      <c r="H127" s="8"/>
      <c r="I127" s="917"/>
      <c r="J127" s="917"/>
      <c r="K127" s="8"/>
      <c r="L127" s="8"/>
      <c r="M127" s="8"/>
      <c r="N127" s="8"/>
      <c r="O127" s="8"/>
      <c r="P127" s="8"/>
      <c r="Q127" s="8"/>
      <c r="R127" s="8"/>
      <c r="S127" s="8"/>
      <c r="T127" s="8"/>
      <c r="U127" s="8"/>
      <c r="V127" s="8"/>
      <c r="W127" s="8"/>
      <c r="X127" s="8"/>
      <c r="Y127" s="8"/>
      <c r="Z127" s="8"/>
    </row>
    <row r="128" spans="1:26" ht="12.75" customHeight="1">
      <c r="A128" s="8"/>
      <c r="B128" s="8"/>
      <c r="C128" s="8"/>
      <c r="D128" s="917"/>
      <c r="E128" s="8"/>
      <c r="F128" s="8"/>
      <c r="G128" s="8"/>
      <c r="H128" s="8"/>
      <c r="I128" s="917"/>
      <c r="J128" s="917"/>
      <c r="K128" s="8"/>
      <c r="L128" s="8"/>
      <c r="M128" s="8"/>
      <c r="N128" s="8"/>
      <c r="O128" s="8"/>
      <c r="P128" s="8"/>
      <c r="Q128" s="8"/>
      <c r="R128" s="8"/>
      <c r="S128" s="8"/>
      <c r="T128" s="8"/>
      <c r="U128" s="8"/>
      <c r="V128" s="8"/>
      <c r="W128" s="8"/>
      <c r="X128" s="8"/>
      <c r="Y128" s="8"/>
      <c r="Z128" s="8"/>
    </row>
    <row r="129" spans="1:26" ht="12.75" customHeight="1">
      <c r="A129" s="8"/>
      <c r="B129" s="8"/>
      <c r="C129" s="8"/>
      <c r="D129" s="917"/>
      <c r="E129" s="8"/>
      <c r="F129" s="8"/>
      <c r="G129" s="8"/>
      <c r="H129" s="8"/>
      <c r="I129" s="917"/>
      <c r="J129" s="917"/>
      <c r="K129" s="8"/>
      <c r="L129" s="8"/>
      <c r="M129" s="8"/>
      <c r="N129" s="8"/>
      <c r="O129" s="8"/>
      <c r="P129" s="8"/>
      <c r="Q129" s="8"/>
      <c r="R129" s="8"/>
      <c r="S129" s="8"/>
      <c r="T129" s="8"/>
      <c r="U129" s="8"/>
      <c r="V129" s="8"/>
      <c r="W129" s="8"/>
      <c r="X129" s="8"/>
      <c r="Y129" s="8"/>
      <c r="Z129" s="8"/>
    </row>
    <row r="130" spans="1:26" ht="12.75" customHeight="1">
      <c r="A130" s="8"/>
      <c r="B130" s="8"/>
      <c r="C130" s="8"/>
      <c r="D130" s="917"/>
      <c r="E130" s="8"/>
      <c r="F130" s="8"/>
      <c r="G130" s="8"/>
      <c r="H130" s="8"/>
      <c r="I130" s="917"/>
      <c r="J130" s="917"/>
      <c r="K130" s="8"/>
      <c r="L130" s="8"/>
      <c r="M130" s="8"/>
      <c r="N130" s="8"/>
      <c r="O130" s="8"/>
      <c r="P130" s="8"/>
      <c r="Q130" s="8"/>
      <c r="R130" s="8"/>
      <c r="S130" s="8"/>
      <c r="T130" s="8"/>
      <c r="U130" s="8"/>
      <c r="V130" s="8"/>
      <c r="W130" s="8"/>
      <c r="X130" s="8"/>
      <c r="Y130" s="8"/>
      <c r="Z130" s="8"/>
    </row>
    <row r="131" spans="1:26" ht="12.75" customHeight="1">
      <c r="A131" s="8"/>
      <c r="B131" s="8"/>
      <c r="C131" s="8"/>
      <c r="D131" s="917"/>
      <c r="E131" s="8"/>
      <c r="F131" s="8"/>
      <c r="G131" s="8"/>
      <c r="H131" s="8"/>
      <c r="I131" s="917"/>
      <c r="J131" s="917"/>
      <c r="K131" s="8"/>
      <c r="L131" s="8"/>
      <c r="M131" s="8"/>
      <c r="N131" s="8"/>
      <c r="O131" s="8"/>
      <c r="P131" s="8"/>
      <c r="Q131" s="8"/>
      <c r="R131" s="8"/>
      <c r="S131" s="8"/>
      <c r="T131" s="8"/>
      <c r="U131" s="8"/>
      <c r="V131" s="8"/>
      <c r="W131" s="8"/>
      <c r="X131" s="8"/>
      <c r="Y131" s="8"/>
      <c r="Z131" s="8"/>
    </row>
    <row r="132" spans="1:26" ht="12.75" customHeight="1">
      <c r="A132" s="8"/>
      <c r="B132" s="8"/>
      <c r="C132" s="8"/>
      <c r="D132" s="917"/>
      <c r="E132" s="8"/>
      <c r="F132" s="8"/>
      <c r="G132" s="8"/>
      <c r="H132" s="8"/>
      <c r="I132" s="917"/>
      <c r="J132" s="917"/>
      <c r="K132" s="8"/>
      <c r="L132" s="8"/>
      <c r="M132" s="8"/>
      <c r="N132" s="8"/>
      <c r="O132" s="8"/>
      <c r="P132" s="8"/>
      <c r="Q132" s="8"/>
      <c r="R132" s="8"/>
      <c r="S132" s="8"/>
      <c r="T132" s="8"/>
      <c r="U132" s="8"/>
      <c r="V132" s="8"/>
      <c r="W132" s="8"/>
      <c r="X132" s="8"/>
      <c r="Y132" s="8"/>
      <c r="Z132" s="8"/>
    </row>
    <row r="133" spans="1:26" ht="12.75" customHeight="1">
      <c r="A133" s="8"/>
      <c r="B133" s="8"/>
      <c r="C133" s="8"/>
      <c r="D133" s="917"/>
      <c r="E133" s="8"/>
      <c r="F133" s="8"/>
      <c r="G133" s="8"/>
      <c r="H133" s="8"/>
      <c r="I133" s="917"/>
      <c r="J133" s="917"/>
      <c r="K133" s="8"/>
      <c r="L133" s="8"/>
      <c r="M133" s="8"/>
      <c r="N133" s="8"/>
      <c r="O133" s="8"/>
      <c r="P133" s="8"/>
      <c r="Q133" s="8"/>
      <c r="R133" s="8"/>
      <c r="S133" s="8"/>
      <c r="T133" s="8"/>
      <c r="U133" s="8"/>
      <c r="V133" s="8"/>
      <c r="W133" s="8"/>
      <c r="X133" s="8"/>
      <c r="Y133" s="8"/>
      <c r="Z133" s="8"/>
    </row>
    <row r="134" spans="1:26" ht="12.75" customHeight="1">
      <c r="A134" s="8"/>
      <c r="B134" s="8"/>
      <c r="C134" s="8"/>
      <c r="D134" s="917"/>
      <c r="E134" s="8"/>
      <c r="F134" s="8"/>
      <c r="G134" s="8"/>
      <c r="H134" s="8"/>
      <c r="I134" s="917"/>
      <c r="J134" s="917"/>
      <c r="K134" s="8"/>
      <c r="L134" s="8"/>
      <c r="M134" s="8"/>
      <c r="N134" s="8"/>
      <c r="O134" s="8"/>
      <c r="P134" s="8"/>
      <c r="Q134" s="8"/>
      <c r="R134" s="8"/>
      <c r="S134" s="8"/>
      <c r="T134" s="8"/>
      <c r="U134" s="8"/>
      <c r="V134" s="8"/>
      <c r="W134" s="8"/>
      <c r="X134" s="8"/>
      <c r="Y134" s="8"/>
      <c r="Z134" s="8"/>
    </row>
    <row r="135" spans="1:26" ht="12.75" customHeight="1">
      <c r="A135" s="8"/>
      <c r="B135" s="8"/>
      <c r="C135" s="8"/>
      <c r="D135" s="917"/>
      <c r="E135" s="8"/>
      <c r="F135" s="8"/>
      <c r="G135" s="8"/>
      <c r="H135" s="8"/>
      <c r="I135" s="917"/>
      <c r="J135" s="917"/>
      <c r="K135" s="8"/>
      <c r="L135" s="8"/>
      <c r="M135" s="8"/>
      <c r="N135" s="8"/>
      <c r="O135" s="8"/>
      <c r="P135" s="8"/>
      <c r="Q135" s="8"/>
      <c r="R135" s="8"/>
      <c r="S135" s="8"/>
      <c r="T135" s="8"/>
      <c r="U135" s="8"/>
      <c r="V135" s="8"/>
      <c r="W135" s="8"/>
      <c r="X135" s="8"/>
      <c r="Y135" s="8"/>
      <c r="Z135" s="8"/>
    </row>
    <row r="136" spans="1:26" ht="12.75" customHeight="1">
      <c r="A136" s="8"/>
      <c r="B136" s="8"/>
      <c r="C136" s="8"/>
      <c r="D136" s="917"/>
      <c r="E136" s="8"/>
      <c r="F136" s="8"/>
      <c r="G136" s="8"/>
      <c r="H136" s="8"/>
      <c r="I136" s="917"/>
      <c r="J136" s="917"/>
      <c r="K136" s="8"/>
      <c r="L136" s="8"/>
      <c r="M136" s="8"/>
      <c r="N136" s="8"/>
      <c r="O136" s="8"/>
      <c r="P136" s="8"/>
      <c r="Q136" s="8"/>
      <c r="R136" s="8"/>
      <c r="S136" s="8"/>
      <c r="T136" s="8"/>
      <c r="U136" s="8"/>
      <c r="V136" s="8"/>
      <c r="W136" s="8"/>
      <c r="X136" s="8"/>
      <c r="Y136" s="8"/>
      <c r="Z136" s="8"/>
    </row>
    <row r="137" spans="1:26" ht="12.75" customHeight="1">
      <c r="A137" s="8"/>
      <c r="B137" s="8"/>
      <c r="C137" s="8"/>
      <c r="D137" s="917"/>
      <c r="E137" s="8"/>
      <c r="F137" s="8"/>
      <c r="G137" s="8"/>
      <c r="H137" s="8"/>
      <c r="I137" s="917"/>
      <c r="J137" s="917"/>
      <c r="K137" s="8"/>
      <c r="L137" s="8"/>
      <c r="M137" s="8"/>
      <c r="N137" s="8"/>
      <c r="O137" s="8"/>
      <c r="P137" s="8"/>
      <c r="Q137" s="8"/>
      <c r="R137" s="8"/>
      <c r="S137" s="8"/>
      <c r="T137" s="8"/>
      <c r="U137" s="8"/>
      <c r="V137" s="8"/>
      <c r="W137" s="8"/>
      <c r="X137" s="8"/>
      <c r="Y137" s="8"/>
      <c r="Z137" s="8"/>
    </row>
    <row r="138" spans="1:26" ht="12.75" customHeight="1">
      <c r="A138" s="8"/>
      <c r="B138" s="8"/>
      <c r="C138" s="8"/>
      <c r="D138" s="917"/>
      <c r="E138" s="8"/>
      <c r="F138" s="8"/>
      <c r="G138" s="8"/>
      <c r="H138" s="8"/>
      <c r="I138" s="917"/>
      <c r="J138" s="917"/>
      <c r="K138" s="8"/>
      <c r="L138" s="8"/>
      <c r="M138" s="8"/>
      <c r="N138" s="8"/>
      <c r="O138" s="8"/>
      <c r="P138" s="8"/>
      <c r="Q138" s="8"/>
      <c r="R138" s="8"/>
      <c r="S138" s="8"/>
      <c r="T138" s="8"/>
      <c r="U138" s="8"/>
      <c r="V138" s="8"/>
      <c r="W138" s="8"/>
      <c r="X138" s="8"/>
      <c r="Y138" s="8"/>
      <c r="Z138" s="8"/>
    </row>
    <row r="139" spans="1:26" ht="12.75" customHeight="1">
      <c r="A139" s="8"/>
      <c r="B139" s="8"/>
      <c r="C139" s="8"/>
      <c r="D139" s="917"/>
      <c r="E139" s="8"/>
      <c r="F139" s="8"/>
      <c r="G139" s="8"/>
      <c r="H139" s="8"/>
      <c r="I139" s="917"/>
      <c r="J139" s="917"/>
      <c r="K139" s="8"/>
      <c r="L139" s="8"/>
      <c r="M139" s="8"/>
      <c r="N139" s="8"/>
      <c r="O139" s="8"/>
      <c r="P139" s="8"/>
      <c r="Q139" s="8"/>
      <c r="R139" s="8"/>
      <c r="S139" s="8"/>
      <c r="T139" s="8"/>
      <c r="U139" s="8"/>
      <c r="V139" s="8"/>
      <c r="W139" s="8"/>
      <c r="X139" s="8"/>
      <c r="Y139" s="8"/>
      <c r="Z139" s="8"/>
    </row>
    <row r="140" spans="1:26" ht="12.75" customHeight="1">
      <c r="A140" s="8"/>
      <c r="B140" s="8"/>
      <c r="C140" s="8"/>
      <c r="D140" s="917"/>
      <c r="E140" s="8"/>
      <c r="F140" s="8"/>
      <c r="G140" s="8"/>
      <c r="H140" s="8"/>
      <c r="I140" s="917"/>
      <c r="J140" s="917"/>
      <c r="K140" s="8"/>
      <c r="L140" s="8"/>
      <c r="M140" s="8"/>
      <c r="N140" s="8"/>
      <c r="O140" s="8"/>
      <c r="P140" s="8"/>
      <c r="Q140" s="8"/>
      <c r="R140" s="8"/>
      <c r="S140" s="8"/>
      <c r="T140" s="8"/>
      <c r="U140" s="8"/>
      <c r="V140" s="8"/>
      <c r="W140" s="8"/>
      <c r="X140" s="8"/>
      <c r="Y140" s="8"/>
      <c r="Z140" s="8"/>
    </row>
    <row r="141" spans="1:26" ht="12.75" customHeight="1">
      <c r="A141" s="8"/>
      <c r="B141" s="8"/>
      <c r="C141" s="8"/>
      <c r="D141" s="917"/>
      <c r="E141" s="8"/>
      <c r="F141" s="8"/>
      <c r="G141" s="8"/>
      <c r="H141" s="8"/>
      <c r="I141" s="917"/>
      <c r="J141" s="917"/>
      <c r="K141" s="8"/>
      <c r="L141" s="8"/>
      <c r="M141" s="8"/>
      <c r="N141" s="8"/>
      <c r="O141" s="8"/>
      <c r="P141" s="8"/>
      <c r="Q141" s="8"/>
      <c r="R141" s="8"/>
      <c r="S141" s="8"/>
      <c r="T141" s="8"/>
      <c r="U141" s="8"/>
      <c r="V141" s="8"/>
      <c r="W141" s="8"/>
      <c r="X141" s="8"/>
      <c r="Y141" s="8"/>
      <c r="Z141" s="8"/>
    </row>
    <row r="142" spans="1:26" ht="12.75" customHeight="1">
      <c r="A142" s="8"/>
      <c r="B142" s="8"/>
      <c r="C142" s="8"/>
      <c r="D142" s="917"/>
      <c r="E142" s="8"/>
      <c r="F142" s="8"/>
      <c r="G142" s="8"/>
      <c r="H142" s="8"/>
      <c r="I142" s="917"/>
      <c r="J142" s="917"/>
      <c r="K142" s="8"/>
      <c r="L142" s="8"/>
      <c r="M142" s="8"/>
      <c r="N142" s="8"/>
      <c r="O142" s="8"/>
      <c r="P142" s="8"/>
      <c r="Q142" s="8"/>
      <c r="R142" s="8"/>
      <c r="S142" s="8"/>
      <c r="T142" s="8"/>
      <c r="U142" s="8"/>
      <c r="V142" s="8"/>
      <c r="W142" s="8"/>
      <c r="X142" s="8"/>
      <c r="Y142" s="8"/>
      <c r="Z142" s="8"/>
    </row>
    <row r="143" spans="1:26" ht="12.75" customHeight="1">
      <c r="A143" s="8"/>
      <c r="B143" s="8"/>
      <c r="C143" s="8"/>
      <c r="D143" s="917"/>
      <c r="E143" s="8"/>
      <c r="F143" s="8"/>
      <c r="G143" s="8"/>
      <c r="H143" s="8"/>
      <c r="I143" s="917"/>
      <c r="J143" s="917"/>
      <c r="K143" s="8"/>
      <c r="L143" s="8"/>
      <c r="M143" s="8"/>
      <c r="N143" s="8"/>
      <c r="O143" s="8"/>
      <c r="P143" s="8"/>
      <c r="Q143" s="8"/>
      <c r="R143" s="8"/>
      <c r="S143" s="8"/>
      <c r="T143" s="8"/>
      <c r="U143" s="8"/>
      <c r="V143" s="8"/>
      <c r="W143" s="8"/>
      <c r="X143" s="8"/>
      <c r="Y143" s="8"/>
      <c r="Z143" s="8"/>
    </row>
    <row r="144" spans="1:26" ht="12.75" customHeight="1">
      <c r="A144" s="8"/>
      <c r="B144" s="8"/>
      <c r="C144" s="8"/>
      <c r="D144" s="917"/>
      <c r="E144" s="8"/>
      <c r="F144" s="8"/>
      <c r="G144" s="8"/>
      <c r="H144" s="8"/>
      <c r="I144" s="917"/>
      <c r="J144" s="917"/>
      <c r="K144" s="8"/>
      <c r="L144" s="8"/>
      <c r="M144" s="8"/>
      <c r="N144" s="8"/>
      <c r="O144" s="8"/>
      <c r="P144" s="8"/>
      <c r="Q144" s="8"/>
      <c r="R144" s="8"/>
      <c r="S144" s="8"/>
      <c r="T144" s="8"/>
      <c r="U144" s="8"/>
      <c r="V144" s="8"/>
      <c r="W144" s="8"/>
      <c r="X144" s="8"/>
      <c r="Y144" s="8"/>
      <c r="Z144" s="8"/>
    </row>
    <row r="145" spans="1:26" ht="12.75" customHeight="1">
      <c r="A145" s="8"/>
      <c r="B145" s="8"/>
      <c r="C145" s="8"/>
      <c r="D145" s="917"/>
      <c r="E145" s="8"/>
      <c r="F145" s="8"/>
      <c r="G145" s="8"/>
      <c r="H145" s="8"/>
      <c r="I145" s="917"/>
      <c r="J145" s="917"/>
      <c r="K145" s="8"/>
      <c r="L145" s="8"/>
      <c r="M145" s="8"/>
      <c r="N145" s="8"/>
      <c r="O145" s="8"/>
      <c r="P145" s="8"/>
      <c r="Q145" s="8"/>
      <c r="R145" s="8"/>
      <c r="S145" s="8"/>
      <c r="T145" s="8"/>
      <c r="U145" s="8"/>
      <c r="V145" s="8"/>
      <c r="W145" s="8"/>
      <c r="X145" s="8"/>
      <c r="Y145" s="8"/>
      <c r="Z145" s="8"/>
    </row>
    <row r="146" spans="1:26" ht="12.75" customHeight="1">
      <c r="A146" s="8"/>
      <c r="B146" s="8"/>
      <c r="C146" s="8"/>
      <c r="D146" s="917"/>
      <c r="E146" s="8"/>
      <c r="F146" s="8"/>
      <c r="G146" s="8"/>
      <c r="H146" s="8"/>
      <c r="I146" s="917"/>
      <c r="J146" s="917"/>
      <c r="K146" s="8"/>
      <c r="L146" s="8"/>
      <c r="M146" s="8"/>
      <c r="N146" s="8"/>
      <c r="O146" s="8"/>
      <c r="P146" s="8"/>
      <c r="Q146" s="8"/>
      <c r="R146" s="8"/>
      <c r="S146" s="8"/>
      <c r="T146" s="8"/>
      <c r="U146" s="8"/>
      <c r="V146" s="8"/>
      <c r="W146" s="8"/>
      <c r="X146" s="8"/>
      <c r="Y146" s="8"/>
      <c r="Z146" s="8"/>
    </row>
    <row r="147" spans="1:26" ht="12.75" customHeight="1">
      <c r="A147" s="8"/>
      <c r="B147" s="8"/>
      <c r="C147" s="8"/>
      <c r="D147" s="917"/>
      <c r="E147" s="8"/>
      <c r="F147" s="8"/>
      <c r="G147" s="8"/>
      <c r="H147" s="8"/>
      <c r="I147" s="917"/>
      <c r="J147" s="917"/>
      <c r="K147" s="8"/>
      <c r="L147" s="8"/>
      <c r="M147" s="8"/>
      <c r="N147" s="8"/>
      <c r="O147" s="8"/>
      <c r="P147" s="8"/>
      <c r="Q147" s="8"/>
      <c r="R147" s="8"/>
      <c r="S147" s="8"/>
      <c r="T147" s="8"/>
      <c r="U147" s="8"/>
      <c r="V147" s="8"/>
      <c r="W147" s="8"/>
      <c r="X147" s="8"/>
      <c r="Y147" s="8"/>
      <c r="Z147" s="8"/>
    </row>
    <row r="148" spans="1:26" ht="12.75" customHeight="1">
      <c r="A148" s="8"/>
      <c r="B148" s="8"/>
      <c r="C148" s="8"/>
      <c r="D148" s="917"/>
      <c r="E148" s="8"/>
      <c r="F148" s="8"/>
      <c r="G148" s="8"/>
      <c r="H148" s="8"/>
      <c r="I148" s="917"/>
      <c r="J148" s="917"/>
      <c r="K148" s="8"/>
      <c r="L148" s="8"/>
      <c r="M148" s="8"/>
      <c r="N148" s="8"/>
      <c r="O148" s="8"/>
      <c r="P148" s="8"/>
      <c r="Q148" s="8"/>
      <c r="R148" s="8"/>
      <c r="S148" s="8"/>
      <c r="T148" s="8"/>
      <c r="U148" s="8"/>
      <c r="V148" s="8"/>
      <c r="W148" s="8"/>
      <c r="X148" s="8"/>
      <c r="Y148" s="8"/>
      <c r="Z148" s="8"/>
    </row>
    <row r="149" spans="1:26" ht="12.75" customHeight="1">
      <c r="A149" s="8"/>
      <c r="B149" s="8"/>
      <c r="C149" s="8"/>
      <c r="D149" s="917"/>
      <c r="E149" s="8"/>
      <c r="F149" s="8"/>
      <c r="G149" s="8"/>
      <c r="H149" s="8"/>
      <c r="I149" s="917"/>
      <c r="J149" s="917"/>
      <c r="K149" s="8"/>
      <c r="L149" s="8"/>
      <c r="M149" s="8"/>
      <c r="N149" s="8"/>
      <c r="O149" s="8"/>
      <c r="P149" s="8"/>
      <c r="Q149" s="8"/>
      <c r="R149" s="8"/>
      <c r="S149" s="8"/>
      <c r="T149" s="8"/>
      <c r="U149" s="8"/>
      <c r="V149" s="8"/>
      <c r="W149" s="8"/>
      <c r="X149" s="8"/>
      <c r="Y149" s="8"/>
      <c r="Z149" s="8"/>
    </row>
    <row r="150" spans="1:26" ht="12.75" customHeight="1">
      <c r="A150" s="8"/>
      <c r="B150" s="8"/>
      <c r="C150" s="8"/>
      <c r="D150" s="917"/>
      <c r="E150" s="8"/>
      <c r="F150" s="8"/>
      <c r="G150" s="8"/>
      <c r="H150" s="8"/>
      <c r="I150" s="917"/>
      <c r="J150" s="917"/>
      <c r="K150" s="8"/>
      <c r="L150" s="8"/>
      <c r="M150" s="8"/>
      <c r="N150" s="8"/>
      <c r="O150" s="8"/>
      <c r="P150" s="8"/>
      <c r="Q150" s="8"/>
      <c r="R150" s="8"/>
      <c r="S150" s="8"/>
      <c r="T150" s="8"/>
      <c r="U150" s="8"/>
      <c r="V150" s="8"/>
      <c r="W150" s="8"/>
      <c r="X150" s="8"/>
      <c r="Y150" s="8"/>
      <c r="Z150" s="8"/>
    </row>
    <row r="151" spans="1:26" ht="12.75" customHeight="1">
      <c r="A151" s="8"/>
      <c r="B151" s="8"/>
      <c r="C151" s="8"/>
      <c r="D151" s="917"/>
      <c r="E151" s="8"/>
      <c r="F151" s="8"/>
      <c r="G151" s="8"/>
      <c r="H151" s="8"/>
      <c r="I151" s="917"/>
      <c r="J151" s="917"/>
      <c r="K151" s="8"/>
      <c r="L151" s="8"/>
      <c r="M151" s="8"/>
      <c r="N151" s="8"/>
      <c r="O151" s="8"/>
      <c r="P151" s="8"/>
      <c r="Q151" s="8"/>
      <c r="R151" s="8"/>
      <c r="S151" s="8"/>
      <c r="T151" s="8"/>
      <c r="U151" s="8"/>
      <c r="V151" s="8"/>
      <c r="W151" s="8"/>
      <c r="X151" s="8"/>
      <c r="Y151" s="8"/>
      <c r="Z151" s="8"/>
    </row>
    <row r="152" spans="1:26" ht="12.75" customHeight="1">
      <c r="A152" s="8"/>
      <c r="B152" s="8"/>
      <c r="C152" s="8"/>
      <c r="D152" s="917"/>
      <c r="E152" s="8"/>
      <c r="F152" s="8"/>
      <c r="G152" s="8"/>
      <c r="H152" s="8"/>
      <c r="I152" s="917"/>
      <c r="J152" s="917"/>
      <c r="K152" s="8"/>
      <c r="L152" s="8"/>
      <c r="M152" s="8"/>
      <c r="N152" s="8"/>
      <c r="O152" s="8"/>
      <c r="P152" s="8"/>
      <c r="Q152" s="8"/>
      <c r="R152" s="8"/>
      <c r="S152" s="8"/>
      <c r="T152" s="8"/>
      <c r="U152" s="8"/>
      <c r="V152" s="8"/>
      <c r="W152" s="8"/>
      <c r="X152" s="8"/>
      <c r="Y152" s="8"/>
      <c r="Z152" s="8"/>
    </row>
    <row r="153" spans="1:26" ht="12.75" customHeight="1">
      <c r="A153" s="8"/>
      <c r="B153" s="8"/>
      <c r="C153" s="8"/>
      <c r="D153" s="917"/>
      <c r="E153" s="8"/>
      <c r="F153" s="8"/>
      <c r="G153" s="8"/>
      <c r="H153" s="8"/>
      <c r="I153" s="917"/>
      <c r="J153" s="917"/>
      <c r="K153" s="8"/>
      <c r="L153" s="8"/>
      <c r="M153" s="8"/>
      <c r="N153" s="8"/>
      <c r="O153" s="8"/>
      <c r="P153" s="8"/>
      <c r="Q153" s="8"/>
      <c r="R153" s="8"/>
      <c r="S153" s="8"/>
      <c r="T153" s="8"/>
      <c r="U153" s="8"/>
      <c r="V153" s="8"/>
      <c r="W153" s="8"/>
      <c r="X153" s="8"/>
      <c r="Y153" s="8"/>
      <c r="Z153" s="8"/>
    </row>
    <row r="154" spans="1:26" ht="12.75" customHeight="1">
      <c r="A154" s="8"/>
      <c r="B154" s="8"/>
      <c r="C154" s="8"/>
      <c r="D154" s="917"/>
      <c r="E154" s="8"/>
      <c r="F154" s="8"/>
      <c r="G154" s="8"/>
      <c r="H154" s="8"/>
      <c r="I154" s="917"/>
      <c r="J154" s="917"/>
      <c r="K154" s="8"/>
      <c r="L154" s="8"/>
      <c r="M154" s="8"/>
      <c r="N154" s="8"/>
      <c r="O154" s="8"/>
      <c r="P154" s="8"/>
      <c r="Q154" s="8"/>
      <c r="R154" s="8"/>
      <c r="S154" s="8"/>
      <c r="T154" s="8"/>
      <c r="U154" s="8"/>
      <c r="V154" s="8"/>
      <c r="W154" s="8"/>
      <c r="X154" s="8"/>
      <c r="Y154" s="8"/>
      <c r="Z154" s="8"/>
    </row>
    <row r="155" spans="1:26" ht="12.75" customHeight="1">
      <c r="A155" s="8"/>
      <c r="B155" s="8"/>
      <c r="C155" s="8"/>
      <c r="D155" s="917"/>
      <c r="E155" s="8"/>
      <c r="F155" s="8"/>
      <c r="G155" s="8"/>
      <c r="H155" s="8"/>
      <c r="I155" s="917"/>
      <c r="J155" s="917"/>
      <c r="K155" s="8"/>
      <c r="L155" s="8"/>
      <c r="M155" s="8"/>
      <c r="N155" s="8"/>
      <c r="O155" s="8"/>
      <c r="P155" s="8"/>
      <c r="Q155" s="8"/>
      <c r="R155" s="8"/>
      <c r="S155" s="8"/>
      <c r="T155" s="8"/>
      <c r="U155" s="8"/>
      <c r="V155" s="8"/>
      <c r="W155" s="8"/>
      <c r="X155" s="8"/>
      <c r="Y155" s="8"/>
      <c r="Z155" s="8"/>
    </row>
    <row r="156" spans="1:26" ht="12.75" customHeight="1">
      <c r="A156" s="8"/>
      <c r="B156" s="8"/>
      <c r="C156" s="8"/>
      <c r="D156" s="917"/>
      <c r="E156" s="8"/>
      <c r="F156" s="8"/>
      <c r="G156" s="8"/>
      <c r="H156" s="8"/>
      <c r="I156" s="917"/>
      <c r="J156" s="917"/>
      <c r="K156" s="8"/>
      <c r="L156" s="8"/>
      <c r="M156" s="8"/>
      <c r="N156" s="8"/>
      <c r="O156" s="8"/>
      <c r="P156" s="8"/>
      <c r="Q156" s="8"/>
      <c r="R156" s="8"/>
      <c r="S156" s="8"/>
      <c r="T156" s="8"/>
      <c r="U156" s="8"/>
      <c r="V156" s="8"/>
      <c r="W156" s="8"/>
      <c r="X156" s="8"/>
      <c r="Y156" s="8"/>
      <c r="Z156" s="8"/>
    </row>
    <row r="157" spans="1:26" ht="12.75" customHeight="1">
      <c r="A157" s="8"/>
      <c r="B157" s="8"/>
      <c r="C157" s="8"/>
      <c r="D157" s="917"/>
      <c r="E157" s="8"/>
      <c r="F157" s="8"/>
      <c r="G157" s="8"/>
      <c r="H157" s="8"/>
      <c r="I157" s="917"/>
      <c r="J157" s="917"/>
      <c r="K157" s="8"/>
      <c r="L157" s="8"/>
      <c r="M157" s="8"/>
      <c r="N157" s="8"/>
      <c r="O157" s="8"/>
      <c r="P157" s="8"/>
      <c r="Q157" s="8"/>
      <c r="R157" s="8"/>
      <c r="S157" s="8"/>
      <c r="T157" s="8"/>
      <c r="U157" s="8"/>
      <c r="V157" s="8"/>
      <c r="W157" s="8"/>
      <c r="X157" s="8"/>
      <c r="Y157" s="8"/>
      <c r="Z157" s="8"/>
    </row>
    <row r="158" spans="1:26" ht="12.75" customHeight="1">
      <c r="A158" s="8"/>
      <c r="B158" s="8"/>
      <c r="C158" s="8"/>
      <c r="D158" s="917"/>
      <c r="E158" s="8"/>
      <c r="F158" s="8"/>
      <c r="G158" s="8"/>
      <c r="H158" s="8"/>
      <c r="I158" s="917"/>
      <c r="J158" s="917"/>
      <c r="K158" s="8"/>
      <c r="L158" s="8"/>
      <c r="M158" s="8"/>
      <c r="N158" s="8"/>
      <c r="O158" s="8"/>
      <c r="P158" s="8"/>
      <c r="Q158" s="8"/>
      <c r="R158" s="8"/>
      <c r="S158" s="8"/>
      <c r="T158" s="8"/>
      <c r="U158" s="8"/>
      <c r="V158" s="8"/>
      <c r="W158" s="8"/>
      <c r="X158" s="8"/>
      <c r="Y158" s="8"/>
      <c r="Z158" s="8"/>
    </row>
    <row r="159" spans="1:26" ht="12.75" customHeight="1">
      <c r="A159" s="8"/>
      <c r="B159" s="8"/>
      <c r="C159" s="8"/>
      <c r="D159" s="917"/>
      <c r="E159" s="8"/>
      <c r="F159" s="8"/>
      <c r="G159" s="8"/>
      <c r="H159" s="8"/>
      <c r="I159" s="917"/>
      <c r="J159" s="917"/>
      <c r="K159" s="8"/>
      <c r="L159" s="8"/>
      <c r="M159" s="8"/>
      <c r="N159" s="8"/>
      <c r="O159" s="8"/>
      <c r="P159" s="8"/>
      <c r="Q159" s="8"/>
      <c r="R159" s="8"/>
      <c r="S159" s="8"/>
      <c r="T159" s="8"/>
      <c r="U159" s="8"/>
      <c r="V159" s="8"/>
      <c r="W159" s="8"/>
      <c r="X159" s="8"/>
      <c r="Y159" s="8"/>
      <c r="Z159" s="8"/>
    </row>
    <row r="160" spans="1:26" ht="12.75" customHeight="1">
      <c r="A160" s="8"/>
      <c r="B160" s="8"/>
      <c r="C160" s="8"/>
      <c r="D160" s="917"/>
      <c r="E160" s="8"/>
      <c r="F160" s="8"/>
      <c r="G160" s="8"/>
      <c r="H160" s="8"/>
      <c r="I160" s="917"/>
      <c r="J160" s="917"/>
      <c r="K160" s="8"/>
      <c r="L160" s="8"/>
      <c r="M160" s="8"/>
      <c r="N160" s="8"/>
      <c r="O160" s="8"/>
      <c r="P160" s="8"/>
      <c r="Q160" s="8"/>
      <c r="R160" s="8"/>
      <c r="S160" s="8"/>
      <c r="T160" s="8"/>
      <c r="U160" s="8"/>
      <c r="V160" s="8"/>
      <c r="W160" s="8"/>
      <c r="X160" s="8"/>
      <c r="Y160" s="8"/>
      <c r="Z160" s="8"/>
    </row>
    <row r="161" spans="1:26" ht="12.75" customHeight="1">
      <c r="A161" s="8"/>
      <c r="B161" s="8"/>
      <c r="C161" s="8"/>
      <c r="D161" s="917"/>
      <c r="E161" s="8"/>
      <c r="F161" s="8"/>
      <c r="G161" s="8"/>
      <c r="H161" s="8"/>
      <c r="I161" s="917"/>
      <c r="J161" s="917"/>
      <c r="K161" s="8"/>
      <c r="L161" s="8"/>
      <c r="M161" s="8"/>
      <c r="N161" s="8"/>
      <c r="O161" s="8"/>
      <c r="P161" s="8"/>
      <c r="Q161" s="8"/>
      <c r="R161" s="8"/>
      <c r="S161" s="8"/>
      <c r="T161" s="8"/>
      <c r="U161" s="8"/>
      <c r="V161" s="8"/>
      <c r="W161" s="8"/>
      <c r="X161" s="8"/>
      <c r="Y161" s="8"/>
      <c r="Z161" s="8"/>
    </row>
    <row r="162" spans="1:26" ht="12.75" customHeight="1">
      <c r="A162" s="8"/>
      <c r="B162" s="8"/>
      <c r="C162" s="8"/>
      <c r="D162" s="917"/>
      <c r="E162" s="8"/>
      <c r="F162" s="8"/>
      <c r="G162" s="8"/>
      <c r="H162" s="8"/>
      <c r="I162" s="917"/>
      <c r="J162" s="917"/>
      <c r="K162" s="8"/>
      <c r="L162" s="8"/>
      <c r="M162" s="8"/>
      <c r="N162" s="8"/>
      <c r="O162" s="8"/>
      <c r="P162" s="8"/>
      <c r="Q162" s="8"/>
      <c r="R162" s="8"/>
      <c r="S162" s="8"/>
      <c r="T162" s="8"/>
      <c r="U162" s="8"/>
      <c r="V162" s="8"/>
      <c r="W162" s="8"/>
      <c r="X162" s="8"/>
      <c r="Y162" s="8"/>
      <c r="Z162" s="8"/>
    </row>
    <row r="163" spans="1:26" ht="12.75" customHeight="1">
      <c r="A163" s="8"/>
      <c r="B163" s="8"/>
      <c r="C163" s="8"/>
      <c r="D163" s="917"/>
      <c r="E163" s="8"/>
      <c r="F163" s="8"/>
      <c r="G163" s="8"/>
      <c r="H163" s="8"/>
      <c r="I163" s="917"/>
      <c r="J163" s="917"/>
      <c r="K163" s="8"/>
      <c r="L163" s="8"/>
      <c r="M163" s="8"/>
      <c r="N163" s="8"/>
      <c r="O163" s="8"/>
      <c r="P163" s="8"/>
      <c r="Q163" s="8"/>
      <c r="R163" s="8"/>
      <c r="S163" s="8"/>
      <c r="T163" s="8"/>
      <c r="U163" s="8"/>
      <c r="V163" s="8"/>
      <c r="W163" s="8"/>
      <c r="X163" s="8"/>
      <c r="Y163" s="8"/>
      <c r="Z163" s="8"/>
    </row>
    <row r="164" spans="1:26" ht="12.75" customHeight="1">
      <c r="A164" s="8"/>
      <c r="B164" s="8"/>
      <c r="C164" s="8"/>
      <c r="D164" s="917"/>
      <c r="E164" s="8"/>
      <c r="F164" s="8"/>
      <c r="G164" s="8"/>
      <c r="H164" s="8"/>
      <c r="I164" s="917"/>
      <c r="J164" s="917"/>
      <c r="K164" s="8"/>
      <c r="L164" s="8"/>
      <c r="M164" s="8"/>
      <c r="N164" s="8"/>
      <c r="O164" s="8"/>
      <c r="P164" s="8"/>
      <c r="Q164" s="8"/>
      <c r="R164" s="8"/>
      <c r="S164" s="8"/>
      <c r="T164" s="8"/>
      <c r="U164" s="8"/>
      <c r="V164" s="8"/>
      <c r="W164" s="8"/>
      <c r="X164" s="8"/>
      <c r="Y164" s="8"/>
      <c r="Z164" s="8"/>
    </row>
    <row r="165" spans="1:26" ht="12.75" customHeight="1">
      <c r="A165" s="8"/>
      <c r="B165" s="8"/>
      <c r="C165" s="8"/>
      <c r="D165" s="917"/>
      <c r="E165" s="8"/>
      <c r="F165" s="8"/>
      <c r="G165" s="8"/>
      <c r="H165" s="8"/>
      <c r="I165" s="917"/>
      <c r="J165" s="917"/>
      <c r="K165" s="8"/>
      <c r="L165" s="8"/>
      <c r="M165" s="8"/>
      <c r="N165" s="8"/>
      <c r="O165" s="8"/>
      <c r="P165" s="8"/>
      <c r="Q165" s="8"/>
      <c r="R165" s="8"/>
      <c r="S165" s="8"/>
      <c r="T165" s="8"/>
      <c r="U165" s="8"/>
      <c r="V165" s="8"/>
      <c r="W165" s="8"/>
      <c r="X165" s="8"/>
      <c r="Y165" s="8"/>
      <c r="Z165" s="8"/>
    </row>
    <row r="166" spans="1:26" ht="12.75" customHeight="1">
      <c r="A166" s="8"/>
      <c r="B166" s="8"/>
      <c r="C166" s="8"/>
      <c r="D166" s="917"/>
      <c r="E166" s="8"/>
      <c r="F166" s="8"/>
      <c r="G166" s="8"/>
      <c r="H166" s="8"/>
      <c r="I166" s="917"/>
      <c r="J166" s="917"/>
      <c r="K166" s="8"/>
      <c r="L166" s="8"/>
      <c r="M166" s="8"/>
      <c r="N166" s="8"/>
      <c r="O166" s="8"/>
      <c r="P166" s="8"/>
      <c r="Q166" s="8"/>
      <c r="R166" s="8"/>
      <c r="S166" s="8"/>
      <c r="T166" s="8"/>
      <c r="U166" s="8"/>
      <c r="V166" s="8"/>
      <c r="W166" s="8"/>
      <c r="X166" s="8"/>
      <c r="Y166" s="8"/>
      <c r="Z166" s="8"/>
    </row>
    <row r="167" spans="1:26" ht="12.75" customHeight="1">
      <c r="A167" s="8"/>
      <c r="B167" s="8"/>
      <c r="C167" s="8"/>
      <c r="D167" s="917"/>
      <c r="E167" s="8"/>
      <c r="F167" s="8"/>
      <c r="G167" s="8"/>
      <c r="H167" s="8"/>
      <c r="I167" s="917"/>
      <c r="J167" s="917"/>
      <c r="K167" s="8"/>
      <c r="L167" s="8"/>
      <c r="M167" s="8"/>
      <c r="N167" s="8"/>
      <c r="O167" s="8"/>
      <c r="P167" s="8"/>
      <c r="Q167" s="8"/>
      <c r="R167" s="8"/>
      <c r="S167" s="8"/>
      <c r="T167" s="8"/>
      <c r="U167" s="8"/>
      <c r="V167" s="8"/>
      <c r="W167" s="8"/>
      <c r="X167" s="8"/>
      <c r="Y167" s="8"/>
      <c r="Z167" s="8"/>
    </row>
    <row r="168" spans="1:26" ht="12.75" customHeight="1">
      <c r="A168" s="8"/>
      <c r="B168" s="8"/>
      <c r="C168" s="8"/>
      <c r="D168" s="917"/>
      <c r="E168" s="8"/>
      <c r="F168" s="8"/>
      <c r="G168" s="8"/>
      <c r="H168" s="8"/>
      <c r="I168" s="917"/>
      <c r="J168" s="917"/>
      <c r="K168" s="8"/>
      <c r="L168" s="8"/>
      <c r="M168" s="8"/>
      <c r="N168" s="8"/>
      <c r="O168" s="8"/>
      <c r="P168" s="8"/>
      <c r="Q168" s="8"/>
      <c r="R168" s="8"/>
      <c r="S168" s="8"/>
      <c r="T168" s="8"/>
      <c r="U168" s="8"/>
      <c r="V168" s="8"/>
      <c r="W168" s="8"/>
      <c r="X168" s="8"/>
      <c r="Y168" s="8"/>
      <c r="Z168" s="8"/>
    </row>
    <row r="169" spans="1:26" ht="12.75" customHeight="1">
      <c r="A169" s="8"/>
      <c r="B169" s="8"/>
      <c r="C169" s="8"/>
      <c r="D169" s="917"/>
      <c r="E169" s="8"/>
      <c r="F169" s="8"/>
      <c r="G169" s="8"/>
      <c r="H169" s="8"/>
      <c r="I169" s="917"/>
      <c r="J169" s="917"/>
      <c r="K169" s="8"/>
      <c r="L169" s="8"/>
      <c r="M169" s="8"/>
      <c r="N169" s="8"/>
      <c r="O169" s="8"/>
      <c r="P169" s="8"/>
      <c r="Q169" s="8"/>
      <c r="R169" s="8"/>
      <c r="S169" s="8"/>
      <c r="T169" s="8"/>
      <c r="U169" s="8"/>
      <c r="V169" s="8"/>
      <c r="W169" s="8"/>
      <c r="X169" s="8"/>
      <c r="Y169" s="8"/>
      <c r="Z169" s="8"/>
    </row>
    <row r="170" spans="1:26" ht="12.75" customHeight="1">
      <c r="A170" s="8"/>
      <c r="B170" s="8"/>
      <c r="C170" s="8"/>
      <c r="D170" s="917"/>
      <c r="E170" s="8"/>
      <c r="F170" s="8"/>
      <c r="G170" s="8"/>
      <c r="H170" s="8"/>
      <c r="I170" s="917"/>
      <c r="J170" s="917"/>
      <c r="K170" s="8"/>
      <c r="L170" s="8"/>
      <c r="M170" s="8"/>
      <c r="N170" s="8"/>
      <c r="O170" s="8"/>
      <c r="P170" s="8"/>
      <c r="Q170" s="8"/>
      <c r="R170" s="8"/>
      <c r="S170" s="8"/>
      <c r="T170" s="8"/>
      <c r="U170" s="8"/>
      <c r="V170" s="8"/>
      <c r="W170" s="8"/>
      <c r="X170" s="8"/>
      <c r="Y170" s="8"/>
      <c r="Z170" s="8"/>
    </row>
    <row r="171" spans="1:26" ht="12.75" customHeight="1">
      <c r="A171" s="8"/>
      <c r="B171" s="8"/>
      <c r="C171" s="8"/>
      <c r="D171" s="917"/>
      <c r="E171" s="8"/>
      <c r="F171" s="8"/>
      <c r="G171" s="8"/>
      <c r="H171" s="8"/>
      <c r="I171" s="917"/>
      <c r="J171" s="917"/>
      <c r="K171" s="8"/>
      <c r="L171" s="8"/>
      <c r="M171" s="8"/>
      <c r="N171" s="8"/>
      <c r="O171" s="8"/>
      <c r="P171" s="8"/>
      <c r="Q171" s="8"/>
      <c r="R171" s="8"/>
      <c r="S171" s="8"/>
      <c r="T171" s="8"/>
      <c r="U171" s="8"/>
      <c r="V171" s="8"/>
      <c r="W171" s="8"/>
      <c r="X171" s="8"/>
      <c r="Y171" s="8"/>
      <c r="Z171" s="8"/>
    </row>
    <row r="172" spans="1:26" ht="12.75" customHeight="1">
      <c r="A172" s="8"/>
      <c r="B172" s="8"/>
      <c r="C172" s="8"/>
      <c r="D172" s="917"/>
      <c r="E172" s="8"/>
      <c r="F172" s="8"/>
      <c r="G172" s="8"/>
      <c r="H172" s="8"/>
      <c r="I172" s="917"/>
      <c r="J172" s="917"/>
      <c r="K172" s="8"/>
      <c r="L172" s="8"/>
      <c r="M172" s="8"/>
      <c r="N172" s="8"/>
      <c r="O172" s="8"/>
      <c r="P172" s="8"/>
      <c r="Q172" s="8"/>
      <c r="R172" s="8"/>
      <c r="S172" s="8"/>
      <c r="T172" s="8"/>
      <c r="U172" s="8"/>
      <c r="V172" s="8"/>
      <c r="W172" s="8"/>
      <c r="X172" s="8"/>
      <c r="Y172" s="8"/>
      <c r="Z172" s="8"/>
    </row>
    <row r="173" spans="1:26" ht="12.75" customHeight="1">
      <c r="A173" s="8"/>
      <c r="B173" s="8"/>
      <c r="C173" s="8"/>
      <c r="D173" s="917"/>
      <c r="E173" s="8"/>
      <c r="F173" s="8"/>
      <c r="G173" s="8"/>
      <c r="H173" s="8"/>
      <c r="I173" s="917"/>
      <c r="J173" s="917"/>
      <c r="K173" s="8"/>
      <c r="L173" s="8"/>
      <c r="M173" s="8"/>
      <c r="N173" s="8"/>
      <c r="O173" s="8"/>
      <c r="P173" s="8"/>
      <c r="Q173" s="8"/>
      <c r="R173" s="8"/>
      <c r="S173" s="8"/>
      <c r="T173" s="8"/>
      <c r="U173" s="8"/>
      <c r="V173" s="8"/>
      <c r="W173" s="8"/>
      <c r="X173" s="8"/>
      <c r="Y173" s="8"/>
      <c r="Z173" s="8"/>
    </row>
    <row r="174" spans="1:26" ht="12.75" customHeight="1">
      <c r="A174" s="8"/>
      <c r="B174" s="8"/>
      <c r="C174" s="8"/>
      <c r="D174" s="917"/>
      <c r="E174" s="8"/>
      <c r="F174" s="8"/>
      <c r="G174" s="8"/>
      <c r="H174" s="8"/>
      <c r="I174" s="917"/>
      <c r="J174" s="917"/>
      <c r="K174" s="8"/>
      <c r="L174" s="8"/>
      <c r="M174" s="8"/>
      <c r="N174" s="8"/>
      <c r="O174" s="8"/>
      <c r="P174" s="8"/>
      <c r="Q174" s="8"/>
      <c r="R174" s="8"/>
      <c r="S174" s="8"/>
      <c r="T174" s="8"/>
      <c r="U174" s="8"/>
      <c r="V174" s="8"/>
      <c r="W174" s="8"/>
      <c r="X174" s="8"/>
      <c r="Y174" s="8"/>
      <c r="Z174" s="8"/>
    </row>
    <row r="175" spans="1:26" ht="12.75" customHeight="1">
      <c r="A175" s="8"/>
      <c r="B175" s="8"/>
      <c r="C175" s="8"/>
      <c r="D175" s="917"/>
      <c r="E175" s="8"/>
      <c r="F175" s="8"/>
      <c r="G175" s="8"/>
      <c r="H175" s="8"/>
      <c r="I175" s="917"/>
      <c r="J175" s="917"/>
      <c r="K175" s="8"/>
      <c r="L175" s="8"/>
      <c r="M175" s="8"/>
      <c r="N175" s="8"/>
      <c r="O175" s="8"/>
      <c r="P175" s="8"/>
      <c r="Q175" s="8"/>
      <c r="R175" s="8"/>
      <c r="S175" s="8"/>
      <c r="T175" s="8"/>
      <c r="U175" s="8"/>
      <c r="V175" s="8"/>
      <c r="W175" s="8"/>
      <c r="X175" s="8"/>
      <c r="Y175" s="8"/>
      <c r="Z175" s="8"/>
    </row>
    <row r="176" spans="1:26" ht="12.75" customHeight="1">
      <c r="A176" s="8"/>
      <c r="B176" s="8"/>
      <c r="C176" s="8"/>
      <c r="D176" s="917"/>
      <c r="E176" s="8"/>
      <c r="F176" s="8"/>
      <c r="G176" s="8"/>
      <c r="H176" s="8"/>
      <c r="I176" s="917"/>
      <c r="J176" s="917"/>
      <c r="K176" s="8"/>
      <c r="L176" s="8"/>
      <c r="M176" s="8"/>
      <c r="N176" s="8"/>
      <c r="O176" s="8"/>
      <c r="P176" s="8"/>
      <c r="Q176" s="8"/>
      <c r="R176" s="8"/>
      <c r="S176" s="8"/>
      <c r="T176" s="8"/>
      <c r="U176" s="8"/>
      <c r="V176" s="8"/>
      <c r="W176" s="8"/>
      <c r="X176" s="8"/>
      <c r="Y176" s="8"/>
      <c r="Z176" s="8"/>
    </row>
    <row r="177" spans="1:26" ht="12.75" customHeight="1">
      <c r="A177" s="8"/>
      <c r="B177" s="8"/>
      <c r="C177" s="8"/>
      <c r="D177" s="917"/>
      <c r="E177" s="8"/>
      <c r="F177" s="8"/>
      <c r="G177" s="8"/>
      <c r="H177" s="8"/>
      <c r="I177" s="917"/>
      <c r="J177" s="917"/>
      <c r="K177" s="8"/>
      <c r="L177" s="8"/>
      <c r="M177" s="8"/>
      <c r="N177" s="8"/>
      <c r="O177" s="8"/>
      <c r="P177" s="8"/>
      <c r="Q177" s="8"/>
      <c r="R177" s="8"/>
      <c r="S177" s="8"/>
      <c r="T177" s="8"/>
      <c r="U177" s="8"/>
      <c r="V177" s="8"/>
      <c r="W177" s="8"/>
      <c r="X177" s="8"/>
      <c r="Y177" s="8"/>
      <c r="Z177" s="8"/>
    </row>
    <row r="178" spans="1:26" ht="12.75" customHeight="1">
      <c r="A178" s="8"/>
      <c r="B178" s="8"/>
      <c r="C178" s="8"/>
      <c r="D178" s="917"/>
      <c r="E178" s="8"/>
      <c r="F178" s="8"/>
      <c r="G178" s="8"/>
      <c r="H178" s="8"/>
      <c r="I178" s="917"/>
      <c r="J178" s="917"/>
      <c r="K178" s="8"/>
      <c r="L178" s="8"/>
      <c r="M178" s="8"/>
      <c r="N178" s="8"/>
      <c r="O178" s="8"/>
      <c r="P178" s="8"/>
      <c r="Q178" s="8"/>
      <c r="R178" s="8"/>
      <c r="S178" s="8"/>
      <c r="T178" s="8"/>
      <c r="U178" s="8"/>
      <c r="V178" s="8"/>
      <c r="W178" s="8"/>
      <c r="X178" s="8"/>
      <c r="Y178" s="8"/>
      <c r="Z178" s="8"/>
    </row>
    <row r="179" spans="1:26" ht="12.75" customHeight="1">
      <c r="A179" s="8"/>
      <c r="B179" s="8"/>
      <c r="C179" s="8"/>
      <c r="D179" s="917"/>
      <c r="E179" s="8"/>
      <c r="F179" s="8"/>
      <c r="G179" s="8"/>
      <c r="H179" s="8"/>
      <c r="I179" s="917"/>
      <c r="J179" s="917"/>
      <c r="K179" s="8"/>
      <c r="L179" s="8"/>
      <c r="M179" s="8"/>
      <c r="N179" s="8"/>
      <c r="O179" s="8"/>
      <c r="P179" s="8"/>
      <c r="Q179" s="8"/>
      <c r="R179" s="8"/>
      <c r="S179" s="8"/>
      <c r="T179" s="8"/>
      <c r="U179" s="8"/>
      <c r="V179" s="8"/>
      <c r="W179" s="8"/>
      <c r="X179" s="8"/>
      <c r="Y179" s="8"/>
      <c r="Z179" s="8"/>
    </row>
    <row r="180" spans="1:26" ht="12.75" customHeight="1">
      <c r="A180" s="8"/>
      <c r="B180" s="8"/>
      <c r="C180" s="8"/>
      <c r="D180" s="917"/>
      <c r="E180" s="8"/>
      <c r="F180" s="8"/>
      <c r="G180" s="8"/>
      <c r="H180" s="8"/>
      <c r="I180" s="917"/>
      <c r="J180" s="917"/>
      <c r="K180" s="8"/>
      <c r="L180" s="8"/>
      <c r="M180" s="8"/>
      <c r="N180" s="8"/>
      <c r="O180" s="8"/>
      <c r="P180" s="8"/>
      <c r="Q180" s="8"/>
      <c r="R180" s="8"/>
      <c r="S180" s="8"/>
      <c r="T180" s="8"/>
      <c r="U180" s="8"/>
      <c r="V180" s="8"/>
      <c r="W180" s="8"/>
      <c r="X180" s="8"/>
      <c r="Y180" s="8"/>
      <c r="Z180" s="8"/>
    </row>
    <row r="181" spans="1:26" ht="12.75" customHeight="1">
      <c r="A181" s="8"/>
      <c r="B181" s="8"/>
      <c r="C181" s="8"/>
      <c r="D181" s="917"/>
      <c r="E181" s="8"/>
      <c r="F181" s="8"/>
      <c r="G181" s="8"/>
      <c r="H181" s="8"/>
      <c r="I181" s="917"/>
      <c r="J181" s="917"/>
      <c r="K181" s="8"/>
      <c r="L181" s="8"/>
      <c r="M181" s="8"/>
      <c r="N181" s="8"/>
      <c r="O181" s="8"/>
      <c r="P181" s="8"/>
      <c r="Q181" s="8"/>
      <c r="R181" s="8"/>
      <c r="S181" s="8"/>
      <c r="T181" s="8"/>
      <c r="U181" s="8"/>
      <c r="V181" s="8"/>
      <c r="W181" s="8"/>
      <c r="X181" s="8"/>
      <c r="Y181" s="8"/>
      <c r="Z181" s="8"/>
    </row>
    <row r="182" spans="1:26" ht="12.75" customHeight="1">
      <c r="A182" s="8"/>
      <c r="B182" s="8"/>
      <c r="C182" s="8"/>
      <c r="D182" s="917"/>
      <c r="E182" s="8"/>
      <c r="F182" s="8"/>
      <c r="G182" s="8"/>
      <c r="H182" s="8"/>
      <c r="I182" s="917"/>
      <c r="J182" s="917"/>
      <c r="K182" s="8"/>
      <c r="L182" s="8"/>
      <c r="M182" s="8"/>
      <c r="N182" s="8"/>
      <c r="O182" s="8"/>
      <c r="P182" s="8"/>
      <c r="Q182" s="8"/>
      <c r="R182" s="8"/>
      <c r="S182" s="8"/>
      <c r="T182" s="8"/>
      <c r="U182" s="8"/>
      <c r="V182" s="8"/>
      <c r="W182" s="8"/>
      <c r="X182" s="8"/>
      <c r="Y182" s="8"/>
      <c r="Z182" s="8"/>
    </row>
    <row r="183" spans="1:26" ht="12.75" customHeight="1">
      <c r="A183" s="8"/>
      <c r="B183" s="8"/>
      <c r="C183" s="8"/>
      <c r="D183" s="917"/>
      <c r="E183" s="8"/>
      <c r="F183" s="8"/>
      <c r="G183" s="8"/>
      <c r="H183" s="8"/>
      <c r="I183" s="917"/>
      <c r="J183" s="917"/>
      <c r="K183" s="8"/>
      <c r="L183" s="8"/>
      <c r="M183" s="8"/>
      <c r="N183" s="8"/>
      <c r="O183" s="8"/>
      <c r="P183" s="8"/>
      <c r="Q183" s="8"/>
      <c r="R183" s="8"/>
      <c r="S183" s="8"/>
      <c r="T183" s="8"/>
      <c r="U183" s="8"/>
      <c r="V183" s="8"/>
      <c r="W183" s="8"/>
      <c r="X183" s="8"/>
      <c r="Y183" s="8"/>
      <c r="Z183" s="8"/>
    </row>
    <row r="184" spans="1:26" ht="12.75" customHeight="1">
      <c r="A184" s="8"/>
      <c r="B184" s="8"/>
      <c r="C184" s="8"/>
      <c r="D184" s="917"/>
      <c r="E184" s="8"/>
      <c r="F184" s="8"/>
      <c r="G184" s="8"/>
      <c r="H184" s="8"/>
      <c r="I184" s="917"/>
      <c r="J184" s="917"/>
      <c r="K184" s="8"/>
      <c r="L184" s="8"/>
      <c r="M184" s="8"/>
      <c r="N184" s="8"/>
      <c r="O184" s="8"/>
      <c r="P184" s="8"/>
      <c r="Q184" s="8"/>
      <c r="R184" s="8"/>
      <c r="S184" s="8"/>
      <c r="T184" s="8"/>
      <c r="U184" s="8"/>
      <c r="V184" s="8"/>
      <c r="W184" s="8"/>
      <c r="X184" s="8"/>
      <c r="Y184" s="8"/>
      <c r="Z184" s="8"/>
    </row>
    <row r="185" spans="1:26" ht="12.75" customHeight="1">
      <c r="A185" s="8"/>
      <c r="B185" s="8"/>
      <c r="C185" s="8"/>
      <c r="D185" s="917"/>
      <c r="E185" s="8"/>
      <c r="F185" s="8"/>
      <c r="G185" s="8"/>
      <c r="H185" s="8"/>
      <c r="I185" s="917"/>
      <c r="J185" s="917"/>
      <c r="K185" s="8"/>
      <c r="L185" s="8"/>
      <c r="M185" s="8"/>
      <c r="N185" s="8"/>
      <c r="O185" s="8"/>
      <c r="P185" s="8"/>
      <c r="Q185" s="8"/>
      <c r="R185" s="8"/>
      <c r="S185" s="8"/>
      <c r="T185" s="8"/>
      <c r="U185" s="8"/>
      <c r="V185" s="8"/>
      <c r="W185" s="8"/>
      <c r="X185" s="8"/>
      <c r="Y185" s="8"/>
      <c r="Z185" s="8"/>
    </row>
    <row r="186" spans="1:26" ht="12.75" customHeight="1">
      <c r="A186" s="8"/>
      <c r="B186" s="8"/>
      <c r="C186" s="8"/>
      <c r="D186" s="917"/>
      <c r="E186" s="8"/>
      <c r="F186" s="8"/>
      <c r="G186" s="8"/>
      <c r="H186" s="8"/>
      <c r="I186" s="917"/>
      <c r="J186" s="917"/>
      <c r="K186" s="8"/>
      <c r="L186" s="8"/>
      <c r="M186" s="8"/>
      <c r="N186" s="8"/>
      <c r="O186" s="8"/>
      <c r="P186" s="8"/>
      <c r="Q186" s="8"/>
      <c r="R186" s="8"/>
      <c r="S186" s="8"/>
      <c r="T186" s="8"/>
      <c r="U186" s="8"/>
      <c r="V186" s="8"/>
      <c r="W186" s="8"/>
      <c r="X186" s="8"/>
      <c r="Y186" s="8"/>
      <c r="Z186" s="8"/>
    </row>
    <row r="187" spans="1:26" ht="12.75" customHeight="1">
      <c r="A187" s="8"/>
      <c r="B187" s="8"/>
      <c r="C187" s="8"/>
      <c r="D187" s="917"/>
      <c r="E187" s="8"/>
      <c r="F187" s="8"/>
      <c r="G187" s="8"/>
      <c r="H187" s="8"/>
      <c r="I187" s="917"/>
      <c r="J187" s="917"/>
      <c r="K187" s="8"/>
      <c r="L187" s="8"/>
      <c r="M187" s="8"/>
      <c r="N187" s="8"/>
      <c r="O187" s="8"/>
      <c r="P187" s="8"/>
      <c r="Q187" s="8"/>
      <c r="R187" s="8"/>
      <c r="S187" s="8"/>
      <c r="T187" s="8"/>
      <c r="U187" s="8"/>
      <c r="V187" s="8"/>
      <c r="W187" s="8"/>
      <c r="X187" s="8"/>
      <c r="Y187" s="8"/>
      <c r="Z187" s="8"/>
    </row>
    <row r="188" spans="1:26" ht="12.75" customHeight="1">
      <c r="A188" s="8"/>
      <c r="B188" s="8"/>
      <c r="C188" s="8"/>
      <c r="D188" s="917"/>
      <c r="E188" s="8"/>
      <c r="F188" s="8"/>
      <c r="G188" s="8"/>
      <c r="H188" s="8"/>
      <c r="I188" s="917"/>
      <c r="J188" s="917"/>
      <c r="K188" s="8"/>
      <c r="L188" s="8"/>
      <c r="M188" s="8"/>
      <c r="N188" s="8"/>
      <c r="O188" s="8"/>
      <c r="P188" s="8"/>
      <c r="Q188" s="8"/>
      <c r="R188" s="8"/>
      <c r="S188" s="8"/>
      <c r="T188" s="8"/>
      <c r="U188" s="8"/>
      <c r="V188" s="8"/>
      <c r="W188" s="8"/>
      <c r="X188" s="8"/>
      <c r="Y188" s="8"/>
      <c r="Z188" s="8"/>
    </row>
    <row r="189" spans="1:26" ht="12.75" customHeight="1">
      <c r="A189" s="8"/>
      <c r="B189" s="8"/>
      <c r="C189" s="8"/>
      <c r="D189" s="917"/>
      <c r="E189" s="8"/>
      <c r="F189" s="8"/>
      <c r="G189" s="8"/>
      <c r="H189" s="8"/>
      <c r="I189" s="917"/>
      <c r="J189" s="917"/>
      <c r="K189" s="8"/>
      <c r="L189" s="8"/>
      <c r="M189" s="8"/>
      <c r="N189" s="8"/>
      <c r="O189" s="8"/>
      <c r="P189" s="8"/>
      <c r="Q189" s="8"/>
      <c r="R189" s="8"/>
      <c r="S189" s="8"/>
      <c r="T189" s="8"/>
      <c r="U189" s="8"/>
      <c r="V189" s="8"/>
      <c r="W189" s="8"/>
      <c r="X189" s="8"/>
      <c r="Y189" s="8"/>
      <c r="Z189" s="8"/>
    </row>
    <row r="190" spans="1:26" ht="12.75" customHeight="1">
      <c r="A190" s="8"/>
      <c r="B190" s="8"/>
      <c r="C190" s="8"/>
      <c r="D190" s="917"/>
      <c r="E190" s="8"/>
      <c r="F190" s="8"/>
      <c r="G190" s="8"/>
      <c r="H190" s="8"/>
      <c r="I190" s="917"/>
      <c r="J190" s="917"/>
      <c r="K190" s="8"/>
      <c r="L190" s="8"/>
      <c r="M190" s="8"/>
      <c r="N190" s="8"/>
      <c r="O190" s="8"/>
      <c r="P190" s="8"/>
      <c r="Q190" s="8"/>
      <c r="R190" s="8"/>
      <c r="S190" s="8"/>
      <c r="T190" s="8"/>
      <c r="U190" s="8"/>
      <c r="V190" s="8"/>
      <c r="W190" s="8"/>
      <c r="X190" s="8"/>
      <c r="Y190" s="8"/>
      <c r="Z190" s="8"/>
    </row>
    <row r="191" spans="1:26" ht="12.75" customHeight="1">
      <c r="A191" s="8"/>
      <c r="B191" s="8"/>
      <c r="C191" s="8"/>
      <c r="D191" s="917"/>
      <c r="E191" s="8"/>
      <c r="F191" s="8"/>
      <c r="G191" s="8"/>
      <c r="H191" s="8"/>
      <c r="I191" s="917"/>
      <c r="J191" s="917"/>
      <c r="K191" s="8"/>
      <c r="L191" s="8"/>
      <c r="M191" s="8"/>
      <c r="N191" s="8"/>
      <c r="O191" s="8"/>
      <c r="P191" s="8"/>
      <c r="Q191" s="8"/>
      <c r="R191" s="8"/>
      <c r="S191" s="8"/>
      <c r="T191" s="8"/>
      <c r="U191" s="8"/>
      <c r="V191" s="8"/>
      <c r="W191" s="8"/>
      <c r="X191" s="8"/>
      <c r="Y191" s="8"/>
      <c r="Z191" s="8"/>
    </row>
    <row r="192" spans="1:26" ht="12.75" customHeight="1">
      <c r="A192" s="8"/>
      <c r="B192" s="8"/>
      <c r="C192" s="8"/>
      <c r="D192" s="917"/>
      <c r="E192" s="8"/>
      <c r="F192" s="8"/>
      <c r="G192" s="8"/>
      <c r="H192" s="8"/>
      <c r="I192" s="917"/>
      <c r="J192" s="917"/>
      <c r="K192" s="8"/>
      <c r="L192" s="8"/>
      <c r="M192" s="8"/>
      <c r="N192" s="8"/>
      <c r="O192" s="8"/>
      <c r="P192" s="8"/>
      <c r="Q192" s="8"/>
      <c r="R192" s="8"/>
      <c r="S192" s="8"/>
      <c r="T192" s="8"/>
      <c r="U192" s="8"/>
      <c r="V192" s="8"/>
      <c r="W192" s="8"/>
      <c r="X192" s="8"/>
      <c r="Y192" s="8"/>
      <c r="Z192" s="8"/>
    </row>
    <row r="193" spans="1:26" ht="12.75" customHeight="1">
      <c r="A193" s="8"/>
      <c r="B193" s="8"/>
      <c r="C193" s="8"/>
      <c r="D193" s="917"/>
      <c r="E193" s="8"/>
      <c r="F193" s="8"/>
      <c r="G193" s="8"/>
      <c r="H193" s="8"/>
      <c r="I193" s="917"/>
      <c r="J193" s="917"/>
      <c r="K193" s="8"/>
      <c r="L193" s="8"/>
      <c r="M193" s="8"/>
      <c r="N193" s="8"/>
      <c r="O193" s="8"/>
      <c r="P193" s="8"/>
      <c r="Q193" s="8"/>
      <c r="R193" s="8"/>
      <c r="S193" s="8"/>
      <c r="T193" s="8"/>
      <c r="U193" s="8"/>
      <c r="V193" s="8"/>
      <c r="W193" s="8"/>
      <c r="X193" s="8"/>
      <c r="Y193" s="8"/>
      <c r="Z193" s="8"/>
    </row>
    <row r="194" spans="1:26" ht="12.75" customHeight="1">
      <c r="A194" s="8"/>
      <c r="B194" s="8"/>
      <c r="C194" s="8"/>
      <c r="D194" s="917"/>
      <c r="E194" s="8"/>
      <c r="F194" s="8"/>
      <c r="G194" s="8"/>
      <c r="H194" s="8"/>
      <c r="I194" s="917"/>
      <c r="J194" s="917"/>
      <c r="K194" s="8"/>
      <c r="L194" s="8"/>
      <c r="M194" s="8"/>
      <c r="N194" s="8"/>
      <c r="O194" s="8"/>
      <c r="P194" s="8"/>
      <c r="Q194" s="8"/>
      <c r="R194" s="8"/>
      <c r="S194" s="8"/>
      <c r="T194" s="8"/>
      <c r="U194" s="8"/>
      <c r="V194" s="8"/>
      <c r="W194" s="8"/>
      <c r="X194" s="8"/>
      <c r="Y194" s="8"/>
      <c r="Z194" s="8"/>
    </row>
    <row r="195" spans="1:26" ht="12.75" customHeight="1">
      <c r="A195" s="8"/>
      <c r="B195" s="8"/>
      <c r="C195" s="8"/>
      <c r="D195" s="917"/>
      <c r="E195" s="8"/>
      <c r="F195" s="8"/>
      <c r="G195" s="8"/>
      <c r="H195" s="8"/>
      <c r="I195" s="917"/>
      <c r="J195" s="917"/>
      <c r="K195" s="8"/>
      <c r="L195" s="8"/>
      <c r="M195" s="8"/>
      <c r="N195" s="8"/>
      <c r="O195" s="8"/>
      <c r="P195" s="8"/>
      <c r="Q195" s="8"/>
      <c r="R195" s="8"/>
      <c r="S195" s="8"/>
      <c r="T195" s="8"/>
      <c r="U195" s="8"/>
      <c r="V195" s="8"/>
      <c r="W195" s="8"/>
      <c r="X195" s="8"/>
      <c r="Y195" s="8"/>
      <c r="Z195" s="8"/>
    </row>
    <row r="196" spans="1:26" ht="12.75" customHeight="1">
      <c r="A196" s="8"/>
      <c r="B196" s="8"/>
      <c r="C196" s="8"/>
      <c r="D196" s="917"/>
      <c r="E196" s="8"/>
      <c r="F196" s="8"/>
      <c r="G196" s="8"/>
      <c r="H196" s="8"/>
      <c r="I196" s="917"/>
      <c r="J196" s="917"/>
      <c r="K196" s="8"/>
      <c r="L196" s="8"/>
      <c r="M196" s="8"/>
      <c r="N196" s="8"/>
      <c r="O196" s="8"/>
      <c r="P196" s="8"/>
      <c r="Q196" s="8"/>
      <c r="R196" s="8"/>
      <c r="S196" s="8"/>
      <c r="T196" s="8"/>
      <c r="U196" s="8"/>
      <c r="V196" s="8"/>
      <c r="W196" s="8"/>
      <c r="X196" s="8"/>
      <c r="Y196" s="8"/>
      <c r="Z196" s="8"/>
    </row>
    <row r="197" spans="1:26" ht="12.75" customHeight="1">
      <c r="A197" s="8"/>
      <c r="B197" s="8"/>
      <c r="C197" s="8"/>
      <c r="D197" s="917"/>
      <c r="E197" s="8"/>
      <c r="F197" s="8"/>
      <c r="G197" s="8"/>
      <c r="H197" s="8"/>
      <c r="I197" s="917"/>
      <c r="J197" s="917"/>
      <c r="K197" s="8"/>
      <c r="L197" s="8"/>
      <c r="M197" s="8"/>
      <c r="N197" s="8"/>
      <c r="O197" s="8"/>
      <c r="P197" s="8"/>
      <c r="Q197" s="8"/>
      <c r="R197" s="8"/>
      <c r="S197" s="8"/>
      <c r="T197" s="8"/>
      <c r="U197" s="8"/>
      <c r="V197" s="8"/>
      <c r="W197" s="8"/>
      <c r="X197" s="8"/>
      <c r="Y197" s="8"/>
      <c r="Z197" s="8"/>
    </row>
    <row r="198" spans="1:26" ht="12.75" customHeight="1">
      <c r="A198" s="8"/>
      <c r="B198" s="8"/>
      <c r="C198" s="8"/>
      <c r="D198" s="917"/>
      <c r="E198" s="8"/>
      <c r="F198" s="8"/>
      <c r="G198" s="8"/>
      <c r="H198" s="8"/>
      <c r="I198" s="917"/>
      <c r="J198" s="917"/>
      <c r="K198" s="8"/>
      <c r="L198" s="8"/>
      <c r="M198" s="8"/>
      <c r="N198" s="8"/>
      <c r="O198" s="8"/>
      <c r="P198" s="8"/>
      <c r="Q198" s="8"/>
      <c r="R198" s="8"/>
      <c r="S198" s="8"/>
      <c r="T198" s="8"/>
      <c r="U198" s="8"/>
      <c r="V198" s="8"/>
      <c r="W198" s="8"/>
      <c r="X198" s="8"/>
      <c r="Y198" s="8"/>
      <c r="Z198" s="8"/>
    </row>
    <row r="199" spans="1:26" ht="12.75" customHeight="1">
      <c r="A199" s="8"/>
      <c r="B199" s="8"/>
      <c r="C199" s="8"/>
      <c r="D199" s="917"/>
      <c r="E199" s="8"/>
      <c r="F199" s="8"/>
      <c r="G199" s="8"/>
      <c r="H199" s="8"/>
      <c r="I199" s="917"/>
      <c r="J199" s="917"/>
      <c r="K199" s="8"/>
      <c r="L199" s="8"/>
      <c r="M199" s="8"/>
      <c r="N199" s="8"/>
      <c r="O199" s="8"/>
      <c r="P199" s="8"/>
      <c r="Q199" s="8"/>
      <c r="R199" s="8"/>
      <c r="S199" s="8"/>
      <c r="T199" s="8"/>
      <c r="U199" s="8"/>
      <c r="V199" s="8"/>
      <c r="W199" s="8"/>
      <c r="X199" s="8"/>
      <c r="Y199" s="8"/>
      <c r="Z199" s="8"/>
    </row>
    <row r="200" spans="1:26" ht="12.75" customHeight="1">
      <c r="A200" s="8"/>
      <c r="B200" s="8"/>
      <c r="C200" s="8"/>
      <c r="D200" s="917"/>
      <c r="E200" s="8"/>
      <c r="F200" s="8"/>
      <c r="G200" s="8"/>
      <c r="H200" s="8"/>
      <c r="I200" s="917"/>
      <c r="J200" s="917"/>
      <c r="K200" s="8"/>
      <c r="L200" s="8"/>
      <c r="M200" s="8"/>
      <c r="N200" s="8"/>
      <c r="O200" s="8"/>
      <c r="P200" s="8"/>
      <c r="Q200" s="8"/>
      <c r="R200" s="8"/>
      <c r="S200" s="8"/>
      <c r="T200" s="8"/>
      <c r="U200" s="8"/>
      <c r="V200" s="8"/>
      <c r="W200" s="8"/>
      <c r="X200" s="8"/>
      <c r="Y200" s="8"/>
      <c r="Z200" s="8"/>
    </row>
    <row r="201" spans="1:26" ht="12.75" customHeight="1">
      <c r="A201" s="8"/>
      <c r="B201" s="8"/>
      <c r="C201" s="8"/>
      <c r="D201" s="917"/>
      <c r="E201" s="8"/>
      <c r="F201" s="8"/>
      <c r="G201" s="8"/>
      <c r="H201" s="8"/>
      <c r="I201" s="917"/>
      <c r="J201" s="917"/>
      <c r="K201" s="8"/>
      <c r="L201" s="8"/>
      <c r="M201" s="8"/>
      <c r="N201" s="8"/>
      <c r="O201" s="8"/>
      <c r="P201" s="8"/>
      <c r="Q201" s="8"/>
      <c r="R201" s="8"/>
      <c r="S201" s="8"/>
      <c r="T201" s="8"/>
      <c r="U201" s="8"/>
      <c r="V201" s="8"/>
      <c r="W201" s="8"/>
      <c r="X201" s="8"/>
      <c r="Y201" s="8"/>
      <c r="Z201" s="8"/>
    </row>
    <row r="202" spans="1:26" ht="12.75" customHeight="1">
      <c r="A202" s="8"/>
      <c r="B202" s="8"/>
      <c r="C202" s="8"/>
      <c r="D202" s="917"/>
      <c r="E202" s="8"/>
      <c r="F202" s="8"/>
      <c r="G202" s="8"/>
      <c r="H202" s="8"/>
      <c r="I202" s="917"/>
      <c r="J202" s="917"/>
      <c r="K202" s="8"/>
      <c r="L202" s="8"/>
      <c r="M202" s="8"/>
      <c r="N202" s="8"/>
      <c r="O202" s="8"/>
      <c r="P202" s="8"/>
      <c r="Q202" s="8"/>
      <c r="R202" s="8"/>
      <c r="S202" s="8"/>
      <c r="T202" s="8"/>
      <c r="U202" s="8"/>
      <c r="V202" s="8"/>
      <c r="W202" s="8"/>
      <c r="X202" s="8"/>
      <c r="Y202" s="8"/>
      <c r="Z202" s="8"/>
    </row>
    <row r="203" spans="1:26" ht="12.75" customHeight="1">
      <c r="A203" s="8"/>
      <c r="B203" s="8"/>
      <c r="C203" s="8"/>
      <c r="D203" s="917"/>
      <c r="E203" s="8"/>
      <c r="F203" s="8"/>
      <c r="G203" s="8"/>
      <c r="H203" s="8"/>
      <c r="I203" s="917"/>
      <c r="J203" s="917"/>
      <c r="K203" s="8"/>
      <c r="L203" s="8"/>
      <c r="M203" s="8"/>
      <c r="N203" s="8"/>
      <c r="O203" s="8"/>
      <c r="P203" s="8"/>
      <c r="Q203" s="8"/>
      <c r="R203" s="8"/>
      <c r="S203" s="8"/>
      <c r="T203" s="8"/>
      <c r="U203" s="8"/>
      <c r="V203" s="8"/>
      <c r="W203" s="8"/>
      <c r="X203" s="8"/>
      <c r="Y203" s="8"/>
      <c r="Z203" s="8"/>
    </row>
    <row r="204" spans="1:26" ht="12.75" customHeight="1">
      <c r="A204" s="8"/>
      <c r="B204" s="8"/>
      <c r="C204" s="8"/>
      <c r="D204" s="917"/>
      <c r="E204" s="8"/>
      <c r="F204" s="8"/>
      <c r="G204" s="8"/>
      <c r="H204" s="8"/>
      <c r="I204" s="917"/>
      <c r="J204" s="917"/>
      <c r="K204" s="8"/>
      <c r="L204" s="8"/>
      <c r="M204" s="8"/>
      <c r="N204" s="8"/>
      <c r="O204" s="8"/>
      <c r="P204" s="8"/>
      <c r="Q204" s="8"/>
      <c r="R204" s="8"/>
      <c r="S204" s="8"/>
      <c r="T204" s="8"/>
      <c r="U204" s="8"/>
      <c r="V204" s="8"/>
      <c r="W204" s="8"/>
      <c r="X204" s="8"/>
      <c r="Y204" s="8"/>
      <c r="Z204" s="8"/>
    </row>
    <row r="205" spans="1:26" ht="12.75" customHeight="1">
      <c r="A205" s="8"/>
      <c r="B205" s="8"/>
      <c r="C205" s="8"/>
      <c r="D205" s="917"/>
      <c r="E205" s="8"/>
      <c r="F205" s="8"/>
      <c r="G205" s="8"/>
      <c r="H205" s="8"/>
      <c r="I205" s="917"/>
      <c r="J205" s="917"/>
      <c r="K205" s="8"/>
      <c r="L205" s="8"/>
      <c r="M205" s="8"/>
      <c r="N205" s="8"/>
      <c r="O205" s="8"/>
      <c r="P205" s="8"/>
      <c r="Q205" s="8"/>
      <c r="R205" s="8"/>
      <c r="S205" s="8"/>
      <c r="T205" s="8"/>
      <c r="U205" s="8"/>
      <c r="V205" s="8"/>
      <c r="W205" s="8"/>
      <c r="X205" s="8"/>
      <c r="Y205" s="8"/>
      <c r="Z205" s="8"/>
    </row>
    <row r="206" spans="1:26" ht="12.75" customHeight="1">
      <c r="A206" s="8"/>
      <c r="B206" s="8"/>
      <c r="C206" s="8"/>
      <c r="D206" s="917"/>
      <c r="E206" s="8"/>
      <c r="F206" s="8"/>
      <c r="G206" s="8"/>
      <c r="H206" s="8"/>
      <c r="I206" s="917"/>
      <c r="J206" s="917"/>
      <c r="K206" s="8"/>
      <c r="L206" s="8"/>
      <c r="M206" s="8"/>
      <c r="N206" s="8"/>
      <c r="O206" s="8"/>
      <c r="P206" s="8"/>
      <c r="Q206" s="8"/>
      <c r="R206" s="8"/>
      <c r="S206" s="8"/>
      <c r="T206" s="8"/>
      <c r="U206" s="8"/>
      <c r="V206" s="8"/>
      <c r="W206" s="8"/>
      <c r="X206" s="8"/>
      <c r="Y206" s="8"/>
      <c r="Z206" s="8"/>
    </row>
    <row r="207" spans="1:26" ht="12.75" customHeight="1">
      <c r="A207" s="8"/>
      <c r="B207" s="8"/>
      <c r="C207" s="8"/>
      <c r="D207" s="917"/>
      <c r="E207" s="8"/>
      <c r="F207" s="8"/>
      <c r="G207" s="8"/>
      <c r="H207" s="8"/>
      <c r="I207" s="917"/>
      <c r="J207" s="917"/>
      <c r="K207" s="8"/>
      <c r="L207" s="8"/>
      <c r="M207" s="8"/>
      <c r="N207" s="8"/>
      <c r="O207" s="8"/>
      <c r="P207" s="8"/>
      <c r="Q207" s="8"/>
      <c r="R207" s="8"/>
      <c r="S207" s="8"/>
      <c r="T207" s="8"/>
      <c r="U207" s="8"/>
      <c r="V207" s="8"/>
      <c r="W207" s="8"/>
      <c r="X207" s="8"/>
      <c r="Y207" s="8"/>
      <c r="Z207" s="8"/>
    </row>
    <row r="208" spans="1:26" ht="12.75" customHeight="1">
      <c r="A208" s="8"/>
      <c r="B208" s="8"/>
      <c r="C208" s="8"/>
      <c r="D208" s="917"/>
      <c r="E208" s="8"/>
      <c r="F208" s="8"/>
      <c r="G208" s="8"/>
      <c r="H208" s="8"/>
      <c r="I208" s="917"/>
      <c r="J208" s="917"/>
      <c r="K208" s="8"/>
      <c r="L208" s="8"/>
      <c r="M208" s="8"/>
      <c r="N208" s="8"/>
      <c r="O208" s="8"/>
      <c r="P208" s="8"/>
      <c r="Q208" s="8"/>
      <c r="R208" s="8"/>
      <c r="S208" s="8"/>
      <c r="T208" s="8"/>
      <c r="U208" s="8"/>
      <c r="V208" s="8"/>
      <c r="W208" s="8"/>
      <c r="X208" s="8"/>
      <c r="Y208" s="8"/>
      <c r="Z208" s="8"/>
    </row>
    <row r="209" spans="1:26" ht="12.75" customHeight="1">
      <c r="A209" s="8"/>
      <c r="B209" s="8"/>
      <c r="C209" s="8"/>
      <c r="D209" s="917"/>
      <c r="E209" s="8"/>
      <c r="F209" s="8"/>
      <c r="G209" s="8"/>
      <c r="H209" s="8"/>
      <c r="I209" s="917"/>
      <c r="J209" s="917"/>
      <c r="K209" s="8"/>
      <c r="L209" s="8"/>
      <c r="M209" s="8"/>
      <c r="N209" s="8"/>
      <c r="O209" s="8"/>
      <c r="P209" s="8"/>
      <c r="Q209" s="8"/>
      <c r="R209" s="8"/>
      <c r="S209" s="8"/>
      <c r="T209" s="8"/>
      <c r="U209" s="8"/>
      <c r="V209" s="8"/>
      <c r="W209" s="8"/>
      <c r="X209" s="8"/>
      <c r="Y209" s="8"/>
      <c r="Z209" s="8"/>
    </row>
    <row r="210" spans="1:26" ht="12.75" customHeight="1">
      <c r="A210" s="8"/>
      <c r="B210" s="8"/>
      <c r="C210" s="8"/>
      <c r="D210" s="917"/>
      <c r="E210" s="8"/>
      <c r="F210" s="8"/>
      <c r="G210" s="8"/>
      <c r="H210" s="8"/>
      <c r="I210" s="917"/>
      <c r="J210" s="917"/>
      <c r="K210" s="8"/>
      <c r="L210" s="8"/>
      <c r="M210" s="8"/>
      <c r="N210" s="8"/>
      <c r="O210" s="8"/>
      <c r="P210" s="8"/>
      <c r="Q210" s="8"/>
      <c r="R210" s="8"/>
      <c r="S210" s="8"/>
      <c r="T210" s="8"/>
      <c r="U210" s="8"/>
      <c r="V210" s="8"/>
      <c r="W210" s="8"/>
      <c r="X210" s="8"/>
      <c r="Y210" s="8"/>
      <c r="Z210" s="8"/>
    </row>
    <row r="211" spans="1:26" ht="12.75" customHeight="1">
      <c r="A211" s="8"/>
      <c r="B211" s="8"/>
      <c r="C211" s="8"/>
      <c r="D211" s="917"/>
      <c r="E211" s="8"/>
      <c r="F211" s="8"/>
      <c r="G211" s="8"/>
      <c r="H211" s="8"/>
      <c r="I211" s="917"/>
      <c r="J211" s="917"/>
      <c r="K211" s="8"/>
      <c r="L211" s="8"/>
      <c r="M211" s="8"/>
      <c r="N211" s="8"/>
      <c r="O211" s="8"/>
      <c r="P211" s="8"/>
      <c r="Q211" s="8"/>
      <c r="R211" s="8"/>
      <c r="S211" s="8"/>
      <c r="T211" s="8"/>
      <c r="U211" s="8"/>
      <c r="V211" s="8"/>
      <c r="W211" s="8"/>
      <c r="X211" s="8"/>
      <c r="Y211" s="8"/>
      <c r="Z211" s="8"/>
    </row>
    <row r="212" spans="1:26" ht="12.75" customHeight="1">
      <c r="A212" s="8"/>
      <c r="B212" s="8"/>
      <c r="C212" s="8"/>
      <c r="D212" s="917"/>
      <c r="E212" s="8"/>
      <c r="F212" s="8"/>
      <c r="G212" s="8"/>
      <c r="H212" s="8"/>
      <c r="I212" s="917"/>
      <c r="J212" s="917"/>
      <c r="K212" s="8"/>
      <c r="L212" s="8"/>
      <c r="M212" s="8"/>
      <c r="N212" s="8"/>
      <c r="O212" s="8"/>
      <c r="P212" s="8"/>
      <c r="Q212" s="8"/>
      <c r="R212" s="8"/>
      <c r="S212" s="8"/>
      <c r="T212" s="8"/>
      <c r="U212" s="8"/>
      <c r="V212" s="8"/>
      <c r="W212" s="8"/>
      <c r="X212" s="8"/>
      <c r="Y212" s="8"/>
      <c r="Z212" s="8"/>
    </row>
    <row r="213" spans="1:26" ht="12.75" customHeight="1">
      <c r="A213" s="8"/>
      <c r="B213" s="8"/>
      <c r="C213" s="8"/>
      <c r="D213" s="917"/>
      <c r="E213" s="8"/>
      <c r="F213" s="8"/>
      <c r="G213" s="8"/>
      <c r="H213" s="8"/>
      <c r="I213" s="917"/>
      <c r="J213" s="917"/>
      <c r="K213" s="8"/>
      <c r="L213" s="8"/>
      <c r="M213" s="8"/>
      <c r="N213" s="8"/>
      <c r="O213" s="8"/>
      <c r="P213" s="8"/>
      <c r="Q213" s="8"/>
      <c r="R213" s="8"/>
      <c r="S213" s="8"/>
      <c r="T213" s="8"/>
      <c r="U213" s="8"/>
      <c r="V213" s="8"/>
      <c r="W213" s="8"/>
      <c r="X213" s="8"/>
      <c r="Y213" s="8"/>
      <c r="Z213" s="8"/>
    </row>
    <row r="214" spans="1:26" ht="12.75" customHeight="1">
      <c r="A214" s="8"/>
      <c r="B214" s="8"/>
      <c r="C214" s="8"/>
      <c r="D214" s="917"/>
      <c r="E214" s="8"/>
      <c r="F214" s="8"/>
      <c r="G214" s="8"/>
      <c r="H214" s="8"/>
      <c r="I214" s="917"/>
      <c r="J214" s="917"/>
      <c r="K214" s="8"/>
      <c r="L214" s="8"/>
      <c r="M214" s="8"/>
      <c r="N214" s="8"/>
      <c r="O214" s="8"/>
      <c r="P214" s="8"/>
      <c r="Q214" s="8"/>
      <c r="R214" s="8"/>
      <c r="S214" s="8"/>
      <c r="T214" s="8"/>
      <c r="U214" s="8"/>
      <c r="V214" s="8"/>
      <c r="W214" s="8"/>
      <c r="X214" s="8"/>
      <c r="Y214" s="8"/>
      <c r="Z214" s="8"/>
    </row>
    <row r="215" spans="1:26" ht="12.75" customHeight="1">
      <c r="A215" s="8"/>
      <c r="B215" s="8"/>
      <c r="C215" s="8"/>
      <c r="D215" s="917"/>
      <c r="E215" s="8"/>
      <c r="F215" s="8"/>
      <c r="G215" s="8"/>
      <c r="H215" s="8"/>
      <c r="I215" s="917"/>
      <c r="J215" s="917"/>
      <c r="K215" s="8"/>
      <c r="L215" s="8"/>
      <c r="M215" s="8"/>
      <c r="N215" s="8"/>
      <c r="O215" s="8"/>
      <c r="P215" s="8"/>
      <c r="Q215" s="8"/>
      <c r="R215" s="8"/>
      <c r="S215" s="8"/>
      <c r="T215" s="8"/>
      <c r="U215" s="8"/>
      <c r="V215" s="8"/>
      <c r="W215" s="8"/>
      <c r="X215" s="8"/>
      <c r="Y215" s="8"/>
      <c r="Z215" s="8"/>
    </row>
    <row r="216" spans="1:26" ht="12.75" customHeight="1">
      <c r="A216" s="8"/>
      <c r="B216" s="8"/>
      <c r="C216" s="8"/>
      <c r="D216" s="917"/>
      <c r="E216" s="8"/>
      <c r="F216" s="8"/>
      <c r="G216" s="8"/>
      <c r="H216" s="8"/>
      <c r="I216" s="917"/>
      <c r="J216" s="917"/>
      <c r="K216" s="8"/>
      <c r="L216" s="8"/>
      <c r="M216" s="8"/>
      <c r="N216" s="8"/>
      <c r="O216" s="8"/>
      <c r="P216" s="8"/>
      <c r="Q216" s="8"/>
      <c r="R216" s="8"/>
      <c r="S216" s="8"/>
      <c r="T216" s="8"/>
      <c r="U216" s="8"/>
      <c r="V216" s="8"/>
      <c r="W216" s="8"/>
      <c r="X216" s="8"/>
      <c r="Y216" s="8"/>
      <c r="Z216" s="8"/>
    </row>
    <row r="217" spans="1:26" ht="12.75" customHeight="1">
      <c r="A217" s="8"/>
      <c r="B217" s="8"/>
      <c r="C217" s="8"/>
      <c r="D217" s="917"/>
      <c r="E217" s="8"/>
      <c r="F217" s="8"/>
      <c r="G217" s="8"/>
      <c r="H217" s="8"/>
      <c r="I217" s="917"/>
      <c r="J217" s="917"/>
      <c r="K217" s="8"/>
      <c r="L217" s="8"/>
      <c r="M217" s="8"/>
      <c r="N217" s="8"/>
      <c r="O217" s="8"/>
      <c r="P217" s="8"/>
      <c r="Q217" s="8"/>
      <c r="R217" s="8"/>
      <c r="S217" s="8"/>
      <c r="T217" s="8"/>
      <c r="U217" s="8"/>
      <c r="V217" s="8"/>
      <c r="W217" s="8"/>
      <c r="X217" s="8"/>
      <c r="Y217" s="8"/>
      <c r="Z217" s="8"/>
    </row>
    <row r="218" spans="1:26" ht="12.75" customHeight="1">
      <c r="A218" s="8"/>
      <c r="B218" s="8"/>
      <c r="C218" s="8"/>
      <c r="D218" s="917"/>
      <c r="E218" s="8"/>
      <c r="F218" s="8"/>
      <c r="G218" s="8"/>
      <c r="H218" s="8"/>
      <c r="I218" s="917"/>
      <c r="J218" s="917"/>
      <c r="K218" s="8"/>
      <c r="L218" s="8"/>
      <c r="M218" s="8"/>
      <c r="N218" s="8"/>
      <c r="O218" s="8"/>
      <c r="P218" s="8"/>
      <c r="Q218" s="8"/>
      <c r="R218" s="8"/>
      <c r="S218" s="8"/>
      <c r="T218" s="8"/>
      <c r="U218" s="8"/>
      <c r="V218" s="8"/>
      <c r="W218" s="8"/>
      <c r="X218" s="8"/>
      <c r="Y218" s="8"/>
      <c r="Z218" s="8"/>
    </row>
    <row r="219" spans="1:26" ht="12.75" customHeight="1">
      <c r="A219" s="8"/>
      <c r="B219" s="8"/>
      <c r="C219" s="8"/>
      <c r="D219" s="917"/>
      <c r="E219" s="8"/>
      <c r="F219" s="8"/>
      <c r="G219" s="8"/>
      <c r="H219" s="8"/>
      <c r="I219" s="917"/>
      <c r="J219" s="917"/>
      <c r="K219" s="8"/>
      <c r="L219" s="8"/>
      <c r="M219" s="8"/>
      <c r="N219" s="8"/>
      <c r="O219" s="8"/>
      <c r="P219" s="8"/>
      <c r="Q219" s="8"/>
      <c r="R219" s="8"/>
      <c r="S219" s="8"/>
      <c r="T219" s="8"/>
      <c r="U219" s="8"/>
      <c r="V219" s="8"/>
      <c r="W219" s="8"/>
      <c r="X219" s="8"/>
      <c r="Y219" s="8"/>
      <c r="Z219" s="8"/>
    </row>
    <row r="220" spans="1:26" ht="12.75" customHeight="1">
      <c r="A220" s="8"/>
      <c r="B220" s="8"/>
      <c r="C220" s="8"/>
      <c r="D220" s="917"/>
      <c r="E220" s="8"/>
      <c r="F220" s="8"/>
      <c r="G220" s="8"/>
      <c r="H220" s="8"/>
      <c r="I220" s="917"/>
      <c r="J220" s="917"/>
      <c r="K220" s="8"/>
      <c r="L220" s="8"/>
      <c r="M220" s="8"/>
      <c r="N220" s="8"/>
      <c r="O220" s="8"/>
      <c r="P220" s="8"/>
      <c r="Q220" s="8"/>
      <c r="R220" s="8"/>
      <c r="S220" s="8"/>
      <c r="T220" s="8"/>
      <c r="U220" s="8"/>
      <c r="V220" s="8"/>
      <c r="W220" s="8"/>
      <c r="X220" s="8"/>
      <c r="Y220" s="8"/>
      <c r="Z220" s="8"/>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4"/>
  <mergeCells count="2">
    <mergeCell ref="A1:K1"/>
    <mergeCell ref="E3:H3"/>
  </mergeCell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11" customWidth="1"/>
    <col min="2" max="2" width="8.5703125" customWidth="1"/>
    <col min="3" max="3" width="56.42578125" customWidth="1"/>
    <col min="4" max="4" width="10" customWidth="1"/>
    <col min="5" max="6" width="9.140625" customWidth="1"/>
    <col min="7" max="8" width="8.7109375" customWidth="1"/>
    <col min="9" max="9" width="38.140625" customWidth="1"/>
    <col min="10" max="10" width="36.28515625" customWidth="1"/>
    <col min="11" max="11" width="11.42578125" customWidth="1"/>
    <col min="12" max="26" width="8.7109375" customWidth="1"/>
  </cols>
  <sheetData>
    <row r="1" spans="1:26" ht="12.75" customHeight="1">
      <c r="A1" s="1200" t="s">
        <v>5854</v>
      </c>
      <c r="B1" s="1177"/>
      <c r="C1" s="1177"/>
      <c r="D1" s="1177"/>
      <c r="E1" s="1177"/>
      <c r="F1" s="1177"/>
      <c r="G1" s="1177"/>
      <c r="H1" s="1177"/>
      <c r="I1" s="1177"/>
      <c r="J1" s="1177"/>
      <c r="K1" s="1177"/>
      <c r="L1" s="7"/>
      <c r="M1" s="7"/>
      <c r="N1" s="7"/>
      <c r="O1" s="7"/>
      <c r="P1" s="7"/>
      <c r="Q1" s="7"/>
      <c r="R1" s="7"/>
      <c r="S1" s="7"/>
      <c r="T1" s="7"/>
      <c r="U1" s="7"/>
      <c r="V1" s="7"/>
      <c r="W1" s="7"/>
      <c r="X1" s="7"/>
      <c r="Y1" s="7"/>
      <c r="Z1" s="7"/>
    </row>
    <row r="2" spans="1:26" ht="12.75" customHeight="1">
      <c r="A2" s="97" t="str">
        <f>HYPERLINK("#Index!F16", "Index Pg")</f>
        <v>Index Pg</v>
      </c>
      <c r="B2" s="96"/>
      <c r="C2" s="60" t="str">
        <f>HYPERLINK("#'Budget Summary II'!A3:B5", "Budget Summary II")</f>
        <v>Budget Summary II</v>
      </c>
      <c r="D2" s="333"/>
      <c r="E2" s="333"/>
      <c r="F2" s="333"/>
      <c r="G2" s="333"/>
      <c r="H2" s="333"/>
      <c r="I2" s="333"/>
      <c r="J2" s="333"/>
      <c r="K2" s="766"/>
      <c r="L2" s="7"/>
      <c r="M2" s="7"/>
      <c r="N2" s="7"/>
      <c r="O2" s="7"/>
      <c r="P2" s="7"/>
      <c r="Q2" s="7"/>
      <c r="R2" s="7"/>
      <c r="S2" s="7"/>
      <c r="T2" s="7"/>
      <c r="U2" s="7"/>
      <c r="V2" s="7"/>
      <c r="W2" s="7"/>
      <c r="X2" s="7"/>
      <c r="Y2" s="7"/>
      <c r="Z2" s="7"/>
    </row>
    <row r="3" spans="1:26" ht="12.75" customHeight="1">
      <c r="A3" s="63" t="s">
        <v>150</v>
      </c>
      <c r="B3" s="63" t="s">
        <v>151</v>
      </c>
      <c r="C3" s="63" t="s">
        <v>12</v>
      </c>
      <c r="D3" s="979" t="s">
        <v>431</v>
      </c>
      <c r="E3" s="1174" t="s">
        <v>5791</v>
      </c>
      <c r="F3" s="1160"/>
      <c r="G3" s="1160"/>
      <c r="H3" s="1158"/>
      <c r="I3" s="63" t="s">
        <v>433</v>
      </c>
      <c r="J3" s="63" t="s">
        <v>435</v>
      </c>
      <c r="K3" s="106" t="s">
        <v>434</v>
      </c>
      <c r="L3" s="1032"/>
      <c r="M3" s="1032"/>
      <c r="N3" s="1032"/>
      <c r="O3" s="1032"/>
      <c r="P3" s="1032"/>
      <c r="Q3" s="1032"/>
      <c r="R3" s="1032"/>
      <c r="S3" s="1032"/>
      <c r="T3" s="1032"/>
      <c r="U3" s="1032"/>
      <c r="V3" s="1032"/>
      <c r="W3" s="1032"/>
      <c r="X3" s="1032"/>
      <c r="Y3" s="1032"/>
      <c r="Z3" s="1032"/>
    </row>
    <row r="4" spans="1:26" ht="12.75" customHeight="1">
      <c r="A4" s="63"/>
      <c r="B4" s="63"/>
      <c r="C4" s="63"/>
      <c r="D4" s="981"/>
      <c r="E4" s="63" t="s">
        <v>442</v>
      </c>
      <c r="F4" s="106" t="s">
        <v>443</v>
      </c>
      <c r="G4" s="63" t="s">
        <v>444</v>
      </c>
      <c r="H4" s="106" t="s">
        <v>445</v>
      </c>
      <c r="I4" s="63"/>
      <c r="J4" s="63"/>
      <c r="K4" s="106"/>
      <c r="L4" s="1032"/>
      <c r="M4" s="1032"/>
      <c r="N4" s="1032"/>
      <c r="O4" s="1032"/>
      <c r="P4" s="1032"/>
      <c r="Q4" s="1032"/>
      <c r="R4" s="1032"/>
      <c r="S4" s="1032"/>
      <c r="T4" s="1032"/>
      <c r="U4" s="1032"/>
      <c r="V4" s="1032"/>
      <c r="W4" s="1032"/>
      <c r="X4" s="1032"/>
      <c r="Y4" s="1032"/>
      <c r="Z4" s="1032"/>
    </row>
    <row r="5" spans="1:26" ht="12.75" customHeight="1">
      <c r="A5" s="1015"/>
      <c r="B5" s="1015"/>
      <c r="C5" s="1014" t="s">
        <v>5855</v>
      </c>
      <c r="D5" s="1014"/>
      <c r="E5" s="1013"/>
      <c r="F5" s="1018"/>
      <c r="G5" s="1013"/>
      <c r="H5" s="1018">
        <f>H31+H19+H10+H6</f>
        <v>20.74</v>
      </c>
      <c r="I5" s="1014"/>
      <c r="J5" s="1014"/>
      <c r="K5" s="1018">
        <f>K31+K19+K10+K6</f>
        <v>0</v>
      </c>
      <c r="L5" s="1030"/>
      <c r="M5" s="1030"/>
      <c r="N5" s="1030"/>
      <c r="O5" s="1030"/>
      <c r="P5" s="1030"/>
      <c r="Q5" s="1030"/>
      <c r="R5" s="1030"/>
      <c r="S5" s="1030"/>
      <c r="T5" s="1030"/>
      <c r="U5" s="1030"/>
      <c r="V5" s="1030"/>
      <c r="W5" s="1030"/>
      <c r="X5" s="1030"/>
      <c r="Y5" s="1030"/>
      <c r="Z5" s="1030"/>
    </row>
    <row r="6" spans="1:26" ht="12.75" customHeight="1">
      <c r="A6" s="64">
        <f>'3.Community Intervention Annex'!A6</f>
        <v>3</v>
      </c>
      <c r="B6" s="64"/>
      <c r="C6" s="64" t="str">
        <f>'3.Community Intervention Annex'!C6</f>
        <v>Community Interventions</v>
      </c>
      <c r="D6" s="64"/>
      <c r="E6" s="64"/>
      <c r="F6" s="64"/>
      <c r="G6" s="64"/>
      <c r="H6" s="65">
        <f t="shared" ref="H6:H8" si="0">H7</f>
        <v>0</v>
      </c>
      <c r="I6" s="64"/>
      <c r="J6" s="64"/>
      <c r="K6" s="65">
        <f t="shared" ref="K6:K8" si="1">K7</f>
        <v>0</v>
      </c>
      <c r="L6" s="7"/>
      <c r="M6" s="7"/>
      <c r="N6" s="7"/>
      <c r="O6" s="7"/>
      <c r="P6" s="7"/>
      <c r="Q6" s="7"/>
      <c r="R6" s="7"/>
      <c r="S6" s="7"/>
      <c r="T6" s="7"/>
      <c r="U6" s="7"/>
      <c r="V6" s="7"/>
      <c r="W6" s="7"/>
      <c r="X6" s="7"/>
      <c r="Y6" s="7"/>
      <c r="Z6" s="7"/>
    </row>
    <row r="7" spans="1:26" ht="12.75" customHeight="1">
      <c r="A7" s="67">
        <f>'3.Community Intervention Annex'!A109</f>
        <v>3.3</v>
      </c>
      <c r="B7" s="67"/>
      <c r="C7" s="67" t="str">
        <f>'3.Community Intervention Annex'!C109</f>
        <v>Panchayati Raj Institutions (PRIs)</v>
      </c>
      <c r="D7" s="67"/>
      <c r="E7" s="115"/>
      <c r="F7" s="115"/>
      <c r="G7" s="115"/>
      <c r="H7" s="203">
        <f t="shared" si="0"/>
        <v>0</v>
      </c>
      <c r="I7" s="67"/>
      <c r="J7" s="67"/>
      <c r="K7" s="203">
        <f t="shared" si="1"/>
        <v>0</v>
      </c>
      <c r="L7" s="7"/>
      <c r="M7" s="7"/>
      <c r="N7" s="7"/>
      <c r="O7" s="7"/>
      <c r="P7" s="7"/>
      <c r="Q7" s="7"/>
      <c r="R7" s="7"/>
      <c r="S7" s="7"/>
      <c r="T7" s="7"/>
      <c r="U7" s="7"/>
      <c r="V7" s="7"/>
      <c r="W7" s="7"/>
      <c r="X7" s="7"/>
      <c r="Y7" s="7"/>
      <c r="Z7" s="7"/>
    </row>
    <row r="8" spans="1:26" ht="12.75" customHeight="1">
      <c r="A8" s="78" t="str">
        <f>'3.Community Intervention Annex'!A112</f>
        <v>3.3.3</v>
      </c>
      <c r="B8" s="78"/>
      <c r="C8" s="78" t="str">
        <f>'3.Community Intervention Annex'!C112</f>
        <v>PRI Sensitization/Trainings</v>
      </c>
      <c r="D8" s="78"/>
      <c r="E8" s="117"/>
      <c r="F8" s="117"/>
      <c r="G8" s="117"/>
      <c r="H8" s="265">
        <f t="shared" si="0"/>
        <v>0</v>
      </c>
      <c r="I8" s="78"/>
      <c r="J8" s="78"/>
      <c r="K8" s="265">
        <f t="shared" si="1"/>
        <v>0</v>
      </c>
      <c r="L8" s="7"/>
      <c r="M8" s="7"/>
      <c r="N8" s="7"/>
      <c r="O8" s="7"/>
      <c r="P8" s="7"/>
      <c r="Q8" s="7"/>
      <c r="R8" s="7"/>
      <c r="S8" s="7"/>
      <c r="T8" s="7"/>
      <c r="U8" s="7"/>
      <c r="V8" s="7"/>
      <c r="W8" s="7"/>
      <c r="X8" s="7"/>
      <c r="Y8" s="7"/>
      <c r="Z8" s="7"/>
    </row>
    <row r="9" spans="1:26" ht="12.75" customHeight="1">
      <c r="A9" s="304" t="str">
        <f>'3.Community Intervention Annex'!A113</f>
        <v>3.3.3.1</v>
      </c>
      <c r="B9" s="304" t="str">
        <f>'3.Community Intervention Annex'!B113</f>
        <v>E.2.9</v>
      </c>
      <c r="C9" s="70" t="str">
        <f>'3.Community Intervention Annex'!C113</f>
        <v>One day sensitization for PRIs</v>
      </c>
      <c r="D9" s="304">
        <f>'3.Community Intervention Annex'!K113</f>
        <v>0</v>
      </c>
      <c r="E9" s="42">
        <f>'3.Community Intervention Annex'!L113</f>
        <v>0</v>
      </c>
      <c r="F9" s="35">
        <f>'3.Community Intervention Annex'!M113</f>
        <v>0</v>
      </c>
      <c r="G9" s="42">
        <f>'3.Community Intervention Annex'!N113</f>
        <v>0</v>
      </c>
      <c r="H9" s="35">
        <f>'3.Community Intervention Annex'!O113</f>
        <v>0</v>
      </c>
      <c r="I9" s="304">
        <f>'3.Community Intervention Annex'!P113</f>
        <v>0</v>
      </c>
      <c r="J9" s="304"/>
      <c r="K9" s="35"/>
      <c r="L9" s="7"/>
      <c r="M9" s="7"/>
      <c r="N9" s="7"/>
      <c r="O9" s="7"/>
      <c r="P9" s="7"/>
      <c r="Q9" s="7"/>
      <c r="R9" s="7"/>
      <c r="S9" s="7"/>
      <c r="T9" s="7"/>
      <c r="U9" s="7"/>
      <c r="V9" s="7"/>
      <c r="W9" s="7"/>
      <c r="X9" s="7"/>
      <c r="Y9" s="7"/>
      <c r="Z9" s="7"/>
    </row>
    <row r="10" spans="1:26" ht="12.75" customHeight="1">
      <c r="A10" s="64">
        <f>'6.Procurement Annex'!A6</f>
        <v>6</v>
      </c>
      <c r="B10" s="64"/>
      <c r="C10" s="64" t="str">
        <f>'6.Procurement Annex'!C6</f>
        <v>Procurement</v>
      </c>
      <c r="D10" s="64"/>
      <c r="E10" s="64"/>
      <c r="F10" s="201"/>
      <c r="G10" s="64"/>
      <c r="H10" s="65">
        <f>H11</f>
        <v>10.54</v>
      </c>
      <c r="I10" s="64"/>
      <c r="J10" s="64"/>
      <c r="K10" s="65">
        <f>K11</f>
        <v>0</v>
      </c>
      <c r="L10" s="7"/>
      <c r="M10" s="7"/>
      <c r="N10" s="7"/>
      <c r="O10" s="7"/>
      <c r="P10" s="7"/>
      <c r="Q10" s="7"/>
      <c r="R10" s="7"/>
      <c r="S10" s="7"/>
      <c r="T10" s="7"/>
      <c r="U10" s="7"/>
      <c r="V10" s="7"/>
      <c r="W10" s="7"/>
      <c r="X10" s="7"/>
      <c r="Y10" s="7"/>
      <c r="Z10" s="7"/>
    </row>
    <row r="11" spans="1:26" ht="12.75" customHeight="1">
      <c r="A11" s="67">
        <f>'6.Procurement Annex'!A7</f>
        <v>6.1</v>
      </c>
      <c r="B11" s="67"/>
      <c r="C11" s="67" t="str">
        <f>'6.Procurement Annex'!C7</f>
        <v>Procurement of Equipment</v>
      </c>
      <c r="D11" s="67"/>
      <c r="E11" s="67"/>
      <c r="F11" s="202"/>
      <c r="G11" s="67"/>
      <c r="H11" s="68">
        <f>H12+H16</f>
        <v>10.54</v>
      </c>
      <c r="I11" s="67"/>
      <c r="J11" s="67"/>
      <c r="K11" s="68">
        <f>K12+K16</f>
        <v>0</v>
      </c>
      <c r="L11" s="7"/>
      <c r="M11" s="7"/>
      <c r="N11" s="7"/>
      <c r="O11" s="7"/>
      <c r="P11" s="7"/>
      <c r="Q11" s="7"/>
      <c r="R11" s="7"/>
      <c r="S11" s="7"/>
      <c r="T11" s="7"/>
      <c r="U11" s="7"/>
      <c r="V11" s="7"/>
      <c r="W11" s="7"/>
      <c r="X11" s="7"/>
      <c r="Y11" s="7"/>
      <c r="Z11" s="7"/>
    </row>
    <row r="12" spans="1:26" ht="12.75" customHeight="1">
      <c r="A12" s="78" t="str">
        <f>'6.Procurement Annex'!A8</f>
        <v>6.1.1</v>
      </c>
      <c r="B12" s="78"/>
      <c r="C12" s="78" t="str">
        <f>'6.Procurement Annex'!C8</f>
        <v>Procurement of Bio-medical Equipment</v>
      </c>
      <c r="D12" s="78"/>
      <c r="E12" s="117"/>
      <c r="F12" s="265"/>
      <c r="G12" s="117"/>
      <c r="H12" s="265">
        <f>H13</f>
        <v>10.54</v>
      </c>
      <c r="I12" s="78"/>
      <c r="J12" s="78"/>
      <c r="K12" s="265">
        <f>K13</f>
        <v>0</v>
      </c>
      <c r="L12" s="7"/>
      <c r="M12" s="7"/>
      <c r="N12" s="7"/>
      <c r="O12" s="7"/>
      <c r="P12" s="7"/>
      <c r="Q12" s="7"/>
      <c r="R12" s="7"/>
      <c r="S12" s="7"/>
      <c r="T12" s="7"/>
      <c r="U12" s="7"/>
      <c r="V12" s="7"/>
      <c r="W12" s="7"/>
      <c r="X12" s="7"/>
      <c r="Y12" s="7"/>
      <c r="Z12" s="7"/>
    </row>
    <row r="13" spans="1:26" ht="12.75" customHeight="1">
      <c r="A13" s="290" t="str">
        <f>'6.Procurement Annex'!A63</f>
        <v>6.1.1.15</v>
      </c>
      <c r="B13" s="290"/>
      <c r="C13" s="290" t="str">
        <f>'6.Procurement Annex'!C63</f>
        <v>Procurement of bio-medical Equipment: IDSP</v>
      </c>
      <c r="D13" s="290"/>
      <c r="E13" s="268"/>
      <c r="F13" s="311"/>
      <c r="G13" s="268"/>
      <c r="H13" s="311">
        <f>SUM(H14:H15)</f>
        <v>10.54</v>
      </c>
      <c r="I13" s="290"/>
      <c r="J13" s="290"/>
      <c r="K13" s="311">
        <f>SUM(K14:K15)</f>
        <v>0</v>
      </c>
      <c r="L13" s="7"/>
      <c r="M13" s="7"/>
      <c r="N13" s="7"/>
      <c r="O13" s="7"/>
      <c r="P13" s="7"/>
      <c r="Q13" s="7"/>
      <c r="R13" s="7"/>
      <c r="S13" s="7"/>
      <c r="T13" s="7"/>
      <c r="U13" s="7"/>
      <c r="V13" s="7"/>
      <c r="W13" s="7"/>
      <c r="X13" s="7"/>
      <c r="Y13" s="7"/>
      <c r="Z13" s="7"/>
    </row>
    <row r="14" spans="1:26" ht="12.75" customHeight="1">
      <c r="A14" s="304" t="str">
        <f>'6.Procurement Annex'!A64</f>
        <v>6.1.1.15.1</v>
      </c>
      <c r="B14" s="304" t="str">
        <f>'6.Procurement Annex'!B64</f>
        <v>E.3.1</v>
      </c>
      <c r="C14" s="70" t="str">
        <f>'6.Procurement Annex'!C64</f>
        <v xml:space="preserve">Non-recurring costs on account of equipment for District Public Health Labs requiring strengthening. </v>
      </c>
      <c r="D14" s="304" t="str">
        <f>'6.Procurement Annex'!K64</f>
        <v>Total cost</v>
      </c>
      <c r="E14" s="42">
        <f>'6.Procurement Annex'!L64</f>
        <v>1054000</v>
      </c>
      <c r="F14" s="35">
        <f>'6.Procurement Annex'!M64</f>
        <v>10.54</v>
      </c>
      <c r="G14" s="42">
        <f>'6.Procurement Annex'!N64</f>
        <v>1</v>
      </c>
      <c r="H14" s="35">
        <f>'6.Procurement Annex'!O64</f>
        <v>10.54</v>
      </c>
      <c r="I14" s="304" t="str">
        <f>'6.Procurement Annex'!P64</f>
        <v>One time grant for Stregthtning Microbioligical unit at District Priority Laboratory, Hospicio hospital, south Goa for Culture facilities as per gap analysis includes 1 Autoclave, 1 Eliza reader and Integrated Washer , 1 Binocular Microscope and 1 computer with UPS &amp; Printer. Total amount proposed is Rs. 10.54 Lakh.</v>
      </c>
      <c r="J14" s="304"/>
      <c r="K14" s="35"/>
      <c r="L14" s="7"/>
      <c r="M14" s="7"/>
      <c r="N14" s="7"/>
      <c r="O14" s="7"/>
      <c r="P14" s="7"/>
      <c r="Q14" s="7"/>
      <c r="R14" s="7"/>
      <c r="S14" s="7"/>
      <c r="T14" s="7"/>
      <c r="U14" s="7"/>
      <c r="V14" s="7"/>
      <c r="W14" s="7"/>
      <c r="X14" s="7"/>
      <c r="Y14" s="7"/>
      <c r="Z14" s="7"/>
    </row>
    <row r="15" spans="1:26" ht="12.75" customHeight="1">
      <c r="A15" s="304" t="str">
        <f>'6.Procurement Annex'!A65</f>
        <v>6.1.1.15.2</v>
      </c>
      <c r="B15" s="304"/>
      <c r="C15" s="70" t="str">
        <f>'6.Procurement Annex'!C65</f>
        <v>Any other equipment (please specify)</v>
      </c>
      <c r="D15" s="304">
        <f>'6.Procurement Annex'!K65</f>
        <v>0</v>
      </c>
      <c r="E15" s="42">
        <f>'6.Procurement Annex'!L65</f>
        <v>0</v>
      </c>
      <c r="F15" s="35">
        <f>'6.Procurement Annex'!M65</f>
        <v>0</v>
      </c>
      <c r="G15" s="42">
        <f>'6.Procurement Annex'!N65</f>
        <v>0</v>
      </c>
      <c r="H15" s="35">
        <f>'6.Procurement Annex'!O65</f>
        <v>0</v>
      </c>
      <c r="I15" s="304">
        <f>'6.Procurement Annex'!P65</f>
        <v>0</v>
      </c>
      <c r="J15" s="304"/>
      <c r="K15" s="35"/>
      <c r="L15" s="7"/>
      <c r="M15" s="7"/>
      <c r="N15" s="7"/>
      <c r="O15" s="7"/>
      <c r="P15" s="7"/>
      <c r="Q15" s="7"/>
      <c r="R15" s="7"/>
      <c r="S15" s="7"/>
      <c r="T15" s="7"/>
      <c r="U15" s="7"/>
      <c r="V15" s="7"/>
      <c r="W15" s="7"/>
      <c r="X15" s="7"/>
      <c r="Y15" s="7"/>
      <c r="Z15" s="7"/>
    </row>
    <row r="16" spans="1:26" ht="12.75" customHeight="1">
      <c r="A16" s="78" t="str">
        <f>'6.Procurement Annex'!A131</f>
        <v>6.1.3</v>
      </c>
      <c r="B16" s="78"/>
      <c r="C16" s="78" t="str">
        <f>'6.Procurement Annex'!C131</f>
        <v>Equipment maintenance</v>
      </c>
      <c r="D16" s="78"/>
      <c r="E16" s="117"/>
      <c r="F16" s="265"/>
      <c r="G16" s="117"/>
      <c r="H16" s="265">
        <f t="shared" ref="H16:H17" si="2">H17</f>
        <v>0</v>
      </c>
      <c r="I16" s="78"/>
      <c r="J16" s="78"/>
      <c r="K16" s="265">
        <f t="shared" ref="K16:K17" si="3">K17</f>
        <v>0</v>
      </c>
      <c r="L16" s="7"/>
      <c r="M16" s="7"/>
      <c r="N16" s="7"/>
      <c r="O16" s="7"/>
      <c r="P16" s="7"/>
      <c r="Q16" s="7"/>
      <c r="R16" s="7"/>
      <c r="S16" s="7"/>
      <c r="T16" s="7"/>
      <c r="U16" s="7"/>
      <c r="V16" s="7"/>
      <c r="W16" s="7"/>
      <c r="X16" s="7"/>
      <c r="Y16" s="7"/>
      <c r="Z16" s="7"/>
    </row>
    <row r="17" spans="1:26" ht="12.75" customHeight="1">
      <c r="A17" s="290" t="str">
        <f>'6.Procurement Annex'!A132</f>
        <v>6.1.3.1</v>
      </c>
      <c r="B17" s="290"/>
      <c r="C17" s="290" t="str">
        <f>'6.Procurement Annex'!C132</f>
        <v>Maintenance of bio-medical equipment</v>
      </c>
      <c r="D17" s="290"/>
      <c r="E17" s="268"/>
      <c r="F17" s="311"/>
      <c r="G17" s="268"/>
      <c r="H17" s="311">
        <f t="shared" si="2"/>
        <v>0</v>
      </c>
      <c r="I17" s="290"/>
      <c r="J17" s="290"/>
      <c r="K17" s="311">
        <f t="shared" si="3"/>
        <v>0</v>
      </c>
      <c r="L17" s="7"/>
      <c r="M17" s="7"/>
      <c r="N17" s="7"/>
      <c r="O17" s="7"/>
      <c r="P17" s="7"/>
      <c r="Q17" s="7"/>
      <c r="R17" s="7"/>
      <c r="S17" s="7"/>
      <c r="T17" s="7"/>
      <c r="U17" s="7"/>
      <c r="V17" s="7"/>
      <c r="W17" s="7"/>
      <c r="X17" s="7"/>
      <c r="Y17" s="7"/>
      <c r="Z17" s="7"/>
    </row>
    <row r="18" spans="1:26" ht="12.75" customHeight="1">
      <c r="A18" s="304" t="str">
        <f>'6.Procurement Annex'!A134</f>
        <v>6.1.3.1.2</v>
      </c>
      <c r="B18" s="304" t="str">
        <f>'6.Procurement Annex'!B134</f>
        <v>E.3.3</v>
      </c>
      <c r="C18" s="70" t="str">
        <f>'6.Procurement Annex'!C134</f>
        <v>Equipment AMC cost (DPHL)</v>
      </c>
      <c r="D18" s="304">
        <f>'6.Procurement Annex'!K134</f>
        <v>0</v>
      </c>
      <c r="E18" s="42">
        <f>'6.Procurement Annex'!L134</f>
        <v>0</v>
      </c>
      <c r="F18" s="35">
        <f>'6.Procurement Annex'!M134</f>
        <v>0</v>
      </c>
      <c r="G18" s="42">
        <f>'6.Procurement Annex'!N134</f>
        <v>0</v>
      </c>
      <c r="H18" s="35">
        <f>'6.Procurement Annex'!O134</f>
        <v>0</v>
      </c>
      <c r="I18" s="304">
        <f>'6.Procurement Annex'!P134</f>
        <v>0</v>
      </c>
      <c r="J18" s="304"/>
      <c r="K18" s="35"/>
      <c r="L18" s="7"/>
      <c r="M18" s="7"/>
      <c r="N18" s="7"/>
      <c r="O18" s="7"/>
      <c r="P18" s="7"/>
      <c r="Q18" s="7"/>
      <c r="R18" s="7"/>
      <c r="S18" s="7"/>
      <c r="T18" s="7"/>
      <c r="U18" s="7"/>
      <c r="V18" s="7"/>
      <c r="W18" s="7"/>
      <c r="X18" s="7"/>
      <c r="Y18" s="7"/>
      <c r="Z18" s="7"/>
    </row>
    <row r="19" spans="1:26" ht="12.75" customHeight="1">
      <c r="A19" s="64">
        <f>'9.Training Annex'!A6</f>
        <v>9</v>
      </c>
      <c r="B19" s="64"/>
      <c r="C19" s="64" t="str">
        <f>'9.Training Annex'!C6</f>
        <v>Training</v>
      </c>
      <c r="D19" s="64"/>
      <c r="E19" s="64"/>
      <c r="F19" s="201"/>
      <c r="G19" s="64"/>
      <c r="H19" s="65">
        <f t="shared" ref="H19:H20" si="4">H20</f>
        <v>2.2000000000000002</v>
      </c>
      <c r="I19" s="64"/>
      <c r="J19" s="64"/>
      <c r="K19" s="65">
        <f t="shared" ref="K19:K20" si="5">K20</f>
        <v>0</v>
      </c>
      <c r="L19" s="7"/>
      <c r="M19" s="7"/>
      <c r="N19" s="7"/>
      <c r="O19" s="7"/>
      <c r="P19" s="7"/>
      <c r="Q19" s="7"/>
      <c r="R19" s="7"/>
      <c r="S19" s="7"/>
      <c r="T19" s="7"/>
      <c r="U19" s="7"/>
      <c r="V19" s="7"/>
      <c r="W19" s="7"/>
      <c r="X19" s="7"/>
      <c r="Y19" s="7"/>
      <c r="Z19" s="7"/>
    </row>
    <row r="20" spans="1:26" ht="12.75" customHeight="1">
      <c r="A20" s="67">
        <f>'9.Training Annex'!A27</f>
        <v>9.5</v>
      </c>
      <c r="B20" s="67"/>
      <c r="C20" s="67" t="str">
        <f>'9.Training Annex'!C27</f>
        <v>Trainings including medical (DNB/CPS)/paramedical/nursing courses</v>
      </c>
      <c r="D20" s="67"/>
      <c r="E20" s="115"/>
      <c r="F20" s="203"/>
      <c r="G20" s="115"/>
      <c r="H20" s="203">
        <f t="shared" si="4"/>
        <v>2.2000000000000002</v>
      </c>
      <c r="I20" s="67"/>
      <c r="J20" s="67"/>
      <c r="K20" s="203">
        <f t="shared" si="5"/>
        <v>0</v>
      </c>
      <c r="L20" s="7"/>
      <c r="M20" s="7"/>
      <c r="N20" s="7"/>
      <c r="O20" s="7"/>
      <c r="P20" s="7"/>
      <c r="Q20" s="7"/>
      <c r="R20" s="7"/>
      <c r="S20" s="7"/>
      <c r="T20" s="7"/>
      <c r="U20" s="7"/>
      <c r="V20" s="7"/>
      <c r="W20" s="7"/>
      <c r="X20" s="7"/>
      <c r="Y20" s="7"/>
      <c r="Z20" s="7"/>
    </row>
    <row r="21" spans="1:26" ht="12.75" customHeight="1">
      <c r="A21" s="78" t="str">
        <f>'9.Training Annex'!A152</f>
        <v>9.5.11</v>
      </c>
      <c r="B21" s="78"/>
      <c r="C21" s="78" t="str">
        <f>'9.Training Annex'!C152</f>
        <v>Trainings under IDSP</v>
      </c>
      <c r="D21" s="78"/>
      <c r="E21" s="116"/>
      <c r="F21" s="652"/>
      <c r="G21" s="119"/>
      <c r="H21" s="79">
        <f>SUM(H22:H30)</f>
        <v>2.2000000000000002</v>
      </c>
      <c r="I21" s="204"/>
      <c r="J21" s="204"/>
      <c r="K21" s="79">
        <f>SUM(K22:K30)</f>
        <v>0</v>
      </c>
      <c r="L21" s="7"/>
      <c r="M21" s="7"/>
      <c r="N21" s="7"/>
      <c r="O21" s="7"/>
      <c r="P21" s="7"/>
      <c r="Q21" s="7"/>
      <c r="R21" s="7"/>
      <c r="S21" s="7"/>
      <c r="T21" s="7"/>
      <c r="U21" s="7"/>
      <c r="V21" s="7"/>
      <c r="W21" s="7"/>
      <c r="X21" s="7"/>
      <c r="Y21" s="7"/>
      <c r="Z21" s="7"/>
    </row>
    <row r="22" spans="1:26" ht="12.75" customHeight="1">
      <c r="A22" s="304" t="str">
        <f>'9.Training Annex'!A153</f>
        <v>9.5.11.1</v>
      </c>
      <c r="B22" s="304" t="str">
        <f>'9.Training Annex'!B153</f>
        <v>E.2.1</v>
      </c>
      <c r="C22" s="70" t="str">
        <f>'9.Training Annex'!C153</f>
        <v>Medical Officers (1 day)</v>
      </c>
      <c r="D22" s="304" t="str">
        <f>'9.Training Annex'!K153</f>
        <v>PER BATCH</v>
      </c>
      <c r="E22" s="42">
        <f>'9.Training Annex'!L153</f>
        <v>50000</v>
      </c>
      <c r="F22" s="35">
        <f>'9.Training Annex'!M153</f>
        <v>0.5</v>
      </c>
      <c r="G22" s="35">
        <f>'9.Training Annex'!N153</f>
        <v>1</v>
      </c>
      <c r="H22" s="35">
        <f>'9.Training Annex'!O153</f>
        <v>0.5</v>
      </c>
      <c r="I22" s="304" t="str">
        <f>'9.Training Annex'!P153</f>
        <v xml:space="preserve">Continued activity </v>
      </c>
      <c r="J22" s="304"/>
      <c r="K22" s="35"/>
      <c r="L22" s="7"/>
      <c r="M22" s="7"/>
      <c r="N22" s="7"/>
      <c r="O22" s="7"/>
      <c r="P22" s="7"/>
      <c r="Q22" s="7"/>
      <c r="R22" s="7"/>
      <c r="S22" s="7"/>
      <c r="T22" s="7"/>
      <c r="U22" s="7"/>
      <c r="V22" s="7"/>
      <c r="W22" s="7"/>
      <c r="X22" s="7"/>
      <c r="Y22" s="7"/>
      <c r="Z22" s="7"/>
    </row>
    <row r="23" spans="1:26" ht="12.75" customHeight="1">
      <c r="A23" s="304" t="str">
        <f>'9.Training Annex'!A154</f>
        <v>9.5.11.2</v>
      </c>
      <c r="B23" s="304" t="str">
        <f>'9.Training Annex'!B154</f>
        <v>E.2.2</v>
      </c>
      <c r="C23" s="70" t="str">
        <f>'9.Training Annex'!C154</f>
        <v>Medical College Doctors (1 day)</v>
      </c>
      <c r="D23" s="304" t="str">
        <f>'9.Training Annex'!K154</f>
        <v>PER BATCH</v>
      </c>
      <c r="E23" s="42">
        <f>'9.Training Annex'!L154</f>
        <v>50000</v>
      </c>
      <c r="F23" s="35">
        <f>'9.Training Annex'!M154</f>
        <v>0.5</v>
      </c>
      <c r="G23" s="35">
        <f>'9.Training Annex'!N154</f>
        <v>1</v>
      </c>
      <c r="H23" s="35">
        <f>'9.Training Annex'!O154</f>
        <v>0.5</v>
      </c>
      <c r="I23" s="304" t="str">
        <f>'9.Training Annex'!P154</f>
        <v xml:space="preserve">Continued activity </v>
      </c>
      <c r="J23" s="304"/>
      <c r="K23" s="35"/>
      <c r="L23" s="7"/>
      <c r="M23" s="7"/>
      <c r="N23" s="7"/>
      <c r="O23" s="7"/>
      <c r="P23" s="7"/>
      <c r="Q23" s="7"/>
      <c r="R23" s="7"/>
      <c r="S23" s="7"/>
      <c r="T23" s="7"/>
      <c r="U23" s="7"/>
      <c r="V23" s="7"/>
      <c r="W23" s="7"/>
      <c r="X23" s="7"/>
      <c r="Y23" s="7"/>
      <c r="Z23" s="7"/>
    </row>
    <row r="24" spans="1:26" ht="12.75" customHeight="1">
      <c r="A24" s="304" t="str">
        <f>'9.Training Annex'!A155</f>
        <v>9.5.11.3</v>
      </c>
      <c r="B24" s="304" t="str">
        <f>'9.Training Annex'!B155</f>
        <v>E.2.3</v>
      </c>
      <c r="C24" s="70" t="str">
        <f>'9.Training Annex'!C155</f>
        <v>Hospital Pharmacists/Nurses Training (1 day)</v>
      </c>
      <c r="D24" s="304" t="str">
        <f>'9.Training Annex'!K155</f>
        <v>PER BATCH</v>
      </c>
      <c r="E24" s="42">
        <f>'9.Training Annex'!L155</f>
        <v>30000</v>
      </c>
      <c r="F24" s="35">
        <f>'9.Training Annex'!M155</f>
        <v>0.3</v>
      </c>
      <c r="G24" s="35">
        <f>'9.Training Annex'!N155</f>
        <v>1</v>
      </c>
      <c r="H24" s="35">
        <f>'9.Training Annex'!O155</f>
        <v>0.3</v>
      </c>
      <c r="I24" s="304" t="str">
        <f>'9.Training Annex'!P155</f>
        <v xml:space="preserve">Continued activity </v>
      </c>
      <c r="J24" s="304"/>
      <c r="K24" s="35"/>
      <c r="L24" s="7"/>
      <c r="M24" s="7"/>
      <c r="N24" s="7"/>
      <c r="O24" s="7"/>
      <c r="P24" s="7"/>
      <c r="Q24" s="7"/>
      <c r="R24" s="7"/>
      <c r="S24" s="7"/>
      <c r="T24" s="7"/>
      <c r="U24" s="7"/>
      <c r="V24" s="7"/>
      <c r="W24" s="7"/>
      <c r="X24" s="7"/>
      <c r="Y24" s="7"/>
      <c r="Z24" s="7"/>
    </row>
    <row r="25" spans="1:26" ht="12.75" customHeight="1">
      <c r="A25" s="304" t="str">
        <f>'9.Training Annex'!A156</f>
        <v>9.5.11.4</v>
      </c>
      <c r="B25" s="304" t="str">
        <f>'9.Training Annex'!B156</f>
        <v>E.2.4</v>
      </c>
      <c r="C25" s="70" t="str">
        <f>'9.Training Annex'!C156</f>
        <v>Lab. Technician (3 days)</v>
      </c>
      <c r="D25" s="304" t="str">
        <f>'9.Training Annex'!K156</f>
        <v>PER BATCH</v>
      </c>
      <c r="E25" s="42">
        <f>'9.Training Annex'!L156</f>
        <v>30000</v>
      </c>
      <c r="F25" s="35">
        <f>'9.Training Annex'!M156</f>
        <v>0.3</v>
      </c>
      <c r="G25" s="35">
        <f>'9.Training Annex'!N156</f>
        <v>1</v>
      </c>
      <c r="H25" s="35">
        <f>'9.Training Annex'!O156</f>
        <v>0.3</v>
      </c>
      <c r="I25" s="304" t="str">
        <f>'9.Training Annex'!P156</f>
        <v xml:space="preserve">Continued activity </v>
      </c>
      <c r="J25" s="304"/>
      <c r="K25" s="35"/>
      <c r="L25" s="7"/>
      <c r="M25" s="7"/>
      <c r="N25" s="7"/>
      <c r="O25" s="7"/>
      <c r="P25" s="7"/>
      <c r="Q25" s="7"/>
      <c r="R25" s="7"/>
      <c r="S25" s="7"/>
      <c r="T25" s="7"/>
      <c r="U25" s="7"/>
      <c r="V25" s="7"/>
      <c r="W25" s="7"/>
      <c r="X25" s="7"/>
      <c r="Y25" s="7"/>
      <c r="Z25" s="7"/>
    </row>
    <row r="26" spans="1:26" ht="12.75" customHeight="1">
      <c r="A26" s="304" t="str">
        <f>'9.Training Annex'!A157</f>
        <v>9.5.11.5</v>
      </c>
      <c r="B26" s="304" t="str">
        <f>'9.Training Annex'!B157</f>
        <v>E.2.5</v>
      </c>
      <c r="C26" s="70" t="str">
        <f>'9.Training Annex'!C157</f>
        <v>Data Managers (2days)</v>
      </c>
      <c r="D26" s="304">
        <f>'9.Training Annex'!K157</f>
        <v>0</v>
      </c>
      <c r="E26" s="42">
        <f>'9.Training Annex'!L157</f>
        <v>0</v>
      </c>
      <c r="F26" s="35">
        <f>'9.Training Annex'!M157</f>
        <v>0</v>
      </c>
      <c r="G26" s="35">
        <f>'9.Training Annex'!N157</f>
        <v>0</v>
      </c>
      <c r="H26" s="35">
        <f>'9.Training Annex'!O157</f>
        <v>0</v>
      </c>
      <c r="I26" s="304">
        <f>'9.Training Annex'!P157</f>
        <v>0</v>
      </c>
      <c r="J26" s="304"/>
      <c r="K26" s="35"/>
      <c r="L26" s="7"/>
      <c r="M26" s="7"/>
      <c r="N26" s="7"/>
      <c r="O26" s="7"/>
      <c r="P26" s="7"/>
      <c r="Q26" s="7"/>
      <c r="R26" s="7"/>
      <c r="S26" s="7"/>
      <c r="T26" s="7"/>
      <c r="U26" s="7"/>
      <c r="V26" s="7"/>
      <c r="W26" s="7"/>
      <c r="X26" s="7"/>
      <c r="Y26" s="7"/>
      <c r="Z26" s="7"/>
    </row>
    <row r="27" spans="1:26" ht="12.75" customHeight="1">
      <c r="A27" s="304" t="str">
        <f>'9.Training Annex'!A158</f>
        <v>9.5.11.6</v>
      </c>
      <c r="B27" s="304" t="str">
        <f>'9.Training Annex'!B158</f>
        <v>E.2.6</v>
      </c>
      <c r="C27" s="70" t="str">
        <f>'9.Training Annex'!C158</f>
        <v>Date Entry Operators cum Accountant (2 days)</v>
      </c>
      <c r="D27" s="304">
        <f>'9.Training Annex'!K158</f>
        <v>0</v>
      </c>
      <c r="E27" s="42">
        <f>'9.Training Annex'!L158</f>
        <v>0</v>
      </c>
      <c r="F27" s="35">
        <f>'9.Training Annex'!M158</f>
        <v>0</v>
      </c>
      <c r="G27" s="35">
        <f>'9.Training Annex'!N158</f>
        <v>0</v>
      </c>
      <c r="H27" s="35">
        <f>'9.Training Annex'!O158</f>
        <v>0</v>
      </c>
      <c r="I27" s="304">
        <f>'9.Training Annex'!P158</f>
        <v>0</v>
      </c>
      <c r="J27" s="304"/>
      <c r="K27" s="35"/>
      <c r="L27" s="7"/>
      <c r="M27" s="7"/>
      <c r="N27" s="7"/>
      <c r="O27" s="7"/>
      <c r="P27" s="7"/>
      <c r="Q27" s="7"/>
      <c r="R27" s="7"/>
      <c r="S27" s="7"/>
      <c r="T27" s="7"/>
      <c r="U27" s="7"/>
      <c r="V27" s="7"/>
      <c r="W27" s="7"/>
      <c r="X27" s="7"/>
      <c r="Y27" s="7"/>
      <c r="Z27" s="7"/>
    </row>
    <row r="28" spans="1:26" ht="12.75" customHeight="1">
      <c r="A28" s="304" t="str">
        <f>'9.Training Annex'!A159</f>
        <v>9.5.11.7</v>
      </c>
      <c r="B28" s="304" t="str">
        <f>'9.Training Annex'!B159</f>
        <v>E.2.7</v>
      </c>
      <c r="C28" s="70" t="str">
        <f>'9.Training Annex'!C159</f>
        <v>ASHA &amp; MPWs, AWW &amp; Community volunteers (1 day)</v>
      </c>
      <c r="D28" s="304" t="str">
        <f>'9.Training Annex'!K159</f>
        <v>PER BATCH</v>
      </c>
      <c r="E28" s="42">
        <f>'9.Training Annex'!L159</f>
        <v>30000</v>
      </c>
      <c r="F28" s="35">
        <f>'9.Training Annex'!M159</f>
        <v>0.3</v>
      </c>
      <c r="G28" s="35">
        <f>'9.Training Annex'!N159</f>
        <v>2</v>
      </c>
      <c r="H28" s="35">
        <f>'9.Training Annex'!O159</f>
        <v>0.6</v>
      </c>
      <c r="I28" s="304" t="str">
        <f>'9.Training Annex'!P159</f>
        <v xml:space="preserve">Continued activity </v>
      </c>
      <c r="J28" s="304"/>
      <c r="K28" s="35"/>
      <c r="L28" s="7"/>
      <c r="M28" s="7"/>
      <c r="N28" s="7"/>
      <c r="O28" s="7"/>
      <c r="P28" s="7"/>
      <c r="Q28" s="7"/>
      <c r="R28" s="7"/>
      <c r="S28" s="7"/>
      <c r="T28" s="7"/>
      <c r="U28" s="7"/>
      <c r="V28" s="7"/>
      <c r="W28" s="7"/>
      <c r="X28" s="7"/>
      <c r="Y28" s="7"/>
      <c r="Z28" s="7"/>
    </row>
    <row r="29" spans="1:26" ht="12.75" customHeight="1">
      <c r="A29" s="304" t="str">
        <f>'9.Training Annex'!A160</f>
        <v>9.5.11.8</v>
      </c>
      <c r="B29" s="304" t="str">
        <f>'9.Training Annex'!B160</f>
        <v>E.2.8</v>
      </c>
      <c r="C29" s="70" t="str">
        <f>'9.Training Annex'!C160</f>
        <v>One day training for Data entry and analysis for Block Health Team (including Block Programme Manager)</v>
      </c>
      <c r="D29" s="304">
        <f>'9.Training Annex'!K160</f>
        <v>0</v>
      </c>
      <c r="E29" s="42">
        <f>'9.Training Annex'!L160</f>
        <v>0</v>
      </c>
      <c r="F29" s="35">
        <f>'9.Training Annex'!M160</f>
        <v>0</v>
      </c>
      <c r="G29" s="35">
        <f>'9.Training Annex'!N160</f>
        <v>0</v>
      </c>
      <c r="H29" s="35">
        <f>'9.Training Annex'!O160</f>
        <v>0</v>
      </c>
      <c r="I29" s="304">
        <f>'9.Training Annex'!P160</f>
        <v>0</v>
      </c>
      <c r="J29" s="304"/>
      <c r="K29" s="35"/>
      <c r="L29" s="7"/>
      <c r="M29" s="7"/>
      <c r="N29" s="7"/>
      <c r="O29" s="7"/>
      <c r="P29" s="7"/>
      <c r="Q29" s="7"/>
      <c r="R29" s="7"/>
      <c r="S29" s="7"/>
      <c r="T29" s="7"/>
      <c r="U29" s="7"/>
      <c r="V29" s="7"/>
      <c r="W29" s="7"/>
      <c r="X29" s="7"/>
      <c r="Y29" s="7"/>
      <c r="Z29" s="7"/>
    </row>
    <row r="30" spans="1:26" ht="12.75" customHeight="1">
      <c r="A30" s="304" t="str">
        <f>'9.Training Annex'!A161</f>
        <v>9.5.11.9</v>
      </c>
      <c r="B30" s="304" t="str">
        <f>'9.Training Annex'!B161</f>
        <v>E.2.10</v>
      </c>
      <c r="C30" s="70" t="str">
        <f>'9.Training Annex'!C161</f>
        <v>Any other (please specify)</v>
      </c>
      <c r="D30" s="304">
        <f>'9.Training Annex'!K161</f>
        <v>0</v>
      </c>
      <c r="E30" s="42">
        <f>'9.Training Annex'!L161</f>
        <v>0</v>
      </c>
      <c r="F30" s="35">
        <f>'9.Training Annex'!M161</f>
        <v>0</v>
      </c>
      <c r="G30" s="35">
        <f>'9.Training Annex'!N161</f>
        <v>0</v>
      </c>
      <c r="H30" s="35">
        <f>'9.Training Annex'!O161</f>
        <v>0</v>
      </c>
      <c r="I30" s="304">
        <f>'9.Training Annex'!P161</f>
        <v>0</v>
      </c>
      <c r="J30" s="304"/>
      <c r="K30" s="35"/>
      <c r="L30" s="7"/>
      <c r="M30" s="7"/>
      <c r="N30" s="7"/>
      <c r="O30" s="7"/>
      <c r="P30" s="7"/>
      <c r="Q30" s="7"/>
      <c r="R30" s="7"/>
      <c r="S30" s="7"/>
      <c r="T30" s="7"/>
      <c r="U30" s="7"/>
      <c r="V30" s="7"/>
      <c r="W30" s="7"/>
      <c r="X30" s="7"/>
      <c r="Y30" s="7"/>
      <c r="Z30" s="7"/>
    </row>
    <row r="31" spans="1:26" ht="12.75" customHeight="1">
      <c r="A31" s="64">
        <f>'10.Review Research &amp; Surveillen'!A6</f>
        <v>10</v>
      </c>
      <c r="B31" s="64"/>
      <c r="C31" s="64" t="str">
        <f>'10.Review Research &amp; Surveillen'!C6</f>
        <v>Reviews, Research, Surveys and Surveillance</v>
      </c>
      <c r="D31" s="64"/>
      <c r="E31" s="108"/>
      <c r="F31" s="757"/>
      <c r="G31" s="108"/>
      <c r="H31" s="65">
        <f>H32</f>
        <v>8</v>
      </c>
      <c r="I31" s="64"/>
      <c r="J31" s="64"/>
      <c r="K31" s="65">
        <f>K32</f>
        <v>0</v>
      </c>
      <c r="L31" s="7"/>
      <c r="M31" s="7"/>
      <c r="N31" s="7"/>
      <c r="O31" s="7"/>
      <c r="P31" s="7"/>
      <c r="Q31" s="7"/>
      <c r="R31" s="7"/>
      <c r="S31" s="7"/>
      <c r="T31" s="7"/>
      <c r="U31" s="7"/>
      <c r="V31" s="7"/>
      <c r="W31" s="7"/>
      <c r="X31" s="7"/>
      <c r="Y31" s="7"/>
      <c r="Z31" s="7"/>
    </row>
    <row r="32" spans="1:26" ht="12.75" customHeight="1">
      <c r="A32" s="67">
        <f>'10.Review Research &amp; Surveillen'!A46</f>
        <v>10.4</v>
      </c>
      <c r="B32" s="67"/>
      <c r="C32" s="67" t="str">
        <f>'10.Review Research &amp; Surveillen'!C46</f>
        <v xml:space="preserve">Other Recurring cost </v>
      </c>
      <c r="D32" s="67"/>
      <c r="E32" s="115"/>
      <c r="F32" s="203"/>
      <c r="G32" s="115"/>
      <c r="H32" s="203">
        <f>SUM(H33:H36)</f>
        <v>8</v>
      </c>
      <c r="I32" s="67"/>
      <c r="J32" s="67"/>
      <c r="K32" s="203">
        <f>SUM(K33:K36)</f>
        <v>0</v>
      </c>
      <c r="L32" s="7"/>
      <c r="M32" s="7"/>
      <c r="N32" s="7"/>
      <c r="O32" s="7"/>
      <c r="P32" s="7"/>
      <c r="Q32" s="7"/>
      <c r="R32" s="7"/>
      <c r="S32" s="7"/>
      <c r="T32" s="7"/>
      <c r="U32" s="7"/>
      <c r="V32" s="7"/>
      <c r="W32" s="7"/>
      <c r="X32" s="7"/>
      <c r="Y32" s="7"/>
      <c r="Z32" s="7"/>
    </row>
    <row r="33" spans="1:26" ht="57.75" customHeight="1">
      <c r="A33" s="304" t="str">
        <f>'10.Review Research &amp; Surveillen'!A48</f>
        <v>10.4.2</v>
      </c>
      <c r="B33" s="304" t="str">
        <f>'10.Review Research &amp; Surveillen'!B48</f>
        <v>E.3.2</v>
      </c>
      <c r="C33" s="70" t="str">
        <f>'10.Review Research &amp; Surveillen'!C48</f>
        <v>Recurring costs on account of Consumables, kits, communication, misc. expenses etc. at each  district public health lab (applicable only for functional labs having requisite manpower)</v>
      </c>
      <c r="D33" s="304" t="str">
        <f>'10.Review Research &amp; Surveillen'!K48</f>
        <v>Total cost</v>
      </c>
      <c r="E33" s="42">
        <f>'10.Review Research &amp; Surveillen'!L48</f>
        <v>800000</v>
      </c>
      <c r="F33" s="35">
        <f>'10.Review Research &amp; Surveillen'!M48</f>
        <v>8</v>
      </c>
      <c r="G33" s="42">
        <f>'10.Review Research &amp; Surveillen'!N48</f>
        <v>1</v>
      </c>
      <c r="H33" s="35">
        <f>'10.Review Research &amp; Surveillen'!O48</f>
        <v>8</v>
      </c>
      <c r="I33" s="304" t="str">
        <f>'10.Review Research &amp; Surveillen'!P48</f>
        <v>Continued activity: 
Total amount proposed is Rs. 8.00 Lakh                                               Funds used for Consumables and kits for both the District Priority Laboratories.</v>
      </c>
      <c r="J33" s="304"/>
      <c r="K33" s="35"/>
      <c r="L33" s="7"/>
      <c r="M33" s="7"/>
      <c r="N33" s="7"/>
      <c r="O33" s="7"/>
      <c r="P33" s="7"/>
      <c r="Q33" s="7"/>
      <c r="R33" s="7"/>
      <c r="S33" s="7"/>
      <c r="T33" s="7"/>
      <c r="U33" s="7"/>
      <c r="V33" s="7"/>
      <c r="W33" s="7"/>
      <c r="X33" s="7"/>
      <c r="Y33" s="7"/>
      <c r="Z33" s="7"/>
    </row>
    <row r="34" spans="1:26" ht="73.5" customHeight="1">
      <c r="A34" s="304" t="str">
        <f>'10.Review Research &amp; Surveillen'!A49</f>
        <v>10.4.3</v>
      </c>
      <c r="B34" s="304" t="str">
        <f>'10.Review Research &amp; Surveillen'!B49</f>
        <v>E.3.4</v>
      </c>
      <c r="C34" s="70" t="str">
        <f>'10.Review Research &amp; Surveillen'!C49</f>
        <v>Referral Network of laboratories (Govt. Medical College labs) Reimbursement based payment for laboratory tests (to be calculated for already approved labs in previous PIPs of States for corresponding next years)</v>
      </c>
      <c r="D34" s="304">
        <f>'10.Review Research &amp; Surveillen'!K49</f>
        <v>0</v>
      </c>
      <c r="E34" s="42">
        <f>'10.Review Research &amp; Surveillen'!L49</f>
        <v>0</v>
      </c>
      <c r="F34" s="35">
        <f>'10.Review Research &amp; Surveillen'!M49</f>
        <v>0</v>
      </c>
      <c r="G34" s="42">
        <f>'10.Review Research &amp; Surveillen'!N49</f>
        <v>0</v>
      </c>
      <c r="H34" s="35">
        <f>'10.Review Research &amp; Surveillen'!O49</f>
        <v>0</v>
      </c>
      <c r="I34" s="304">
        <f>'10.Review Research &amp; Surveillen'!P49</f>
        <v>0</v>
      </c>
      <c r="J34" s="304"/>
      <c r="K34" s="35"/>
      <c r="L34" s="7"/>
      <c r="M34" s="7"/>
      <c r="N34" s="7"/>
      <c r="O34" s="7"/>
      <c r="P34" s="7"/>
      <c r="Q34" s="7"/>
      <c r="R34" s="7"/>
      <c r="S34" s="7"/>
      <c r="T34" s="7"/>
      <c r="U34" s="7"/>
      <c r="V34" s="7"/>
      <c r="W34" s="7"/>
      <c r="X34" s="7"/>
      <c r="Y34" s="7"/>
      <c r="Z34" s="7"/>
    </row>
    <row r="35" spans="1:26" ht="12.75" customHeight="1">
      <c r="A35" s="304" t="str">
        <f>'10.Review Research &amp; Surveillen'!A50</f>
        <v>10.4.4</v>
      </c>
      <c r="B35" s="304" t="str">
        <f>'10.Review Research &amp; Surveillen'!B50</f>
        <v>E.3.5</v>
      </c>
      <c r="C35" s="70" t="str">
        <f>'10.Review Research &amp; Surveillen'!C50</f>
        <v xml:space="preserve">Expenses on account of consumables, operating expenses, office expenses, transport of samples, miscellaneous etc.    </v>
      </c>
      <c r="D35" s="304">
        <f>'10.Review Research &amp; Surveillen'!K50</f>
        <v>0</v>
      </c>
      <c r="E35" s="42">
        <f>'10.Review Research &amp; Surveillen'!L50</f>
        <v>0</v>
      </c>
      <c r="F35" s="35">
        <f>'10.Review Research &amp; Surveillen'!M50</f>
        <v>0</v>
      </c>
      <c r="G35" s="42">
        <f>'10.Review Research &amp; Surveillen'!N50</f>
        <v>0</v>
      </c>
      <c r="H35" s="35">
        <f>'10.Review Research &amp; Surveillen'!O50</f>
        <v>0</v>
      </c>
      <c r="I35" s="304">
        <f>'10.Review Research &amp; Surveillen'!P50</f>
        <v>0</v>
      </c>
      <c r="J35" s="304"/>
      <c r="K35" s="35"/>
      <c r="L35" s="7"/>
      <c r="M35" s="7"/>
      <c r="N35" s="7"/>
      <c r="O35" s="7"/>
      <c r="P35" s="7"/>
      <c r="Q35" s="7"/>
      <c r="R35" s="7"/>
      <c r="S35" s="7"/>
      <c r="T35" s="7"/>
      <c r="U35" s="7"/>
      <c r="V35" s="7"/>
      <c r="W35" s="7"/>
      <c r="X35" s="7"/>
      <c r="Y35" s="7"/>
      <c r="Z35" s="7"/>
    </row>
    <row r="36" spans="1:26" ht="12.75" customHeight="1">
      <c r="A36" s="304" t="str">
        <f>'10.Review Research &amp; Surveillen'!A51</f>
        <v>10.4.5</v>
      </c>
      <c r="B36" s="304" t="str">
        <f>'10.Review Research &amp; Surveillen'!B51</f>
        <v>E.5.1</v>
      </c>
      <c r="C36" s="70" t="str">
        <f>'10.Review Research &amp; Surveillen'!C51</f>
        <v>Costs on Account of newly formed districts</v>
      </c>
      <c r="D36" s="304">
        <f>'10.Review Research &amp; Surveillen'!K51</f>
        <v>0</v>
      </c>
      <c r="E36" s="42">
        <f>'10.Review Research &amp; Surveillen'!L51</f>
        <v>0</v>
      </c>
      <c r="F36" s="35">
        <f>'10.Review Research &amp; Surveillen'!M51</f>
        <v>0</v>
      </c>
      <c r="G36" s="42">
        <f>'10.Review Research &amp; Surveillen'!N51</f>
        <v>0</v>
      </c>
      <c r="H36" s="35">
        <f>'10.Review Research &amp; Surveillen'!O51</f>
        <v>0</v>
      </c>
      <c r="I36" s="304">
        <f>'10.Review Research &amp; Surveillen'!P51</f>
        <v>0</v>
      </c>
      <c r="J36" s="304"/>
      <c r="K36" s="35"/>
      <c r="L36" s="7"/>
      <c r="M36" s="7"/>
      <c r="N36" s="7"/>
      <c r="O36" s="7"/>
      <c r="P36" s="7"/>
      <c r="Q36" s="7"/>
      <c r="R36" s="7"/>
      <c r="S36" s="7"/>
      <c r="T36" s="7"/>
      <c r="U36" s="7"/>
      <c r="V36" s="7"/>
      <c r="W36" s="7"/>
      <c r="X36" s="7"/>
      <c r="Y36" s="7"/>
      <c r="Z36" s="7"/>
    </row>
    <row r="37" spans="1:26" ht="12.75" customHeight="1">
      <c r="A37" s="1062"/>
      <c r="B37" s="1062"/>
      <c r="C37" s="73"/>
      <c r="D37" s="1062"/>
      <c r="E37" s="7"/>
      <c r="F37" s="7"/>
      <c r="G37" s="7"/>
      <c r="H37" s="7"/>
      <c r="I37" s="1062"/>
      <c r="J37" s="1062"/>
      <c r="K37" s="7"/>
      <c r="L37" s="7"/>
      <c r="M37" s="7"/>
      <c r="N37" s="7"/>
      <c r="O37" s="7"/>
      <c r="P37" s="7"/>
      <c r="Q37" s="7"/>
      <c r="R37" s="7"/>
      <c r="S37" s="7"/>
      <c r="T37" s="7"/>
      <c r="U37" s="7"/>
      <c r="V37" s="7"/>
      <c r="W37" s="7"/>
      <c r="X37" s="7"/>
      <c r="Y37" s="7"/>
      <c r="Z37" s="7"/>
    </row>
    <row r="38" spans="1:26" ht="12.75" customHeight="1">
      <c r="A38" s="1062"/>
      <c r="B38" s="1062"/>
      <c r="C38" s="73"/>
      <c r="D38" s="1062"/>
      <c r="E38" s="7"/>
      <c r="F38" s="7"/>
      <c r="G38" s="7"/>
      <c r="H38" s="7"/>
      <c r="I38" s="1062"/>
      <c r="J38" s="1062"/>
      <c r="K38" s="7"/>
      <c r="L38" s="7"/>
      <c r="M38" s="7"/>
      <c r="N38" s="7"/>
      <c r="O38" s="7"/>
      <c r="P38" s="7"/>
      <c r="Q38" s="7"/>
      <c r="R38" s="7"/>
      <c r="S38" s="7"/>
      <c r="T38" s="7"/>
      <c r="U38" s="7"/>
      <c r="V38" s="7"/>
      <c r="W38" s="7"/>
      <c r="X38" s="7"/>
      <c r="Y38" s="7"/>
      <c r="Z38" s="7"/>
    </row>
    <row r="39" spans="1:26" ht="12.75" customHeight="1">
      <c r="A39" s="1062"/>
      <c r="B39" s="1062"/>
      <c r="C39" s="73"/>
      <c r="D39" s="1062"/>
      <c r="E39" s="7"/>
      <c r="F39" s="7"/>
      <c r="G39" s="7"/>
      <c r="H39" s="7"/>
      <c r="I39" s="1062"/>
      <c r="J39" s="1062"/>
      <c r="K39" s="7"/>
      <c r="L39" s="7"/>
      <c r="M39" s="7"/>
      <c r="N39" s="7"/>
      <c r="O39" s="7"/>
      <c r="P39" s="7"/>
      <c r="Q39" s="7"/>
      <c r="R39" s="7"/>
      <c r="S39" s="7"/>
      <c r="T39" s="7"/>
      <c r="U39" s="7"/>
      <c r="V39" s="7"/>
      <c r="W39" s="7"/>
      <c r="X39" s="7"/>
      <c r="Y39" s="7"/>
      <c r="Z39" s="7"/>
    </row>
    <row r="40" spans="1:26" ht="12.75" customHeight="1">
      <c r="A40" s="1062"/>
      <c r="B40" s="1062"/>
      <c r="C40" s="73"/>
      <c r="D40" s="1062"/>
      <c r="E40" s="7"/>
      <c r="F40" s="7"/>
      <c r="G40" s="7"/>
      <c r="H40" s="7"/>
      <c r="I40" s="1062"/>
      <c r="J40" s="1062"/>
      <c r="K40" s="7"/>
      <c r="L40" s="7"/>
      <c r="M40" s="7"/>
      <c r="N40" s="7"/>
      <c r="O40" s="7"/>
      <c r="P40" s="7"/>
      <c r="Q40" s="7"/>
      <c r="R40" s="7"/>
      <c r="S40" s="7"/>
      <c r="T40" s="7"/>
      <c r="U40" s="7"/>
      <c r="V40" s="7"/>
      <c r="W40" s="7"/>
      <c r="X40" s="7"/>
      <c r="Y40" s="7"/>
      <c r="Z40" s="7"/>
    </row>
    <row r="41" spans="1:26" ht="12.75" customHeight="1">
      <c r="A41" s="1062"/>
      <c r="B41" s="1062"/>
      <c r="C41" s="73"/>
      <c r="D41" s="1062"/>
      <c r="E41" s="7"/>
      <c r="F41" s="7"/>
      <c r="G41" s="7"/>
      <c r="H41" s="7"/>
      <c r="I41" s="1062"/>
      <c r="J41" s="1062"/>
      <c r="K41" s="7"/>
      <c r="L41" s="7"/>
      <c r="M41" s="7"/>
      <c r="N41" s="7"/>
      <c r="O41" s="7"/>
      <c r="P41" s="7"/>
      <c r="Q41" s="7"/>
      <c r="R41" s="7"/>
      <c r="S41" s="7"/>
      <c r="T41" s="7"/>
      <c r="U41" s="7"/>
      <c r="V41" s="7"/>
      <c r="W41" s="7"/>
      <c r="X41" s="7"/>
      <c r="Y41" s="7"/>
      <c r="Z41" s="7"/>
    </row>
    <row r="42" spans="1:26" ht="12.75" customHeight="1">
      <c r="A42" s="1062"/>
      <c r="B42" s="1062"/>
      <c r="C42" s="73"/>
      <c r="D42" s="1062"/>
      <c r="E42" s="7"/>
      <c r="F42" s="7"/>
      <c r="G42" s="7"/>
      <c r="H42" s="7"/>
      <c r="I42" s="1062"/>
      <c r="J42" s="1062"/>
      <c r="K42" s="7"/>
      <c r="L42" s="7"/>
      <c r="M42" s="7"/>
      <c r="N42" s="7"/>
      <c r="O42" s="7"/>
      <c r="P42" s="7"/>
      <c r="Q42" s="7"/>
      <c r="R42" s="7"/>
      <c r="S42" s="7"/>
      <c r="T42" s="7"/>
      <c r="U42" s="7"/>
      <c r="V42" s="7"/>
      <c r="W42" s="7"/>
      <c r="X42" s="7"/>
      <c r="Y42" s="7"/>
      <c r="Z42" s="7"/>
    </row>
    <row r="43" spans="1:26" ht="12.75" customHeight="1">
      <c r="A43" s="1062"/>
      <c r="B43" s="1062"/>
      <c r="C43" s="73"/>
      <c r="D43" s="1062"/>
      <c r="E43" s="7"/>
      <c r="F43" s="7"/>
      <c r="G43" s="7"/>
      <c r="H43" s="7"/>
      <c r="I43" s="1062"/>
      <c r="J43" s="1062"/>
      <c r="K43" s="7"/>
      <c r="L43" s="7"/>
      <c r="M43" s="7"/>
      <c r="N43" s="7"/>
      <c r="O43" s="7"/>
      <c r="P43" s="7"/>
      <c r="Q43" s="7"/>
      <c r="R43" s="7"/>
      <c r="S43" s="7"/>
      <c r="T43" s="7"/>
      <c r="U43" s="7"/>
      <c r="V43" s="7"/>
      <c r="W43" s="7"/>
      <c r="X43" s="7"/>
      <c r="Y43" s="7"/>
      <c r="Z43" s="7"/>
    </row>
    <row r="44" spans="1:26" ht="12.75" customHeight="1">
      <c r="A44" s="1062"/>
      <c r="B44" s="1062"/>
      <c r="C44" s="73"/>
      <c r="D44" s="1062"/>
      <c r="E44" s="7"/>
      <c r="F44" s="7"/>
      <c r="G44" s="7"/>
      <c r="H44" s="7"/>
      <c r="I44" s="1062"/>
      <c r="J44" s="1062"/>
      <c r="K44" s="7"/>
      <c r="L44" s="7"/>
      <c r="M44" s="7"/>
      <c r="N44" s="7"/>
      <c r="O44" s="7"/>
      <c r="P44" s="7"/>
      <c r="Q44" s="7"/>
      <c r="R44" s="7"/>
      <c r="S44" s="7"/>
      <c r="T44" s="7"/>
      <c r="U44" s="7"/>
      <c r="V44" s="7"/>
      <c r="W44" s="7"/>
      <c r="X44" s="7"/>
      <c r="Y44" s="7"/>
      <c r="Z44" s="7"/>
    </row>
    <row r="45" spans="1:26" ht="12.75" customHeight="1">
      <c r="A45" s="1062"/>
      <c r="B45" s="1062"/>
      <c r="C45" s="73"/>
      <c r="D45" s="1062"/>
      <c r="E45" s="7"/>
      <c r="F45" s="7"/>
      <c r="G45" s="7"/>
      <c r="H45" s="7"/>
      <c r="I45" s="1062"/>
      <c r="J45" s="1062"/>
      <c r="K45" s="7"/>
      <c r="L45" s="7"/>
      <c r="M45" s="7"/>
      <c r="N45" s="7"/>
      <c r="O45" s="7"/>
      <c r="P45" s="7"/>
      <c r="Q45" s="7"/>
      <c r="R45" s="7"/>
      <c r="S45" s="7"/>
      <c r="T45" s="7"/>
      <c r="U45" s="7"/>
      <c r="V45" s="7"/>
      <c r="W45" s="7"/>
      <c r="X45" s="7"/>
      <c r="Y45" s="7"/>
      <c r="Z45" s="7"/>
    </row>
    <row r="46" spans="1:26" ht="12.75" customHeight="1">
      <c r="A46" s="1062"/>
      <c r="B46" s="1062"/>
      <c r="C46" s="73"/>
      <c r="D46" s="1062"/>
      <c r="E46" s="7"/>
      <c r="F46" s="7"/>
      <c r="G46" s="7"/>
      <c r="H46" s="7"/>
      <c r="I46" s="1062"/>
      <c r="J46" s="1062"/>
      <c r="K46" s="7"/>
      <c r="L46" s="7"/>
      <c r="M46" s="7"/>
      <c r="N46" s="7"/>
      <c r="O46" s="7"/>
      <c r="P46" s="7"/>
      <c r="Q46" s="7"/>
      <c r="R46" s="7"/>
      <c r="S46" s="7"/>
      <c r="T46" s="7"/>
      <c r="U46" s="7"/>
      <c r="V46" s="7"/>
      <c r="W46" s="7"/>
      <c r="X46" s="7"/>
      <c r="Y46" s="7"/>
      <c r="Z46" s="7"/>
    </row>
    <row r="47" spans="1:26" ht="12.75" customHeight="1">
      <c r="A47" s="1062"/>
      <c r="B47" s="1062"/>
      <c r="C47" s="73"/>
      <c r="D47" s="1062"/>
      <c r="E47" s="7"/>
      <c r="F47" s="7"/>
      <c r="G47" s="7"/>
      <c r="H47" s="7"/>
      <c r="I47" s="1062"/>
      <c r="J47" s="1062"/>
      <c r="K47" s="7"/>
      <c r="L47" s="7"/>
      <c r="M47" s="7"/>
      <c r="N47" s="7"/>
      <c r="O47" s="7"/>
      <c r="P47" s="7"/>
      <c r="Q47" s="7"/>
      <c r="R47" s="7"/>
      <c r="S47" s="7"/>
      <c r="T47" s="7"/>
      <c r="U47" s="7"/>
      <c r="V47" s="7"/>
      <c r="W47" s="7"/>
      <c r="X47" s="7"/>
      <c r="Y47" s="7"/>
      <c r="Z47" s="7"/>
    </row>
    <row r="48" spans="1:26" ht="12.75" customHeight="1">
      <c r="A48" s="1062"/>
      <c r="B48" s="1062"/>
      <c r="C48" s="73"/>
      <c r="D48" s="1062"/>
      <c r="E48" s="7"/>
      <c r="F48" s="7"/>
      <c r="G48" s="7"/>
      <c r="H48" s="7"/>
      <c r="I48" s="1062"/>
      <c r="J48" s="1062"/>
      <c r="K48" s="7"/>
      <c r="L48" s="7"/>
      <c r="M48" s="7"/>
      <c r="N48" s="7"/>
      <c r="O48" s="7"/>
      <c r="P48" s="7"/>
      <c r="Q48" s="7"/>
      <c r="R48" s="7"/>
      <c r="S48" s="7"/>
      <c r="T48" s="7"/>
      <c r="U48" s="7"/>
      <c r="V48" s="7"/>
      <c r="W48" s="7"/>
      <c r="X48" s="7"/>
      <c r="Y48" s="7"/>
      <c r="Z48" s="7"/>
    </row>
    <row r="49" spans="1:26" ht="12.75" customHeight="1">
      <c r="A49" s="1062"/>
      <c r="B49" s="1062"/>
      <c r="C49" s="73"/>
      <c r="D49" s="1062"/>
      <c r="E49" s="7"/>
      <c r="F49" s="7"/>
      <c r="G49" s="7"/>
      <c r="H49" s="7"/>
      <c r="I49" s="1062"/>
      <c r="J49" s="1062"/>
      <c r="K49" s="7"/>
      <c r="L49" s="7"/>
      <c r="M49" s="7"/>
      <c r="N49" s="7"/>
      <c r="O49" s="7"/>
      <c r="P49" s="7"/>
      <c r="Q49" s="7"/>
      <c r="R49" s="7"/>
      <c r="S49" s="7"/>
      <c r="T49" s="7"/>
      <c r="U49" s="7"/>
      <c r="V49" s="7"/>
      <c r="W49" s="7"/>
      <c r="X49" s="7"/>
      <c r="Y49" s="7"/>
      <c r="Z49" s="7"/>
    </row>
    <row r="50" spans="1:26" ht="12.75" customHeight="1">
      <c r="A50" s="1062"/>
      <c r="B50" s="1062"/>
      <c r="C50" s="73"/>
      <c r="D50" s="1062"/>
      <c r="E50" s="7"/>
      <c r="F50" s="7"/>
      <c r="G50" s="7"/>
      <c r="H50" s="7"/>
      <c r="I50" s="1062"/>
      <c r="J50" s="1062"/>
      <c r="K50" s="7"/>
      <c r="L50" s="7"/>
      <c r="M50" s="7"/>
      <c r="N50" s="7"/>
      <c r="O50" s="7"/>
      <c r="P50" s="7"/>
      <c r="Q50" s="7"/>
      <c r="R50" s="7"/>
      <c r="S50" s="7"/>
      <c r="T50" s="7"/>
      <c r="U50" s="7"/>
      <c r="V50" s="7"/>
      <c r="W50" s="7"/>
      <c r="X50" s="7"/>
      <c r="Y50" s="7"/>
      <c r="Z50" s="7"/>
    </row>
    <row r="51" spans="1:26" ht="12.75" customHeight="1">
      <c r="A51" s="1062"/>
      <c r="B51" s="1062"/>
      <c r="C51" s="73"/>
      <c r="D51" s="1062"/>
      <c r="E51" s="7"/>
      <c r="F51" s="7"/>
      <c r="G51" s="7"/>
      <c r="H51" s="7"/>
      <c r="I51" s="1062"/>
      <c r="J51" s="1062"/>
      <c r="K51" s="7"/>
      <c r="L51" s="7"/>
      <c r="M51" s="7"/>
      <c r="N51" s="7"/>
      <c r="O51" s="7"/>
      <c r="P51" s="7"/>
      <c r="Q51" s="7"/>
      <c r="R51" s="7"/>
      <c r="S51" s="7"/>
      <c r="T51" s="7"/>
      <c r="U51" s="7"/>
      <c r="V51" s="7"/>
      <c r="W51" s="7"/>
      <c r="X51" s="7"/>
      <c r="Y51" s="7"/>
      <c r="Z51" s="7"/>
    </row>
    <row r="52" spans="1:26" ht="12.75" customHeight="1">
      <c r="A52" s="1062"/>
      <c r="B52" s="1062"/>
      <c r="C52" s="73"/>
      <c r="D52" s="1062"/>
      <c r="E52" s="7"/>
      <c r="F52" s="7"/>
      <c r="G52" s="7"/>
      <c r="H52" s="7"/>
      <c r="I52" s="1062"/>
      <c r="J52" s="1062"/>
      <c r="K52" s="7"/>
      <c r="L52" s="7"/>
      <c r="M52" s="7"/>
      <c r="N52" s="7"/>
      <c r="O52" s="7"/>
      <c r="P52" s="7"/>
      <c r="Q52" s="7"/>
      <c r="R52" s="7"/>
      <c r="S52" s="7"/>
      <c r="T52" s="7"/>
      <c r="U52" s="7"/>
      <c r="V52" s="7"/>
      <c r="W52" s="7"/>
      <c r="X52" s="7"/>
      <c r="Y52" s="7"/>
      <c r="Z52" s="7"/>
    </row>
    <row r="53" spans="1:26" ht="12.75" customHeight="1">
      <c r="A53" s="1062"/>
      <c r="B53" s="1062"/>
      <c r="C53" s="73"/>
      <c r="D53" s="1062"/>
      <c r="E53" s="7"/>
      <c r="F53" s="7"/>
      <c r="G53" s="7"/>
      <c r="H53" s="7"/>
      <c r="I53" s="1062"/>
      <c r="J53" s="1062"/>
      <c r="K53" s="7"/>
      <c r="L53" s="7"/>
      <c r="M53" s="7"/>
      <c r="N53" s="7"/>
      <c r="O53" s="7"/>
      <c r="P53" s="7"/>
      <c r="Q53" s="7"/>
      <c r="R53" s="7"/>
      <c r="S53" s="7"/>
      <c r="T53" s="7"/>
      <c r="U53" s="7"/>
      <c r="V53" s="7"/>
      <c r="W53" s="7"/>
      <c r="X53" s="7"/>
      <c r="Y53" s="7"/>
      <c r="Z53" s="7"/>
    </row>
    <row r="54" spans="1:26" ht="12.75" customHeight="1">
      <c r="A54" s="1062"/>
      <c r="B54" s="1062"/>
      <c r="C54" s="73"/>
      <c r="D54" s="1062"/>
      <c r="E54" s="7"/>
      <c r="F54" s="7"/>
      <c r="G54" s="7"/>
      <c r="H54" s="7"/>
      <c r="I54" s="1062"/>
      <c r="J54" s="1062"/>
      <c r="K54" s="7"/>
      <c r="L54" s="7"/>
      <c r="M54" s="7"/>
      <c r="N54" s="7"/>
      <c r="O54" s="7"/>
      <c r="P54" s="7"/>
      <c r="Q54" s="7"/>
      <c r="R54" s="7"/>
      <c r="S54" s="7"/>
      <c r="T54" s="7"/>
      <c r="U54" s="7"/>
      <c r="V54" s="7"/>
      <c r="W54" s="7"/>
      <c r="X54" s="7"/>
      <c r="Y54" s="7"/>
      <c r="Z54" s="7"/>
    </row>
    <row r="55" spans="1:26" ht="12.75" customHeight="1">
      <c r="A55" s="1062"/>
      <c r="B55" s="1062"/>
      <c r="C55" s="73"/>
      <c r="D55" s="1062"/>
      <c r="E55" s="7"/>
      <c r="F55" s="7"/>
      <c r="G55" s="7"/>
      <c r="H55" s="7"/>
      <c r="I55" s="1062"/>
      <c r="J55" s="1062"/>
      <c r="K55" s="7"/>
      <c r="L55" s="7"/>
      <c r="M55" s="7"/>
      <c r="N55" s="7"/>
      <c r="O55" s="7"/>
      <c r="P55" s="7"/>
      <c r="Q55" s="7"/>
      <c r="R55" s="7"/>
      <c r="S55" s="7"/>
      <c r="T55" s="7"/>
      <c r="U55" s="7"/>
      <c r="V55" s="7"/>
      <c r="W55" s="7"/>
      <c r="X55" s="7"/>
      <c r="Y55" s="7"/>
      <c r="Z55" s="7"/>
    </row>
    <row r="56" spans="1:26" ht="12.75" customHeight="1">
      <c r="A56" s="1062"/>
      <c r="B56" s="1062"/>
      <c r="C56" s="73"/>
      <c r="D56" s="1062"/>
      <c r="E56" s="7"/>
      <c r="F56" s="7"/>
      <c r="G56" s="7"/>
      <c r="H56" s="7"/>
      <c r="I56" s="1062"/>
      <c r="J56" s="1062"/>
      <c r="K56" s="7"/>
      <c r="L56" s="7"/>
      <c r="M56" s="7"/>
      <c r="N56" s="7"/>
      <c r="O56" s="7"/>
      <c r="P56" s="7"/>
      <c r="Q56" s="7"/>
      <c r="R56" s="7"/>
      <c r="S56" s="7"/>
      <c r="T56" s="7"/>
      <c r="U56" s="7"/>
      <c r="V56" s="7"/>
      <c r="W56" s="7"/>
      <c r="X56" s="7"/>
      <c r="Y56" s="7"/>
      <c r="Z56" s="7"/>
    </row>
    <row r="57" spans="1:26" ht="12.75" customHeight="1">
      <c r="A57" s="1062"/>
      <c r="B57" s="1062"/>
      <c r="C57" s="73"/>
      <c r="D57" s="1062"/>
      <c r="E57" s="7"/>
      <c r="F57" s="7"/>
      <c r="G57" s="7"/>
      <c r="H57" s="7"/>
      <c r="I57" s="1062"/>
      <c r="J57" s="1062"/>
      <c r="K57" s="7"/>
      <c r="L57" s="7"/>
      <c r="M57" s="7"/>
      <c r="N57" s="7"/>
      <c r="O57" s="7"/>
      <c r="P57" s="7"/>
      <c r="Q57" s="7"/>
      <c r="R57" s="7"/>
      <c r="S57" s="7"/>
      <c r="T57" s="7"/>
      <c r="U57" s="7"/>
      <c r="V57" s="7"/>
      <c r="W57" s="7"/>
      <c r="X57" s="7"/>
      <c r="Y57" s="7"/>
      <c r="Z57" s="7"/>
    </row>
    <row r="58" spans="1:26" ht="12.75" customHeight="1">
      <c r="A58" s="1062"/>
      <c r="B58" s="1062"/>
      <c r="C58" s="73"/>
      <c r="D58" s="1062"/>
      <c r="E58" s="7"/>
      <c r="F58" s="7"/>
      <c r="G58" s="7"/>
      <c r="H58" s="7"/>
      <c r="I58" s="1062"/>
      <c r="J58" s="1062"/>
      <c r="K58" s="7"/>
      <c r="L58" s="7"/>
      <c r="M58" s="7"/>
      <c r="N58" s="7"/>
      <c r="O58" s="7"/>
      <c r="P58" s="7"/>
      <c r="Q58" s="7"/>
      <c r="R58" s="7"/>
      <c r="S58" s="7"/>
      <c r="T58" s="7"/>
      <c r="U58" s="7"/>
      <c r="V58" s="7"/>
      <c r="W58" s="7"/>
      <c r="X58" s="7"/>
      <c r="Y58" s="7"/>
      <c r="Z58" s="7"/>
    </row>
    <row r="59" spans="1:26" ht="12.75" customHeight="1">
      <c r="A59" s="1062"/>
      <c r="B59" s="1062"/>
      <c r="C59" s="73"/>
      <c r="D59" s="1062"/>
      <c r="E59" s="7"/>
      <c r="F59" s="7"/>
      <c r="G59" s="7"/>
      <c r="H59" s="7"/>
      <c r="I59" s="1062"/>
      <c r="J59" s="1062"/>
      <c r="K59" s="7"/>
      <c r="L59" s="7"/>
      <c r="M59" s="7"/>
      <c r="N59" s="7"/>
      <c r="O59" s="7"/>
      <c r="P59" s="7"/>
      <c r="Q59" s="7"/>
      <c r="R59" s="7"/>
      <c r="S59" s="7"/>
      <c r="T59" s="7"/>
      <c r="U59" s="7"/>
      <c r="V59" s="7"/>
      <c r="W59" s="7"/>
      <c r="X59" s="7"/>
      <c r="Y59" s="7"/>
      <c r="Z59" s="7"/>
    </row>
    <row r="60" spans="1:26" ht="12.75" customHeight="1">
      <c r="A60" s="1062"/>
      <c r="B60" s="1062"/>
      <c r="C60" s="73"/>
      <c r="D60" s="1062"/>
      <c r="E60" s="7"/>
      <c r="F60" s="7"/>
      <c r="G60" s="7"/>
      <c r="H60" s="7"/>
      <c r="I60" s="1062"/>
      <c r="J60" s="1062"/>
      <c r="K60" s="7"/>
      <c r="L60" s="7"/>
      <c r="M60" s="7"/>
      <c r="N60" s="7"/>
      <c r="O60" s="7"/>
      <c r="P60" s="7"/>
      <c r="Q60" s="7"/>
      <c r="R60" s="7"/>
      <c r="S60" s="7"/>
      <c r="T60" s="7"/>
      <c r="U60" s="7"/>
      <c r="V60" s="7"/>
      <c r="W60" s="7"/>
      <c r="X60" s="7"/>
      <c r="Y60" s="7"/>
      <c r="Z60" s="7"/>
    </row>
    <row r="61" spans="1:26" ht="12.75" customHeight="1">
      <c r="A61" s="1062"/>
      <c r="B61" s="1062"/>
      <c r="C61" s="73"/>
      <c r="D61" s="1062"/>
      <c r="E61" s="7"/>
      <c r="F61" s="7"/>
      <c r="G61" s="7"/>
      <c r="H61" s="7"/>
      <c r="I61" s="1062"/>
      <c r="J61" s="1062"/>
      <c r="K61" s="7"/>
      <c r="L61" s="7"/>
      <c r="M61" s="7"/>
      <c r="N61" s="7"/>
      <c r="O61" s="7"/>
      <c r="P61" s="7"/>
      <c r="Q61" s="7"/>
      <c r="R61" s="7"/>
      <c r="S61" s="7"/>
      <c r="T61" s="7"/>
      <c r="U61" s="7"/>
      <c r="V61" s="7"/>
      <c r="W61" s="7"/>
      <c r="X61" s="7"/>
      <c r="Y61" s="7"/>
      <c r="Z61" s="7"/>
    </row>
    <row r="62" spans="1:26" ht="12.75" customHeight="1">
      <c r="A62" s="1062"/>
      <c r="B62" s="1062"/>
      <c r="C62" s="73"/>
      <c r="D62" s="1062"/>
      <c r="E62" s="7"/>
      <c r="F62" s="7"/>
      <c r="G62" s="7"/>
      <c r="H62" s="7"/>
      <c r="I62" s="1062"/>
      <c r="J62" s="1062"/>
      <c r="K62" s="7"/>
      <c r="L62" s="7"/>
      <c r="M62" s="7"/>
      <c r="N62" s="7"/>
      <c r="O62" s="7"/>
      <c r="P62" s="7"/>
      <c r="Q62" s="7"/>
      <c r="R62" s="7"/>
      <c r="S62" s="7"/>
      <c r="T62" s="7"/>
      <c r="U62" s="7"/>
      <c r="V62" s="7"/>
      <c r="W62" s="7"/>
      <c r="X62" s="7"/>
      <c r="Y62" s="7"/>
      <c r="Z62" s="7"/>
    </row>
    <row r="63" spans="1:26" ht="12.75" customHeight="1">
      <c r="A63" s="1062"/>
      <c r="B63" s="1062"/>
      <c r="C63" s="73"/>
      <c r="D63" s="1062"/>
      <c r="E63" s="7"/>
      <c r="F63" s="7"/>
      <c r="G63" s="7"/>
      <c r="H63" s="7"/>
      <c r="I63" s="1062"/>
      <c r="J63" s="1062"/>
      <c r="K63" s="7"/>
      <c r="L63" s="7"/>
      <c r="M63" s="7"/>
      <c r="N63" s="7"/>
      <c r="O63" s="7"/>
      <c r="P63" s="7"/>
      <c r="Q63" s="7"/>
      <c r="R63" s="7"/>
      <c r="S63" s="7"/>
      <c r="T63" s="7"/>
      <c r="U63" s="7"/>
      <c r="V63" s="7"/>
      <c r="W63" s="7"/>
      <c r="X63" s="7"/>
      <c r="Y63" s="7"/>
      <c r="Z63" s="7"/>
    </row>
    <row r="64" spans="1:26" ht="12.75" customHeight="1">
      <c r="A64" s="1062"/>
      <c r="B64" s="1062"/>
      <c r="C64" s="73"/>
      <c r="D64" s="1062"/>
      <c r="E64" s="7"/>
      <c r="F64" s="7"/>
      <c r="G64" s="7"/>
      <c r="H64" s="7"/>
      <c r="I64" s="1062"/>
      <c r="J64" s="1062"/>
      <c r="K64" s="7"/>
      <c r="L64" s="7"/>
      <c r="M64" s="7"/>
      <c r="N64" s="7"/>
      <c r="O64" s="7"/>
      <c r="P64" s="7"/>
      <c r="Q64" s="7"/>
      <c r="R64" s="7"/>
      <c r="S64" s="7"/>
      <c r="T64" s="7"/>
      <c r="U64" s="7"/>
      <c r="V64" s="7"/>
      <c r="W64" s="7"/>
      <c r="X64" s="7"/>
      <c r="Y64" s="7"/>
      <c r="Z64" s="7"/>
    </row>
    <row r="65" spans="1:26" ht="12.75" customHeight="1">
      <c r="A65" s="1062"/>
      <c r="B65" s="1062"/>
      <c r="C65" s="73"/>
      <c r="D65" s="1062"/>
      <c r="E65" s="7"/>
      <c r="F65" s="7"/>
      <c r="G65" s="7"/>
      <c r="H65" s="7"/>
      <c r="I65" s="1062"/>
      <c r="J65" s="1062"/>
      <c r="K65" s="7"/>
      <c r="L65" s="7"/>
      <c r="M65" s="7"/>
      <c r="N65" s="7"/>
      <c r="O65" s="7"/>
      <c r="P65" s="7"/>
      <c r="Q65" s="7"/>
      <c r="R65" s="7"/>
      <c r="S65" s="7"/>
      <c r="T65" s="7"/>
      <c r="U65" s="7"/>
      <c r="V65" s="7"/>
      <c r="W65" s="7"/>
      <c r="X65" s="7"/>
      <c r="Y65" s="7"/>
      <c r="Z65" s="7"/>
    </row>
    <row r="66" spans="1:26" ht="12.75" customHeight="1">
      <c r="A66" s="1062"/>
      <c r="B66" s="1062"/>
      <c r="C66" s="73"/>
      <c r="D66" s="1062"/>
      <c r="E66" s="7"/>
      <c r="F66" s="7"/>
      <c r="G66" s="7"/>
      <c r="H66" s="7"/>
      <c r="I66" s="1062"/>
      <c r="J66" s="1062"/>
      <c r="K66" s="7"/>
      <c r="L66" s="7"/>
      <c r="M66" s="7"/>
      <c r="N66" s="7"/>
      <c r="O66" s="7"/>
      <c r="P66" s="7"/>
      <c r="Q66" s="7"/>
      <c r="R66" s="7"/>
      <c r="S66" s="7"/>
      <c r="T66" s="7"/>
      <c r="U66" s="7"/>
      <c r="V66" s="7"/>
      <c r="W66" s="7"/>
      <c r="X66" s="7"/>
      <c r="Y66" s="7"/>
      <c r="Z66" s="7"/>
    </row>
    <row r="67" spans="1:26" ht="12.75" customHeight="1">
      <c r="A67" s="1062"/>
      <c r="B67" s="1062"/>
      <c r="C67" s="73"/>
      <c r="D67" s="1062"/>
      <c r="E67" s="7"/>
      <c r="F67" s="7"/>
      <c r="G67" s="7"/>
      <c r="H67" s="7"/>
      <c r="I67" s="1062"/>
      <c r="J67" s="1062"/>
      <c r="K67" s="7"/>
      <c r="L67" s="7"/>
      <c r="M67" s="7"/>
      <c r="N67" s="7"/>
      <c r="O67" s="7"/>
      <c r="P67" s="7"/>
      <c r="Q67" s="7"/>
      <c r="R67" s="7"/>
      <c r="S67" s="7"/>
      <c r="T67" s="7"/>
      <c r="U67" s="7"/>
      <c r="V67" s="7"/>
      <c r="W67" s="7"/>
      <c r="X67" s="7"/>
      <c r="Y67" s="7"/>
      <c r="Z67" s="7"/>
    </row>
    <row r="68" spans="1:26" ht="12.75" customHeight="1">
      <c r="A68" s="1062"/>
      <c r="B68" s="1062"/>
      <c r="C68" s="73"/>
      <c r="D68" s="1062"/>
      <c r="E68" s="7"/>
      <c r="F68" s="7"/>
      <c r="G68" s="7"/>
      <c r="H68" s="7"/>
      <c r="I68" s="1062"/>
      <c r="J68" s="1062"/>
      <c r="K68" s="7"/>
      <c r="L68" s="7"/>
      <c r="M68" s="7"/>
      <c r="N68" s="7"/>
      <c r="O68" s="7"/>
      <c r="P68" s="7"/>
      <c r="Q68" s="7"/>
      <c r="R68" s="7"/>
      <c r="S68" s="7"/>
      <c r="T68" s="7"/>
      <c r="U68" s="7"/>
      <c r="V68" s="7"/>
      <c r="W68" s="7"/>
      <c r="X68" s="7"/>
      <c r="Y68" s="7"/>
      <c r="Z68" s="7"/>
    </row>
    <row r="69" spans="1:26" ht="12.75" customHeight="1">
      <c r="A69" s="1062"/>
      <c r="B69" s="1062"/>
      <c r="C69" s="73"/>
      <c r="D69" s="1062"/>
      <c r="E69" s="7"/>
      <c r="F69" s="7"/>
      <c r="G69" s="7"/>
      <c r="H69" s="7"/>
      <c r="I69" s="1062"/>
      <c r="J69" s="1062"/>
      <c r="K69" s="7"/>
      <c r="L69" s="7"/>
      <c r="M69" s="7"/>
      <c r="N69" s="7"/>
      <c r="O69" s="7"/>
      <c r="P69" s="7"/>
      <c r="Q69" s="7"/>
      <c r="R69" s="7"/>
      <c r="S69" s="7"/>
      <c r="T69" s="7"/>
      <c r="U69" s="7"/>
      <c r="V69" s="7"/>
      <c r="W69" s="7"/>
      <c r="X69" s="7"/>
      <c r="Y69" s="7"/>
      <c r="Z69" s="7"/>
    </row>
    <row r="70" spans="1:26" ht="12.75" customHeight="1">
      <c r="A70" s="1062"/>
      <c r="B70" s="1062"/>
      <c r="C70" s="73"/>
      <c r="D70" s="1062"/>
      <c r="E70" s="7"/>
      <c r="F70" s="7"/>
      <c r="G70" s="7"/>
      <c r="H70" s="7"/>
      <c r="I70" s="1062"/>
      <c r="J70" s="1062"/>
      <c r="K70" s="7"/>
      <c r="L70" s="7"/>
      <c r="M70" s="7"/>
      <c r="N70" s="7"/>
      <c r="O70" s="7"/>
      <c r="P70" s="7"/>
      <c r="Q70" s="7"/>
      <c r="R70" s="7"/>
      <c r="S70" s="7"/>
      <c r="T70" s="7"/>
      <c r="U70" s="7"/>
      <c r="V70" s="7"/>
      <c r="W70" s="7"/>
      <c r="X70" s="7"/>
      <c r="Y70" s="7"/>
      <c r="Z70" s="7"/>
    </row>
    <row r="71" spans="1:26" ht="12.75" customHeight="1">
      <c r="A71" s="1062"/>
      <c r="B71" s="1062"/>
      <c r="C71" s="73"/>
      <c r="D71" s="1062"/>
      <c r="E71" s="7"/>
      <c r="F71" s="7"/>
      <c r="G71" s="7"/>
      <c r="H71" s="7"/>
      <c r="I71" s="1062"/>
      <c r="J71" s="1062"/>
      <c r="K71" s="7"/>
      <c r="L71" s="7"/>
      <c r="M71" s="7"/>
      <c r="N71" s="7"/>
      <c r="O71" s="7"/>
      <c r="P71" s="7"/>
      <c r="Q71" s="7"/>
      <c r="R71" s="7"/>
      <c r="S71" s="7"/>
      <c r="T71" s="7"/>
      <c r="U71" s="7"/>
      <c r="V71" s="7"/>
      <c r="W71" s="7"/>
      <c r="X71" s="7"/>
      <c r="Y71" s="7"/>
      <c r="Z71" s="7"/>
    </row>
    <row r="72" spans="1:26" ht="12.75" customHeight="1">
      <c r="A72" s="1062"/>
      <c r="B72" s="1062"/>
      <c r="C72" s="73"/>
      <c r="D72" s="1062"/>
      <c r="E72" s="7"/>
      <c r="F72" s="7"/>
      <c r="G72" s="7"/>
      <c r="H72" s="7"/>
      <c r="I72" s="1062"/>
      <c r="J72" s="1062"/>
      <c r="K72" s="7"/>
      <c r="L72" s="7"/>
      <c r="M72" s="7"/>
      <c r="N72" s="7"/>
      <c r="O72" s="7"/>
      <c r="P72" s="7"/>
      <c r="Q72" s="7"/>
      <c r="R72" s="7"/>
      <c r="S72" s="7"/>
      <c r="T72" s="7"/>
      <c r="U72" s="7"/>
      <c r="V72" s="7"/>
      <c r="W72" s="7"/>
      <c r="X72" s="7"/>
      <c r="Y72" s="7"/>
      <c r="Z72" s="7"/>
    </row>
    <row r="73" spans="1:26" ht="12.75" customHeight="1">
      <c r="A73" s="1062"/>
      <c r="B73" s="1062"/>
      <c r="C73" s="73"/>
      <c r="D73" s="1062"/>
      <c r="E73" s="7"/>
      <c r="F73" s="7"/>
      <c r="G73" s="7"/>
      <c r="H73" s="7"/>
      <c r="I73" s="1062"/>
      <c r="J73" s="1062"/>
      <c r="K73" s="7"/>
      <c r="L73" s="7"/>
      <c r="M73" s="7"/>
      <c r="N73" s="7"/>
      <c r="O73" s="7"/>
      <c r="P73" s="7"/>
      <c r="Q73" s="7"/>
      <c r="R73" s="7"/>
      <c r="S73" s="7"/>
      <c r="T73" s="7"/>
      <c r="U73" s="7"/>
      <c r="V73" s="7"/>
      <c r="W73" s="7"/>
      <c r="X73" s="7"/>
      <c r="Y73" s="7"/>
      <c r="Z73" s="7"/>
    </row>
    <row r="74" spans="1:26" ht="12.75" customHeight="1">
      <c r="A74" s="1062"/>
      <c r="B74" s="1062"/>
      <c r="C74" s="73"/>
      <c r="D74" s="1062"/>
      <c r="E74" s="7"/>
      <c r="F74" s="7"/>
      <c r="G74" s="7"/>
      <c r="H74" s="7"/>
      <c r="I74" s="1062"/>
      <c r="J74" s="1062"/>
      <c r="K74" s="7"/>
      <c r="L74" s="7"/>
      <c r="M74" s="7"/>
      <c r="N74" s="7"/>
      <c r="O74" s="7"/>
      <c r="P74" s="7"/>
      <c r="Q74" s="7"/>
      <c r="R74" s="7"/>
      <c r="S74" s="7"/>
      <c r="T74" s="7"/>
      <c r="U74" s="7"/>
      <c r="V74" s="7"/>
      <c r="W74" s="7"/>
      <c r="X74" s="7"/>
      <c r="Y74" s="7"/>
      <c r="Z74" s="7"/>
    </row>
    <row r="75" spans="1:26" ht="12.75" customHeight="1">
      <c r="A75" s="1062"/>
      <c r="B75" s="1062"/>
      <c r="C75" s="73"/>
      <c r="D75" s="1062"/>
      <c r="E75" s="7"/>
      <c r="F75" s="7"/>
      <c r="G75" s="7"/>
      <c r="H75" s="7"/>
      <c r="I75" s="1062"/>
      <c r="J75" s="1062"/>
      <c r="K75" s="7"/>
      <c r="L75" s="7"/>
      <c r="M75" s="7"/>
      <c r="N75" s="7"/>
      <c r="O75" s="7"/>
      <c r="P75" s="7"/>
      <c r="Q75" s="7"/>
      <c r="R75" s="7"/>
      <c r="S75" s="7"/>
      <c r="T75" s="7"/>
      <c r="U75" s="7"/>
      <c r="V75" s="7"/>
      <c r="W75" s="7"/>
      <c r="X75" s="7"/>
      <c r="Y75" s="7"/>
      <c r="Z75" s="7"/>
    </row>
    <row r="76" spans="1:26" ht="12.75" customHeight="1">
      <c r="A76" s="1062"/>
      <c r="B76" s="1062"/>
      <c r="C76" s="73"/>
      <c r="D76" s="1062"/>
      <c r="E76" s="7"/>
      <c r="F76" s="7"/>
      <c r="G76" s="7"/>
      <c r="H76" s="7"/>
      <c r="I76" s="1062"/>
      <c r="J76" s="1062"/>
      <c r="K76" s="7"/>
      <c r="L76" s="7"/>
      <c r="M76" s="7"/>
      <c r="N76" s="7"/>
      <c r="O76" s="7"/>
      <c r="P76" s="7"/>
      <c r="Q76" s="7"/>
      <c r="R76" s="7"/>
      <c r="S76" s="7"/>
      <c r="T76" s="7"/>
      <c r="U76" s="7"/>
      <c r="V76" s="7"/>
      <c r="W76" s="7"/>
      <c r="X76" s="7"/>
      <c r="Y76" s="7"/>
      <c r="Z76" s="7"/>
    </row>
    <row r="77" spans="1:26" ht="12.75" customHeight="1">
      <c r="A77" s="1062"/>
      <c r="B77" s="1062"/>
      <c r="C77" s="73"/>
      <c r="D77" s="1062"/>
      <c r="E77" s="7"/>
      <c r="F77" s="7"/>
      <c r="G77" s="7"/>
      <c r="H77" s="7"/>
      <c r="I77" s="1062"/>
      <c r="J77" s="1062"/>
      <c r="K77" s="7"/>
      <c r="L77" s="7"/>
      <c r="M77" s="7"/>
      <c r="N77" s="7"/>
      <c r="O77" s="7"/>
      <c r="P77" s="7"/>
      <c r="Q77" s="7"/>
      <c r="R77" s="7"/>
      <c r="S77" s="7"/>
      <c r="T77" s="7"/>
      <c r="U77" s="7"/>
      <c r="V77" s="7"/>
      <c r="W77" s="7"/>
      <c r="X77" s="7"/>
      <c r="Y77" s="7"/>
      <c r="Z77" s="7"/>
    </row>
    <row r="78" spans="1:26" ht="12.75" customHeight="1">
      <c r="A78" s="1062"/>
      <c r="B78" s="1062"/>
      <c r="C78" s="73"/>
      <c r="D78" s="1062"/>
      <c r="E78" s="7"/>
      <c r="F78" s="7"/>
      <c r="G78" s="7"/>
      <c r="H78" s="7"/>
      <c r="I78" s="1062"/>
      <c r="J78" s="1062"/>
      <c r="K78" s="7"/>
      <c r="L78" s="7"/>
      <c r="M78" s="7"/>
      <c r="N78" s="7"/>
      <c r="O78" s="7"/>
      <c r="P78" s="7"/>
      <c r="Q78" s="7"/>
      <c r="R78" s="7"/>
      <c r="S78" s="7"/>
      <c r="T78" s="7"/>
      <c r="U78" s="7"/>
      <c r="V78" s="7"/>
      <c r="W78" s="7"/>
      <c r="X78" s="7"/>
      <c r="Y78" s="7"/>
      <c r="Z78" s="7"/>
    </row>
    <row r="79" spans="1:26" ht="12.75" customHeight="1">
      <c r="A79" s="1062"/>
      <c r="B79" s="1062"/>
      <c r="C79" s="73"/>
      <c r="D79" s="1062"/>
      <c r="E79" s="7"/>
      <c r="F79" s="7"/>
      <c r="G79" s="7"/>
      <c r="H79" s="7"/>
      <c r="I79" s="1062"/>
      <c r="J79" s="1062"/>
      <c r="K79" s="7"/>
      <c r="L79" s="7"/>
      <c r="M79" s="7"/>
      <c r="N79" s="7"/>
      <c r="O79" s="7"/>
      <c r="P79" s="7"/>
      <c r="Q79" s="7"/>
      <c r="R79" s="7"/>
      <c r="S79" s="7"/>
      <c r="T79" s="7"/>
      <c r="U79" s="7"/>
      <c r="V79" s="7"/>
      <c r="W79" s="7"/>
      <c r="X79" s="7"/>
      <c r="Y79" s="7"/>
      <c r="Z79" s="7"/>
    </row>
    <row r="80" spans="1:26" ht="12.75" customHeight="1">
      <c r="A80" s="1062"/>
      <c r="B80" s="1062"/>
      <c r="C80" s="73"/>
      <c r="D80" s="1062"/>
      <c r="E80" s="7"/>
      <c r="F80" s="7"/>
      <c r="G80" s="7"/>
      <c r="H80" s="7"/>
      <c r="I80" s="1062"/>
      <c r="J80" s="1062"/>
      <c r="K80" s="7"/>
      <c r="L80" s="7"/>
      <c r="M80" s="7"/>
      <c r="N80" s="7"/>
      <c r="O80" s="7"/>
      <c r="P80" s="7"/>
      <c r="Q80" s="7"/>
      <c r="R80" s="7"/>
      <c r="S80" s="7"/>
      <c r="T80" s="7"/>
      <c r="U80" s="7"/>
      <c r="V80" s="7"/>
      <c r="W80" s="7"/>
      <c r="X80" s="7"/>
      <c r="Y80" s="7"/>
      <c r="Z80" s="7"/>
    </row>
    <row r="81" spans="1:26" ht="12.75" customHeight="1">
      <c r="A81" s="1062"/>
      <c r="B81" s="1062"/>
      <c r="C81" s="73"/>
      <c r="D81" s="1062"/>
      <c r="E81" s="7"/>
      <c r="F81" s="7"/>
      <c r="G81" s="7"/>
      <c r="H81" s="7"/>
      <c r="I81" s="1062"/>
      <c r="J81" s="1062"/>
      <c r="K81" s="7"/>
      <c r="L81" s="7"/>
      <c r="M81" s="7"/>
      <c r="N81" s="7"/>
      <c r="O81" s="7"/>
      <c r="P81" s="7"/>
      <c r="Q81" s="7"/>
      <c r="R81" s="7"/>
      <c r="S81" s="7"/>
      <c r="T81" s="7"/>
      <c r="U81" s="7"/>
      <c r="V81" s="7"/>
      <c r="W81" s="7"/>
      <c r="X81" s="7"/>
      <c r="Y81" s="7"/>
      <c r="Z81" s="7"/>
    </row>
    <row r="82" spans="1:26" ht="12.75" customHeight="1">
      <c r="A82" s="1062"/>
      <c r="B82" s="1062"/>
      <c r="C82" s="73"/>
      <c r="D82" s="1062"/>
      <c r="E82" s="7"/>
      <c r="F82" s="7"/>
      <c r="G82" s="7"/>
      <c r="H82" s="7"/>
      <c r="I82" s="1062"/>
      <c r="J82" s="1062"/>
      <c r="K82" s="7"/>
      <c r="L82" s="7"/>
      <c r="M82" s="7"/>
      <c r="N82" s="7"/>
      <c r="O82" s="7"/>
      <c r="P82" s="7"/>
      <c r="Q82" s="7"/>
      <c r="R82" s="7"/>
      <c r="S82" s="7"/>
      <c r="T82" s="7"/>
      <c r="U82" s="7"/>
      <c r="V82" s="7"/>
      <c r="W82" s="7"/>
      <c r="X82" s="7"/>
      <c r="Y82" s="7"/>
      <c r="Z82" s="7"/>
    </row>
    <row r="83" spans="1:26" ht="12.75" customHeight="1">
      <c r="A83" s="1062"/>
      <c r="B83" s="1062"/>
      <c r="C83" s="73"/>
      <c r="D83" s="1062"/>
      <c r="E83" s="7"/>
      <c r="F83" s="7"/>
      <c r="G83" s="7"/>
      <c r="H83" s="7"/>
      <c r="I83" s="1062"/>
      <c r="J83" s="1062"/>
      <c r="K83" s="7"/>
      <c r="L83" s="7"/>
      <c r="M83" s="7"/>
      <c r="N83" s="7"/>
      <c r="O83" s="7"/>
      <c r="P83" s="7"/>
      <c r="Q83" s="7"/>
      <c r="R83" s="7"/>
      <c r="S83" s="7"/>
      <c r="T83" s="7"/>
      <c r="U83" s="7"/>
      <c r="V83" s="7"/>
      <c r="W83" s="7"/>
      <c r="X83" s="7"/>
      <c r="Y83" s="7"/>
      <c r="Z83" s="7"/>
    </row>
    <row r="84" spans="1:26" ht="12.75" customHeight="1">
      <c r="A84" s="1062"/>
      <c r="B84" s="1062"/>
      <c r="C84" s="73"/>
      <c r="D84" s="1062"/>
      <c r="E84" s="7"/>
      <c r="F84" s="7"/>
      <c r="G84" s="7"/>
      <c r="H84" s="7"/>
      <c r="I84" s="1062"/>
      <c r="J84" s="1062"/>
      <c r="K84" s="7"/>
      <c r="L84" s="7"/>
      <c r="M84" s="7"/>
      <c r="N84" s="7"/>
      <c r="O84" s="7"/>
      <c r="P84" s="7"/>
      <c r="Q84" s="7"/>
      <c r="R84" s="7"/>
      <c r="S84" s="7"/>
      <c r="T84" s="7"/>
      <c r="U84" s="7"/>
      <c r="V84" s="7"/>
      <c r="W84" s="7"/>
      <c r="X84" s="7"/>
      <c r="Y84" s="7"/>
      <c r="Z84" s="7"/>
    </row>
    <row r="85" spans="1:26" ht="12.75" customHeight="1">
      <c r="A85" s="1062"/>
      <c r="B85" s="1062"/>
      <c r="C85" s="73"/>
      <c r="D85" s="1062"/>
      <c r="E85" s="7"/>
      <c r="F85" s="7"/>
      <c r="G85" s="7"/>
      <c r="H85" s="7"/>
      <c r="I85" s="1062"/>
      <c r="J85" s="1062"/>
      <c r="K85" s="7"/>
      <c r="L85" s="7"/>
      <c r="M85" s="7"/>
      <c r="N85" s="7"/>
      <c r="O85" s="7"/>
      <c r="P85" s="7"/>
      <c r="Q85" s="7"/>
      <c r="R85" s="7"/>
      <c r="S85" s="7"/>
      <c r="T85" s="7"/>
      <c r="U85" s="7"/>
      <c r="V85" s="7"/>
      <c r="W85" s="7"/>
      <c r="X85" s="7"/>
      <c r="Y85" s="7"/>
      <c r="Z85" s="7"/>
    </row>
    <row r="86" spans="1:26" ht="12.75" customHeight="1">
      <c r="A86" s="1062"/>
      <c r="B86" s="1062"/>
      <c r="C86" s="73"/>
      <c r="D86" s="1062"/>
      <c r="E86" s="7"/>
      <c r="F86" s="7"/>
      <c r="G86" s="7"/>
      <c r="H86" s="7"/>
      <c r="I86" s="1062"/>
      <c r="J86" s="1062"/>
      <c r="K86" s="7"/>
      <c r="L86" s="7"/>
      <c r="M86" s="7"/>
      <c r="N86" s="7"/>
      <c r="O86" s="7"/>
      <c r="P86" s="7"/>
      <c r="Q86" s="7"/>
      <c r="R86" s="7"/>
      <c r="S86" s="7"/>
      <c r="T86" s="7"/>
      <c r="U86" s="7"/>
      <c r="V86" s="7"/>
      <c r="W86" s="7"/>
      <c r="X86" s="7"/>
      <c r="Y86" s="7"/>
      <c r="Z86" s="7"/>
    </row>
    <row r="87" spans="1:26" ht="12.75" customHeight="1">
      <c r="A87" s="1062"/>
      <c r="B87" s="1062"/>
      <c r="C87" s="73"/>
      <c r="D87" s="1062"/>
      <c r="E87" s="7"/>
      <c r="F87" s="7"/>
      <c r="G87" s="7"/>
      <c r="H87" s="7"/>
      <c r="I87" s="1062"/>
      <c r="J87" s="1062"/>
      <c r="K87" s="7"/>
      <c r="L87" s="7"/>
      <c r="M87" s="7"/>
      <c r="N87" s="7"/>
      <c r="O87" s="7"/>
      <c r="P87" s="7"/>
      <c r="Q87" s="7"/>
      <c r="R87" s="7"/>
      <c r="S87" s="7"/>
      <c r="T87" s="7"/>
      <c r="U87" s="7"/>
      <c r="V87" s="7"/>
      <c r="W87" s="7"/>
      <c r="X87" s="7"/>
      <c r="Y87" s="7"/>
      <c r="Z87" s="7"/>
    </row>
    <row r="88" spans="1:26" ht="12.75" customHeight="1">
      <c r="A88" s="1062"/>
      <c r="B88" s="1062"/>
      <c r="C88" s="73"/>
      <c r="D88" s="1062"/>
      <c r="E88" s="7"/>
      <c r="F88" s="7"/>
      <c r="G88" s="7"/>
      <c r="H88" s="7"/>
      <c r="I88" s="1062"/>
      <c r="J88" s="1062"/>
      <c r="K88" s="7"/>
      <c r="L88" s="7"/>
      <c r="M88" s="7"/>
      <c r="N88" s="7"/>
      <c r="O88" s="7"/>
      <c r="P88" s="7"/>
      <c r="Q88" s="7"/>
      <c r="R88" s="7"/>
      <c r="S88" s="7"/>
      <c r="T88" s="7"/>
      <c r="U88" s="7"/>
      <c r="V88" s="7"/>
      <c r="W88" s="7"/>
      <c r="X88" s="7"/>
      <c r="Y88" s="7"/>
      <c r="Z88" s="7"/>
    </row>
    <row r="89" spans="1:26" ht="12.75" customHeight="1">
      <c r="A89" s="1062"/>
      <c r="B89" s="1062"/>
      <c r="C89" s="73"/>
      <c r="D89" s="1062"/>
      <c r="E89" s="7"/>
      <c r="F89" s="7"/>
      <c r="G89" s="7"/>
      <c r="H89" s="7"/>
      <c r="I89" s="1062"/>
      <c r="J89" s="1062"/>
      <c r="K89" s="7"/>
      <c r="L89" s="7"/>
      <c r="M89" s="7"/>
      <c r="N89" s="7"/>
      <c r="O89" s="7"/>
      <c r="P89" s="7"/>
      <c r="Q89" s="7"/>
      <c r="R89" s="7"/>
      <c r="S89" s="7"/>
      <c r="T89" s="7"/>
      <c r="U89" s="7"/>
      <c r="V89" s="7"/>
      <c r="W89" s="7"/>
      <c r="X89" s="7"/>
      <c r="Y89" s="7"/>
      <c r="Z89" s="7"/>
    </row>
    <row r="90" spans="1:26" ht="12.75" customHeight="1">
      <c r="A90" s="1062"/>
      <c r="B90" s="1062"/>
      <c r="C90" s="73"/>
      <c r="D90" s="1062"/>
      <c r="E90" s="7"/>
      <c r="F90" s="7"/>
      <c r="G90" s="7"/>
      <c r="H90" s="7"/>
      <c r="I90" s="1062"/>
      <c r="J90" s="1062"/>
      <c r="K90" s="7"/>
      <c r="L90" s="7"/>
      <c r="M90" s="7"/>
      <c r="N90" s="7"/>
      <c r="O90" s="7"/>
      <c r="P90" s="7"/>
      <c r="Q90" s="7"/>
      <c r="R90" s="7"/>
      <c r="S90" s="7"/>
      <c r="T90" s="7"/>
      <c r="U90" s="7"/>
      <c r="V90" s="7"/>
      <c r="W90" s="7"/>
      <c r="X90" s="7"/>
      <c r="Y90" s="7"/>
      <c r="Z90" s="7"/>
    </row>
    <row r="91" spans="1:26" ht="12.75" customHeight="1">
      <c r="A91" s="1062"/>
      <c r="B91" s="1062"/>
      <c r="C91" s="73"/>
      <c r="D91" s="1062"/>
      <c r="E91" s="7"/>
      <c r="F91" s="7"/>
      <c r="G91" s="7"/>
      <c r="H91" s="7"/>
      <c r="I91" s="1062"/>
      <c r="J91" s="1062"/>
      <c r="K91" s="7"/>
      <c r="L91" s="7"/>
      <c r="M91" s="7"/>
      <c r="N91" s="7"/>
      <c r="O91" s="7"/>
      <c r="P91" s="7"/>
      <c r="Q91" s="7"/>
      <c r="R91" s="7"/>
      <c r="S91" s="7"/>
      <c r="T91" s="7"/>
      <c r="U91" s="7"/>
      <c r="V91" s="7"/>
      <c r="W91" s="7"/>
      <c r="X91" s="7"/>
      <c r="Y91" s="7"/>
      <c r="Z91" s="7"/>
    </row>
    <row r="92" spans="1:26" ht="12.75" customHeight="1">
      <c r="A92" s="1062"/>
      <c r="B92" s="1062"/>
      <c r="C92" s="73"/>
      <c r="D92" s="1062"/>
      <c r="E92" s="7"/>
      <c r="F92" s="7"/>
      <c r="G92" s="7"/>
      <c r="H92" s="7"/>
      <c r="I92" s="1062"/>
      <c r="J92" s="1062"/>
      <c r="K92" s="7"/>
      <c r="L92" s="7"/>
      <c r="M92" s="7"/>
      <c r="N92" s="7"/>
      <c r="O92" s="7"/>
      <c r="P92" s="7"/>
      <c r="Q92" s="7"/>
      <c r="R92" s="7"/>
      <c r="S92" s="7"/>
      <c r="T92" s="7"/>
      <c r="U92" s="7"/>
      <c r="V92" s="7"/>
      <c r="W92" s="7"/>
      <c r="X92" s="7"/>
      <c r="Y92" s="7"/>
      <c r="Z92" s="7"/>
    </row>
    <row r="93" spans="1:26" ht="12.75" customHeight="1">
      <c r="A93" s="1062"/>
      <c r="B93" s="1062"/>
      <c r="C93" s="73"/>
      <c r="D93" s="1062"/>
      <c r="E93" s="7"/>
      <c r="F93" s="7"/>
      <c r="G93" s="7"/>
      <c r="H93" s="7"/>
      <c r="I93" s="1062"/>
      <c r="J93" s="1062"/>
      <c r="K93" s="7"/>
      <c r="L93" s="7"/>
      <c r="M93" s="7"/>
      <c r="N93" s="7"/>
      <c r="O93" s="7"/>
      <c r="P93" s="7"/>
      <c r="Q93" s="7"/>
      <c r="R93" s="7"/>
      <c r="S93" s="7"/>
      <c r="T93" s="7"/>
      <c r="U93" s="7"/>
      <c r="V93" s="7"/>
      <c r="W93" s="7"/>
      <c r="X93" s="7"/>
      <c r="Y93" s="7"/>
      <c r="Z93" s="7"/>
    </row>
    <row r="94" spans="1:26" ht="12.75" customHeight="1">
      <c r="A94" s="1062"/>
      <c r="B94" s="1062"/>
      <c r="C94" s="73"/>
      <c r="D94" s="1062"/>
      <c r="E94" s="7"/>
      <c r="F94" s="7"/>
      <c r="G94" s="7"/>
      <c r="H94" s="7"/>
      <c r="I94" s="1062"/>
      <c r="J94" s="1062"/>
      <c r="K94" s="7"/>
      <c r="L94" s="7"/>
      <c r="M94" s="7"/>
      <c r="N94" s="7"/>
      <c r="O94" s="7"/>
      <c r="P94" s="7"/>
      <c r="Q94" s="7"/>
      <c r="R94" s="7"/>
      <c r="S94" s="7"/>
      <c r="T94" s="7"/>
      <c r="U94" s="7"/>
      <c r="V94" s="7"/>
      <c r="W94" s="7"/>
      <c r="X94" s="7"/>
      <c r="Y94" s="7"/>
      <c r="Z94" s="7"/>
    </row>
    <row r="95" spans="1:26" ht="12.75" customHeight="1">
      <c r="A95" s="1062"/>
      <c r="B95" s="1062"/>
      <c r="C95" s="73"/>
      <c r="D95" s="1062"/>
      <c r="E95" s="7"/>
      <c r="F95" s="7"/>
      <c r="G95" s="7"/>
      <c r="H95" s="7"/>
      <c r="I95" s="1062"/>
      <c r="J95" s="1062"/>
      <c r="K95" s="7"/>
      <c r="L95" s="7"/>
      <c r="M95" s="7"/>
      <c r="N95" s="7"/>
      <c r="O95" s="7"/>
      <c r="P95" s="7"/>
      <c r="Q95" s="7"/>
      <c r="R95" s="7"/>
      <c r="S95" s="7"/>
      <c r="T95" s="7"/>
      <c r="U95" s="7"/>
      <c r="V95" s="7"/>
      <c r="W95" s="7"/>
      <c r="X95" s="7"/>
      <c r="Y95" s="7"/>
      <c r="Z95" s="7"/>
    </row>
    <row r="96" spans="1:26" ht="12.75" customHeight="1">
      <c r="A96" s="1062"/>
      <c r="B96" s="1062"/>
      <c r="C96" s="73"/>
      <c r="D96" s="1062"/>
      <c r="E96" s="7"/>
      <c r="F96" s="7"/>
      <c r="G96" s="7"/>
      <c r="H96" s="7"/>
      <c r="I96" s="1062"/>
      <c r="J96" s="1062"/>
      <c r="K96" s="7"/>
      <c r="L96" s="7"/>
      <c r="M96" s="7"/>
      <c r="N96" s="7"/>
      <c r="O96" s="7"/>
      <c r="P96" s="7"/>
      <c r="Q96" s="7"/>
      <c r="R96" s="7"/>
      <c r="S96" s="7"/>
      <c r="T96" s="7"/>
      <c r="U96" s="7"/>
      <c r="V96" s="7"/>
      <c r="W96" s="7"/>
      <c r="X96" s="7"/>
      <c r="Y96" s="7"/>
      <c r="Z96" s="7"/>
    </row>
    <row r="97" spans="1:26" ht="12.75" customHeight="1">
      <c r="A97" s="1062"/>
      <c r="B97" s="1062"/>
      <c r="C97" s="73"/>
      <c r="D97" s="1062"/>
      <c r="E97" s="7"/>
      <c r="F97" s="7"/>
      <c r="G97" s="7"/>
      <c r="H97" s="7"/>
      <c r="I97" s="1062"/>
      <c r="J97" s="1062"/>
      <c r="K97" s="7"/>
      <c r="L97" s="7"/>
      <c r="M97" s="7"/>
      <c r="N97" s="7"/>
      <c r="O97" s="7"/>
      <c r="P97" s="7"/>
      <c r="Q97" s="7"/>
      <c r="R97" s="7"/>
      <c r="S97" s="7"/>
      <c r="T97" s="7"/>
      <c r="U97" s="7"/>
      <c r="V97" s="7"/>
      <c r="W97" s="7"/>
      <c r="X97" s="7"/>
      <c r="Y97" s="7"/>
      <c r="Z97" s="7"/>
    </row>
    <row r="98" spans="1:26" ht="12.75" customHeight="1">
      <c r="A98" s="1062"/>
      <c r="B98" s="1062"/>
      <c r="C98" s="73"/>
      <c r="D98" s="1062"/>
      <c r="E98" s="7"/>
      <c r="F98" s="7"/>
      <c r="G98" s="7"/>
      <c r="H98" s="7"/>
      <c r="I98" s="1062"/>
      <c r="J98" s="1062"/>
      <c r="K98" s="7"/>
      <c r="L98" s="7"/>
      <c r="M98" s="7"/>
      <c r="N98" s="7"/>
      <c r="O98" s="7"/>
      <c r="P98" s="7"/>
      <c r="Q98" s="7"/>
      <c r="R98" s="7"/>
      <c r="S98" s="7"/>
      <c r="T98" s="7"/>
      <c r="U98" s="7"/>
      <c r="V98" s="7"/>
      <c r="W98" s="7"/>
      <c r="X98" s="7"/>
      <c r="Y98" s="7"/>
      <c r="Z98" s="7"/>
    </row>
    <row r="99" spans="1:26" ht="12.75" customHeight="1">
      <c r="A99" s="1062"/>
      <c r="B99" s="1062"/>
      <c r="C99" s="73"/>
      <c r="D99" s="1062"/>
      <c r="E99" s="7"/>
      <c r="F99" s="7"/>
      <c r="G99" s="7"/>
      <c r="H99" s="7"/>
      <c r="I99" s="1062"/>
      <c r="J99" s="1062"/>
      <c r="K99" s="7"/>
      <c r="L99" s="7"/>
      <c r="M99" s="7"/>
      <c r="N99" s="7"/>
      <c r="O99" s="7"/>
      <c r="P99" s="7"/>
      <c r="Q99" s="7"/>
      <c r="R99" s="7"/>
      <c r="S99" s="7"/>
      <c r="T99" s="7"/>
      <c r="U99" s="7"/>
      <c r="V99" s="7"/>
      <c r="W99" s="7"/>
      <c r="X99" s="7"/>
      <c r="Y99" s="7"/>
      <c r="Z99" s="7"/>
    </row>
    <row r="100" spans="1:26" ht="12.75" customHeight="1">
      <c r="A100" s="1062"/>
      <c r="B100" s="1062"/>
      <c r="C100" s="73"/>
      <c r="D100" s="1062"/>
      <c r="E100" s="7"/>
      <c r="F100" s="7"/>
      <c r="G100" s="7"/>
      <c r="H100" s="7"/>
      <c r="I100" s="1062"/>
      <c r="J100" s="1062"/>
      <c r="K100" s="7"/>
      <c r="L100" s="7"/>
      <c r="M100" s="7"/>
      <c r="N100" s="7"/>
      <c r="O100" s="7"/>
      <c r="P100" s="7"/>
      <c r="Q100" s="7"/>
      <c r="R100" s="7"/>
      <c r="S100" s="7"/>
      <c r="T100" s="7"/>
      <c r="U100" s="7"/>
      <c r="V100" s="7"/>
      <c r="W100" s="7"/>
      <c r="X100" s="7"/>
      <c r="Y100" s="7"/>
      <c r="Z100" s="7"/>
    </row>
    <row r="101" spans="1:26" ht="12.75" customHeight="1">
      <c r="A101" s="1062"/>
      <c r="B101" s="1062"/>
      <c r="C101" s="73"/>
      <c r="D101" s="1062"/>
      <c r="E101" s="7"/>
      <c r="F101" s="7"/>
      <c r="G101" s="7"/>
      <c r="H101" s="7"/>
      <c r="I101" s="1062"/>
      <c r="J101" s="1062"/>
      <c r="K101" s="7"/>
      <c r="L101" s="7"/>
      <c r="M101" s="7"/>
      <c r="N101" s="7"/>
      <c r="O101" s="7"/>
      <c r="P101" s="7"/>
      <c r="Q101" s="7"/>
      <c r="R101" s="7"/>
      <c r="S101" s="7"/>
      <c r="T101" s="7"/>
      <c r="U101" s="7"/>
      <c r="V101" s="7"/>
      <c r="W101" s="7"/>
      <c r="X101" s="7"/>
      <c r="Y101" s="7"/>
      <c r="Z101" s="7"/>
    </row>
    <row r="102" spans="1:26" ht="12.75" customHeight="1">
      <c r="A102" s="1062"/>
      <c r="B102" s="1062"/>
      <c r="C102" s="73"/>
      <c r="D102" s="1062"/>
      <c r="E102" s="7"/>
      <c r="F102" s="7"/>
      <c r="G102" s="7"/>
      <c r="H102" s="7"/>
      <c r="I102" s="1062"/>
      <c r="J102" s="1062"/>
      <c r="K102" s="7"/>
      <c r="L102" s="7"/>
      <c r="M102" s="7"/>
      <c r="N102" s="7"/>
      <c r="O102" s="7"/>
      <c r="P102" s="7"/>
      <c r="Q102" s="7"/>
      <c r="R102" s="7"/>
      <c r="S102" s="7"/>
      <c r="T102" s="7"/>
      <c r="U102" s="7"/>
      <c r="V102" s="7"/>
      <c r="W102" s="7"/>
      <c r="X102" s="7"/>
      <c r="Y102" s="7"/>
      <c r="Z102" s="7"/>
    </row>
    <row r="103" spans="1:26" ht="12.75" customHeight="1">
      <c r="A103" s="1062"/>
      <c r="B103" s="1062"/>
      <c r="C103" s="73"/>
      <c r="D103" s="1062"/>
      <c r="E103" s="7"/>
      <c r="F103" s="7"/>
      <c r="G103" s="7"/>
      <c r="H103" s="7"/>
      <c r="I103" s="1062"/>
      <c r="J103" s="1062"/>
      <c r="K103" s="7"/>
      <c r="L103" s="7"/>
      <c r="M103" s="7"/>
      <c r="N103" s="7"/>
      <c r="O103" s="7"/>
      <c r="P103" s="7"/>
      <c r="Q103" s="7"/>
      <c r="R103" s="7"/>
      <c r="S103" s="7"/>
      <c r="T103" s="7"/>
      <c r="U103" s="7"/>
      <c r="V103" s="7"/>
      <c r="W103" s="7"/>
      <c r="X103" s="7"/>
      <c r="Y103" s="7"/>
      <c r="Z103" s="7"/>
    </row>
    <row r="104" spans="1:26" ht="12.75" customHeight="1">
      <c r="A104" s="1062"/>
      <c r="B104" s="1062"/>
      <c r="C104" s="73"/>
      <c r="D104" s="1062"/>
      <c r="E104" s="7"/>
      <c r="F104" s="7"/>
      <c r="G104" s="7"/>
      <c r="H104" s="7"/>
      <c r="I104" s="1062"/>
      <c r="J104" s="1062"/>
      <c r="K104" s="7"/>
      <c r="L104" s="7"/>
      <c r="M104" s="7"/>
      <c r="N104" s="7"/>
      <c r="O104" s="7"/>
      <c r="P104" s="7"/>
      <c r="Q104" s="7"/>
      <c r="R104" s="7"/>
      <c r="S104" s="7"/>
      <c r="T104" s="7"/>
      <c r="U104" s="7"/>
      <c r="V104" s="7"/>
      <c r="W104" s="7"/>
      <c r="X104" s="7"/>
      <c r="Y104" s="7"/>
      <c r="Z104" s="7"/>
    </row>
    <row r="105" spans="1:26" ht="12.75" customHeight="1">
      <c r="A105" s="1062"/>
      <c r="B105" s="1062"/>
      <c r="C105" s="73"/>
      <c r="D105" s="1062"/>
      <c r="E105" s="7"/>
      <c r="F105" s="7"/>
      <c r="G105" s="7"/>
      <c r="H105" s="7"/>
      <c r="I105" s="1062"/>
      <c r="J105" s="1062"/>
      <c r="K105" s="7"/>
      <c r="L105" s="7"/>
      <c r="M105" s="7"/>
      <c r="N105" s="7"/>
      <c r="O105" s="7"/>
      <c r="P105" s="7"/>
      <c r="Q105" s="7"/>
      <c r="R105" s="7"/>
      <c r="S105" s="7"/>
      <c r="T105" s="7"/>
      <c r="U105" s="7"/>
      <c r="V105" s="7"/>
      <c r="W105" s="7"/>
      <c r="X105" s="7"/>
      <c r="Y105" s="7"/>
      <c r="Z105" s="7"/>
    </row>
    <row r="106" spans="1:26" ht="12.75" customHeight="1">
      <c r="A106" s="1062"/>
      <c r="B106" s="1062"/>
      <c r="C106" s="73"/>
      <c r="D106" s="1062"/>
      <c r="E106" s="7"/>
      <c r="F106" s="7"/>
      <c r="G106" s="7"/>
      <c r="H106" s="7"/>
      <c r="I106" s="1062"/>
      <c r="J106" s="1062"/>
      <c r="K106" s="7"/>
      <c r="L106" s="7"/>
      <c r="M106" s="7"/>
      <c r="N106" s="7"/>
      <c r="O106" s="7"/>
      <c r="P106" s="7"/>
      <c r="Q106" s="7"/>
      <c r="R106" s="7"/>
      <c r="S106" s="7"/>
      <c r="T106" s="7"/>
      <c r="U106" s="7"/>
      <c r="V106" s="7"/>
      <c r="W106" s="7"/>
      <c r="X106" s="7"/>
      <c r="Y106" s="7"/>
      <c r="Z106" s="7"/>
    </row>
    <row r="107" spans="1:26" ht="12.75" customHeight="1">
      <c r="A107" s="1062"/>
      <c r="B107" s="1062"/>
      <c r="C107" s="73"/>
      <c r="D107" s="1062"/>
      <c r="E107" s="7"/>
      <c r="F107" s="7"/>
      <c r="G107" s="7"/>
      <c r="H107" s="7"/>
      <c r="I107" s="1062"/>
      <c r="J107" s="1062"/>
      <c r="K107" s="7"/>
      <c r="L107" s="7"/>
      <c r="M107" s="7"/>
      <c r="N107" s="7"/>
      <c r="O107" s="7"/>
      <c r="P107" s="7"/>
      <c r="Q107" s="7"/>
      <c r="R107" s="7"/>
      <c r="S107" s="7"/>
      <c r="T107" s="7"/>
      <c r="U107" s="7"/>
      <c r="V107" s="7"/>
      <c r="W107" s="7"/>
      <c r="X107" s="7"/>
      <c r="Y107" s="7"/>
      <c r="Z107" s="7"/>
    </row>
    <row r="108" spans="1:26" ht="12.75" customHeight="1">
      <c r="A108" s="1062"/>
      <c r="B108" s="1062"/>
      <c r="C108" s="73"/>
      <c r="D108" s="1062"/>
      <c r="E108" s="7"/>
      <c r="F108" s="7"/>
      <c r="G108" s="7"/>
      <c r="H108" s="7"/>
      <c r="I108" s="1062"/>
      <c r="J108" s="1062"/>
      <c r="K108" s="7"/>
      <c r="L108" s="7"/>
      <c r="M108" s="7"/>
      <c r="N108" s="7"/>
      <c r="O108" s="7"/>
      <c r="P108" s="7"/>
      <c r="Q108" s="7"/>
      <c r="R108" s="7"/>
      <c r="S108" s="7"/>
      <c r="T108" s="7"/>
      <c r="U108" s="7"/>
      <c r="V108" s="7"/>
      <c r="W108" s="7"/>
      <c r="X108" s="7"/>
      <c r="Y108" s="7"/>
      <c r="Z108" s="7"/>
    </row>
    <row r="109" spans="1:26" ht="12.75" customHeight="1">
      <c r="A109" s="1062"/>
      <c r="B109" s="1062"/>
      <c r="C109" s="73"/>
      <c r="D109" s="1062"/>
      <c r="E109" s="7"/>
      <c r="F109" s="7"/>
      <c r="G109" s="7"/>
      <c r="H109" s="7"/>
      <c r="I109" s="1062"/>
      <c r="J109" s="1062"/>
      <c r="K109" s="7"/>
      <c r="L109" s="7"/>
      <c r="M109" s="7"/>
      <c r="N109" s="7"/>
      <c r="O109" s="7"/>
      <c r="P109" s="7"/>
      <c r="Q109" s="7"/>
      <c r="R109" s="7"/>
      <c r="S109" s="7"/>
      <c r="T109" s="7"/>
      <c r="U109" s="7"/>
      <c r="V109" s="7"/>
      <c r="W109" s="7"/>
      <c r="X109" s="7"/>
      <c r="Y109" s="7"/>
      <c r="Z109" s="7"/>
    </row>
    <row r="110" spans="1:26" ht="12.75" customHeight="1">
      <c r="A110" s="1062"/>
      <c r="B110" s="1062"/>
      <c r="C110" s="73"/>
      <c r="D110" s="1062"/>
      <c r="E110" s="7"/>
      <c r="F110" s="7"/>
      <c r="G110" s="7"/>
      <c r="H110" s="7"/>
      <c r="I110" s="1062"/>
      <c r="J110" s="1062"/>
      <c r="K110" s="7"/>
      <c r="L110" s="7"/>
      <c r="M110" s="7"/>
      <c r="N110" s="7"/>
      <c r="O110" s="7"/>
      <c r="P110" s="7"/>
      <c r="Q110" s="7"/>
      <c r="R110" s="7"/>
      <c r="S110" s="7"/>
      <c r="T110" s="7"/>
      <c r="U110" s="7"/>
      <c r="V110" s="7"/>
      <c r="W110" s="7"/>
      <c r="X110" s="7"/>
      <c r="Y110" s="7"/>
      <c r="Z110" s="7"/>
    </row>
    <row r="111" spans="1:26" ht="12.75" customHeight="1">
      <c r="A111" s="1062"/>
      <c r="B111" s="1062"/>
      <c r="C111" s="73"/>
      <c r="D111" s="1062"/>
      <c r="E111" s="7"/>
      <c r="F111" s="7"/>
      <c r="G111" s="7"/>
      <c r="H111" s="7"/>
      <c r="I111" s="1062"/>
      <c r="J111" s="1062"/>
      <c r="K111" s="7"/>
      <c r="L111" s="7"/>
      <c r="M111" s="7"/>
      <c r="N111" s="7"/>
      <c r="O111" s="7"/>
      <c r="P111" s="7"/>
      <c r="Q111" s="7"/>
      <c r="R111" s="7"/>
      <c r="S111" s="7"/>
      <c r="T111" s="7"/>
      <c r="U111" s="7"/>
      <c r="V111" s="7"/>
      <c r="W111" s="7"/>
      <c r="X111" s="7"/>
      <c r="Y111" s="7"/>
      <c r="Z111" s="7"/>
    </row>
    <row r="112" spans="1:26" ht="12.75" customHeight="1">
      <c r="A112" s="1062"/>
      <c r="B112" s="1062"/>
      <c r="C112" s="73"/>
      <c r="D112" s="1062"/>
      <c r="E112" s="7"/>
      <c r="F112" s="7"/>
      <c r="G112" s="7"/>
      <c r="H112" s="7"/>
      <c r="I112" s="1062"/>
      <c r="J112" s="1062"/>
      <c r="K112" s="7"/>
      <c r="L112" s="7"/>
      <c r="M112" s="7"/>
      <c r="N112" s="7"/>
      <c r="O112" s="7"/>
      <c r="P112" s="7"/>
      <c r="Q112" s="7"/>
      <c r="R112" s="7"/>
      <c r="S112" s="7"/>
      <c r="T112" s="7"/>
      <c r="U112" s="7"/>
      <c r="V112" s="7"/>
      <c r="W112" s="7"/>
      <c r="X112" s="7"/>
      <c r="Y112" s="7"/>
      <c r="Z112" s="7"/>
    </row>
    <row r="113" spans="1:26" ht="12.75" customHeight="1">
      <c r="A113" s="1062"/>
      <c r="B113" s="1062"/>
      <c r="C113" s="73"/>
      <c r="D113" s="1062"/>
      <c r="E113" s="7"/>
      <c r="F113" s="7"/>
      <c r="G113" s="7"/>
      <c r="H113" s="7"/>
      <c r="I113" s="1062"/>
      <c r="J113" s="1062"/>
      <c r="K113" s="7"/>
      <c r="L113" s="7"/>
      <c r="M113" s="7"/>
      <c r="N113" s="7"/>
      <c r="O113" s="7"/>
      <c r="P113" s="7"/>
      <c r="Q113" s="7"/>
      <c r="R113" s="7"/>
      <c r="S113" s="7"/>
      <c r="T113" s="7"/>
      <c r="U113" s="7"/>
      <c r="V113" s="7"/>
      <c r="W113" s="7"/>
      <c r="X113" s="7"/>
      <c r="Y113" s="7"/>
      <c r="Z113" s="7"/>
    </row>
    <row r="114" spans="1:26" ht="12.75" customHeight="1">
      <c r="A114" s="1062"/>
      <c r="B114" s="1062"/>
      <c r="C114" s="73"/>
      <c r="D114" s="1062"/>
      <c r="E114" s="7"/>
      <c r="F114" s="7"/>
      <c r="G114" s="7"/>
      <c r="H114" s="7"/>
      <c r="I114" s="1062"/>
      <c r="J114" s="1062"/>
      <c r="K114" s="7"/>
      <c r="L114" s="7"/>
      <c r="M114" s="7"/>
      <c r="N114" s="7"/>
      <c r="O114" s="7"/>
      <c r="P114" s="7"/>
      <c r="Q114" s="7"/>
      <c r="R114" s="7"/>
      <c r="S114" s="7"/>
      <c r="T114" s="7"/>
      <c r="U114" s="7"/>
      <c r="V114" s="7"/>
      <c r="W114" s="7"/>
      <c r="X114" s="7"/>
      <c r="Y114" s="7"/>
      <c r="Z114" s="7"/>
    </row>
    <row r="115" spans="1:26" ht="12.75" customHeight="1">
      <c r="A115" s="1062"/>
      <c r="B115" s="1062"/>
      <c r="C115" s="73"/>
      <c r="D115" s="1062"/>
      <c r="E115" s="7"/>
      <c r="F115" s="7"/>
      <c r="G115" s="7"/>
      <c r="H115" s="7"/>
      <c r="I115" s="1062"/>
      <c r="J115" s="1062"/>
      <c r="K115" s="7"/>
      <c r="L115" s="7"/>
      <c r="M115" s="7"/>
      <c r="N115" s="7"/>
      <c r="O115" s="7"/>
      <c r="P115" s="7"/>
      <c r="Q115" s="7"/>
      <c r="R115" s="7"/>
      <c r="S115" s="7"/>
      <c r="T115" s="7"/>
      <c r="U115" s="7"/>
      <c r="V115" s="7"/>
      <c r="W115" s="7"/>
      <c r="X115" s="7"/>
      <c r="Y115" s="7"/>
      <c r="Z115" s="7"/>
    </row>
    <row r="116" spans="1:26" ht="12.75" customHeight="1">
      <c r="A116" s="1062"/>
      <c r="B116" s="1062"/>
      <c r="C116" s="73"/>
      <c r="D116" s="1062"/>
      <c r="E116" s="7"/>
      <c r="F116" s="7"/>
      <c r="G116" s="7"/>
      <c r="H116" s="7"/>
      <c r="I116" s="1062"/>
      <c r="J116" s="1062"/>
      <c r="K116" s="7"/>
      <c r="L116" s="7"/>
      <c r="M116" s="7"/>
      <c r="N116" s="7"/>
      <c r="O116" s="7"/>
      <c r="P116" s="7"/>
      <c r="Q116" s="7"/>
      <c r="R116" s="7"/>
      <c r="S116" s="7"/>
      <c r="T116" s="7"/>
      <c r="U116" s="7"/>
      <c r="V116" s="7"/>
      <c r="W116" s="7"/>
      <c r="X116" s="7"/>
      <c r="Y116" s="7"/>
      <c r="Z116" s="7"/>
    </row>
    <row r="117" spans="1:26" ht="12.75" customHeight="1">
      <c r="A117" s="1062"/>
      <c r="B117" s="1062"/>
      <c r="C117" s="73"/>
      <c r="D117" s="1062"/>
      <c r="E117" s="7"/>
      <c r="F117" s="7"/>
      <c r="G117" s="7"/>
      <c r="H117" s="7"/>
      <c r="I117" s="1062"/>
      <c r="J117" s="1062"/>
      <c r="K117" s="7"/>
      <c r="L117" s="7"/>
      <c r="M117" s="7"/>
      <c r="N117" s="7"/>
      <c r="O117" s="7"/>
      <c r="P117" s="7"/>
      <c r="Q117" s="7"/>
      <c r="R117" s="7"/>
      <c r="S117" s="7"/>
      <c r="T117" s="7"/>
      <c r="U117" s="7"/>
      <c r="V117" s="7"/>
      <c r="W117" s="7"/>
      <c r="X117" s="7"/>
      <c r="Y117" s="7"/>
      <c r="Z117" s="7"/>
    </row>
    <row r="118" spans="1:26" ht="12.75" customHeight="1">
      <c r="A118" s="1062"/>
      <c r="B118" s="1062"/>
      <c r="C118" s="73"/>
      <c r="D118" s="1062"/>
      <c r="E118" s="7"/>
      <c r="F118" s="7"/>
      <c r="G118" s="7"/>
      <c r="H118" s="7"/>
      <c r="I118" s="1062"/>
      <c r="J118" s="1062"/>
      <c r="K118" s="7"/>
      <c r="L118" s="7"/>
      <c r="M118" s="7"/>
      <c r="N118" s="7"/>
      <c r="O118" s="7"/>
      <c r="P118" s="7"/>
      <c r="Q118" s="7"/>
      <c r="R118" s="7"/>
      <c r="S118" s="7"/>
      <c r="T118" s="7"/>
      <c r="U118" s="7"/>
      <c r="V118" s="7"/>
      <c r="W118" s="7"/>
      <c r="X118" s="7"/>
      <c r="Y118" s="7"/>
      <c r="Z118" s="7"/>
    </row>
    <row r="119" spans="1:26" ht="12.75" customHeight="1">
      <c r="A119" s="1062"/>
      <c r="B119" s="1062"/>
      <c r="C119" s="73"/>
      <c r="D119" s="1062"/>
      <c r="E119" s="7"/>
      <c r="F119" s="7"/>
      <c r="G119" s="7"/>
      <c r="H119" s="7"/>
      <c r="I119" s="1062"/>
      <c r="J119" s="1062"/>
      <c r="K119" s="7"/>
      <c r="L119" s="7"/>
      <c r="M119" s="7"/>
      <c r="N119" s="7"/>
      <c r="O119" s="7"/>
      <c r="P119" s="7"/>
      <c r="Q119" s="7"/>
      <c r="R119" s="7"/>
      <c r="S119" s="7"/>
      <c r="T119" s="7"/>
      <c r="U119" s="7"/>
      <c r="V119" s="7"/>
      <c r="W119" s="7"/>
      <c r="X119" s="7"/>
      <c r="Y119" s="7"/>
      <c r="Z119" s="7"/>
    </row>
    <row r="120" spans="1:26" ht="12.75" customHeight="1">
      <c r="A120" s="1062"/>
      <c r="B120" s="1062"/>
      <c r="C120" s="73"/>
      <c r="D120" s="1062"/>
      <c r="E120" s="7"/>
      <c r="F120" s="7"/>
      <c r="G120" s="7"/>
      <c r="H120" s="7"/>
      <c r="I120" s="1062"/>
      <c r="J120" s="1062"/>
      <c r="K120" s="7"/>
      <c r="L120" s="7"/>
      <c r="M120" s="7"/>
      <c r="N120" s="7"/>
      <c r="O120" s="7"/>
      <c r="P120" s="7"/>
      <c r="Q120" s="7"/>
      <c r="R120" s="7"/>
      <c r="S120" s="7"/>
      <c r="T120" s="7"/>
      <c r="U120" s="7"/>
      <c r="V120" s="7"/>
      <c r="W120" s="7"/>
      <c r="X120" s="7"/>
      <c r="Y120" s="7"/>
      <c r="Z120" s="7"/>
    </row>
    <row r="121" spans="1:26" ht="12.75" customHeight="1">
      <c r="A121" s="1062"/>
      <c r="B121" s="1062"/>
      <c r="C121" s="73"/>
      <c r="D121" s="1062"/>
      <c r="E121" s="7"/>
      <c r="F121" s="7"/>
      <c r="G121" s="7"/>
      <c r="H121" s="7"/>
      <c r="I121" s="1062"/>
      <c r="J121" s="1062"/>
      <c r="K121" s="7"/>
      <c r="L121" s="7"/>
      <c r="M121" s="7"/>
      <c r="N121" s="7"/>
      <c r="O121" s="7"/>
      <c r="P121" s="7"/>
      <c r="Q121" s="7"/>
      <c r="R121" s="7"/>
      <c r="S121" s="7"/>
      <c r="T121" s="7"/>
      <c r="U121" s="7"/>
      <c r="V121" s="7"/>
      <c r="W121" s="7"/>
      <c r="X121" s="7"/>
      <c r="Y121" s="7"/>
      <c r="Z121" s="7"/>
    </row>
    <row r="122" spans="1:26" ht="12.75" customHeight="1">
      <c r="A122" s="1062"/>
      <c r="B122" s="1062"/>
      <c r="C122" s="73"/>
      <c r="D122" s="1062"/>
      <c r="E122" s="7"/>
      <c r="F122" s="7"/>
      <c r="G122" s="7"/>
      <c r="H122" s="7"/>
      <c r="I122" s="1062"/>
      <c r="J122" s="1062"/>
      <c r="K122" s="7"/>
      <c r="L122" s="7"/>
      <c r="M122" s="7"/>
      <c r="N122" s="7"/>
      <c r="O122" s="7"/>
      <c r="P122" s="7"/>
      <c r="Q122" s="7"/>
      <c r="R122" s="7"/>
      <c r="S122" s="7"/>
      <c r="T122" s="7"/>
      <c r="U122" s="7"/>
      <c r="V122" s="7"/>
      <c r="W122" s="7"/>
      <c r="X122" s="7"/>
      <c r="Y122" s="7"/>
      <c r="Z122" s="7"/>
    </row>
    <row r="123" spans="1:26" ht="12.75" customHeight="1">
      <c r="A123" s="1062"/>
      <c r="B123" s="1062"/>
      <c r="C123" s="73"/>
      <c r="D123" s="1062"/>
      <c r="E123" s="7"/>
      <c r="F123" s="7"/>
      <c r="G123" s="7"/>
      <c r="H123" s="7"/>
      <c r="I123" s="1062"/>
      <c r="J123" s="1062"/>
      <c r="K123" s="7"/>
      <c r="L123" s="7"/>
      <c r="M123" s="7"/>
      <c r="N123" s="7"/>
      <c r="O123" s="7"/>
      <c r="P123" s="7"/>
      <c r="Q123" s="7"/>
      <c r="R123" s="7"/>
      <c r="S123" s="7"/>
      <c r="T123" s="7"/>
      <c r="U123" s="7"/>
      <c r="V123" s="7"/>
      <c r="W123" s="7"/>
      <c r="X123" s="7"/>
      <c r="Y123" s="7"/>
      <c r="Z123" s="7"/>
    </row>
    <row r="124" spans="1:26" ht="12.75" customHeight="1">
      <c r="A124" s="1062"/>
      <c r="B124" s="1062"/>
      <c r="C124" s="73"/>
      <c r="D124" s="1062"/>
      <c r="E124" s="7"/>
      <c r="F124" s="7"/>
      <c r="G124" s="7"/>
      <c r="H124" s="7"/>
      <c r="I124" s="1062"/>
      <c r="J124" s="1062"/>
      <c r="K124" s="7"/>
      <c r="L124" s="7"/>
      <c r="M124" s="7"/>
      <c r="N124" s="7"/>
      <c r="O124" s="7"/>
      <c r="P124" s="7"/>
      <c r="Q124" s="7"/>
      <c r="R124" s="7"/>
      <c r="S124" s="7"/>
      <c r="T124" s="7"/>
      <c r="U124" s="7"/>
      <c r="V124" s="7"/>
      <c r="W124" s="7"/>
      <c r="X124" s="7"/>
      <c r="Y124" s="7"/>
      <c r="Z124" s="7"/>
    </row>
    <row r="125" spans="1:26" ht="12.75" customHeight="1">
      <c r="A125" s="1062"/>
      <c r="B125" s="1062"/>
      <c r="C125" s="73"/>
      <c r="D125" s="1062"/>
      <c r="E125" s="7"/>
      <c r="F125" s="7"/>
      <c r="G125" s="7"/>
      <c r="H125" s="7"/>
      <c r="I125" s="1062"/>
      <c r="J125" s="1062"/>
      <c r="K125" s="7"/>
      <c r="L125" s="7"/>
      <c r="M125" s="7"/>
      <c r="N125" s="7"/>
      <c r="O125" s="7"/>
      <c r="P125" s="7"/>
      <c r="Q125" s="7"/>
      <c r="R125" s="7"/>
      <c r="S125" s="7"/>
      <c r="T125" s="7"/>
      <c r="U125" s="7"/>
      <c r="V125" s="7"/>
      <c r="W125" s="7"/>
      <c r="X125" s="7"/>
      <c r="Y125" s="7"/>
      <c r="Z125" s="7"/>
    </row>
    <row r="126" spans="1:26" ht="12.75" customHeight="1">
      <c r="A126" s="1062"/>
      <c r="B126" s="1062"/>
      <c r="C126" s="73"/>
      <c r="D126" s="1062"/>
      <c r="E126" s="7"/>
      <c r="F126" s="7"/>
      <c r="G126" s="7"/>
      <c r="H126" s="7"/>
      <c r="I126" s="1062"/>
      <c r="J126" s="1062"/>
      <c r="K126" s="7"/>
      <c r="L126" s="7"/>
      <c r="M126" s="7"/>
      <c r="N126" s="7"/>
      <c r="O126" s="7"/>
      <c r="P126" s="7"/>
      <c r="Q126" s="7"/>
      <c r="R126" s="7"/>
      <c r="S126" s="7"/>
      <c r="T126" s="7"/>
      <c r="U126" s="7"/>
      <c r="V126" s="7"/>
      <c r="W126" s="7"/>
      <c r="X126" s="7"/>
      <c r="Y126" s="7"/>
      <c r="Z126" s="7"/>
    </row>
    <row r="127" spans="1:26" ht="12.75" customHeight="1">
      <c r="A127" s="1062"/>
      <c r="B127" s="1062"/>
      <c r="C127" s="73"/>
      <c r="D127" s="1062"/>
      <c r="E127" s="7"/>
      <c r="F127" s="7"/>
      <c r="G127" s="7"/>
      <c r="H127" s="7"/>
      <c r="I127" s="1062"/>
      <c r="J127" s="1062"/>
      <c r="K127" s="7"/>
      <c r="L127" s="7"/>
      <c r="M127" s="7"/>
      <c r="N127" s="7"/>
      <c r="O127" s="7"/>
      <c r="P127" s="7"/>
      <c r="Q127" s="7"/>
      <c r="R127" s="7"/>
      <c r="S127" s="7"/>
      <c r="T127" s="7"/>
      <c r="U127" s="7"/>
      <c r="V127" s="7"/>
      <c r="W127" s="7"/>
      <c r="X127" s="7"/>
      <c r="Y127" s="7"/>
      <c r="Z127" s="7"/>
    </row>
    <row r="128" spans="1:26" ht="12.75" customHeight="1">
      <c r="A128" s="1062"/>
      <c r="B128" s="1062"/>
      <c r="C128" s="73"/>
      <c r="D128" s="1062"/>
      <c r="E128" s="7"/>
      <c r="F128" s="7"/>
      <c r="G128" s="7"/>
      <c r="H128" s="7"/>
      <c r="I128" s="1062"/>
      <c r="J128" s="1062"/>
      <c r="K128" s="7"/>
      <c r="L128" s="7"/>
      <c r="M128" s="7"/>
      <c r="N128" s="7"/>
      <c r="O128" s="7"/>
      <c r="P128" s="7"/>
      <c r="Q128" s="7"/>
      <c r="R128" s="7"/>
      <c r="S128" s="7"/>
      <c r="T128" s="7"/>
      <c r="U128" s="7"/>
      <c r="V128" s="7"/>
      <c r="W128" s="7"/>
      <c r="X128" s="7"/>
      <c r="Y128" s="7"/>
      <c r="Z128" s="7"/>
    </row>
    <row r="129" spans="1:26" ht="12.75" customHeight="1">
      <c r="A129" s="1062"/>
      <c r="B129" s="1062"/>
      <c r="C129" s="73"/>
      <c r="D129" s="1062"/>
      <c r="E129" s="7"/>
      <c r="F129" s="7"/>
      <c r="G129" s="7"/>
      <c r="H129" s="7"/>
      <c r="I129" s="1062"/>
      <c r="J129" s="1062"/>
      <c r="K129" s="7"/>
      <c r="L129" s="7"/>
      <c r="M129" s="7"/>
      <c r="N129" s="7"/>
      <c r="O129" s="7"/>
      <c r="P129" s="7"/>
      <c r="Q129" s="7"/>
      <c r="R129" s="7"/>
      <c r="S129" s="7"/>
      <c r="T129" s="7"/>
      <c r="U129" s="7"/>
      <c r="V129" s="7"/>
      <c r="W129" s="7"/>
      <c r="X129" s="7"/>
      <c r="Y129" s="7"/>
      <c r="Z129" s="7"/>
    </row>
    <row r="130" spans="1:26" ht="12.75" customHeight="1">
      <c r="A130" s="1062"/>
      <c r="B130" s="1062"/>
      <c r="C130" s="73"/>
      <c r="D130" s="1062"/>
      <c r="E130" s="7"/>
      <c r="F130" s="7"/>
      <c r="G130" s="7"/>
      <c r="H130" s="7"/>
      <c r="I130" s="1062"/>
      <c r="J130" s="1062"/>
      <c r="K130" s="7"/>
      <c r="L130" s="7"/>
      <c r="M130" s="7"/>
      <c r="N130" s="7"/>
      <c r="O130" s="7"/>
      <c r="P130" s="7"/>
      <c r="Q130" s="7"/>
      <c r="R130" s="7"/>
      <c r="S130" s="7"/>
      <c r="T130" s="7"/>
      <c r="U130" s="7"/>
      <c r="V130" s="7"/>
      <c r="W130" s="7"/>
      <c r="X130" s="7"/>
      <c r="Y130" s="7"/>
      <c r="Z130" s="7"/>
    </row>
    <row r="131" spans="1:26" ht="12.75" customHeight="1">
      <c r="A131" s="1062"/>
      <c r="B131" s="1062"/>
      <c r="C131" s="73"/>
      <c r="D131" s="1062"/>
      <c r="E131" s="7"/>
      <c r="F131" s="7"/>
      <c r="G131" s="7"/>
      <c r="H131" s="7"/>
      <c r="I131" s="1062"/>
      <c r="J131" s="1062"/>
      <c r="K131" s="7"/>
      <c r="L131" s="7"/>
      <c r="M131" s="7"/>
      <c r="N131" s="7"/>
      <c r="O131" s="7"/>
      <c r="P131" s="7"/>
      <c r="Q131" s="7"/>
      <c r="R131" s="7"/>
      <c r="S131" s="7"/>
      <c r="T131" s="7"/>
      <c r="U131" s="7"/>
      <c r="V131" s="7"/>
      <c r="W131" s="7"/>
      <c r="X131" s="7"/>
      <c r="Y131" s="7"/>
      <c r="Z131" s="7"/>
    </row>
    <row r="132" spans="1:26" ht="12.75" customHeight="1">
      <c r="A132" s="1062"/>
      <c r="B132" s="1062"/>
      <c r="C132" s="73"/>
      <c r="D132" s="1062"/>
      <c r="E132" s="7"/>
      <c r="F132" s="7"/>
      <c r="G132" s="7"/>
      <c r="H132" s="7"/>
      <c r="I132" s="1062"/>
      <c r="J132" s="1062"/>
      <c r="K132" s="7"/>
      <c r="L132" s="7"/>
      <c r="M132" s="7"/>
      <c r="N132" s="7"/>
      <c r="O132" s="7"/>
      <c r="P132" s="7"/>
      <c r="Q132" s="7"/>
      <c r="R132" s="7"/>
      <c r="S132" s="7"/>
      <c r="T132" s="7"/>
      <c r="U132" s="7"/>
      <c r="V132" s="7"/>
      <c r="W132" s="7"/>
      <c r="X132" s="7"/>
      <c r="Y132" s="7"/>
      <c r="Z132" s="7"/>
    </row>
    <row r="133" spans="1:26" ht="12.75" customHeight="1">
      <c r="A133" s="1062"/>
      <c r="B133" s="1062"/>
      <c r="C133" s="73"/>
      <c r="D133" s="1062"/>
      <c r="E133" s="7"/>
      <c r="F133" s="7"/>
      <c r="G133" s="7"/>
      <c r="H133" s="7"/>
      <c r="I133" s="1062"/>
      <c r="J133" s="1062"/>
      <c r="K133" s="7"/>
      <c r="L133" s="7"/>
      <c r="M133" s="7"/>
      <c r="N133" s="7"/>
      <c r="O133" s="7"/>
      <c r="P133" s="7"/>
      <c r="Q133" s="7"/>
      <c r="R133" s="7"/>
      <c r="S133" s="7"/>
      <c r="T133" s="7"/>
      <c r="U133" s="7"/>
      <c r="V133" s="7"/>
      <c r="W133" s="7"/>
      <c r="X133" s="7"/>
      <c r="Y133" s="7"/>
      <c r="Z133" s="7"/>
    </row>
    <row r="134" spans="1:26" ht="12.75" customHeight="1">
      <c r="A134" s="1062"/>
      <c r="B134" s="1062"/>
      <c r="C134" s="73"/>
      <c r="D134" s="1062"/>
      <c r="E134" s="7"/>
      <c r="F134" s="7"/>
      <c r="G134" s="7"/>
      <c r="H134" s="7"/>
      <c r="I134" s="1062"/>
      <c r="J134" s="1062"/>
      <c r="K134" s="7"/>
      <c r="L134" s="7"/>
      <c r="M134" s="7"/>
      <c r="N134" s="7"/>
      <c r="O134" s="7"/>
      <c r="P134" s="7"/>
      <c r="Q134" s="7"/>
      <c r="R134" s="7"/>
      <c r="S134" s="7"/>
      <c r="T134" s="7"/>
      <c r="U134" s="7"/>
      <c r="V134" s="7"/>
      <c r="W134" s="7"/>
      <c r="X134" s="7"/>
      <c r="Y134" s="7"/>
      <c r="Z134" s="7"/>
    </row>
    <row r="135" spans="1:26" ht="12.75" customHeight="1">
      <c r="A135" s="1062"/>
      <c r="B135" s="1062"/>
      <c r="C135" s="73"/>
      <c r="D135" s="1062"/>
      <c r="E135" s="7"/>
      <c r="F135" s="7"/>
      <c r="G135" s="7"/>
      <c r="H135" s="7"/>
      <c r="I135" s="1062"/>
      <c r="J135" s="1062"/>
      <c r="K135" s="7"/>
      <c r="L135" s="7"/>
      <c r="M135" s="7"/>
      <c r="N135" s="7"/>
      <c r="O135" s="7"/>
      <c r="P135" s="7"/>
      <c r="Q135" s="7"/>
      <c r="R135" s="7"/>
      <c r="S135" s="7"/>
      <c r="T135" s="7"/>
      <c r="U135" s="7"/>
      <c r="V135" s="7"/>
      <c r="W135" s="7"/>
      <c r="X135" s="7"/>
      <c r="Y135" s="7"/>
      <c r="Z135" s="7"/>
    </row>
    <row r="136" spans="1:26" ht="12.75" customHeight="1">
      <c r="A136" s="1062"/>
      <c r="B136" s="1062"/>
      <c r="C136" s="73"/>
      <c r="D136" s="1062"/>
      <c r="E136" s="7"/>
      <c r="F136" s="7"/>
      <c r="G136" s="7"/>
      <c r="H136" s="7"/>
      <c r="I136" s="1062"/>
      <c r="J136" s="1062"/>
      <c r="K136" s="7"/>
      <c r="L136" s="7"/>
      <c r="M136" s="7"/>
      <c r="N136" s="7"/>
      <c r="O136" s="7"/>
      <c r="P136" s="7"/>
      <c r="Q136" s="7"/>
      <c r="R136" s="7"/>
      <c r="S136" s="7"/>
      <c r="T136" s="7"/>
      <c r="U136" s="7"/>
      <c r="V136" s="7"/>
      <c r="W136" s="7"/>
      <c r="X136" s="7"/>
      <c r="Y136" s="7"/>
      <c r="Z136" s="7"/>
    </row>
    <row r="137" spans="1:26" ht="12.75" customHeight="1">
      <c r="A137" s="1062"/>
      <c r="B137" s="1062"/>
      <c r="C137" s="73"/>
      <c r="D137" s="1062"/>
      <c r="E137" s="7"/>
      <c r="F137" s="7"/>
      <c r="G137" s="7"/>
      <c r="H137" s="7"/>
      <c r="I137" s="1062"/>
      <c r="J137" s="1062"/>
      <c r="K137" s="7"/>
      <c r="L137" s="7"/>
      <c r="M137" s="7"/>
      <c r="N137" s="7"/>
      <c r="O137" s="7"/>
      <c r="P137" s="7"/>
      <c r="Q137" s="7"/>
      <c r="R137" s="7"/>
      <c r="S137" s="7"/>
      <c r="T137" s="7"/>
      <c r="U137" s="7"/>
      <c r="V137" s="7"/>
      <c r="W137" s="7"/>
      <c r="X137" s="7"/>
      <c r="Y137" s="7"/>
      <c r="Z137" s="7"/>
    </row>
    <row r="138" spans="1:26" ht="12.75" customHeight="1">
      <c r="A138" s="1062"/>
      <c r="B138" s="1062"/>
      <c r="C138" s="73"/>
      <c r="D138" s="1062"/>
      <c r="E138" s="7"/>
      <c r="F138" s="7"/>
      <c r="G138" s="7"/>
      <c r="H138" s="7"/>
      <c r="I138" s="1062"/>
      <c r="J138" s="1062"/>
      <c r="K138" s="7"/>
      <c r="L138" s="7"/>
      <c r="M138" s="7"/>
      <c r="N138" s="7"/>
      <c r="O138" s="7"/>
      <c r="P138" s="7"/>
      <c r="Q138" s="7"/>
      <c r="R138" s="7"/>
      <c r="S138" s="7"/>
      <c r="T138" s="7"/>
      <c r="U138" s="7"/>
      <c r="V138" s="7"/>
      <c r="W138" s="7"/>
      <c r="X138" s="7"/>
      <c r="Y138" s="7"/>
      <c r="Z138" s="7"/>
    </row>
    <row r="139" spans="1:26" ht="12.75" customHeight="1">
      <c r="A139" s="1062"/>
      <c r="B139" s="1062"/>
      <c r="C139" s="73"/>
      <c r="D139" s="1062"/>
      <c r="E139" s="7"/>
      <c r="F139" s="7"/>
      <c r="G139" s="7"/>
      <c r="H139" s="7"/>
      <c r="I139" s="1062"/>
      <c r="J139" s="1062"/>
      <c r="K139" s="7"/>
      <c r="L139" s="7"/>
      <c r="M139" s="7"/>
      <c r="N139" s="7"/>
      <c r="O139" s="7"/>
      <c r="P139" s="7"/>
      <c r="Q139" s="7"/>
      <c r="R139" s="7"/>
      <c r="S139" s="7"/>
      <c r="T139" s="7"/>
      <c r="U139" s="7"/>
      <c r="V139" s="7"/>
      <c r="W139" s="7"/>
      <c r="X139" s="7"/>
      <c r="Y139" s="7"/>
      <c r="Z139" s="7"/>
    </row>
    <row r="140" spans="1:26" ht="12.75" customHeight="1">
      <c r="A140" s="1062"/>
      <c r="B140" s="1062"/>
      <c r="C140" s="73"/>
      <c r="D140" s="1062"/>
      <c r="E140" s="7"/>
      <c r="F140" s="7"/>
      <c r="G140" s="7"/>
      <c r="H140" s="7"/>
      <c r="I140" s="1062"/>
      <c r="J140" s="1062"/>
      <c r="K140" s="7"/>
      <c r="L140" s="7"/>
      <c r="M140" s="7"/>
      <c r="N140" s="7"/>
      <c r="O140" s="7"/>
      <c r="P140" s="7"/>
      <c r="Q140" s="7"/>
      <c r="R140" s="7"/>
      <c r="S140" s="7"/>
      <c r="T140" s="7"/>
      <c r="U140" s="7"/>
      <c r="V140" s="7"/>
      <c r="W140" s="7"/>
      <c r="X140" s="7"/>
      <c r="Y140" s="7"/>
      <c r="Z140" s="7"/>
    </row>
    <row r="141" spans="1:26" ht="12.75" customHeight="1">
      <c r="A141" s="1062"/>
      <c r="B141" s="1062"/>
      <c r="C141" s="73"/>
      <c r="D141" s="1062"/>
      <c r="E141" s="7"/>
      <c r="F141" s="7"/>
      <c r="G141" s="7"/>
      <c r="H141" s="7"/>
      <c r="I141" s="1062"/>
      <c r="J141" s="1062"/>
      <c r="K141" s="7"/>
      <c r="L141" s="7"/>
      <c r="M141" s="7"/>
      <c r="N141" s="7"/>
      <c r="O141" s="7"/>
      <c r="P141" s="7"/>
      <c r="Q141" s="7"/>
      <c r="R141" s="7"/>
      <c r="S141" s="7"/>
      <c r="T141" s="7"/>
      <c r="U141" s="7"/>
      <c r="V141" s="7"/>
      <c r="W141" s="7"/>
      <c r="X141" s="7"/>
      <c r="Y141" s="7"/>
      <c r="Z141" s="7"/>
    </row>
    <row r="142" spans="1:26" ht="12.75" customHeight="1">
      <c r="A142" s="1062"/>
      <c r="B142" s="1062"/>
      <c r="C142" s="73"/>
      <c r="D142" s="1062"/>
      <c r="E142" s="7"/>
      <c r="F142" s="7"/>
      <c r="G142" s="7"/>
      <c r="H142" s="7"/>
      <c r="I142" s="1062"/>
      <c r="J142" s="1062"/>
      <c r="K142" s="7"/>
      <c r="L142" s="7"/>
      <c r="M142" s="7"/>
      <c r="N142" s="7"/>
      <c r="O142" s="7"/>
      <c r="P142" s="7"/>
      <c r="Q142" s="7"/>
      <c r="R142" s="7"/>
      <c r="S142" s="7"/>
      <c r="T142" s="7"/>
      <c r="U142" s="7"/>
      <c r="V142" s="7"/>
      <c r="W142" s="7"/>
      <c r="X142" s="7"/>
      <c r="Y142" s="7"/>
      <c r="Z142" s="7"/>
    </row>
    <row r="143" spans="1:26" ht="12.75" customHeight="1">
      <c r="A143" s="1062"/>
      <c r="B143" s="1062"/>
      <c r="C143" s="73"/>
      <c r="D143" s="1062"/>
      <c r="E143" s="7"/>
      <c r="F143" s="7"/>
      <c r="G143" s="7"/>
      <c r="H143" s="7"/>
      <c r="I143" s="1062"/>
      <c r="J143" s="1062"/>
      <c r="K143" s="7"/>
      <c r="L143" s="7"/>
      <c r="M143" s="7"/>
      <c r="N143" s="7"/>
      <c r="O143" s="7"/>
      <c r="P143" s="7"/>
      <c r="Q143" s="7"/>
      <c r="R143" s="7"/>
      <c r="S143" s="7"/>
      <c r="T143" s="7"/>
      <c r="U143" s="7"/>
      <c r="V143" s="7"/>
      <c r="W143" s="7"/>
      <c r="X143" s="7"/>
      <c r="Y143" s="7"/>
      <c r="Z143" s="7"/>
    </row>
    <row r="144" spans="1:26" ht="12.75" customHeight="1">
      <c r="A144" s="1062"/>
      <c r="B144" s="1062"/>
      <c r="C144" s="73"/>
      <c r="D144" s="1062"/>
      <c r="E144" s="7"/>
      <c r="F144" s="7"/>
      <c r="G144" s="7"/>
      <c r="H144" s="7"/>
      <c r="I144" s="1062"/>
      <c r="J144" s="1062"/>
      <c r="K144" s="7"/>
      <c r="L144" s="7"/>
      <c r="M144" s="7"/>
      <c r="N144" s="7"/>
      <c r="O144" s="7"/>
      <c r="P144" s="7"/>
      <c r="Q144" s="7"/>
      <c r="R144" s="7"/>
      <c r="S144" s="7"/>
      <c r="T144" s="7"/>
      <c r="U144" s="7"/>
      <c r="V144" s="7"/>
      <c r="W144" s="7"/>
      <c r="X144" s="7"/>
      <c r="Y144" s="7"/>
      <c r="Z144" s="7"/>
    </row>
    <row r="145" spans="1:26" ht="12.75" customHeight="1">
      <c r="A145" s="1062"/>
      <c r="B145" s="1062"/>
      <c r="C145" s="73"/>
      <c r="D145" s="1062"/>
      <c r="E145" s="7"/>
      <c r="F145" s="7"/>
      <c r="G145" s="7"/>
      <c r="H145" s="7"/>
      <c r="I145" s="1062"/>
      <c r="J145" s="1062"/>
      <c r="K145" s="7"/>
      <c r="L145" s="7"/>
      <c r="M145" s="7"/>
      <c r="N145" s="7"/>
      <c r="O145" s="7"/>
      <c r="P145" s="7"/>
      <c r="Q145" s="7"/>
      <c r="R145" s="7"/>
      <c r="S145" s="7"/>
      <c r="T145" s="7"/>
      <c r="U145" s="7"/>
      <c r="V145" s="7"/>
      <c r="W145" s="7"/>
      <c r="X145" s="7"/>
      <c r="Y145" s="7"/>
      <c r="Z145" s="7"/>
    </row>
    <row r="146" spans="1:26" ht="12.75" customHeight="1">
      <c r="A146" s="1062"/>
      <c r="B146" s="1062"/>
      <c r="C146" s="73"/>
      <c r="D146" s="1062"/>
      <c r="E146" s="7"/>
      <c r="F146" s="7"/>
      <c r="G146" s="7"/>
      <c r="H146" s="7"/>
      <c r="I146" s="1062"/>
      <c r="J146" s="1062"/>
      <c r="K146" s="7"/>
      <c r="L146" s="7"/>
      <c r="M146" s="7"/>
      <c r="N146" s="7"/>
      <c r="O146" s="7"/>
      <c r="P146" s="7"/>
      <c r="Q146" s="7"/>
      <c r="R146" s="7"/>
      <c r="S146" s="7"/>
      <c r="T146" s="7"/>
      <c r="U146" s="7"/>
      <c r="V146" s="7"/>
      <c r="W146" s="7"/>
      <c r="X146" s="7"/>
      <c r="Y146" s="7"/>
      <c r="Z146" s="7"/>
    </row>
    <row r="147" spans="1:26" ht="12.75" customHeight="1">
      <c r="A147" s="1062"/>
      <c r="B147" s="1062"/>
      <c r="C147" s="73"/>
      <c r="D147" s="1062"/>
      <c r="E147" s="7"/>
      <c r="F147" s="7"/>
      <c r="G147" s="7"/>
      <c r="H147" s="7"/>
      <c r="I147" s="1062"/>
      <c r="J147" s="1062"/>
      <c r="K147" s="7"/>
      <c r="L147" s="7"/>
      <c r="M147" s="7"/>
      <c r="N147" s="7"/>
      <c r="O147" s="7"/>
      <c r="P147" s="7"/>
      <c r="Q147" s="7"/>
      <c r="R147" s="7"/>
      <c r="S147" s="7"/>
      <c r="T147" s="7"/>
      <c r="U147" s="7"/>
      <c r="V147" s="7"/>
      <c r="W147" s="7"/>
      <c r="X147" s="7"/>
      <c r="Y147" s="7"/>
      <c r="Z147" s="7"/>
    </row>
    <row r="148" spans="1:26" ht="12.75" customHeight="1">
      <c r="A148" s="1062"/>
      <c r="B148" s="1062"/>
      <c r="C148" s="73"/>
      <c r="D148" s="1062"/>
      <c r="E148" s="7"/>
      <c r="F148" s="7"/>
      <c r="G148" s="7"/>
      <c r="H148" s="7"/>
      <c r="I148" s="1062"/>
      <c r="J148" s="1062"/>
      <c r="K148" s="7"/>
      <c r="L148" s="7"/>
      <c r="M148" s="7"/>
      <c r="N148" s="7"/>
      <c r="O148" s="7"/>
      <c r="P148" s="7"/>
      <c r="Q148" s="7"/>
      <c r="R148" s="7"/>
      <c r="S148" s="7"/>
      <c r="T148" s="7"/>
      <c r="U148" s="7"/>
      <c r="V148" s="7"/>
      <c r="W148" s="7"/>
      <c r="X148" s="7"/>
      <c r="Y148" s="7"/>
      <c r="Z148" s="7"/>
    </row>
    <row r="149" spans="1:26" ht="12.75" customHeight="1">
      <c r="A149" s="1062"/>
      <c r="B149" s="1062"/>
      <c r="C149" s="73"/>
      <c r="D149" s="1062"/>
      <c r="E149" s="7"/>
      <c r="F149" s="7"/>
      <c r="G149" s="7"/>
      <c r="H149" s="7"/>
      <c r="I149" s="1062"/>
      <c r="J149" s="1062"/>
      <c r="K149" s="7"/>
      <c r="L149" s="7"/>
      <c r="M149" s="7"/>
      <c r="N149" s="7"/>
      <c r="O149" s="7"/>
      <c r="P149" s="7"/>
      <c r="Q149" s="7"/>
      <c r="R149" s="7"/>
      <c r="S149" s="7"/>
      <c r="T149" s="7"/>
      <c r="U149" s="7"/>
      <c r="V149" s="7"/>
      <c r="W149" s="7"/>
      <c r="X149" s="7"/>
      <c r="Y149" s="7"/>
      <c r="Z149" s="7"/>
    </row>
    <row r="150" spans="1:26" ht="12.75" customHeight="1">
      <c r="A150" s="1062"/>
      <c r="B150" s="1062"/>
      <c r="C150" s="73"/>
      <c r="D150" s="1062"/>
      <c r="E150" s="7"/>
      <c r="F150" s="7"/>
      <c r="G150" s="7"/>
      <c r="H150" s="7"/>
      <c r="I150" s="1062"/>
      <c r="J150" s="1062"/>
      <c r="K150" s="7"/>
      <c r="L150" s="7"/>
      <c r="M150" s="7"/>
      <c r="N150" s="7"/>
      <c r="O150" s="7"/>
      <c r="P150" s="7"/>
      <c r="Q150" s="7"/>
      <c r="R150" s="7"/>
      <c r="S150" s="7"/>
      <c r="T150" s="7"/>
      <c r="U150" s="7"/>
      <c r="V150" s="7"/>
      <c r="W150" s="7"/>
      <c r="X150" s="7"/>
      <c r="Y150" s="7"/>
      <c r="Z150" s="7"/>
    </row>
    <row r="151" spans="1:26" ht="12.75" customHeight="1">
      <c r="A151" s="1062"/>
      <c r="B151" s="1062"/>
      <c r="C151" s="73"/>
      <c r="D151" s="1062"/>
      <c r="E151" s="7"/>
      <c r="F151" s="7"/>
      <c r="G151" s="7"/>
      <c r="H151" s="7"/>
      <c r="I151" s="1062"/>
      <c r="J151" s="1062"/>
      <c r="K151" s="7"/>
      <c r="L151" s="7"/>
      <c r="M151" s="7"/>
      <c r="N151" s="7"/>
      <c r="O151" s="7"/>
      <c r="P151" s="7"/>
      <c r="Q151" s="7"/>
      <c r="R151" s="7"/>
      <c r="S151" s="7"/>
      <c r="T151" s="7"/>
      <c r="U151" s="7"/>
      <c r="V151" s="7"/>
      <c r="W151" s="7"/>
      <c r="X151" s="7"/>
      <c r="Y151" s="7"/>
      <c r="Z151" s="7"/>
    </row>
    <row r="152" spans="1:26" ht="12.75" customHeight="1">
      <c r="A152" s="1062"/>
      <c r="B152" s="1062"/>
      <c r="C152" s="73"/>
      <c r="D152" s="1062"/>
      <c r="E152" s="7"/>
      <c r="F152" s="7"/>
      <c r="G152" s="7"/>
      <c r="H152" s="7"/>
      <c r="I152" s="1062"/>
      <c r="J152" s="1062"/>
      <c r="K152" s="7"/>
      <c r="L152" s="7"/>
      <c r="M152" s="7"/>
      <c r="N152" s="7"/>
      <c r="O152" s="7"/>
      <c r="P152" s="7"/>
      <c r="Q152" s="7"/>
      <c r="R152" s="7"/>
      <c r="S152" s="7"/>
      <c r="T152" s="7"/>
      <c r="U152" s="7"/>
      <c r="V152" s="7"/>
      <c r="W152" s="7"/>
      <c r="X152" s="7"/>
      <c r="Y152" s="7"/>
      <c r="Z152" s="7"/>
    </row>
    <row r="153" spans="1:26" ht="12.75" customHeight="1">
      <c r="A153" s="1062"/>
      <c r="B153" s="1062"/>
      <c r="C153" s="73"/>
      <c r="D153" s="1062"/>
      <c r="E153" s="7"/>
      <c r="F153" s="7"/>
      <c r="G153" s="7"/>
      <c r="H153" s="7"/>
      <c r="I153" s="1062"/>
      <c r="J153" s="1062"/>
      <c r="K153" s="7"/>
      <c r="L153" s="7"/>
      <c r="M153" s="7"/>
      <c r="N153" s="7"/>
      <c r="O153" s="7"/>
      <c r="P153" s="7"/>
      <c r="Q153" s="7"/>
      <c r="R153" s="7"/>
      <c r="S153" s="7"/>
      <c r="T153" s="7"/>
      <c r="U153" s="7"/>
      <c r="V153" s="7"/>
      <c r="W153" s="7"/>
      <c r="X153" s="7"/>
      <c r="Y153" s="7"/>
      <c r="Z153" s="7"/>
    </row>
    <row r="154" spans="1:26" ht="12.75" customHeight="1">
      <c r="A154" s="1062"/>
      <c r="B154" s="1062"/>
      <c r="C154" s="73"/>
      <c r="D154" s="1062"/>
      <c r="E154" s="7"/>
      <c r="F154" s="7"/>
      <c r="G154" s="7"/>
      <c r="H154" s="7"/>
      <c r="I154" s="1062"/>
      <c r="J154" s="1062"/>
      <c r="K154" s="7"/>
      <c r="L154" s="7"/>
      <c r="M154" s="7"/>
      <c r="N154" s="7"/>
      <c r="O154" s="7"/>
      <c r="P154" s="7"/>
      <c r="Q154" s="7"/>
      <c r="R154" s="7"/>
      <c r="S154" s="7"/>
      <c r="T154" s="7"/>
      <c r="U154" s="7"/>
      <c r="V154" s="7"/>
      <c r="W154" s="7"/>
      <c r="X154" s="7"/>
      <c r="Y154" s="7"/>
      <c r="Z154" s="7"/>
    </row>
    <row r="155" spans="1:26" ht="12.75" customHeight="1">
      <c r="A155" s="1062"/>
      <c r="B155" s="1062"/>
      <c r="C155" s="73"/>
      <c r="D155" s="1062"/>
      <c r="E155" s="7"/>
      <c r="F155" s="7"/>
      <c r="G155" s="7"/>
      <c r="H155" s="7"/>
      <c r="I155" s="1062"/>
      <c r="J155" s="1062"/>
      <c r="K155" s="7"/>
      <c r="L155" s="7"/>
      <c r="M155" s="7"/>
      <c r="N155" s="7"/>
      <c r="O155" s="7"/>
      <c r="P155" s="7"/>
      <c r="Q155" s="7"/>
      <c r="R155" s="7"/>
      <c r="S155" s="7"/>
      <c r="T155" s="7"/>
      <c r="U155" s="7"/>
      <c r="V155" s="7"/>
      <c r="W155" s="7"/>
      <c r="X155" s="7"/>
      <c r="Y155" s="7"/>
      <c r="Z155" s="7"/>
    </row>
    <row r="156" spans="1:26" ht="12.75" customHeight="1">
      <c r="A156" s="1062"/>
      <c r="B156" s="1062"/>
      <c r="C156" s="73"/>
      <c r="D156" s="1062"/>
      <c r="E156" s="7"/>
      <c r="F156" s="7"/>
      <c r="G156" s="7"/>
      <c r="H156" s="7"/>
      <c r="I156" s="1062"/>
      <c r="J156" s="1062"/>
      <c r="K156" s="7"/>
      <c r="L156" s="7"/>
      <c r="M156" s="7"/>
      <c r="N156" s="7"/>
      <c r="O156" s="7"/>
      <c r="P156" s="7"/>
      <c r="Q156" s="7"/>
      <c r="R156" s="7"/>
      <c r="S156" s="7"/>
      <c r="T156" s="7"/>
      <c r="U156" s="7"/>
      <c r="V156" s="7"/>
      <c r="W156" s="7"/>
      <c r="X156" s="7"/>
      <c r="Y156" s="7"/>
      <c r="Z156" s="7"/>
    </row>
    <row r="157" spans="1:26" ht="12.75" customHeight="1">
      <c r="A157" s="1062"/>
      <c r="B157" s="1062"/>
      <c r="C157" s="73"/>
      <c r="D157" s="1062"/>
      <c r="E157" s="7"/>
      <c r="F157" s="7"/>
      <c r="G157" s="7"/>
      <c r="H157" s="7"/>
      <c r="I157" s="1062"/>
      <c r="J157" s="1062"/>
      <c r="K157" s="7"/>
      <c r="L157" s="7"/>
      <c r="M157" s="7"/>
      <c r="N157" s="7"/>
      <c r="O157" s="7"/>
      <c r="P157" s="7"/>
      <c r="Q157" s="7"/>
      <c r="R157" s="7"/>
      <c r="S157" s="7"/>
      <c r="T157" s="7"/>
      <c r="U157" s="7"/>
      <c r="V157" s="7"/>
      <c r="W157" s="7"/>
      <c r="X157" s="7"/>
      <c r="Y157" s="7"/>
      <c r="Z157" s="7"/>
    </row>
    <row r="158" spans="1:26" ht="12.75" customHeight="1">
      <c r="A158" s="1062"/>
      <c r="B158" s="1062"/>
      <c r="C158" s="73"/>
      <c r="D158" s="1062"/>
      <c r="E158" s="7"/>
      <c r="F158" s="7"/>
      <c r="G158" s="7"/>
      <c r="H158" s="7"/>
      <c r="I158" s="1062"/>
      <c r="J158" s="1062"/>
      <c r="K158" s="7"/>
      <c r="L158" s="7"/>
      <c r="M158" s="7"/>
      <c r="N158" s="7"/>
      <c r="O158" s="7"/>
      <c r="P158" s="7"/>
      <c r="Q158" s="7"/>
      <c r="R158" s="7"/>
      <c r="S158" s="7"/>
      <c r="T158" s="7"/>
      <c r="U158" s="7"/>
      <c r="V158" s="7"/>
      <c r="W158" s="7"/>
      <c r="X158" s="7"/>
      <c r="Y158" s="7"/>
      <c r="Z158" s="7"/>
    </row>
    <row r="159" spans="1:26" ht="12.75" customHeight="1">
      <c r="A159" s="1062"/>
      <c r="B159" s="1062"/>
      <c r="C159" s="73"/>
      <c r="D159" s="1062"/>
      <c r="E159" s="7"/>
      <c r="F159" s="7"/>
      <c r="G159" s="7"/>
      <c r="H159" s="7"/>
      <c r="I159" s="1062"/>
      <c r="J159" s="1062"/>
      <c r="K159" s="7"/>
      <c r="L159" s="7"/>
      <c r="M159" s="7"/>
      <c r="N159" s="7"/>
      <c r="O159" s="7"/>
      <c r="P159" s="7"/>
      <c r="Q159" s="7"/>
      <c r="R159" s="7"/>
      <c r="S159" s="7"/>
      <c r="T159" s="7"/>
      <c r="U159" s="7"/>
      <c r="V159" s="7"/>
      <c r="W159" s="7"/>
      <c r="X159" s="7"/>
      <c r="Y159" s="7"/>
      <c r="Z159" s="7"/>
    </row>
    <row r="160" spans="1:26" ht="12.75" customHeight="1">
      <c r="A160" s="1062"/>
      <c r="B160" s="1062"/>
      <c r="C160" s="73"/>
      <c r="D160" s="1062"/>
      <c r="E160" s="7"/>
      <c r="F160" s="7"/>
      <c r="G160" s="7"/>
      <c r="H160" s="7"/>
      <c r="I160" s="1062"/>
      <c r="J160" s="1062"/>
      <c r="K160" s="7"/>
      <c r="L160" s="7"/>
      <c r="M160" s="7"/>
      <c r="N160" s="7"/>
      <c r="O160" s="7"/>
      <c r="P160" s="7"/>
      <c r="Q160" s="7"/>
      <c r="R160" s="7"/>
      <c r="S160" s="7"/>
      <c r="T160" s="7"/>
      <c r="U160" s="7"/>
      <c r="V160" s="7"/>
      <c r="W160" s="7"/>
      <c r="X160" s="7"/>
      <c r="Y160" s="7"/>
      <c r="Z160" s="7"/>
    </row>
    <row r="161" spans="1:26" ht="12.75" customHeight="1">
      <c r="A161" s="1062"/>
      <c r="B161" s="1062"/>
      <c r="C161" s="73"/>
      <c r="D161" s="1062"/>
      <c r="E161" s="7"/>
      <c r="F161" s="7"/>
      <c r="G161" s="7"/>
      <c r="H161" s="7"/>
      <c r="I161" s="1062"/>
      <c r="J161" s="1062"/>
      <c r="K161" s="7"/>
      <c r="L161" s="7"/>
      <c r="M161" s="7"/>
      <c r="N161" s="7"/>
      <c r="O161" s="7"/>
      <c r="P161" s="7"/>
      <c r="Q161" s="7"/>
      <c r="R161" s="7"/>
      <c r="S161" s="7"/>
      <c r="T161" s="7"/>
      <c r="U161" s="7"/>
      <c r="V161" s="7"/>
      <c r="W161" s="7"/>
      <c r="X161" s="7"/>
      <c r="Y161" s="7"/>
      <c r="Z161" s="7"/>
    </row>
    <row r="162" spans="1:26" ht="12.75" customHeight="1">
      <c r="A162" s="1062"/>
      <c r="B162" s="1062"/>
      <c r="C162" s="73"/>
      <c r="D162" s="1062"/>
      <c r="E162" s="7"/>
      <c r="F162" s="7"/>
      <c r="G162" s="7"/>
      <c r="H162" s="7"/>
      <c r="I162" s="1062"/>
      <c r="J162" s="1062"/>
      <c r="K162" s="7"/>
      <c r="L162" s="7"/>
      <c r="M162" s="7"/>
      <c r="N162" s="7"/>
      <c r="O162" s="7"/>
      <c r="P162" s="7"/>
      <c r="Q162" s="7"/>
      <c r="R162" s="7"/>
      <c r="S162" s="7"/>
      <c r="T162" s="7"/>
      <c r="U162" s="7"/>
      <c r="V162" s="7"/>
      <c r="W162" s="7"/>
      <c r="X162" s="7"/>
      <c r="Y162" s="7"/>
      <c r="Z162" s="7"/>
    </row>
    <row r="163" spans="1:26" ht="12.75" customHeight="1">
      <c r="A163" s="1062"/>
      <c r="B163" s="1062"/>
      <c r="C163" s="73"/>
      <c r="D163" s="1062"/>
      <c r="E163" s="7"/>
      <c r="F163" s="7"/>
      <c r="G163" s="7"/>
      <c r="H163" s="7"/>
      <c r="I163" s="1062"/>
      <c r="J163" s="1062"/>
      <c r="K163" s="7"/>
      <c r="L163" s="7"/>
      <c r="M163" s="7"/>
      <c r="N163" s="7"/>
      <c r="O163" s="7"/>
      <c r="P163" s="7"/>
      <c r="Q163" s="7"/>
      <c r="R163" s="7"/>
      <c r="S163" s="7"/>
      <c r="T163" s="7"/>
      <c r="U163" s="7"/>
      <c r="V163" s="7"/>
      <c r="W163" s="7"/>
      <c r="X163" s="7"/>
      <c r="Y163" s="7"/>
      <c r="Z163" s="7"/>
    </row>
    <row r="164" spans="1:26" ht="12.75" customHeight="1">
      <c r="A164" s="1062"/>
      <c r="B164" s="1062"/>
      <c r="C164" s="73"/>
      <c r="D164" s="1062"/>
      <c r="E164" s="7"/>
      <c r="F164" s="7"/>
      <c r="G164" s="7"/>
      <c r="H164" s="7"/>
      <c r="I164" s="1062"/>
      <c r="J164" s="1062"/>
      <c r="K164" s="7"/>
      <c r="L164" s="7"/>
      <c r="M164" s="7"/>
      <c r="N164" s="7"/>
      <c r="O164" s="7"/>
      <c r="P164" s="7"/>
      <c r="Q164" s="7"/>
      <c r="R164" s="7"/>
      <c r="S164" s="7"/>
      <c r="T164" s="7"/>
      <c r="U164" s="7"/>
      <c r="V164" s="7"/>
      <c r="W164" s="7"/>
      <c r="X164" s="7"/>
      <c r="Y164" s="7"/>
      <c r="Z164" s="7"/>
    </row>
    <row r="165" spans="1:26" ht="12.75" customHeight="1">
      <c r="A165" s="1062"/>
      <c r="B165" s="1062"/>
      <c r="C165" s="73"/>
      <c r="D165" s="1062"/>
      <c r="E165" s="7"/>
      <c r="F165" s="7"/>
      <c r="G165" s="7"/>
      <c r="H165" s="7"/>
      <c r="I165" s="1062"/>
      <c r="J165" s="1062"/>
      <c r="K165" s="7"/>
      <c r="L165" s="7"/>
      <c r="M165" s="7"/>
      <c r="N165" s="7"/>
      <c r="O165" s="7"/>
      <c r="P165" s="7"/>
      <c r="Q165" s="7"/>
      <c r="R165" s="7"/>
      <c r="S165" s="7"/>
      <c r="T165" s="7"/>
      <c r="U165" s="7"/>
      <c r="V165" s="7"/>
      <c r="W165" s="7"/>
      <c r="X165" s="7"/>
      <c r="Y165" s="7"/>
      <c r="Z165" s="7"/>
    </row>
    <row r="166" spans="1:26" ht="12.75" customHeight="1">
      <c r="A166" s="1062"/>
      <c r="B166" s="1062"/>
      <c r="C166" s="73"/>
      <c r="D166" s="1062"/>
      <c r="E166" s="7"/>
      <c r="F166" s="7"/>
      <c r="G166" s="7"/>
      <c r="H166" s="7"/>
      <c r="I166" s="1062"/>
      <c r="J166" s="1062"/>
      <c r="K166" s="7"/>
      <c r="L166" s="7"/>
      <c r="M166" s="7"/>
      <c r="N166" s="7"/>
      <c r="O166" s="7"/>
      <c r="P166" s="7"/>
      <c r="Q166" s="7"/>
      <c r="R166" s="7"/>
      <c r="S166" s="7"/>
      <c r="T166" s="7"/>
      <c r="U166" s="7"/>
      <c r="V166" s="7"/>
      <c r="W166" s="7"/>
      <c r="X166" s="7"/>
      <c r="Y166" s="7"/>
      <c r="Z166" s="7"/>
    </row>
    <row r="167" spans="1:26" ht="12.75" customHeight="1">
      <c r="A167" s="1062"/>
      <c r="B167" s="1062"/>
      <c r="C167" s="73"/>
      <c r="D167" s="1062"/>
      <c r="E167" s="7"/>
      <c r="F167" s="7"/>
      <c r="G167" s="7"/>
      <c r="H167" s="7"/>
      <c r="I167" s="1062"/>
      <c r="J167" s="1062"/>
      <c r="K167" s="7"/>
      <c r="L167" s="7"/>
      <c r="M167" s="7"/>
      <c r="N167" s="7"/>
      <c r="O167" s="7"/>
      <c r="P167" s="7"/>
      <c r="Q167" s="7"/>
      <c r="R167" s="7"/>
      <c r="S167" s="7"/>
      <c r="T167" s="7"/>
      <c r="U167" s="7"/>
      <c r="V167" s="7"/>
      <c r="W167" s="7"/>
      <c r="X167" s="7"/>
      <c r="Y167" s="7"/>
      <c r="Z167" s="7"/>
    </row>
    <row r="168" spans="1:26" ht="12.75" customHeight="1">
      <c r="A168" s="1062"/>
      <c r="B168" s="1062"/>
      <c r="C168" s="73"/>
      <c r="D168" s="1062"/>
      <c r="E168" s="7"/>
      <c r="F168" s="7"/>
      <c r="G168" s="7"/>
      <c r="H168" s="7"/>
      <c r="I168" s="1062"/>
      <c r="J168" s="1062"/>
      <c r="K168" s="7"/>
      <c r="L168" s="7"/>
      <c r="M168" s="7"/>
      <c r="N168" s="7"/>
      <c r="O168" s="7"/>
      <c r="P168" s="7"/>
      <c r="Q168" s="7"/>
      <c r="R168" s="7"/>
      <c r="S168" s="7"/>
      <c r="T168" s="7"/>
      <c r="U168" s="7"/>
      <c r="V168" s="7"/>
      <c r="W168" s="7"/>
      <c r="X168" s="7"/>
      <c r="Y168" s="7"/>
      <c r="Z168" s="7"/>
    </row>
    <row r="169" spans="1:26" ht="12.75" customHeight="1">
      <c r="A169" s="1062"/>
      <c r="B169" s="1062"/>
      <c r="C169" s="73"/>
      <c r="D169" s="1062"/>
      <c r="E169" s="7"/>
      <c r="F169" s="7"/>
      <c r="G169" s="7"/>
      <c r="H169" s="7"/>
      <c r="I169" s="1062"/>
      <c r="J169" s="1062"/>
      <c r="K169" s="7"/>
      <c r="L169" s="7"/>
      <c r="M169" s="7"/>
      <c r="N169" s="7"/>
      <c r="O169" s="7"/>
      <c r="P169" s="7"/>
      <c r="Q169" s="7"/>
      <c r="R169" s="7"/>
      <c r="S169" s="7"/>
      <c r="T169" s="7"/>
      <c r="U169" s="7"/>
      <c r="V169" s="7"/>
      <c r="W169" s="7"/>
      <c r="X169" s="7"/>
      <c r="Y169" s="7"/>
      <c r="Z169" s="7"/>
    </row>
    <row r="170" spans="1:26" ht="12.75" customHeight="1">
      <c r="A170" s="1062"/>
      <c r="B170" s="1062"/>
      <c r="C170" s="73"/>
      <c r="D170" s="1062"/>
      <c r="E170" s="7"/>
      <c r="F170" s="7"/>
      <c r="G170" s="7"/>
      <c r="H170" s="7"/>
      <c r="I170" s="1062"/>
      <c r="J170" s="1062"/>
      <c r="K170" s="7"/>
      <c r="L170" s="7"/>
      <c r="M170" s="7"/>
      <c r="N170" s="7"/>
      <c r="O170" s="7"/>
      <c r="P170" s="7"/>
      <c r="Q170" s="7"/>
      <c r="R170" s="7"/>
      <c r="S170" s="7"/>
      <c r="T170" s="7"/>
      <c r="U170" s="7"/>
      <c r="V170" s="7"/>
      <c r="W170" s="7"/>
      <c r="X170" s="7"/>
      <c r="Y170" s="7"/>
      <c r="Z170" s="7"/>
    </row>
    <row r="171" spans="1:26" ht="12.75" customHeight="1">
      <c r="A171" s="1062"/>
      <c r="B171" s="1062"/>
      <c r="C171" s="73"/>
      <c r="D171" s="1062"/>
      <c r="E171" s="7"/>
      <c r="F171" s="7"/>
      <c r="G171" s="7"/>
      <c r="H171" s="7"/>
      <c r="I171" s="1062"/>
      <c r="J171" s="1062"/>
      <c r="K171" s="7"/>
      <c r="L171" s="7"/>
      <c r="M171" s="7"/>
      <c r="N171" s="7"/>
      <c r="O171" s="7"/>
      <c r="P171" s="7"/>
      <c r="Q171" s="7"/>
      <c r="R171" s="7"/>
      <c r="S171" s="7"/>
      <c r="T171" s="7"/>
      <c r="U171" s="7"/>
      <c r="V171" s="7"/>
      <c r="W171" s="7"/>
      <c r="X171" s="7"/>
      <c r="Y171" s="7"/>
      <c r="Z171" s="7"/>
    </row>
    <row r="172" spans="1:26" ht="12.75" customHeight="1">
      <c r="A172" s="1062"/>
      <c r="B172" s="1062"/>
      <c r="C172" s="73"/>
      <c r="D172" s="1062"/>
      <c r="E172" s="7"/>
      <c r="F172" s="7"/>
      <c r="G172" s="7"/>
      <c r="H172" s="7"/>
      <c r="I172" s="1062"/>
      <c r="J172" s="1062"/>
      <c r="K172" s="7"/>
      <c r="L172" s="7"/>
      <c r="M172" s="7"/>
      <c r="N172" s="7"/>
      <c r="O172" s="7"/>
      <c r="P172" s="7"/>
      <c r="Q172" s="7"/>
      <c r="R172" s="7"/>
      <c r="S172" s="7"/>
      <c r="T172" s="7"/>
      <c r="U172" s="7"/>
      <c r="V172" s="7"/>
      <c r="W172" s="7"/>
      <c r="X172" s="7"/>
      <c r="Y172" s="7"/>
      <c r="Z172" s="7"/>
    </row>
    <row r="173" spans="1:26" ht="12.75" customHeight="1">
      <c r="A173" s="1062"/>
      <c r="B173" s="1062"/>
      <c r="C173" s="73"/>
      <c r="D173" s="1062"/>
      <c r="E173" s="7"/>
      <c r="F173" s="7"/>
      <c r="G173" s="7"/>
      <c r="H173" s="7"/>
      <c r="I173" s="1062"/>
      <c r="J173" s="1062"/>
      <c r="K173" s="7"/>
      <c r="L173" s="7"/>
      <c r="M173" s="7"/>
      <c r="N173" s="7"/>
      <c r="O173" s="7"/>
      <c r="P173" s="7"/>
      <c r="Q173" s="7"/>
      <c r="R173" s="7"/>
      <c r="S173" s="7"/>
      <c r="T173" s="7"/>
      <c r="U173" s="7"/>
      <c r="V173" s="7"/>
      <c r="W173" s="7"/>
      <c r="X173" s="7"/>
      <c r="Y173" s="7"/>
      <c r="Z173" s="7"/>
    </row>
    <row r="174" spans="1:26" ht="12.75" customHeight="1">
      <c r="A174" s="1062"/>
      <c r="B174" s="1062"/>
      <c r="C174" s="73"/>
      <c r="D174" s="1062"/>
      <c r="E174" s="7"/>
      <c r="F174" s="7"/>
      <c r="G174" s="7"/>
      <c r="H174" s="7"/>
      <c r="I174" s="1062"/>
      <c r="J174" s="1062"/>
      <c r="K174" s="7"/>
      <c r="L174" s="7"/>
      <c r="M174" s="7"/>
      <c r="N174" s="7"/>
      <c r="O174" s="7"/>
      <c r="P174" s="7"/>
      <c r="Q174" s="7"/>
      <c r="R174" s="7"/>
      <c r="S174" s="7"/>
      <c r="T174" s="7"/>
      <c r="U174" s="7"/>
      <c r="V174" s="7"/>
      <c r="W174" s="7"/>
      <c r="X174" s="7"/>
      <c r="Y174" s="7"/>
      <c r="Z174" s="7"/>
    </row>
    <row r="175" spans="1:26" ht="12.75" customHeight="1">
      <c r="A175" s="1062"/>
      <c r="B175" s="1062"/>
      <c r="C175" s="73"/>
      <c r="D175" s="1062"/>
      <c r="E175" s="7"/>
      <c r="F175" s="7"/>
      <c r="G175" s="7"/>
      <c r="H175" s="7"/>
      <c r="I175" s="1062"/>
      <c r="J175" s="1062"/>
      <c r="K175" s="7"/>
      <c r="L175" s="7"/>
      <c r="M175" s="7"/>
      <c r="N175" s="7"/>
      <c r="O175" s="7"/>
      <c r="P175" s="7"/>
      <c r="Q175" s="7"/>
      <c r="R175" s="7"/>
      <c r="S175" s="7"/>
      <c r="T175" s="7"/>
      <c r="U175" s="7"/>
      <c r="V175" s="7"/>
      <c r="W175" s="7"/>
      <c r="X175" s="7"/>
      <c r="Y175" s="7"/>
      <c r="Z175" s="7"/>
    </row>
    <row r="176" spans="1:26" ht="12.75" customHeight="1">
      <c r="A176" s="1062"/>
      <c r="B176" s="1062"/>
      <c r="C176" s="73"/>
      <c r="D176" s="1062"/>
      <c r="E176" s="7"/>
      <c r="F176" s="7"/>
      <c r="G176" s="7"/>
      <c r="H176" s="7"/>
      <c r="I176" s="1062"/>
      <c r="J176" s="1062"/>
      <c r="K176" s="7"/>
      <c r="L176" s="7"/>
      <c r="M176" s="7"/>
      <c r="N176" s="7"/>
      <c r="O176" s="7"/>
      <c r="P176" s="7"/>
      <c r="Q176" s="7"/>
      <c r="R176" s="7"/>
      <c r="S176" s="7"/>
      <c r="T176" s="7"/>
      <c r="U176" s="7"/>
      <c r="V176" s="7"/>
      <c r="W176" s="7"/>
      <c r="X176" s="7"/>
      <c r="Y176" s="7"/>
      <c r="Z176" s="7"/>
    </row>
    <row r="177" spans="1:26" ht="12.75" customHeight="1">
      <c r="A177" s="1062"/>
      <c r="B177" s="1062"/>
      <c r="C177" s="73"/>
      <c r="D177" s="1062"/>
      <c r="E177" s="7"/>
      <c r="F177" s="7"/>
      <c r="G177" s="7"/>
      <c r="H177" s="7"/>
      <c r="I177" s="1062"/>
      <c r="J177" s="1062"/>
      <c r="K177" s="7"/>
      <c r="L177" s="7"/>
      <c r="M177" s="7"/>
      <c r="N177" s="7"/>
      <c r="O177" s="7"/>
      <c r="P177" s="7"/>
      <c r="Q177" s="7"/>
      <c r="R177" s="7"/>
      <c r="S177" s="7"/>
      <c r="T177" s="7"/>
      <c r="U177" s="7"/>
      <c r="V177" s="7"/>
      <c r="W177" s="7"/>
      <c r="X177" s="7"/>
      <c r="Y177" s="7"/>
      <c r="Z177" s="7"/>
    </row>
    <row r="178" spans="1:26" ht="12.75" customHeight="1">
      <c r="A178" s="1062"/>
      <c r="B178" s="1062"/>
      <c r="C178" s="73"/>
      <c r="D178" s="1062"/>
      <c r="E178" s="7"/>
      <c r="F178" s="7"/>
      <c r="G178" s="7"/>
      <c r="H178" s="7"/>
      <c r="I178" s="1062"/>
      <c r="J178" s="1062"/>
      <c r="K178" s="7"/>
      <c r="L178" s="7"/>
      <c r="M178" s="7"/>
      <c r="N178" s="7"/>
      <c r="O178" s="7"/>
      <c r="P178" s="7"/>
      <c r="Q178" s="7"/>
      <c r="R178" s="7"/>
      <c r="S178" s="7"/>
      <c r="T178" s="7"/>
      <c r="U178" s="7"/>
      <c r="V178" s="7"/>
      <c r="W178" s="7"/>
      <c r="X178" s="7"/>
      <c r="Y178" s="7"/>
      <c r="Z178" s="7"/>
    </row>
    <row r="179" spans="1:26" ht="12.75" customHeight="1">
      <c r="A179" s="1062"/>
      <c r="B179" s="1062"/>
      <c r="C179" s="73"/>
      <c r="D179" s="1062"/>
      <c r="E179" s="7"/>
      <c r="F179" s="7"/>
      <c r="G179" s="7"/>
      <c r="H179" s="7"/>
      <c r="I179" s="1062"/>
      <c r="J179" s="1062"/>
      <c r="K179" s="7"/>
      <c r="L179" s="7"/>
      <c r="M179" s="7"/>
      <c r="N179" s="7"/>
      <c r="O179" s="7"/>
      <c r="P179" s="7"/>
      <c r="Q179" s="7"/>
      <c r="R179" s="7"/>
      <c r="S179" s="7"/>
      <c r="T179" s="7"/>
      <c r="U179" s="7"/>
      <c r="V179" s="7"/>
      <c r="W179" s="7"/>
      <c r="X179" s="7"/>
      <c r="Y179" s="7"/>
      <c r="Z179" s="7"/>
    </row>
    <row r="180" spans="1:26" ht="12.75" customHeight="1">
      <c r="A180" s="1062"/>
      <c r="B180" s="1062"/>
      <c r="C180" s="73"/>
      <c r="D180" s="1062"/>
      <c r="E180" s="7"/>
      <c r="F180" s="7"/>
      <c r="G180" s="7"/>
      <c r="H180" s="7"/>
      <c r="I180" s="1062"/>
      <c r="J180" s="1062"/>
      <c r="K180" s="7"/>
      <c r="L180" s="7"/>
      <c r="M180" s="7"/>
      <c r="N180" s="7"/>
      <c r="O180" s="7"/>
      <c r="P180" s="7"/>
      <c r="Q180" s="7"/>
      <c r="R180" s="7"/>
      <c r="S180" s="7"/>
      <c r="T180" s="7"/>
      <c r="U180" s="7"/>
      <c r="V180" s="7"/>
      <c r="W180" s="7"/>
      <c r="X180" s="7"/>
      <c r="Y180" s="7"/>
      <c r="Z180" s="7"/>
    </row>
    <row r="181" spans="1:26" ht="12.75" customHeight="1">
      <c r="A181" s="1062"/>
      <c r="B181" s="1062"/>
      <c r="C181" s="73"/>
      <c r="D181" s="1062"/>
      <c r="E181" s="7"/>
      <c r="F181" s="7"/>
      <c r="G181" s="7"/>
      <c r="H181" s="7"/>
      <c r="I181" s="1062"/>
      <c r="J181" s="1062"/>
      <c r="K181" s="7"/>
      <c r="L181" s="7"/>
      <c r="M181" s="7"/>
      <c r="N181" s="7"/>
      <c r="O181" s="7"/>
      <c r="P181" s="7"/>
      <c r="Q181" s="7"/>
      <c r="R181" s="7"/>
      <c r="S181" s="7"/>
      <c r="T181" s="7"/>
      <c r="U181" s="7"/>
      <c r="V181" s="7"/>
      <c r="W181" s="7"/>
      <c r="X181" s="7"/>
      <c r="Y181" s="7"/>
      <c r="Z181" s="7"/>
    </row>
    <row r="182" spans="1:26" ht="12.75" customHeight="1">
      <c r="A182" s="1062"/>
      <c r="B182" s="1062"/>
      <c r="C182" s="73"/>
      <c r="D182" s="1062"/>
      <c r="E182" s="7"/>
      <c r="F182" s="7"/>
      <c r="G182" s="7"/>
      <c r="H182" s="7"/>
      <c r="I182" s="1062"/>
      <c r="J182" s="1062"/>
      <c r="K182" s="7"/>
      <c r="L182" s="7"/>
      <c r="M182" s="7"/>
      <c r="N182" s="7"/>
      <c r="O182" s="7"/>
      <c r="P182" s="7"/>
      <c r="Q182" s="7"/>
      <c r="R182" s="7"/>
      <c r="S182" s="7"/>
      <c r="T182" s="7"/>
      <c r="U182" s="7"/>
      <c r="V182" s="7"/>
      <c r="W182" s="7"/>
      <c r="X182" s="7"/>
      <c r="Y182" s="7"/>
      <c r="Z182" s="7"/>
    </row>
    <row r="183" spans="1:26" ht="12.75" customHeight="1">
      <c r="A183" s="1062"/>
      <c r="B183" s="1062"/>
      <c r="C183" s="73"/>
      <c r="D183" s="1062"/>
      <c r="E183" s="7"/>
      <c r="F183" s="7"/>
      <c r="G183" s="7"/>
      <c r="H183" s="7"/>
      <c r="I183" s="1062"/>
      <c r="J183" s="1062"/>
      <c r="K183" s="7"/>
      <c r="L183" s="7"/>
      <c r="M183" s="7"/>
      <c r="N183" s="7"/>
      <c r="O183" s="7"/>
      <c r="P183" s="7"/>
      <c r="Q183" s="7"/>
      <c r="R183" s="7"/>
      <c r="S183" s="7"/>
      <c r="T183" s="7"/>
      <c r="U183" s="7"/>
      <c r="V183" s="7"/>
      <c r="W183" s="7"/>
      <c r="X183" s="7"/>
      <c r="Y183" s="7"/>
      <c r="Z183" s="7"/>
    </row>
    <row r="184" spans="1:26" ht="12.75" customHeight="1">
      <c r="A184" s="1062"/>
      <c r="B184" s="1062"/>
      <c r="C184" s="73"/>
      <c r="D184" s="1062"/>
      <c r="E184" s="7"/>
      <c r="F184" s="7"/>
      <c r="G184" s="7"/>
      <c r="H184" s="7"/>
      <c r="I184" s="1062"/>
      <c r="J184" s="1062"/>
      <c r="K184" s="7"/>
      <c r="L184" s="7"/>
      <c r="M184" s="7"/>
      <c r="N184" s="7"/>
      <c r="O184" s="7"/>
      <c r="P184" s="7"/>
      <c r="Q184" s="7"/>
      <c r="R184" s="7"/>
      <c r="S184" s="7"/>
      <c r="T184" s="7"/>
      <c r="U184" s="7"/>
      <c r="V184" s="7"/>
      <c r="W184" s="7"/>
      <c r="X184" s="7"/>
      <c r="Y184" s="7"/>
      <c r="Z184" s="7"/>
    </row>
    <row r="185" spans="1:26" ht="12.75" customHeight="1">
      <c r="A185" s="1062"/>
      <c r="B185" s="1062"/>
      <c r="C185" s="73"/>
      <c r="D185" s="1062"/>
      <c r="E185" s="7"/>
      <c r="F185" s="7"/>
      <c r="G185" s="7"/>
      <c r="H185" s="7"/>
      <c r="I185" s="1062"/>
      <c r="J185" s="1062"/>
      <c r="K185" s="7"/>
      <c r="L185" s="7"/>
      <c r="M185" s="7"/>
      <c r="N185" s="7"/>
      <c r="O185" s="7"/>
      <c r="P185" s="7"/>
      <c r="Q185" s="7"/>
      <c r="R185" s="7"/>
      <c r="S185" s="7"/>
      <c r="T185" s="7"/>
      <c r="U185" s="7"/>
      <c r="V185" s="7"/>
      <c r="W185" s="7"/>
      <c r="X185" s="7"/>
      <c r="Y185" s="7"/>
      <c r="Z185" s="7"/>
    </row>
    <row r="186" spans="1:26" ht="12.75" customHeight="1">
      <c r="A186" s="1062"/>
      <c r="B186" s="1062"/>
      <c r="C186" s="73"/>
      <c r="D186" s="1062"/>
      <c r="E186" s="7"/>
      <c r="F186" s="7"/>
      <c r="G186" s="7"/>
      <c r="H186" s="7"/>
      <c r="I186" s="1062"/>
      <c r="J186" s="1062"/>
      <c r="K186" s="7"/>
      <c r="L186" s="7"/>
      <c r="M186" s="7"/>
      <c r="N186" s="7"/>
      <c r="O186" s="7"/>
      <c r="P186" s="7"/>
      <c r="Q186" s="7"/>
      <c r="R186" s="7"/>
      <c r="S186" s="7"/>
      <c r="T186" s="7"/>
      <c r="U186" s="7"/>
      <c r="V186" s="7"/>
      <c r="W186" s="7"/>
      <c r="X186" s="7"/>
      <c r="Y186" s="7"/>
      <c r="Z186" s="7"/>
    </row>
    <row r="187" spans="1:26" ht="12.75" customHeight="1">
      <c r="A187" s="1062"/>
      <c r="B187" s="1062"/>
      <c r="C187" s="73"/>
      <c r="D187" s="1062"/>
      <c r="E187" s="7"/>
      <c r="F187" s="7"/>
      <c r="G187" s="7"/>
      <c r="H187" s="7"/>
      <c r="I187" s="1062"/>
      <c r="J187" s="1062"/>
      <c r="K187" s="7"/>
      <c r="L187" s="7"/>
      <c r="M187" s="7"/>
      <c r="N187" s="7"/>
      <c r="O187" s="7"/>
      <c r="P187" s="7"/>
      <c r="Q187" s="7"/>
      <c r="R187" s="7"/>
      <c r="S187" s="7"/>
      <c r="T187" s="7"/>
      <c r="U187" s="7"/>
      <c r="V187" s="7"/>
      <c r="W187" s="7"/>
      <c r="X187" s="7"/>
      <c r="Y187" s="7"/>
      <c r="Z187" s="7"/>
    </row>
    <row r="188" spans="1:26" ht="12.75" customHeight="1">
      <c r="A188" s="1062"/>
      <c r="B188" s="1062"/>
      <c r="C188" s="73"/>
      <c r="D188" s="1062"/>
      <c r="E188" s="7"/>
      <c r="F188" s="7"/>
      <c r="G188" s="7"/>
      <c r="H188" s="7"/>
      <c r="I188" s="1062"/>
      <c r="J188" s="1062"/>
      <c r="K188" s="7"/>
      <c r="L188" s="7"/>
      <c r="M188" s="7"/>
      <c r="N188" s="7"/>
      <c r="O188" s="7"/>
      <c r="P188" s="7"/>
      <c r="Q188" s="7"/>
      <c r="R188" s="7"/>
      <c r="S188" s="7"/>
      <c r="T188" s="7"/>
      <c r="U188" s="7"/>
      <c r="V188" s="7"/>
      <c r="W188" s="7"/>
      <c r="X188" s="7"/>
      <c r="Y188" s="7"/>
      <c r="Z188" s="7"/>
    </row>
    <row r="189" spans="1:26" ht="12.75" customHeight="1">
      <c r="A189" s="1062"/>
      <c r="B189" s="1062"/>
      <c r="C189" s="73"/>
      <c r="D189" s="1062"/>
      <c r="E189" s="7"/>
      <c r="F189" s="7"/>
      <c r="G189" s="7"/>
      <c r="H189" s="7"/>
      <c r="I189" s="1062"/>
      <c r="J189" s="1062"/>
      <c r="K189" s="7"/>
      <c r="L189" s="7"/>
      <c r="M189" s="7"/>
      <c r="N189" s="7"/>
      <c r="O189" s="7"/>
      <c r="P189" s="7"/>
      <c r="Q189" s="7"/>
      <c r="R189" s="7"/>
      <c r="S189" s="7"/>
      <c r="T189" s="7"/>
      <c r="U189" s="7"/>
      <c r="V189" s="7"/>
      <c r="W189" s="7"/>
      <c r="X189" s="7"/>
      <c r="Y189" s="7"/>
      <c r="Z189" s="7"/>
    </row>
    <row r="190" spans="1:26" ht="12.75" customHeight="1">
      <c r="A190" s="1062"/>
      <c r="B190" s="1062"/>
      <c r="C190" s="73"/>
      <c r="D190" s="1062"/>
      <c r="E190" s="7"/>
      <c r="F190" s="7"/>
      <c r="G190" s="7"/>
      <c r="H190" s="7"/>
      <c r="I190" s="1062"/>
      <c r="J190" s="1062"/>
      <c r="K190" s="7"/>
      <c r="L190" s="7"/>
      <c r="M190" s="7"/>
      <c r="N190" s="7"/>
      <c r="O190" s="7"/>
      <c r="P190" s="7"/>
      <c r="Q190" s="7"/>
      <c r="R190" s="7"/>
      <c r="S190" s="7"/>
      <c r="T190" s="7"/>
      <c r="U190" s="7"/>
      <c r="V190" s="7"/>
      <c r="W190" s="7"/>
      <c r="X190" s="7"/>
      <c r="Y190" s="7"/>
      <c r="Z190" s="7"/>
    </row>
    <row r="191" spans="1:26" ht="12.75" customHeight="1">
      <c r="A191" s="1062"/>
      <c r="B191" s="1062"/>
      <c r="C191" s="73"/>
      <c r="D191" s="1062"/>
      <c r="E191" s="7"/>
      <c r="F191" s="7"/>
      <c r="G191" s="7"/>
      <c r="H191" s="7"/>
      <c r="I191" s="1062"/>
      <c r="J191" s="1062"/>
      <c r="K191" s="7"/>
      <c r="L191" s="7"/>
      <c r="M191" s="7"/>
      <c r="N191" s="7"/>
      <c r="O191" s="7"/>
      <c r="P191" s="7"/>
      <c r="Q191" s="7"/>
      <c r="R191" s="7"/>
      <c r="S191" s="7"/>
      <c r="T191" s="7"/>
      <c r="U191" s="7"/>
      <c r="V191" s="7"/>
      <c r="W191" s="7"/>
      <c r="X191" s="7"/>
      <c r="Y191" s="7"/>
      <c r="Z191" s="7"/>
    </row>
    <row r="192" spans="1:26" ht="12.75" customHeight="1">
      <c r="A192" s="1062"/>
      <c r="B192" s="1062"/>
      <c r="C192" s="73"/>
      <c r="D192" s="1062"/>
      <c r="E192" s="7"/>
      <c r="F192" s="7"/>
      <c r="G192" s="7"/>
      <c r="H192" s="7"/>
      <c r="I192" s="1062"/>
      <c r="J192" s="1062"/>
      <c r="K192" s="7"/>
      <c r="L192" s="7"/>
      <c r="M192" s="7"/>
      <c r="N192" s="7"/>
      <c r="O192" s="7"/>
      <c r="P192" s="7"/>
      <c r="Q192" s="7"/>
      <c r="R192" s="7"/>
      <c r="S192" s="7"/>
      <c r="T192" s="7"/>
      <c r="U192" s="7"/>
      <c r="V192" s="7"/>
      <c r="W192" s="7"/>
      <c r="X192" s="7"/>
      <c r="Y192" s="7"/>
      <c r="Z192" s="7"/>
    </row>
    <row r="193" spans="1:26" ht="12.75" customHeight="1">
      <c r="A193" s="1062"/>
      <c r="B193" s="1062"/>
      <c r="C193" s="73"/>
      <c r="D193" s="1062"/>
      <c r="E193" s="7"/>
      <c r="F193" s="7"/>
      <c r="G193" s="7"/>
      <c r="H193" s="7"/>
      <c r="I193" s="1062"/>
      <c r="J193" s="1062"/>
      <c r="K193" s="7"/>
      <c r="L193" s="7"/>
      <c r="M193" s="7"/>
      <c r="N193" s="7"/>
      <c r="O193" s="7"/>
      <c r="P193" s="7"/>
      <c r="Q193" s="7"/>
      <c r="R193" s="7"/>
      <c r="S193" s="7"/>
      <c r="T193" s="7"/>
      <c r="U193" s="7"/>
      <c r="V193" s="7"/>
      <c r="W193" s="7"/>
      <c r="X193" s="7"/>
      <c r="Y193" s="7"/>
      <c r="Z193" s="7"/>
    </row>
    <row r="194" spans="1:26" ht="12.75" customHeight="1">
      <c r="A194" s="1062"/>
      <c r="B194" s="1062"/>
      <c r="C194" s="73"/>
      <c r="D194" s="1062"/>
      <c r="E194" s="7"/>
      <c r="F194" s="7"/>
      <c r="G194" s="7"/>
      <c r="H194" s="7"/>
      <c r="I194" s="1062"/>
      <c r="J194" s="1062"/>
      <c r="K194" s="7"/>
      <c r="L194" s="7"/>
      <c r="M194" s="7"/>
      <c r="N194" s="7"/>
      <c r="O194" s="7"/>
      <c r="P194" s="7"/>
      <c r="Q194" s="7"/>
      <c r="R194" s="7"/>
      <c r="S194" s="7"/>
      <c r="T194" s="7"/>
      <c r="U194" s="7"/>
      <c r="V194" s="7"/>
      <c r="W194" s="7"/>
      <c r="X194" s="7"/>
      <c r="Y194" s="7"/>
      <c r="Z194" s="7"/>
    </row>
    <row r="195" spans="1:26" ht="12.75" customHeight="1">
      <c r="A195" s="1062"/>
      <c r="B195" s="1062"/>
      <c r="C195" s="73"/>
      <c r="D195" s="1062"/>
      <c r="E195" s="7"/>
      <c r="F195" s="7"/>
      <c r="G195" s="7"/>
      <c r="H195" s="7"/>
      <c r="I195" s="1062"/>
      <c r="J195" s="1062"/>
      <c r="K195" s="7"/>
      <c r="L195" s="7"/>
      <c r="M195" s="7"/>
      <c r="N195" s="7"/>
      <c r="O195" s="7"/>
      <c r="P195" s="7"/>
      <c r="Q195" s="7"/>
      <c r="R195" s="7"/>
      <c r="S195" s="7"/>
      <c r="T195" s="7"/>
      <c r="U195" s="7"/>
      <c r="V195" s="7"/>
      <c r="W195" s="7"/>
      <c r="X195" s="7"/>
      <c r="Y195" s="7"/>
      <c r="Z195" s="7"/>
    </row>
    <row r="196" spans="1:26" ht="12.75" customHeight="1">
      <c r="A196" s="1062"/>
      <c r="B196" s="1062"/>
      <c r="C196" s="73"/>
      <c r="D196" s="1062"/>
      <c r="E196" s="7"/>
      <c r="F196" s="7"/>
      <c r="G196" s="7"/>
      <c r="H196" s="7"/>
      <c r="I196" s="1062"/>
      <c r="J196" s="1062"/>
      <c r="K196" s="7"/>
      <c r="L196" s="7"/>
      <c r="M196" s="7"/>
      <c r="N196" s="7"/>
      <c r="O196" s="7"/>
      <c r="P196" s="7"/>
      <c r="Q196" s="7"/>
      <c r="R196" s="7"/>
      <c r="S196" s="7"/>
      <c r="T196" s="7"/>
      <c r="U196" s="7"/>
      <c r="V196" s="7"/>
      <c r="W196" s="7"/>
      <c r="X196" s="7"/>
      <c r="Y196" s="7"/>
      <c r="Z196" s="7"/>
    </row>
    <row r="197" spans="1:26" ht="12.75" customHeight="1">
      <c r="A197" s="1062"/>
      <c r="B197" s="1062"/>
      <c r="C197" s="73"/>
      <c r="D197" s="1062"/>
      <c r="E197" s="7"/>
      <c r="F197" s="7"/>
      <c r="G197" s="7"/>
      <c r="H197" s="7"/>
      <c r="I197" s="1062"/>
      <c r="J197" s="1062"/>
      <c r="K197" s="7"/>
      <c r="L197" s="7"/>
      <c r="M197" s="7"/>
      <c r="N197" s="7"/>
      <c r="O197" s="7"/>
      <c r="P197" s="7"/>
      <c r="Q197" s="7"/>
      <c r="R197" s="7"/>
      <c r="S197" s="7"/>
      <c r="T197" s="7"/>
      <c r="U197" s="7"/>
      <c r="V197" s="7"/>
      <c r="W197" s="7"/>
      <c r="X197" s="7"/>
      <c r="Y197" s="7"/>
      <c r="Z197" s="7"/>
    </row>
    <row r="198" spans="1:26" ht="12.75" customHeight="1">
      <c r="A198" s="1062"/>
      <c r="B198" s="1062"/>
      <c r="C198" s="73"/>
      <c r="D198" s="1062"/>
      <c r="E198" s="7"/>
      <c r="F198" s="7"/>
      <c r="G198" s="7"/>
      <c r="H198" s="7"/>
      <c r="I198" s="1062"/>
      <c r="J198" s="1062"/>
      <c r="K198" s="7"/>
      <c r="L198" s="7"/>
      <c r="M198" s="7"/>
      <c r="N198" s="7"/>
      <c r="O198" s="7"/>
      <c r="P198" s="7"/>
      <c r="Q198" s="7"/>
      <c r="R198" s="7"/>
      <c r="S198" s="7"/>
      <c r="T198" s="7"/>
      <c r="U198" s="7"/>
      <c r="V198" s="7"/>
      <c r="W198" s="7"/>
      <c r="X198" s="7"/>
      <c r="Y198" s="7"/>
      <c r="Z198" s="7"/>
    </row>
    <row r="199" spans="1:26" ht="12.75" customHeight="1">
      <c r="A199" s="1062"/>
      <c r="B199" s="1062"/>
      <c r="C199" s="73"/>
      <c r="D199" s="1062"/>
      <c r="E199" s="7"/>
      <c r="F199" s="7"/>
      <c r="G199" s="7"/>
      <c r="H199" s="7"/>
      <c r="I199" s="1062"/>
      <c r="J199" s="1062"/>
      <c r="K199" s="7"/>
      <c r="L199" s="7"/>
      <c r="M199" s="7"/>
      <c r="N199" s="7"/>
      <c r="O199" s="7"/>
      <c r="P199" s="7"/>
      <c r="Q199" s="7"/>
      <c r="R199" s="7"/>
      <c r="S199" s="7"/>
      <c r="T199" s="7"/>
      <c r="U199" s="7"/>
      <c r="V199" s="7"/>
      <c r="W199" s="7"/>
      <c r="X199" s="7"/>
      <c r="Y199" s="7"/>
      <c r="Z199" s="7"/>
    </row>
    <row r="200" spans="1:26" ht="12.75" customHeight="1">
      <c r="A200" s="1062"/>
      <c r="B200" s="1062"/>
      <c r="C200" s="73"/>
      <c r="D200" s="1062"/>
      <c r="E200" s="7"/>
      <c r="F200" s="7"/>
      <c r="G200" s="7"/>
      <c r="H200" s="7"/>
      <c r="I200" s="1062"/>
      <c r="J200" s="1062"/>
      <c r="K200" s="7"/>
      <c r="L200" s="7"/>
      <c r="M200" s="7"/>
      <c r="N200" s="7"/>
      <c r="O200" s="7"/>
      <c r="P200" s="7"/>
      <c r="Q200" s="7"/>
      <c r="R200" s="7"/>
      <c r="S200" s="7"/>
      <c r="T200" s="7"/>
      <c r="U200" s="7"/>
      <c r="V200" s="7"/>
      <c r="W200" s="7"/>
      <c r="X200" s="7"/>
      <c r="Y200" s="7"/>
      <c r="Z200" s="7"/>
    </row>
    <row r="201" spans="1:26" ht="12.75" customHeight="1">
      <c r="A201" s="1062"/>
      <c r="B201" s="1062"/>
      <c r="C201" s="73"/>
      <c r="D201" s="1062"/>
      <c r="E201" s="7"/>
      <c r="F201" s="7"/>
      <c r="G201" s="7"/>
      <c r="H201" s="7"/>
      <c r="I201" s="1062"/>
      <c r="J201" s="1062"/>
      <c r="K201" s="7"/>
      <c r="L201" s="7"/>
      <c r="M201" s="7"/>
      <c r="N201" s="7"/>
      <c r="O201" s="7"/>
      <c r="P201" s="7"/>
      <c r="Q201" s="7"/>
      <c r="R201" s="7"/>
      <c r="S201" s="7"/>
      <c r="T201" s="7"/>
      <c r="U201" s="7"/>
      <c r="V201" s="7"/>
      <c r="W201" s="7"/>
      <c r="X201" s="7"/>
      <c r="Y201" s="7"/>
      <c r="Z201" s="7"/>
    </row>
    <row r="202" spans="1:26" ht="12.75" customHeight="1">
      <c r="A202" s="1062"/>
      <c r="B202" s="1062"/>
      <c r="C202" s="73"/>
      <c r="D202" s="1062"/>
      <c r="E202" s="7"/>
      <c r="F202" s="7"/>
      <c r="G202" s="7"/>
      <c r="H202" s="7"/>
      <c r="I202" s="1062"/>
      <c r="J202" s="1062"/>
      <c r="K202" s="7"/>
      <c r="L202" s="7"/>
      <c r="M202" s="7"/>
      <c r="N202" s="7"/>
      <c r="O202" s="7"/>
      <c r="P202" s="7"/>
      <c r="Q202" s="7"/>
      <c r="R202" s="7"/>
      <c r="S202" s="7"/>
      <c r="T202" s="7"/>
      <c r="U202" s="7"/>
      <c r="V202" s="7"/>
      <c r="W202" s="7"/>
      <c r="X202" s="7"/>
      <c r="Y202" s="7"/>
      <c r="Z202" s="7"/>
    </row>
    <row r="203" spans="1:26" ht="12.75" customHeight="1">
      <c r="A203" s="1062"/>
      <c r="B203" s="1062"/>
      <c r="C203" s="73"/>
      <c r="D203" s="1062"/>
      <c r="E203" s="7"/>
      <c r="F203" s="7"/>
      <c r="G203" s="7"/>
      <c r="H203" s="7"/>
      <c r="I203" s="1062"/>
      <c r="J203" s="1062"/>
      <c r="K203" s="7"/>
      <c r="L203" s="7"/>
      <c r="M203" s="7"/>
      <c r="N203" s="7"/>
      <c r="O203" s="7"/>
      <c r="P203" s="7"/>
      <c r="Q203" s="7"/>
      <c r="R203" s="7"/>
      <c r="S203" s="7"/>
      <c r="T203" s="7"/>
      <c r="U203" s="7"/>
      <c r="V203" s="7"/>
      <c r="W203" s="7"/>
      <c r="X203" s="7"/>
      <c r="Y203" s="7"/>
      <c r="Z203" s="7"/>
    </row>
    <row r="204" spans="1:26" ht="12.75" customHeight="1">
      <c r="A204" s="1062"/>
      <c r="B204" s="1062"/>
      <c r="C204" s="73"/>
      <c r="D204" s="1062"/>
      <c r="E204" s="7"/>
      <c r="F204" s="7"/>
      <c r="G204" s="7"/>
      <c r="H204" s="7"/>
      <c r="I204" s="1062"/>
      <c r="J204" s="1062"/>
      <c r="K204" s="7"/>
      <c r="L204" s="7"/>
      <c r="M204" s="7"/>
      <c r="N204" s="7"/>
      <c r="O204" s="7"/>
      <c r="P204" s="7"/>
      <c r="Q204" s="7"/>
      <c r="R204" s="7"/>
      <c r="S204" s="7"/>
      <c r="T204" s="7"/>
      <c r="U204" s="7"/>
      <c r="V204" s="7"/>
      <c r="W204" s="7"/>
      <c r="X204" s="7"/>
      <c r="Y204" s="7"/>
      <c r="Z204" s="7"/>
    </row>
    <row r="205" spans="1:26" ht="12.75" customHeight="1">
      <c r="A205" s="1062"/>
      <c r="B205" s="1062"/>
      <c r="C205" s="73"/>
      <c r="D205" s="1062"/>
      <c r="E205" s="7"/>
      <c r="F205" s="7"/>
      <c r="G205" s="7"/>
      <c r="H205" s="7"/>
      <c r="I205" s="1062"/>
      <c r="J205" s="1062"/>
      <c r="K205" s="7"/>
      <c r="L205" s="7"/>
      <c r="M205" s="7"/>
      <c r="N205" s="7"/>
      <c r="O205" s="7"/>
      <c r="P205" s="7"/>
      <c r="Q205" s="7"/>
      <c r="R205" s="7"/>
      <c r="S205" s="7"/>
      <c r="T205" s="7"/>
      <c r="U205" s="7"/>
      <c r="V205" s="7"/>
      <c r="W205" s="7"/>
      <c r="X205" s="7"/>
      <c r="Y205" s="7"/>
      <c r="Z205" s="7"/>
    </row>
    <row r="206" spans="1:26" ht="12.75" customHeight="1">
      <c r="A206" s="1062"/>
      <c r="B206" s="1062"/>
      <c r="C206" s="73"/>
      <c r="D206" s="1062"/>
      <c r="E206" s="7"/>
      <c r="F206" s="7"/>
      <c r="G206" s="7"/>
      <c r="H206" s="7"/>
      <c r="I206" s="1062"/>
      <c r="J206" s="1062"/>
      <c r="K206" s="7"/>
      <c r="L206" s="7"/>
      <c r="M206" s="7"/>
      <c r="N206" s="7"/>
      <c r="O206" s="7"/>
      <c r="P206" s="7"/>
      <c r="Q206" s="7"/>
      <c r="R206" s="7"/>
      <c r="S206" s="7"/>
      <c r="T206" s="7"/>
      <c r="U206" s="7"/>
      <c r="V206" s="7"/>
      <c r="W206" s="7"/>
      <c r="X206" s="7"/>
      <c r="Y206" s="7"/>
      <c r="Z206" s="7"/>
    </row>
    <row r="207" spans="1:26" ht="12.75" customHeight="1">
      <c r="A207" s="1062"/>
      <c r="B207" s="1062"/>
      <c r="C207" s="73"/>
      <c r="D207" s="1062"/>
      <c r="E207" s="7"/>
      <c r="F207" s="7"/>
      <c r="G207" s="7"/>
      <c r="H207" s="7"/>
      <c r="I207" s="1062"/>
      <c r="J207" s="1062"/>
      <c r="K207" s="7"/>
      <c r="L207" s="7"/>
      <c r="M207" s="7"/>
      <c r="N207" s="7"/>
      <c r="O207" s="7"/>
      <c r="P207" s="7"/>
      <c r="Q207" s="7"/>
      <c r="R207" s="7"/>
      <c r="S207" s="7"/>
      <c r="T207" s="7"/>
      <c r="U207" s="7"/>
      <c r="V207" s="7"/>
      <c r="W207" s="7"/>
      <c r="X207" s="7"/>
      <c r="Y207" s="7"/>
      <c r="Z207" s="7"/>
    </row>
    <row r="208" spans="1:26" ht="12.75" customHeight="1">
      <c r="A208" s="1062"/>
      <c r="B208" s="1062"/>
      <c r="C208" s="73"/>
      <c r="D208" s="1062"/>
      <c r="E208" s="7"/>
      <c r="F208" s="7"/>
      <c r="G208" s="7"/>
      <c r="H208" s="7"/>
      <c r="I208" s="1062"/>
      <c r="J208" s="1062"/>
      <c r="K208" s="7"/>
      <c r="L208" s="7"/>
      <c r="M208" s="7"/>
      <c r="N208" s="7"/>
      <c r="O208" s="7"/>
      <c r="P208" s="7"/>
      <c r="Q208" s="7"/>
      <c r="R208" s="7"/>
      <c r="S208" s="7"/>
      <c r="T208" s="7"/>
      <c r="U208" s="7"/>
      <c r="V208" s="7"/>
      <c r="W208" s="7"/>
      <c r="X208" s="7"/>
      <c r="Y208" s="7"/>
      <c r="Z208" s="7"/>
    </row>
    <row r="209" spans="1:26" ht="12.75" customHeight="1">
      <c r="A209" s="1062"/>
      <c r="B209" s="1062"/>
      <c r="C209" s="73"/>
      <c r="D209" s="1062"/>
      <c r="E209" s="7"/>
      <c r="F209" s="7"/>
      <c r="G209" s="7"/>
      <c r="H209" s="7"/>
      <c r="I209" s="1062"/>
      <c r="J209" s="1062"/>
      <c r="K209" s="7"/>
      <c r="L209" s="7"/>
      <c r="M209" s="7"/>
      <c r="N209" s="7"/>
      <c r="O209" s="7"/>
      <c r="P209" s="7"/>
      <c r="Q209" s="7"/>
      <c r="R209" s="7"/>
      <c r="S209" s="7"/>
      <c r="T209" s="7"/>
      <c r="U209" s="7"/>
      <c r="V209" s="7"/>
      <c r="W209" s="7"/>
      <c r="X209" s="7"/>
      <c r="Y209" s="7"/>
      <c r="Z209" s="7"/>
    </row>
    <row r="210" spans="1:26" ht="12.75" customHeight="1">
      <c r="A210" s="1062"/>
      <c r="B210" s="1062"/>
      <c r="C210" s="73"/>
      <c r="D210" s="1062"/>
      <c r="E210" s="7"/>
      <c r="F210" s="7"/>
      <c r="G210" s="7"/>
      <c r="H210" s="7"/>
      <c r="I210" s="1062"/>
      <c r="J210" s="1062"/>
      <c r="K210" s="7"/>
      <c r="L210" s="7"/>
      <c r="M210" s="7"/>
      <c r="N210" s="7"/>
      <c r="O210" s="7"/>
      <c r="P210" s="7"/>
      <c r="Q210" s="7"/>
      <c r="R210" s="7"/>
      <c r="S210" s="7"/>
      <c r="T210" s="7"/>
      <c r="U210" s="7"/>
      <c r="V210" s="7"/>
      <c r="W210" s="7"/>
      <c r="X210" s="7"/>
      <c r="Y210" s="7"/>
      <c r="Z210" s="7"/>
    </row>
    <row r="211" spans="1:26" ht="12.75" customHeight="1">
      <c r="A211" s="1062"/>
      <c r="B211" s="1062"/>
      <c r="C211" s="73"/>
      <c r="D211" s="1062"/>
      <c r="E211" s="7"/>
      <c r="F211" s="7"/>
      <c r="G211" s="7"/>
      <c r="H211" s="7"/>
      <c r="I211" s="1062"/>
      <c r="J211" s="1062"/>
      <c r="K211" s="7"/>
      <c r="L211" s="7"/>
      <c r="M211" s="7"/>
      <c r="N211" s="7"/>
      <c r="O211" s="7"/>
      <c r="P211" s="7"/>
      <c r="Q211" s="7"/>
      <c r="R211" s="7"/>
      <c r="S211" s="7"/>
      <c r="T211" s="7"/>
      <c r="U211" s="7"/>
      <c r="V211" s="7"/>
      <c r="W211" s="7"/>
      <c r="X211" s="7"/>
      <c r="Y211" s="7"/>
      <c r="Z211" s="7"/>
    </row>
    <row r="212" spans="1:26" ht="12.75" customHeight="1">
      <c r="A212" s="1062"/>
      <c r="B212" s="1062"/>
      <c r="C212" s="73"/>
      <c r="D212" s="1062"/>
      <c r="E212" s="7"/>
      <c r="F212" s="7"/>
      <c r="G212" s="7"/>
      <c r="H212" s="7"/>
      <c r="I212" s="1062"/>
      <c r="J212" s="1062"/>
      <c r="K212" s="7"/>
      <c r="L212" s="7"/>
      <c r="M212" s="7"/>
      <c r="N212" s="7"/>
      <c r="O212" s="7"/>
      <c r="P212" s="7"/>
      <c r="Q212" s="7"/>
      <c r="R212" s="7"/>
      <c r="S212" s="7"/>
      <c r="T212" s="7"/>
      <c r="U212" s="7"/>
      <c r="V212" s="7"/>
      <c r="W212" s="7"/>
      <c r="X212" s="7"/>
      <c r="Y212" s="7"/>
      <c r="Z212" s="7"/>
    </row>
    <row r="213" spans="1:26" ht="12.75" customHeight="1">
      <c r="A213" s="1062"/>
      <c r="B213" s="1062"/>
      <c r="C213" s="73"/>
      <c r="D213" s="1062"/>
      <c r="E213" s="7"/>
      <c r="F213" s="7"/>
      <c r="G213" s="7"/>
      <c r="H213" s="7"/>
      <c r="I213" s="1062"/>
      <c r="J213" s="1062"/>
      <c r="K213" s="7"/>
      <c r="L213" s="7"/>
      <c r="M213" s="7"/>
      <c r="N213" s="7"/>
      <c r="O213" s="7"/>
      <c r="P213" s="7"/>
      <c r="Q213" s="7"/>
      <c r="R213" s="7"/>
      <c r="S213" s="7"/>
      <c r="T213" s="7"/>
      <c r="U213" s="7"/>
      <c r="V213" s="7"/>
      <c r="W213" s="7"/>
      <c r="X213" s="7"/>
      <c r="Y213" s="7"/>
      <c r="Z213" s="7"/>
    </row>
    <row r="214" spans="1:26" ht="12.75" customHeight="1">
      <c r="A214" s="1062"/>
      <c r="B214" s="1062"/>
      <c r="C214" s="73"/>
      <c r="D214" s="1062"/>
      <c r="E214" s="7"/>
      <c r="F214" s="7"/>
      <c r="G214" s="7"/>
      <c r="H214" s="7"/>
      <c r="I214" s="1062"/>
      <c r="J214" s="1062"/>
      <c r="K214" s="7"/>
      <c r="L214" s="7"/>
      <c r="M214" s="7"/>
      <c r="N214" s="7"/>
      <c r="O214" s="7"/>
      <c r="P214" s="7"/>
      <c r="Q214" s="7"/>
      <c r="R214" s="7"/>
      <c r="S214" s="7"/>
      <c r="T214" s="7"/>
      <c r="U214" s="7"/>
      <c r="V214" s="7"/>
      <c r="W214" s="7"/>
      <c r="X214" s="7"/>
      <c r="Y214" s="7"/>
      <c r="Z214" s="7"/>
    </row>
    <row r="215" spans="1:26" ht="12.75" customHeight="1">
      <c r="A215" s="1062"/>
      <c r="B215" s="1062"/>
      <c r="C215" s="73"/>
      <c r="D215" s="1062"/>
      <c r="E215" s="7"/>
      <c r="F215" s="7"/>
      <c r="G215" s="7"/>
      <c r="H215" s="7"/>
      <c r="I215" s="1062"/>
      <c r="J215" s="1062"/>
      <c r="K215" s="7"/>
      <c r="L215" s="7"/>
      <c r="M215" s="7"/>
      <c r="N215" s="7"/>
      <c r="O215" s="7"/>
      <c r="P215" s="7"/>
      <c r="Q215" s="7"/>
      <c r="R215" s="7"/>
      <c r="S215" s="7"/>
      <c r="T215" s="7"/>
      <c r="U215" s="7"/>
      <c r="V215" s="7"/>
      <c r="W215" s="7"/>
      <c r="X215" s="7"/>
      <c r="Y215" s="7"/>
      <c r="Z215" s="7"/>
    </row>
    <row r="216" spans="1:26" ht="12.75" customHeight="1">
      <c r="A216" s="1062"/>
      <c r="B216" s="1062"/>
      <c r="C216" s="73"/>
      <c r="D216" s="1062"/>
      <c r="E216" s="7"/>
      <c r="F216" s="7"/>
      <c r="G216" s="7"/>
      <c r="H216" s="7"/>
      <c r="I216" s="1062"/>
      <c r="J216" s="1062"/>
      <c r="K216" s="7"/>
      <c r="L216" s="7"/>
      <c r="M216" s="7"/>
      <c r="N216" s="7"/>
      <c r="O216" s="7"/>
      <c r="P216" s="7"/>
      <c r="Q216" s="7"/>
      <c r="R216" s="7"/>
      <c r="S216" s="7"/>
      <c r="T216" s="7"/>
      <c r="U216" s="7"/>
      <c r="V216" s="7"/>
      <c r="W216" s="7"/>
      <c r="X216" s="7"/>
      <c r="Y216" s="7"/>
      <c r="Z216" s="7"/>
    </row>
    <row r="217" spans="1:26" ht="12.75" customHeight="1">
      <c r="A217" s="1062"/>
      <c r="B217" s="1062"/>
      <c r="C217" s="73"/>
      <c r="D217" s="1062"/>
      <c r="E217" s="7"/>
      <c r="F217" s="7"/>
      <c r="G217" s="7"/>
      <c r="H217" s="7"/>
      <c r="I217" s="1062"/>
      <c r="J217" s="1062"/>
      <c r="K217" s="7"/>
      <c r="L217" s="7"/>
      <c r="M217" s="7"/>
      <c r="N217" s="7"/>
      <c r="O217" s="7"/>
      <c r="P217" s="7"/>
      <c r="Q217" s="7"/>
      <c r="R217" s="7"/>
      <c r="S217" s="7"/>
      <c r="T217" s="7"/>
      <c r="U217" s="7"/>
      <c r="V217" s="7"/>
      <c r="W217" s="7"/>
      <c r="X217" s="7"/>
      <c r="Y217" s="7"/>
      <c r="Z217" s="7"/>
    </row>
    <row r="218" spans="1:26" ht="12.75" customHeight="1">
      <c r="A218" s="1062"/>
      <c r="B218" s="1062"/>
      <c r="C218" s="73"/>
      <c r="D218" s="1062"/>
      <c r="E218" s="7"/>
      <c r="F218" s="7"/>
      <c r="G218" s="7"/>
      <c r="H218" s="7"/>
      <c r="I218" s="1062"/>
      <c r="J218" s="1062"/>
      <c r="K218" s="7"/>
      <c r="L218" s="7"/>
      <c r="M218" s="7"/>
      <c r="N218" s="7"/>
      <c r="O218" s="7"/>
      <c r="P218" s="7"/>
      <c r="Q218" s="7"/>
      <c r="R218" s="7"/>
      <c r="S218" s="7"/>
      <c r="T218" s="7"/>
      <c r="U218" s="7"/>
      <c r="V218" s="7"/>
      <c r="W218" s="7"/>
      <c r="X218" s="7"/>
      <c r="Y218" s="7"/>
      <c r="Z218" s="7"/>
    </row>
    <row r="219" spans="1:26" ht="12.75" customHeight="1">
      <c r="A219" s="1062"/>
      <c r="B219" s="1062"/>
      <c r="C219" s="73"/>
      <c r="D219" s="1062"/>
      <c r="E219" s="7"/>
      <c r="F219" s="7"/>
      <c r="G219" s="7"/>
      <c r="H219" s="7"/>
      <c r="I219" s="1062"/>
      <c r="J219" s="1062"/>
      <c r="K219" s="7"/>
      <c r="L219" s="7"/>
      <c r="M219" s="7"/>
      <c r="N219" s="7"/>
      <c r="O219" s="7"/>
      <c r="P219" s="7"/>
      <c r="Q219" s="7"/>
      <c r="R219" s="7"/>
      <c r="S219" s="7"/>
      <c r="T219" s="7"/>
      <c r="U219" s="7"/>
      <c r="V219" s="7"/>
      <c r="W219" s="7"/>
      <c r="X219" s="7"/>
      <c r="Y219" s="7"/>
      <c r="Z219" s="7"/>
    </row>
    <row r="220" spans="1:26" ht="12.75" customHeight="1">
      <c r="A220" s="1062"/>
      <c r="B220" s="1062"/>
      <c r="C220" s="73"/>
      <c r="D220" s="1062"/>
      <c r="E220" s="7"/>
      <c r="F220" s="7"/>
      <c r="G220" s="7"/>
      <c r="H220" s="7"/>
      <c r="I220" s="1062"/>
      <c r="J220" s="1062"/>
      <c r="K220" s="7"/>
      <c r="L220" s="7"/>
      <c r="M220" s="7"/>
      <c r="N220" s="7"/>
      <c r="O220" s="7"/>
      <c r="P220" s="7"/>
      <c r="Q220" s="7"/>
      <c r="R220" s="7"/>
      <c r="S220" s="7"/>
      <c r="T220" s="7"/>
      <c r="U220" s="7"/>
      <c r="V220" s="7"/>
      <c r="W220" s="7"/>
      <c r="X220" s="7"/>
      <c r="Y220" s="7"/>
      <c r="Z220" s="7"/>
    </row>
    <row r="221" spans="1:26" ht="12.75" customHeight="1">
      <c r="A221" s="1062"/>
      <c r="B221" s="1062"/>
      <c r="C221" s="73"/>
      <c r="D221" s="1062"/>
      <c r="E221" s="7"/>
      <c r="F221" s="7"/>
      <c r="G221" s="7"/>
      <c r="H221" s="7"/>
      <c r="I221" s="1062"/>
      <c r="J221" s="1062"/>
      <c r="K221" s="7"/>
      <c r="L221" s="7"/>
      <c r="M221" s="7"/>
      <c r="N221" s="7"/>
      <c r="O221" s="7"/>
      <c r="P221" s="7"/>
      <c r="Q221" s="7"/>
      <c r="R221" s="7"/>
      <c r="S221" s="7"/>
      <c r="T221" s="7"/>
      <c r="U221" s="7"/>
      <c r="V221" s="7"/>
      <c r="W221" s="7"/>
      <c r="X221" s="7"/>
      <c r="Y221" s="7"/>
      <c r="Z221" s="7"/>
    </row>
    <row r="222" spans="1:26" ht="12.75" customHeight="1">
      <c r="A222" s="1062"/>
      <c r="B222" s="1062"/>
      <c r="C222" s="73"/>
      <c r="D222" s="1062"/>
      <c r="E222" s="7"/>
      <c r="F222" s="7"/>
      <c r="G222" s="7"/>
      <c r="H222" s="7"/>
      <c r="I222" s="1062"/>
      <c r="J222" s="1062"/>
      <c r="K222" s="7"/>
      <c r="L222" s="7"/>
      <c r="M222" s="7"/>
      <c r="N222" s="7"/>
      <c r="O222" s="7"/>
      <c r="P222" s="7"/>
      <c r="Q222" s="7"/>
      <c r="R222" s="7"/>
      <c r="S222" s="7"/>
      <c r="T222" s="7"/>
      <c r="U222" s="7"/>
      <c r="V222" s="7"/>
      <c r="W222" s="7"/>
      <c r="X222" s="7"/>
      <c r="Y222" s="7"/>
      <c r="Z222" s="7"/>
    </row>
    <row r="223" spans="1:26" ht="12.75" customHeight="1">
      <c r="A223" s="1062"/>
      <c r="B223" s="1062"/>
      <c r="C223" s="73"/>
      <c r="D223" s="1062"/>
      <c r="E223" s="7"/>
      <c r="F223" s="7"/>
      <c r="G223" s="7"/>
      <c r="H223" s="7"/>
      <c r="I223" s="1062"/>
      <c r="J223" s="1062"/>
      <c r="K223" s="7"/>
      <c r="L223" s="7"/>
      <c r="M223" s="7"/>
      <c r="N223" s="7"/>
      <c r="O223" s="7"/>
      <c r="P223" s="7"/>
      <c r="Q223" s="7"/>
      <c r="R223" s="7"/>
      <c r="S223" s="7"/>
      <c r="T223" s="7"/>
      <c r="U223" s="7"/>
      <c r="V223" s="7"/>
      <c r="W223" s="7"/>
      <c r="X223" s="7"/>
      <c r="Y223" s="7"/>
      <c r="Z223" s="7"/>
    </row>
    <row r="224" spans="1:26" ht="12.75" customHeight="1">
      <c r="A224" s="1062"/>
      <c r="B224" s="1062"/>
      <c r="C224" s="73"/>
      <c r="D224" s="1062"/>
      <c r="E224" s="7"/>
      <c r="F224" s="7"/>
      <c r="G224" s="7"/>
      <c r="H224" s="7"/>
      <c r="I224" s="1062"/>
      <c r="J224" s="1062"/>
      <c r="K224" s="7"/>
      <c r="L224" s="7"/>
      <c r="M224" s="7"/>
      <c r="N224" s="7"/>
      <c r="O224" s="7"/>
      <c r="P224" s="7"/>
      <c r="Q224" s="7"/>
      <c r="R224" s="7"/>
      <c r="S224" s="7"/>
      <c r="T224" s="7"/>
      <c r="U224" s="7"/>
      <c r="V224" s="7"/>
      <c r="W224" s="7"/>
      <c r="X224" s="7"/>
      <c r="Y224" s="7"/>
      <c r="Z224" s="7"/>
    </row>
    <row r="225" spans="1:26" ht="12.75" customHeight="1">
      <c r="A225" s="1062"/>
      <c r="B225" s="1062"/>
      <c r="C225" s="73"/>
      <c r="D225" s="1062"/>
      <c r="E225" s="7"/>
      <c r="F225" s="7"/>
      <c r="G225" s="7"/>
      <c r="H225" s="7"/>
      <c r="I225" s="1062"/>
      <c r="J225" s="1062"/>
      <c r="K225" s="7"/>
      <c r="L225" s="7"/>
      <c r="M225" s="7"/>
      <c r="N225" s="7"/>
      <c r="O225" s="7"/>
      <c r="P225" s="7"/>
      <c r="Q225" s="7"/>
      <c r="R225" s="7"/>
      <c r="S225" s="7"/>
      <c r="T225" s="7"/>
      <c r="U225" s="7"/>
      <c r="V225" s="7"/>
      <c r="W225" s="7"/>
      <c r="X225" s="7"/>
      <c r="Y225" s="7"/>
      <c r="Z225" s="7"/>
    </row>
    <row r="226" spans="1:26" ht="12.75" customHeight="1">
      <c r="A226" s="1062"/>
      <c r="B226" s="1062"/>
      <c r="C226" s="73"/>
      <c r="D226" s="1062"/>
      <c r="E226" s="7"/>
      <c r="F226" s="7"/>
      <c r="G226" s="7"/>
      <c r="H226" s="7"/>
      <c r="I226" s="1062"/>
      <c r="J226" s="1062"/>
      <c r="K226" s="7"/>
      <c r="L226" s="7"/>
      <c r="M226" s="7"/>
      <c r="N226" s="7"/>
      <c r="O226" s="7"/>
      <c r="P226" s="7"/>
      <c r="Q226" s="7"/>
      <c r="R226" s="7"/>
      <c r="S226" s="7"/>
      <c r="T226" s="7"/>
      <c r="U226" s="7"/>
      <c r="V226" s="7"/>
      <c r="W226" s="7"/>
      <c r="X226" s="7"/>
      <c r="Y226" s="7"/>
      <c r="Z226" s="7"/>
    </row>
    <row r="227" spans="1:26" ht="12.75" customHeight="1">
      <c r="A227" s="1062"/>
      <c r="B227" s="1062"/>
      <c r="C227" s="73"/>
      <c r="D227" s="1062"/>
      <c r="E227" s="7"/>
      <c r="F227" s="7"/>
      <c r="G227" s="7"/>
      <c r="H227" s="7"/>
      <c r="I227" s="1062"/>
      <c r="J227" s="1062"/>
      <c r="K227" s="7"/>
      <c r="L227" s="7"/>
      <c r="M227" s="7"/>
      <c r="N227" s="7"/>
      <c r="O227" s="7"/>
      <c r="P227" s="7"/>
      <c r="Q227" s="7"/>
      <c r="R227" s="7"/>
      <c r="S227" s="7"/>
      <c r="T227" s="7"/>
      <c r="U227" s="7"/>
      <c r="V227" s="7"/>
      <c r="W227" s="7"/>
      <c r="X227" s="7"/>
      <c r="Y227" s="7"/>
      <c r="Z227" s="7"/>
    </row>
    <row r="228" spans="1:26" ht="12.75" customHeight="1">
      <c r="A228" s="1062"/>
      <c r="B228" s="1062"/>
      <c r="C228" s="73"/>
      <c r="D228" s="1062"/>
      <c r="E228" s="7"/>
      <c r="F228" s="7"/>
      <c r="G228" s="7"/>
      <c r="H228" s="7"/>
      <c r="I228" s="1062"/>
      <c r="J228" s="1062"/>
      <c r="K228" s="7"/>
      <c r="L228" s="7"/>
      <c r="M228" s="7"/>
      <c r="N228" s="7"/>
      <c r="O228" s="7"/>
      <c r="P228" s="7"/>
      <c r="Q228" s="7"/>
      <c r="R228" s="7"/>
      <c r="S228" s="7"/>
      <c r="T228" s="7"/>
      <c r="U228" s="7"/>
      <c r="V228" s="7"/>
      <c r="W228" s="7"/>
      <c r="X228" s="7"/>
      <c r="Y228" s="7"/>
      <c r="Z228" s="7"/>
    </row>
    <row r="229" spans="1:26" ht="12.75" customHeight="1">
      <c r="A229" s="1062"/>
      <c r="B229" s="1062"/>
      <c r="C229" s="73"/>
      <c r="D229" s="1062"/>
      <c r="E229" s="7"/>
      <c r="F229" s="7"/>
      <c r="G229" s="7"/>
      <c r="H229" s="7"/>
      <c r="I229" s="1062"/>
      <c r="J229" s="1062"/>
      <c r="K229" s="7"/>
      <c r="L229" s="7"/>
      <c r="M229" s="7"/>
      <c r="N229" s="7"/>
      <c r="O229" s="7"/>
      <c r="P229" s="7"/>
      <c r="Q229" s="7"/>
      <c r="R229" s="7"/>
      <c r="S229" s="7"/>
      <c r="T229" s="7"/>
      <c r="U229" s="7"/>
      <c r="V229" s="7"/>
      <c r="W229" s="7"/>
      <c r="X229" s="7"/>
      <c r="Y229" s="7"/>
      <c r="Z229" s="7"/>
    </row>
    <row r="230" spans="1:26" ht="12.75" customHeight="1">
      <c r="A230" s="1062"/>
      <c r="B230" s="1062"/>
      <c r="C230" s="73"/>
      <c r="D230" s="1062"/>
      <c r="E230" s="7"/>
      <c r="F230" s="7"/>
      <c r="G230" s="7"/>
      <c r="H230" s="7"/>
      <c r="I230" s="1062"/>
      <c r="J230" s="1062"/>
      <c r="K230" s="7"/>
      <c r="L230" s="7"/>
      <c r="M230" s="7"/>
      <c r="N230" s="7"/>
      <c r="O230" s="7"/>
      <c r="P230" s="7"/>
      <c r="Q230" s="7"/>
      <c r="R230" s="7"/>
      <c r="S230" s="7"/>
      <c r="T230" s="7"/>
      <c r="U230" s="7"/>
      <c r="V230" s="7"/>
      <c r="W230" s="7"/>
      <c r="X230" s="7"/>
      <c r="Y230" s="7"/>
      <c r="Z230" s="7"/>
    </row>
    <row r="231" spans="1:26" ht="12.75" customHeight="1">
      <c r="A231" s="1062"/>
      <c r="B231" s="1062"/>
      <c r="C231" s="73"/>
      <c r="D231" s="1062"/>
      <c r="E231" s="7"/>
      <c r="F231" s="7"/>
      <c r="G231" s="7"/>
      <c r="H231" s="7"/>
      <c r="I231" s="1062"/>
      <c r="J231" s="1062"/>
      <c r="K231" s="7"/>
      <c r="L231" s="7"/>
      <c r="M231" s="7"/>
      <c r="N231" s="7"/>
      <c r="O231" s="7"/>
      <c r="P231" s="7"/>
      <c r="Q231" s="7"/>
      <c r="R231" s="7"/>
      <c r="S231" s="7"/>
      <c r="T231" s="7"/>
      <c r="U231" s="7"/>
      <c r="V231" s="7"/>
      <c r="W231" s="7"/>
      <c r="X231" s="7"/>
      <c r="Y231" s="7"/>
      <c r="Z231" s="7"/>
    </row>
    <row r="232" spans="1:26" ht="12.75" customHeight="1">
      <c r="A232" s="1062"/>
      <c r="B232" s="1062"/>
      <c r="C232" s="73"/>
      <c r="D232" s="1062"/>
      <c r="E232" s="7"/>
      <c r="F232" s="7"/>
      <c r="G232" s="7"/>
      <c r="H232" s="7"/>
      <c r="I232" s="1062"/>
      <c r="J232" s="1062"/>
      <c r="K232" s="7"/>
      <c r="L232" s="7"/>
      <c r="M232" s="7"/>
      <c r="N232" s="7"/>
      <c r="O232" s="7"/>
      <c r="P232" s="7"/>
      <c r="Q232" s="7"/>
      <c r="R232" s="7"/>
      <c r="S232" s="7"/>
      <c r="T232" s="7"/>
      <c r="U232" s="7"/>
      <c r="V232" s="7"/>
      <c r="W232" s="7"/>
      <c r="X232" s="7"/>
      <c r="Y232" s="7"/>
      <c r="Z232" s="7"/>
    </row>
    <row r="233" spans="1:26" ht="12.75" customHeight="1">
      <c r="A233" s="1062"/>
      <c r="B233" s="1062"/>
      <c r="C233" s="73"/>
      <c r="D233" s="1062"/>
      <c r="E233" s="7"/>
      <c r="F233" s="7"/>
      <c r="G233" s="7"/>
      <c r="H233" s="7"/>
      <c r="I233" s="1062"/>
      <c r="J233" s="1062"/>
      <c r="K233" s="7"/>
      <c r="L233" s="7"/>
      <c r="M233" s="7"/>
      <c r="N233" s="7"/>
      <c r="O233" s="7"/>
      <c r="P233" s="7"/>
      <c r="Q233" s="7"/>
      <c r="R233" s="7"/>
      <c r="S233" s="7"/>
      <c r="T233" s="7"/>
      <c r="U233" s="7"/>
      <c r="V233" s="7"/>
      <c r="W233" s="7"/>
      <c r="X233" s="7"/>
      <c r="Y233" s="7"/>
      <c r="Z233" s="7"/>
    </row>
    <row r="234" spans="1:26" ht="12.75" customHeight="1">
      <c r="A234" s="1062"/>
      <c r="B234" s="1062"/>
      <c r="C234" s="73"/>
      <c r="D234" s="1062"/>
      <c r="E234" s="7"/>
      <c r="F234" s="7"/>
      <c r="G234" s="7"/>
      <c r="H234" s="7"/>
      <c r="I234" s="1062"/>
      <c r="J234" s="1062"/>
      <c r="K234" s="7"/>
      <c r="L234" s="7"/>
      <c r="M234" s="7"/>
      <c r="N234" s="7"/>
      <c r="O234" s="7"/>
      <c r="P234" s="7"/>
      <c r="Q234" s="7"/>
      <c r="R234" s="7"/>
      <c r="S234" s="7"/>
      <c r="T234" s="7"/>
      <c r="U234" s="7"/>
      <c r="V234" s="7"/>
      <c r="W234" s="7"/>
      <c r="X234" s="7"/>
      <c r="Y234" s="7"/>
      <c r="Z234" s="7"/>
    </row>
    <row r="235" spans="1:26" ht="12.75" customHeight="1">
      <c r="A235" s="1062"/>
      <c r="B235" s="1062"/>
      <c r="C235" s="73"/>
      <c r="D235" s="1062"/>
      <c r="E235" s="7"/>
      <c r="F235" s="7"/>
      <c r="G235" s="7"/>
      <c r="H235" s="7"/>
      <c r="I235" s="1062"/>
      <c r="J235" s="1062"/>
      <c r="K235" s="7"/>
      <c r="L235" s="7"/>
      <c r="M235" s="7"/>
      <c r="N235" s="7"/>
      <c r="O235" s="7"/>
      <c r="P235" s="7"/>
      <c r="Q235" s="7"/>
      <c r="R235" s="7"/>
      <c r="S235" s="7"/>
      <c r="T235" s="7"/>
      <c r="U235" s="7"/>
      <c r="V235" s="7"/>
      <c r="W235" s="7"/>
      <c r="X235" s="7"/>
      <c r="Y235" s="7"/>
      <c r="Z235" s="7"/>
    </row>
    <row r="236" spans="1:26" ht="12.75" customHeight="1">
      <c r="A236" s="1062"/>
      <c r="B236" s="1062"/>
      <c r="C236" s="73"/>
      <c r="D236" s="1062"/>
      <c r="E236" s="7"/>
      <c r="F236" s="7"/>
      <c r="G236" s="7"/>
      <c r="H236" s="7"/>
      <c r="I236" s="1062"/>
      <c r="J236" s="1062"/>
      <c r="K236" s="7"/>
      <c r="L236" s="7"/>
      <c r="M236" s="7"/>
      <c r="N236" s="7"/>
      <c r="O236" s="7"/>
      <c r="P236" s="7"/>
      <c r="Q236" s="7"/>
      <c r="R236" s="7"/>
      <c r="S236" s="7"/>
      <c r="T236" s="7"/>
      <c r="U236" s="7"/>
      <c r="V236" s="7"/>
      <c r="W236" s="7"/>
      <c r="X236" s="7"/>
      <c r="Y236" s="7"/>
      <c r="Z236" s="7"/>
    </row>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36"/>
  <mergeCells count="2">
    <mergeCell ref="A1:K1"/>
    <mergeCell ref="E3:H3"/>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dimension ref="A1:Z1000"/>
  <sheetViews>
    <sheetView workbookViewId="0">
      <pane xSplit="3" ySplit="6" topLeftCell="D7" activePane="bottomRight" state="frozen"/>
      <selection pane="topRight" activeCell="D1" sqref="D1"/>
      <selection pane="bottomLeft" activeCell="A7" sqref="A7"/>
      <selection pane="bottomRight" activeCell="D7" sqref="D7"/>
    </sheetView>
  </sheetViews>
  <sheetFormatPr defaultColWidth="14.42578125" defaultRowHeight="15" customHeight="1"/>
  <cols>
    <col min="1" max="1" width="10.5703125" customWidth="1"/>
    <col min="2" max="2" width="10.42578125" customWidth="1"/>
    <col min="3" max="3" width="48.42578125" customWidth="1"/>
    <col min="4" max="5" width="12.42578125" customWidth="1"/>
    <col min="6" max="7" width="12.140625" customWidth="1"/>
    <col min="8" max="8" width="15.140625" customWidth="1"/>
    <col min="9" max="9" width="12.5703125" customWidth="1"/>
    <col min="10" max="10" width="6.85546875" customWidth="1"/>
    <col min="11" max="11" width="13.7109375" customWidth="1"/>
    <col min="12" max="12" width="45.28515625" customWidth="1"/>
    <col min="13" max="26" width="8.7109375" customWidth="1"/>
  </cols>
  <sheetData>
    <row r="1" spans="1:26" ht="12.75" customHeight="1">
      <c r="A1" s="1168" t="s">
        <v>145</v>
      </c>
      <c r="B1" s="1160"/>
      <c r="C1" s="1158"/>
      <c r="D1" s="1169" t="s">
        <v>146</v>
      </c>
      <c r="E1" s="1158"/>
      <c r="F1" s="1169" t="s">
        <v>147</v>
      </c>
      <c r="G1" s="1158"/>
      <c r="H1" s="59"/>
      <c r="I1" s="59"/>
    </row>
    <row r="2" spans="1:26" ht="12.75" customHeight="1">
      <c r="A2" s="2" t="str">
        <f>HYPERLINK("#Index!D2", "Index Pg")</f>
        <v>Index Pg</v>
      </c>
      <c r="B2" s="4"/>
      <c r="C2" s="60" t="str">
        <f>HYPERLINK("#'Budget Summary II'!A3:B5", "Budget Summary II")</f>
        <v>Budget Summary II</v>
      </c>
      <c r="D2" s="61">
        <f>I6-F2</f>
        <v>0</v>
      </c>
      <c r="E2" s="62"/>
      <c r="F2" s="61">
        <f>I33+I39+I49+I72+I75+I82+I89+I93+I97+I153+I169+I195+I199+I218+I227+I262</f>
        <v>0</v>
      </c>
      <c r="G2" s="62"/>
      <c r="H2" s="6"/>
      <c r="I2" s="6"/>
      <c r="J2" s="7"/>
      <c r="K2" s="7"/>
      <c r="L2" s="7"/>
      <c r="M2" s="7"/>
      <c r="N2" s="7"/>
      <c r="O2" s="7"/>
      <c r="P2" s="7"/>
      <c r="Q2" s="7"/>
      <c r="R2" s="7"/>
      <c r="S2" s="7"/>
      <c r="T2" s="7"/>
      <c r="U2" s="7"/>
      <c r="V2" s="7"/>
      <c r="W2" s="7"/>
      <c r="X2" s="7"/>
      <c r="Y2" s="7"/>
      <c r="Z2" s="7"/>
    </row>
    <row r="3" spans="1:26" ht="12.75" customHeight="1">
      <c r="A3" s="2"/>
      <c r="B3" s="4"/>
      <c r="C3" s="60"/>
      <c r="D3" s="61">
        <f>H6-F3</f>
        <v>149.58655999999999</v>
      </c>
      <c r="E3" s="62"/>
      <c r="F3" s="61">
        <f>H33+H39+H49+H72+H75+H82+H89+H93+H97+H153+H169+H195+H199+H218+H227+H262</f>
        <v>16</v>
      </c>
      <c r="G3" s="62"/>
      <c r="H3" s="6"/>
      <c r="I3" s="6"/>
      <c r="J3" s="7"/>
      <c r="K3" s="7"/>
      <c r="L3" s="7"/>
      <c r="M3" s="7"/>
      <c r="N3" s="7"/>
      <c r="O3" s="7"/>
      <c r="P3" s="7"/>
      <c r="Q3" s="7"/>
      <c r="R3" s="7"/>
      <c r="S3" s="7"/>
      <c r="T3" s="7"/>
      <c r="U3" s="7"/>
      <c r="V3" s="7"/>
      <c r="W3" s="7"/>
      <c r="X3" s="7"/>
      <c r="Y3" s="7"/>
      <c r="Z3" s="7"/>
    </row>
    <row r="4" spans="1:26" ht="12" customHeight="1">
      <c r="A4" s="63" t="s">
        <v>150</v>
      </c>
      <c r="B4" s="63" t="s">
        <v>151</v>
      </c>
      <c r="C4" s="63" t="s">
        <v>12</v>
      </c>
      <c r="D4" s="1170" t="s">
        <v>152</v>
      </c>
      <c r="E4" s="1158"/>
      <c r="F4" s="1170" t="s">
        <v>153</v>
      </c>
      <c r="G4" s="1158"/>
      <c r="H4" s="63" t="s">
        <v>154</v>
      </c>
      <c r="I4" s="63" t="s">
        <v>155</v>
      </c>
      <c r="K4" s="1167"/>
      <c r="L4" s="1167"/>
    </row>
    <row r="5" spans="1:26" ht="12.75" customHeight="1">
      <c r="A5" s="63"/>
      <c r="B5" s="63"/>
      <c r="C5" s="63"/>
      <c r="D5" s="63" t="s">
        <v>156</v>
      </c>
      <c r="E5" s="63" t="s">
        <v>155</v>
      </c>
      <c r="F5" s="63" t="s">
        <v>156</v>
      </c>
      <c r="G5" s="63" t="s">
        <v>155</v>
      </c>
      <c r="H5" s="63"/>
      <c r="I5" s="63"/>
      <c r="K5" s="1154"/>
      <c r="L5" s="1154"/>
    </row>
    <row r="6" spans="1:26" ht="12.75" customHeight="1">
      <c r="A6" s="64"/>
      <c r="B6" s="64"/>
      <c r="C6" s="64" t="s">
        <v>157</v>
      </c>
      <c r="D6" s="65">
        <f>'NUHM-Non Metro Abst'!M5</f>
        <v>165.58655999999999</v>
      </c>
      <c r="E6" s="65">
        <f>'NUHM-Non Metro Abst'!P5</f>
        <v>0</v>
      </c>
      <c r="F6" s="65">
        <f>'NUHM Metro Abst'!M5</f>
        <v>0</v>
      </c>
      <c r="G6" s="65">
        <f>'NUHM Metro Abst'!P5</f>
        <v>0</v>
      </c>
      <c r="H6" s="65">
        <f t="shared" ref="H6:I6" si="0">D6+F6</f>
        <v>165.58655999999999</v>
      </c>
      <c r="I6" s="65">
        <f t="shared" si="0"/>
        <v>0</v>
      </c>
      <c r="K6" s="66"/>
      <c r="L6" s="66"/>
    </row>
    <row r="7" spans="1:26" ht="12.75" customHeight="1">
      <c r="A7" s="64" t="s">
        <v>158</v>
      </c>
      <c r="B7" s="64"/>
      <c r="C7" s="64" t="s">
        <v>160</v>
      </c>
      <c r="D7" s="65">
        <f>'NUHM-Non Metro Abst'!M6</f>
        <v>1.6</v>
      </c>
      <c r="E7" s="65">
        <f>'NUHM-Non Metro Abst'!P6</f>
        <v>0</v>
      </c>
      <c r="F7" s="65">
        <f>'NUHM Metro Abst'!M6</f>
        <v>0</v>
      </c>
      <c r="G7" s="65">
        <f>'NUHM Metro Abst'!P6</f>
        <v>0</v>
      </c>
      <c r="H7" s="65">
        <f t="shared" ref="H7:I7" si="1">D7+F7</f>
        <v>1.6</v>
      </c>
      <c r="I7" s="65">
        <f t="shared" si="1"/>
        <v>0</v>
      </c>
      <c r="K7" s="66"/>
      <c r="L7" s="66"/>
    </row>
    <row r="8" spans="1:26" ht="12.75" customHeight="1">
      <c r="A8" s="67" t="s">
        <v>161</v>
      </c>
      <c r="B8" s="67"/>
      <c r="C8" s="67" t="s">
        <v>163</v>
      </c>
      <c r="D8" s="68">
        <f>'NUHM-Non Metro Abst'!M7</f>
        <v>1</v>
      </c>
      <c r="E8" s="68">
        <f>'NUHM-Non Metro Abst'!P7</f>
        <v>0</v>
      </c>
      <c r="F8" s="68">
        <f>'NUHM Metro Abst'!M7</f>
        <v>0</v>
      </c>
      <c r="G8" s="68">
        <f>'NUHM Metro Abst'!P7</f>
        <v>0</v>
      </c>
      <c r="H8" s="68">
        <f t="shared" ref="H8:I8" si="2">D8+F8</f>
        <v>1</v>
      </c>
      <c r="I8" s="68">
        <f t="shared" si="2"/>
        <v>0</v>
      </c>
      <c r="K8" s="69"/>
      <c r="L8" s="69"/>
    </row>
    <row r="9" spans="1:26" ht="12.75" customHeight="1">
      <c r="A9" s="70" t="s">
        <v>165</v>
      </c>
      <c r="B9" s="4" t="s">
        <v>166</v>
      </c>
      <c r="C9" s="4" t="s">
        <v>167</v>
      </c>
      <c r="D9" s="71">
        <f>'NUHM-Non Metro Abst'!M8</f>
        <v>1</v>
      </c>
      <c r="E9" s="71">
        <f>'NUHM-Non Metro Abst'!P8</f>
        <v>0</v>
      </c>
      <c r="F9" s="71">
        <f>'NUHM Metro Abst'!M8</f>
        <v>0</v>
      </c>
      <c r="G9" s="71">
        <f>'NUHM Metro Abst'!P8</f>
        <v>0</v>
      </c>
      <c r="H9" s="71">
        <f t="shared" ref="H9:I9" si="3">D9+F9</f>
        <v>1</v>
      </c>
      <c r="I9" s="71">
        <f t="shared" si="3"/>
        <v>0</v>
      </c>
      <c r="K9" s="72"/>
      <c r="L9" s="73"/>
    </row>
    <row r="10" spans="1:26" ht="12.75" customHeight="1">
      <c r="A10" s="70" t="s">
        <v>168</v>
      </c>
      <c r="B10" s="4"/>
      <c r="C10" s="4" t="s">
        <v>169</v>
      </c>
      <c r="D10" s="71">
        <f>'NUHM-Non Metro Abst'!M9</f>
        <v>0</v>
      </c>
      <c r="E10" s="71">
        <f>'NUHM-Non Metro Abst'!P9</f>
        <v>0</v>
      </c>
      <c r="F10" s="71">
        <f>'NUHM Metro Abst'!M9</f>
        <v>0</v>
      </c>
      <c r="G10" s="71">
        <f>'NUHM Metro Abst'!P9</f>
        <v>0</v>
      </c>
      <c r="H10" s="71">
        <f t="shared" ref="H10:I10" si="4">D10+F10</f>
        <v>0</v>
      </c>
      <c r="I10" s="71">
        <f t="shared" si="4"/>
        <v>0</v>
      </c>
      <c r="K10" s="72"/>
      <c r="L10" s="73"/>
    </row>
    <row r="11" spans="1:26" ht="12.75" customHeight="1">
      <c r="A11" s="70" t="s">
        <v>170</v>
      </c>
      <c r="B11" s="4"/>
      <c r="C11" s="4" t="s">
        <v>171</v>
      </c>
      <c r="D11" s="71">
        <f>'NUHM-Non Metro Abst'!M10</f>
        <v>0</v>
      </c>
      <c r="E11" s="71">
        <f>'NUHM-Non Metro Abst'!P10</f>
        <v>0</v>
      </c>
      <c r="F11" s="71">
        <f>'NUHM Metro Abst'!M10</f>
        <v>0</v>
      </c>
      <c r="G11" s="71">
        <f>'NUHM Metro Abst'!P10</f>
        <v>0</v>
      </c>
      <c r="H11" s="71">
        <f t="shared" ref="H11:I11" si="5">D11+F11</f>
        <v>0</v>
      </c>
      <c r="I11" s="71">
        <f t="shared" si="5"/>
        <v>0</v>
      </c>
      <c r="K11" s="72"/>
      <c r="L11" s="73"/>
    </row>
    <row r="12" spans="1:26" ht="12.75" customHeight="1">
      <c r="A12" s="70" t="s">
        <v>172</v>
      </c>
      <c r="B12" s="74"/>
      <c r="C12" s="4" t="s">
        <v>173</v>
      </c>
      <c r="D12" s="75"/>
      <c r="E12" s="75"/>
      <c r="F12" s="75"/>
      <c r="G12" s="75"/>
      <c r="H12" s="76"/>
      <c r="I12" s="76"/>
      <c r="K12" s="72"/>
      <c r="L12" s="73"/>
    </row>
    <row r="13" spans="1:26" ht="12.75" customHeight="1">
      <c r="A13" s="70" t="s">
        <v>176</v>
      </c>
      <c r="B13" s="74"/>
      <c r="C13" s="4" t="s">
        <v>54</v>
      </c>
      <c r="D13" s="75"/>
      <c r="E13" s="75"/>
      <c r="F13" s="75"/>
      <c r="G13" s="75"/>
      <c r="H13" s="76"/>
      <c r="I13" s="76"/>
      <c r="K13" s="72"/>
      <c r="L13" s="73"/>
    </row>
    <row r="14" spans="1:26" ht="12.75" customHeight="1">
      <c r="A14" s="70" t="s">
        <v>177</v>
      </c>
      <c r="B14" s="74"/>
      <c r="C14" s="4" t="s">
        <v>62</v>
      </c>
      <c r="D14" s="75"/>
      <c r="E14" s="75"/>
      <c r="F14" s="75"/>
      <c r="G14" s="75"/>
      <c r="H14" s="76"/>
      <c r="I14" s="76"/>
      <c r="K14" s="72"/>
      <c r="L14" s="73"/>
    </row>
    <row r="15" spans="1:26" ht="12.75" customHeight="1">
      <c r="A15" s="67" t="s">
        <v>178</v>
      </c>
      <c r="B15" s="67"/>
      <c r="C15" s="67" t="s">
        <v>179</v>
      </c>
      <c r="D15" s="68">
        <f>'NUHM-Non Metro Abst'!M14</f>
        <v>0.6</v>
      </c>
      <c r="E15" s="68">
        <f>'NUHM-Non Metro Abst'!P14</f>
        <v>0</v>
      </c>
      <c r="F15" s="68">
        <f>'NUHM Metro Abst'!M14</f>
        <v>0</v>
      </c>
      <c r="G15" s="68">
        <f>'NUHM Metro Abst'!P14</f>
        <v>0</v>
      </c>
      <c r="H15" s="68">
        <f t="shared" ref="H15:I15" si="6">D15+F15</f>
        <v>0.6</v>
      </c>
      <c r="I15" s="68">
        <f t="shared" si="6"/>
        <v>0</v>
      </c>
      <c r="K15" s="69"/>
      <c r="L15" s="69"/>
    </row>
    <row r="16" spans="1:26" ht="12.75" customHeight="1">
      <c r="A16" s="70" t="s">
        <v>180</v>
      </c>
      <c r="B16" s="70" t="s">
        <v>181</v>
      </c>
      <c r="C16" s="70" t="s">
        <v>182</v>
      </c>
      <c r="D16" s="71">
        <f>'NUHM-Non Metro Abst'!M15</f>
        <v>0.6</v>
      </c>
      <c r="E16" s="71">
        <f>'NUHM-Non Metro Abst'!P15</f>
        <v>0</v>
      </c>
      <c r="F16" s="71">
        <f>'NUHM Metro Abst'!M15</f>
        <v>0</v>
      </c>
      <c r="G16" s="71">
        <f>'NUHM Metro Abst'!P15</f>
        <v>0</v>
      </c>
      <c r="H16" s="71">
        <f t="shared" ref="H16:I16" si="7">D16+F16</f>
        <v>0.6</v>
      </c>
      <c r="I16" s="71">
        <f t="shared" si="7"/>
        <v>0</v>
      </c>
      <c r="K16" s="72"/>
      <c r="L16" s="72"/>
    </row>
    <row r="17" spans="1:12" ht="12.75" customHeight="1">
      <c r="A17" s="70" t="s">
        <v>183</v>
      </c>
      <c r="B17" s="70" t="s">
        <v>184</v>
      </c>
      <c r="C17" s="70" t="s">
        <v>185</v>
      </c>
      <c r="D17" s="71">
        <f>'NUHM-Non Metro Abst'!M16</f>
        <v>0</v>
      </c>
      <c r="E17" s="71">
        <f>'NUHM-Non Metro Abst'!P16</f>
        <v>0</v>
      </c>
      <c r="F17" s="71">
        <f>'NUHM Metro Abst'!M16</f>
        <v>0</v>
      </c>
      <c r="G17" s="71">
        <f>'NUHM Metro Abst'!P16</f>
        <v>0</v>
      </c>
      <c r="H17" s="71">
        <f t="shared" ref="H17:I17" si="8">D17+F17</f>
        <v>0</v>
      </c>
      <c r="I17" s="71">
        <f t="shared" si="8"/>
        <v>0</v>
      </c>
      <c r="K17" s="72"/>
      <c r="L17" s="72"/>
    </row>
    <row r="18" spans="1:12" ht="12.75" customHeight="1">
      <c r="A18" s="70" t="s">
        <v>187</v>
      </c>
      <c r="B18" s="70" t="s">
        <v>188</v>
      </c>
      <c r="C18" s="70" t="s">
        <v>189</v>
      </c>
      <c r="D18" s="71">
        <f>'NUHM-Non Metro Abst'!M17</f>
        <v>0</v>
      </c>
      <c r="E18" s="71">
        <f>'NUHM-Non Metro Abst'!P17</f>
        <v>0</v>
      </c>
      <c r="F18" s="71">
        <f>'NUHM Metro Abst'!M17</f>
        <v>0</v>
      </c>
      <c r="G18" s="71">
        <f>'NUHM Metro Abst'!P17</f>
        <v>0</v>
      </c>
      <c r="H18" s="71">
        <f t="shared" ref="H18:I18" si="9">D18+F18</f>
        <v>0</v>
      </c>
      <c r="I18" s="71">
        <f t="shared" si="9"/>
        <v>0</v>
      </c>
      <c r="K18" s="72"/>
      <c r="L18" s="72"/>
    </row>
    <row r="19" spans="1:12" ht="12.75" customHeight="1">
      <c r="A19" s="70" t="s">
        <v>190</v>
      </c>
      <c r="B19" s="74"/>
      <c r="C19" s="4" t="s">
        <v>171</v>
      </c>
      <c r="D19" s="71">
        <f>'NUHM-Non Metro Abst'!M18</f>
        <v>0</v>
      </c>
      <c r="E19" s="71">
        <f>'NUHM-Non Metro Abst'!P18</f>
        <v>0</v>
      </c>
      <c r="F19" s="71">
        <f>'NUHM Metro Abst'!M18</f>
        <v>0</v>
      </c>
      <c r="G19" s="71">
        <f>'NUHM Metro Abst'!P18</f>
        <v>0</v>
      </c>
      <c r="H19" s="71">
        <f t="shared" ref="H19:I19" si="10">D19+F19</f>
        <v>0</v>
      </c>
      <c r="I19" s="71">
        <f t="shared" si="10"/>
        <v>0</v>
      </c>
      <c r="K19" s="72"/>
      <c r="L19" s="73"/>
    </row>
    <row r="20" spans="1:12" ht="12.75" customHeight="1">
      <c r="A20" s="64" t="s">
        <v>191</v>
      </c>
      <c r="B20" s="64"/>
      <c r="C20" s="64" t="s">
        <v>16</v>
      </c>
      <c r="D20" s="65">
        <f>'NUHM-Non Metro Abst'!M19</f>
        <v>0.56000000000000005</v>
      </c>
      <c r="E20" s="65">
        <f>'NUHM-Non Metro Abst'!P19</f>
        <v>0</v>
      </c>
      <c r="F20" s="65">
        <f>'NUHM Metro Abst'!M19</f>
        <v>0</v>
      </c>
      <c r="G20" s="65">
        <f>'NUHM Metro Abst'!P19</f>
        <v>0</v>
      </c>
      <c r="H20" s="65">
        <f t="shared" ref="H20:I20" si="11">D20+F20</f>
        <v>0.56000000000000005</v>
      </c>
      <c r="I20" s="65">
        <f t="shared" si="11"/>
        <v>0</v>
      </c>
      <c r="K20" s="66"/>
      <c r="L20" s="66"/>
    </row>
    <row r="21" spans="1:12" ht="12.75" customHeight="1">
      <c r="A21" s="67" t="s">
        <v>192</v>
      </c>
      <c r="B21" s="67"/>
      <c r="C21" s="67" t="s">
        <v>193</v>
      </c>
      <c r="D21" s="68">
        <f>'NUHM-Non Metro Abst'!M20</f>
        <v>0</v>
      </c>
      <c r="E21" s="68">
        <f>'NUHM-Non Metro Abst'!P20</f>
        <v>0</v>
      </c>
      <c r="F21" s="68">
        <f>'NUHM Metro Abst'!M20</f>
        <v>0</v>
      </c>
      <c r="G21" s="68">
        <f>'NUHM Metro Abst'!P20</f>
        <v>0</v>
      </c>
      <c r="H21" s="68">
        <f t="shared" ref="H21:I21" si="12">D21+F21</f>
        <v>0</v>
      </c>
      <c r="I21" s="68">
        <f t="shared" si="12"/>
        <v>0</v>
      </c>
      <c r="K21" s="69"/>
      <c r="L21" s="69"/>
    </row>
    <row r="22" spans="1:12" ht="12.75" customHeight="1">
      <c r="A22" s="70" t="s">
        <v>194</v>
      </c>
      <c r="B22" s="70" t="s">
        <v>195</v>
      </c>
      <c r="C22" s="70" t="s">
        <v>196</v>
      </c>
      <c r="D22" s="71">
        <f>'NUHM-Non Metro Abst'!M21</f>
        <v>0</v>
      </c>
      <c r="E22" s="71">
        <f>'NUHM-Non Metro Abst'!P21</f>
        <v>0</v>
      </c>
      <c r="F22" s="71">
        <f>'NUHM Metro Abst'!M21</f>
        <v>0</v>
      </c>
      <c r="G22" s="71">
        <f>'NUHM Metro Abst'!P21</f>
        <v>0</v>
      </c>
      <c r="H22" s="71">
        <f t="shared" ref="H22:I22" si="13">D22+F22</f>
        <v>0</v>
      </c>
      <c r="I22" s="71">
        <f t="shared" si="13"/>
        <v>0</v>
      </c>
      <c r="K22" s="72"/>
      <c r="L22" s="72"/>
    </row>
    <row r="23" spans="1:12" ht="12.75" customHeight="1">
      <c r="A23" s="70" t="s">
        <v>197</v>
      </c>
      <c r="B23" s="74"/>
      <c r="C23" s="4" t="s">
        <v>171</v>
      </c>
      <c r="D23" s="71">
        <f>'NUHM-Non Metro Abst'!M22</f>
        <v>0</v>
      </c>
      <c r="E23" s="71">
        <f>'NUHM-Non Metro Abst'!P22</f>
        <v>0</v>
      </c>
      <c r="F23" s="71">
        <f>'NUHM Metro Abst'!M22</f>
        <v>0</v>
      </c>
      <c r="G23" s="71">
        <f>'NUHM Metro Abst'!P22</f>
        <v>0</v>
      </c>
      <c r="H23" s="71">
        <f t="shared" ref="H23:I23" si="14">D23+F23</f>
        <v>0</v>
      </c>
      <c r="I23" s="71">
        <f t="shared" si="14"/>
        <v>0</v>
      </c>
      <c r="K23" s="72"/>
      <c r="L23" s="73"/>
    </row>
    <row r="24" spans="1:12" ht="12.75" customHeight="1">
      <c r="A24" s="67" t="s">
        <v>198</v>
      </c>
      <c r="B24" s="67"/>
      <c r="C24" s="67" t="s">
        <v>199</v>
      </c>
      <c r="D24" s="68">
        <f>'NUHM-Non Metro Abst'!M23</f>
        <v>0</v>
      </c>
      <c r="E24" s="68">
        <f>'NUHM-Non Metro Abst'!P23</f>
        <v>0</v>
      </c>
      <c r="F24" s="68">
        <f>'NUHM Metro Abst'!M23</f>
        <v>0</v>
      </c>
      <c r="G24" s="68">
        <f>'NUHM Metro Abst'!P23</f>
        <v>0</v>
      </c>
      <c r="H24" s="68">
        <f t="shared" ref="H24:I24" si="15">D24+F24</f>
        <v>0</v>
      </c>
      <c r="I24" s="68">
        <f t="shared" si="15"/>
        <v>0</v>
      </c>
      <c r="K24" s="69"/>
      <c r="L24" s="69"/>
    </row>
    <row r="25" spans="1:12" ht="12.75" customHeight="1">
      <c r="A25" s="70" t="s">
        <v>200</v>
      </c>
      <c r="B25" s="70" t="s">
        <v>201</v>
      </c>
      <c r="C25" s="70" t="s">
        <v>202</v>
      </c>
      <c r="D25" s="71">
        <f>'NUHM-Non Metro Abst'!M24</f>
        <v>0</v>
      </c>
      <c r="E25" s="71">
        <f>'NUHM-Non Metro Abst'!P24</f>
        <v>0</v>
      </c>
      <c r="F25" s="71">
        <f>'NUHM Metro Abst'!M24</f>
        <v>0</v>
      </c>
      <c r="G25" s="71">
        <f>'NUHM Metro Abst'!P24</f>
        <v>0</v>
      </c>
      <c r="H25" s="71">
        <f t="shared" ref="H25:I25" si="16">D25+F25</f>
        <v>0</v>
      </c>
      <c r="I25" s="71">
        <f t="shared" si="16"/>
        <v>0</v>
      </c>
      <c r="K25" s="72"/>
      <c r="L25" s="72"/>
    </row>
    <row r="26" spans="1:12" ht="12.75" customHeight="1">
      <c r="A26" s="70" t="s">
        <v>203</v>
      </c>
      <c r="B26" s="70"/>
      <c r="C26" s="70" t="s">
        <v>171</v>
      </c>
      <c r="D26" s="71">
        <f>'NUHM-Non Metro Abst'!M25</f>
        <v>0</v>
      </c>
      <c r="E26" s="71">
        <f>'NUHM-Non Metro Abst'!P25</f>
        <v>0</v>
      </c>
      <c r="F26" s="71">
        <f>'NUHM Metro Abst'!M25</f>
        <v>0</v>
      </c>
      <c r="G26" s="71">
        <f>'NUHM Metro Abst'!P25</f>
        <v>0</v>
      </c>
      <c r="H26" s="71">
        <f t="shared" ref="H26:I26" si="17">D26+F26</f>
        <v>0</v>
      </c>
      <c r="I26" s="71">
        <f t="shared" si="17"/>
        <v>0</v>
      </c>
      <c r="K26" s="72"/>
      <c r="L26" s="72"/>
    </row>
    <row r="27" spans="1:12" ht="12.75" customHeight="1">
      <c r="A27" s="67" t="s">
        <v>204</v>
      </c>
      <c r="B27" s="67"/>
      <c r="C27" s="67" t="s">
        <v>205</v>
      </c>
      <c r="D27" s="68">
        <f>'NUHM-Non Metro Abst'!M26</f>
        <v>0.56000000000000005</v>
      </c>
      <c r="E27" s="68">
        <f>'NUHM-Non Metro Abst'!P26</f>
        <v>0</v>
      </c>
      <c r="F27" s="68">
        <f>'NUHM Metro Abst'!M26</f>
        <v>0</v>
      </c>
      <c r="G27" s="68">
        <f>'NUHM Metro Abst'!P26</f>
        <v>0</v>
      </c>
      <c r="H27" s="68">
        <f t="shared" ref="H27:I27" si="18">D27+F27</f>
        <v>0.56000000000000005</v>
      </c>
      <c r="I27" s="68">
        <f t="shared" si="18"/>
        <v>0</v>
      </c>
      <c r="K27" s="69"/>
      <c r="L27" s="69"/>
    </row>
    <row r="28" spans="1:12" ht="12.75" customHeight="1">
      <c r="A28" s="70" t="s">
        <v>206</v>
      </c>
      <c r="B28" s="70" t="s">
        <v>207</v>
      </c>
      <c r="C28" s="70" t="s">
        <v>208</v>
      </c>
      <c r="D28" s="71">
        <f>'NUHM-Non Metro Abst'!M27</f>
        <v>0.24</v>
      </c>
      <c r="E28" s="71">
        <f>'NUHM-Non Metro Abst'!P27</f>
        <v>0</v>
      </c>
      <c r="F28" s="71">
        <f>'NUHM Metro Abst'!M27</f>
        <v>0</v>
      </c>
      <c r="G28" s="71">
        <f>'NUHM Metro Abst'!P27</f>
        <v>0</v>
      </c>
      <c r="H28" s="71">
        <f t="shared" ref="H28:I28" si="19">D28+F28</f>
        <v>0.24</v>
      </c>
      <c r="I28" s="71">
        <f t="shared" si="19"/>
        <v>0</v>
      </c>
      <c r="K28" s="72"/>
      <c r="L28" s="72"/>
    </row>
    <row r="29" spans="1:12" ht="12.75" customHeight="1">
      <c r="A29" s="70" t="s">
        <v>209</v>
      </c>
      <c r="B29" s="70" t="s">
        <v>210</v>
      </c>
      <c r="C29" s="70" t="s">
        <v>211</v>
      </c>
      <c r="D29" s="71">
        <f>'NUHM-Non Metro Abst'!M28</f>
        <v>0.32</v>
      </c>
      <c r="E29" s="71">
        <f>'NUHM-Non Metro Abst'!P28</f>
        <v>0</v>
      </c>
      <c r="F29" s="71">
        <f>'NUHM Metro Abst'!M28</f>
        <v>0</v>
      </c>
      <c r="G29" s="71">
        <f>'NUHM Metro Abst'!P28</f>
        <v>0</v>
      </c>
      <c r="H29" s="71">
        <f t="shared" ref="H29:I29" si="20">D29+F29</f>
        <v>0.32</v>
      </c>
      <c r="I29" s="71">
        <f t="shared" si="20"/>
        <v>0</v>
      </c>
      <c r="K29" s="72"/>
      <c r="L29" s="72"/>
    </row>
    <row r="30" spans="1:12" ht="12.75" customHeight="1">
      <c r="A30" s="70" t="s">
        <v>212</v>
      </c>
      <c r="B30" s="4" t="s">
        <v>166</v>
      </c>
      <c r="C30" s="4" t="s">
        <v>167</v>
      </c>
      <c r="D30" s="71">
        <f>'NUHM-Non Metro Abst'!M29</f>
        <v>0</v>
      </c>
      <c r="E30" s="71">
        <f>'NUHM-Non Metro Abst'!P29</f>
        <v>0</v>
      </c>
      <c r="F30" s="71">
        <f>'NUHM Metro Abst'!M29</f>
        <v>0</v>
      </c>
      <c r="G30" s="71">
        <f>'NUHM Metro Abst'!P29</f>
        <v>0</v>
      </c>
      <c r="H30" s="71">
        <f t="shared" ref="H30:I30" si="21">D30+F30</f>
        <v>0</v>
      </c>
      <c r="I30" s="71">
        <f t="shared" si="21"/>
        <v>0</v>
      </c>
      <c r="K30" s="72"/>
      <c r="L30" s="73"/>
    </row>
    <row r="31" spans="1:12" ht="12.75" customHeight="1">
      <c r="A31" s="70" t="s">
        <v>213</v>
      </c>
      <c r="B31" s="74"/>
      <c r="C31" s="4" t="s">
        <v>169</v>
      </c>
      <c r="D31" s="71">
        <f>'NUHM-Non Metro Abst'!M30</f>
        <v>0</v>
      </c>
      <c r="E31" s="71">
        <f>'NUHM-Non Metro Abst'!P30</f>
        <v>0</v>
      </c>
      <c r="F31" s="71">
        <f>'NUHM Metro Abst'!M30</f>
        <v>0</v>
      </c>
      <c r="G31" s="71">
        <f>'NUHM Metro Abst'!P30</f>
        <v>0</v>
      </c>
      <c r="H31" s="71">
        <f t="shared" ref="H31:I31" si="22">D31+F31</f>
        <v>0</v>
      </c>
      <c r="I31" s="71">
        <f t="shared" si="22"/>
        <v>0</v>
      </c>
      <c r="K31" s="72"/>
      <c r="L31" s="73"/>
    </row>
    <row r="32" spans="1:12" ht="12.75" customHeight="1">
      <c r="A32" s="70" t="s">
        <v>214</v>
      </c>
      <c r="B32" s="70" t="s">
        <v>215</v>
      </c>
      <c r="C32" s="70" t="s">
        <v>216</v>
      </c>
      <c r="D32" s="71">
        <f>'NUHM-Non Metro Abst'!M31</f>
        <v>0</v>
      </c>
      <c r="E32" s="71">
        <f>'NUHM-Non Metro Abst'!P31</f>
        <v>0</v>
      </c>
      <c r="F32" s="71">
        <f>'NUHM Metro Abst'!M31</f>
        <v>0</v>
      </c>
      <c r="G32" s="71">
        <f>'NUHM Metro Abst'!P31</f>
        <v>0</v>
      </c>
      <c r="H32" s="71">
        <f t="shared" ref="H32:I32" si="23">D32+F32</f>
        <v>0</v>
      </c>
      <c r="I32" s="71">
        <f t="shared" si="23"/>
        <v>0</v>
      </c>
      <c r="K32" s="72"/>
      <c r="L32" s="72"/>
    </row>
    <row r="33" spans="1:12" ht="12.75" customHeight="1">
      <c r="A33" s="70" t="s">
        <v>217</v>
      </c>
      <c r="B33" s="70"/>
      <c r="C33" s="70" t="s">
        <v>218</v>
      </c>
      <c r="D33" s="71">
        <f>'NUHM-Non Metro Abst'!M32</f>
        <v>0</v>
      </c>
      <c r="E33" s="71">
        <f>'NUHM-Non Metro Abst'!P32</f>
        <v>0</v>
      </c>
      <c r="F33" s="71">
        <f>'NUHM Metro Abst'!M32</f>
        <v>0</v>
      </c>
      <c r="G33" s="71">
        <f>'NUHM Metro Abst'!P32</f>
        <v>0</v>
      </c>
      <c r="H33" s="71">
        <f t="shared" ref="H33:I33" si="24">D33+F33</f>
        <v>0</v>
      </c>
      <c r="I33" s="71">
        <f t="shared" si="24"/>
        <v>0</v>
      </c>
      <c r="K33" s="72"/>
      <c r="L33" s="72"/>
    </row>
    <row r="34" spans="1:12" ht="12.75" customHeight="1">
      <c r="A34" s="77" t="s">
        <v>219</v>
      </c>
      <c r="B34" s="74"/>
      <c r="C34" s="4" t="s">
        <v>171</v>
      </c>
      <c r="D34" s="71">
        <f>'NUHM-Non Metro Abst'!M33</f>
        <v>0</v>
      </c>
      <c r="E34" s="71">
        <f>'NUHM-Non Metro Abst'!P33</f>
        <v>0</v>
      </c>
      <c r="F34" s="71">
        <f>'NUHM Metro Abst'!M33</f>
        <v>0</v>
      </c>
      <c r="G34" s="71">
        <f>'NUHM Metro Abst'!P33</f>
        <v>0</v>
      </c>
      <c r="H34" s="71">
        <f t="shared" ref="H34:I34" si="25">D34+F34</f>
        <v>0</v>
      </c>
      <c r="I34" s="71">
        <f t="shared" si="25"/>
        <v>0</v>
      </c>
      <c r="K34" s="77"/>
      <c r="L34" s="73"/>
    </row>
    <row r="35" spans="1:12" ht="12.75" customHeight="1">
      <c r="A35" s="64" t="s">
        <v>220</v>
      </c>
      <c r="B35" s="64"/>
      <c r="C35" s="64" t="s">
        <v>221</v>
      </c>
      <c r="D35" s="65">
        <f>'NUHM-Non Metro Abst'!M34</f>
        <v>0.60000000000000009</v>
      </c>
      <c r="E35" s="65">
        <f>'NUHM-Non Metro Abst'!P34</f>
        <v>0</v>
      </c>
      <c r="F35" s="65">
        <f>'NUHM Metro Abst'!M34</f>
        <v>0</v>
      </c>
      <c r="G35" s="65">
        <f>'NUHM Metro Abst'!P34</f>
        <v>0</v>
      </c>
      <c r="H35" s="65">
        <f t="shared" ref="H35:I35" si="26">D35+F35</f>
        <v>0.60000000000000009</v>
      </c>
      <c r="I35" s="65">
        <f t="shared" si="26"/>
        <v>0</v>
      </c>
      <c r="K35" s="66"/>
      <c r="L35" s="66"/>
    </row>
    <row r="36" spans="1:12" ht="12.75" customHeight="1">
      <c r="A36" s="67" t="s">
        <v>222</v>
      </c>
      <c r="B36" s="67"/>
      <c r="C36" s="67" t="s">
        <v>223</v>
      </c>
      <c r="D36" s="68">
        <f>'NUHM-Non Metro Abst'!M35</f>
        <v>0</v>
      </c>
      <c r="E36" s="68">
        <f>'NUHM-Non Metro Abst'!P35</f>
        <v>0</v>
      </c>
      <c r="F36" s="68">
        <f>'NUHM Metro Abst'!M35</f>
        <v>0</v>
      </c>
      <c r="G36" s="68">
        <f>'NUHM Metro Abst'!P35</f>
        <v>0</v>
      </c>
      <c r="H36" s="68">
        <f t="shared" ref="H36:I36" si="27">D36+F36</f>
        <v>0</v>
      </c>
      <c r="I36" s="68">
        <f t="shared" si="27"/>
        <v>0</v>
      </c>
      <c r="K36" s="69"/>
      <c r="L36" s="69"/>
    </row>
    <row r="37" spans="1:12" ht="12.75" customHeight="1">
      <c r="A37" s="78" t="s">
        <v>224</v>
      </c>
      <c r="B37" s="78" t="s">
        <v>225</v>
      </c>
      <c r="C37" s="78" t="s">
        <v>226</v>
      </c>
      <c r="D37" s="79">
        <f>'NUHM-Non Metro Abst'!M36</f>
        <v>0</v>
      </c>
      <c r="E37" s="79">
        <f>'NUHM-Non Metro Abst'!P36</f>
        <v>0</v>
      </c>
      <c r="F37" s="79">
        <f>'NUHM Metro Abst'!M36</f>
        <v>0</v>
      </c>
      <c r="G37" s="79">
        <f>'NUHM Metro Abst'!P36</f>
        <v>0</v>
      </c>
      <c r="H37" s="79">
        <f t="shared" ref="H37:I37" si="28">D37+F37</f>
        <v>0</v>
      </c>
      <c r="I37" s="79">
        <f t="shared" si="28"/>
        <v>0</v>
      </c>
      <c r="K37" s="69"/>
      <c r="L37" s="69"/>
    </row>
    <row r="38" spans="1:12" ht="12.75" customHeight="1">
      <c r="A38" s="70" t="s">
        <v>227</v>
      </c>
      <c r="B38" s="70" t="s">
        <v>228</v>
      </c>
      <c r="C38" s="70" t="s">
        <v>229</v>
      </c>
      <c r="D38" s="71">
        <f>'NUHM-Non Metro Abst'!M37</f>
        <v>0</v>
      </c>
      <c r="E38" s="71">
        <f>'NUHM-Non Metro Abst'!P37</f>
        <v>0</v>
      </c>
      <c r="F38" s="71">
        <f>'NUHM Metro Abst'!M37</f>
        <v>0</v>
      </c>
      <c r="G38" s="71">
        <f>'NUHM Metro Abst'!P37</f>
        <v>0</v>
      </c>
      <c r="H38" s="71">
        <f t="shared" ref="H38:I38" si="29">D38+F38</f>
        <v>0</v>
      </c>
      <c r="I38" s="71">
        <f t="shared" si="29"/>
        <v>0</v>
      </c>
      <c r="K38" s="72"/>
      <c r="L38" s="72"/>
    </row>
    <row r="39" spans="1:12" ht="12.75" customHeight="1">
      <c r="A39" s="70" t="s">
        <v>230</v>
      </c>
      <c r="B39" s="70"/>
      <c r="C39" s="70" t="s">
        <v>231</v>
      </c>
      <c r="D39" s="71">
        <f>'NUHM-Non Metro Abst'!M38</f>
        <v>0</v>
      </c>
      <c r="E39" s="71">
        <f>'NUHM-Non Metro Abst'!P38</f>
        <v>0</v>
      </c>
      <c r="F39" s="71">
        <f>'NUHM Metro Abst'!M38</f>
        <v>0</v>
      </c>
      <c r="G39" s="71">
        <f>'NUHM Metro Abst'!P38</f>
        <v>0</v>
      </c>
      <c r="H39" s="71">
        <f t="shared" ref="H39:I39" si="30">D39+F39</f>
        <v>0</v>
      </c>
      <c r="I39" s="71">
        <f t="shared" si="30"/>
        <v>0</v>
      </c>
      <c r="K39" s="72"/>
      <c r="L39" s="72"/>
    </row>
    <row r="40" spans="1:12" ht="12.75" customHeight="1">
      <c r="A40" s="70" t="s">
        <v>232</v>
      </c>
      <c r="B40" s="70" t="s">
        <v>233</v>
      </c>
      <c r="C40" s="70" t="s">
        <v>234</v>
      </c>
      <c r="D40" s="71">
        <f>'NUHM-Non Metro Abst'!M39</f>
        <v>0</v>
      </c>
      <c r="E40" s="71">
        <f>'NUHM-Non Metro Abst'!P39</f>
        <v>0</v>
      </c>
      <c r="F40" s="71">
        <f>'NUHM Metro Abst'!M39</f>
        <v>0</v>
      </c>
      <c r="G40" s="71">
        <f>'NUHM Metro Abst'!P39</f>
        <v>0</v>
      </c>
      <c r="H40" s="71">
        <f t="shared" ref="H40:I40" si="31">D40+F40</f>
        <v>0</v>
      </c>
      <c r="I40" s="71">
        <f t="shared" si="31"/>
        <v>0</v>
      </c>
      <c r="K40" s="72"/>
      <c r="L40" s="72"/>
    </row>
    <row r="41" spans="1:12" ht="12.75" customHeight="1">
      <c r="A41" s="70" t="s">
        <v>235</v>
      </c>
      <c r="B41" s="70"/>
      <c r="C41" s="70" t="s">
        <v>171</v>
      </c>
      <c r="D41" s="71">
        <f>'NUHM-Non Metro Abst'!M40</f>
        <v>0</v>
      </c>
      <c r="E41" s="71">
        <f>'NUHM-Non Metro Abst'!P40</f>
        <v>0</v>
      </c>
      <c r="F41" s="71">
        <f>'NUHM Metro Abst'!M40</f>
        <v>0</v>
      </c>
      <c r="G41" s="71">
        <f>'NUHM Metro Abst'!P40</f>
        <v>0</v>
      </c>
      <c r="H41" s="71">
        <f t="shared" ref="H41:I41" si="32">D41+F41</f>
        <v>0</v>
      </c>
      <c r="I41" s="71">
        <f t="shared" si="32"/>
        <v>0</v>
      </c>
      <c r="K41" s="72"/>
      <c r="L41" s="72"/>
    </row>
    <row r="42" spans="1:12" ht="12.75" customHeight="1">
      <c r="A42" s="78" t="s">
        <v>236</v>
      </c>
      <c r="B42" s="78" t="s">
        <v>237</v>
      </c>
      <c r="C42" s="78" t="s">
        <v>238</v>
      </c>
      <c r="D42" s="79">
        <f>'NUHM-Non Metro Abst'!M41</f>
        <v>0</v>
      </c>
      <c r="E42" s="79">
        <f>'NUHM-Non Metro Abst'!P41</f>
        <v>0</v>
      </c>
      <c r="F42" s="79">
        <f>'NUHM Metro Abst'!M41</f>
        <v>0</v>
      </c>
      <c r="G42" s="79">
        <f>'NUHM Metro Abst'!P41</f>
        <v>0</v>
      </c>
      <c r="H42" s="79">
        <f t="shared" ref="H42:I42" si="33">D42+F42</f>
        <v>0</v>
      </c>
      <c r="I42" s="79">
        <f t="shared" si="33"/>
        <v>0</v>
      </c>
      <c r="K42" s="69"/>
      <c r="L42" s="69"/>
    </row>
    <row r="43" spans="1:12" ht="12.75" customHeight="1">
      <c r="A43" s="78" t="s">
        <v>239</v>
      </c>
      <c r="B43" s="78"/>
      <c r="C43" s="78" t="s">
        <v>240</v>
      </c>
      <c r="D43" s="79">
        <f>'NUHM-Non Metro Abst'!M42</f>
        <v>0</v>
      </c>
      <c r="E43" s="79">
        <f>'NUHM-Non Metro Abst'!P42</f>
        <v>0</v>
      </c>
      <c r="F43" s="79">
        <f>'NUHM Metro Abst'!M42</f>
        <v>0</v>
      </c>
      <c r="G43" s="79">
        <f>'NUHM Metro Abst'!P42</f>
        <v>0</v>
      </c>
      <c r="H43" s="79">
        <f t="shared" ref="H43:I43" si="34">D43+F43</f>
        <v>0</v>
      </c>
      <c r="I43" s="79">
        <f t="shared" si="34"/>
        <v>0</v>
      </c>
      <c r="K43" s="69"/>
      <c r="L43" s="69"/>
    </row>
    <row r="44" spans="1:12" ht="12.75" customHeight="1">
      <c r="A44" s="70" t="s">
        <v>241</v>
      </c>
      <c r="B44" s="4" t="s">
        <v>242</v>
      </c>
      <c r="C44" s="4" t="s">
        <v>243</v>
      </c>
      <c r="D44" s="71">
        <f>'NUHM-Non Metro Abst'!M43</f>
        <v>0</v>
      </c>
      <c r="E44" s="71">
        <f>'NUHM-Non Metro Abst'!P43</f>
        <v>0</v>
      </c>
      <c r="F44" s="71">
        <f>'NUHM Metro Abst'!M43</f>
        <v>0</v>
      </c>
      <c r="G44" s="71">
        <f>'NUHM Metro Abst'!P43</f>
        <v>0</v>
      </c>
      <c r="H44" s="71">
        <f t="shared" ref="H44:I44" si="35">D44+F44</f>
        <v>0</v>
      </c>
      <c r="I44" s="71">
        <f t="shared" si="35"/>
        <v>0</v>
      </c>
      <c r="K44" s="72"/>
      <c r="L44" s="73"/>
    </row>
    <row r="45" spans="1:12" ht="12.75" customHeight="1">
      <c r="A45" s="67" t="s">
        <v>244</v>
      </c>
      <c r="B45" s="67"/>
      <c r="C45" s="67" t="s">
        <v>245</v>
      </c>
      <c r="D45" s="68">
        <f>'NUHM-Non Metro Abst'!M44</f>
        <v>0.60000000000000009</v>
      </c>
      <c r="E45" s="68">
        <f>'NUHM-Non Metro Abst'!P44</f>
        <v>0</v>
      </c>
      <c r="F45" s="68">
        <f>'NUHM Metro Abst'!M44</f>
        <v>0</v>
      </c>
      <c r="G45" s="68">
        <f>'NUHM Metro Abst'!P44</f>
        <v>0</v>
      </c>
      <c r="H45" s="68">
        <f t="shared" ref="H45:I45" si="36">D45+F45</f>
        <v>0.60000000000000009</v>
      </c>
      <c r="I45" s="68">
        <f t="shared" si="36"/>
        <v>0</v>
      </c>
      <c r="K45" s="69"/>
      <c r="L45" s="69"/>
    </row>
    <row r="46" spans="1:12" ht="12.75" customHeight="1">
      <c r="A46" s="78" t="s">
        <v>246</v>
      </c>
      <c r="B46" s="78" t="s">
        <v>247</v>
      </c>
      <c r="C46" s="78" t="s">
        <v>248</v>
      </c>
      <c r="D46" s="79">
        <f>'NUHM-Non Metro Abst'!M45</f>
        <v>0.60000000000000009</v>
      </c>
      <c r="E46" s="79">
        <f>'NUHM-Non Metro Abst'!P45</f>
        <v>0</v>
      </c>
      <c r="F46" s="79">
        <f>'NUHM Metro Abst'!M45</f>
        <v>0</v>
      </c>
      <c r="G46" s="79">
        <f>'NUHM Metro Abst'!P45</f>
        <v>0</v>
      </c>
      <c r="H46" s="79">
        <f t="shared" ref="H46:I46" si="37">D46+F46</f>
        <v>0.60000000000000009</v>
      </c>
      <c r="I46" s="79">
        <f t="shared" si="37"/>
        <v>0</v>
      </c>
      <c r="K46" s="69"/>
      <c r="L46" s="69"/>
    </row>
    <row r="47" spans="1:12" ht="12.75" customHeight="1">
      <c r="A47" s="70" t="s">
        <v>249</v>
      </c>
      <c r="B47" s="70" t="s">
        <v>250</v>
      </c>
      <c r="C47" s="70" t="s">
        <v>251</v>
      </c>
      <c r="D47" s="71">
        <f>'NUHM-Non Metro Abst'!M46</f>
        <v>0.60000000000000009</v>
      </c>
      <c r="E47" s="71">
        <f>'NUHM-Non Metro Abst'!P46</f>
        <v>0</v>
      </c>
      <c r="F47" s="71">
        <f>'NUHM Metro Abst'!M46</f>
        <v>0</v>
      </c>
      <c r="G47" s="71">
        <f>'NUHM Metro Abst'!P46</f>
        <v>0</v>
      </c>
      <c r="H47" s="71">
        <f t="shared" ref="H47:I47" si="38">D47+F47</f>
        <v>0.60000000000000009</v>
      </c>
      <c r="I47" s="71">
        <f t="shared" si="38"/>
        <v>0</v>
      </c>
      <c r="K47" s="72"/>
      <c r="L47" s="72"/>
    </row>
    <row r="48" spans="1:12" ht="12.75" customHeight="1">
      <c r="A48" s="70" t="s">
        <v>252</v>
      </c>
      <c r="B48" s="70" t="s">
        <v>253</v>
      </c>
      <c r="C48" s="70" t="s">
        <v>254</v>
      </c>
      <c r="D48" s="71">
        <f>'NUHM-Non Metro Abst'!M47</f>
        <v>0</v>
      </c>
      <c r="E48" s="71">
        <f>'NUHM-Non Metro Abst'!P47</f>
        <v>0</v>
      </c>
      <c r="F48" s="71">
        <f>'NUHM Metro Abst'!M47</f>
        <v>0</v>
      </c>
      <c r="G48" s="71">
        <f>'NUHM Metro Abst'!P47</f>
        <v>0</v>
      </c>
      <c r="H48" s="71">
        <f t="shared" ref="H48:I48" si="39">D48+F48</f>
        <v>0</v>
      </c>
      <c r="I48" s="71">
        <f t="shared" si="39"/>
        <v>0</v>
      </c>
      <c r="K48" s="72"/>
      <c r="L48" s="72"/>
    </row>
    <row r="49" spans="1:12" ht="12.75" customHeight="1">
      <c r="A49" s="70" t="s">
        <v>255</v>
      </c>
      <c r="B49" s="70"/>
      <c r="C49" s="70" t="s">
        <v>256</v>
      </c>
      <c r="D49" s="71">
        <f>'NUHM-Non Metro Abst'!M48</f>
        <v>0</v>
      </c>
      <c r="E49" s="71">
        <f>'NUHM-Non Metro Abst'!P48</f>
        <v>0</v>
      </c>
      <c r="F49" s="71">
        <f>'NUHM Metro Abst'!M48</f>
        <v>0</v>
      </c>
      <c r="G49" s="71">
        <f>'NUHM Metro Abst'!P48</f>
        <v>0</v>
      </c>
      <c r="H49" s="71">
        <f t="shared" ref="H49:I49" si="40">D49+F49</f>
        <v>0</v>
      </c>
      <c r="I49" s="71">
        <f t="shared" si="40"/>
        <v>0</v>
      </c>
      <c r="K49" s="72"/>
      <c r="L49" s="72"/>
    </row>
    <row r="50" spans="1:12" ht="12.75" customHeight="1">
      <c r="A50" s="70" t="s">
        <v>257</v>
      </c>
      <c r="B50" s="74"/>
      <c r="C50" s="4" t="s">
        <v>258</v>
      </c>
      <c r="D50" s="76">
        <f>'NUHM-Non Metro Abst'!M49</f>
        <v>0</v>
      </c>
      <c r="E50" s="76">
        <f>'NUHM-Non Metro Abst'!P49</f>
        <v>0</v>
      </c>
      <c r="F50" s="76">
        <f>'NUHM Metro Abst'!M49</f>
        <v>0</v>
      </c>
      <c r="G50" s="76">
        <f>'NUHM Metro Abst'!P49</f>
        <v>0</v>
      </c>
      <c r="H50" s="76"/>
      <c r="I50" s="76"/>
      <c r="K50" s="72"/>
      <c r="L50" s="73"/>
    </row>
    <row r="51" spans="1:12" ht="12.75" customHeight="1">
      <c r="A51" s="64" t="s">
        <v>259</v>
      </c>
      <c r="B51" s="64"/>
      <c r="C51" s="64" t="s">
        <v>260</v>
      </c>
      <c r="D51" s="65">
        <f>'NUHM-Non Metro Abst'!M50</f>
        <v>1.8</v>
      </c>
      <c r="E51" s="65">
        <f>'NUHM-Non Metro Abst'!P50</f>
        <v>0</v>
      </c>
      <c r="F51" s="65">
        <f>'NUHM Metro Abst'!M50</f>
        <v>0</v>
      </c>
      <c r="G51" s="65">
        <f>'NUHM Metro Abst'!P50</f>
        <v>0</v>
      </c>
      <c r="H51" s="65">
        <f t="shared" ref="H51:I51" si="41">D51+F51</f>
        <v>1.8</v>
      </c>
      <c r="I51" s="65">
        <f t="shared" si="41"/>
        <v>0</v>
      </c>
      <c r="K51" s="66"/>
      <c r="L51" s="66"/>
    </row>
    <row r="52" spans="1:12" ht="12.75" customHeight="1">
      <c r="A52" s="67" t="s">
        <v>261</v>
      </c>
      <c r="B52" s="67" t="s">
        <v>262</v>
      </c>
      <c r="C52" s="67" t="s">
        <v>263</v>
      </c>
      <c r="D52" s="68">
        <f>'NUHM-Non Metro Abst'!M51</f>
        <v>1.2</v>
      </c>
      <c r="E52" s="68">
        <f>'NUHM-Non Metro Abst'!P51</f>
        <v>0</v>
      </c>
      <c r="F52" s="68">
        <f>'NUHM Metro Abst'!M51</f>
        <v>0</v>
      </c>
      <c r="G52" s="68">
        <f>'NUHM Metro Abst'!P51</f>
        <v>0</v>
      </c>
      <c r="H52" s="68">
        <f t="shared" ref="H52:I52" si="42">D52+F52</f>
        <v>1.2</v>
      </c>
      <c r="I52" s="68">
        <f t="shared" si="42"/>
        <v>0</v>
      </c>
      <c r="K52" s="69"/>
      <c r="L52" s="69"/>
    </row>
    <row r="53" spans="1:12" ht="12.75" customHeight="1">
      <c r="A53" s="70" t="s">
        <v>264</v>
      </c>
      <c r="B53" s="70" t="s">
        <v>265</v>
      </c>
      <c r="C53" s="70" t="s">
        <v>266</v>
      </c>
      <c r="D53" s="71">
        <f>'NUHM-Non Metro Abst'!M52</f>
        <v>1.2</v>
      </c>
      <c r="E53" s="71">
        <f>'NUHM-Non Metro Abst'!P52</f>
        <v>0</v>
      </c>
      <c r="F53" s="71">
        <f>'NUHM Metro Abst'!M52</f>
        <v>0</v>
      </c>
      <c r="G53" s="71">
        <f>'NUHM Metro Abst'!P52</f>
        <v>0</v>
      </c>
      <c r="H53" s="71">
        <f t="shared" ref="H53:I53" si="43">D53+F53</f>
        <v>1.2</v>
      </c>
      <c r="I53" s="71">
        <f t="shared" si="43"/>
        <v>0</v>
      </c>
      <c r="K53" s="72"/>
      <c r="L53" s="72"/>
    </row>
    <row r="54" spans="1:12" ht="12.75" customHeight="1">
      <c r="A54" s="70" t="s">
        <v>267</v>
      </c>
      <c r="B54" s="70" t="s">
        <v>268</v>
      </c>
      <c r="C54" s="70" t="s">
        <v>269</v>
      </c>
      <c r="D54" s="71">
        <f>'NUHM-Non Metro Abst'!M53</f>
        <v>0</v>
      </c>
      <c r="E54" s="71">
        <f>'NUHM-Non Metro Abst'!P53</f>
        <v>0</v>
      </c>
      <c r="F54" s="71">
        <f>'NUHM Metro Abst'!M53</f>
        <v>0</v>
      </c>
      <c r="G54" s="71">
        <f>'NUHM Metro Abst'!P53</f>
        <v>0</v>
      </c>
      <c r="H54" s="71">
        <f t="shared" ref="H54:I54" si="44">D54+F54</f>
        <v>0</v>
      </c>
      <c r="I54" s="71">
        <f t="shared" si="44"/>
        <v>0</v>
      </c>
      <c r="K54" s="72"/>
      <c r="L54" s="72"/>
    </row>
    <row r="55" spans="1:12" ht="12.75" customHeight="1">
      <c r="A55" s="67" t="s">
        <v>270</v>
      </c>
      <c r="B55" s="67" t="s">
        <v>271</v>
      </c>
      <c r="C55" s="67" t="s">
        <v>272</v>
      </c>
      <c r="D55" s="68">
        <f>'NUHM-Non Metro Abst'!M54</f>
        <v>0</v>
      </c>
      <c r="E55" s="68">
        <f>'NUHM-Non Metro Abst'!P54</f>
        <v>0</v>
      </c>
      <c r="F55" s="68">
        <f>'NUHM Metro Abst'!M54</f>
        <v>0</v>
      </c>
      <c r="G55" s="68">
        <f>'NUHM Metro Abst'!P54</f>
        <v>0</v>
      </c>
      <c r="H55" s="68">
        <f t="shared" ref="H55:I55" si="45">D55+F55</f>
        <v>0</v>
      </c>
      <c r="I55" s="68">
        <f t="shared" si="45"/>
        <v>0</v>
      </c>
      <c r="K55" s="69"/>
      <c r="L55" s="69"/>
    </row>
    <row r="56" spans="1:12" ht="12.75" customHeight="1">
      <c r="A56" s="67" t="s">
        <v>273</v>
      </c>
      <c r="B56" s="67" t="s">
        <v>274</v>
      </c>
      <c r="C56" s="67" t="s">
        <v>275</v>
      </c>
      <c r="D56" s="68">
        <f>'NUHM-Non Metro Abst'!M55</f>
        <v>0</v>
      </c>
      <c r="E56" s="68">
        <f>'NUHM-Non Metro Abst'!P55</f>
        <v>0</v>
      </c>
      <c r="F56" s="68">
        <f>'NUHM Metro Abst'!M55</f>
        <v>0</v>
      </c>
      <c r="G56" s="68">
        <f>'NUHM Metro Abst'!P55</f>
        <v>0</v>
      </c>
      <c r="H56" s="68">
        <f t="shared" ref="H56:I56" si="46">D56+F56</f>
        <v>0</v>
      </c>
      <c r="I56" s="68">
        <f t="shared" si="46"/>
        <v>0</v>
      </c>
      <c r="K56" s="69"/>
      <c r="L56" s="69"/>
    </row>
    <row r="57" spans="1:12" ht="12.75" customHeight="1">
      <c r="A57" s="67" t="s">
        <v>276</v>
      </c>
      <c r="B57" s="67" t="s">
        <v>277</v>
      </c>
      <c r="C57" s="67" t="s">
        <v>278</v>
      </c>
      <c r="D57" s="68">
        <f>'NUHM-Non Metro Abst'!M56</f>
        <v>0.60000000000000009</v>
      </c>
      <c r="E57" s="68">
        <f>'NUHM-Non Metro Abst'!P56</f>
        <v>0</v>
      </c>
      <c r="F57" s="68">
        <f>'NUHM Metro Abst'!M56</f>
        <v>0</v>
      </c>
      <c r="G57" s="68">
        <f>'NUHM Metro Abst'!P56</f>
        <v>0</v>
      </c>
      <c r="H57" s="68">
        <f t="shared" ref="H57:I57" si="47">D57+F57</f>
        <v>0.60000000000000009</v>
      </c>
      <c r="I57" s="68">
        <f t="shared" si="47"/>
        <v>0</v>
      </c>
      <c r="K57" s="69"/>
      <c r="L57" s="69"/>
    </row>
    <row r="58" spans="1:12" ht="12.75" customHeight="1">
      <c r="A58" s="64" t="s">
        <v>279</v>
      </c>
      <c r="B58" s="64"/>
      <c r="C58" s="64" t="s">
        <v>20</v>
      </c>
      <c r="D58" s="65">
        <f>'NUHM-Non Metro Abst'!M57</f>
        <v>3.2</v>
      </c>
      <c r="E58" s="65">
        <f>'NUHM-Non Metro Abst'!P57</f>
        <v>0</v>
      </c>
      <c r="F58" s="65">
        <f>'NUHM Metro Abst'!M57</f>
        <v>0</v>
      </c>
      <c r="G58" s="65">
        <f>'NUHM Metro Abst'!P57</f>
        <v>0</v>
      </c>
      <c r="H58" s="65">
        <f t="shared" ref="H58:I58" si="48">D58+F58</f>
        <v>3.2</v>
      </c>
      <c r="I58" s="65">
        <f t="shared" si="48"/>
        <v>0</v>
      </c>
      <c r="K58" s="66"/>
      <c r="L58" s="66"/>
    </row>
    <row r="59" spans="1:12" ht="12.75" customHeight="1">
      <c r="A59" s="67" t="s">
        <v>280</v>
      </c>
      <c r="B59" s="67"/>
      <c r="C59" s="67" t="s">
        <v>281</v>
      </c>
      <c r="D59" s="68">
        <f>'NUHM-Non Metro Abst'!M58</f>
        <v>1.2000000000000002</v>
      </c>
      <c r="E59" s="68">
        <f>'NUHM-Non Metro Abst'!P58</f>
        <v>0</v>
      </c>
      <c r="F59" s="68">
        <f>'NUHM Metro Abst'!M58</f>
        <v>0</v>
      </c>
      <c r="G59" s="68">
        <f>'NUHM Metro Abst'!P58</f>
        <v>0</v>
      </c>
      <c r="H59" s="68">
        <f t="shared" ref="H59:I59" si="49">D59+F59</f>
        <v>1.2000000000000002</v>
      </c>
      <c r="I59" s="68">
        <f t="shared" si="49"/>
        <v>0</v>
      </c>
      <c r="K59" s="69"/>
      <c r="L59" s="69"/>
    </row>
    <row r="60" spans="1:12" ht="12.75" customHeight="1">
      <c r="A60" s="70" t="s">
        <v>282</v>
      </c>
      <c r="B60" s="74" t="s">
        <v>283</v>
      </c>
      <c r="C60" s="4" t="s">
        <v>284</v>
      </c>
      <c r="D60" s="71">
        <f>'NUHM-Non Metro Abst'!M59</f>
        <v>0</v>
      </c>
      <c r="E60" s="71">
        <f>'NUHM-Non Metro Abst'!P59</f>
        <v>0</v>
      </c>
      <c r="F60" s="71">
        <f>'NUHM Metro Abst'!M59</f>
        <v>0</v>
      </c>
      <c r="G60" s="71">
        <f>'NUHM Metro Abst'!P59</f>
        <v>0</v>
      </c>
      <c r="H60" s="71">
        <f t="shared" ref="H60:I60" si="50">D60+F60</f>
        <v>0</v>
      </c>
      <c r="I60" s="71">
        <f t="shared" si="50"/>
        <v>0</v>
      </c>
      <c r="K60" s="72"/>
      <c r="L60" s="73"/>
    </row>
    <row r="61" spans="1:12" ht="12.75" customHeight="1">
      <c r="A61" s="70" t="s">
        <v>285</v>
      </c>
      <c r="B61" s="74" t="s">
        <v>286</v>
      </c>
      <c r="C61" s="4" t="s">
        <v>287</v>
      </c>
      <c r="D61" s="71">
        <f>'NUHM-Non Metro Abst'!M60</f>
        <v>0</v>
      </c>
      <c r="E61" s="71">
        <f>'NUHM-Non Metro Abst'!P60</f>
        <v>0</v>
      </c>
      <c r="F61" s="71">
        <f>'NUHM Metro Abst'!M60</f>
        <v>0</v>
      </c>
      <c r="G61" s="71">
        <f>'NUHM Metro Abst'!P60</f>
        <v>0</v>
      </c>
      <c r="H61" s="71">
        <f t="shared" ref="H61:I61" si="51">D61+F61</f>
        <v>0</v>
      </c>
      <c r="I61" s="71">
        <f t="shared" si="51"/>
        <v>0</v>
      </c>
      <c r="K61" s="72"/>
      <c r="L61" s="73"/>
    </row>
    <row r="62" spans="1:12" ht="12.75" customHeight="1">
      <c r="A62" s="70" t="s">
        <v>288</v>
      </c>
      <c r="B62" s="74" t="s">
        <v>286</v>
      </c>
      <c r="C62" s="4" t="s">
        <v>289</v>
      </c>
      <c r="D62" s="71">
        <f>'NUHM-Non Metro Abst'!M61</f>
        <v>0</v>
      </c>
      <c r="E62" s="71">
        <f>'NUHM-Non Metro Abst'!P61</f>
        <v>0</v>
      </c>
      <c r="F62" s="71">
        <f>'NUHM Metro Abst'!M61</f>
        <v>0</v>
      </c>
      <c r="G62" s="71">
        <f>'NUHM Metro Abst'!P61</f>
        <v>0</v>
      </c>
      <c r="H62" s="71">
        <f t="shared" ref="H62:I62" si="52">D62+F62</f>
        <v>0</v>
      </c>
      <c r="I62" s="71">
        <f t="shared" si="52"/>
        <v>0</v>
      </c>
      <c r="K62" s="72"/>
      <c r="L62" s="73"/>
    </row>
    <row r="63" spans="1:12" ht="12.75" customHeight="1">
      <c r="A63" s="80" t="s">
        <v>290</v>
      </c>
      <c r="B63" s="80" t="s">
        <v>291</v>
      </c>
      <c r="C63" s="80" t="s">
        <v>292</v>
      </c>
      <c r="D63" s="71">
        <f>'NUHM-Non Metro Abst'!M62</f>
        <v>1.2000000000000002</v>
      </c>
      <c r="E63" s="71">
        <f>'NUHM-Non Metro Abst'!P62</f>
        <v>0</v>
      </c>
      <c r="F63" s="71">
        <f>'NUHM Metro Abst'!M62</f>
        <v>0</v>
      </c>
      <c r="G63" s="71">
        <f>'NUHM Metro Abst'!P62</f>
        <v>0</v>
      </c>
      <c r="H63" s="81">
        <f t="shared" ref="H63:I63" si="53">D63+F63</f>
        <v>1.2000000000000002</v>
      </c>
      <c r="I63" s="81">
        <f t="shared" si="53"/>
        <v>0</v>
      </c>
      <c r="K63" s="69"/>
      <c r="L63" s="69"/>
    </row>
    <row r="64" spans="1:12" ht="12.75" customHeight="1">
      <c r="A64" s="70" t="s">
        <v>293</v>
      </c>
      <c r="B64" s="70" t="s">
        <v>294</v>
      </c>
      <c r="C64" s="70" t="s">
        <v>295</v>
      </c>
      <c r="D64" s="71">
        <f>'NUHM-Non Metro Abst'!M63</f>
        <v>1.2000000000000002</v>
      </c>
      <c r="E64" s="71">
        <f>'NUHM-Non Metro Abst'!P63</f>
        <v>0</v>
      </c>
      <c r="F64" s="71">
        <f>'NUHM Metro Abst'!M63</f>
        <v>0</v>
      </c>
      <c r="G64" s="71">
        <f>'NUHM Metro Abst'!P63</f>
        <v>0</v>
      </c>
      <c r="H64" s="71">
        <f t="shared" ref="H64:I64" si="54">D64+F64</f>
        <v>1.2000000000000002</v>
      </c>
      <c r="I64" s="71">
        <f t="shared" si="54"/>
        <v>0</v>
      </c>
      <c r="K64" s="72"/>
      <c r="L64" s="72"/>
    </row>
    <row r="65" spans="1:12" ht="12.75" customHeight="1">
      <c r="A65" s="70" t="s">
        <v>296</v>
      </c>
      <c r="B65" s="70"/>
      <c r="C65" s="70" t="s">
        <v>297</v>
      </c>
      <c r="D65" s="71">
        <f>'NUHM-Non Metro Abst'!M64</f>
        <v>0</v>
      </c>
      <c r="E65" s="71">
        <f>'NUHM-Non Metro Abst'!P64</f>
        <v>0</v>
      </c>
      <c r="F65" s="71">
        <f>'NUHM Metro Abst'!M64</f>
        <v>0</v>
      </c>
      <c r="G65" s="71">
        <f>'NUHM Metro Abst'!P64</f>
        <v>0</v>
      </c>
      <c r="H65" s="71">
        <f t="shared" ref="H65:I65" si="55">D65+F65</f>
        <v>0</v>
      </c>
      <c r="I65" s="71">
        <f t="shared" si="55"/>
        <v>0</v>
      </c>
      <c r="K65" s="72"/>
      <c r="L65" s="72"/>
    </row>
    <row r="66" spans="1:12" ht="12.75" customHeight="1">
      <c r="A66" s="67" t="s">
        <v>298</v>
      </c>
      <c r="B66" s="67"/>
      <c r="C66" s="67" t="s">
        <v>299</v>
      </c>
      <c r="D66" s="65">
        <f>'NUHM-Non Metro Abst'!M65</f>
        <v>0</v>
      </c>
      <c r="E66" s="65">
        <f>'NUHM-Non Metro Abst'!P65</f>
        <v>0</v>
      </c>
      <c r="F66" s="65">
        <f>'NUHM Metro Abst'!M65</f>
        <v>0</v>
      </c>
      <c r="G66" s="65">
        <f>'NUHM Metro Abst'!P65</f>
        <v>0</v>
      </c>
      <c r="H66" s="68">
        <f t="shared" ref="H66:I66" si="56">D66+F66</f>
        <v>0</v>
      </c>
      <c r="I66" s="68">
        <f t="shared" si="56"/>
        <v>0</v>
      </c>
      <c r="K66" s="69"/>
      <c r="L66" s="69"/>
    </row>
    <row r="67" spans="1:12" ht="12.75" customHeight="1">
      <c r="A67" s="70" t="s">
        <v>300</v>
      </c>
      <c r="B67" s="70" t="s">
        <v>301</v>
      </c>
      <c r="C67" s="70" t="s">
        <v>284</v>
      </c>
      <c r="D67" s="71">
        <f>'NUHM-Non Metro Abst'!M66</f>
        <v>0</v>
      </c>
      <c r="E67" s="71">
        <f>'NUHM-Non Metro Abst'!P66</f>
        <v>0</v>
      </c>
      <c r="F67" s="71">
        <f>'NUHM Metro Abst'!M66</f>
        <v>0</v>
      </c>
      <c r="G67" s="71">
        <f>'NUHM Metro Abst'!P66</f>
        <v>0</v>
      </c>
      <c r="H67" s="71">
        <f t="shared" ref="H67:I67" si="57">D67+F67</f>
        <v>0</v>
      </c>
      <c r="I67" s="71">
        <f t="shared" si="57"/>
        <v>0</v>
      </c>
      <c r="K67" s="72"/>
      <c r="L67" s="72"/>
    </row>
    <row r="68" spans="1:12" ht="12.75" customHeight="1">
      <c r="A68" s="70" t="s">
        <v>302</v>
      </c>
      <c r="B68" s="70" t="s">
        <v>303</v>
      </c>
      <c r="C68" s="70" t="s">
        <v>287</v>
      </c>
      <c r="D68" s="71">
        <f>'NUHM-Non Metro Abst'!M67</f>
        <v>0</v>
      </c>
      <c r="E68" s="71">
        <f>'NUHM-Non Metro Abst'!P67</f>
        <v>0</v>
      </c>
      <c r="F68" s="71">
        <f>'NUHM Metro Abst'!M67</f>
        <v>0</v>
      </c>
      <c r="G68" s="71">
        <f>'NUHM Metro Abst'!P67</f>
        <v>0</v>
      </c>
      <c r="H68" s="71">
        <f t="shared" ref="H68:I68" si="58">D68+F68</f>
        <v>0</v>
      </c>
      <c r="I68" s="71">
        <f t="shared" si="58"/>
        <v>0</v>
      </c>
      <c r="K68" s="72"/>
      <c r="L68" s="72"/>
    </row>
    <row r="69" spans="1:12" ht="12.75" customHeight="1">
      <c r="A69" s="70" t="s">
        <v>304</v>
      </c>
      <c r="B69" s="70" t="s">
        <v>305</v>
      </c>
      <c r="C69" s="70" t="s">
        <v>306</v>
      </c>
      <c r="D69" s="71">
        <f>'NUHM-Non Metro Abst'!M68</f>
        <v>0</v>
      </c>
      <c r="E69" s="71">
        <f>'NUHM-Non Metro Abst'!P68</f>
        <v>0</v>
      </c>
      <c r="F69" s="71">
        <f>'NUHM Metro Abst'!M68</f>
        <v>0</v>
      </c>
      <c r="G69" s="71">
        <f>'NUHM Metro Abst'!P68</f>
        <v>0</v>
      </c>
      <c r="H69" s="71">
        <f t="shared" ref="H69:I69" si="59">D69+F69</f>
        <v>0</v>
      </c>
      <c r="I69" s="71">
        <f t="shared" si="59"/>
        <v>0</v>
      </c>
      <c r="K69" s="72"/>
      <c r="L69" s="72"/>
    </row>
    <row r="70" spans="1:12" ht="12.75" customHeight="1">
      <c r="A70" s="67" t="s">
        <v>307</v>
      </c>
      <c r="B70" s="67"/>
      <c r="C70" s="67" t="s">
        <v>308</v>
      </c>
      <c r="D70" s="65">
        <f>'NUHM-Non Metro Abst'!M69</f>
        <v>2</v>
      </c>
      <c r="E70" s="65">
        <f>'NUHM-Non Metro Abst'!P69</f>
        <v>0</v>
      </c>
      <c r="F70" s="65">
        <f>'NUHM Metro Abst'!M69</f>
        <v>0</v>
      </c>
      <c r="G70" s="65">
        <f>'NUHM Metro Abst'!P69</f>
        <v>0</v>
      </c>
      <c r="H70" s="68">
        <f t="shared" ref="H70:I70" si="60">D70+F70</f>
        <v>2</v>
      </c>
      <c r="I70" s="68">
        <f t="shared" si="60"/>
        <v>0</v>
      </c>
      <c r="K70" s="69"/>
      <c r="L70" s="69"/>
    </row>
    <row r="71" spans="1:12" ht="12.75" customHeight="1">
      <c r="A71" s="70" t="s">
        <v>309</v>
      </c>
      <c r="B71" s="74"/>
      <c r="C71" s="4"/>
      <c r="D71" s="81">
        <f>'NUHM-Non Metro Abst'!M70</f>
        <v>2</v>
      </c>
      <c r="E71" s="81">
        <f>'NUHM-Non Metro Abst'!P70</f>
        <v>0</v>
      </c>
      <c r="F71" s="81">
        <f>'NUHM Metro Abst'!M70</f>
        <v>0</v>
      </c>
      <c r="G71" s="81">
        <f>'NUHM Metro Abst'!P70</f>
        <v>0</v>
      </c>
      <c r="H71" s="71">
        <f t="shared" ref="H71:I71" si="61">D71+F71</f>
        <v>2</v>
      </c>
      <c r="I71" s="71">
        <f t="shared" si="61"/>
        <v>0</v>
      </c>
      <c r="K71" s="72"/>
      <c r="L71" s="73"/>
    </row>
    <row r="72" spans="1:12" ht="12.75" customHeight="1">
      <c r="A72" s="70" t="s">
        <v>310</v>
      </c>
      <c r="B72" s="82"/>
      <c r="C72" s="30" t="s">
        <v>311</v>
      </c>
      <c r="D72" s="81">
        <f>'NUHM-Non Metro Abst'!M71</f>
        <v>0</v>
      </c>
      <c r="E72" s="81">
        <f>'NUHM-Non Metro Abst'!P71</f>
        <v>0</v>
      </c>
      <c r="F72" s="81">
        <f>'NUHM Metro Abst'!M71</f>
        <v>0</v>
      </c>
      <c r="G72" s="81">
        <f>'NUHM Metro Abst'!P71</f>
        <v>0</v>
      </c>
      <c r="H72" s="81">
        <f t="shared" ref="H72:I72" si="62">D72+F72</f>
        <v>0</v>
      </c>
      <c r="I72" s="81">
        <f t="shared" si="62"/>
        <v>0</v>
      </c>
      <c r="K72" s="72"/>
      <c r="L72" s="73"/>
    </row>
    <row r="73" spans="1:12" ht="12.75" customHeight="1">
      <c r="A73" s="64" t="s">
        <v>312</v>
      </c>
      <c r="B73" s="64"/>
      <c r="C73" s="64" t="s">
        <v>21</v>
      </c>
      <c r="D73" s="65">
        <f>'NUHM-Non Metro Abst'!M72</f>
        <v>16.600000000000001</v>
      </c>
      <c r="E73" s="65">
        <f>'NUHM-Non Metro Abst'!P72</f>
        <v>0</v>
      </c>
      <c r="F73" s="65">
        <f>'NUHM Metro Abst'!M72</f>
        <v>0</v>
      </c>
      <c r="G73" s="65">
        <f>'NUHM Metro Abst'!P72</f>
        <v>0</v>
      </c>
      <c r="H73" s="65">
        <f t="shared" ref="H73:I73" si="63">D73+F73</f>
        <v>16.600000000000001</v>
      </c>
      <c r="I73" s="65">
        <f t="shared" si="63"/>
        <v>0</v>
      </c>
      <c r="K73" s="66"/>
      <c r="L73" s="66"/>
    </row>
    <row r="74" spans="1:12" ht="12.75" customHeight="1">
      <c r="A74" s="67" t="s">
        <v>313</v>
      </c>
      <c r="B74" s="67"/>
      <c r="C74" s="67" t="s">
        <v>314</v>
      </c>
      <c r="D74" s="65">
        <f>'NUHM-Non Metro Abst'!M73</f>
        <v>11</v>
      </c>
      <c r="E74" s="65">
        <f>'NUHM-Non Metro Abst'!P73</f>
        <v>0</v>
      </c>
      <c r="F74" s="65">
        <f>'NUHM Metro Abst'!M73</f>
        <v>0</v>
      </c>
      <c r="G74" s="65">
        <f>'NUHM Metro Abst'!P73</f>
        <v>0</v>
      </c>
      <c r="H74" s="68">
        <f t="shared" ref="H74:I74" si="64">D74+F74</f>
        <v>11</v>
      </c>
      <c r="I74" s="68">
        <f t="shared" si="64"/>
        <v>0</v>
      </c>
      <c r="K74" s="69"/>
      <c r="L74" s="69"/>
    </row>
    <row r="75" spans="1:12" ht="12.75" customHeight="1">
      <c r="A75" s="83" t="s">
        <v>315</v>
      </c>
      <c r="B75" s="84"/>
      <c r="C75" s="83" t="s">
        <v>316</v>
      </c>
      <c r="D75" s="81">
        <f>'NUHM-Non Metro Abst'!M74</f>
        <v>11</v>
      </c>
      <c r="E75" s="81">
        <f>'NUHM-Non Metro Abst'!P74</f>
        <v>0</v>
      </c>
      <c r="F75" s="81">
        <f>'NUHM Metro Abst'!M74</f>
        <v>0</v>
      </c>
      <c r="G75" s="81">
        <f>'NUHM Metro Abst'!P74</f>
        <v>0</v>
      </c>
      <c r="H75" s="71">
        <f t="shared" ref="H75:I75" si="65">D75+F75</f>
        <v>11</v>
      </c>
      <c r="I75" s="71">
        <f t="shared" si="65"/>
        <v>0</v>
      </c>
      <c r="K75" s="72"/>
      <c r="L75" s="72"/>
    </row>
    <row r="76" spans="1:12" ht="12.75" customHeight="1">
      <c r="A76" s="70" t="s">
        <v>317</v>
      </c>
      <c r="B76" s="70" t="s">
        <v>318</v>
      </c>
      <c r="C76" s="70" t="s">
        <v>319</v>
      </c>
      <c r="D76" s="81">
        <f>'NUHM-Non Metro Abst'!M75</f>
        <v>0</v>
      </c>
      <c r="E76" s="81">
        <f>'NUHM-Non Metro Abst'!P75</f>
        <v>0</v>
      </c>
      <c r="F76" s="81">
        <f>'NUHM Metro Abst'!M75</f>
        <v>0</v>
      </c>
      <c r="G76" s="81">
        <f>'NUHM Metro Abst'!P75</f>
        <v>0</v>
      </c>
      <c r="H76" s="71">
        <f t="shared" ref="H76:I76" si="66">D76+F76</f>
        <v>0</v>
      </c>
      <c r="I76" s="71">
        <f t="shared" si="66"/>
        <v>0</v>
      </c>
      <c r="K76" s="72"/>
      <c r="L76" s="72"/>
    </row>
    <row r="77" spans="1:12" ht="12.75" customHeight="1">
      <c r="A77" s="70" t="s">
        <v>320</v>
      </c>
      <c r="B77" s="70" t="s">
        <v>321</v>
      </c>
      <c r="C77" s="70" t="s">
        <v>322</v>
      </c>
      <c r="D77" s="81">
        <f>'NUHM-Non Metro Abst'!M76</f>
        <v>0</v>
      </c>
      <c r="E77" s="81">
        <f>'NUHM-Non Metro Abst'!P76</f>
        <v>0</v>
      </c>
      <c r="F77" s="81">
        <f>'NUHM Metro Abst'!M76</f>
        <v>0</v>
      </c>
      <c r="G77" s="81">
        <f>'NUHM Metro Abst'!P76</f>
        <v>0</v>
      </c>
      <c r="H77" s="71">
        <f t="shared" ref="H77:I77" si="67">D77+F77</f>
        <v>0</v>
      </c>
      <c r="I77" s="71">
        <f t="shared" si="67"/>
        <v>0</v>
      </c>
      <c r="K77" s="72"/>
      <c r="L77" s="72"/>
    </row>
    <row r="78" spans="1:12" ht="12.75" customHeight="1">
      <c r="A78" s="70" t="s">
        <v>323</v>
      </c>
      <c r="B78" s="70" t="s">
        <v>324</v>
      </c>
      <c r="C78" s="70" t="s">
        <v>325</v>
      </c>
      <c r="D78" s="81">
        <f>'NUHM-Non Metro Abst'!M77</f>
        <v>0</v>
      </c>
      <c r="E78" s="81">
        <f>'NUHM-Non Metro Abst'!P77</f>
        <v>0</v>
      </c>
      <c r="F78" s="81">
        <f>'NUHM Metro Abst'!M77</f>
        <v>0</v>
      </c>
      <c r="G78" s="81">
        <f>'NUHM Metro Abst'!P77</f>
        <v>0</v>
      </c>
      <c r="H78" s="71">
        <f t="shared" ref="H78:I78" si="68">D78+F78</f>
        <v>0</v>
      </c>
      <c r="I78" s="71">
        <f t="shared" si="68"/>
        <v>0</v>
      </c>
      <c r="K78" s="72"/>
      <c r="L78" s="72"/>
    </row>
    <row r="79" spans="1:12" ht="12.75" customHeight="1">
      <c r="A79" s="77" t="s">
        <v>326</v>
      </c>
      <c r="B79" s="70"/>
      <c r="C79" s="70" t="s">
        <v>297</v>
      </c>
      <c r="D79" s="81">
        <f>'NUHM-Non Metro Abst'!M78</f>
        <v>0</v>
      </c>
      <c r="E79" s="81">
        <f>'NUHM-Non Metro Abst'!P78</f>
        <v>0</v>
      </c>
      <c r="F79" s="81">
        <f>'NUHM Metro Abst'!M78</f>
        <v>0</v>
      </c>
      <c r="G79" s="81">
        <f>'NUHM Metro Abst'!P78</f>
        <v>0</v>
      </c>
      <c r="H79" s="71">
        <f t="shared" ref="H79:I79" si="69">D79+F79</f>
        <v>0</v>
      </c>
      <c r="I79" s="71">
        <f t="shared" si="69"/>
        <v>0</v>
      </c>
      <c r="K79" s="77"/>
      <c r="L79" s="72"/>
    </row>
    <row r="80" spans="1:12" ht="12.75" customHeight="1">
      <c r="A80" s="67" t="s">
        <v>327</v>
      </c>
      <c r="B80" s="67"/>
      <c r="C80" s="67" t="s">
        <v>328</v>
      </c>
      <c r="D80" s="68">
        <f>'NUHM-Non Metro Abst'!M79</f>
        <v>2</v>
      </c>
      <c r="E80" s="68">
        <f>'NUHM-Non Metro Abst'!P79</f>
        <v>0</v>
      </c>
      <c r="F80" s="68">
        <f>'NUHM Metro Abst'!M79</f>
        <v>0</v>
      </c>
      <c r="G80" s="68">
        <f>'NUHM Metro Abst'!P79</f>
        <v>0</v>
      </c>
      <c r="H80" s="68">
        <f t="shared" ref="H80:I80" si="70">D80+F80</f>
        <v>2</v>
      </c>
      <c r="I80" s="68">
        <f t="shared" si="70"/>
        <v>0</v>
      </c>
      <c r="K80" s="69"/>
      <c r="L80" s="69"/>
    </row>
    <row r="81" spans="1:12" ht="12.75" customHeight="1">
      <c r="A81" s="84" t="s">
        <v>329</v>
      </c>
      <c r="B81" s="84"/>
      <c r="C81" s="84" t="s">
        <v>330</v>
      </c>
      <c r="D81" s="81">
        <f>'NUHM-Non Metro Abst'!M80</f>
        <v>0</v>
      </c>
      <c r="E81" s="81">
        <f>'NUHM-Non Metro Abst'!P80</f>
        <v>0</v>
      </c>
      <c r="F81" s="81">
        <f>'NUHM Metro Abst'!M80</f>
        <v>0</v>
      </c>
      <c r="G81" s="81">
        <f>'NUHM Metro Abst'!P80</f>
        <v>0</v>
      </c>
      <c r="H81" s="81">
        <f t="shared" ref="H81:I81" si="71">D81+F81</f>
        <v>0</v>
      </c>
      <c r="I81" s="81">
        <f t="shared" si="71"/>
        <v>0</v>
      </c>
      <c r="K81" s="69"/>
      <c r="L81" s="69"/>
    </row>
    <row r="82" spans="1:12" ht="12.75" customHeight="1">
      <c r="A82" s="83" t="s">
        <v>331</v>
      </c>
      <c r="B82" s="83" t="s">
        <v>332</v>
      </c>
      <c r="C82" s="83" t="s">
        <v>333</v>
      </c>
      <c r="D82" s="81">
        <f>'NUHM-Non Metro Abst'!M81</f>
        <v>0</v>
      </c>
      <c r="E82" s="81">
        <f>'NUHM-Non Metro Abst'!P81</f>
        <v>0</v>
      </c>
      <c r="F82" s="81">
        <f>'NUHM Metro Abst'!M81</f>
        <v>0</v>
      </c>
      <c r="G82" s="81">
        <f>'NUHM Metro Abst'!P81</f>
        <v>0</v>
      </c>
      <c r="H82" s="71">
        <f t="shared" ref="H82:I82" si="72">D82+F82</f>
        <v>0</v>
      </c>
      <c r="I82" s="71">
        <f t="shared" si="72"/>
        <v>0</v>
      </c>
      <c r="K82" s="72"/>
      <c r="L82" s="72"/>
    </row>
    <row r="83" spans="1:12" ht="12.75" customHeight="1">
      <c r="A83" s="83" t="s">
        <v>334</v>
      </c>
      <c r="B83" s="83" t="s">
        <v>335</v>
      </c>
      <c r="C83" s="83" t="s">
        <v>336</v>
      </c>
      <c r="D83" s="81">
        <f>'NUHM-Non Metro Abst'!M82</f>
        <v>0</v>
      </c>
      <c r="E83" s="81">
        <f>'NUHM-Non Metro Abst'!P82</f>
        <v>0</v>
      </c>
      <c r="F83" s="81">
        <f>'NUHM Metro Abst'!M82</f>
        <v>0</v>
      </c>
      <c r="G83" s="81">
        <f>'NUHM Metro Abst'!P82</f>
        <v>0</v>
      </c>
      <c r="H83" s="71">
        <f t="shared" ref="H83:I83" si="73">D83+F83</f>
        <v>0</v>
      </c>
      <c r="I83" s="71">
        <f t="shared" si="73"/>
        <v>0</v>
      </c>
      <c r="K83" s="72"/>
      <c r="L83" s="72"/>
    </row>
    <row r="84" spans="1:12" ht="12.75" customHeight="1">
      <c r="A84" s="85" t="s">
        <v>337</v>
      </c>
      <c r="B84" s="85"/>
      <c r="C84" s="86" t="s">
        <v>338</v>
      </c>
      <c r="D84" s="87">
        <f>'NUHM-Non Metro Abst'!M83</f>
        <v>0</v>
      </c>
      <c r="E84" s="87">
        <f>'NUHM-Non Metro Abst'!P83</f>
        <v>0</v>
      </c>
      <c r="F84" s="87">
        <f>'NUHM Metro Abst'!M83</f>
        <v>0</v>
      </c>
      <c r="G84" s="87">
        <f>'NUHM Metro Abst'!P83</f>
        <v>0</v>
      </c>
      <c r="H84" s="88">
        <f t="shared" ref="H84:I84" si="74">D84+F84</f>
        <v>0</v>
      </c>
      <c r="I84" s="88">
        <f t="shared" si="74"/>
        <v>0</v>
      </c>
      <c r="K84" s="69"/>
      <c r="L84" s="89"/>
    </row>
    <row r="85" spans="1:12" ht="12.75" customHeight="1">
      <c r="A85" s="70" t="s">
        <v>339</v>
      </c>
      <c r="B85" s="70" t="s">
        <v>340</v>
      </c>
      <c r="C85" s="70" t="s">
        <v>341</v>
      </c>
      <c r="D85" s="81">
        <f>'NUHM-Non Metro Abst'!M84</f>
        <v>0</v>
      </c>
      <c r="E85" s="81">
        <f>'NUHM-Non Metro Abst'!P84</f>
        <v>0</v>
      </c>
      <c r="F85" s="81">
        <f>'NUHM Metro Abst'!M84</f>
        <v>0</v>
      </c>
      <c r="G85" s="81">
        <f>'NUHM Metro Abst'!P84</f>
        <v>0</v>
      </c>
      <c r="H85" s="71">
        <f t="shared" ref="H85:I85" si="75">D85+F85</f>
        <v>0</v>
      </c>
      <c r="I85" s="71">
        <f t="shared" si="75"/>
        <v>0</v>
      </c>
      <c r="K85" s="72"/>
      <c r="L85" s="72"/>
    </row>
    <row r="86" spans="1:12" ht="12.75" customHeight="1">
      <c r="A86" s="70" t="s">
        <v>342</v>
      </c>
      <c r="B86" s="70" t="s">
        <v>343</v>
      </c>
      <c r="C86" s="70" t="s">
        <v>344</v>
      </c>
      <c r="D86" s="81">
        <f>'NUHM-Non Metro Abst'!M85</f>
        <v>0</v>
      </c>
      <c r="E86" s="81">
        <f>'NUHM-Non Metro Abst'!P85</f>
        <v>0</v>
      </c>
      <c r="F86" s="81">
        <f>'NUHM Metro Abst'!M85</f>
        <v>0</v>
      </c>
      <c r="G86" s="81">
        <f>'NUHM Metro Abst'!P85</f>
        <v>0</v>
      </c>
      <c r="H86" s="71">
        <f t="shared" ref="H86:I86" si="76">D86+F86</f>
        <v>0</v>
      </c>
      <c r="I86" s="71">
        <f t="shared" si="76"/>
        <v>0</v>
      </c>
      <c r="K86" s="72"/>
      <c r="L86" s="72"/>
    </row>
    <row r="87" spans="1:12" ht="12.75" customHeight="1">
      <c r="A87" s="80" t="s">
        <v>345</v>
      </c>
      <c r="B87" s="80" t="s">
        <v>346</v>
      </c>
      <c r="C87" s="80" t="s">
        <v>347</v>
      </c>
      <c r="D87" s="81">
        <f>'NUHM-Non Metro Abst'!M86</f>
        <v>0</v>
      </c>
      <c r="E87" s="81">
        <f>'NUHM-Non Metro Abst'!P86</f>
        <v>0</v>
      </c>
      <c r="F87" s="81">
        <f>'NUHM Metro Abst'!M86</f>
        <v>0</v>
      </c>
      <c r="G87" s="81">
        <f>'NUHM Metro Abst'!P86</f>
        <v>0</v>
      </c>
      <c r="H87" s="81">
        <f t="shared" ref="H87:I87" si="77">D87+F87</f>
        <v>0</v>
      </c>
      <c r="I87" s="81">
        <f t="shared" si="77"/>
        <v>0</v>
      </c>
      <c r="K87" s="69"/>
      <c r="L87" s="69"/>
    </row>
    <row r="88" spans="1:12" ht="12.75" customHeight="1">
      <c r="A88" s="84" t="s">
        <v>348</v>
      </c>
      <c r="B88" s="83"/>
      <c r="C88" s="90" t="s">
        <v>349</v>
      </c>
      <c r="D88" s="81">
        <f>'NUHM-Non Metro Abst'!M87</f>
        <v>2</v>
      </c>
      <c r="E88" s="81">
        <f>'NUHM-Non Metro Abst'!P87</f>
        <v>0</v>
      </c>
      <c r="F88" s="81">
        <f>'NUHM Metro Abst'!M87</f>
        <v>0</v>
      </c>
      <c r="G88" s="81">
        <f>'NUHM Metro Abst'!P87</f>
        <v>0</v>
      </c>
      <c r="H88" s="81">
        <f t="shared" ref="H88:I88" si="78">D88+F88</f>
        <v>2</v>
      </c>
      <c r="I88" s="81">
        <f t="shared" si="78"/>
        <v>0</v>
      </c>
      <c r="K88" s="69"/>
      <c r="L88" s="89"/>
    </row>
    <row r="89" spans="1:12" ht="12.75" customHeight="1">
      <c r="A89" s="84" t="s">
        <v>350</v>
      </c>
      <c r="B89" s="83"/>
      <c r="C89" s="83" t="s">
        <v>351</v>
      </c>
      <c r="D89" s="81">
        <f>'NUHM-Non Metro Abst'!M88</f>
        <v>2</v>
      </c>
      <c r="E89" s="81">
        <f>'NUHM-Non Metro Abst'!P88</f>
        <v>0</v>
      </c>
      <c r="F89" s="81">
        <f>'NUHM Metro Abst'!M88</f>
        <v>0</v>
      </c>
      <c r="G89" s="81">
        <f>'NUHM Metro Abst'!P88</f>
        <v>0</v>
      </c>
      <c r="H89" s="71">
        <f t="shared" ref="H89:I89" si="79">D89+F89</f>
        <v>2</v>
      </c>
      <c r="I89" s="71">
        <f t="shared" si="79"/>
        <v>0</v>
      </c>
      <c r="K89" s="69"/>
      <c r="L89" s="72"/>
    </row>
    <row r="90" spans="1:12" ht="12.75" customHeight="1">
      <c r="A90" s="84" t="s">
        <v>352</v>
      </c>
      <c r="B90" s="83"/>
      <c r="C90" s="83" t="s">
        <v>353</v>
      </c>
      <c r="D90" s="81">
        <f>'NUHM-Non Metro Abst'!M89</f>
        <v>0</v>
      </c>
      <c r="E90" s="81">
        <f>'NUHM-Non Metro Abst'!P89</f>
        <v>0</v>
      </c>
      <c r="F90" s="81">
        <f>'NUHM Metro Abst'!M89</f>
        <v>0</v>
      </c>
      <c r="G90" s="81">
        <f>'NUHM Metro Abst'!P89</f>
        <v>0</v>
      </c>
      <c r="H90" s="71">
        <f t="shared" ref="H90:I90" si="80">D90+F90</f>
        <v>0</v>
      </c>
      <c r="I90" s="71">
        <f t="shared" si="80"/>
        <v>0</v>
      </c>
      <c r="K90" s="69"/>
      <c r="L90" s="72"/>
    </row>
    <row r="91" spans="1:12" ht="12.75" customHeight="1">
      <c r="A91" s="67" t="s">
        <v>354</v>
      </c>
      <c r="B91" s="67"/>
      <c r="C91" s="67" t="s">
        <v>355</v>
      </c>
      <c r="D91" s="68">
        <f>'NUHM-Non Metro Abst'!M90</f>
        <v>0</v>
      </c>
      <c r="E91" s="68">
        <f>'NUHM-Non Metro Abst'!P90</f>
        <v>0</v>
      </c>
      <c r="F91" s="68">
        <f>'NUHM Metro Abst'!M90</f>
        <v>0</v>
      </c>
      <c r="G91" s="68">
        <f>'NUHM Metro Abst'!P90</f>
        <v>0</v>
      </c>
      <c r="H91" s="68">
        <f t="shared" ref="H91:I91" si="81">D91+F91</f>
        <v>0</v>
      </c>
      <c r="I91" s="68">
        <f t="shared" si="81"/>
        <v>0</v>
      </c>
      <c r="K91" s="69"/>
      <c r="L91" s="69"/>
    </row>
    <row r="92" spans="1:12" ht="12.75" customHeight="1">
      <c r="A92" s="67" t="s">
        <v>356</v>
      </c>
      <c r="B92" s="67"/>
      <c r="C92" s="67" t="s">
        <v>357</v>
      </c>
      <c r="D92" s="68">
        <f>'NUHM-Non Metro Abst'!M92</f>
        <v>2</v>
      </c>
      <c r="E92" s="68">
        <f>'NUHM-Non Metro Abst'!P92</f>
        <v>0</v>
      </c>
      <c r="F92" s="68">
        <f>'NUHM Metro Abst'!M92</f>
        <v>0</v>
      </c>
      <c r="G92" s="68">
        <f>'NUHM Metro Abst'!P92</f>
        <v>0</v>
      </c>
      <c r="H92" s="68">
        <f t="shared" ref="H92:I92" si="82">D92+F92</f>
        <v>2</v>
      </c>
      <c r="I92" s="68">
        <f t="shared" si="82"/>
        <v>0</v>
      </c>
      <c r="K92" s="69"/>
      <c r="L92" s="69"/>
    </row>
    <row r="93" spans="1:12" ht="12.75" customHeight="1">
      <c r="A93" s="70" t="s">
        <v>358</v>
      </c>
      <c r="B93" s="4"/>
      <c r="C93" s="83" t="s">
        <v>359</v>
      </c>
      <c r="D93" s="81">
        <f>'NUHM-Non Metro Abst'!M93</f>
        <v>2</v>
      </c>
      <c r="E93" s="81">
        <f>'NUHM-Non Metro Abst'!P93</f>
        <v>0</v>
      </c>
      <c r="F93" s="81">
        <f>'NUHM Metro Abst'!M93</f>
        <v>0</v>
      </c>
      <c r="G93" s="81">
        <f>'NUHM Metro Abst'!P93</f>
        <v>0</v>
      </c>
      <c r="H93" s="71">
        <f t="shared" ref="H93:I93" si="83">D93+F93</f>
        <v>2</v>
      </c>
      <c r="I93" s="71">
        <f t="shared" si="83"/>
        <v>0</v>
      </c>
      <c r="K93" s="72"/>
      <c r="L93" s="72"/>
    </row>
    <row r="94" spans="1:12" ht="12.75" customHeight="1">
      <c r="A94" s="70" t="s">
        <v>360</v>
      </c>
      <c r="B94" s="4"/>
      <c r="C94" s="83" t="s">
        <v>361</v>
      </c>
      <c r="D94" s="81">
        <f>'NUHM-Non Metro Abst'!M94</f>
        <v>0</v>
      </c>
      <c r="E94" s="81">
        <f>'NUHM-Non Metro Abst'!P94</f>
        <v>0</v>
      </c>
      <c r="F94" s="81">
        <f>'NUHM Metro Abst'!M94</f>
        <v>0</v>
      </c>
      <c r="G94" s="81">
        <f>'NUHM Metro Abst'!P94</f>
        <v>0</v>
      </c>
      <c r="H94" s="71">
        <f t="shared" ref="H94:I94" si="84">D94+F94</f>
        <v>0</v>
      </c>
      <c r="I94" s="71">
        <f t="shared" si="84"/>
        <v>0</v>
      </c>
      <c r="K94" s="72"/>
      <c r="L94" s="72"/>
    </row>
    <row r="95" spans="1:12" ht="12.75" customHeight="1">
      <c r="A95" s="70" t="s">
        <v>362</v>
      </c>
      <c r="B95" s="4"/>
      <c r="C95" s="83" t="s">
        <v>363</v>
      </c>
      <c r="D95" s="81">
        <f>'NUHM-Non Metro Abst'!M95</f>
        <v>0</v>
      </c>
      <c r="E95" s="81">
        <f>'NUHM-Non Metro Abst'!P95</f>
        <v>0</v>
      </c>
      <c r="F95" s="81">
        <f>'NUHM Metro Abst'!M95</f>
        <v>0</v>
      </c>
      <c r="G95" s="81">
        <f>'NUHM Metro Abst'!P95</f>
        <v>0</v>
      </c>
      <c r="H95" s="71">
        <f t="shared" ref="H95:I95" si="85">D95+F95</f>
        <v>0</v>
      </c>
      <c r="I95" s="71">
        <f t="shared" si="85"/>
        <v>0</v>
      </c>
      <c r="K95" s="72"/>
      <c r="L95" s="72"/>
    </row>
    <row r="96" spans="1:12" ht="12.75" customHeight="1">
      <c r="A96" s="67" t="s">
        <v>364</v>
      </c>
      <c r="B96" s="67"/>
      <c r="C96" s="67" t="s">
        <v>365</v>
      </c>
      <c r="D96" s="68">
        <f>'NUHM-Non Metro Abst'!M96</f>
        <v>1.6</v>
      </c>
      <c r="E96" s="68">
        <f>'NUHM-Non Metro Abst'!P96</f>
        <v>0</v>
      </c>
      <c r="F96" s="68">
        <f>'NUHM Metro Abst'!M96</f>
        <v>0</v>
      </c>
      <c r="G96" s="68">
        <f>'NUHM Metro Abst'!P96</f>
        <v>0</v>
      </c>
      <c r="H96" s="68">
        <f t="shared" ref="H96:I96" si="86">D96+F96</f>
        <v>1.6</v>
      </c>
      <c r="I96" s="68">
        <f t="shared" si="86"/>
        <v>0</v>
      </c>
      <c r="K96" s="69"/>
      <c r="L96" s="69"/>
    </row>
    <row r="97" spans="1:12" ht="12.75" customHeight="1">
      <c r="A97" s="70" t="s">
        <v>366</v>
      </c>
      <c r="B97" s="74"/>
      <c r="C97" s="4" t="s">
        <v>367</v>
      </c>
      <c r="D97" s="81">
        <f>'NUHM-Non Metro Abst'!M97</f>
        <v>0</v>
      </c>
      <c r="E97" s="81">
        <f>'NUHM-Non Metro Abst'!P97</f>
        <v>0</v>
      </c>
      <c r="F97" s="81">
        <f>'NUHM Metro Abst'!M97</f>
        <v>0</v>
      </c>
      <c r="G97" s="81">
        <f>'NUHM Metro Abst'!P97</f>
        <v>0</v>
      </c>
      <c r="H97" s="71">
        <f t="shared" ref="H97:I97" si="87">D97+F97</f>
        <v>0</v>
      </c>
      <c r="I97" s="71">
        <f t="shared" si="87"/>
        <v>0</v>
      </c>
      <c r="K97" s="72"/>
      <c r="L97" s="73"/>
    </row>
    <row r="98" spans="1:12" ht="12.75" customHeight="1">
      <c r="A98" s="70" t="s">
        <v>368</v>
      </c>
      <c r="B98" s="74"/>
      <c r="C98" s="70" t="s">
        <v>297</v>
      </c>
      <c r="D98" s="81">
        <f>'NUHM-Non Metro Abst'!M98</f>
        <v>1.6</v>
      </c>
      <c r="E98" s="81">
        <f>'NUHM-Non Metro Abst'!P98</f>
        <v>0</v>
      </c>
      <c r="F98" s="81">
        <f>'NUHM Metro Abst'!M98</f>
        <v>0</v>
      </c>
      <c r="G98" s="81">
        <f>'NUHM Metro Abst'!P98</f>
        <v>0</v>
      </c>
      <c r="H98" s="71">
        <f t="shared" ref="H98:I98" si="88">D98+F98</f>
        <v>1.6</v>
      </c>
      <c r="I98" s="71">
        <f t="shared" si="88"/>
        <v>0</v>
      </c>
      <c r="K98" s="72"/>
      <c r="L98" s="72"/>
    </row>
    <row r="99" spans="1:12" ht="12.75" customHeight="1">
      <c r="A99" s="64" t="s">
        <v>369</v>
      </c>
      <c r="B99" s="64"/>
      <c r="C99" s="64" t="s">
        <v>22</v>
      </c>
      <c r="D99" s="65">
        <f>'NUHM-Non Metro Abst'!M99</f>
        <v>0</v>
      </c>
      <c r="E99" s="65">
        <f>'NUHM-Non Metro Abst'!P99</f>
        <v>0</v>
      </c>
      <c r="F99" s="65">
        <f>'NUHM Metro Abst'!M99</f>
        <v>0</v>
      </c>
      <c r="G99" s="65">
        <f>'NUHM Metro Abst'!P99</f>
        <v>0</v>
      </c>
      <c r="H99" s="65">
        <f t="shared" ref="H99:I99" si="89">D99+F99</f>
        <v>0</v>
      </c>
      <c r="I99" s="65">
        <f t="shared" si="89"/>
        <v>0</v>
      </c>
      <c r="K99" s="66"/>
      <c r="L99" s="66"/>
    </row>
    <row r="100" spans="1:12" ht="12.75" customHeight="1">
      <c r="A100" s="70" t="s">
        <v>370</v>
      </c>
      <c r="B100" s="70"/>
      <c r="C100" s="70" t="s">
        <v>371</v>
      </c>
      <c r="D100" s="81">
        <f>'NUHM-Non Metro Abst'!M100</f>
        <v>0</v>
      </c>
      <c r="E100" s="81">
        <f>'NUHM-Non Metro Abst'!P100</f>
        <v>0</v>
      </c>
      <c r="F100" s="81">
        <f>'NUHM Metro Abst'!M100</f>
        <v>0</v>
      </c>
      <c r="G100" s="81">
        <f>'NUHM Metro Abst'!P100</f>
        <v>0</v>
      </c>
      <c r="H100" s="71">
        <f t="shared" ref="H100:I100" si="90">D100+F100</f>
        <v>0</v>
      </c>
      <c r="I100" s="71">
        <f t="shared" si="90"/>
        <v>0</v>
      </c>
      <c r="K100" s="72"/>
      <c r="L100" s="72"/>
    </row>
    <row r="101" spans="1:12" ht="12.75" customHeight="1">
      <c r="A101" s="64" t="s">
        <v>372</v>
      </c>
      <c r="B101" s="64"/>
      <c r="C101" s="64" t="s">
        <v>373</v>
      </c>
      <c r="D101" s="65">
        <f>'NUHM-Non Metro Abst'!M101</f>
        <v>117.76635999999999</v>
      </c>
      <c r="E101" s="65">
        <f>'NUHM-Non Metro Abst'!P101</f>
        <v>0</v>
      </c>
      <c r="F101" s="65">
        <f>'NUHM Metro Abst'!M101</f>
        <v>0</v>
      </c>
      <c r="G101" s="65">
        <f>'NUHM Metro Abst'!P101</f>
        <v>0</v>
      </c>
      <c r="H101" s="65">
        <f t="shared" ref="H101:I101" si="91">D101+F101</f>
        <v>117.76635999999999</v>
      </c>
      <c r="I101" s="65">
        <f t="shared" si="91"/>
        <v>0</v>
      </c>
      <c r="K101" s="66"/>
      <c r="L101" s="66"/>
    </row>
    <row r="102" spans="1:12" ht="12.75" customHeight="1">
      <c r="A102" s="67" t="s">
        <v>374</v>
      </c>
      <c r="B102" s="67"/>
      <c r="C102" s="67" t="s">
        <v>375</v>
      </c>
      <c r="D102" s="68">
        <f>'NUHM-Non Metro Abst'!M102</f>
        <v>105.08256</v>
      </c>
      <c r="E102" s="68">
        <f>'NUHM-Non Metro Abst'!P102</f>
        <v>0</v>
      </c>
      <c r="F102" s="68">
        <f>'NUHM Metro Abst'!M102</f>
        <v>0</v>
      </c>
      <c r="G102" s="68">
        <f>'NUHM Metro Abst'!P102</f>
        <v>0</v>
      </c>
      <c r="H102" s="68">
        <f t="shared" ref="H102:I102" si="92">D102+F102</f>
        <v>105.08256</v>
      </c>
      <c r="I102" s="68">
        <f t="shared" si="92"/>
        <v>0</v>
      </c>
      <c r="K102" s="69"/>
      <c r="L102" s="69"/>
    </row>
    <row r="103" spans="1:12" ht="12.75" customHeight="1">
      <c r="A103" s="78" t="s">
        <v>376</v>
      </c>
      <c r="B103" s="78" t="s">
        <v>377</v>
      </c>
      <c r="C103" s="78" t="s">
        <v>378</v>
      </c>
      <c r="D103" s="79">
        <f>'NUHM-Non Metro Abst'!M103</f>
        <v>46.498559999999998</v>
      </c>
      <c r="E103" s="79">
        <f>'NUHM-Non Metro Abst'!P103</f>
        <v>0</v>
      </c>
      <c r="F103" s="79">
        <f>'NUHM Metro Abst'!M103</f>
        <v>0</v>
      </c>
      <c r="G103" s="79">
        <f>'NUHM Metro Abst'!P103</f>
        <v>0</v>
      </c>
      <c r="H103" s="79">
        <f t="shared" ref="H103:I103" si="93">D103+F103</f>
        <v>46.498559999999998</v>
      </c>
      <c r="I103" s="79">
        <f t="shared" si="93"/>
        <v>0</v>
      </c>
      <c r="K103" s="69"/>
      <c r="L103" s="69"/>
    </row>
    <row r="104" spans="1:12" ht="12.75" customHeight="1">
      <c r="A104" s="70" t="s">
        <v>379</v>
      </c>
      <c r="B104" s="70" t="s">
        <v>380</v>
      </c>
      <c r="C104" s="70" t="s">
        <v>284</v>
      </c>
      <c r="D104" s="81">
        <f>'NUHM-Non Metro Abst'!M104</f>
        <v>46.498559999999998</v>
      </c>
      <c r="E104" s="81">
        <f>'NUHM-Non Metro Abst'!P104</f>
        <v>0</v>
      </c>
      <c r="F104" s="81">
        <f>'NUHM Metro Abst'!M104</f>
        <v>0</v>
      </c>
      <c r="G104" s="81">
        <f>'NUHM Metro Abst'!P104</f>
        <v>0</v>
      </c>
      <c r="H104" s="71">
        <f t="shared" ref="H104:I104" si="94">D104+F104</f>
        <v>46.498559999999998</v>
      </c>
      <c r="I104" s="71">
        <f t="shared" si="94"/>
        <v>0</v>
      </c>
      <c r="K104" s="72"/>
      <c r="L104" s="72"/>
    </row>
    <row r="105" spans="1:12" ht="12.75" customHeight="1">
      <c r="A105" s="70" t="s">
        <v>381</v>
      </c>
      <c r="B105" s="70" t="s">
        <v>382</v>
      </c>
      <c r="C105" s="70" t="s">
        <v>287</v>
      </c>
      <c r="D105" s="81">
        <f>'NUHM-Non Metro Abst'!M105</f>
        <v>0</v>
      </c>
      <c r="E105" s="81">
        <f>'NUHM-Non Metro Abst'!P105</f>
        <v>0</v>
      </c>
      <c r="F105" s="81">
        <f>'NUHM Metro Abst'!M105</f>
        <v>0</v>
      </c>
      <c r="G105" s="81">
        <f>'NUHM Metro Abst'!P105</f>
        <v>0</v>
      </c>
      <c r="H105" s="71">
        <f t="shared" ref="H105:I105" si="95">D105+F105</f>
        <v>0</v>
      </c>
      <c r="I105" s="71">
        <f t="shared" si="95"/>
        <v>0</v>
      </c>
      <c r="K105" s="72"/>
      <c r="L105" s="72"/>
    </row>
    <row r="106" spans="1:12" ht="12.75" customHeight="1">
      <c r="A106" s="70" t="s">
        <v>383</v>
      </c>
      <c r="B106" s="70" t="s">
        <v>384</v>
      </c>
      <c r="C106" s="70" t="s">
        <v>289</v>
      </c>
      <c r="D106" s="81">
        <f>'NUHM-Non Metro Abst'!M106</f>
        <v>0</v>
      </c>
      <c r="E106" s="81">
        <f>'NUHM-Non Metro Abst'!P106</f>
        <v>0</v>
      </c>
      <c r="F106" s="81">
        <f>'NUHM Metro Abst'!M106</f>
        <v>0</v>
      </c>
      <c r="G106" s="81">
        <f>'NUHM Metro Abst'!P106</f>
        <v>0</v>
      </c>
      <c r="H106" s="71">
        <f t="shared" ref="H106:I106" si="96">D106+F106</f>
        <v>0</v>
      </c>
      <c r="I106" s="71">
        <f t="shared" si="96"/>
        <v>0</v>
      </c>
      <c r="K106" s="72"/>
      <c r="L106" s="72"/>
    </row>
    <row r="107" spans="1:12" ht="12.75" customHeight="1">
      <c r="A107" s="78" t="s">
        <v>385</v>
      </c>
      <c r="B107" s="78" t="s">
        <v>386</v>
      </c>
      <c r="C107" s="78" t="s">
        <v>387</v>
      </c>
      <c r="D107" s="79">
        <f>'NUHM-Non Metro Abst'!M107</f>
        <v>9.0628799999999998</v>
      </c>
      <c r="E107" s="79">
        <f>'NUHM-Non Metro Abst'!P107</f>
        <v>0</v>
      </c>
      <c r="F107" s="79">
        <f>'NUHM Metro Abst'!M107</f>
        <v>0</v>
      </c>
      <c r="G107" s="79">
        <f>'NUHM Metro Abst'!P107</f>
        <v>0</v>
      </c>
      <c r="H107" s="79">
        <f t="shared" ref="H107:I107" si="97">D107+F107</f>
        <v>9.0628799999999998</v>
      </c>
      <c r="I107" s="79">
        <f t="shared" si="97"/>
        <v>0</v>
      </c>
      <c r="K107" s="69"/>
      <c r="L107" s="69"/>
    </row>
    <row r="108" spans="1:12" ht="12.75" customHeight="1">
      <c r="A108" s="70" t="s">
        <v>388</v>
      </c>
      <c r="B108" s="70" t="s">
        <v>389</v>
      </c>
      <c r="C108" s="70" t="s">
        <v>284</v>
      </c>
      <c r="D108" s="81">
        <f>'NUHM-Non Metro Abst'!M108</f>
        <v>9.0628799999999998</v>
      </c>
      <c r="E108" s="81">
        <f>'NUHM-Non Metro Abst'!P108</f>
        <v>0</v>
      </c>
      <c r="F108" s="81">
        <f>'NUHM Metro Abst'!M108</f>
        <v>0</v>
      </c>
      <c r="G108" s="81">
        <f>'NUHM Metro Abst'!P108</f>
        <v>0</v>
      </c>
      <c r="H108" s="71">
        <f t="shared" ref="H108:I108" si="98">D108+F108</f>
        <v>9.0628799999999998</v>
      </c>
      <c r="I108" s="71">
        <f t="shared" si="98"/>
        <v>0</v>
      </c>
      <c r="K108" s="72"/>
      <c r="L108" s="72"/>
    </row>
    <row r="109" spans="1:12" ht="12.75" customHeight="1">
      <c r="A109" s="70" t="s">
        <v>391</v>
      </c>
      <c r="B109" s="70" t="s">
        <v>393</v>
      </c>
      <c r="C109" s="70" t="s">
        <v>287</v>
      </c>
      <c r="D109" s="81">
        <f>'NUHM-Non Metro Abst'!M109</f>
        <v>0</v>
      </c>
      <c r="E109" s="81">
        <f>'NUHM-Non Metro Abst'!P109</f>
        <v>0</v>
      </c>
      <c r="F109" s="81">
        <f>'NUHM Metro Abst'!M109</f>
        <v>0</v>
      </c>
      <c r="G109" s="81">
        <f>'NUHM Metro Abst'!P109</f>
        <v>0</v>
      </c>
      <c r="H109" s="71">
        <f t="shared" ref="H109:I109" si="99">D109+F109</f>
        <v>0</v>
      </c>
      <c r="I109" s="71">
        <f t="shared" si="99"/>
        <v>0</v>
      </c>
      <c r="K109" s="72"/>
      <c r="L109" s="72"/>
    </row>
    <row r="110" spans="1:12" ht="12.75" customHeight="1">
      <c r="A110" s="70" t="s">
        <v>397</v>
      </c>
      <c r="B110" s="70" t="s">
        <v>398</v>
      </c>
      <c r="C110" s="70" t="s">
        <v>289</v>
      </c>
      <c r="D110" s="81">
        <f>'NUHM-Non Metro Abst'!M110</f>
        <v>0</v>
      </c>
      <c r="E110" s="81">
        <f>'NUHM-Non Metro Abst'!P110</f>
        <v>0</v>
      </c>
      <c r="F110" s="81">
        <f>'NUHM Metro Abst'!M110</f>
        <v>0</v>
      </c>
      <c r="G110" s="81">
        <f>'NUHM Metro Abst'!P110</f>
        <v>0</v>
      </c>
      <c r="H110" s="71">
        <f t="shared" ref="H110:I110" si="100">D110+F110</f>
        <v>0</v>
      </c>
      <c r="I110" s="71">
        <f t="shared" si="100"/>
        <v>0</v>
      </c>
      <c r="K110" s="72"/>
      <c r="L110" s="72"/>
    </row>
    <row r="111" spans="1:12" ht="12.75" customHeight="1">
      <c r="A111" s="78" t="s">
        <v>399</v>
      </c>
      <c r="B111" s="78" t="s">
        <v>400</v>
      </c>
      <c r="C111" s="78" t="s">
        <v>401</v>
      </c>
      <c r="D111" s="65">
        <f>'NUHM-Non Metro Abst'!M111</f>
        <v>6.59232</v>
      </c>
      <c r="E111" s="65">
        <f>'NUHM-Non Metro Abst'!P111</f>
        <v>0</v>
      </c>
      <c r="F111" s="65">
        <f>'NUHM Metro Abst'!M111</f>
        <v>0</v>
      </c>
      <c r="G111" s="65">
        <f>'NUHM Metro Abst'!P111</f>
        <v>0</v>
      </c>
      <c r="H111" s="79">
        <f t="shared" ref="H111:I111" si="101">D111+F111</f>
        <v>6.59232</v>
      </c>
      <c r="I111" s="79">
        <f t="shared" si="101"/>
        <v>0</v>
      </c>
      <c r="K111" s="69"/>
      <c r="L111" s="69"/>
    </row>
    <row r="112" spans="1:12" ht="12.75" customHeight="1">
      <c r="A112" s="70" t="s">
        <v>402</v>
      </c>
      <c r="B112" s="70" t="s">
        <v>403</v>
      </c>
      <c r="C112" s="70" t="s">
        <v>284</v>
      </c>
      <c r="D112" s="81">
        <f>'NUHM-Non Metro Abst'!M112</f>
        <v>6.59232</v>
      </c>
      <c r="E112" s="81">
        <f>'NUHM-Non Metro Abst'!P112</f>
        <v>0</v>
      </c>
      <c r="F112" s="81">
        <f>'NUHM Metro Abst'!M112</f>
        <v>0</v>
      </c>
      <c r="G112" s="81">
        <f>'NUHM Metro Abst'!P112</f>
        <v>0</v>
      </c>
      <c r="H112" s="71">
        <f t="shared" ref="H112:I112" si="102">D112+F112</f>
        <v>6.59232</v>
      </c>
      <c r="I112" s="71">
        <f t="shared" si="102"/>
        <v>0</v>
      </c>
      <c r="K112" s="72"/>
      <c r="L112" s="72"/>
    </row>
    <row r="113" spans="1:12" ht="12.75" customHeight="1">
      <c r="A113" s="70" t="s">
        <v>404</v>
      </c>
      <c r="B113" s="70" t="s">
        <v>405</v>
      </c>
      <c r="C113" s="70" t="s">
        <v>287</v>
      </c>
      <c r="D113" s="81">
        <f>'NUHM-Non Metro Abst'!M113</f>
        <v>0</v>
      </c>
      <c r="E113" s="81">
        <f>'NUHM-Non Metro Abst'!P113</f>
        <v>0</v>
      </c>
      <c r="F113" s="81">
        <f>'NUHM Metro Abst'!M113</f>
        <v>0</v>
      </c>
      <c r="G113" s="81">
        <f>'NUHM Metro Abst'!P113</f>
        <v>0</v>
      </c>
      <c r="H113" s="71">
        <f t="shared" ref="H113:I113" si="103">D113+F113</f>
        <v>0</v>
      </c>
      <c r="I113" s="71">
        <f t="shared" si="103"/>
        <v>0</v>
      </c>
      <c r="K113" s="72"/>
      <c r="L113" s="72"/>
    </row>
    <row r="114" spans="1:12" ht="12.75" customHeight="1">
      <c r="A114" s="70" t="s">
        <v>406</v>
      </c>
      <c r="B114" s="70" t="s">
        <v>407</v>
      </c>
      <c r="C114" s="70" t="s">
        <v>289</v>
      </c>
      <c r="D114" s="81">
        <f>'NUHM-Non Metro Abst'!M114</f>
        <v>0</v>
      </c>
      <c r="E114" s="81">
        <f>'NUHM-Non Metro Abst'!P114</f>
        <v>0</v>
      </c>
      <c r="F114" s="81">
        <f>'NUHM Metro Abst'!M114</f>
        <v>0</v>
      </c>
      <c r="G114" s="81">
        <f>'NUHM Metro Abst'!P114</f>
        <v>0</v>
      </c>
      <c r="H114" s="71">
        <f t="shared" ref="H114:I114" si="104">D114+F114</f>
        <v>0</v>
      </c>
      <c r="I114" s="71">
        <f t="shared" si="104"/>
        <v>0</v>
      </c>
      <c r="K114" s="72"/>
      <c r="L114" s="72"/>
    </row>
    <row r="115" spans="1:12" ht="12.75" customHeight="1">
      <c r="A115" s="78" t="s">
        <v>408</v>
      </c>
      <c r="B115" s="78" t="s">
        <v>409</v>
      </c>
      <c r="C115" s="78" t="s">
        <v>410</v>
      </c>
      <c r="D115" s="65">
        <f>'NUHM-Non Metro Abst'!M115</f>
        <v>6.2467199999999998</v>
      </c>
      <c r="E115" s="65">
        <f>'NUHM-Non Metro Abst'!P115</f>
        <v>0</v>
      </c>
      <c r="F115" s="65">
        <f>'NUHM Metro Abst'!M115</f>
        <v>0</v>
      </c>
      <c r="G115" s="65">
        <f>'NUHM Metro Abst'!P115</f>
        <v>0</v>
      </c>
      <c r="H115" s="79">
        <f t="shared" ref="H115:I115" si="105">D115+F115</f>
        <v>6.2467199999999998</v>
      </c>
      <c r="I115" s="79">
        <f t="shared" si="105"/>
        <v>0</v>
      </c>
      <c r="K115" s="69"/>
      <c r="L115" s="69"/>
    </row>
    <row r="116" spans="1:12" ht="12.75" customHeight="1">
      <c r="A116" s="70" t="s">
        <v>411</v>
      </c>
      <c r="B116" s="70" t="s">
        <v>412</v>
      </c>
      <c r="C116" s="70" t="s">
        <v>284</v>
      </c>
      <c r="D116" s="81">
        <f>'NUHM-Non Metro Abst'!M116</f>
        <v>6.2467199999999998</v>
      </c>
      <c r="E116" s="81">
        <f>'NUHM-Non Metro Abst'!P116</f>
        <v>0</v>
      </c>
      <c r="F116" s="81">
        <f>'NUHM Metro Abst'!M116</f>
        <v>0</v>
      </c>
      <c r="G116" s="81">
        <f>'NUHM Metro Abst'!P116</f>
        <v>0</v>
      </c>
      <c r="H116" s="71">
        <f t="shared" ref="H116:I116" si="106">D116+F116</f>
        <v>6.2467199999999998</v>
      </c>
      <c r="I116" s="71">
        <f t="shared" si="106"/>
        <v>0</v>
      </c>
      <c r="K116" s="72"/>
      <c r="L116" s="72"/>
    </row>
    <row r="117" spans="1:12" ht="12.75" customHeight="1">
      <c r="A117" s="70" t="s">
        <v>413</v>
      </c>
      <c r="B117" s="70" t="s">
        <v>414</v>
      </c>
      <c r="C117" s="70" t="s">
        <v>287</v>
      </c>
      <c r="D117" s="81">
        <f>'NUHM-Non Metro Abst'!M117</f>
        <v>0</v>
      </c>
      <c r="E117" s="81">
        <f>'NUHM-Non Metro Abst'!P117</f>
        <v>0</v>
      </c>
      <c r="F117" s="81">
        <f>'NUHM Metro Abst'!M117</f>
        <v>0</v>
      </c>
      <c r="G117" s="81">
        <f>'NUHM Metro Abst'!P117</f>
        <v>0</v>
      </c>
      <c r="H117" s="71">
        <f t="shared" ref="H117:I117" si="107">D117+F117</f>
        <v>0</v>
      </c>
      <c r="I117" s="71">
        <f t="shared" si="107"/>
        <v>0</v>
      </c>
      <c r="K117" s="72"/>
      <c r="L117" s="72"/>
    </row>
    <row r="118" spans="1:12" ht="12.75" customHeight="1">
      <c r="A118" s="70" t="s">
        <v>415</v>
      </c>
      <c r="B118" s="70" t="s">
        <v>416</v>
      </c>
      <c r="C118" s="70" t="s">
        <v>289</v>
      </c>
      <c r="D118" s="81">
        <f>'NUHM-Non Metro Abst'!M118</f>
        <v>0</v>
      </c>
      <c r="E118" s="81">
        <f>'NUHM-Non Metro Abst'!P118</f>
        <v>0</v>
      </c>
      <c r="F118" s="81">
        <f>'NUHM Metro Abst'!M118</f>
        <v>0</v>
      </c>
      <c r="G118" s="81">
        <f>'NUHM Metro Abst'!P118</f>
        <v>0</v>
      </c>
      <c r="H118" s="71">
        <f t="shared" ref="H118:I118" si="108">D118+F118</f>
        <v>0</v>
      </c>
      <c r="I118" s="71">
        <f t="shared" si="108"/>
        <v>0</v>
      </c>
      <c r="K118" s="72"/>
      <c r="L118" s="72"/>
    </row>
    <row r="119" spans="1:12" ht="12.75" customHeight="1">
      <c r="A119" s="78" t="s">
        <v>417</v>
      </c>
      <c r="B119" s="78" t="s">
        <v>418</v>
      </c>
      <c r="C119" s="78" t="s">
        <v>419</v>
      </c>
      <c r="D119" s="65">
        <f>'NUHM-Non Metro Abst'!M119</f>
        <v>2.88</v>
      </c>
      <c r="E119" s="65">
        <f>'NUHM-Non Metro Abst'!P119</f>
        <v>0</v>
      </c>
      <c r="F119" s="65">
        <f>'NUHM Metro Abst'!M119</f>
        <v>0</v>
      </c>
      <c r="G119" s="65">
        <f>'NUHM Metro Abst'!P119</f>
        <v>0</v>
      </c>
      <c r="H119" s="79">
        <f t="shared" ref="H119:I119" si="109">D119+F119</f>
        <v>2.88</v>
      </c>
      <c r="I119" s="79">
        <f t="shared" si="109"/>
        <v>0</v>
      </c>
      <c r="K119" s="69"/>
      <c r="L119" s="69"/>
    </row>
    <row r="120" spans="1:12" ht="12.75" customHeight="1">
      <c r="A120" s="70" t="s">
        <v>420</v>
      </c>
      <c r="B120" s="70" t="s">
        <v>421</v>
      </c>
      <c r="C120" s="70" t="s">
        <v>422</v>
      </c>
      <c r="D120" s="81">
        <f>'NUHM-Non Metro Abst'!M120</f>
        <v>0</v>
      </c>
      <c r="E120" s="81">
        <f>'NUHM-Non Metro Abst'!P120</f>
        <v>0</v>
      </c>
      <c r="F120" s="81">
        <f>'NUHM Metro Abst'!M120</f>
        <v>0</v>
      </c>
      <c r="G120" s="81">
        <f>'NUHM Metro Abst'!P120</f>
        <v>0</v>
      </c>
      <c r="H120" s="71">
        <f t="shared" ref="H120:I120" si="110">D120+F120</f>
        <v>0</v>
      </c>
      <c r="I120" s="71">
        <f t="shared" si="110"/>
        <v>0</v>
      </c>
      <c r="K120" s="72"/>
      <c r="L120" s="72"/>
    </row>
    <row r="121" spans="1:12" ht="12.75" customHeight="1">
      <c r="A121" s="70" t="s">
        <v>423</v>
      </c>
      <c r="B121" s="70" t="s">
        <v>424</v>
      </c>
      <c r="C121" s="70" t="s">
        <v>425</v>
      </c>
      <c r="D121" s="81">
        <f>'NUHM-Non Metro Abst'!M121</f>
        <v>0</v>
      </c>
      <c r="E121" s="81">
        <f>'NUHM-Non Metro Abst'!P121</f>
        <v>0</v>
      </c>
      <c r="F121" s="81">
        <f>'NUHM Metro Abst'!M121</f>
        <v>0</v>
      </c>
      <c r="G121" s="81">
        <f>'NUHM Metro Abst'!P121</f>
        <v>0</v>
      </c>
      <c r="H121" s="71">
        <f t="shared" ref="H121:I121" si="111">D121+F121</f>
        <v>0</v>
      </c>
      <c r="I121" s="71">
        <f t="shared" si="111"/>
        <v>0</v>
      </c>
      <c r="K121" s="72"/>
      <c r="L121" s="72"/>
    </row>
    <row r="122" spans="1:12" ht="12.75" customHeight="1">
      <c r="A122" s="70" t="s">
        <v>429</v>
      </c>
      <c r="B122" s="70" t="s">
        <v>430</v>
      </c>
      <c r="C122" s="70" t="s">
        <v>297</v>
      </c>
      <c r="D122" s="81">
        <f>'NUHM-Non Metro Abst'!M122</f>
        <v>2.88</v>
      </c>
      <c r="E122" s="81">
        <f>'NUHM-Non Metro Abst'!P122</f>
        <v>0</v>
      </c>
      <c r="F122" s="81">
        <f>'NUHM Metro Abst'!M122</f>
        <v>0</v>
      </c>
      <c r="G122" s="81">
        <f>'NUHM Metro Abst'!P122</f>
        <v>0</v>
      </c>
      <c r="H122" s="71">
        <f t="shared" ref="H122:I122" si="112">D122+F122</f>
        <v>2.88</v>
      </c>
      <c r="I122" s="71">
        <f t="shared" si="112"/>
        <v>0</v>
      </c>
      <c r="K122" s="72"/>
      <c r="L122" s="72"/>
    </row>
    <row r="123" spans="1:12" ht="12.75" customHeight="1">
      <c r="A123" s="78" t="s">
        <v>436</v>
      </c>
      <c r="B123" s="78" t="s">
        <v>437</v>
      </c>
      <c r="C123" s="78" t="s">
        <v>438</v>
      </c>
      <c r="D123" s="65">
        <f>'NUHM-Non Metro Abst'!M123</f>
        <v>0</v>
      </c>
      <c r="E123" s="65">
        <f>'NUHM-Non Metro Abst'!P123</f>
        <v>0</v>
      </c>
      <c r="F123" s="65">
        <f>'NUHM Metro Abst'!M123</f>
        <v>0</v>
      </c>
      <c r="G123" s="65">
        <f>'NUHM Metro Abst'!P123</f>
        <v>0</v>
      </c>
      <c r="H123" s="79">
        <f t="shared" ref="H123:I123" si="113">D123+F123</f>
        <v>0</v>
      </c>
      <c r="I123" s="79">
        <f t="shared" si="113"/>
        <v>0</v>
      </c>
      <c r="K123" s="69"/>
      <c r="L123" s="69"/>
    </row>
    <row r="124" spans="1:12" ht="12.75" customHeight="1">
      <c r="A124" s="70" t="s">
        <v>446</v>
      </c>
      <c r="B124" s="70" t="s">
        <v>447</v>
      </c>
      <c r="C124" s="70" t="s">
        <v>448</v>
      </c>
      <c r="D124" s="81">
        <f>'NUHM-Non Metro Abst'!M124</f>
        <v>0</v>
      </c>
      <c r="E124" s="81">
        <f>'NUHM-Non Metro Abst'!P124</f>
        <v>0</v>
      </c>
      <c r="F124" s="81">
        <f>'NUHM Metro Abst'!M124</f>
        <v>0</v>
      </c>
      <c r="G124" s="81">
        <f>'NUHM Metro Abst'!P124</f>
        <v>0</v>
      </c>
      <c r="H124" s="71">
        <f t="shared" ref="H124:I124" si="114">D124+F124</f>
        <v>0</v>
      </c>
      <c r="I124" s="71">
        <f t="shared" si="114"/>
        <v>0</v>
      </c>
      <c r="K124" s="72"/>
      <c r="L124" s="72"/>
    </row>
    <row r="125" spans="1:12" ht="12.75" customHeight="1">
      <c r="A125" s="70" t="s">
        <v>449</v>
      </c>
      <c r="B125" s="70" t="s">
        <v>450</v>
      </c>
      <c r="C125" s="70" t="s">
        <v>451</v>
      </c>
      <c r="D125" s="81">
        <f>'NUHM-Non Metro Abst'!M125</f>
        <v>0</v>
      </c>
      <c r="E125" s="81">
        <f>'NUHM-Non Metro Abst'!P125</f>
        <v>0</v>
      </c>
      <c r="F125" s="81">
        <f>'NUHM Metro Abst'!M125</f>
        <v>0</v>
      </c>
      <c r="G125" s="81">
        <f>'NUHM Metro Abst'!P125</f>
        <v>0</v>
      </c>
      <c r="H125" s="71">
        <f t="shared" ref="H125:I125" si="115">D125+F125</f>
        <v>0</v>
      </c>
      <c r="I125" s="71">
        <f t="shared" si="115"/>
        <v>0</v>
      </c>
      <c r="K125" s="72"/>
      <c r="L125" s="72"/>
    </row>
    <row r="126" spans="1:12" ht="12.75" customHeight="1">
      <c r="A126" s="70" t="s">
        <v>452</v>
      </c>
      <c r="B126" s="70" t="s">
        <v>453</v>
      </c>
      <c r="C126" s="70" t="s">
        <v>454</v>
      </c>
      <c r="D126" s="81">
        <f>'NUHM-Non Metro Abst'!M126</f>
        <v>0</v>
      </c>
      <c r="E126" s="81">
        <f>'NUHM-Non Metro Abst'!P126</f>
        <v>0</v>
      </c>
      <c r="F126" s="81">
        <f>'NUHM Metro Abst'!M126</f>
        <v>0</v>
      </c>
      <c r="G126" s="81">
        <f>'NUHM Metro Abst'!P126</f>
        <v>0</v>
      </c>
      <c r="H126" s="71">
        <f t="shared" ref="H126:I126" si="116">D126+F126</f>
        <v>0</v>
      </c>
      <c r="I126" s="71">
        <f t="shared" si="116"/>
        <v>0</v>
      </c>
      <c r="K126" s="72"/>
      <c r="L126" s="72"/>
    </row>
    <row r="127" spans="1:12" ht="12.75" customHeight="1">
      <c r="A127" s="70" t="s">
        <v>455</v>
      </c>
      <c r="B127" s="70" t="s">
        <v>456</v>
      </c>
      <c r="C127" s="70" t="s">
        <v>457</v>
      </c>
      <c r="D127" s="81">
        <f>'NUHM-Non Metro Abst'!M127</f>
        <v>0</v>
      </c>
      <c r="E127" s="81">
        <f>'NUHM-Non Metro Abst'!P127</f>
        <v>0</v>
      </c>
      <c r="F127" s="81">
        <f>'NUHM Metro Abst'!M127</f>
        <v>0</v>
      </c>
      <c r="G127" s="81">
        <f>'NUHM Metro Abst'!P127</f>
        <v>0</v>
      </c>
      <c r="H127" s="71">
        <f t="shared" ref="H127:I127" si="117">D127+F127</f>
        <v>0</v>
      </c>
      <c r="I127" s="71">
        <f t="shared" si="117"/>
        <v>0</v>
      </c>
      <c r="K127" s="72"/>
      <c r="L127" s="72"/>
    </row>
    <row r="128" spans="1:12" ht="12.75" customHeight="1">
      <c r="A128" s="70" t="s">
        <v>458</v>
      </c>
      <c r="B128" s="70" t="s">
        <v>459</v>
      </c>
      <c r="C128" s="70" t="s">
        <v>460</v>
      </c>
      <c r="D128" s="81">
        <f>'NUHM-Non Metro Abst'!M128</f>
        <v>0</v>
      </c>
      <c r="E128" s="81">
        <f>'NUHM-Non Metro Abst'!P128</f>
        <v>0</v>
      </c>
      <c r="F128" s="81">
        <f>'NUHM Metro Abst'!M128</f>
        <v>0</v>
      </c>
      <c r="G128" s="81">
        <f>'NUHM Metro Abst'!P128</f>
        <v>0</v>
      </c>
      <c r="H128" s="71">
        <f t="shared" ref="H128:I128" si="118">D128+F128</f>
        <v>0</v>
      </c>
      <c r="I128" s="71">
        <f t="shared" si="118"/>
        <v>0</v>
      </c>
      <c r="K128" s="72"/>
      <c r="L128" s="72"/>
    </row>
    <row r="129" spans="1:12" ht="12.75" customHeight="1">
      <c r="A129" s="70" t="s">
        <v>461</v>
      </c>
      <c r="B129" s="70" t="s">
        <v>462</v>
      </c>
      <c r="C129" s="70" t="s">
        <v>463</v>
      </c>
      <c r="D129" s="81">
        <f>'NUHM-Non Metro Abst'!M129</f>
        <v>0</v>
      </c>
      <c r="E129" s="81">
        <f>'NUHM-Non Metro Abst'!P129</f>
        <v>0</v>
      </c>
      <c r="F129" s="81">
        <f>'NUHM Metro Abst'!M129</f>
        <v>0</v>
      </c>
      <c r="G129" s="81">
        <f>'NUHM Metro Abst'!P129</f>
        <v>0</v>
      </c>
      <c r="H129" s="71">
        <f t="shared" ref="H129:I129" si="119">D129+F129</f>
        <v>0</v>
      </c>
      <c r="I129" s="71">
        <f t="shared" si="119"/>
        <v>0</v>
      </c>
      <c r="K129" s="72"/>
      <c r="L129" s="72"/>
    </row>
    <row r="130" spans="1:12" ht="12.75" customHeight="1">
      <c r="A130" s="70" t="s">
        <v>465</v>
      </c>
      <c r="B130" s="70" t="s">
        <v>466</v>
      </c>
      <c r="C130" s="70" t="s">
        <v>467</v>
      </c>
      <c r="D130" s="81">
        <f>'NUHM-Non Metro Abst'!M130</f>
        <v>0</v>
      </c>
      <c r="E130" s="81">
        <f>'NUHM-Non Metro Abst'!P130</f>
        <v>0</v>
      </c>
      <c r="F130" s="81">
        <f>'NUHM Metro Abst'!M130</f>
        <v>0</v>
      </c>
      <c r="G130" s="81">
        <f>'NUHM Metro Abst'!P130</f>
        <v>0</v>
      </c>
      <c r="H130" s="71">
        <f t="shared" ref="H130:I130" si="120">D130+F130</f>
        <v>0</v>
      </c>
      <c r="I130" s="71">
        <f t="shared" si="120"/>
        <v>0</v>
      </c>
      <c r="K130" s="72"/>
      <c r="L130" s="72"/>
    </row>
    <row r="131" spans="1:12" ht="12.75" customHeight="1">
      <c r="A131" s="78" t="s">
        <v>469</v>
      </c>
      <c r="B131" s="78"/>
      <c r="C131" s="78" t="s">
        <v>470</v>
      </c>
      <c r="D131" s="65">
        <f>'NUHM-Non Metro Abst'!M131</f>
        <v>0</v>
      </c>
      <c r="E131" s="65">
        <f>'NUHM-Non Metro Abst'!P131</f>
        <v>0</v>
      </c>
      <c r="F131" s="65">
        <f>'NUHM Metro Abst'!M131</f>
        <v>0</v>
      </c>
      <c r="G131" s="65">
        <f>'NUHM Metro Abst'!P131</f>
        <v>0</v>
      </c>
      <c r="H131" s="79">
        <f t="shared" ref="H131:I131" si="121">D131+F131</f>
        <v>0</v>
      </c>
      <c r="I131" s="79">
        <f t="shared" si="121"/>
        <v>0</v>
      </c>
      <c r="K131" s="69"/>
      <c r="L131" s="69"/>
    </row>
    <row r="132" spans="1:12" ht="12.75" customHeight="1">
      <c r="A132" s="70" t="s">
        <v>471</v>
      </c>
      <c r="B132" s="70" t="s">
        <v>466</v>
      </c>
      <c r="C132" s="70" t="s">
        <v>472</v>
      </c>
      <c r="D132" s="81">
        <f>'NUHM-Non Metro Abst'!M132</f>
        <v>0</v>
      </c>
      <c r="E132" s="81">
        <f>'NUHM-Non Metro Abst'!P132</f>
        <v>0</v>
      </c>
      <c r="F132" s="81">
        <f>'NUHM Metro Abst'!M132</f>
        <v>0</v>
      </c>
      <c r="G132" s="81">
        <f>'NUHM Metro Abst'!P132</f>
        <v>0</v>
      </c>
      <c r="H132" s="71">
        <f t="shared" ref="H132:I132" si="122">D132+F132</f>
        <v>0</v>
      </c>
      <c r="I132" s="71">
        <f t="shared" si="122"/>
        <v>0</v>
      </c>
      <c r="K132" s="72"/>
      <c r="L132" s="72"/>
    </row>
    <row r="133" spans="1:12" ht="12.75" customHeight="1">
      <c r="A133" s="78" t="s">
        <v>478</v>
      </c>
      <c r="B133" s="78"/>
      <c r="C133" s="78" t="s">
        <v>479</v>
      </c>
      <c r="D133" s="65">
        <f>'NUHM-Non Metro Abst'!M133</f>
        <v>31.2</v>
      </c>
      <c r="E133" s="65">
        <f>'NUHM-Non Metro Abst'!P133</f>
        <v>0</v>
      </c>
      <c r="F133" s="65">
        <f>'NUHM Metro Abst'!M133</f>
        <v>0</v>
      </c>
      <c r="G133" s="65">
        <f>'NUHM Metro Abst'!P133</f>
        <v>0</v>
      </c>
      <c r="H133" s="79">
        <f t="shared" ref="H133:I133" si="123">D133+F133</f>
        <v>31.2</v>
      </c>
      <c r="I133" s="79">
        <f t="shared" si="123"/>
        <v>0</v>
      </c>
      <c r="K133" s="69"/>
      <c r="L133" s="69"/>
    </row>
    <row r="134" spans="1:12" ht="12.75" customHeight="1">
      <c r="A134" s="80" t="s">
        <v>481</v>
      </c>
      <c r="B134" s="30" t="s">
        <v>482</v>
      </c>
      <c r="C134" s="30" t="s">
        <v>483</v>
      </c>
      <c r="D134" s="81">
        <f>'NUHM-Non Metro Abst'!M134</f>
        <v>31.2</v>
      </c>
      <c r="E134" s="81">
        <f>'NUHM-Non Metro Abst'!P134</f>
        <v>0</v>
      </c>
      <c r="F134" s="81">
        <f>'NUHM Metro Abst'!M134</f>
        <v>0</v>
      </c>
      <c r="G134" s="81">
        <f>'NUHM Metro Abst'!P134</f>
        <v>0</v>
      </c>
      <c r="H134" s="81">
        <f t="shared" ref="H134:I134" si="124">D134+F134</f>
        <v>31.2</v>
      </c>
      <c r="I134" s="81">
        <f t="shared" si="124"/>
        <v>0</v>
      </c>
      <c r="K134" s="69"/>
      <c r="L134" s="89"/>
    </row>
    <row r="135" spans="1:12" ht="12.75" customHeight="1">
      <c r="A135" s="70" t="s">
        <v>487</v>
      </c>
      <c r="B135" s="70" t="s">
        <v>488</v>
      </c>
      <c r="C135" s="70" t="s">
        <v>490</v>
      </c>
      <c r="D135" s="81">
        <f>'NUHM-Non Metro Abst'!M135</f>
        <v>31.2</v>
      </c>
      <c r="E135" s="81">
        <f>'NUHM-Non Metro Abst'!P135</f>
        <v>0</v>
      </c>
      <c r="F135" s="81">
        <f>'NUHM Metro Abst'!M135</f>
        <v>0</v>
      </c>
      <c r="G135" s="81">
        <f>'NUHM Metro Abst'!P135</f>
        <v>0</v>
      </c>
      <c r="H135" s="71">
        <f t="shared" ref="H135:I135" si="125">D135+F135</f>
        <v>31.2</v>
      </c>
      <c r="I135" s="71">
        <f t="shared" si="125"/>
        <v>0</v>
      </c>
      <c r="K135" s="72"/>
      <c r="L135" s="72"/>
    </row>
    <row r="136" spans="1:12" ht="12.75" customHeight="1">
      <c r="A136" s="70" t="s">
        <v>492</v>
      </c>
      <c r="B136" s="70" t="s">
        <v>493</v>
      </c>
      <c r="C136" s="70" t="s">
        <v>494</v>
      </c>
      <c r="D136" s="81">
        <f>'NUHM-Non Metro Abst'!M136</f>
        <v>0</v>
      </c>
      <c r="E136" s="81">
        <f>'NUHM-Non Metro Abst'!P136</f>
        <v>0</v>
      </c>
      <c r="F136" s="81">
        <f>'NUHM Metro Abst'!M136</f>
        <v>0</v>
      </c>
      <c r="G136" s="81">
        <f>'NUHM Metro Abst'!P136</f>
        <v>0</v>
      </c>
      <c r="H136" s="71">
        <f t="shared" ref="H136:I136" si="126">D136+F136</f>
        <v>0</v>
      </c>
      <c r="I136" s="71">
        <f t="shared" si="126"/>
        <v>0</v>
      </c>
      <c r="K136" s="72"/>
      <c r="L136" s="72"/>
    </row>
    <row r="137" spans="1:12" ht="12.75" customHeight="1">
      <c r="A137" s="80" t="s">
        <v>498</v>
      </c>
      <c r="B137" s="30" t="s">
        <v>499</v>
      </c>
      <c r="C137" s="30" t="s">
        <v>500</v>
      </c>
      <c r="D137" s="81">
        <f>'NUHM-Non Metro Abst'!M137</f>
        <v>0</v>
      </c>
      <c r="E137" s="81">
        <f>'NUHM-Non Metro Abst'!P137</f>
        <v>0</v>
      </c>
      <c r="F137" s="81">
        <f>'NUHM Metro Abst'!M137</f>
        <v>0</v>
      </c>
      <c r="G137" s="81">
        <f>'NUHM Metro Abst'!P137</f>
        <v>0</v>
      </c>
      <c r="H137" s="81">
        <f t="shared" ref="H137:I137" si="127">D137+F137</f>
        <v>0</v>
      </c>
      <c r="I137" s="81">
        <f t="shared" si="127"/>
        <v>0</v>
      </c>
      <c r="K137" s="69"/>
      <c r="L137" s="89"/>
    </row>
    <row r="138" spans="1:12" ht="12.75" customHeight="1">
      <c r="A138" s="70" t="s">
        <v>502</v>
      </c>
      <c r="B138" s="70" t="s">
        <v>503</v>
      </c>
      <c r="C138" s="70" t="s">
        <v>490</v>
      </c>
      <c r="D138" s="81">
        <f>'NUHM-Non Metro Abst'!M138</f>
        <v>0</v>
      </c>
      <c r="E138" s="81">
        <f>'NUHM-Non Metro Abst'!P138</f>
        <v>0</v>
      </c>
      <c r="F138" s="81">
        <f>'NUHM Metro Abst'!M138</f>
        <v>0</v>
      </c>
      <c r="G138" s="81">
        <f>'NUHM Metro Abst'!P138</f>
        <v>0</v>
      </c>
      <c r="H138" s="71">
        <f t="shared" ref="H138:I138" si="128">D138+F138</f>
        <v>0</v>
      </c>
      <c r="I138" s="71">
        <f t="shared" si="128"/>
        <v>0</v>
      </c>
      <c r="K138" s="72"/>
      <c r="L138" s="72"/>
    </row>
    <row r="139" spans="1:12" ht="12.75" customHeight="1">
      <c r="A139" s="70" t="s">
        <v>505</v>
      </c>
      <c r="B139" s="70" t="s">
        <v>506</v>
      </c>
      <c r="C139" s="70" t="s">
        <v>494</v>
      </c>
      <c r="D139" s="81">
        <f>'NUHM-Non Metro Abst'!M139</f>
        <v>0</v>
      </c>
      <c r="E139" s="81">
        <f>'NUHM-Non Metro Abst'!P139</f>
        <v>0</v>
      </c>
      <c r="F139" s="81">
        <f>'NUHM Metro Abst'!M139</f>
        <v>0</v>
      </c>
      <c r="G139" s="81">
        <f>'NUHM Metro Abst'!P139</f>
        <v>0</v>
      </c>
      <c r="H139" s="71">
        <f t="shared" ref="H139:I139" si="129">D139+F139</f>
        <v>0</v>
      </c>
      <c r="I139" s="71">
        <f t="shared" si="129"/>
        <v>0</v>
      </c>
      <c r="K139" s="72"/>
      <c r="L139" s="72"/>
    </row>
    <row r="140" spans="1:12" ht="12.75" customHeight="1">
      <c r="A140" s="80" t="s">
        <v>511</v>
      </c>
      <c r="B140" s="30" t="s">
        <v>512</v>
      </c>
      <c r="C140" s="30" t="s">
        <v>513</v>
      </c>
      <c r="D140" s="81">
        <f>'NUHM-Non Metro Abst'!M140</f>
        <v>0</v>
      </c>
      <c r="E140" s="81">
        <f>'NUHM-Non Metro Abst'!P140</f>
        <v>0</v>
      </c>
      <c r="F140" s="81">
        <f>'NUHM Metro Abst'!M140</f>
        <v>0</v>
      </c>
      <c r="G140" s="81">
        <f>'NUHM Metro Abst'!P140</f>
        <v>0</v>
      </c>
      <c r="H140" s="81">
        <f t="shared" ref="H140:I140" si="130">D140+F140</f>
        <v>0</v>
      </c>
      <c r="I140" s="81">
        <f t="shared" si="130"/>
        <v>0</v>
      </c>
      <c r="K140" s="69"/>
      <c r="L140" s="89"/>
    </row>
    <row r="141" spans="1:12" ht="12.75" customHeight="1">
      <c r="A141" s="70" t="s">
        <v>516</v>
      </c>
      <c r="B141" s="70" t="s">
        <v>517</v>
      </c>
      <c r="C141" s="70" t="s">
        <v>490</v>
      </c>
      <c r="D141" s="81">
        <f>'NUHM-Non Metro Abst'!M141</f>
        <v>0</v>
      </c>
      <c r="E141" s="81">
        <f>'NUHM-Non Metro Abst'!P141</f>
        <v>0</v>
      </c>
      <c r="F141" s="81">
        <f>'NUHM Metro Abst'!M141</f>
        <v>0</v>
      </c>
      <c r="G141" s="81">
        <f>'NUHM Metro Abst'!P141</f>
        <v>0</v>
      </c>
      <c r="H141" s="71">
        <f t="shared" ref="H141:I141" si="131">D141+F141</f>
        <v>0</v>
      </c>
      <c r="I141" s="71">
        <f t="shared" si="131"/>
        <v>0</v>
      </c>
      <c r="K141" s="72"/>
      <c r="L141" s="72"/>
    </row>
    <row r="142" spans="1:12" ht="12.75" customHeight="1">
      <c r="A142" s="70" t="s">
        <v>518</v>
      </c>
      <c r="B142" s="70" t="s">
        <v>517</v>
      </c>
      <c r="C142" s="70" t="s">
        <v>494</v>
      </c>
      <c r="D142" s="81">
        <f>'NUHM-Non Metro Abst'!M142</f>
        <v>0</v>
      </c>
      <c r="E142" s="81">
        <f>'NUHM-Non Metro Abst'!P142</f>
        <v>0</v>
      </c>
      <c r="F142" s="81">
        <f>'NUHM Metro Abst'!M142</f>
        <v>0</v>
      </c>
      <c r="G142" s="81">
        <f>'NUHM Metro Abst'!P142</f>
        <v>0</v>
      </c>
      <c r="H142" s="71">
        <f t="shared" ref="H142:I142" si="132">D142+F142</f>
        <v>0</v>
      </c>
      <c r="I142" s="71">
        <f t="shared" si="132"/>
        <v>0</v>
      </c>
      <c r="K142" s="72"/>
      <c r="L142" s="72"/>
    </row>
    <row r="143" spans="1:12" ht="12.75" customHeight="1">
      <c r="A143" s="78" t="s">
        <v>522</v>
      </c>
      <c r="B143" s="78"/>
      <c r="C143" s="78" t="s">
        <v>523</v>
      </c>
      <c r="D143" s="65">
        <f>'NUHM-Non Metro Abst'!M143</f>
        <v>0</v>
      </c>
      <c r="E143" s="65">
        <f>'NUHM-Non Metro Abst'!P143</f>
        <v>0</v>
      </c>
      <c r="F143" s="65">
        <f>'NUHM Metro Abst'!M143</f>
        <v>0</v>
      </c>
      <c r="G143" s="65">
        <f>'NUHM Metro Abst'!P143</f>
        <v>0</v>
      </c>
      <c r="H143" s="79">
        <f t="shared" ref="H143:I143" si="133">D143+F143</f>
        <v>0</v>
      </c>
      <c r="I143" s="79">
        <f t="shared" si="133"/>
        <v>0</v>
      </c>
      <c r="K143" s="69"/>
      <c r="L143" s="69"/>
    </row>
    <row r="144" spans="1:12" ht="12.75" customHeight="1">
      <c r="A144" s="80" t="s">
        <v>525</v>
      </c>
      <c r="B144" s="30" t="s">
        <v>526</v>
      </c>
      <c r="C144" s="30" t="s">
        <v>527</v>
      </c>
      <c r="D144" s="81">
        <f>'NUHM-Non Metro Abst'!M144</f>
        <v>0</v>
      </c>
      <c r="E144" s="81">
        <f>'NUHM-Non Metro Abst'!P144</f>
        <v>0</v>
      </c>
      <c r="F144" s="81">
        <f>'NUHM Metro Abst'!M144</f>
        <v>0</v>
      </c>
      <c r="G144" s="81">
        <f>'NUHM Metro Abst'!P144</f>
        <v>0</v>
      </c>
      <c r="H144" s="81">
        <f t="shared" ref="H144:I144" si="134">D144+F144</f>
        <v>0</v>
      </c>
      <c r="I144" s="81">
        <f t="shared" si="134"/>
        <v>0</v>
      </c>
      <c r="K144" s="69"/>
      <c r="L144" s="89"/>
    </row>
    <row r="145" spans="1:12" ht="12.75" customHeight="1">
      <c r="A145" s="70" t="s">
        <v>529</v>
      </c>
      <c r="B145" s="70" t="s">
        <v>531</v>
      </c>
      <c r="C145" s="70" t="s">
        <v>284</v>
      </c>
      <c r="D145" s="81">
        <f>'NUHM-Non Metro Abst'!M145</f>
        <v>0</v>
      </c>
      <c r="E145" s="81">
        <f>'NUHM-Non Metro Abst'!P145</f>
        <v>0</v>
      </c>
      <c r="F145" s="81">
        <f>'NUHM Metro Abst'!M145</f>
        <v>0</v>
      </c>
      <c r="G145" s="81">
        <f>'NUHM Metro Abst'!P145</f>
        <v>0</v>
      </c>
      <c r="H145" s="71">
        <f t="shared" ref="H145:I145" si="135">D145+F145</f>
        <v>0</v>
      </c>
      <c r="I145" s="71">
        <f t="shared" si="135"/>
        <v>0</v>
      </c>
      <c r="K145" s="72"/>
      <c r="L145" s="72"/>
    </row>
    <row r="146" spans="1:12" ht="12.75" customHeight="1">
      <c r="A146" s="70" t="s">
        <v>532</v>
      </c>
      <c r="B146" s="70" t="s">
        <v>424</v>
      </c>
      <c r="C146" s="70" t="s">
        <v>287</v>
      </c>
      <c r="D146" s="81">
        <f>'NUHM-Non Metro Abst'!M146</f>
        <v>0</v>
      </c>
      <c r="E146" s="81">
        <f>'NUHM-Non Metro Abst'!P146</f>
        <v>0</v>
      </c>
      <c r="F146" s="81">
        <f>'NUHM Metro Abst'!M146</f>
        <v>0</v>
      </c>
      <c r="G146" s="81">
        <f>'NUHM Metro Abst'!P146</f>
        <v>0</v>
      </c>
      <c r="H146" s="71">
        <f t="shared" ref="H146:I146" si="136">D146+F146</f>
        <v>0</v>
      </c>
      <c r="I146" s="71">
        <f t="shared" si="136"/>
        <v>0</v>
      </c>
      <c r="K146" s="72"/>
      <c r="L146" s="72"/>
    </row>
    <row r="147" spans="1:12" ht="12.75" customHeight="1">
      <c r="A147" s="78" t="s">
        <v>536</v>
      </c>
      <c r="B147" s="78"/>
      <c r="C147" s="78" t="s">
        <v>537</v>
      </c>
      <c r="D147" s="65">
        <f>'NUHM-Non Metro Abst'!M147</f>
        <v>2.6020799999999999</v>
      </c>
      <c r="E147" s="65">
        <f>'NUHM-Non Metro Abst'!P147</f>
        <v>0</v>
      </c>
      <c r="F147" s="65">
        <f>'NUHM Metro Abst'!M147</f>
        <v>0</v>
      </c>
      <c r="G147" s="65">
        <f>'NUHM Metro Abst'!P147</f>
        <v>0</v>
      </c>
      <c r="H147" s="79">
        <f t="shared" ref="H147:I147" si="137">D147+F147</f>
        <v>2.6020799999999999</v>
      </c>
      <c r="I147" s="79">
        <f t="shared" si="137"/>
        <v>0</v>
      </c>
      <c r="K147" s="69"/>
      <c r="L147" s="69"/>
    </row>
    <row r="148" spans="1:12" ht="12.75" customHeight="1">
      <c r="A148" s="70" t="s">
        <v>538</v>
      </c>
      <c r="B148" s="70" t="s">
        <v>539</v>
      </c>
      <c r="C148" s="70" t="s">
        <v>540</v>
      </c>
      <c r="D148" s="81">
        <f>'NUHM-Non Metro Abst'!M148</f>
        <v>2.6020799999999999</v>
      </c>
      <c r="E148" s="81">
        <f>'NUHM-Non Metro Abst'!P148</f>
        <v>0</v>
      </c>
      <c r="F148" s="81">
        <f>'NUHM Metro Abst'!M148</f>
        <v>0</v>
      </c>
      <c r="G148" s="81">
        <f>'NUHM Metro Abst'!P148</f>
        <v>0</v>
      </c>
      <c r="H148" s="71">
        <f t="shared" ref="H148:I148" si="138">D148+F148</f>
        <v>2.6020799999999999</v>
      </c>
      <c r="I148" s="71">
        <f t="shared" si="138"/>
        <v>0</v>
      </c>
      <c r="K148" s="72"/>
      <c r="L148" s="72"/>
    </row>
    <row r="149" spans="1:12" ht="12.75" customHeight="1">
      <c r="A149" s="70" t="s">
        <v>544</v>
      </c>
      <c r="B149" s="70" t="s">
        <v>545</v>
      </c>
      <c r="C149" s="70" t="s">
        <v>546</v>
      </c>
      <c r="D149" s="81">
        <f>'NUHM-Non Metro Abst'!M149</f>
        <v>0</v>
      </c>
      <c r="E149" s="81">
        <f>'NUHM-Non Metro Abst'!P149</f>
        <v>0</v>
      </c>
      <c r="F149" s="81">
        <f>'NUHM Metro Abst'!M149</f>
        <v>0</v>
      </c>
      <c r="G149" s="81">
        <f>'NUHM Metro Abst'!P149</f>
        <v>0</v>
      </c>
      <c r="H149" s="71">
        <f t="shared" ref="H149:I149" si="139">D149+F149</f>
        <v>0</v>
      </c>
      <c r="I149" s="71">
        <f t="shared" si="139"/>
        <v>0</v>
      </c>
      <c r="K149" s="72"/>
      <c r="L149" s="72"/>
    </row>
    <row r="150" spans="1:12" ht="12.75" customHeight="1">
      <c r="A150" s="67" t="s">
        <v>550</v>
      </c>
      <c r="B150" s="67"/>
      <c r="C150" s="67" t="s">
        <v>551</v>
      </c>
      <c r="D150" s="65">
        <f>'NUHM-Non Metro Abst'!M150</f>
        <v>3.3706</v>
      </c>
      <c r="E150" s="65">
        <f>'NUHM-Non Metro Abst'!P150</f>
        <v>0</v>
      </c>
      <c r="F150" s="65">
        <f>'NUHM Metro Abst'!M150</f>
        <v>0</v>
      </c>
      <c r="G150" s="65">
        <f>'NUHM Metro Abst'!P150</f>
        <v>0</v>
      </c>
      <c r="H150" s="68">
        <f t="shared" ref="H150:I150" si="140">D150+F150</f>
        <v>3.3706</v>
      </c>
      <c r="I150" s="68">
        <f t="shared" si="140"/>
        <v>0</v>
      </c>
      <c r="K150" s="69"/>
      <c r="L150" s="69"/>
    </row>
    <row r="151" spans="1:12" ht="12.75" customHeight="1">
      <c r="A151" s="67" t="s">
        <v>552</v>
      </c>
      <c r="B151" s="67"/>
      <c r="C151" s="67" t="s">
        <v>553</v>
      </c>
      <c r="D151" s="65">
        <f>'NUHM-Non Metro Abst'!M151</f>
        <v>9.3132000000000001</v>
      </c>
      <c r="E151" s="65">
        <f>'NUHM-Non Metro Abst'!P151</f>
        <v>0</v>
      </c>
      <c r="F151" s="65">
        <f>'NUHM Metro Abst'!M151</f>
        <v>0</v>
      </c>
      <c r="G151" s="65">
        <f>'NUHM Metro Abst'!P151</f>
        <v>0</v>
      </c>
      <c r="H151" s="68">
        <f t="shared" ref="H151:I151" si="141">D151+F151</f>
        <v>9.3132000000000001</v>
      </c>
      <c r="I151" s="68">
        <f t="shared" si="141"/>
        <v>0</v>
      </c>
      <c r="K151" s="69"/>
      <c r="L151" s="69"/>
    </row>
    <row r="152" spans="1:12" ht="12.75" customHeight="1">
      <c r="A152" s="67" t="s">
        <v>556</v>
      </c>
      <c r="B152" s="67"/>
      <c r="C152" s="67" t="s">
        <v>557</v>
      </c>
      <c r="D152" s="65">
        <f>'NUHM-Non Metro Abst'!M152</f>
        <v>0</v>
      </c>
      <c r="E152" s="65">
        <f>'NUHM-Non Metro Abst'!P152</f>
        <v>0</v>
      </c>
      <c r="F152" s="65">
        <f>'NUHM Metro Abst'!M152</f>
        <v>0</v>
      </c>
      <c r="G152" s="65">
        <f>'NUHM Metro Abst'!P152</f>
        <v>0</v>
      </c>
      <c r="H152" s="68">
        <f t="shared" ref="H152:I152" si="142">D152+F152</f>
        <v>0</v>
      </c>
      <c r="I152" s="68">
        <f t="shared" si="142"/>
        <v>0</v>
      </c>
      <c r="K152" s="69"/>
      <c r="L152" s="69"/>
    </row>
    <row r="153" spans="1:12" ht="12.75" customHeight="1">
      <c r="A153" s="70" t="s">
        <v>561</v>
      </c>
      <c r="B153" s="74"/>
      <c r="C153" s="4" t="s">
        <v>562</v>
      </c>
      <c r="D153" s="81">
        <f>'NUHM-Non Metro Abst'!M153</f>
        <v>0</v>
      </c>
      <c r="E153" s="81">
        <f>'NUHM-Non Metro Abst'!P153</f>
        <v>0</v>
      </c>
      <c r="F153" s="81">
        <f>'NUHM Metro Abst'!M153</f>
        <v>0</v>
      </c>
      <c r="G153" s="81">
        <f>'NUHM Metro Abst'!P153</f>
        <v>0</v>
      </c>
      <c r="H153" s="71">
        <f t="shared" ref="H153:I153" si="143">D153+F153</f>
        <v>0</v>
      </c>
      <c r="I153" s="71">
        <f t="shared" si="143"/>
        <v>0</v>
      </c>
      <c r="K153" s="72"/>
      <c r="L153" s="73"/>
    </row>
    <row r="154" spans="1:12" ht="12.75" customHeight="1">
      <c r="A154" s="70" t="s">
        <v>564</v>
      </c>
      <c r="B154" s="74"/>
      <c r="C154" s="4" t="s">
        <v>565</v>
      </c>
      <c r="D154" s="81">
        <f>'NUHM-Non Metro Abst'!M154</f>
        <v>0</v>
      </c>
      <c r="E154" s="81">
        <f>'NUHM-Non Metro Abst'!P154</f>
        <v>0</v>
      </c>
      <c r="F154" s="81">
        <f>'NUHM Metro Abst'!M154</f>
        <v>0</v>
      </c>
      <c r="G154" s="81">
        <f>'NUHM Metro Abst'!P154</f>
        <v>0</v>
      </c>
      <c r="H154" s="71">
        <f t="shared" ref="H154:I154" si="144">D154+F154</f>
        <v>0</v>
      </c>
      <c r="I154" s="71">
        <f t="shared" si="144"/>
        <v>0</v>
      </c>
      <c r="K154" s="72"/>
      <c r="L154" s="73"/>
    </row>
    <row r="155" spans="1:12" ht="12.75" customHeight="1">
      <c r="A155" s="64" t="s">
        <v>566</v>
      </c>
      <c r="B155" s="64"/>
      <c r="C155" s="64" t="s">
        <v>567</v>
      </c>
      <c r="D155" s="65">
        <f>'NUHM-Non Metro Abst'!M155</f>
        <v>0.6</v>
      </c>
      <c r="E155" s="65">
        <f>'NUHM-Non Metro Abst'!P155</f>
        <v>0</v>
      </c>
      <c r="F155" s="65">
        <f>'NUHM Metro Abst'!M155</f>
        <v>0</v>
      </c>
      <c r="G155" s="65">
        <f>'NUHM Metro Abst'!P155</f>
        <v>0</v>
      </c>
      <c r="H155" s="65">
        <f t="shared" ref="H155:I155" si="145">D155+F155</f>
        <v>0.6</v>
      </c>
      <c r="I155" s="65">
        <f t="shared" si="145"/>
        <v>0</v>
      </c>
      <c r="K155" s="66"/>
      <c r="L155" s="66"/>
    </row>
    <row r="156" spans="1:12" ht="12.75" customHeight="1">
      <c r="A156" s="67" t="s">
        <v>570</v>
      </c>
      <c r="B156" s="67"/>
      <c r="C156" s="67" t="s">
        <v>571</v>
      </c>
      <c r="D156" s="65">
        <f>'NUHM-Non Metro Abst'!M156</f>
        <v>0</v>
      </c>
      <c r="E156" s="65">
        <f>'NUHM-Non Metro Abst'!P156</f>
        <v>0</v>
      </c>
      <c r="F156" s="65">
        <f>'NUHM Metro Abst'!M156</f>
        <v>0</v>
      </c>
      <c r="G156" s="65">
        <f>'NUHM Metro Abst'!P156</f>
        <v>0</v>
      </c>
      <c r="H156" s="68">
        <f t="shared" ref="H156:I156" si="146">D156+F156</f>
        <v>0</v>
      </c>
      <c r="I156" s="68">
        <f t="shared" si="146"/>
        <v>0</v>
      </c>
      <c r="K156" s="69"/>
      <c r="L156" s="69"/>
    </row>
    <row r="157" spans="1:12" ht="12.75" customHeight="1">
      <c r="A157" s="70" t="s">
        <v>572</v>
      </c>
      <c r="B157" s="74" t="s">
        <v>573</v>
      </c>
      <c r="C157" s="4" t="s">
        <v>574</v>
      </c>
      <c r="D157" s="81">
        <f>'NUHM-Non Metro Abst'!M157</f>
        <v>0</v>
      </c>
      <c r="E157" s="81">
        <f>'NUHM-Non Metro Abst'!P157</f>
        <v>0</v>
      </c>
      <c r="F157" s="81">
        <f>'NUHM Metro Abst'!M157</f>
        <v>0</v>
      </c>
      <c r="G157" s="81">
        <f>'NUHM Metro Abst'!P157</f>
        <v>0</v>
      </c>
      <c r="H157" s="71">
        <f t="shared" ref="H157:I157" si="147">D157+F157</f>
        <v>0</v>
      </c>
      <c r="I157" s="71">
        <f t="shared" si="147"/>
        <v>0</v>
      </c>
      <c r="K157" s="72"/>
      <c r="L157" s="73"/>
    </row>
    <row r="158" spans="1:12" ht="12.75" customHeight="1">
      <c r="A158" s="70" t="s">
        <v>578</v>
      </c>
      <c r="B158" s="74"/>
      <c r="C158" s="4" t="s">
        <v>363</v>
      </c>
      <c r="D158" s="81">
        <f>'NUHM-Non Metro Abst'!M158</f>
        <v>0</v>
      </c>
      <c r="E158" s="81">
        <f>'NUHM-Non Metro Abst'!P158</f>
        <v>0</v>
      </c>
      <c r="F158" s="81">
        <f>'NUHM Metro Abst'!M158</f>
        <v>0</v>
      </c>
      <c r="G158" s="81">
        <f>'NUHM Metro Abst'!P158</f>
        <v>0</v>
      </c>
      <c r="H158" s="71">
        <f t="shared" ref="H158:I158" si="148">D158+F158</f>
        <v>0</v>
      </c>
      <c r="I158" s="71">
        <f t="shared" si="148"/>
        <v>0</v>
      </c>
      <c r="K158" s="72"/>
      <c r="L158" s="73"/>
    </row>
    <row r="159" spans="1:12" ht="12.75" customHeight="1">
      <c r="A159" s="70" t="s">
        <v>579</v>
      </c>
      <c r="B159" s="74"/>
      <c r="C159" s="4" t="s">
        <v>580</v>
      </c>
      <c r="D159" s="81">
        <f>'NUHM-Non Metro Abst'!M159</f>
        <v>0</v>
      </c>
      <c r="E159" s="81">
        <f>'NUHM-Non Metro Abst'!P159</f>
        <v>0</v>
      </c>
      <c r="F159" s="81">
        <f>'NUHM Metro Abst'!M159</f>
        <v>0</v>
      </c>
      <c r="G159" s="81">
        <f>'NUHM Metro Abst'!P159</f>
        <v>0</v>
      </c>
      <c r="H159" s="76"/>
      <c r="I159" s="76"/>
      <c r="K159" s="72"/>
      <c r="L159" s="73"/>
    </row>
    <row r="160" spans="1:12" ht="12.75" customHeight="1">
      <c r="A160" s="70" t="s">
        <v>581</v>
      </c>
      <c r="B160" s="74"/>
      <c r="C160" s="4" t="s">
        <v>582</v>
      </c>
      <c r="D160" s="81">
        <f>'NUHM-Non Metro Abst'!M160</f>
        <v>0</v>
      </c>
      <c r="E160" s="81">
        <f>'NUHM-Non Metro Abst'!P160</f>
        <v>0</v>
      </c>
      <c r="F160" s="81">
        <f>'NUHM Metro Abst'!M160</f>
        <v>0</v>
      </c>
      <c r="G160" s="81">
        <f>'NUHM Metro Abst'!P160</f>
        <v>0</v>
      </c>
      <c r="H160" s="76"/>
      <c r="I160" s="76"/>
      <c r="K160" s="72"/>
      <c r="L160" s="73"/>
    </row>
    <row r="161" spans="1:12" ht="12.75" customHeight="1">
      <c r="A161" s="70" t="s">
        <v>583</v>
      </c>
      <c r="B161" s="74"/>
      <c r="C161" s="4" t="s">
        <v>584</v>
      </c>
      <c r="D161" s="81">
        <f>'NUHM-Non Metro Abst'!M161</f>
        <v>0</v>
      </c>
      <c r="E161" s="81">
        <f>'NUHM-Non Metro Abst'!P161</f>
        <v>0</v>
      </c>
      <c r="F161" s="81">
        <f>'NUHM Metro Abst'!M161</f>
        <v>0</v>
      </c>
      <c r="G161" s="81">
        <f>'NUHM Metro Abst'!P161</f>
        <v>0</v>
      </c>
      <c r="H161" s="76"/>
      <c r="I161" s="76"/>
      <c r="K161" s="72"/>
      <c r="L161" s="73"/>
    </row>
    <row r="162" spans="1:12" ht="12.75" customHeight="1">
      <c r="A162" s="67" t="s">
        <v>589</v>
      </c>
      <c r="B162" s="67"/>
      <c r="C162" s="67" t="s">
        <v>590</v>
      </c>
      <c r="D162" s="65">
        <f>'NUHM-Non Metro Abst'!M162</f>
        <v>0.6</v>
      </c>
      <c r="E162" s="65">
        <f>'NUHM-Non Metro Abst'!P162</f>
        <v>0</v>
      </c>
      <c r="F162" s="65">
        <f>'NUHM Metro Abst'!M162</f>
        <v>0</v>
      </c>
      <c r="G162" s="65">
        <f>'NUHM Metro Abst'!P162</f>
        <v>0</v>
      </c>
      <c r="H162" s="68">
        <f t="shared" ref="H162:I162" si="149">D162+F162</f>
        <v>0.6</v>
      </c>
      <c r="I162" s="68">
        <f t="shared" si="149"/>
        <v>0</v>
      </c>
      <c r="K162" s="69"/>
      <c r="L162" s="69"/>
    </row>
    <row r="163" spans="1:12" ht="12.75" customHeight="1">
      <c r="A163" s="70" t="s">
        <v>591</v>
      </c>
      <c r="B163" s="70" t="s">
        <v>592</v>
      </c>
      <c r="C163" s="70" t="s">
        <v>593</v>
      </c>
      <c r="D163" s="81">
        <f>'NUHM-Non Metro Abst'!M163</f>
        <v>0</v>
      </c>
      <c r="E163" s="81">
        <f>'NUHM-Non Metro Abst'!P163</f>
        <v>0</v>
      </c>
      <c r="F163" s="81">
        <f>'NUHM Metro Abst'!M163</f>
        <v>0</v>
      </c>
      <c r="G163" s="81">
        <f>'NUHM Metro Abst'!P163</f>
        <v>0</v>
      </c>
      <c r="H163" s="71">
        <f t="shared" ref="H163:I163" si="150">D163+F163</f>
        <v>0</v>
      </c>
      <c r="I163" s="71">
        <f t="shared" si="150"/>
        <v>0</v>
      </c>
      <c r="K163" s="72"/>
      <c r="L163" s="72"/>
    </row>
    <row r="164" spans="1:12" ht="12.75" customHeight="1">
      <c r="A164" s="70" t="s">
        <v>600</v>
      </c>
      <c r="B164" s="70" t="s">
        <v>601</v>
      </c>
      <c r="C164" s="70" t="s">
        <v>602</v>
      </c>
      <c r="D164" s="81">
        <f>'NUHM-Non Metro Abst'!M164</f>
        <v>0</v>
      </c>
      <c r="E164" s="81">
        <f>'NUHM-Non Metro Abst'!P164</f>
        <v>0</v>
      </c>
      <c r="F164" s="81">
        <f>'NUHM Metro Abst'!M164</f>
        <v>0</v>
      </c>
      <c r="G164" s="81">
        <f>'NUHM Metro Abst'!P164</f>
        <v>0</v>
      </c>
      <c r="H164" s="71">
        <f t="shared" ref="H164:I164" si="151">D164+F164</f>
        <v>0</v>
      </c>
      <c r="I164" s="71">
        <f t="shared" si="151"/>
        <v>0</v>
      </c>
      <c r="K164" s="72"/>
      <c r="L164" s="72"/>
    </row>
    <row r="165" spans="1:12" ht="12.75" customHeight="1">
      <c r="A165" s="70" t="s">
        <v>610</v>
      </c>
      <c r="B165" s="70" t="s">
        <v>611</v>
      </c>
      <c r="C165" s="70" t="s">
        <v>612</v>
      </c>
      <c r="D165" s="81">
        <f>'NUHM-Non Metro Abst'!M165</f>
        <v>0</v>
      </c>
      <c r="E165" s="81">
        <f>'NUHM-Non Metro Abst'!P165</f>
        <v>0</v>
      </c>
      <c r="F165" s="81">
        <f>'NUHM Metro Abst'!M165</f>
        <v>0</v>
      </c>
      <c r="G165" s="81">
        <f>'NUHM Metro Abst'!P165</f>
        <v>0</v>
      </c>
      <c r="H165" s="71">
        <f t="shared" ref="H165:I165" si="152">D165+F165</f>
        <v>0</v>
      </c>
      <c r="I165" s="71">
        <f t="shared" si="152"/>
        <v>0</v>
      </c>
      <c r="K165" s="72"/>
      <c r="L165" s="72"/>
    </row>
    <row r="166" spans="1:12" ht="12.75" customHeight="1">
      <c r="A166" s="70" t="s">
        <v>618</v>
      </c>
      <c r="B166" s="70" t="s">
        <v>620</v>
      </c>
      <c r="C166" s="70" t="s">
        <v>621</v>
      </c>
      <c r="D166" s="81">
        <f>'NUHM-Non Metro Abst'!M166</f>
        <v>0.6</v>
      </c>
      <c r="E166" s="81">
        <f>'NUHM-Non Metro Abst'!P166</f>
        <v>0</v>
      </c>
      <c r="F166" s="81">
        <f>'NUHM Metro Abst'!M166</f>
        <v>0</v>
      </c>
      <c r="G166" s="81">
        <f>'NUHM Metro Abst'!P166</f>
        <v>0</v>
      </c>
      <c r="H166" s="71">
        <f t="shared" ref="H166:I166" si="153">D166+F166</f>
        <v>0.6</v>
      </c>
      <c r="I166" s="71">
        <f t="shared" si="153"/>
        <v>0</v>
      </c>
      <c r="K166" s="72"/>
      <c r="L166" s="72"/>
    </row>
    <row r="167" spans="1:12" ht="12.75" customHeight="1">
      <c r="A167" s="70" t="s">
        <v>622</v>
      </c>
      <c r="B167" s="70" t="s">
        <v>623</v>
      </c>
      <c r="C167" s="70" t="s">
        <v>624</v>
      </c>
      <c r="D167" s="81">
        <f>'NUHM-Non Metro Abst'!M167</f>
        <v>0</v>
      </c>
      <c r="E167" s="81">
        <f>'NUHM-Non Metro Abst'!P167</f>
        <v>0</v>
      </c>
      <c r="F167" s="81">
        <f>'NUHM Metro Abst'!M167</f>
        <v>0</v>
      </c>
      <c r="G167" s="81">
        <f>'NUHM Metro Abst'!P167</f>
        <v>0</v>
      </c>
      <c r="H167" s="71">
        <f t="shared" ref="H167:I167" si="154">D167+F167</f>
        <v>0</v>
      </c>
      <c r="I167" s="71">
        <f t="shared" si="154"/>
        <v>0</v>
      </c>
      <c r="K167" s="72"/>
      <c r="L167" s="72"/>
    </row>
    <row r="168" spans="1:12" ht="12.75" customHeight="1">
      <c r="A168" s="70" t="s">
        <v>630</v>
      </c>
      <c r="B168" s="70" t="s">
        <v>631</v>
      </c>
      <c r="C168" s="70" t="s">
        <v>633</v>
      </c>
      <c r="D168" s="81">
        <f>'NUHM-Non Metro Abst'!M168</f>
        <v>0</v>
      </c>
      <c r="E168" s="81">
        <f>'NUHM-Non Metro Abst'!P168</f>
        <v>0</v>
      </c>
      <c r="F168" s="81">
        <f>'NUHM Metro Abst'!M168</f>
        <v>0</v>
      </c>
      <c r="G168" s="81">
        <f>'NUHM Metro Abst'!P168</f>
        <v>0</v>
      </c>
      <c r="H168" s="71">
        <f t="shared" ref="H168:I168" si="155">D168+F168</f>
        <v>0</v>
      </c>
      <c r="I168" s="71">
        <f t="shared" si="155"/>
        <v>0</v>
      </c>
      <c r="K168" s="72"/>
      <c r="L168" s="72"/>
    </row>
    <row r="169" spans="1:12" ht="12.75" customHeight="1">
      <c r="A169" s="70" t="s">
        <v>635</v>
      </c>
      <c r="B169" s="70"/>
      <c r="C169" s="70" t="s">
        <v>636</v>
      </c>
      <c r="D169" s="81">
        <f>'NUHM-Non Metro Abst'!M169</f>
        <v>0</v>
      </c>
      <c r="E169" s="81">
        <f>'NUHM-Non Metro Abst'!P169</f>
        <v>0</v>
      </c>
      <c r="F169" s="81">
        <f>'NUHM Metro Abst'!M169</f>
        <v>0</v>
      </c>
      <c r="G169" s="81">
        <f>'NUHM Metro Abst'!P169</f>
        <v>0</v>
      </c>
      <c r="H169" s="71">
        <f t="shared" ref="H169:I169" si="156">D169+F169</f>
        <v>0</v>
      </c>
      <c r="I169" s="71">
        <f t="shared" si="156"/>
        <v>0</v>
      </c>
      <c r="K169" s="72"/>
      <c r="L169" s="72"/>
    </row>
    <row r="170" spans="1:12" ht="12.75" customHeight="1">
      <c r="A170" s="70" t="s">
        <v>640</v>
      </c>
      <c r="B170" s="70"/>
      <c r="C170" s="70" t="s">
        <v>641</v>
      </c>
      <c r="D170" s="81">
        <f>'NUHM-Non Metro Abst'!M170</f>
        <v>0</v>
      </c>
      <c r="E170" s="81">
        <f>'NUHM-Non Metro Abst'!P170</f>
        <v>0</v>
      </c>
      <c r="F170" s="81">
        <f>'NUHM Metro Abst'!M170</f>
        <v>0</v>
      </c>
      <c r="G170" s="81">
        <f>'NUHM Metro Abst'!P170</f>
        <v>0</v>
      </c>
      <c r="H170" s="71">
        <f t="shared" ref="H170:I170" si="157">D170+F170</f>
        <v>0</v>
      </c>
      <c r="I170" s="71">
        <f t="shared" si="157"/>
        <v>0</v>
      </c>
      <c r="K170" s="72"/>
      <c r="L170" s="72"/>
    </row>
    <row r="171" spans="1:12" ht="12.75" customHeight="1">
      <c r="A171" s="70" t="s">
        <v>646</v>
      </c>
      <c r="B171" s="70"/>
      <c r="C171" s="70" t="s">
        <v>647</v>
      </c>
      <c r="D171" s="81">
        <f>'NUHM-Non Metro Abst'!M171</f>
        <v>0</v>
      </c>
      <c r="E171" s="81">
        <f>'NUHM-Non Metro Abst'!P171</f>
        <v>0</v>
      </c>
      <c r="F171" s="81">
        <f>'NUHM Metro Abst'!M171</f>
        <v>0</v>
      </c>
      <c r="G171" s="81">
        <f>'NUHM Metro Abst'!P171</f>
        <v>0</v>
      </c>
      <c r="H171" s="71">
        <f t="shared" ref="H171:I171" si="158">D171+F171</f>
        <v>0</v>
      </c>
      <c r="I171" s="71">
        <f t="shared" si="158"/>
        <v>0</v>
      </c>
      <c r="K171" s="72"/>
      <c r="L171" s="72"/>
    </row>
    <row r="172" spans="1:12" ht="12.75" customHeight="1">
      <c r="A172" s="70" t="s">
        <v>651</v>
      </c>
      <c r="B172" s="70"/>
      <c r="C172" s="70" t="s">
        <v>653</v>
      </c>
      <c r="D172" s="81">
        <f>'NUHM-Non Metro Abst'!M172</f>
        <v>0</v>
      </c>
      <c r="E172" s="81">
        <f>'NUHM-Non Metro Abst'!P172</f>
        <v>0</v>
      </c>
      <c r="F172" s="81">
        <f>'NUHM Metro Abst'!M172</f>
        <v>0</v>
      </c>
      <c r="G172" s="81">
        <f>'NUHM Metro Abst'!P172</f>
        <v>0</v>
      </c>
      <c r="H172" s="71">
        <f t="shared" ref="H172:I172" si="159">D172+F172</f>
        <v>0</v>
      </c>
      <c r="I172" s="71">
        <f t="shared" si="159"/>
        <v>0</v>
      </c>
      <c r="K172" s="72"/>
      <c r="L172" s="72"/>
    </row>
    <row r="173" spans="1:12" ht="12.75" customHeight="1">
      <c r="A173" s="70" t="s">
        <v>660</v>
      </c>
      <c r="B173" s="70" t="s">
        <v>661</v>
      </c>
      <c r="C173" s="70" t="s">
        <v>662</v>
      </c>
      <c r="D173" s="81">
        <f>'NUHM-Non Metro Abst'!M173</f>
        <v>0</v>
      </c>
      <c r="E173" s="81">
        <f>'NUHM-Non Metro Abst'!P173</f>
        <v>0</v>
      </c>
      <c r="F173" s="81">
        <f>'NUHM Metro Abst'!M173</f>
        <v>0</v>
      </c>
      <c r="G173" s="81">
        <f>'NUHM Metro Abst'!P173</f>
        <v>0</v>
      </c>
      <c r="H173" s="71">
        <f t="shared" ref="H173:I173" si="160">D173+F173</f>
        <v>0</v>
      </c>
      <c r="I173" s="71">
        <f t="shared" si="160"/>
        <v>0</v>
      </c>
      <c r="K173" s="72"/>
      <c r="L173" s="72"/>
    </row>
    <row r="174" spans="1:12" ht="12.75" customHeight="1">
      <c r="A174" s="70" t="s">
        <v>665</v>
      </c>
      <c r="B174" s="70"/>
      <c r="C174" s="70" t="s">
        <v>666</v>
      </c>
      <c r="D174" s="81">
        <f>'NUHM-Non Metro Abst'!M174</f>
        <v>0</v>
      </c>
      <c r="E174" s="81">
        <f>'NUHM-Non Metro Abst'!P174</f>
        <v>0</v>
      </c>
      <c r="F174" s="81">
        <f>'NUHM Metro Abst'!M174</f>
        <v>0</v>
      </c>
      <c r="G174" s="81">
        <f>'NUHM Metro Abst'!P174</f>
        <v>0</v>
      </c>
      <c r="H174" s="71">
        <f t="shared" ref="H174:I174" si="161">D174+F174</f>
        <v>0</v>
      </c>
      <c r="I174" s="71">
        <f t="shared" si="161"/>
        <v>0</v>
      </c>
      <c r="K174" s="72"/>
      <c r="L174" s="72"/>
    </row>
    <row r="175" spans="1:12" ht="12.75" customHeight="1">
      <c r="A175" s="70" t="s">
        <v>669</v>
      </c>
      <c r="B175" s="70"/>
      <c r="C175" s="70" t="s">
        <v>670</v>
      </c>
      <c r="D175" s="81">
        <f>'NUHM-Non Metro Abst'!M175</f>
        <v>0</v>
      </c>
      <c r="E175" s="81">
        <f>'NUHM-Non Metro Abst'!P175</f>
        <v>0</v>
      </c>
      <c r="F175" s="81">
        <f>'NUHM Metro Abst'!M175</f>
        <v>0</v>
      </c>
      <c r="G175" s="81">
        <f>'NUHM Metro Abst'!P175</f>
        <v>0</v>
      </c>
      <c r="H175" s="71">
        <f t="shared" ref="H175:I175" si="162">D175+F175</f>
        <v>0</v>
      </c>
      <c r="I175" s="71">
        <f t="shared" si="162"/>
        <v>0</v>
      </c>
      <c r="K175" s="72"/>
      <c r="L175" s="72"/>
    </row>
    <row r="176" spans="1:12" ht="12.75" customHeight="1">
      <c r="A176" s="70" t="s">
        <v>671</v>
      </c>
      <c r="B176" s="70"/>
      <c r="C176" s="70" t="s">
        <v>672</v>
      </c>
      <c r="D176" s="81">
        <f>'NUHM-Non Metro Abst'!M176</f>
        <v>0</v>
      </c>
      <c r="E176" s="81">
        <f>'NUHM-Non Metro Abst'!P176</f>
        <v>0</v>
      </c>
      <c r="F176" s="81">
        <f>'NUHM Metro Abst'!M176</f>
        <v>0</v>
      </c>
      <c r="G176" s="81">
        <f>'NUHM Metro Abst'!P176</f>
        <v>0</v>
      </c>
      <c r="H176" s="71">
        <f t="shared" ref="H176:I176" si="163">D176+F176</f>
        <v>0</v>
      </c>
      <c r="I176" s="71">
        <f t="shared" si="163"/>
        <v>0</v>
      </c>
      <c r="K176" s="72"/>
      <c r="L176" s="72"/>
    </row>
    <row r="177" spans="1:12" ht="12.75" customHeight="1">
      <c r="A177" s="70" t="s">
        <v>678</v>
      </c>
      <c r="B177" s="70"/>
      <c r="C177" s="70" t="s">
        <v>679</v>
      </c>
      <c r="D177" s="81">
        <f>'NUHM-Non Metro Abst'!M177</f>
        <v>0</v>
      </c>
      <c r="E177" s="81">
        <f>'NUHM-Non Metro Abst'!P177</f>
        <v>0</v>
      </c>
      <c r="F177" s="81">
        <f>'NUHM Metro Abst'!M177</f>
        <v>0</v>
      </c>
      <c r="G177" s="81">
        <f>'NUHM Metro Abst'!P177</f>
        <v>0</v>
      </c>
      <c r="H177" s="71">
        <f t="shared" ref="H177:I177" si="164">D177+F177</f>
        <v>0</v>
      </c>
      <c r="I177" s="71">
        <f t="shared" si="164"/>
        <v>0</v>
      </c>
      <c r="K177" s="72"/>
      <c r="L177" s="72"/>
    </row>
    <row r="178" spans="1:12" ht="12.75" customHeight="1">
      <c r="A178" s="70" t="s">
        <v>685</v>
      </c>
      <c r="B178" s="70"/>
      <c r="C178" s="70" t="s">
        <v>687</v>
      </c>
      <c r="D178" s="81">
        <f>'NUHM-Non Metro Abst'!M178</f>
        <v>0</v>
      </c>
      <c r="E178" s="81">
        <f>'NUHM-Non Metro Abst'!P178</f>
        <v>0</v>
      </c>
      <c r="F178" s="81">
        <f>'NUHM Metro Abst'!M178</f>
        <v>0</v>
      </c>
      <c r="G178" s="81">
        <f>'NUHM Metro Abst'!P178</f>
        <v>0</v>
      </c>
      <c r="H178" s="71">
        <f t="shared" ref="H178:I178" si="165">D178+F178</f>
        <v>0</v>
      </c>
      <c r="I178" s="71">
        <f t="shared" si="165"/>
        <v>0</v>
      </c>
      <c r="K178" s="72"/>
      <c r="L178" s="72"/>
    </row>
    <row r="179" spans="1:12" ht="12.75" customHeight="1">
      <c r="A179" s="70" t="s">
        <v>688</v>
      </c>
      <c r="B179" s="70"/>
      <c r="C179" s="70" t="s">
        <v>689</v>
      </c>
      <c r="D179" s="81">
        <f>'NUHM-Non Metro Abst'!M179</f>
        <v>0</v>
      </c>
      <c r="E179" s="81">
        <f>'NUHM-Non Metro Abst'!P179</f>
        <v>0</v>
      </c>
      <c r="F179" s="81">
        <f>'NUHM Metro Abst'!M179</f>
        <v>0</v>
      </c>
      <c r="G179" s="81">
        <f>'NUHM Metro Abst'!P179</f>
        <v>0</v>
      </c>
      <c r="H179" s="71">
        <f t="shared" ref="H179:I179" si="166">D179+F179</f>
        <v>0</v>
      </c>
      <c r="I179" s="71">
        <f t="shared" si="166"/>
        <v>0</v>
      </c>
      <c r="K179" s="72"/>
      <c r="L179" s="72"/>
    </row>
    <row r="180" spans="1:12" ht="12.75" customHeight="1">
      <c r="A180" s="64" t="s">
        <v>694</v>
      </c>
      <c r="B180" s="64"/>
      <c r="C180" s="64" t="s">
        <v>696</v>
      </c>
      <c r="D180" s="65">
        <f>'NUHM-Non Metro Abst'!M180</f>
        <v>0</v>
      </c>
      <c r="E180" s="65">
        <f>'NUHM-Non Metro Abst'!P180</f>
        <v>0</v>
      </c>
      <c r="F180" s="65">
        <f>'NUHM Metro Abst'!M180</f>
        <v>0</v>
      </c>
      <c r="G180" s="65">
        <f>'NUHM Metro Abst'!P180</f>
        <v>0</v>
      </c>
      <c r="H180" s="65">
        <f t="shared" ref="H180:I180" si="167">D180+F180</f>
        <v>0</v>
      </c>
      <c r="I180" s="65">
        <f t="shared" si="167"/>
        <v>0</v>
      </c>
      <c r="K180" s="66"/>
      <c r="L180" s="66"/>
    </row>
    <row r="181" spans="1:12" ht="12.75" customHeight="1">
      <c r="A181" s="67" t="s">
        <v>700</v>
      </c>
      <c r="B181" s="67"/>
      <c r="C181" s="67" t="s">
        <v>701</v>
      </c>
      <c r="D181" s="65">
        <f>'NUHM-Non Metro Abst'!M181</f>
        <v>0</v>
      </c>
      <c r="E181" s="65">
        <f>'NUHM-Non Metro Abst'!P181</f>
        <v>0</v>
      </c>
      <c r="F181" s="65">
        <f>'NUHM Metro Abst'!M181</f>
        <v>0</v>
      </c>
      <c r="G181" s="65">
        <f>'NUHM Metro Abst'!P181</f>
        <v>0</v>
      </c>
      <c r="H181" s="68">
        <f t="shared" ref="H181:I181" si="168">D181+F181</f>
        <v>0</v>
      </c>
      <c r="I181" s="68">
        <f t="shared" si="168"/>
        <v>0</v>
      </c>
      <c r="K181" s="69"/>
      <c r="L181" s="69"/>
    </row>
    <row r="182" spans="1:12" ht="12.75" customHeight="1">
      <c r="A182" s="70" t="s">
        <v>705</v>
      </c>
      <c r="B182" s="150"/>
      <c r="C182" s="4" t="s">
        <v>706</v>
      </c>
      <c r="D182" s="81">
        <f>'NUHM-Non Metro Abst'!M182</f>
        <v>0</v>
      </c>
      <c r="E182" s="81">
        <f>'NUHM-Non Metro Abst'!P182</f>
        <v>0</v>
      </c>
      <c r="F182" s="81">
        <f>'NUHM Metro Abst'!M182</f>
        <v>0</v>
      </c>
      <c r="G182" s="81">
        <f>'NUHM Metro Abst'!P182</f>
        <v>0</v>
      </c>
      <c r="H182" s="71">
        <f t="shared" ref="H182:I182" si="169">D182+F182</f>
        <v>0</v>
      </c>
      <c r="I182" s="71">
        <f t="shared" si="169"/>
        <v>0</v>
      </c>
      <c r="K182" s="72"/>
      <c r="L182" s="73"/>
    </row>
    <row r="183" spans="1:12" ht="12.75" customHeight="1">
      <c r="A183" s="70" t="s">
        <v>715</v>
      </c>
      <c r="B183" s="150"/>
      <c r="C183" s="4" t="s">
        <v>716</v>
      </c>
      <c r="D183" s="81">
        <f>'NUHM-Non Metro Abst'!M183</f>
        <v>0</v>
      </c>
      <c r="E183" s="81">
        <f>'NUHM-Non Metro Abst'!P183</f>
        <v>0</v>
      </c>
      <c r="F183" s="81">
        <f>'NUHM Metro Abst'!M183</f>
        <v>0</v>
      </c>
      <c r="G183" s="81">
        <f>'NUHM Metro Abst'!P183</f>
        <v>0</v>
      </c>
      <c r="H183" s="71">
        <f t="shared" ref="H183:I183" si="170">D183+F183</f>
        <v>0</v>
      </c>
      <c r="I183" s="71">
        <f t="shared" si="170"/>
        <v>0</v>
      </c>
      <c r="K183" s="72"/>
      <c r="L183" s="73"/>
    </row>
    <row r="184" spans="1:12" ht="12.75" customHeight="1">
      <c r="A184" s="67" t="s">
        <v>724</v>
      </c>
      <c r="B184" s="67"/>
      <c r="C184" s="67" t="s">
        <v>725</v>
      </c>
      <c r="D184" s="65">
        <f>'NUHM-Non Metro Abst'!M184</f>
        <v>0</v>
      </c>
      <c r="E184" s="65">
        <f>'NUHM-Non Metro Abst'!P184</f>
        <v>0</v>
      </c>
      <c r="F184" s="65">
        <f>'NUHM Metro Abst'!M184</f>
        <v>0</v>
      </c>
      <c r="G184" s="65">
        <f>'NUHM Metro Abst'!P184</f>
        <v>0</v>
      </c>
      <c r="H184" s="68">
        <f t="shared" ref="H184:I184" si="171">D184+F184</f>
        <v>0</v>
      </c>
      <c r="I184" s="68">
        <f t="shared" si="171"/>
        <v>0</v>
      </c>
      <c r="K184" s="69"/>
      <c r="L184" s="69"/>
    </row>
    <row r="185" spans="1:12" ht="12.75" customHeight="1">
      <c r="A185" s="70" t="s">
        <v>728</v>
      </c>
      <c r="B185" s="70" t="s">
        <v>729</v>
      </c>
      <c r="C185" s="70" t="s">
        <v>730</v>
      </c>
      <c r="D185" s="81">
        <f>'NUHM-Non Metro Abst'!M185</f>
        <v>0</v>
      </c>
      <c r="E185" s="81">
        <f>'NUHM-Non Metro Abst'!P185</f>
        <v>0</v>
      </c>
      <c r="F185" s="81">
        <f>'NUHM Metro Abst'!M185</f>
        <v>0</v>
      </c>
      <c r="G185" s="81">
        <f>'NUHM Metro Abst'!P185</f>
        <v>0</v>
      </c>
      <c r="H185" s="71">
        <f t="shared" ref="H185:I185" si="172">D185+F185</f>
        <v>0</v>
      </c>
      <c r="I185" s="71">
        <f t="shared" si="172"/>
        <v>0</v>
      </c>
      <c r="K185" s="72"/>
      <c r="L185" s="72"/>
    </row>
    <row r="186" spans="1:12" ht="12.75" customHeight="1">
      <c r="A186" s="70" t="s">
        <v>735</v>
      </c>
      <c r="B186" s="70" t="s">
        <v>215</v>
      </c>
      <c r="C186" s="70" t="s">
        <v>216</v>
      </c>
      <c r="D186" s="81">
        <f>'NUHM-Non Metro Abst'!M186</f>
        <v>0</v>
      </c>
      <c r="E186" s="81">
        <f>'NUHM-Non Metro Abst'!P186</f>
        <v>0</v>
      </c>
      <c r="F186" s="81">
        <f>'NUHM Metro Abst'!M186</f>
        <v>0</v>
      </c>
      <c r="G186" s="81">
        <f>'NUHM Metro Abst'!P186</f>
        <v>0</v>
      </c>
      <c r="H186" s="76">
        <f t="shared" ref="H186:I186" si="173">D186+F186</f>
        <v>0</v>
      </c>
      <c r="I186" s="76">
        <f t="shared" si="173"/>
        <v>0</v>
      </c>
      <c r="K186" s="72"/>
      <c r="L186" s="72"/>
    </row>
    <row r="187" spans="1:12" ht="12.75" customHeight="1">
      <c r="A187" s="70" t="s">
        <v>742</v>
      </c>
      <c r="B187" s="70"/>
      <c r="C187" s="70" t="s">
        <v>171</v>
      </c>
      <c r="D187" s="81">
        <f>'NUHM-Non Metro Abst'!M187</f>
        <v>0</v>
      </c>
      <c r="E187" s="81">
        <f>'NUHM-Non Metro Abst'!P187</f>
        <v>0</v>
      </c>
      <c r="F187" s="81">
        <f>'NUHM Metro Abst'!M187</f>
        <v>0</v>
      </c>
      <c r="G187" s="81">
        <f>'NUHM Metro Abst'!P187</f>
        <v>0</v>
      </c>
      <c r="H187" s="71">
        <f t="shared" ref="H187:I187" si="174">D187+F187</f>
        <v>0</v>
      </c>
      <c r="I187" s="71">
        <f t="shared" si="174"/>
        <v>0</v>
      </c>
      <c r="K187" s="72"/>
      <c r="L187" s="72"/>
    </row>
    <row r="188" spans="1:12" ht="12.75" customHeight="1">
      <c r="A188" s="70" t="s">
        <v>745</v>
      </c>
      <c r="B188" s="74"/>
      <c r="C188" s="4" t="s">
        <v>746</v>
      </c>
      <c r="D188" s="81">
        <f>'NUHM-Non Metro Abst'!M188</f>
        <v>0</v>
      </c>
      <c r="E188" s="81">
        <f>'NUHM-Non Metro Abst'!P188</f>
        <v>0</v>
      </c>
      <c r="F188" s="81">
        <f>'NUHM Metro Abst'!M188</f>
        <v>0</v>
      </c>
      <c r="G188" s="81">
        <f>'NUHM Metro Abst'!P188</f>
        <v>0</v>
      </c>
      <c r="H188" s="76"/>
      <c r="I188" s="76"/>
      <c r="K188" s="72"/>
      <c r="L188" s="73"/>
    </row>
    <row r="189" spans="1:12" ht="12.75" customHeight="1">
      <c r="A189" s="70" t="s">
        <v>748</v>
      </c>
      <c r="B189" s="74"/>
      <c r="C189" s="4" t="s">
        <v>750</v>
      </c>
      <c r="D189" s="81">
        <f>'NUHM-Non Metro Abst'!M189</f>
        <v>0</v>
      </c>
      <c r="E189" s="81">
        <f>'NUHM-Non Metro Abst'!P189</f>
        <v>0</v>
      </c>
      <c r="F189" s="81">
        <f>'NUHM Metro Abst'!M189</f>
        <v>0</v>
      </c>
      <c r="G189" s="81">
        <f>'NUHM Metro Abst'!P189</f>
        <v>0</v>
      </c>
      <c r="H189" s="76"/>
      <c r="I189" s="76"/>
      <c r="K189" s="72"/>
      <c r="L189" s="73"/>
    </row>
    <row r="190" spans="1:12" ht="12.75" customHeight="1">
      <c r="A190" s="64" t="s">
        <v>756</v>
      </c>
      <c r="B190" s="64"/>
      <c r="C190" s="64" t="s">
        <v>757</v>
      </c>
      <c r="D190" s="65">
        <f>'NUHM-Non Metro Abst'!M190</f>
        <v>1</v>
      </c>
      <c r="E190" s="65">
        <f>'NUHM-Non Metro Abst'!P190</f>
        <v>0</v>
      </c>
      <c r="F190" s="65">
        <f>'NUHM Metro Abst'!M190</f>
        <v>0</v>
      </c>
      <c r="G190" s="65">
        <f>'NUHM Metro Abst'!P190</f>
        <v>0</v>
      </c>
      <c r="H190" s="65">
        <f t="shared" ref="H190:I190" si="175">D190+F190</f>
        <v>1</v>
      </c>
      <c r="I190" s="65">
        <f t="shared" si="175"/>
        <v>0</v>
      </c>
      <c r="K190" s="66"/>
      <c r="L190" s="66"/>
    </row>
    <row r="191" spans="1:12" ht="12.75" customHeight="1">
      <c r="A191" s="70" t="s">
        <v>762</v>
      </c>
      <c r="B191" s="70" t="s">
        <v>763</v>
      </c>
      <c r="C191" s="70" t="s">
        <v>764</v>
      </c>
      <c r="D191" s="81">
        <f>'NUHM-Non Metro Abst'!M191</f>
        <v>0</v>
      </c>
      <c r="E191" s="81">
        <f>'NUHM-Non Metro Abst'!P191</f>
        <v>0</v>
      </c>
      <c r="F191" s="81">
        <f>'NUHM Metro Abst'!M191</f>
        <v>0</v>
      </c>
      <c r="G191" s="81">
        <f>'NUHM Metro Abst'!P191</f>
        <v>0</v>
      </c>
      <c r="H191" s="71">
        <f t="shared" ref="H191:I191" si="176">D191+F191</f>
        <v>0</v>
      </c>
      <c r="I191" s="71">
        <f t="shared" si="176"/>
        <v>0</v>
      </c>
      <c r="K191" s="72"/>
      <c r="L191" s="72"/>
    </row>
    <row r="192" spans="1:12" ht="12.75" customHeight="1">
      <c r="A192" s="70" t="s">
        <v>769</v>
      </c>
      <c r="B192" s="70" t="s">
        <v>770</v>
      </c>
      <c r="C192" s="70" t="s">
        <v>771</v>
      </c>
      <c r="D192" s="81">
        <f>'NUHM-Non Metro Abst'!M192</f>
        <v>0</v>
      </c>
      <c r="E192" s="81">
        <f>'NUHM-Non Metro Abst'!P192</f>
        <v>0</v>
      </c>
      <c r="F192" s="81">
        <f>'NUHM Metro Abst'!M192</f>
        <v>0</v>
      </c>
      <c r="G192" s="81">
        <f>'NUHM Metro Abst'!P192</f>
        <v>0</v>
      </c>
      <c r="H192" s="71">
        <f t="shared" ref="H192:I192" si="177">D192+F192</f>
        <v>0</v>
      </c>
      <c r="I192" s="71">
        <f t="shared" si="177"/>
        <v>0</v>
      </c>
      <c r="K192" s="72"/>
      <c r="L192" s="72"/>
    </row>
    <row r="193" spans="1:12" ht="12.75" customHeight="1">
      <c r="A193" s="70" t="s">
        <v>773</v>
      </c>
      <c r="B193" s="70" t="s">
        <v>774</v>
      </c>
      <c r="C193" s="70" t="s">
        <v>776</v>
      </c>
      <c r="D193" s="81">
        <f>'NUHM-Non Metro Abst'!M193</f>
        <v>0</v>
      </c>
      <c r="E193" s="81">
        <f>'NUHM-Non Metro Abst'!P193</f>
        <v>0</v>
      </c>
      <c r="F193" s="81">
        <f>'NUHM Metro Abst'!M193</f>
        <v>0</v>
      </c>
      <c r="G193" s="81">
        <f>'NUHM Metro Abst'!P193</f>
        <v>0</v>
      </c>
      <c r="H193" s="71">
        <f t="shared" ref="H193:I193" si="178">D193+F193</f>
        <v>0</v>
      </c>
      <c r="I193" s="71">
        <f t="shared" si="178"/>
        <v>0</v>
      </c>
      <c r="K193" s="72"/>
      <c r="L193" s="72"/>
    </row>
    <row r="194" spans="1:12" ht="12.75" customHeight="1">
      <c r="A194" s="70" t="s">
        <v>778</v>
      </c>
      <c r="B194" s="70" t="s">
        <v>780</v>
      </c>
      <c r="C194" s="70" t="s">
        <v>781</v>
      </c>
      <c r="D194" s="81">
        <f>'NUHM-Non Metro Abst'!M194</f>
        <v>0</v>
      </c>
      <c r="E194" s="81">
        <f>'NUHM-Non Metro Abst'!P194</f>
        <v>0</v>
      </c>
      <c r="F194" s="81">
        <f>'NUHM Metro Abst'!M194</f>
        <v>0</v>
      </c>
      <c r="G194" s="81">
        <f>'NUHM Metro Abst'!P194</f>
        <v>0</v>
      </c>
      <c r="H194" s="71">
        <f t="shared" ref="H194:I194" si="179">D194+F194</f>
        <v>0</v>
      </c>
      <c r="I194" s="71">
        <f t="shared" si="179"/>
        <v>0</v>
      </c>
      <c r="K194" s="72"/>
      <c r="L194" s="72"/>
    </row>
    <row r="195" spans="1:12" ht="12.75" customHeight="1">
      <c r="A195" s="70" t="s">
        <v>785</v>
      </c>
      <c r="B195" s="82"/>
      <c r="C195" s="4" t="s">
        <v>786</v>
      </c>
      <c r="D195" s="81">
        <f>'NUHM-Non Metro Abst'!M195</f>
        <v>0</v>
      </c>
      <c r="E195" s="81">
        <f>'NUHM-Non Metro Abst'!P195</f>
        <v>0</v>
      </c>
      <c r="F195" s="81">
        <f>'NUHM Metro Abst'!M195</f>
        <v>0</v>
      </c>
      <c r="G195" s="81">
        <f>'NUHM Metro Abst'!P195</f>
        <v>0</v>
      </c>
      <c r="H195" s="71">
        <f t="shared" ref="H195:I195" si="180">D195+F195</f>
        <v>0</v>
      </c>
      <c r="I195" s="71">
        <f t="shared" si="180"/>
        <v>0</v>
      </c>
      <c r="K195" s="72"/>
      <c r="L195" s="73"/>
    </row>
    <row r="196" spans="1:12" ht="12.75" customHeight="1">
      <c r="A196" s="70" t="s">
        <v>791</v>
      </c>
      <c r="B196" s="82"/>
      <c r="C196" s="4" t="s">
        <v>171</v>
      </c>
      <c r="D196" s="81">
        <f>'NUHM-Non Metro Abst'!M196</f>
        <v>1</v>
      </c>
      <c r="E196" s="81">
        <f>'NUHM-Non Metro Abst'!P196</f>
        <v>0</v>
      </c>
      <c r="F196" s="81">
        <f>'NUHM Metro Abst'!M196</f>
        <v>0</v>
      </c>
      <c r="G196" s="81">
        <f>'NUHM Metro Abst'!P196</f>
        <v>0</v>
      </c>
      <c r="H196" s="71">
        <f t="shared" ref="H196:I196" si="181">D196+F196</f>
        <v>1</v>
      </c>
      <c r="I196" s="71">
        <f t="shared" si="181"/>
        <v>0</v>
      </c>
      <c r="K196" s="72"/>
      <c r="L196" s="73"/>
    </row>
    <row r="197" spans="1:12" ht="12.75" customHeight="1">
      <c r="A197" s="64" t="s">
        <v>793</v>
      </c>
      <c r="B197" s="64"/>
      <c r="C197" s="64" t="s">
        <v>28</v>
      </c>
      <c r="D197" s="65">
        <f>'NUHM-Non Metro Abst'!M197</f>
        <v>1</v>
      </c>
      <c r="E197" s="65">
        <f>'NUHM-Non Metro Abst'!P197</f>
        <v>0</v>
      </c>
      <c r="F197" s="65">
        <f>'NUHM Metro Abst'!M197</f>
        <v>0</v>
      </c>
      <c r="G197" s="65">
        <f>'NUHM Metro Abst'!P197</f>
        <v>0</v>
      </c>
      <c r="H197" s="65">
        <f t="shared" ref="H197:I197" si="182">D197+F197</f>
        <v>1</v>
      </c>
      <c r="I197" s="65">
        <f t="shared" si="182"/>
        <v>0</v>
      </c>
      <c r="K197" s="66"/>
      <c r="L197" s="66"/>
    </row>
    <row r="198" spans="1:12" ht="12.75" customHeight="1">
      <c r="A198" s="70" t="s">
        <v>800</v>
      </c>
      <c r="B198" s="82"/>
      <c r="C198" s="4" t="s">
        <v>801</v>
      </c>
      <c r="D198" s="81">
        <f>'NUHM-Non Metro Abst'!M198</f>
        <v>0</v>
      </c>
      <c r="E198" s="81">
        <f>'NUHM-Non Metro Abst'!P198</f>
        <v>0</v>
      </c>
      <c r="F198" s="81">
        <f>'NUHM Metro Abst'!M198</f>
        <v>0</v>
      </c>
      <c r="G198" s="81">
        <f>'NUHM Metro Abst'!P198</f>
        <v>0</v>
      </c>
      <c r="H198" s="71">
        <f t="shared" ref="H198:I198" si="183">D198+F198</f>
        <v>0</v>
      </c>
      <c r="I198" s="71">
        <f t="shared" si="183"/>
        <v>0</v>
      </c>
      <c r="K198" s="72"/>
      <c r="L198" s="73"/>
    </row>
    <row r="199" spans="1:12" ht="12.75" customHeight="1">
      <c r="A199" s="70" t="s">
        <v>804</v>
      </c>
      <c r="B199" s="82"/>
      <c r="C199" s="4" t="s">
        <v>805</v>
      </c>
      <c r="D199" s="81">
        <f>'NUHM-Non Metro Abst'!M199</f>
        <v>1</v>
      </c>
      <c r="E199" s="81">
        <f>'NUHM-Non Metro Abst'!P199</f>
        <v>0</v>
      </c>
      <c r="F199" s="81">
        <f>'NUHM Metro Abst'!M199</f>
        <v>0</v>
      </c>
      <c r="G199" s="81">
        <f>'NUHM Metro Abst'!P199</f>
        <v>0</v>
      </c>
      <c r="H199" s="71">
        <f t="shared" ref="H199:I199" si="184">D199+F199</f>
        <v>1</v>
      </c>
      <c r="I199" s="71">
        <f t="shared" si="184"/>
        <v>0</v>
      </c>
      <c r="K199" s="72"/>
      <c r="L199" s="73"/>
    </row>
    <row r="200" spans="1:12" ht="12.75" customHeight="1">
      <c r="A200" s="64" t="s">
        <v>813</v>
      </c>
      <c r="B200" s="64"/>
      <c r="C200" s="64" t="s">
        <v>29</v>
      </c>
      <c r="D200" s="65">
        <f>'NUHM-Non Metro Abst'!M200</f>
        <v>0.5</v>
      </c>
      <c r="E200" s="65">
        <f>'NUHM-Non Metro Abst'!P200</f>
        <v>0</v>
      </c>
      <c r="F200" s="65">
        <f>'NUHM Metro Abst'!M200</f>
        <v>0</v>
      </c>
      <c r="G200" s="65">
        <f>'NUHM Metro Abst'!P200</f>
        <v>0</v>
      </c>
      <c r="H200" s="65">
        <f t="shared" ref="H200:I200" si="185">D200+F200</f>
        <v>0.5</v>
      </c>
      <c r="I200" s="65">
        <f t="shared" si="185"/>
        <v>0</v>
      </c>
      <c r="K200" s="66"/>
      <c r="L200" s="66"/>
    </row>
    <row r="201" spans="1:12" ht="12.75" customHeight="1">
      <c r="A201" s="67" t="s">
        <v>818</v>
      </c>
      <c r="B201" s="67"/>
      <c r="C201" s="67" t="s">
        <v>29</v>
      </c>
      <c r="D201" s="65">
        <f>'NUHM-Non Metro Abst'!M201</f>
        <v>0</v>
      </c>
      <c r="E201" s="65">
        <f>'NUHM-Non Metro Abst'!P201</f>
        <v>0</v>
      </c>
      <c r="F201" s="65">
        <f>'NUHM Metro Abst'!M201</f>
        <v>0</v>
      </c>
      <c r="G201" s="65">
        <f>'NUHM Metro Abst'!P201</f>
        <v>0</v>
      </c>
      <c r="H201" s="68">
        <f t="shared" ref="H201:I201" si="186">D201+F201</f>
        <v>0</v>
      </c>
      <c r="I201" s="68">
        <f t="shared" si="186"/>
        <v>0</v>
      </c>
      <c r="K201" s="69"/>
      <c r="L201" s="69"/>
    </row>
    <row r="202" spans="1:12" ht="12.75" customHeight="1">
      <c r="A202" s="70" t="s">
        <v>827</v>
      </c>
      <c r="B202" s="74"/>
      <c r="C202" s="4" t="s">
        <v>828</v>
      </c>
      <c r="D202" s="81">
        <f>'NUHM-Non Metro Abst'!M202</f>
        <v>0</v>
      </c>
      <c r="E202" s="81">
        <f>'NUHM-Non Metro Abst'!P202</f>
        <v>0</v>
      </c>
      <c r="F202" s="81">
        <f>'NUHM Metro Abst'!M202</f>
        <v>0</v>
      </c>
      <c r="G202" s="81">
        <f>'NUHM Metro Abst'!P202</f>
        <v>0</v>
      </c>
      <c r="H202" s="71">
        <f t="shared" ref="H202:I202" si="187">D202+F202</f>
        <v>0</v>
      </c>
      <c r="I202" s="71">
        <f t="shared" si="187"/>
        <v>0</v>
      </c>
      <c r="K202" s="72"/>
      <c r="L202" s="73"/>
    </row>
    <row r="203" spans="1:12" ht="12.75" customHeight="1">
      <c r="A203" s="70" t="s">
        <v>836</v>
      </c>
      <c r="B203" s="74"/>
      <c r="C203" s="4" t="s">
        <v>837</v>
      </c>
      <c r="D203" s="81">
        <f>'NUHM-Non Metro Abst'!M203</f>
        <v>0</v>
      </c>
      <c r="E203" s="81">
        <f>'NUHM-Non Metro Abst'!P203</f>
        <v>0</v>
      </c>
      <c r="F203" s="81">
        <f>'NUHM Metro Abst'!M203</f>
        <v>0</v>
      </c>
      <c r="G203" s="81">
        <f>'NUHM Metro Abst'!P203</f>
        <v>0</v>
      </c>
      <c r="H203" s="71">
        <f t="shared" ref="H203:I203" si="188">D203+F203</f>
        <v>0</v>
      </c>
      <c r="I203" s="71">
        <f t="shared" si="188"/>
        <v>0</v>
      </c>
      <c r="K203" s="72"/>
      <c r="L203" s="73"/>
    </row>
    <row r="204" spans="1:12" ht="12.75" customHeight="1">
      <c r="A204" s="70" t="s">
        <v>844</v>
      </c>
      <c r="B204" s="74"/>
      <c r="C204" s="4" t="s">
        <v>845</v>
      </c>
      <c r="D204" s="81">
        <f>'NUHM-Non Metro Abst'!M204</f>
        <v>0</v>
      </c>
      <c r="E204" s="81">
        <f>'NUHM-Non Metro Abst'!P204</f>
        <v>0</v>
      </c>
      <c r="F204" s="81">
        <f>'NUHM Metro Abst'!M204</f>
        <v>0</v>
      </c>
      <c r="G204" s="81">
        <f>'NUHM Metro Abst'!P204</f>
        <v>0</v>
      </c>
      <c r="H204" s="71">
        <f t="shared" ref="H204:I204" si="189">D204+F204</f>
        <v>0</v>
      </c>
      <c r="I204" s="71">
        <f t="shared" si="189"/>
        <v>0</v>
      </c>
      <c r="K204" s="72"/>
      <c r="L204" s="73"/>
    </row>
    <row r="205" spans="1:12" ht="12.75" customHeight="1">
      <c r="A205" s="70" t="s">
        <v>848</v>
      </c>
      <c r="B205" s="74"/>
      <c r="C205" s="4" t="s">
        <v>850</v>
      </c>
      <c r="D205" s="81">
        <f>'NUHM-Non Metro Abst'!M205</f>
        <v>0</v>
      </c>
      <c r="E205" s="81">
        <f>'NUHM-Non Metro Abst'!P205</f>
        <v>0</v>
      </c>
      <c r="F205" s="81">
        <f>'NUHM Metro Abst'!M205</f>
        <v>0</v>
      </c>
      <c r="G205" s="81">
        <f>'NUHM Metro Abst'!P205</f>
        <v>0</v>
      </c>
      <c r="H205" s="71">
        <f t="shared" ref="H205:I205" si="190">D205+F205</f>
        <v>0</v>
      </c>
      <c r="I205" s="71">
        <f t="shared" si="190"/>
        <v>0</v>
      </c>
      <c r="K205" s="72"/>
      <c r="L205" s="73"/>
    </row>
    <row r="206" spans="1:12" ht="12.75" customHeight="1">
      <c r="A206" s="67" t="s">
        <v>854</v>
      </c>
      <c r="B206" s="67"/>
      <c r="C206" s="67" t="s">
        <v>855</v>
      </c>
      <c r="D206" s="65">
        <f>'NUHM-Non Metro Abst'!M206</f>
        <v>0.5</v>
      </c>
      <c r="E206" s="65">
        <f>'NUHM-Non Metro Abst'!P206</f>
        <v>0</v>
      </c>
      <c r="F206" s="65">
        <f>'NUHM Metro Abst'!M206</f>
        <v>0</v>
      </c>
      <c r="G206" s="65">
        <f>'NUHM Metro Abst'!P206</f>
        <v>0</v>
      </c>
      <c r="H206" s="68">
        <f t="shared" ref="H206:I206" si="191">D206+F206</f>
        <v>0.5</v>
      </c>
      <c r="I206" s="68">
        <f t="shared" si="191"/>
        <v>0</v>
      </c>
      <c r="K206" s="69"/>
      <c r="L206" s="69"/>
    </row>
    <row r="207" spans="1:12" ht="12.75" customHeight="1">
      <c r="A207" s="70" t="s">
        <v>865</v>
      </c>
      <c r="B207" s="74"/>
      <c r="C207" s="70" t="s">
        <v>866</v>
      </c>
      <c r="D207" s="81">
        <f>'NUHM-Non Metro Abst'!M207</f>
        <v>0.5</v>
      </c>
      <c r="E207" s="81">
        <f>'NUHM-Non Metro Abst'!P207</f>
        <v>0</v>
      </c>
      <c r="F207" s="81">
        <f>'NUHM Metro Abst'!M207</f>
        <v>0</v>
      </c>
      <c r="G207" s="81">
        <f>'NUHM Metro Abst'!P207</f>
        <v>0</v>
      </c>
      <c r="H207" s="71">
        <f t="shared" ref="H207:I207" si="192">D207+F207</f>
        <v>0.5</v>
      </c>
      <c r="I207" s="71">
        <f t="shared" si="192"/>
        <v>0</v>
      </c>
      <c r="K207" s="72"/>
      <c r="L207" s="72"/>
    </row>
    <row r="208" spans="1:12" ht="12.75" customHeight="1">
      <c r="A208" s="70" t="s">
        <v>872</v>
      </c>
      <c r="B208" s="74"/>
      <c r="C208" s="4" t="s">
        <v>873</v>
      </c>
      <c r="D208" s="81">
        <f>'NUHM-Non Metro Abst'!M208</f>
        <v>0</v>
      </c>
      <c r="E208" s="81">
        <f>'NUHM-Non Metro Abst'!P208</f>
        <v>0</v>
      </c>
      <c r="F208" s="81">
        <f>'NUHM Metro Abst'!M208</f>
        <v>0</v>
      </c>
      <c r="G208" s="81">
        <f>'NUHM Metro Abst'!P208</f>
        <v>0</v>
      </c>
      <c r="H208" s="71">
        <f t="shared" ref="H208:I208" si="193">D208+F208</f>
        <v>0</v>
      </c>
      <c r="I208" s="71">
        <f t="shared" si="193"/>
        <v>0</v>
      </c>
      <c r="K208" s="72"/>
      <c r="L208" s="73"/>
    </row>
    <row r="209" spans="1:12" ht="12.75" customHeight="1">
      <c r="A209" s="70" t="s">
        <v>879</v>
      </c>
      <c r="B209" s="74"/>
      <c r="C209" s="125" t="s">
        <v>881</v>
      </c>
      <c r="D209" s="81">
        <f>'NUHM-Non Metro Abst'!M209</f>
        <v>0</v>
      </c>
      <c r="E209" s="81">
        <f>'NUHM-Non Metro Abst'!P209</f>
        <v>0</v>
      </c>
      <c r="F209" s="81">
        <f>'NUHM Metro Abst'!M209</f>
        <v>0</v>
      </c>
      <c r="G209" s="81">
        <f>'NUHM Metro Abst'!P209</f>
        <v>0</v>
      </c>
      <c r="H209" s="71">
        <f t="shared" ref="H209:I209" si="194">D209+F209</f>
        <v>0</v>
      </c>
      <c r="I209" s="71">
        <f t="shared" si="194"/>
        <v>0</v>
      </c>
      <c r="K209" s="72"/>
      <c r="L209" s="181"/>
    </row>
    <row r="210" spans="1:12" ht="12.75" customHeight="1">
      <c r="A210" s="70" t="s">
        <v>883</v>
      </c>
      <c r="B210" s="74"/>
      <c r="C210" s="4" t="s">
        <v>886</v>
      </c>
      <c r="D210" s="81">
        <f>'NUHM-Non Metro Abst'!M210</f>
        <v>0</v>
      </c>
      <c r="E210" s="81">
        <f>'NUHM-Non Metro Abst'!P210</f>
        <v>0</v>
      </c>
      <c r="F210" s="81">
        <f>'NUHM Metro Abst'!M210</f>
        <v>0</v>
      </c>
      <c r="G210" s="81">
        <f>'NUHM Metro Abst'!P210</f>
        <v>0</v>
      </c>
      <c r="H210" s="71">
        <f t="shared" ref="H210:I210" si="195">D210+F210</f>
        <v>0</v>
      </c>
      <c r="I210" s="71">
        <f t="shared" si="195"/>
        <v>0</v>
      </c>
      <c r="K210" s="72"/>
      <c r="L210" s="73"/>
    </row>
    <row r="211" spans="1:12" ht="12.75" customHeight="1">
      <c r="A211" s="70" t="s">
        <v>891</v>
      </c>
      <c r="B211" s="74"/>
      <c r="C211" s="4" t="s">
        <v>892</v>
      </c>
      <c r="D211" s="81">
        <f>'NUHM-Non Metro Abst'!M211</f>
        <v>0</v>
      </c>
      <c r="E211" s="81">
        <f>'NUHM-Non Metro Abst'!P211</f>
        <v>0</v>
      </c>
      <c r="F211" s="81">
        <f>'NUHM Metro Abst'!M211</f>
        <v>0</v>
      </c>
      <c r="G211" s="81">
        <f>'NUHM Metro Abst'!P211</f>
        <v>0</v>
      </c>
      <c r="H211" s="71">
        <f t="shared" ref="H211:I211" si="196">D211+F211</f>
        <v>0</v>
      </c>
      <c r="I211" s="71">
        <f t="shared" si="196"/>
        <v>0</v>
      </c>
      <c r="K211" s="72"/>
      <c r="L211" s="73"/>
    </row>
    <row r="212" spans="1:12" ht="12.75" customHeight="1">
      <c r="A212" s="67" t="s">
        <v>899</v>
      </c>
      <c r="B212" s="67"/>
      <c r="C212" s="67" t="s">
        <v>363</v>
      </c>
      <c r="D212" s="65">
        <f>'NUHM-Non Metro Abst'!M212</f>
        <v>0</v>
      </c>
      <c r="E212" s="65">
        <f>'NUHM-Non Metro Abst'!P212</f>
        <v>0</v>
      </c>
      <c r="F212" s="65">
        <f>'NUHM Metro Abst'!M212</f>
        <v>0</v>
      </c>
      <c r="G212" s="65">
        <f>'NUHM Metro Abst'!P212</f>
        <v>0</v>
      </c>
      <c r="H212" s="68">
        <f t="shared" ref="H212:I212" si="197">D212+F212</f>
        <v>0</v>
      </c>
      <c r="I212" s="68">
        <f t="shared" si="197"/>
        <v>0</v>
      </c>
      <c r="K212" s="69"/>
      <c r="L212" s="69"/>
    </row>
    <row r="213" spans="1:12" ht="12.75" customHeight="1">
      <c r="A213" s="64" t="s">
        <v>900</v>
      </c>
      <c r="B213" s="64"/>
      <c r="C213" s="64" t="s">
        <v>904</v>
      </c>
      <c r="D213" s="65">
        <f>'NUHM-Non Metro Abst'!M213</f>
        <v>0</v>
      </c>
      <c r="E213" s="65">
        <f>'NUHM-Non Metro Abst'!P213</f>
        <v>0</v>
      </c>
      <c r="F213" s="65">
        <f>'NUHM Metro Abst'!M213</f>
        <v>0</v>
      </c>
      <c r="G213" s="65">
        <f>'NUHM Metro Abst'!P213</f>
        <v>0</v>
      </c>
      <c r="H213" s="65">
        <f t="shared" ref="H213:I213" si="198">D213+F213</f>
        <v>0</v>
      </c>
      <c r="I213" s="65">
        <f t="shared" si="198"/>
        <v>0</v>
      </c>
      <c r="K213" s="66"/>
      <c r="L213" s="66"/>
    </row>
    <row r="214" spans="1:12" ht="12.75" customHeight="1">
      <c r="A214" s="70" t="s">
        <v>910</v>
      </c>
      <c r="B214" s="150"/>
      <c r="C214" s="4" t="s">
        <v>911</v>
      </c>
      <c r="D214" s="81">
        <f>'NUHM-Non Metro Abst'!M214</f>
        <v>0</v>
      </c>
      <c r="E214" s="81">
        <f>'NUHM-Non Metro Abst'!P214</f>
        <v>0</v>
      </c>
      <c r="F214" s="81">
        <f>'NUHM Metro Abst'!M214</f>
        <v>0</v>
      </c>
      <c r="G214" s="81">
        <f>'NUHM Metro Abst'!P214</f>
        <v>0</v>
      </c>
      <c r="H214" s="76"/>
      <c r="I214" s="76"/>
      <c r="K214" s="72"/>
      <c r="L214" s="73"/>
    </row>
    <row r="215" spans="1:12" ht="12.75" customHeight="1">
      <c r="A215" s="67" t="s">
        <v>915</v>
      </c>
      <c r="B215" s="67"/>
      <c r="C215" s="67" t="s">
        <v>916</v>
      </c>
      <c r="D215" s="65">
        <f>'NUHM-Non Metro Abst'!M215</f>
        <v>0</v>
      </c>
      <c r="E215" s="65">
        <f>'NUHM-Non Metro Abst'!P215</f>
        <v>0</v>
      </c>
      <c r="F215" s="65">
        <f>'NUHM Metro Abst'!M215</f>
        <v>0</v>
      </c>
      <c r="G215" s="65">
        <f>'NUHM Metro Abst'!P215</f>
        <v>0</v>
      </c>
      <c r="H215" s="68">
        <f t="shared" ref="H215:I215" si="199">D215+F215</f>
        <v>0</v>
      </c>
      <c r="I215" s="68">
        <f t="shared" si="199"/>
        <v>0</v>
      </c>
      <c r="K215" s="69"/>
      <c r="L215" s="69"/>
    </row>
    <row r="216" spans="1:12" ht="12.75" customHeight="1">
      <c r="A216" s="70" t="s">
        <v>920</v>
      </c>
      <c r="B216" s="74"/>
      <c r="C216" s="4" t="s">
        <v>921</v>
      </c>
      <c r="D216" s="81">
        <f>'NUHM-Non Metro Abst'!M216</f>
        <v>0</v>
      </c>
      <c r="E216" s="81">
        <f>'NUHM-Non Metro Abst'!P216</f>
        <v>0</v>
      </c>
      <c r="F216" s="81">
        <f>'NUHM Metro Abst'!M216</f>
        <v>0</v>
      </c>
      <c r="G216" s="81">
        <f>'NUHM Metro Abst'!P216</f>
        <v>0</v>
      </c>
      <c r="H216" s="71">
        <f t="shared" ref="H216:I216" si="200">D216+F216</f>
        <v>0</v>
      </c>
      <c r="I216" s="71">
        <f t="shared" si="200"/>
        <v>0</v>
      </c>
      <c r="K216" s="72"/>
      <c r="L216" s="73"/>
    </row>
    <row r="217" spans="1:12" ht="12.75" customHeight="1">
      <c r="A217" s="64" t="s">
        <v>926</v>
      </c>
      <c r="B217" s="64"/>
      <c r="C217" s="64" t="s">
        <v>929</v>
      </c>
      <c r="D217" s="65">
        <f>'NUHM-Non Metro Abst'!M217</f>
        <v>0</v>
      </c>
      <c r="E217" s="65">
        <f>'NUHM-Non Metro Abst'!P217</f>
        <v>0</v>
      </c>
      <c r="F217" s="65">
        <f>'NUHM Metro Abst'!M217</f>
        <v>0</v>
      </c>
      <c r="G217" s="65">
        <f>'NUHM Metro Abst'!P217</f>
        <v>0</v>
      </c>
      <c r="H217" s="65">
        <f t="shared" ref="H217:I217" si="201">D217+F217</f>
        <v>0</v>
      </c>
      <c r="I217" s="65">
        <f t="shared" si="201"/>
        <v>0</v>
      </c>
      <c r="K217" s="66"/>
      <c r="L217" s="66"/>
    </row>
    <row r="218" spans="1:12" ht="12.75" customHeight="1">
      <c r="A218" s="70" t="s">
        <v>935</v>
      </c>
      <c r="B218" s="70"/>
      <c r="C218" s="70" t="s">
        <v>936</v>
      </c>
      <c r="D218" s="81">
        <f>'NUHM-Non Metro Abst'!M218</f>
        <v>0</v>
      </c>
      <c r="E218" s="81">
        <f>'NUHM-Non Metro Abst'!P218</f>
        <v>0</v>
      </c>
      <c r="F218" s="81">
        <f>'NUHM Metro Abst'!M218</f>
        <v>0</v>
      </c>
      <c r="G218" s="81">
        <f>'NUHM Metro Abst'!P218</f>
        <v>0</v>
      </c>
      <c r="H218" s="71">
        <f t="shared" ref="H218:I218" si="202">D218+F218</f>
        <v>0</v>
      </c>
      <c r="I218" s="71">
        <f t="shared" si="202"/>
        <v>0</v>
      </c>
      <c r="K218" s="72"/>
      <c r="L218" s="72"/>
    </row>
    <row r="219" spans="1:12" ht="12.75" customHeight="1">
      <c r="A219" s="70" t="s">
        <v>941</v>
      </c>
      <c r="B219" s="70"/>
      <c r="C219" s="70" t="s">
        <v>171</v>
      </c>
      <c r="D219" s="81">
        <f>'NUHM-Non Metro Abst'!M219</f>
        <v>0</v>
      </c>
      <c r="E219" s="81">
        <f>'NUHM-Non Metro Abst'!P219</f>
        <v>0</v>
      </c>
      <c r="F219" s="81">
        <f>'NUHM Metro Abst'!M219</f>
        <v>0</v>
      </c>
      <c r="G219" s="81">
        <f>'NUHM Metro Abst'!P219</f>
        <v>0</v>
      </c>
      <c r="H219" s="71">
        <f t="shared" ref="H219:I219" si="203">D219+F219</f>
        <v>0</v>
      </c>
      <c r="I219" s="71">
        <f t="shared" si="203"/>
        <v>0</v>
      </c>
      <c r="K219" s="72"/>
      <c r="L219" s="72"/>
    </row>
    <row r="220" spans="1:12" ht="12.75" customHeight="1">
      <c r="A220" s="64" t="s">
        <v>946</v>
      </c>
      <c r="B220" s="64"/>
      <c r="C220" s="64" t="s">
        <v>947</v>
      </c>
      <c r="D220" s="65">
        <f>'NUHM-Non Metro Abst'!M220</f>
        <v>20.360199999999999</v>
      </c>
      <c r="E220" s="65">
        <f>'NUHM-Non Metro Abst'!P220</f>
        <v>0</v>
      </c>
      <c r="F220" s="65">
        <f>'NUHM Metro Abst'!M220</f>
        <v>0</v>
      </c>
      <c r="G220" s="65">
        <f>'NUHM Metro Abst'!P220</f>
        <v>0</v>
      </c>
      <c r="H220" s="65">
        <f t="shared" ref="H220:I220" si="204">D220+F220</f>
        <v>20.360199999999999</v>
      </c>
      <c r="I220" s="65">
        <f t="shared" si="204"/>
        <v>0</v>
      </c>
      <c r="K220" s="66"/>
      <c r="L220" s="66"/>
    </row>
    <row r="221" spans="1:12" ht="12.75" customHeight="1">
      <c r="A221" s="67" t="s">
        <v>953</v>
      </c>
      <c r="B221" s="67"/>
      <c r="C221" s="67" t="s">
        <v>954</v>
      </c>
      <c r="D221" s="65">
        <f>'NUHM-Non Metro Abst'!M221</f>
        <v>5.2</v>
      </c>
      <c r="E221" s="65">
        <f>'NUHM-Non Metro Abst'!P221</f>
        <v>0</v>
      </c>
      <c r="F221" s="65">
        <f>'NUHM Metro Abst'!M221</f>
        <v>0</v>
      </c>
      <c r="G221" s="65">
        <f>'NUHM Metro Abst'!P221</f>
        <v>0</v>
      </c>
      <c r="H221" s="68">
        <f t="shared" ref="H221:I221" si="205">D221+F221</f>
        <v>5.2</v>
      </c>
      <c r="I221" s="68">
        <f t="shared" si="205"/>
        <v>0</v>
      </c>
      <c r="K221" s="69"/>
      <c r="L221" s="69"/>
    </row>
    <row r="222" spans="1:12" ht="12.75" customHeight="1">
      <c r="A222" s="78" t="s">
        <v>959</v>
      </c>
      <c r="B222" s="78"/>
      <c r="C222" s="78" t="s">
        <v>960</v>
      </c>
      <c r="D222" s="65">
        <f>'NUHM-Non Metro Abst'!M222</f>
        <v>0</v>
      </c>
      <c r="E222" s="65">
        <f>'NUHM-Non Metro Abst'!P222</f>
        <v>0</v>
      </c>
      <c r="F222" s="65">
        <f>'NUHM Metro Abst'!M222</f>
        <v>0</v>
      </c>
      <c r="G222" s="65">
        <f>'NUHM Metro Abst'!P222</f>
        <v>0</v>
      </c>
      <c r="H222" s="79">
        <f t="shared" ref="H222:I222" si="206">D222+F222</f>
        <v>0</v>
      </c>
      <c r="I222" s="79">
        <f t="shared" si="206"/>
        <v>0</v>
      </c>
      <c r="K222" s="69"/>
      <c r="L222" s="69"/>
    </row>
    <row r="223" spans="1:12" ht="12.75" customHeight="1">
      <c r="A223" s="78" t="s">
        <v>963</v>
      </c>
      <c r="B223" s="78"/>
      <c r="C223" s="78" t="s">
        <v>964</v>
      </c>
      <c r="D223" s="65">
        <f>'NUHM-Non Metro Abst'!M223</f>
        <v>2</v>
      </c>
      <c r="E223" s="65">
        <f>'NUHM-Non Metro Abst'!P223</f>
        <v>0</v>
      </c>
      <c r="F223" s="65">
        <f>'NUHM Metro Abst'!M223</f>
        <v>0</v>
      </c>
      <c r="G223" s="65">
        <f>'NUHM Metro Abst'!P223</f>
        <v>0</v>
      </c>
      <c r="H223" s="79">
        <f t="shared" ref="H223:I223" si="207">D223+F223</f>
        <v>2</v>
      </c>
      <c r="I223" s="79">
        <f t="shared" si="207"/>
        <v>0</v>
      </c>
      <c r="K223" s="69"/>
      <c r="L223" s="69"/>
    </row>
    <row r="224" spans="1:12" ht="12.75" customHeight="1">
      <c r="A224" s="70" t="s">
        <v>969</v>
      </c>
      <c r="B224" s="70" t="s">
        <v>970</v>
      </c>
      <c r="C224" s="70" t="s">
        <v>971</v>
      </c>
      <c r="D224" s="81">
        <f>'NUHM-Non Metro Abst'!M224</f>
        <v>0</v>
      </c>
      <c r="E224" s="81">
        <f>'NUHM-Non Metro Abst'!P224</f>
        <v>0</v>
      </c>
      <c r="F224" s="81">
        <f>'NUHM Metro Abst'!M224</f>
        <v>0</v>
      </c>
      <c r="G224" s="81">
        <f>'NUHM Metro Abst'!P224</f>
        <v>0</v>
      </c>
      <c r="H224" s="71">
        <f t="shared" ref="H224:I224" si="208">D224+F224</f>
        <v>0</v>
      </c>
      <c r="I224" s="71">
        <f t="shared" si="208"/>
        <v>0</v>
      </c>
      <c r="K224" s="72"/>
      <c r="L224" s="72"/>
    </row>
    <row r="225" spans="1:12" ht="12.75" customHeight="1">
      <c r="A225" s="84" t="s">
        <v>975</v>
      </c>
      <c r="B225" s="84" t="s">
        <v>976</v>
      </c>
      <c r="C225" s="90" t="s">
        <v>977</v>
      </c>
      <c r="D225" s="81">
        <f>'NUHM-Non Metro Abst'!M225</f>
        <v>2</v>
      </c>
      <c r="E225" s="81">
        <f>'NUHM-Non Metro Abst'!P225</f>
        <v>0</v>
      </c>
      <c r="F225" s="81">
        <f>'NUHM Metro Abst'!M225</f>
        <v>0</v>
      </c>
      <c r="G225" s="81">
        <f>'NUHM Metro Abst'!P225</f>
        <v>0</v>
      </c>
      <c r="H225" s="71">
        <f t="shared" ref="H225:I225" si="209">D225+F225</f>
        <v>2</v>
      </c>
      <c r="I225" s="71">
        <f t="shared" si="209"/>
        <v>0</v>
      </c>
      <c r="K225" s="69"/>
      <c r="L225" s="89"/>
    </row>
    <row r="226" spans="1:12" ht="12.75" customHeight="1">
      <c r="A226" s="83" t="s">
        <v>981</v>
      </c>
      <c r="B226" s="83"/>
      <c r="C226" s="83" t="s">
        <v>982</v>
      </c>
      <c r="D226" s="81">
        <f>'NUHM-Non Metro Abst'!M226</f>
        <v>2</v>
      </c>
      <c r="E226" s="81">
        <f>'NUHM-Non Metro Abst'!P226</f>
        <v>0</v>
      </c>
      <c r="F226" s="81">
        <f>'NUHM Metro Abst'!M226</f>
        <v>0</v>
      </c>
      <c r="G226" s="81">
        <f>'NUHM Metro Abst'!P226</f>
        <v>0</v>
      </c>
      <c r="H226" s="71">
        <f t="shared" ref="H226:I226" si="210">D226+F226</f>
        <v>2</v>
      </c>
      <c r="I226" s="71">
        <f t="shared" si="210"/>
        <v>0</v>
      </c>
      <c r="K226" s="72"/>
      <c r="L226" s="72"/>
    </row>
    <row r="227" spans="1:12" ht="12.75" customHeight="1">
      <c r="A227" s="83" t="s">
        <v>984</v>
      </c>
      <c r="B227" s="83"/>
      <c r="C227" s="183" t="s">
        <v>986</v>
      </c>
      <c r="D227" s="81">
        <f>'NUHM-Non Metro Abst'!M227</f>
        <v>0</v>
      </c>
      <c r="E227" s="81">
        <f>'NUHM-Non Metro Abst'!P227</f>
        <v>0</v>
      </c>
      <c r="F227" s="81">
        <f>'NUHM Metro Abst'!M227</f>
        <v>0</v>
      </c>
      <c r="G227" s="81">
        <f>'NUHM Metro Abst'!P227</f>
        <v>0</v>
      </c>
      <c r="H227" s="71">
        <f t="shared" ref="H227:I227" si="211">D227+F227</f>
        <v>0</v>
      </c>
      <c r="I227" s="71">
        <f t="shared" si="211"/>
        <v>0</v>
      </c>
      <c r="K227" s="72"/>
      <c r="L227" s="73"/>
    </row>
    <row r="228" spans="1:12" ht="12.75" customHeight="1">
      <c r="A228" s="70" t="s">
        <v>993</v>
      </c>
      <c r="B228" s="70"/>
      <c r="C228" s="70" t="s">
        <v>363</v>
      </c>
      <c r="D228" s="81">
        <f>'NUHM-Non Metro Abst'!M228</f>
        <v>0</v>
      </c>
      <c r="E228" s="81">
        <f>'NUHM-Non Metro Abst'!P228</f>
        <v>0</v>
      </c>
      <c r="F228" s="81">
        <f>'NUHM Metro Abst'!M228</f>
        <v>0</v>
      </c>
      <c r="G228" s="81">
        <f>'NUHM Metro Abst'!P228</f>
        <v>0</v>
      </c>
      <c r="H228" s="71">
        <f t="shared" ref="H228:I228" si="212">D228+F228</f>
        <v>0</v>
      </c>
      <c r="I228" s="71">
        <f t="shared" si="212"/>
        <v>0</v>
      </c>
      <c r="K228" s="72"/>
      <c r="L228" s="72"/>
    </row>
    <row r="229" spans="1:12" ht="12.75" customHeight="1">
      <c r="A229" s="78" t="s">
        <v>998</v>
      </c>
      <c r="B229" s="78"/>
      <c r="C229" s="78" t="s">
        <v>1002</v>
      </c>
      <c r="D229" s="65">
        <f>'NUHM-Non Metro Abst'!M229</f>
        <v>1</v>
      </c>
      <c r="E229" s="65">
        <f>'NUHM-Non Metro Abst'!P229</f>
        <v>0</v>
      </c>
      <c r="F229" s="65">
        <f>'NUHM Metro Abst'!M229</f>
        <v>0</v>
      </c>
      <c r="G229" s="65">
        <f>'NUHM Metro Abst'!P229</f>
        <v>0</v>
      </c>
      <c r="H229" s="79">
        <f t="shared" ref="H229:I229" si="213">D229+F229</f>
        <v>1</v>
      </c>
      <c r="I229" s="79">
        <f t="shared" si="213"/>
        <v>0</v>
      </c>
      <c r="K229" s="69"/>
      <c r="L229" s="69"/>
    </row>
    <row r="230" spans="1:12" ht="12.75" customHeight="1">
      <c r="A230" s="70" t="s">
        <v>1007</v>
      </c>
      <c r="B230" s="70" t="s">
        <v>970</v>
      </c>
      <c r="C230" s="70" t="s">
        <v>971</v>
      </c>
      <c r="D230" s="81">
        <f>'NUHM-Non Metro Abst'!M230</f>
        <v>0</v>
      </c>
      <c r="E230" s="81">
        <f>'NUHM-Non Metro Abst'!P230</f>
        <v>0</v>
      </c>
      <c r="F230" s="81">
        <f>'NUHM Metro Abst'!M230</f>
        <v>0</v>
      </c>
      <c r="G230" s="81">
        <f>'NUHM Metro Abst'!P230</f>
        <v>0</v>
      </c>
      <c r="H230" s="71">
        <f t="shared" ref="H230:I230" si="214">D230+F230</f>
        <v>0</v>
      </c>
      <c r="I230" s="71">
        <f t="shared" si="214"/>
        <v>0</v>
      </c>
      <c r="K230" s="72"/>
      <c r="L230" s="72"/>
    </row>
    <row r="231" spans="1:12" ht="12.75" customHeight="1">
      <c r="A231" s="70" t="s">
        <v>1008</v>
      </c>
      <c r="B231" s="70" t="s">
        <v>1010</v>
      </c>
      <c r="C231" s="70" t="s">
        <v>1012</v>
      </c>
      <c r="D231" s="81">
        <f>'NUHM-Non Metro Abst'!M231</f>
        <v>1</v>
      </c>
      <c r="E231" s="81">
        <f>'NUHM-Non Metro Abst'!P231</f>
        <v>0</v>
      </c>
      <c r="F231" s="81">
        <f>'NUHM Metro Abst'!M231</f>
        <v>0</v>
      </c>
      <c r="G231" s="81">
        <f>'NUHM Metro Abst'!P231</f>
        <v>0</v>
      </c>
      <c r="H231" s="71">
        <f t="shared" ref="H231:I231" si="215">D231+F231</f>
        <v>1</v>
      </c>
      <c r="I231" s="71">
        <f t="shared" si="215"/>
        <v>0</v>
      </c>
      <c r="K231" s="72"/>
      <c r="L231" s="72"/>
    </row>
    <row r="232" spans="1:12" ht="12.75" customHeight="1">
      <c r="A232" s="70" t="s">
        <v>1020</v>
      </c>
      <c r="B232" s="70" t="s">
        <v>1023</v>
      </c>
      <c r="C232" s="70" t="s">
        <v>1024</v>
      </c>
      <c r="D232" s="81">
        <f>'NUHM-Non Metro Abst'!M232</f>
        <v>0</v>
      </c>
      <c r="E232" s="81">
        <f>'NUHM-Non Metro Abst'!P232</f>
        <v>0</v>
      </c>
      <c r="F232" s="81">
        <f>'NUHM Metro Abst'!M232</f>
        <v>0</v>
      </c>
      <c r="G232" s="81">
        <f>'NUHM Metro Abst'!P232</f>
        <v>0</v>
      </c>
      <c r="H232" s="71">
        <f t="shared" ref="H232:I232" si="216">D232+F232</f>
        <v>0</v>
      </c>
      <c r="I232" s="71">
        <f t="shared" si="216"/>
        <v>0</v>
      </c>
      <c r="K232" s="72"/>
      <c r="L232" s="72"/>
    </row>
    <row r="233" spans="1:12" ht="12.75" customHeight="1">
      <c r="A233" s="70" t="s">
        <v>1029</v>
      </c>
      <c r="B233" s="70" t="s">
        <v>1030</v>
      </c>
      <c r="C233" s="70" t="s">
        <v>1031</v>
      </c>
      <c r="D233" s="81">
        <f>'NUHM-Non Metro Abst'!M233</f>
        <v>0</v>
      </c>
      <c r="E233" s="81">
        <f>'NUHM-Non Metro Abst'!P233</f>
        <v>0</v>
      </c>
      <c r="F233" s="81">
        <f>'NUHM Metro Abst'!M233</f>
        <v>0</v>
      </c>
      <c r="G233" s="81">
        <f>'NUHM Metro Abst'!P233</f>
        <v>0</v>
      </c>
      <c r="H233" s="71">
        <f t="shared" ref="H233:I233" si="217">D233+F233</f>
        <v>0</v>
      </c>
      <c r="I233" s="71">
        <f t="shared" si="217"/>
        <v>0</v>
      </c>
      <c r="K233" s="72"/>
      <c r="L233" s="72"/>
    </row>
    <row r="234" spans="1:12" ht="12.75" customHeight="1">
      <c r="A234" s="70" t="s">
        <v>1038</v>
      </c>
      <c r="B234" s="70"/>
      <c r="C234" s="70" t="s">
        <v>363</v>
      </c>
      <c r="D234" s="81">
        <f>'NUHM-Non Metro Abst'!M234</f>
        <v>0</v>
      </c>
      <c r="E234" s="81">
        <f>'NUHM-Non Metro Abst'!P234</f>
        <v>0</v>
      </c>
      <c r="F234" s="81">
        <f>'NUHM Metro Abst'!M234</f>
        <v>0</v>
      </c>
      <c r="G234" s="81">
        <f>'NUHM Metro Abst'!P234</f>
        <v>0</v>
      </c>
      <c r="H234" s="71">
        <f t="shared" ref="H234:I234" si="218">D234+F234</f>
        <v>0</v>
      </c>
      <c r="I234" s="71">
        <f t="shared" si="218"/>
        <v>0</v>
      </c>
      <c r="K234" s="72"/>
      <c r="L234" s="72"/>
    </row>
    <row r="235" spans="1:12" ht="12.75" customHeight="1">
      <c r="A235" s="78" t="s">
        <v>1040</v>
      </c>
      <c r="B235" s="78"/>
      <c r="C235" s="78" t="s">
        <v>1042</v>
      </c>
      <c r="D235" s="65">
        <f>'NUHM-Non Metro Abst'!M235</f>
        <v>1.5</v>
      </c>
      <c r="E235" s="65">
        <f>'NUHM-Non Metro Abst'!P235</f>
        <v>0</v>
      </c>
      <c r="F235" s="65">
        <f>'NUHM Metro Abst'!M235</f>
        <v>0</v>
      </c>
      <c r="G235" s="65">
        <f>'NUHM Metro Abst'!P235</f>
        <v>0</v>
      </c>
      <c r="H235" s="79">
        <f t="shared" ref="H235:I235" si="219">D235+F235</f>
        <v>1.5</v>
      </c>
      <c r="I235" s="79">
        <f t="shared" si="219"/>
        <v>0</v>
      </c>
      <c r="K235" s="69"/>
      <c r="L235" s="69"/>
    </row>
    <row r="236" spans="1:12" ht="12.75" customHeight="1">
      <c r="A236" s="70" t="s">
        <v>1048</v>
      </c>
      <c r="B236" s="74"/>
      <c r="C236" s="4" t="s">
        <v>1049</v>
      </c>
      <c r="D236" s="81">
        <f>'NUHM-Non Metro Abst'!M236</f>
        <v>0</v>
      </c>
      <c r="E236" s="81">
        <f>'NUHM-Non Metro Abst'!P236</f>
        <v>0</v>
      </c>
      <c r="F236" s="81">
        <f>'NUHM Metro Abst'!M236</f>
        <v>0</v>
      </c>
      <c r="G236" s="81">
        <f>'NUHM Metro Abst'!P236</f>
        <v>0</v>
      </c>
      <c r="H236" s="71">
        <f t="shared" ref="H236:I236" si="220">D236+F236</f>
        <v>0</v>
      </c>
      <c r="I236" s="71">
        <f t="shared" si="220"/>
        <v>0</v>
      </c>
      <c r="K236" s="72"/>
      <c r="L236" s="73"/>
    </row>
    <row r="237" spans="1:12" ht="12.75" customHeight="1">
      <c r="A237" s="70" t="s">
        <v>1053</v>
      </c>
      <c r="B237" s="70" t="s">
        <v>1054</v>
      </c>
      <c r="C237" s="70" t="s">
        <v>1055</v>
      </c>
      <c r="D237" s="81">
        <f>'NUHM-Non Metro Abst'!M237</f>
        <v>1.5</v>
      </c>
      <c r="E237" s="81">
        <f>'NUHM-Non Metro Abst'!P237</f>
        <v>0</v>
      </c>
      <c r="F237" s="81">
        <f>'NUHM Metro Abst'!M237</f>
        <v>0</v>
      </c>
      <c r="G237" s="81">
        <f>'NUHM Metro Abst'!P237</f>
        <v>0</v>
      </c>
      <c r="H237" s="71">
        <f t="shared" ref="H237:I237" si="221">D237+F237</f>
        <v>1.5</v>
      </c>
      <c r="I237" s="71">
        <f t="shared" si="221"/>
        <v>0</v>
      </c>
      <c r="K237" s="72"/>
      <c r="L237" s="72"/>
    </row>
    <row r="238" spans="1:12" ht="12.75" customHeight="1">
      <c r="A238" s="70" t="s">
        <v>1059</v>
      </c>
      <c r="B238" s="70" t="s">
        <v>1060</v>
      </c>
      <c r="C238" s="70" t="s">
        <v>1061</v>
      </c>
      <c r="D238" s="81">
        <f>'NUHM-Non Metro Abst'!M238</f>
        <v>0</v>
      </c>
      <c r="E238" s="81">
        <f>'NUHM-Non Metro Abst'!P238</f>
        <v>0</v>
      </c>
      <c r="F238" s="81">
        <f>'NUHM Metro Abst'!M238</f>
        <v>0</v>
      </c>
      <c r="G238" s="81">
        <f>'NUHM Metro Abst'!P238</f>
        <v>0</v>
      </c>
      <c r="H238" s="71">
        <f t="shared" ref="H238:I238" si="222">D238+F238</f>
        <v>0</v>
      </c>
      <c r="I238" s="71">
        <f t="shared" si="222"/>
        <v>0</v>
      </c>
      <c r="K238" s="72"/>
      <c r="L238" s="72"/>
    </row>
    <row r="239" spans="1:12" ht="12.75" customHeight="1">
      <c r="A239" s="70" t="s">
        <v>1065</v>
      </c>
      <c r="B239" s="70" t="s">
        <v>1066</v>
      </c>
      <c r="C239" s="70" t="s">
        <v>1067</v>
      </c>
      <c r="D239" s="81">
        <f>'NUHM-Non Metro Abst'!M239</f>
        <v>0</v>
      </c>
      <c r="E239" s="81">
        <f>'NUHM-Non Metro Abst'!P239</f>
        <v>0</v>
      </c>
      <c r="F239" s="81">
        <f>'NUHM Metro Abst'!M239</f>
        <v>0</v>
      </c>
      <c r="G239" s="81">
        <f>'NUHM Metro Abst'!P239</f>
        <v>0</v>
      </c>
      <c r="H239" s="71">
        <f t="shared" ref="H239:I239" si="223">D239+F239</f>
        <v>0</v>
      </c>
      <c r="I239" s="71">
        <f t="shared" si="223"/>
        <v>0</v>
      </c>
      <c r="K239" s="72"/>
      <c r="L239" s="72"/>
    </row>
    <row r="240" spans="1:12" ht="12.75" customHeight="1">
      <c r="A240" s="78" t="s">
        <v>1072</v>
      </c>
      <c r="B240" s="78"/>
      <c r="C240" s="78" t="s">
        <v>1074</v>
      </c>
      <c r="D240" s="65">
        <f>'NUHM-Non Metro Abst'!M240</f>
        <v>0.7</v>
      </c>
      <c r="E240" s="65">
        <f>'NUHM-Non Metro Abst'!P240</f>
        <v>0</v>
      </c>
      <c r="F240" s="65">
        <f>'NUHM Metro Abst'!M240</f>
        <v>0</v>
      </c>
      <c r="G240" s="65">
        <f>'NUHM Metro Abst'!P240</f>
        <v>0</v>
      </c>
      <c r="H240" s="79">
        <f t="shared" ref="H240:I240" si="224">D240+F240</f>
        <v>0.7</v>
      </c>
      <c r="I240" s="79">
        <f t="shared" si="224"/>
        <v>0</v>
      </c>
      <c r="K240" s="69"/>
      <c r="L240" s="69"/>
    </row>
    <row r="241" spans="1:12" ht="12.75" customHeight="1">
      <c r="A241" s="80" t="s">
        <v>1076</v>
      </c>
      <c r="B241" s="80" t="s">
        <v>1077</v>
      </c>
      <c r="C241" s="80" t="s">
        <v>1078</v>
      </c>
      <c r="D241" s="81">
        <f>'NUHM-Non Metro Abst'!M241</f>
        <v>0.7</v>
      </c>
      <c r="E241" s="81">
        <f>'NUHM-Non Metro Abst'!P241</f>
        <v>0</v>
      </c>
      <c r="F241" s="81">
        <f>'NUHM Metro Abst'!M241</f>
        <v>0</v>
      </c>
      <c r="G241" s="81">
        <f>'NUHM Metro Abst'!P241</f>
        <v>0</v>
      </c>
      <c r="H241" s="71">
        <f t="shared" ref="H241:I241" si="225">D241+F241</f>
        <v>0.7</v>
      </c>
      <c r="I241" s="71">
        <f t="shared" si="225"/>
        <v>0</v>
      </c>
      <c r="K241" s="69"/>
      <c r="L241" s="69"/>
    </row>
    <row r="242" spans="1:12" ht="12.75" customHeight="1">
      <c r="A242" s="70" t="s">
        <v>1083</v>
      </c>
      <c r="B242" s="70" t="s">
        <v>1084</v>
      </c>
      <c r="C242" s="70" t="s">
        <v>1085</v>
      </c>
      <c r="D242" s="81">
        <f>'NUHM-Non Metro Abst'!M242</f>
        <v>0.7</v>
      </c>
      <c r="E242" s="81">
        <f>'NUHM-Non Metro Abst'!P242</f>
        <v>0</v>
      </c>
      <c r="F242" s="81">
        <f>'NUHM Metro Abst'!M242</f>
        <v>0</v>
      </c>
      <c r="G242" s="81">
        <f>'NUHM Metro Abst'!P242</f>
        <v>0</v>
      </c>
      <c r="H242" s="71">
        <f t="shared" ref="H242:I242" si="226">D242+F242</f>
        <v>0.7</v>
      </c>
      <c r="I242" s="71">
        <f t="shared" si="226"/>
        <v>0</v>
      </c>
      <c r="K242" s="72"/>
      <c r="L242" s="72"/>
    </row>
    <row r="243" spans="1:12" ht="12.75" customHeight="1">
      <c r="A243" s="70" t="s">
        <v>1087</v>
      </c>
      <c r="B243" s="70" t="s">
        <v>1088</v>
      </c>
      <c r="C243" s="70" t="s">
        <v>1089</v>
      </c>
      <c r="D243" s="81">
        <f>'NUHM-Non Metro Abst'!M243</f>
        <v>0</v>
      </c>
      <c r="E243" s="81">
        <f>'NUHM-Non Metro Abst'!P243</f>
        <v>0</v>
      </c>
      <c r="F243" s="81">
        <f>'NUHM Metro Abst'!M243</f>
        <v>0</v>
      </c>
      <c r="G243" s="81">
        <f>'NUHM Metro Abst'!P243</f>
        <v>0</v>
      </c>
      <c r="H243" s="71">
        <f t="shared" ref="H243:I243" si="227">D243+F243</f>
        <v>0</v>
      </c>
      <c r="I243" s="71">
        <f t="shared" si="227"/>
        <v>0</v>
      </c>
      <c r="K243" s="72"/>
      <c r="L243" s="72"/>
    </row>
    <row r="244" spans="1:12" ht="12.75" customHeight="1">
      <c r="A244" s="70" t="s">
        <v>1091</v>
      </c>
      <c r="B244" s="70"/>
      <c r="C244" s="70" t="s">
        <v>363</v>
      </c>
      <c r="D244" s="81">
        <f>'NUHM-Non Metro Abst'!M244</f>
        <v>0</v>
      </c>
      <c r="E244" s="81">
        <f>'NUHM-Non Metro Abst'!P244</f>
        <v>0</v>
      </c>
      <c r="F244" s="81">
        <f>'NUHM Metro Abst'!M244</f>
        <v>0</v>
      </c>
      <c r="G244" s="81">
        <f>'NUHM Metro Abst'!P244</f>
        <v>0</v>
      </c>
      <c r="H244" s="71">
        <f t="shared" ref="H244:I244" si="228">D244+F244</f>
        <v>0</v>
      </c>
      <c r="I244" s="71">
        <f t="shared" si="228"/>
        <v>0</v>
      </c>
      <c r="K244" s="72"/>
      <c r="L244" s="72"/>
    </row>
    <row r="245" spans="1:12" ht="12.75" customHeight="1">
      <c r="A245" s="70" t="s">
        <v>1095</v>
      </c>
      <c r="B245" s="70"/>
      <c r="C245" s="70" t="s">
        <v>1096</v>
      </c>
      <c r="D245" s="81">
        <f>'NUHM-Non Metro Abst'!M245</f>
        <v>0</v>
      </c>
      <c r="E245" s="81">
        <f>'NUHM-Non Metro Abst'!P245</f>
        <v>0</v>
      </c>
      <c r="F245" s="81">
        <f>'NUHM Metro Abst'!M245</f>
        <v>0</v>
      </c>
      <c r="G245" s="81">
        <f>'NUHM Metro Abst'!P245</f>
        <v>0</v>
      </c>
      <c r="H245" s="71">
        <f t="shared" ref="H245:I245" si="229">D245+F245</f>
        <v>0</v>
      </c>
      <c r="I245" s="71">
        <f t="shared" si="229"/>
        <v>0</v>
      </c>
      <c r="K245" s="72"/>
      <c r="L245" s="72"/>
    </row>
    <row r="246" spans="1:12" ht="12.75" customHeight="1">
      <c r="A246" s="67" t="s">
        <v>1097</v>
      </c>
      <c r="B246" s="67"/>
      <c r="C246" s="67" t="s">
        <v>1101</v>
      </c>
      <c r="D246" s="65">
        <f>'NUHM-Non Metro Abst'!M246</f>
        <v>0</v>
      </c>
      <c r="E246" s="65">
        <f>'NUHM-Non Metro Abst'!P246</f>
        <v>0</v>
      </c>
      <c r="F246" s="65">
        <f>'NUHM Metro Abst'!M246</f>
        <v>0</v>
      </c>
      <c r="G246" s="65">
        <f>'NUHM Metro Abst'!P246</f>
        <v>0</v>
      </c>
      <c r="H246" s="76"/>
      <c r="I246" s="76"/>
      <c r="K246" s="69"/>
      <c r="L246" s="69"/>
    </row>
    <row r="247" spans="1:12" ht="12.75" customHeight="1">
      <c r="A247" s="67" t="s">
        <v>1103</v>
      </c>
      <c r="B247" s="67"/>
      <c r="C247" s="67" t="s">
        <v>1104</v>
      </c>
      <c r="D247" s="65">
        <f>'NUHM-Non Metro Abst'!M247</f>
        <v>0</v>
      </c>
      <c r="E247" s="65">
        <f>'NUHM-Non Metro Abst'!P247</f>
        <v>0</v>
      </c>
      <c r="F247" s="65">
        <f>'NUHM Metro Abst'!M247</f>
        <v>0</v>
      </c>
      <c r="G247" s="65">
        <f>'NUHM Metro Abst'!P247</f>
        <v>0</v>
      </c>
      <c r="H247" s="76"/>
      <c r="I247" s="76"/>
      <c r="K247" s="69"/>
      <c r="L247" s="69"/>
    </row>
    <row r="248" spans="1:12" ht="12.75" customHeight="1">
      <c r="A248" s="67" t="s">
        <v>1108</v>
      </c>
      <c r="B248" s="67"/>
      <c r="C248" s="67" t="s">
        <v>375</v>
      </c>
      <c r="D248" s="65">
        <f>'NUHM-Non Metro Abst'!M248</f>
        <v>15.1602</v>
      </c>
      <c r="E248" s="65">
        <f>'NUHM-Non Metro Abst'!P248</f>
        <v>0</v>
      </c>
      <c r="F248" s="65">
        <f>'NUHM Metro Abst'!M248</f>
        <v>0</v>
      </c>
      <c r="G248" s="65">
        <f>'NUHM Metro Abst'!P248</f>
        <v>0</v>
      </c>
      <c r="H248" s="68">
        <f t="shared" ref="H248:I248" si="230">D248+F248</f>
        <v>15.1602</v>
      </c>
      <c r="I248" s="68">
        <f t="shared" si="230"/>
        <v>0</v>
      </c>
      <c r="K248" s="69"/>
      <c r="L248" s="69"/>
    </row>
    <row r="249" spans="1:12" ht="12.75" customHeight="1">
      <c r="A249" s="78" t="s">
        <v>1110</v>
      </c>
      <c r="B249" s="78" t="s">
        <v>1112</v>
      </c>
      <c r="C249" s="78" t="s">
        <v>1114</v>
      </c>
      <c r="D249" s="65">
        <f>'NUHM-Non Metro Abst'!M249</f>
        <v>6.1937999999999995</v>
      </c>
      <c r="E249" s="65">
        <f>'NUHM-Non Metro Abst'!P249</f>
        <v>0</v>
      </c>
      <c r="F249" s="65">
        <f>'NUHM Metro Abst'!M249</f>
        <v>0</v>
      </c>
      <c r="G249" s="65">
        <f>'NUHM Metro Abst'!P249</f>
        <v>0</v>
      </c>
      <c r="H249" s="79">
        <f t="shared" ref="H249:I249" si="231">D249+F249</f>
        <v>6.1937999999999995</v>
      </c>
      <c r="I249" s="79">
        <f t="shared" si="231"/>
        <v>0</v>
      </c>
      <c r="K249" s="69"/>
      <c r="L249" s="69"/>
    </row>
    <row r="250" spans="1:12" ht="12.75" customHeight="1">
      <c r="A250" s="70" t="s">
        <v>1116</v>
      </c>
      <c r="B250" s="70" t="s">
        <v>1117</v>
      </c>
      <c r="C250" s="70" t="s">
        <v>375</v>
      </c>
      <c r="D250" s="81">
        <f>'NUHM-Non Metro Abst'!M250</f>
        <v>6.1937999999999995</v>
      </c>
      <c r="E250" s="81">
        <f>'NUHM-Non Metro Abst'!P250</f>
        <v>0</v>
      </c>
      <c r="F250" s="81">
        <f>'NUHM Metro Abst'!M250</f>
        <v>0</v>
      </c>
      <c r="G250" s="81">
        <f>'NUHM Metro Abst'!P250</f>
        <v>0</v>
      </c>
      <c r="H250" s="71">
        <f t="shared" ref="H250:I250" si="232">D250+F250</f>
        <v>6.1937999999999995</v>
      </c>
      <c r="I250" s="71">
        <f t="shared" si="232"/>
        <v>0</v>
      </c>
      <c r="K250" s="72"/>
      <c r="L250" s="72"/>
    </row>
    <row r="251" spans="1:12" ht="12.75" customHeight="1">
      <c r="A251" s="70" t="s">
        <v>1122</v>
      </c>
      <c r="B251" s="70" t="s">
        <v>1123</v>
      </c>
      <c r="C251" s="70" t="s">
        <v>1124</v>
      </c>
      <c r="D251" s="81">
        <f>'NUHM-Non Metro Abst'!M251</f>
        <v>0</v>
      </c>
      <c r="E251" s="81">
        <f>'NUHM-Non Metro Abst'!P251</f>
        <v>0</v>
      </c>
      <c r="F251" s="81">
        <f>'NUHM Metro Abst'!M251</f>
        <v>0</v>
      </c>
      <c r="G251" s="81">
        <f>'NUHM Metro Abst'!P251</f>
        <v>0</v>
      </c>
      <c r="H251" s="71">
        <f t="shared" ref="H251:I251" si="233">D251+F251</f>
        <v>0</v>
      </c>
      <c r="I251" s="71">
        <f t="shared" si="233"/>
        <v>0</v>
      </c>
      <c r="K251" s="72"/>
      <c r="L251" s="72"/>
    </row>
    <row r="252" spans="1:12" ht="12.75" customHeight="1">
      <c r="A252" s="70" t="s">
        <v>1127</v>
      </c>
      <c r="B252" s="70" t="s">
        <v>1128</v>
      </c>
      <c r="C252" s="70" t="s">
        <v>363</v>
      </c>
      <c r="D252" s="81">
        <f>'NUHM-Non Metro Abst'!M252</f>
        <v>0</v>
      </c>
      <c r="E252" s="81">
        <f>'NUHM-Non Metro Abst'!P252</f>
        <v>0</v>
      </c>
      <c r="F252" s="81">
        <f>'NUHM Metro Abst'!M252</f>
        <v>0</v>
      </c>
      <c r="G252" s="81">
        <f>'NUHM Metro Abst'!P252</f>
        <v>0</v>
      </c>
      <c r="H252" s="71">
        <f t="shared" ref="H252:I252" si="234">D252+F252</f>
        <v>0</v>
      </c>
      <c r="I252" s="71">
        <f t="shared" si="234"/>
        <v>0</v>
      </c>
      <c r="K252" s="72"/>
      <c r="L252" s="72"/>
    </row>
    <row r="253" spans="1:12" ht="12.75" customHeight="1">
      <c r="A253" s="78" t="s">
        <v>1129</v>
      </c>
      <c r="B253" s="78" t="s">
        <v>1130</v>
      </c>
      <c r="C253" s="78" t="s">
        <v>1131</v>
      </c>
      <c r="D253" s="65">
        <f>'NUHM-Non Metro Abst'!M253</f>
        <v>8.9664000000000001</v>
      </c>
      <c r="E253" s="65">
        <f>'NUHM-Non Metro Abst'!P253</f>
        <v>0</v>
      </c>
      <c r="F253" s="65">
        <f>'NUHM Metro Abst'!M253</f>
        <v>0</v>
      </c>
      <c r="G253" s="65">
        <f>'NUHM Metro Abst'!P253</f>
        <v>0</v>
      </c>
      <c r="H253" s="79">
        <f t="shared" ref="H253:I253" si="235">D253+F253</f>
        <v>8.9664000000000001</v>
      </c>
      <c r="I253" s="79">
        <f t="shared" si="235"/>
        <v>0</v>
      </c>
      <c r="K253" s="69"/>
      <c r="L253" s="69"/>
    </row>
    <row r="254" spans="1:12" ht="12.75" customHeight="1">
      <c r="A254" s="70" t="s">
        <v>1134</v>
      </c>
      <c r="B254" s="70" t="s">
        <v>1135</v>
      </c>
      <c r="C254" s="70" t="s">
        <v>375</v>
      </c>
      <c r="D254" s="81">
        <f>'NUHM-Non Metro Abst'!M254</f>
        <v>8.9664000000000001</v>
      </c>
      <c r="E254" s="81">
        <f>'NUHM-Non Metro Abst'!P254</f>
        <v>0</v>
      </c>
      <c r="F254" s="81">
        <f>'NUHM Metro Abst'!M254</f>
        <v>0</v>
      </c>
      <c r="G254" s="81">
        <f>'NUHM Metro Abst'!P254</f>
        <v>0</v>
      </c>
      <c r="H254" s="71">
        <f t="shared" ref="H254:I254" si="236">D254+F254</f>
        <v>8.9664000000000001</v>
      </c>
      <c r="I254" s="71">
        <f t="shared" si="236"/>
        <v>0</v>
      </c>
      <c r="K254" s="72"/>
      <c r="L254" s="72"/>
    </row>
    <row r="255" spans="1:12" ht="12.75" customHeight="1">
      <c r="A255" s="70" t="s">
        <v>1139</v>
      </c>
      <c r="B255" s="70" t="s">
        <v>1140</v>
      </c>
      <c r="C255" s="70" t="s">
        <v>363</v>
      </c>
      <c r="D255" s="81">
        <f>'NUHM-Non Metro Abst'!M255</f>
        <v>0</v>
      </c>
      <c r="E255" s="81">
        <f>'NUHM-Non Metro Abst'!P255</f>
        <v>0</v>
      </c>
      <c r="F255" s="81">
        <f>'NUHM Metro Abst'!M255</f>
        <v>0</v>
      </c>
      <c r="G255" s="81">
        <f>'NUHM Metro Abst'!P255</f>
        <v>0</v>
      </c>
      <c r="H255" s="71">
        <f t="shared" ref="H255:I255" si="237">D255+F255</f>
        <v>0</v>
      </c>
      <c r="I255" s="71">
        <f t="shared" si="237"/>
        <v>0</v>
      </c>
      <c r="K255" s="72"/>
      <c r="L255" s="72"/>
    </row>
    <row r="256" spans="1:12" ht="12.75" customHeight="1">
      <c r="A256" s="78" t="s">
        <v>1141</v>
      </c>
      <c r="B256" s="78" t="s">
        <v>1142</v>
      </c>
      <c r="C256" s="78" t="s">
        <v>1143</v>
      </c>
      <c r="D256" s="65">
        <f>'NUHM-Non Metro Abst'!M256</f>
        <v>0</v>
      </c>
      <c r="E256" s="65">
        <f>'NUHM-Non Metro Abst'!P256</f>
        <v>0</v>
      </c>
      <c r="F256" s="65">
        <f>'NUHM Metro Abst'!M256</f>
        <v>0</v>
      </c>
      <c r="G256" s="65">
        <f>'NUHM Metro Abst'!P256</f>
        <v>0</v>
      </c>
      <c r="H256" s="79">
        <f t="shared" ref="H256:I256" si="238">D256+F256</f>
        <v>0</v>
      </c>
      <c r="I256" s="79">
        <f t="shared" si="238"/>
        <v>0</v>
      </c>
      <c r="K256" s="69"/>
      <c r="L256" s="69"/>
    </row>
    <row r="257" spans="1:12" ht="12.75" customHeight="1">
      <c r="A257" s="70" t="s">
        <v>1148</v>
      </c>
      <c r="B257" s="70" t="s">
        <v>1149</v>
      </c>
      <c r="C257" s="70" t="s">
        <v>375</v>
      </c>
      <c r="D257" s="81">
        <f>'NUHM-Non Metro Abst'!M257</f>
        <v>0</v>
      </c>
      <c r="E257" s="81">
        <f>'NUHM-Non Metro Abst'!P257</f>
        <v>0</v>
      </c>
      <c r="F257" s="81">
        <f>'NUHM Metro Abst'!M257</f>
        <v>0</v>
      </c>
      <c r="G257" s="81">
        <f>'NUHM Metro Abst'!P257</f>
        <v>0</v>
      </c>
      <c r="H257" s="71">
        <f t="shared" ref="H257:I257" si="239">D257+F257</f>
        <v>0</v>
      </c>
      <c r="I257" s="71">
        <f t="shared" si="239"/>
        <v>0</v>
      </c>
      <c r="K257" s="72"/>
      <c r="L257" s="72"/>
    </row>
    <row r="258" spans="1:12" ht="12.75" customHeight="1">
      <c r="A258" s="70" t="s">
        <v>1152</v>
      </c>
      <c r="B258" s="70" t="s">
        <v>1154</v>
      </c>
      <c r="C258" s="70" t="s">
        <v>363</v>
      </c>
      <c r="D258" s="81">
        <f>'NUHM-Non Metro Abst'!M258</f>
        <v>0</v>
      </c>
      <c r="E258" s="81">
        <f>'NUHM-Non Metro Abst'!P258</f>
        <v>0</v>
      </c>
      <c r="F258" s="81">
        <f>'NUHM Metro Abst'!M258</f>
        <v>0</v>
      </c>
      <c r="G258" s="81">
        <f>'NUHM Metro Abst'!P258</f>
        <v>0</v>
      </c>
      <c r="H258" s="71">
        <f t="shared" ref="H258:I258" si="240">D258+F258</f>
        <v>0</v>
      </c>
      <c r="I258" s="71">
        <f t="shared" si="240"/>
        <v>0</v>
      </c>
      <c r="K258" s="72"/>
      <c r="L258" s="72"/>
    </row>
    <row r="259" spans="1:12" ht="12.75" customHeight="1">
      <c r="A259" s="78" t="s">
        <v>1155</v>
      </c>
      <c r="B259" s="78"/>
      <c r="C259" s="78" t="s">
        <v>1156</v>
      </c>
      <c r="D259" s="65">
        <f>'NUHM-Non Metro Abst'!M259</f>
        <v>0</v>
      </c>
      <c r="E259" s="65">
        <f>'NUHM-Non Metro Abst'!P259</f>
        <v>0</v>
      </c>
      <c r="F259" s="65">
        <f>'NUHM Metro Abst'!M259</f>
        <v>0</v>
      </c>
      <c r="G259" s="65">
        <f>'NUHM Metro Abst'!P259</f>
        <v>0</v>
      </c>
      <c r="H259" s="79">
        <f t="shared" ref="H259:I259" si="241">D259+F259</f>
        <v>0</v>
      </c>
      <c r="I259" s="79">
        <f t="shared" si="241"/>
        <v>0</v>
      </c>
      <c r="K259" s="69"/>
      <c r="L259" s="69"/>
    </row>
    <row r="260" spans="1:12" ht="12.75" customHeight="1">
      <c r="A260" s="78" t="s">
        <v>1158</v>
      </c>
      <c r="B260" s="78"/>
      <c r="C260" s="78" t="s">
        <v>1159</v>
      </c>
      <c r="D260" s="65">
        <f>'NUHM-Non Metro Abst'!M260</f>
        <v>0</v>
      </c>
      <c r="E260" s="65">
        <f>'NUHM-Non Metro Abst'!P260</f>
        <v>0</v>
      </c>
      <c r="F260" s="65">
        <f>'NUHM Metro Abst'!M260</f>
        <v>0</v>
      </c>
      <c r="G260" s="65">
        <f>'NUHM Metro Abst'!P260</f>
        <v>0</v>
      </c>
      <c r="H260" s="79">
        <f t="shared" ref="H260:I260" si="242">D260+F260</f>
        <v>0</v>
      </c>
      <c r="I260" s="79">
        <f t="shared" si="242"/>
        <v>0</v>
      </c>
      <c r="K260" s="69"/>
      <c r="L260" s="69"/>
    </row>
    <row r="261" spans="1:12" ht="12.75" customHeight="1">
      <c r="A261" s="64" t="s">
        <v>1160</v>
      </c>
      <c r="B261" s="64"/>
      <c r="C261" s="64" t="s">
        <v>1161</v>
      </c>
      <c r="D261" s="65">
        <f>'NUHM-Non Metro Abst'!M261</f>
        <v>0</v>
      </c>
      <c r="E261" s="65">
        <f>'NUHM-Non Metro Abst'!P261</f>
        <v>0</v>
      </c>
      <c r="F261" s="65">
        <f>'NUHM Metro Abst'!M261</f>
        <v>0</v>
      </c>
      <c r="G261" s="65">
        <f>'NUHM Metro Abst'!P261</f>
        <v>0</v>
      </c>
      <c r="H261" s="65">
        <f t="shared" ref="H261:I261" si="243">D261+F261</f>
        <v>0</v>
      </c>
      <c r="I261" s="65">
        <f t="shared" si="243"/>
        <v>0</v>
      </c>
      <c r="K261" s="66"/>
      <c r="L261" s="66"/>
    </row>
    <row r="262" spans="1:12" ht="12.75" customHeight="1">
      <c r="A262" s="70" t="s">
        <v>1162</v>
      </c>
      <c r="B262" s="4"/>
      <c r="C262" s="4" t="s">
        <v>1163</v>
      </c>
      <c r="D262" s="81">
        <f>'NUHM-Non Metro Abst'!M262</f>
        <v>0</v>
      </c>
      <c r="E262" s="81">
        <f>'NUHM-Non Metro Abst'!P262</f>
        <v>0</v>
      </c>
      <c r="F262" s="81">
        <f>'NUHM Metro Abst'!M262</f>
        <v>0</v>
      </c>
      <c r="G262" s="81">
        <f>'NUHM Metro Abst'!P262</f>
        <v>0</v>
      </c>
      <c r="H262" s="71">
        <f t="shared" ref="H262:I262" si="244">D262+F262</f>
        <v>0</v>
      </c>
      <c r="I262" s="71">
        <f t="shared" si="244"/>
        <v>0</v>
      </c>
      <c r="K262" s="72"/>
      <c r="L262" s="73"/>
    </row>
    <row r="263" spans="1:12" ht="12.75" customHeight="1">
      <c r="A263" s="70" t="s">
        <v>1166</v>
      </c>
      <c r="B263" s="4"/>
      <c r="C263" s="70" t="s">
        <v>363</v>
      </c>
      <c r="D263" s="81">
        <f>'NUHM-Non Metro Abst'!M263</f>
        <v>0</v>
      </c>
      <c r="E263" s="81">
        <f>'NUHM-Non Metro Abst'!P263</f>
        <v>0</v>
      </c>
      <c r="F263" s="81">
        <f>'NUHM Metro Abst'!M263</f>
        <v>0</v>
      </c>
      <c r="G263" s="81">
        <f>'NUHM Metro Abst'!P263</f>
        <v>0</v>
      </c>
      <c r="H263" s="71">
        <f t="shared" ref="H263:I263" si="245">D263+F263</f>
        <v>0</v>
      </c>
      <c r="I263" s="71">
        <f t="shared" si="245"/>
        <v>0</v>
      </c>
      <c r="K263" s="72"/>
      <c r="L263" s="72"/>
    </row>
    <row r="264" spans="1:12" ht="12.75" customHeight="1">
      <c r="A264" s="64" t="s">
        <v>1167</v>
      </c>
      <c r="B264" s="64"/>
      <c r="C264" s="64" t="s">
        <v>37</v>
      </c>
      <c r="D264" s="65">
        <f>'NUHM-Non Metro Abst'!M264</f>
        <v>0</v>
      </c>
      <c r="E264" s="65">
        <f>'NUHM-Non Metro Abst'!P264</f>
        <v>0</v>
      </c>
      <c r="F264" s="65">
        <f>'NUHM Metro Abst'!M264</f>
        <v>0</v>
      </c>
      <c r="G264" s="65">
        <f>'NUHM Metro Abst'!P264</f>
        <v>0</v>
      </c>
      <c r="H264" s="65">
        <f t="shared" ref="H264:I264" si="246">D264+F264</f>
        <v>0</v>
      </c>
      <c r="I264" s="65">
        <f t="shared" si="246"/>
        <v>0</v>
      </c>
      <c r="K264" s="66"/>
      <c r="L264" s="66"/>
    </row>
    <row r="265" spans="1:12" ht="12.75" customHeight="1">
      <c r="A265" s="70" t="s">
        <v>1173</v>
      </c>
      <c r="B265" s="4"/>
      <c r="C265" s="4" t="s">
        <v>1175</v>
      </c>
      <c r="D265" s="81">
        <f>'NUHM-Non Metro Abst'!M265</f>
        <v>0</v>
      </c>
      <c r="E265" s="81">
        <f>'NUHM-Non Metro Abst'!P265</f>
        <v>0</v>
      </c>
      <c r="F265" s="81">
        <f>'NUHM Metro Abst'!M265</f>
        <v>0</v>
      </c>
      <c r="G265" s="81">
        <f>'NUHM Metro Abst'!P265</f>
        <v>0</v>
      </c>
      <c r="H265" s="71">
        <f t="shared" ref="H265:I265" si="247">D265+F265</f>
        <v>0</v>
      </c>
      <c r="I265" s="71">
        <f t="shared" si="247"/>
        <v>0</v>
      </c>
      <c r="K265" s="72"/>
      <c r="L265" s="73"/>
    </row>
    <row r="266" spans="1:12" ht="12.75" customHeight="1">
      <c r="K266" s="72"/>
      <c r="L266" s="73"/>
    </row>
    <row r="267" spans="1:12" ht="12.75" customHeight="1">
      <c r="K267" s="72"/>
      <c r="L267" s="72"/>
    </row>
    <row r="268" spans="1:12" ht="12.75" customHeight="1">
      <c r="K268" s="66"/>
      <c r="L268" s="66"/>
    </row>
    <row r="269" spans="1:12" ht="12.75" customHeight="1">
      <c r="K269" s="72"/>
      <c r="L269" s="73"/>
    </row>
    <row r="270" spans="1:12" ht="12.75" customHeight="1"/>
    <row r="271" spans="1:12" ht="12.75" customHeight="1"/>
    <row r="272" spans="1:1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5:I265"/>
  <mergeCells count="7">
    <mergeCell ref="K4:K5"/>
    <mergeCell ref="L4:L5"/>
    <mergeCell ref="A1:C1"/>
    <mergeCell ref="D1:E1"/>
    <mergeCell ref="F1:G1"/>
    <mergeCell ref="D4:E4"/>
    <mergeCell ref="F4:G4"/>
  </mergeCells>
  <pageMargins left="0.7" right="0.7" top="0.75" bottom="0.75" header="0" footer="0"/>
  <pageSetup orientation="portrait"/>
</worksheet>
</file>

<file path=xl/worksheets/sheet40.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10.5703125" customWidth="1"/>
    <col min="2" max="2" width="13.140625" customWidth="1"/>
    <col min="3" max="3" width="60.5703125" customWidth="1"/>
    <col min="4" max="8" width="10.85546875" customWidth="1"/>
    <col min="9" max="9" width="41.7109375" customWidth="1"/>
    <col min="10" max="10" width="36.140625" customWidth="1"/>
    <col min="11" max="11" width="13.85546875" customWidth="1"/>
    <col min="12" max="26" width="10.85546875" customWidth="1"/>
  </cols>
  <sheetData>
    <row r="1" spans="1:26" ht="11.25" customHeight="1">
      <c r="A1" s="1199" t="s">
        <v>5856</v>
      </c>
      <c r="B1" s="1177"/>
      <c r="C1" s="1177"/>
      <c r="D1" s="1177"/>
      <c r="E1" s="1177"/>
      <c r="F1" s="1177"/>
      <c r="G1" s="1177"/>
      <c r="H1" s="1177"/>
      <c r="I1" s="1177"/>
      <c r="J1" s="1177"/>
      <c r="K1" s="1177"/>
      <c r="L1" s="96"/>
      <c r="M1" s="96"/>
      <c r="N1" s="96"/>
      <c r="O1" s="96"/>
      <c r="P1" s="96"/>
      <c r="Q1" s="96"/>
      <c r="R1" s="96"/>
      <c r="S1" s="96"/>
      <c r="T1" s="96"/>
      <c r="U1" s="96"/>
      <c r="V1" s="96"/>
      <c r="W1" s="96"/>
      <c r="X1" s="96"/>
      <c r="Y1" s="96"/>
      <c r="Z1" s="96"/>
    </row>
    <row r="2" spans="1:26" ht="11.25" customHeight="1">
      <c r="A2" s="97" t="str">
        <f>HYPERLINK("#Index!F17", "Index Pg")</f>
        <v>Index Pg</v>
      </c>
      <c r="B2" s="96"/>
      <c r="C2" s="60" t="str">
        <f>HYPERLINK("#'Budget Summary II'!A3:B5", "Budget Summary II")</f>
        <v>Budget Summary II</v>
      </c>
      <c r="D2" s="333"/>
      <c r="E2" s="333"/>
      <c r="F2" s="333"/>
      <c r="G2" s="333"/>
      <c r="H2" s="333"/>
      <c r="I2" s="333"/>
      <c r="J2" s="333"/>
      <c r="K2" s="766"/>
      <c r="L2" s="96"/>
      <c r="M2" s="96"/>
      <c r="N2" s="96"/>
      <c r="O2" s="96"/>
      <c r="P2" s="96"/>
      <c r="Q2" s="96"/>
      <c r="R2" s="96"/>
      <c r="S2" s="96"/>
      <c r="T2" s="96"/>
      <c r="U2" s="96"/>
      <c r="V2" s="96"/>
      <c r="W2" s="96"/>
      <c r="X2" s="96"/>
      <c r="Y2" s="96"/>
      <c r="Z2" s="96"/>
    </row>
    <row r="3" spans="1:26" ht="12.75" customHeight="1">
      <c r="A3" s="63" t="s">
        <v>150</v>
      </c>
      <c r="B3" s="63" t="s">
        <v>151</v>
      </c>
      <c r="C3" s="63" t="s">
        <v>12</v>
      </c>
      <c r="D3" s="63" t="s">
        <v>431</v>
      </c>
      <c r="E3" s="1174" t="s">
        <v>5791</v>
      </c>
      <c r="F3" s="1160"/>
      <c r="G3" s="1160"/>
      <c r="H3" s="1158"/>
      <c r="I3" s="63" t="s">
        <v>433</v>
      </c>
      <c r="J3" s="63" t="s">
        <v>435</v>
      </c>
      <c r="K3" s="106" t="s">
        <v>434</v>
      </c>
      <c r="L3" s="10"/>
      <c r="M3" s="10"/>
      <c r="N3" s="10"/>
      <c r="O3" s="10"/>
      <c r="P3" s="10"/>
      <c r="Q3" s="10"/>
      <c r="R3" s="10"/>
      <c r="S3" s="10"/>
      <c r="T3" s="10"/>
      <c r="U3" s="10"/>
      <c r="V3" s="10"/>
      <c r="W3" s="10"/>
      <c r="X3" s="10"/>
      <c r="Y3" s="10"/>
      <c r="Z3" s="10"/>
    </row>
    <row r="4" spans="1:26" ht="11.25" customHeight="1">
      <c r="A4" s="63"/>
      <c r="B4" s="63"/>
      <c r="C4" s="63"/>
      <c r="D4" s="63"/>
      <c r="E4" s="63" t="s">
        <v>442</v>
      </c>
      <c r="F4" s="106" t="s">
        <v>443</v>
      </c>
      <c r="G4" s="63" t="s">
        <v>444</v>
      </c>
      <c r="H4" s="106" t="s">
        <v>445</v>
      </c>
      <c r="I4" s="63"/>
      <c r="J4" s="63"/>
      <c r="K4" s="106"/>
      <c r="L4" s="1032"/>
      <c r="M4" s="1032"/>
      <c r="N4" s="1032"/>
      <c r="O4" s="1032"/>
      <c r="P4" s="1032"/>
      <c r="Q4" s="1032"/>
      <c r="R4" s="1032"/>
      <c r="S4" s="1032"/>
      <c r="T4" s="1032"/>
      <c r="U4" s="1032"/>
      <c r="V4" s="1032"/>
      <c r="W4" s="1032"/>
      <c r="X4" s="1032"/>
      <c r="Y4" s="1032"/>
      <c r="Z4" s="1032"/>
    </row>
    <row r="5" spans="1:26" ht="11.25" customHeight="1">
      <c r="A5" s="1015"/>
      <c r="B5" s="1015"/>
      <c r="C5" s="1014" t="s">
        <v>5857</v>
      </c>
      <c r="D5" s="1014"/>
      <c r="E5" s="1013"/>
      <c r="F5" s="1018"/>
      <c r="G5" s="1013"/>
      <c r="H5" s="1018">
        <f>H6+H15+H20+H35+H40+H75+K86+H112+H122+H128+H131</f>
        <v>106.60000000000001</v>
      </c>
      <c r="I5" s="1014"/>
      <c r="J5" s="1014"/>
      <c r="K5" s="1018" t="e">
        <f>K6+K15+K20+K35+K40+K75+#REF!+K112+K122+K128+K131</f>
        <v>#REF!</v>
      </c>
      <c r="L5" s="1030"/>
      <c r="M5" s="1030"/>
      <c r="N5" s="1030"/>
      <c r="O5" s="1030"/>
      <c r="P5" s="1030"/>
      <c r="Q5" s="1030"/>
      <c r="R5" s="1030"/>
      <c r="S5" s="1030"/>
      <c r="T5" s="1030"/>
      <c r="U5" s="1030"/>
      <c r="V5" s="1030"/>
      <c r="W5" s="1030"/>
      <c r="X5" s="1030"/>
      <c r="Y5" s="1030"/>
      <c r="Z5" s="1030"/>
    </row>
    <row r="6" spans="1:26" ht="11.25" customHeight="1">
      <c r="A6" s="64">
        <f>'1.SD Facility Based Annex'!A6</f>
        <v>1</v>
      </c>
      <c r="B6" s="64"/>
      <c r="C6" s="64" t="str">
        <f>'1.SD Facility Based Annex'!C6</f>
        <v>Service Delivery - Facility Based</v>
      </c>
      <c r="D6" s="107"/>
      <c r="E6" s="107"/>
      <c r="F6" s="107"/>
      <c r="G6" s="107"/>
      <c r="H6" s="65">
        <f>H7+H12</f>
        <v>2.54</v>
      </c>
      <c r="I6" s="107"/>
      <c r="J6" s="107"/>
      <c r="K6" s="65">
        <f>K7+K12</f>
        <v>0</v>
      </c>
      <c r="L6" s="96"/>
      <c r="M6" s="96"/>
      <c r="N6" s="96"/>
      <c r="O6" s="96"/>
      <c r="P6" s="96"/>
      <c r="Q6" s="96"/>
      <c r="R6" s="96"/>
      <c r="S6" s="96"/>
      <c r="T6" s="96"/>
      <c r="U6" s="96"/>
      <c r="V6" s="96"/>
      <c r="W6" s="96"/>
      <c r="X6" s="96"/>
      <c r="Y6" s="96"/>
      <c r="Z6" s="96"/>
    </row>
    <row r="7" spans="1:26" ht="11.25" customHeight="1">
      <c r="A7" s="624">
        <f>'1.SD Facility Based Annex'!A7</f>
        <v>1.1000000000000001</v>
      </c>
      <c r="B7" s="624"/>
      <c r="C7" s="67" t="str">
        <f>'1.SD Facility Based Annex'!C7</f>
        <v>Service Delivery</v>
      </c>
      <c r="D7" s="110"/>
      <c r="E7" s="110"/>
      <c r="F7" s="110"/>
      <c r="G7" s="110"/>
      <c r="H7" s="68">
        <f>H8</f>
        <v>2.54</v>
      </c>
      <c r="I7" s="110"/>
      <c r="J7" s="110"/>
      <c r="K7" s="68">
        <f>K8</f>
        <v>0</v>
      </c>
      <c r="L7" s="96"/>
      <c r="M7" s="96"/>
      <c r="N7" s="96"/>
      <c r="O7" s="96"/>
      <c r="P7" s="96"/>
      <c r="Q7" s="96"/>
      <c r="R7" s="96"/>
      <c r="S7" s="96"/>
      <c r="T7" s="96"/>
      <c r="U7" s="96"/>
      <c r="V7" s="96"/>
      <c r="W7" s="96"/>
      <c r="X7" s="96"/>
      <c r="Y7" s="96"/>
      <c r="Z7" s="96"/>
    </row>
    <row r="8" spans="1:26" ht="11.25" customHeight="1">
      <c r="A8" s="78" t="str">
        <f>'1.SD Facility Based Annex'!A31</f>
        <v>1.1.5</v>
      </c>
      <c r="B8" s="78"/>
      <c r="C8" s="78" t="str">
        <f>'1.SD Facility Based Annex'!C31</f>
        <v>Strengthening DCP Services</v>
      </c>
      <c r="D8" s="204"/>
      <c r="E8" s="116"/>
      <c r="F8" s="116"/>
      <c r="G8" s="116"/>
      <c r="H8" s="265">
        <f>SUM(H9:H11)</f>
        <v>2.54</v>
      </c>
      <c r="I8" s="204"/>
      <c r="J8" s="204"/>
      <c r="K8" s="265">
        <f>SUM(K9:K11)</f>
        <v>0</v>
      </c>
      <c r="L8" s="96"/>
      <c r="M8" s="96"/>
      <c r="N8" s="96"/>
      <c r="O8" s="96"/>
      <c r="P8" s="96"/>
      <c r="Q8" s="96"/>
      <c r="R8" s="96"/>
      <c r="S8" s="96"/>
      <c r="T8" s="96"/>
      <c r="U8" s="96"/>
      <c r="V8" s="96"/>
      <c r="W8" s="96"/>
      <c r="X8" s="96"/>
      <c r="Y8" s="96"/>
      <c r="Z8" s="96"/>
    </row>
    <row r="9" spans="1:26" ht="11.25" customHeight="1">
      <c r="A9" s="4" t="str">
        <f>'1.SD Facility Based Annex'!A32</f>
        <v>1.1.5.1</v>
      </c>
      <c r="B9" s="4" t="str">
        <f>'1.SD Facility Based Annex'!B32</f>
        <v>F.1.2.e</v>
      </c>
      <c r="C9" s="4" t="str">
        <f>'1.SD Facility Based Annex'!C32</f>
        <v>Dengue &amp; Chikungunya: Case management</v>
      </c>
      <c r="D9" s="70" t="str">
        <f>'1.SD Facility Based Annex'!K32</f>
        <v>Total cost</v>
      </c>
      <c r="E9" s="4">
        <f>'1.SD Facility Based Annex'!L32</f>
        <v>200000</v>
      </c>
      <c r="F9" s="125">
        <f>'1.SD Facility Based Annex'!M32</f>
        <v>2</v>
      </c>
      <c r="G9" s="4">
        <f>'1.SD Facility Based Annex'!N32</f>
        <v>1</v>
      </c>
      <c r="H9" s="125">
        <f>'1.SD Facility Based Annex'!O32</f>
        <v>2</v>
      </c>
      <c r="I9" s="70" t="str">
        <f>'1.SD Facility Based Annex'!P32</f>
        <v>Mosquito proofing of wards. – Rs. 2.00 lakhs
  1) Mosquito proofing of wards of the Health Facilities for prevention of VBDs.
  2) For Epidemic management of dengue cases, augmentations of laboratory services and ensuring public health measures to prevent transmission to hospital staff and other patient by keeping aedes mosquito free environment in the sub-district hospital. Budget 20-21 for mosquito proofing of Hospital wards at SDH, DH and for conducting minor repair of the drainage pipes, replacement of pipe if required and if there is water stagnation leading to breeding problem.</v>
      </c>
      <c r="J9" s="70"/>
      <c r="K9" s="125"/>
      <c r="L9" s="96"/>
      <c r="M9" s="96"/>
      <c r="N9" s="96"/>
      <c r="O9" s="96"/>
      <c r="P9" s="96"/>
      <c r="Q9" s="96"/>
      <c r="R9" s="96"/>
      <c r="S9" s="96"/>
      <c r="T9" s="96"/>
      <c r="U9" s="96"/>
      <c r="V9" s="96"/>
      <c r="W9" s="96"/>
      <c r="X9" s="96"/>
      <c r="Y9" s="96"/>
      <c r="Z9" s="96"/>
    </row>
    <row r="10" spans="1:26" ht="11.25" customHeight="1">
      <c r="A10" s="4" t="str">
        <f>'1.SD Facility Based Annex'!A33</f>
        <v>1.1.5.2</v>
      </c>
      <c r="B10" s="4" t="str">
        <f>'1.SD Facility Based Annex'!B33</f>
        <v>F.1.3.i</v>
      </c>
      <c r="C10" s="4" t="str">
        <f>'1.SD Facility Based Annex'!C33</f>
        <v>Acute Encephalitis Syndrome (AES)/ Japanese Encephalitis (JE): Rehabilitation Setup for selected endemic districts</v>
      </c>
      <c r="D10" s="70">
        <f>'1.SD Facility Based Annex'!K33</f>
        <v>0</v>
      </c>
      <c r="E10" s="4">
        <f>'1.SD Facility Based Annex'!L33</f>
        <v>0</v>
      </c>
      <c r="F10" s="125">
        <f>'1.SD Facility Based Annex'!M33</f>
        <v>0</v>
      </c>
      <c r="G10" s="4">
        <f>'1.SD Facility Based Annex'!N33</f>
        <v>0</v>
      </c>
      <c r="H10" s="125">
        <f>'1.SD Facility Based Annex'!O33</f>
        <v>0</v>
      </c>
      <c r="I10" s="70">
        <f>'1.SD Facility Based Annex'!P33</f>
        <v>0</v>
      </c>
      <c r="J10" s="70"/>
      <c r="K10" s="125"/>
      <c r="L10" s="96"/>
      <c r="M10" s="96"/>
      <c r="N10" s="96"/>
      <c r="O10" s="96"/>
      <c r="P10" s="96"/>
      <c r="Q10" s="96"/>
      <c r="R10" s="96"/>
      <c r="S10" s="96"/>
      <c r="T10" s="96"/>
      <c r="U10" s="96"/>
      <c r="V10" s="96"/>
      <c r="W10" s="96"/>
      <c r="X10" s="96"/>
      <c r="Y10" s="96"/>
      <c r="Z10" s="96"/>
    </row>
    <row r="11" spans="1:26" ht="11.25" customHeight="1">
      <c r="A11" s="4" t="str">
        <f>'1.SD Facility Based Annex'!A34</f>
        <v>1.1.5.3</v>
      </c>
      <c r="B11" s="4" t="str">
        <f>'1.SD Facility Based Annex'!B34</f>
        <v>F.1.4.a</v>
      </c>
      <c r="C11" s="4" t="str">
        <f>'1.SD Facility Based Annex'!C34</f>
        <v>Lymphatic Filariasis: Morbidity Management</v>
      </c>
      <c r="D11" s="70" t="str">
        <f>'1.SD Facility Based Annex'!K34</f>
        <v>Per case</v>
      </c>
      <c r="E11" s="4">
        <f>'1.SD Facility Based Annex'!L34</f>
        <v>500</v>
      </c>
      <c r="F11" s="125">
        <f>'1.SD Facility Based Annex'!M34</f>
        <v>5.0000000000000001E-3</v>
      </c>
      <c r="G11" s="4">
        <f>'1.SD Facility Based Annex'!N34</f>
        <v>108</v>
      </c>
      <c r="H11" s="125">
        <f>'1.SD Facility Based Annex'!O34</f>
        <v>0.54</v>
      </c>
      <c r="I11" s="70" t="str">
        <f>'1.SD Facility Based Annex'!P34</f>
        <v>Goa has 108 chronic Lymphedema cases. An amount of Rs. 500 per chronic LF patient for morbidity management kit will be incurred. An amount of Rs. 0.54 Lakhs is proposed for this purpose.</v>
      </c>
      <c r="J11" s="70"/>
      <c r="K11" s="125"/>
      <c r="L11" s="96"/>
      <c r="M11" s="96"/>
      <c r="N11" s="96"/>
      <c r="O11" s="96"/>
      <c r="P11" s="96"/>
      <c r="Q11" s="96"/>
      <c r="R11" s="96"/>
      <c r="S11" s="96"/>
      <c r="T11" s="96"/>
      <c r="U11" s="96"/>
      <c r="V11" s="96"/>
      <c r="W11" s="96"/>
      <c r="X11" s="96"/>
      <c r="Y11" s="96"/>
      <c r="Z11" s="96"/>
    </row>
    <row r="12" spans="1:26" ht="11.25" customHeight="1">
      <c r="A12" s="624">
        <f>'1.SD Facility Based Annex'!A58</f>
        <v>1.2</v>
      </c>
      <c r="B12" s="624">
        <f>'1.SD Facility Based Annex'!B58</f>
        <v>0</v>
      </c>
      <c r="C12" s="624" t="str">
        <f>'1.SD Facility Based Annex'!C58</f>
        <v>Beneficiary Compensation/ Allowances</v>
      </c>
      <c r="D12" s="110"/>
      <c r="E12" s="110"/>
      <c r="F12" s="110"/>
      <c r="G12" s="110"/>
      <c r="H12" s="68">
        <f t="shared" ref="H12:H13" si="0">H13</f>
        <v>0</v>
      </c>
      <c r="I12" s="110"/>
      <c r="J12" s="110"/>
      <c r="K12" s="68">
        <f t="shared" ref="K12:K13" si="1">K13</f>
        <v>0</v>
      </c>
      <c r="L12" s="96"/>
      <c r="M12" s="96"/>
      <c r="N12" s="96"/>
      <c r="O12" s="96"/>
      <c r="P12" s="96"/>
      <c r="Q12" s="96"/>
      <c r="R12" s="96"/>
      <c r="S12" s="96"/>
      <c r="T12" s="96"/>
      <c r="U12" s="96"/>
      <c r="V12" s="96"/>
      <c r="W12" s="96"/>
      <c r="X12" s="96"/>
      <c r="Y12" s="96"/>
      <c r="Z12" s="96"/>
    </row>
    <row r="13" spans="1:26" ht="11.25" customHeight="1">
      <c r="A13" s="78" t="str">
        <f>'1.SD Facility Based Annex'!A76</f>
        <v>1.2.3</v>
      </c>
      <c r="B13" s="78">
        <f>'1.SD Facility Based Annex'!B76</f>
        <v>0</v>
      </c>
      <c r="C13" s="78" t="str">
        <f>'1.SD Facility Based Annex'!C76</f>
        <v>Others (including PMSMA, any other)</v>
      </c>
      <c r="D13" s="204"/>
      <c r="E13" s="116"/>
      <c r="F13" s="116"/>
      <c r="G13" s="116"/>
      <c r="H13" s="265">
        <f t="shared" si="0"/>
        <v>0</v>
      </c>
      <c r="I13" s="204"/>
      <c r="J13" s="204"/>
      <c r="K13" s="265">
        <f t="shared" si="1"/>
        <v>0</v>
      </c>
      <c r="L13" s="96"/>
      <c r="M13" s="96"/>
      <c r="N13" s="96"/>
      <c r="O13" s="96"/>
      <c r="P13" s="96"/>
      <c r="Q13" s="96"/>
      <c r="R13" s="96"/>
      <c r="S13" s="96"/>
      <c r="T13" s="96"/>
      <c r="U13" s="96"/>
      <c r="V13" s="96"/>
      <c r="W13" s="96"/>
      <c r="X13" s="96"/>
      <c r="Y13" s="96"/>
      <c r="Z13" s="96"/>
    </row>
    <row r="14" spans="1:26" ht="11.25" customHeight="1">
      <c r="A14" s="4" t="str">
        <f>'1.SD Facility Based Annex'!A79</f>
        <v>1.2.3.3</v>
      </c>
      <c r="B14" s="4">
        <f>'1.SD Facility Based Annex'!B79</f>
        <v>0</v>
      </c>
      <c r="C14" s="4" t="str">
        <f>'1.SD Facility Based Annex'!C79</f>
        <v>Patient wage loss for VL and PKDL</v>
      </c>
      <c r="D14" s="193">
        <f>'1.SD Facility Based Annex'!K79</f>
        <v>0</v>
      </c>
      <c r="E14" s="193">
        <f>'1.SD Facility Based Annex'!L79</f>
        <v>0</v>
      </c>
      <c r="F14" s="71">
        <f>'1.SD Facility Based Annex'!M79</f>
        <v>0</v>
      </c>
      <c r="G14" s="193">
        <f>'1.SD Facility Based Annex'!N79</f>
        <v>0</v>
      </c>
      <c r="H14" s="71">
        <f>'1.SD Facility Based Annex'!O79</f>
        <v>0</v>
      </c>
      <c r="I14" s="70">
        <f>'1.SD Facility Based Annex'!P79</f>
        <v>0</v>
      </c>
      <c r="J14" s="70"/>
      <c r="K14" s="125"/>
      <c r="L14" s="96"/>
      <c r="M14" s="96"/>
      <c r="N14" s="96"/>
      <c r="O14" s="96"/>
      <c r="P14" s="96"/>
      <c r="Q14" s="96"/>
      <c r="R14" s="96"/>
      <c r="S14" s="96"/>
      <c r="T14" s="96"/>
      <c r="U14" s="96"/>
      <c r="V14" s="96"/>
      <c r="W14" s="96"/>
      <c r="X14" s="96"/>
      <c r="Y14" s="96"/>
      <c r="Z14" s="96"/>
    </row>
    <row r="15" spans="1:26" ht="11.25" customHeight="1">
      <c r="A15" s="64">
        <f>'2.SD Community Based Annex'!A6</f>
        <v>2</v>
      </c>
      <c r="B15" s="64"/>
      <c r="C15" s="64" t="str">
        <f>'2.SD Community Based Annex'!C6</f>
        <v>Service Delivery - Community Based</v>
      </c>
      <c r="D15" s="107"/>
      <c r="E15" s="107"/>
      <c r="F15" s="1035"/>
      <c r="G15" s="107"/>
      <c r="H15" s="65">
        <f>H16+H18</f>
        <v>0</v>
      </c>
      <c r="I15" s="107"/>
      <c r="J15" s="107"/>
      <c r="K15" s="65">
        <f>K16+K18</f>
        <v>0</v>
      </c>
      <c r="L15" s="96"/>
      <c r="M15" s="96"/>
      <c r="N15" s="96"/>
      <c r="O15" s="96"/>
      <c r="P15" s="96"/>
      <c r="Q15" s="96"/>
      <c r="R15" s="96"/>
      <c r="S15" s="96"/>
      <c r="T15" s="96"/>
      <c r="U15" s="96"/>
      <c r="V15" s="96"/>
      <c r="W15" s="96"/>
      <c r="X15" s="96"/>
      <c r="Y15" s="96"/>
      <c r="Z15" s="96"/>
    </row>
    <row r="16" spans="1:26" ht="11.25" customHeight="1">
      <c r="A16" s="67">
        <f>'2.SD Community Based Annex'!A18</f>
        <v>2.2000000000000002</v>
      </c>
      <c r="B16" s="67"/>
      <c r="C16" s="67" t="str">
        <f>'2.SD Community Based Annex'!C18</f>
        <v>Recurring/ Operational cost</v>
      </c>
      <c r="D16" s="110"/>
      <c r="E16" s="113"/>
      <c r="F16" s="669"/>
      <c r="G16" s="113"/>
      <c r="H16" s="203">
        <f>H17</f>
        <v>0</v>
      </c>
      <c r="I16" s="110"/>
      <c r="J16" s="110"/>
      <c r="K16" s="203">
        <f>K17</f>
        <v>0</v>
      </c>
      <c r="L16" s="96"/>
      <c r="M16" s="96"/>
      <c r="N16" s="96"/>
      <c r="O16" s="96"/>
      <c r="P16" s="96"/>
      <c r="Q16" s="96"/>
      <c r="R16" s="96"/>
      <c r="S16" s="96"/>
      <c r="T16" s="96"/>
      <c r="U16" s="96"/>
      <c r="V16" s="96"/>
      <c r="W16" s="96"/>
      <c r="X16" s="96"/>
      <c r="Y16" s="96"/>
      <c r="Z16" s="96"/>
    </row>
    <row r="17" spans="1:26" ht="11.25" customHeight="1">
      <c r="A17" s="4" t="str">
        <f>'2.SD Community Based Annex'!A28</f>
        <v>2.2.10</v>
      </c>
      <c r="B17" s="4" t="str">
        <f>'2.SD Community Based Annex'!B28</f>
        <v>F.1.5.c</v>
      </c>
      <c r="C17" s="4" t="str">
        <f>'2.SD Community Based Annex'!C28</f>
        <v>Kala-azar Case search/ Camp Approach: Mobility/POL/supervision</v>
      </c>
      <c r="D17" s="70">
        <f>'2.SD Community Based Annex'!K28</f>
        <v>0</v>
      </c>
      <c r="E17" s="4">
        <f>'2.SD Community Based Annex'!L28</f>
        <v>0</v>
      </c>
      <c r="F17" s="125">
        <f>'2.SD Community Based Annex'!M28</f>
        <v>0</v>
      </c>
      <c r="G17" s="4">
        <f>'2.SD Community Based Annex'!N28</f>
        <v>0</v>
      </c>
      <c r="H17" s="125">
        <f>'2.SD Community Based Annex'!O28</f>
        <v>0</v>
      </c>
      <c r="I17" s="70">
        <f>'2.SD Community Based Annex'!P28</f>
        <v>0</v>
      </c>
      <c r="J17" s="70"/>
      <c r="K17" s="125"/>
      <c r="L17" s="96"/>
      <c r="M17" s="96"/>
      <c r="N17" s="96"/>
      <c r="O17" s="96"/>
      <c r="P17" s="96"/>
      <c r="Q17" s="96"/>
      <c r="R17" s="96"/>
      <c r="S17" s="96"/>
      <c r="T17" s="96"/>
      <c r="U17" s="96"/>
      <c r="V17" s="96"/>
      <c r="W17" s="96"/>
      <c r="X17" s="96"/>
      <c r="Y17" s="96"/>
      <c r="Z17" s="96"/>
    </row>
    <row r="18" spans="1:26" ht="11.25" customHeight="1">
      <c r="A18" s="67">
        <f>'2.SD Community Based Annex'!A30</f>
        <v>2.2999999999999998</v>
      </c>
      <c r="B18" s="67">
        <f>'2.SD Community Based Annex'!B30</f>
        <v>0</v>
      </c>
      <c r="C18" s="67" t="str">
        <f>'2.SD Community Based Annex'!C30</f>
        <v xml:space="preserve">Outreach activities </v>
      </c>
      <c r="D18" s="110"/>
      <c r="E18" s="110"/>
      <c r="F18" s="110"/>
      <c r="G18" s="110"/>
      <c r="H18" s="203">
        <f>H19</f>
        <v>0</v>
      </c>
      <c r="I18" s="110"/>
      <c r="J18" s="110"/>
      <c r="K18" s="68">
        <f>K19</f>
        <v>0</v>
      </c>
      <c r="L18" s="96"/>
      <c r="M18" s="96"/>
      <c r="N18" s="96"/>
      <c r="O18" s="96"/>
      <c r="P18" s="96"/>
      <c r="Q18" s="96"/>
      <c r="R18" s="96"/>
      <c r="S18" s="96"/>
      <c r="T18" s="96"/>
      <c r="U18" s="96"/>
      <c r="V18" s="96"/>
      <c r="W18" s="96"/>
      <c r="X18" s="96"/>
      <c r="Y18" s="96"/>
      <c r="Z18" s="96"/>
    </row>
    <row r="19" spans="1:26" ht="11.25" customHeight="1">
      <c r="A19" s="4" t="str">
        <f>'2.SD Community Based Annex'!A52</f>
        <v>2.3.2.7</v>
      </c>
      <c r="B19" s="4">
        <f>'2.SD Community Based Annex'!B52</f>
        <v>0</v>
      </c>
      <c r="C19" s="4" t="str">
        <f>'2.SD Community Based Annex'!C52</f>
        <v>Special anti-malarial interventions for high risk groups, for tribal population, for hard to reach areas to control and prevent resurgence of Malaria cases</v>
      </c>
      <c r="D19" s="71">
        <f>'2.SD Community Based Annex'!K52</f>
        <v>0</v>
      </c>
      <c r="E19" s="71">
        <f>'2.SD Community Based Annex'!L52</f>
        <v>0</v>
      </c>
      <c r="F19" s="71">
        <f>'2.SD Community Based Annex'!M52</f>
        <v>0</v>
      </c>
      <c r="G19" s="71">
        <f>'2.SD Community Based Annex'!N52</f>
        <v>0</v>
      </c>
      <c r="H19" s="71">
        <f>'2.SD Community Based Annex'!O52</f>
        <v>0</v>
      </c>
      <c r="I19" s="130">
        <f>'2.SD Community Based Annex'!P52</f>
        <v>0</v>
      </c>
      <c r="J19" s="70"/>
      <c r="K19" s="125"/>
      <c r="L19" s="96"/>
      <c r="M19" s="96"/>
      <c r="N19" s="96"/>
      <c r="O19" s="96"/>
      <c r="P19" s="96"/>
      <c r="Q19" s="96"/>
      <c r="R19" s="96"/>
      <c r="S19" s="96"/>
      <c r="T19" s="96"/>
      <c r="U19" s="96"/>
      <c r="V19" s="96"/>
      <c r="W19" s="96"/>
      <c r="X19" s="96"/>
      <c r="Y19" s="96"/>
      <c r="Z19" s="96"/>
    </row>
    <row r="20" spans="1:26" ht="11.25" customHeight="1">
      <c r="A20" s="64">
        <f>'3.Community Intervention Annex'!A6</f>
        <v>3</v>
      </c>
      <c r="B20" s="64"/>
      <c r="C20" s="64" t="str">
        <f>'3.Community Intervention Annex'!C6</f>
        <v>Community Interventions</v>
      </c>
      <c r="D20" s="107"/>
      <c r="E20" s="107"/>
      <c r="F20" s="1035"/>
      <c r="G20" s="107"/>
      <c r="H20" s="65">
        <f t="shared" ref="H20:H21" si="2">H21</f>
        <v>15.91</v>
      </c>
      <c r="I20" s="107"/>
      <c r="J20" s="107"/>
      <c r="K20" s="65">
        <f t="shared" ref="K20:K21" si="3">K21</f>
        <v>0</v>
      </c>
      <c r="L20" s="96"/>
      <c r="M20" s="96"/>
      <c r="N20" s="96"/>
      <c r="O20" s="96"/>
      <c r="P20" s="96"/>
      <c r="Q20" s="96"/>
      <c r="R20" s="96"/>
      <c r="S20" s="96"/>
      <c r="T20" s="96"/>
      <c r="U20" s="96"/>
      <c r="V20" s="96"/>
      <c r="W20" s="96"/>
      <c r="X20" s="96"/>
      <c r="Y20" s="96"/>
      <c r="Z20" s="96"/>
    </row>
    <row r="21" spans="1:26" ht="11.25" customHeight="1">
      <c r="A21" s="67">
        <f>'3.Community Intervention Annex'!A74</f>
        <v>3.2</v>
      </c>
      <c r="B21" s="67"/>
      <c r="C21" s="67" t="str">
        <f>'3.Community Intervention Annex'!C74</f>
        <v>Other Community Interventions</v>
      </c>
      <c r="D21" s="110"/>
      <c r="E21" s="113"/>
      <c r="F21" s="669"/>
      <c r="G21" s="113"/>
      <c r="H21" s="203">
        <f t="shared" si="2"/>
        <v>15.91</v>
      </c>
      <c r="I21" s="110"/>
      <c r="J21" s="110"/>
      <c r="K21" s="203">
        <f t="shared" si="3"/>
        <v>0</v>
      </c>
      <c r="L21" s="96"/>
      <c r="M21" s="96"/>
      <c r="N21" s="96"/>
      <c r="O21" s="96"/>
      <c r="P21" s="96"/>
      <c r="Q21" s="96"/>
      <c r="R21" s="96"/>
      <c r="S21" s="96"/>
      <c r="T21" s="96"/>
      <c r="U21" s="96"/>
      <c r="V21" s="96"/>
      <c r="W21" s="96"/>
      <c r="X21" s="96"/>
      <c r="Y21" s="96"/>
      <c r="Z21" s="96"/>
    </row>
    <row r="22" spans="1:26" ht="11.25" customHeight="1">
      <c r="A22" s="78" t="str">
        <f>'3.Community Intervention Annex'!A91</f>
        <v>3.2.5</v>
      </c>
      <c r="B22" s="78"/>
      <c r="C22" s="78" t="str">
        <f>'3.Community Intervention Annex'!C91</f>
        <v>Preventive Strategies</v>
      </c>
      <c r="D22" s="204"/>
      <c r="E22" s="116"/>
      <c r="F22" s="652"/>
      <c r="G22" s="116"/>
      <c r="H22" s="265">
        <f>H23+H30</f>
        <v>15.91</v>
      </c>
      <c r="I22" s="204"/>
      <c r="J22" s="204"/>
      <c r="K22" s="265">
        <f>K23+K30</f>
        <v>0</v>
      </c>
      <c r="L22" s="96"/>
      <c r="M22" s="96"/>
      <c r="N22" s="96"/>
      <c r="O22" s="96"/>
      <c r="P22" s="96"/>
      <c r="Q22" s="96"/>
      <c r="R22" s="96"/>
      <c r="S22" s="96"/>
      <c r="T22" s="96"/>
      <c r="U22" s="96"/>
      <c r="V22" s="96"/>
      <c r="W22" s="96"/>
      <c r="X22" s="96"/>
      <c r="Y22" s="96"/>
      <c r="Z22" s="96"/>
    </row>
    <row r="23" spans="1:26" ht="11.25" customHeight="1">
      <c r="A23" s="268" t="str">
        <f>'3.Community Intervention Annex'!A92</f>
        <v>3.2.5.1</v>
      </c>
      <c r="B23" s="268"/>
      <c r="C23" s="268" t="str">
        <f>'3.Community Intervention Annex'!C92</f>
        <v>Preventive strategies for Malaria</v>
      </c>
      <c r="D23" s="290"/>
      <c r="E23" s="268"/>
      <c r="F23" s="311"/>
      <c r="G23" s="268"/>
      <c r="H23" s="311">
        <f>SUM(H24:H29)</f>
        <v>4</v>
      </c>
      <c r="I23" s="290"/>
      <c r="J23" s="290"/>
      <c r="K23" s="311">
        <f>SUM(K24:K29)</f>
        <v>0</v>
      </c>
      <c r="L23" s="96"/>
      <c r="M23" s="96"/>
      <c r="N23" s="96"/>
      <c r="O23" s="96"/>
      <c r="P23" s="96"/>
      <c r="Q23" s="96"/>
      <c r="R23" s="96"/>
      <c r="S23" s="96"/>
      <c r="T23" s="96"/>
      <c r="U23" s="96"/>
      <c r="V23" s="96"/>
      <c r="W23" s="96"/>
      <c r="X23" s="96"/>
      <c r="Y23" s="96"/>
      <c r="Z23" s="96"/>
    </row>
    <row r="24" spans="1:26" ht="11.25" customHeight="1">
      <c r="A24" s="70" t="str">
        <f>'3.Community Intervention Annex'!A93</f>
        <v>3.2.5.1.1</v>
      </c>
      <c r="B24" s="130" t="str">
        <f>'3.Community Intervention Annex'!B93</f>
        <v>F.1.1.c.i</v>
      </c>
      <c r="C24" s="130" t="str">
        <f>'3.Community Intervention Annex'!C93</f>
        <v xml:space="preserve">Operational cost for Spray Wages </v>
      </c>
      <c r="D24" s="70">
        <f>'3.Community Intervention Annex'!K93</f>
        <v>0</v>
      </c>
      <c r="E24" s="4">
        <f>'3.Community Intervention Annex'!L93</f>
        <v>0</v>
      </c>
      <c r="F24" s="125">
        <f>'3.Community Intervention Annex'!M93</f>
        <v>0</v>
      </c>
      <c r="G24" s="4">
        <f>'3.Community Intervention Annex'!N93</f>
        <v>0</v>
      </c>
      <c r="H24" s="125">
        <f>'3.Community Intervention Annex'!O93</f>
        <v>0</v>
      </c>
      <c r="I24" s="70">
        <f>'3.Community Intervention Annex'!P93</f>
        <v>0</v>
      </c>
      <c r="J24" s="70"/>
      <c r="K24" s="125"/>
      <c r="L24" s="96"/>
      <c r="M24" s="96"/>
      <c r="N24" s="96"/>
      <c r="O24" s="96"/>
      <c r="P24" s="96"/>
      <c r="Q24" s="96"/>
      <c r="R24" s="96"/>
      <c r="S24" s="96"/>
      <c r="T24" s="96"/>
      <c r="U24" s="96"/>
      <c r="V24" s="96"/>
      <c r="W24" s="96"/>
      <c r="X24" s="96"/>
      <c r="Y24" s="96"/>
      <c r="Z24" s="96"/>
    </row>
    <row r="25" spans="1:26" ht="11.25" customHeight="1">
      <c r="A25" s="70" t="str">
        <f>'3.Community Intervention Annex'!A94</f>
        <v>3.2.5.1.2</v>
      </c>
      <c r="B25" s="130" t="str">
        <f>'3.Community Intervention Annex'!B94</f>
        <v>F.1.1.c.ii</v>
      </c>
      <c r="C25" s="130" t="str">
        <f>'3.Community Intervention Annex'!C94</f>
        <v>Operational cost for IRS</v>
      </c>
      <c r="D25" s="70">
        <f>'3.Community Intervention Annex'!K94</f>
        <v>0</v>
      </c>
      <c r="E25" s="4">
        <f>'3.Community Intervention Annex'!L94</f>
        <v>0</v>
      </c>
      <c r="F25" s="125">
        <f>'3.Community Intervention Annex'!M94</f>
        <v>0</v>
      </c>
      <c r="G25" s="4">
        <f>'3.Community Intervention Annex'!N94</f>
        <v>0</v>
      </c>
      <c r="H25" s="125">
        <f>'3.Community Intervention Annex'!O94</f>
        <v>0</v>
      </c>
      <c r="I25" s="70">
        <f>'3.Community Intervention Annex'!P94</f>
        <v>0</v>
      </c>
      <c r="J25" s="70"/>
      <c r="K25" s="125"/>
      <c r="L25" s="96"/>
      <c r="M25" s="96"/>
      <c r="N25" s="96"/>
      <c r="O25" s="96"/>
      <c r="P25" s="96"/>
      <c r="Q25" s="96"/>
      <c r="R25" s="96"/>
      <c r="S25" s="96"/>
      <c r="T25" s="96"/>
      <c r="U25" s="96"/>
      <c r="V25" s="96"/>
      <c r="W25" s="96"/>
      <c r="X25" s="96"/>
      <c r="Y25" s="96"/>
      <c r="Z25" s="96"/>
    </row>
    <row r="26" spans="1:26" ht="11.25" customHeight="1">
      <c r="A26" s="70" t="str">
        <f>'3.Community Intervention Annex'!A95</f>
        <v>3.2.5.1.3</v>
      </c>
      <c r="B26" s="130" t="str">
        <f>'3.Community Intervention Annex'!B95</f>
        <v>F.1.1.c.iii</v>
      </c>
      <c r="C26" s="130" t="str">
        <f>'3.Community Intervention Annex'!C95</f>
        <v>Operational cost for Impregnation  of Bed nets-  for NE states</v>
      </c>
      <c r="D26" s="70">
        <f>'3.Community Intervention Annex'!K95</f>
        <v>0</v>
      </c>
      <c r="E26" s="4">
        <f>'3.Community Intervention Annex'!L95</f>
        <v>0</v>
      </c>
      <c r="F26" s="125">
        <f>'3.Community Intervention Annex'!M95</f>
        <v>0</v>
      </c>
      <c r="G26" s="4">
        <f>'3.Community Intervention Annex'!N95</f>
        <v>0</v>
      </c>
      <c r="H26" s="125">
        <f>'3.Community Intervention Annex'!O95</f>
        <v>0</v>
      </c>
      <c r="I26" s="70">
        <f>'3.Community Intervention Annex'!P95</f>
        <v>0</v>
      </c>
      <c r="J26" s="70"/>
      <c r="K26" s="125"/>
      <c r="L26" s="96"/>
      <c r="M26" s="96"/>
      <c r="N26" s="96"/>
      <c r="O26" s="96"/>
      <c r="P26" s="96"/>
      <c r="Q26" s="96"/>
      <c r="R26" s="96"/>
      <c r="S26" s="96"/>
      <c r="T26" s="96"/>
      <c r="U26" s="96"/>
      <c r="V26" s="96"/>
      <c r="W26" s="96"/>
      <c r="X26" s="96"/>
      <c r="Y26" s="96"/>
      <c r="Z26" s="96"/>
    </row>
    <row r="27" spans="1:26" ht="11.25" customHeight="1">
      <c r="A27" s="70" t="str">
        <f>'3.Community Intervention Annex'!A96</f>
        <v>3.2.5.1.4</v>
      </c>
      <c r="B27" s="130" t="str">
        <f>'3.Community Intervention Annex'!B96</f>
        <v>F.1.1.h</v>
      </c>
      <c r="C27" s="130" t="str">
        <f>'3.Community Intervention Annex'!C96</f>
        <v>Biological and Environmental Management through VHSC</v>
      </c>
      <c r="D27" s="70" t="str">
        <f>'3.Community Intervention Annex'!K96</f>
        <v>Per disrtict</v>
      </c>
      <c r="E27" s="4">
        <f>'3.Community Intervention Annex'!L96</f>
        <v>200000</v>
      </c>
      <c r="F27" s="125">
        <f>'3.Community Intervention Annex'!M96</f>
        <v>2</v>
      </c>
      <c r="G27" s="4">
        <f>'3.Community Intervention Annex'!N96</f>
        <v>2</v>
      </c>
      <c r="H27" s="125">
        <f>'3.Community Intervention Annex'!O96</f>
        <v>4</v>
      </c>
      <c r="I27" s="70" t="str">
        <f>'3.Community Intervention Annex'!P96</f>
        <v>The biological and environmental management is carried out in all the peripheral health unit areas. As the IRS and LLIN strategies are not implemented in Goa state. The community needs to be continuously motivated for introduction of larvivorous fishes in the potential breeding habitats and for elimination/reduction of breeding sources through cleanliness drives and the environmental management which involves mobility, communication through meetings, practical demonstrations etc. These activities need to be done involving the community and hired domestic breeding checkers. Therefore, these activities involve some contingency expenditure. VHSCs also need to be involved in these activities for prevention/control of vector borne diseases. Therefore, an amount of Rs. 2.00 Lakhs per district has been proposed. The total requirement for the state will be Rs. 4.00 lakhs only.</v>
      </c>
      <c r="J27" s="70"/>
      <c r="K27" s="125"/>
      <c r="L27" s="96"/>
      <c r="M27" s="96"/>
      <c r="N27" s="96"/>
      <c r="O27" s="96"/>
      <c r="P27" s="96"/>
      <c r="Q27" s="96"/>
      <c r="R27" s="96"/>
      <c r="S27" s="96"/>
      <c r="T27" s="96"/>
      <c r="U27" s="96"/>
      <c r="V27" s="96"/>
      <c r="W27" s="96"/>
      <c r="X27" s="96"/>
      <c r="Y27" s="96"/>
      <c r="Z27" s="96"/>
    </row>
    <row r="28" spans="1:26" ht="11.25" customHeight="1">
      <c r="A28" s="70" t="str">
        <f>'3.Community Intervention Annex'!A97</f>
        <v>3.2.5.1.5</v>
      </c>
      <c r="B28" s="130" t="str">
        <f>'3.Community Intervention Annex'!B97</f>
        <v>F.1.1.i</v>
      </c>
      <c r="C28" s="130" t="str">
        <f>'3.Community Intervention Annex'!C97</f>
        <v>Larvivorous Fish support</v>
      </c>
      <c r="D28" s="70">
        <f>'3.Community Intervention Annex'!K97</f>
        <v>0</v>
      </c>
      <c r="E28" s="4">
        <f>'3.Community Intervention Annex'!L97</f>
        <v>0</v>
      </c>
      <c r="F28" s="125">
        <f>'3.Community Intervention Annex'!M97</f>
        <v>0</v>
      </c>
      <c r="G28" s="4">
        <f>'3.Community Intervention Annex'!N97</f>
        <v>0</v>
      </c>
      <c r="H28" s="125">
        <f>'3.Community Intervention Annex'!O97</f>
        <v>0</v>
      </c>
      <c r="I28" s="70">
        <f>'3.Community Intervention Annex'!P97</f>
        <v>0</v>
      </c>
      <c r="J28" s="70"/>
      <c r="K28" s="125"/>
      <c r="L28" s="96"/>
      <c r="M28" s="96"/>
      <c r="N28" s="96"/>
      <c r="O28" s="96"/>
      <c r="P28" s="96"/>
      <c r="Q28" s="96"/>
      <c r="R28" s="96"/>
      <c r="S28" s="96"/>
      <c r="T28" s="96"/>
      <c r="U28" s="96"/>
      <c r="V28" s="96"/>
      <c r="W28" s="96"/>
      <c r="X28" s="96"/>
      <c r="Y28" s="96"/>
      <c r="Z28" s="96"/>
    </row>
    <row r="29" spans="1:26" ht="11.25" customHeight="1">
      <c r="A29" s="70" t="str">
        <f>'3.Community Intervention Annex'!A98</f>
        <v>3.2.5.1.6</v>
      </c>
      <c r="B29" s="130">
        <f>'3.Community Intervention Annex'!B98</f>
        <v>0</v>
      </c>
      <c r="C29" s="130" t="str">
        <f>'3.Community Intervention Annex'!C98</f>
        <v>Community Health Volunteers (CHVs) for inaccessible villages</v>
      </c>
      <c r="D29" s="193">
        <f>'3.Community Intervention Annex'!K98</f>
        <v>0</v>
      </c>
      <c r="E29" s="193">
        <f>'3.Community Intervention Annex'!L98</f>
        <v>0</v>
      </c>
      <c r="F29" s="71">
        <f>'3.Community Intervention Annex'!M98</f>
        <v>0</v>
      </c>
      <c r="G29" s="193">
        <f>'3.Community Intervention Annex'!N98</f>
        <v>0</v>
      </c>
      <c r="H29" s="71">
        <f>'3.Community Intervention Annex'!O98</f>
        <v>0</v>
      </c>
      <c r="I29" s="70">
        <f>'3.Community Intervention Annex'!P98</f>
        <v>0</v>
      </c>
      <c r="J29" s="70"/>
      <c r="K29" s="125"/>
      <c r="L29" s="96"/>
      <c r="M29" s="96"/>
      <c r="N29" s="96"/>
      <c r="O29" s="96"/>
      <c r="P29" s="96"/>
      <c r="Q29" s="96"/>
      <c r="R29" s="96"/>
      <c r="S29" s="96"/>
      <c r="T29" s="96"/>
      <c r="U29" s="96"/>
      <c r="V29" s="96"/>
      <c r="W29" s="96"/>
      <c r="X29" s="96"/>
      <c r="Y29" s="96"/>
      <c r="Z29" s="96"/>
    </row>
    <row r="30" spans="1:26" ht="11.25" customHeight="1">
      <c r="A30" s="268" t="str">
        <f>'3.Community Intervention Annex'!A99</f>
        <v>3.2.5.2</v>
      </c>
      <c r="B30" s="268"/>
      <c r="C30" s="268" t="str">
        <f>'3.Community Intervention Annex'!C99</f>
        <v>Preventive strategies for vector born diseases</v>
      </c>
      <c r="D30" s="290"/>
      <c r="E30" s="268"/>
      <c r="F30" s="311"/>
      <c r="G30" s="268"/>
      <c r="H30" s="311">
        <f>SUM(H31:H34)</f>
        <v>11.91</v>
      </c>
      <c r="I30" s="290"/>
      <c r="J30" s="290"/>
      <c r="K30" s="311">
        <f>SUM(K31:K34)</f>
        <v>0</v>
      </c>
      <c r="L30" s="96"/>
      <c r="M30" s="96"/>
      <c r="N30" s="96"/>
      <c r="O30" s="96"/>
      <c r="P30" s="96"/>
      <c r="Q30" s="96"/>
      <c r="R30" s="96"/>
      <c r="S30" s="96"/>
      <c r="T30" s="96"/>
      <c r="U30" s="96"/>
      <c r="V30" s="96"/>
      <c r="W30" s="96"/>
      <c r="X30" s="96"/>
      <c r="Y30" s="96"/>
      <c r="Z30" s="96"/>
    </row>
    <row r="31" spans="1:26" ht="11.25" customHeight="1">
      <c r="A31" s="70" t="str">
        <f>'3.Community Intervention Annex'!A100</f>
        <v>3.2.5.2.1</v>
      </c>
      <c r="B31" s="130" t="str">
        <f>'3.Community Intervention Annex'!B100</f>
        <v>F.1.2.f</v>
      </c>
      <c r="C31" s="130" t="str">
        <f>'3.Community Intervention Annex'!C100</f>
        <v>Dengue &amp; Chikungunya: Vector Control,  environmental management &amp; fogging machine</v>
      </c>
      <c r="D31" s="70" t="str">
        <f>'3.Community Intervention Annex'!K100</f>
        <v>Total cost</v>
      </c>
      <c r="E31" s="4">
        <f>'3.Community Intervention Annex'!L100</f>
        <v>1191000</v>
      </c>
      <c r="F31" s="125">
        <f>'3.Community Intervention Annex'!M100</f>
        <v>11.91</v>
      </c>
      <c r="G31" s="4">
        <f>'3.Community Intervention Annex'!N100</f>
        <v>1</v>
      </c>
      <c r="H31" s="125">
        <f>'3.Community Intervention Annex'!O100</f>
        <v>11.91</v>
      </c>
      <c r="I31" s="70" t="str">
        <f>'3.Community Intervention Annex'!P100</f>
        <v>Detailed annexure attached</v>
      </c>
      <c r="J31" s="70"/>
      <c r="K31" s="125"/>
      <c r="L31" s="96"/>
      <c r="M31" s="96"/>
      <c r="N31" s="96"/>
      <c r="O31" s="96"/>
      <c r="P31" s="96"/>
      <c r="Q31" s="96"/>
      <c r="R31" s="96"/>
      <c r="S31" s="96"/>
      <c r="T31" s="96"/>
      <c r="U31" s="96"/>
      <c r="V31" s="96"/>
      <c r="W31" s="96"/>
      <c r="X31" s="96"/>
      <c r="Y31" s="96"/>
      <c r="Z31" s="96"/>
    </row>
    <row r="32" spans="1:26" ht="11.25" customHeight="1">
      <c r="A32" s="70" t="str">
        <f>'3.Community Intervention Annex'!A101</f>
        <v>3.2.5.2.2</v>
      </c>
      <c r="B32" s="130" t="str">
        <f>'3.Community Intervention Annex'!B101</f>
        <v>F.1.3.g</v>
      </c>
      <c r="C32" s="130" t="str">
        <f>'3.Community Intervention Annex'!C101</f>
        <v>Acute Encephalitis Syndrome (AES)/ Japanese Encephalitis (JE): Operational costs for malathion  fogging</v>
      </c>
      <c r="D32" s="70">
        <f>'3.Community Intervention Annex'!K101</f>
        <v>0</v>
      </c>
      <c r="E32" s="4">
        <f>'3.Community Intervention Annex'!L101</f>
        <v>0</v>
      </c>
      <c r="F32" s="125">
        <f>'3.Community Intervention Annex'!M101</f>
        <v>0</v>
      </c>
      <c r="G32" s="4">
        <f>'3.Community Intervention Annex'!N101</f>
        <v>0</v>
      </c>
      <c r="H32" s="125">
        <f>'3.Community Intervention Annex'!O101</f>
        <v>0</v>
      </c>
      <c r="I32" s="70">
        <f>'3.Community Intervention Annex'!P101</f>
        <v>0</v>
      </c>
      <c r="J32" s="70"/>
      <c r="K32" s="125"/>
      <c r="L32" s="96"/>
      <c r="M32" s="96"/>
      <c r="N32" s="96"/>
      <c r="O32" s="96"/>
      <c r="P32" s="96"/>
      <c r="Q32" s="96"/>
      <c r="R32" s="96"/>
      <c r="S32" s="96"/>
      <c r="T32" s="96"/>
      <c r="U32" s="96"/>
      <c r="V32" s="96"/>
      <c r="W32" s="96"/>
      <c r="X32" s="96"/>
      <c r="Y32" s="96"/>
      <c r="Z32" s="96"/>
    </row>
    <row r="33" spans="1:26" ht="11.25" customHeight="1">
      <c r="A33" s="70" t="str">
        <f>'3.Community Intervention Annex'!A102</f>
        <v>3.2.5.2.3</v>
      </c>
      <c r="B33" s="130" t="str">
        <f>'3.Community Intervention Annex'!B102</f>
        <v>F.1.5.b</v>
      </c>
      <c r="C33" s="130" t="str">
        <f>'3.Community Intervention Annex'!C102</f>
        <v>Kala-azar: Operational cost for spray including spray wages</v>
      </c>
      <c r="D33" s="70">
        <f>'3.Community Intervention Annex'!K102</f>
        <v>0</v>
      </c>
      <c r="E33" s="4">
        <f>'3.Community Intervention Annex'!L102</f>
        <v>0</v>
      </c>
      <c r="F33" s="125">
        <f>'3.Community Intervention Annex'!M102</f>
        <v>0</v>
      </c>
      <c r="G33" s="4">
        <f>'3.Community Intervention Annex'!N102</f>
        <v>0</v>
      </c>
      <c r="H33" s="125">
        <f>'3.Community Intervention Annex'!O102</f>
        <v>0</v>
      </c>
      <c r="I33" s="70">
        <f>'3.Community Intervention Annex'!P102</f>
        <v>0</v>
      </c>
      <c r="J33" s="70"/>
      <c r="K33" s="125"/>
      <c r="L33" s="96"/>
      <c r="M33" s="96"/>
      <c r="N33" s="96"/>
      <c r="O33" s="96"/>
      <c r="P33" s="96"/>
      <c r="Q33" s="96"/>
      <c r="R33" s="96"/>
      <c r="S33" s="96"/>
      <c r="T33" s="96"/>
      <c r="U33" s="96"/>
      <c r="V33" s="96"/>
      <c r="W33" s="96"/>
      <c r="X33" s="96"/>
      <c r="Y33" s="96"/>
      <c r="Z33" s="96"/>
    </row>
    <row r="34" spans="1:26" ht="11.25" customHeight="1">
      <c r="A34" s="70" t="str">
        <f>'3.Community Intervention Annex'!A103</f>
        <v>3.2.5.2.4</v>
      </c>
      <c r="B34" s="130" t="str">
        <f>'3.Community Intervention Annex'!B103</f>
        <v>F.1.5.e</v>
      </c>
      <c r="C34" s="130" t="str">
        <f>'3.Community Intervention Annex'!C103</f>
        <v>Kala-azar: Training for spraying</v>
      </c>
      <c r="D34" s="70">
        <f>'3.Community Intervention Annex'!K103</f>
        <v>0</v>
      </c>
      <c r="E34" s="4">
        <f>'3.Community Intervention Annex'!L103</f>
        <v>0</v>
      </c>
      <c r="F34" s="125">
        <f>'3.Community Intervention Annex'!M103</f>
        <v>0</v>
      </c>
      <c r="G34" s="4">
        <f>'3.Community Intervention Annex'!N103</f>
        <v>0</v>
      </c>
      <c r="H34" s="125">
        <f>'3.Community Intervention Annex'!O103</f>
        <v>0</v>
      </c>
      <c r="I34" s="70">
        <f>'3.Community Intervention Annex'!P103</f>
        <v>0</v>
      </c>
      <c r="J34" s="70"/>
      <c r="K34" s="125"/>
      <c r="L34" s="96"/>
      <c r="M34" s="96"/>
      <c r="N34" s="96"/>
      <c r="O34" s="96"/>
      <c r="P34" s="96"/>
      <c r="Q34" s="96"/>
      <c r="R34" s="96"/>
      <c r="S34" s="96"/>
      <c r="T34" s="96"/>
      <c r="U34" s="96"/>
      <c r="V34" s="96"/>
      <c r="W34" s="96"/>
      <c r="X34" s="96"/>
      <c r="Y34" s="96"/>
      <c r="Z34" s="96"/>
    </row>
    <row r="35" spans="1:26" ht="11.25" customHeight="1">
      <c r="A35" s="64">
        <f>'5.Infrastructure Annex'!A6</f>
        <v>5</v>
      </c>
      <c r="B35" s="64"/>
      <c r="C35" s="64" t="str">
        <f>'5.Infrastructure Annex'!C6</f>
        <v>Infrastructure</v>
      </c>
      <c r="D35" s="107"/>
      <c r="E35" s="109"/>
      <c r="F35" s="1045"/>
      <c r="G35" s="109"/>
      <c r="H35" s="65">
        <f>H36</f>
        <v>4</v>
      </c>
      <c r="I35" s="107"/>
      <c r="J35" s="107"/>
      <c r="K35" s="65">
        <f>K36</f>
        <v>0</v>
      </c>
      <c r="L35" s="96"/>
      <c r="M35" s="96"/>
      <c r="N35" s="96"/>
      <c r="O35" s="96"/>
      <c r="P35" s="96"/>
      <c r="Q35" s="96"/>
      <c r="R35" s="96"/>
      <c r="S35" s="96"/>
      <c r="T35" s="96"/>
      <c r="U35" s="96"/>
      <c r="V35" s="96"/>
      <c r="W35" s="96"/>
      <c r="X35" s="96"/>
      <c r="Y35" s="96"/>
      <c r="Z35" s="96"/>
    </row>
    <row r="36" spans="1:26" ht="11.25" customHeight="1">
      <c r="A36" s="67">
        <f>'5.Infrastructure Annex'!A81</f>
        <v>5.3</v>
      </c>
      <c r="B36" s="67"/>
      <c r="C36" s="67" t="str">
        <f>'5.Infrastructure Annex'!C81</f>
        <v>Other construction/ Civil works except IPHS Infrastructure</v>
      </c>
      <c r="D36" s="110"/>
      <c r="E36" s="113"/>
      <c r="F36" s="669"/>
      <c r="G36" s="113"/>
      <c r="H36" s="203">
        <f>SUM(H37:H39)</f>
        <v>4</v>
      </c>
      <c r="I36" s="110"/>
      <c r="J36" s="110"/>
      <c r="K36" s="203">
        <f>SUM(K37:K39)</f>
        <v>0</v>
      </c>
      <c r="L36" s="96"/>
      <c r="M36" s="96"/>
      <c r="N36" s="96"/>
      <c r="O36" s="96"/>
      <c r="P36" s="96"/>
      <c r="Q36" s="96"/>
      <c r="R36" s="96"/>
      <c r="S36" s="96"/>
      <c r="T36" s="96"/>
      <c r="U36" s="96"/>
      <c r="V36" s="96"/>
      <c r="W36" s="96"/>
      <c r="X36" s="96"/>
      <c r="Y36" s="96"/>
      <c r="Z36" s="96"/>
    </row>
    <row r="37" spans="1:26" ht="11.25" customHeight="1">
      <c r="A37" s="4" t="str">
        <f>'5.Infrastructure Annex'!A92</f>
        <v>5.3.11</v>
      </c>
      <c r="B37" s="4" t="str">
        <f>'5.Infrastructure Annex'!B92</f>
        <v>F.1.1.j</v>
      </c>
      <c r="C37" s="4" t="str">
        <f>'5.Infrastructure Annex'!C92</f>
        <v>Construction and maintenance of Hatcheries</v>
      </c>
      <c r="D37" s="70" t="str">
        <f>'5.Infrastructure Annex'!K92</f>
        <v>Total cost</v>
      </c>
      <c r="E37" s="4">
        <f>'5.Infrastructure Annex'!L92</f>
        <v>100000</v>
      </c>
      <c r="F37" s="125">
        <f>'5.Infrastructure Annex'!M92</f>
        <v>1</v>
      </c>
      <c r="G37" s="4">
        <f>'5.Infrastructure Annex'!N92</f>
        <v>4</v>
      </c>
      <c r="H37" s="125">
        <f>'5.Infrastructure Annex'!O92</f>
        <v>4</v>
      </c>
      <c r="I37" s="70" t="str">
        <f>'5.Infrastructure Annex'!P92</f>
        <v>Out of total 33 Peripheral health centres, 25 health centres have hatcheries, which are utilised for the breeding and stocking of larvivorous fish. Each hatchery needs certain repair/maintenance activity, provision of roof covers which involves some financial implications. 3 new PHCs are created/reconstructed, all these health centres need to have hatcheries built in their premises for biological measures to be carried out. Therefore, for building three new hatcheries at PHC Cansaulim, CHC Curchorem and PHC Navelim and for the maintenance/ minor repairs / provision of the roof covers of the existing hatcheries an amount of Rs. 4.00 lakhs under PIP is proposed.</v>
      </c>
      <c r="J37" s="70"/>
      <c r="K37" s="125"/>
      <c r="L37" s="96"/>
      <c r="M37" s="96"/>
      <c r="N37" s="96"/>
      <c r="O37" s="96"/>
      <c r="P37" s="96"/>
      <c r="Q37" s="96"/>
      <c r="R37" s="96"/>
      <c r="S37" s="96"/>
      <c r="T37" s="96"/>
      <c r="U37" s="96"/>
      <c r="V37" s="96"/>
      <c r="W37" s="96"/>
      <c r="X37" s="96"/>
      <c r="Y37" s="96"/>
      <c r="Z37" s="96"/>
    </row>
    <row r="38" spans="1:26" ht="11.25" customHeight="1">
      <c r="A38" s="4" t="str">
        <f>'5.Infrastructure Annex'!A93</f>
        <v>5.3.12</v>
      </c>
      <c r="B38" s="4" t="str">
        <f>'5.Infrastructure Annex'!B93</f>
        <v>F.2.1.e</v>
      </c>
      <c r="C38" s="4" t="str">
        <f>'5.Infrastructure Annex'!C93</f>
        <v>Infrastructure (INF)</v>
      </c>
      <c r="D38" s="70">
        <f>'5.Infrastructure Annex'!K93</f>
        <v>0</v>
      </c>
      <c r="E38" s="4">
        <f>'5.Infrastructure Annex'!L93</f>
        <v>0</v>
      </c>
      <c r="F38" s="125">
        <f>'5.Infrastructure Annex'!M93</f>
        <v>0</v>
      </c>
      <c r="G38" s="4">
        <f>'5.Infrastructure Annex'!N93</f>
        <v>0</v>
      </c>
      <c r="H38" s="125">
        <f>'5.Infrastructure Annex'!O93</f>
        <v>0</v>
      </c>
      <c r="I38" s="70">
        <f>'5.Infrastructure Annex'!P93</f>
        <v>0</v>
      </c>
      <c r="J38" s="70"/>
      <c r="K38" s="125"/>
      <c r="L38" s="96"/>
      <c r="M38" s="96"/>
      <c r="N38" s="96"/>
      <c r="O38" s="96"/>
      <c r="P38" s="96"/>
      <c r="Q38" s="96"/>
      <c r="R38" s="96"/>
      <c r="S38" s="96"/>
      <c r="T38" s="96"/>
      <c r="U38" s="96"/>
      <c r="V38" s="96"/>
      <c r="W38" s="96"/>
      <c r="X38" s="96"/>
      <c r="Y38" s="96"/>
      <c r="Z38" s="96"/>
    </row>
    <row r="39" spans="1:26" ht="11.25" customHeight="1">
      <c r="A39" s="4" t="str">
        <f>'5.Infrastructure Annex'!A94</f>
        <v>5.3.13</v>
      </c>
      <c r="B39" s="4" t="str">
        <f>'5.Infrastructure Annex'!B94</f>
        <v>F.1.3.j</v>
      </c>
      <c r="C39" s="4" t="str">
        <f>'5.Infrastructure Annex'!C94</f>
        <v>ICU Establishment in Endemic District</v>
      </c>
      <c r="D39" s="70">
        <f>'5.Infrastructure Annex'!K94</f>
        <v>0</v>
      </c>
      <c r="E39" s="4">
        <f>'5.Infrastructure Annex'!L94</f>
        <v>0</v>
      </c>
      <c r="F39" s="125">
        <f>'5.Infrastructure Annex'!M94</f>
        <v>0</v>
      </c>
      <c r="G39" s="4">
        <f>'5.Infrastructure Annex'!N94</f>
        <v>0</v>
      </c>
      <c r="H39" s="125">
        <f>'5.Infrastructure Annex'!O94</f>
        <v>0</v>
      </c>
      <c r="I39" s="70">
        <f>'5.Infrastructure Annex'!P94</f>
        <v>0</v>
      </c>
      <c r="J39" s="70"/>
      <c r="K39" s="125"/>
      <c r="L39" s="96"/>
      <c r="M39" s="96"/>
      <c r="N39" s="96"/>
      <c r="O39" s="96"/>
      <c r="P39" s="96"/>
      <c r="Q39" s="96"/>
      <c r="R39" s="96"/>
      <c r="S39" s="96"/>
      <c r="T39" s="96"/>
      <c r="U39" s="96"/>
      <c r="V39" s="96"/>
      <c r="W39" s="96"/>
      <c r="X39" s="96"/>
      <c r="Y39" s="96"/>
      <c r="Z39" s="96"/>
    </row>
    <row r="40" spans="1:26" ht="11.25" customHeight="1">
      <c r="A40" s="64">
        <f>'6.Procurement Annex'!A6</f>
        <v>6</v>
      </c>
      <c r="B40" s="64"/>
      <c r="C40" s="64" t="str">
        <f>'6.Procurement Annex'!C6</f>
        <v>Procurement</v>
      </c>
      <c r="D40" s="107"/>
      <c r="E40" s="107"/>
      <c r="F40" s="1035"/>
      <c r="G40" s="107"/>
      <c r="H40" s="65">
        <f>H41+H56</f>
        <v>55.95</v>
      </c>
      <c r="I40" s="107"/>
      <c r="J40" s="107"/>
      <c r="K40" s="65">
        <f>K41+K56</f>
        <v>0</v>
      </c>
      <c r="L40" s="96"/>
      <c r="M40" s="96"/>
      <c r="N40" s="96"/>
      <c r="O40" s="96"/>
      <c r="P40" s="96"/>
      <c r="Q40" s="96"/>
      <c r="R40" s="96"/>
      <c r="S40" s="96"/>
      <c r="T40" s="96"/>
      <c r="U40" s="96"/>
      <c r="V40" s="96"/>
      <c r="W40" s="96"/>
      <c r="X40" s="96"/>
      <c r="Y40" s="96"/>
      <c r="Z40" s="96"/>
    </row>
    <row r="41" spans="1:26" ht="11.25" customHeight="1">
      <c r="A41" s="67">
        <f>'6.Procurement Annex'!A7</f>
        <v>6.1</v>
      </c>
      <c r="B41" s="67"/>
      <c r="C41" s="67" t="str">
        <f>'6.Procurement Annex'!C7</f>
        <v>Procurement of Equipment</v>
      </c>
      <c r="D41" s="110"/>
      <c r="E41" s="110"/>
      <c r="F41" s="112"/>
      <c r="G41" s="110"/>
      <c r="H41" s="68">
        <f>H42+H46+H53</f>
        <v>8</v>
      </c>
      <c r="I41" s="110"/>
      <c r="J41" s="110"/>
      <c r="K41" s="68">
        <f>K42+K46+K53</f>
        <v>0</v>
      </c>
      <c r="L41" s="96"/>
      <c r="M41" s="96"/>
      <c r="N41" s="96"/>
      <c r="O41" s="96"/>
      <c r="P41" s="96"/>
      <c r="Q41" s="96"/>
      <c r="R41" s="96"/>
      <c r="S41" s="96"/>
      <c r="T41" s="96"/>
      <c r="U41" s="96"/>
      <c r="V41" s="96"/>
      <c r="W41" s="96"/>
      <c r="X41" s="96"/>
      <c r="Y41" s="96"/>
      <c r="Z41" s="96"/>
    </row>
    <row r="42" spans="1:26" ht="11.25" customHeight="1">
      <c r="A42" s="78" t="str">
        <f>'6.Procurement Annex'!A8</f>
        <v>6.1.1</v>
      </c>
      <c r="B42" s="78"/>
      <c r="C42" s="78" t="str">
        <f>'6.Procurement Annex'!C8</f>
        <v>Procurement of Bio-medical Equipment</v>
      </c>
      <c r="D42" s="204"/>
      <c r="E42" s="116"/>
      <c r="F42" s="652"/>
      <c r="G42" s="116"/>
      <c r="H42" s="265">
        <f>H43</f>
        <v>8</v>
      </c>
      <c r="I42" s="204"/>
      <c r="J42" s="204"/>
      <c r="K42" s="265">
        <f>K43</f>
        <v>0</v>
      </c>
      <c r="L42" s="96"/>
      <c r="M42" s="96"/>
      <c r="N42" s="96"/>
      <c r="O42" s="96"/>
      <c r="P42" s="96"/>
      <c r="Q42" s="96"/>
      <c r="R42" s="96"/>
      <c r="S42" s="96"/>
      <c r="T42" s="96"/>
      <c r="U42" s="96"/>
      <c r="V42" s="96"/>
      <c r="W42" s="96"/>
      <c r="X42" s="96"/>
      <c r="Y42" s="96"/>
      <c r="Z42" s="96"/>
    </row>
    <row r="43" spans="1:26" ht="11.25" customHeight="1">
      <c r="A43" s="268" t="str">
        <f>'6.Procurement Annex'!A66</f>
        <v>6.1.1.16</v>
      </c>
      <c r="B43" s="268"/>
      <c r="C43" s="268" t="str">
        <f>'6.Procurement Annex'!C66</f>
        <v>Procurement of bio-medical Equipment: NVBDCP</v>
      </c>
      <c r="D43" s="274"/>
      <c r="E43" s="269"/>
      <c r="F43" s="310"/>
      <c r="G43" s="269"/>
      <c r="H43" s="311">
        <f>SUM(H44:H45)</f>
        <v>8</v>
      </c>
      <c r="I43" s="274"/>
      <c r="J43" s="274"/>
      <c r="K43" s="311">
        <f>SUM(K44:K45)</f>
        <v>0</v>
      </c>
      <c r="L43" s="96"/>
      <c r="M43" s="96"/>
      <c r="N43" s="96"/>
      <c r="O43" s="96"/>
      <c r="P43" s="96"/>
      <c r="Q43" s="96"/>
      <c r="R43" s="96"/>
      <c r="S43" s="96"/>
      <c r="T43" s="96"/>
      <c r="U43" s="96"/>
      <c r="V43" s="96"/>
      <c r="W43" s="96"/>
      <c r="X43" s="96"/>
      <c r="Y43" s="96"/>
      <c r="Z43" s="96"/>
    </row>
    <row r="44" spans="1:26" ht="11.25" customHeight="1">
      <c r="A44" s="4" t="str">
        <f>'6.Procurement Annex'!A67</f>
        <v>6.1.1.16.1</v>
      </c>
      <c r="B44" s="4" t="str">
        <f>'6.Procurement Annex'!B67</f>
        <v>F.2.1.c</v>
      </c>
      <c r="C44" s="4" t="str">
        <f>'6.Procurement Annex'!C67</f>
        <v>Health Products- Equipment (HPE) - GFATM</v>
      </c>
      <c r="D44" s="70">
        <f>'6.Procurement Annex'!K67</f>
        <v>0</v>
      </c>
      <c r="E44" s="4">
        <f>'6.Procurement Annex'!L67</f>
        <v>0</v>
      </c>
      <c r="F44" s="125">
        <f>'6.Procurement Annex'!M67</f>
        <v>0</v>
      </c>
      <c r="G44" s="4">
        <f>'6.Procurement Annex'!N67</f>
        <v>0</v>
      </c>
      <c r="H44" s="125">
        <f>'6.Procurement Annex'!O67</f>
        <v>0</v>
      </c>
      <c r="I44" s="70">
        <f>'6.Procurement Annex'!P67</f>
        <v>0</v>
      </c>
      <c r="J44" s="70"/>
      <c r="K44" s="125"/>
      <c r="L44" s="96"/>
      <c r="M44" s="96"/>
      <c r="N44" s="96"/>
      <c r="O44" s="96"/>
      <c r="P44" s="96"/>
      <c r="Q44" s="96"/>
      <c r="R44" s="96"/>
      <c r="S44" s="96"/>
      <c r="T44" s="96"/>
      <c r="U44" s="96"/>
      <c r="V44" s="96"/>
      <c r="W44" s="96"/>
      <c r="X44" s="96"/>
      <c r="Y44" s="96"/>
      <c r="Z44" s="96"/>
    </row>
    <row r="45" spans="1:26" ht="11.25" customHeight="1">
      <c r="A45" s="4" t="str">
        <f>'6.Procurement Annex'!A68</f>
        <v>6.1.1.16.2</v>
      </c>
      <c r="B45" s="4"/>
      <c r="C45" s="4" t="str">
        <f>'6.Procurement Annex'!C68</f>
        <v>Any other equipment (please specify)</v>
      </c>
      <c r="D45" s="70" t="str">
        <f>'6.Procurement Annex'!K68</f>
        <v>Per Unit</v>
      </c>
      <c r="E45" s="4">
        <f>'6.Procurement Annex'!L68</f>
        <v>800000</v>
      </c>
      <c r="F45" s="125">
        <f>'6.Procurement Annex'!M68</f>
        <v>8</v>
      </c>
      <c r="G45" s="4">
        <f>'6.Procurement Annex'!N68</f>
        <v>1</v>
      </c>
      <c r="H45" s="125">
        <f>'6.Procurement Annex'!O68</f>
        <v>8</v>
      </c>
      <c r="I45" s="70" t="str">
        <f>'6.Procurement Annex'!P68</f>
        <v>MAC-ELISA reader for Sub-district hospital, Chicalim @ 8.00 Lakhs (SDH, Chicalim has been approved by NVBDCP-GOI as the fourth Sentinel Site Hospital for Dengue and Chikungunya)</v>
      </c>
      <c r="J45" s="70"/>
      <c r="K45" s="125"/>
      <c r="L45" s="96"/>
      <c r="M45" s="96"/>
      <c r="N45" s="96"/>
      <c r="O45" s="96"/>
      <c r="P45" s="96"/>
      <c r="Q45" s="96"/>
      <c r="R45" s="96"/>
      <c r="S45" s="96"/>
      <c r="T45" s="96"/>
      <c r="U45" s="96"/>
      <c r="V45" s="96"/>
      <c r="W45" s="96"/>
      <c r="X45" s="96"/>
      <c r="Y45" s="96"/>
      <c r="Z45" s="96"/>
    </row>
    <row r="46" spans="1:26" ht="11.25" customHeight="1">
      <c r="A46" s="78" t="str">
        <f>'6.Procurement Annex'!A105</f>
        <v>6.1.2</v>
      </c>
      <c r="B46" s="78"/>
      <c r="C46" s="78" t="str">
        <f>'6.Procurement Annex'!C105</f>
        <v xml:space="preserve">Procurement of Other Equipment </v>
      </c>
      <c r="D46" s="204"/>
      <c r="E46" s="116"/>
      <c r="F46" s="652"/>
      <c r="G46" s="116"/>
      <c r="H46" s="265">
        <f>H47</f>
        <v>0</v>
      </c>
      <c r="I46" s="204"/>
      <c r="J46" s="204"/>
      <c r="K46" s="265">
        <f>K47</f>
        <v>0</v>
      </c>
      <c r="L46" s="96"/>
      <c r="M46" s="96"/>
      <c r="N46" s="96"/>
      <c r="O46" s="96"/>
      <c r="P46" s="96"/>
      <c r="Q46" s="96"/>
      <c r="R46" s="96"/>
      <c r="S46" s="96"/>
      <c r="T46" s="96"/>
      <c r="U46" s="96"/>
      <c r="V46" s="96"/>
      <c r="W46" s="96"/>
      <c r="X46" s="96"/>
      <c r="Y46" s="96"/>
      <c r="Z46" s="96"/>
    </row>
    <row r="47" spans="1:26" ht="11.25" customHeight="1">
      <c r="A47" s="268" t="str">
        <f>'6.Procurement Annex'!A111</f>
        <v>6.1.2.2</v>
      </c>
      <c r="B47" s="268"/>
      <c r="C47" s="268" t="str">
        <f>'6.Procurement Annex'!C111</f>
        <v>Procurement of other equipment: NVBDCP</v>
      </c>
      <c r="D47" s="274"/>
      <c r="E47" s="269"/>
      <c r="F47" s="310"/>
      <c r="G47" s="269"/>
      <c r="H47" s="311">
        <f>SUM(H48:H52)</f>
        <v>0</v>
      </c>
      <c r="I47" s="274"/>
      <c r="J47" s="274"/>
      <c r="K47" s="311">
        <f>SUM(K48:K52)</f>
        <v>0</v>
      </c>
      <c r="L47" s="96"/>
      <c r="M47" s="96"/>
      <c r="N47" s="96"/>
      <c r="O47" s="96"/>
      <c r="P47" s="96"/>
      <c r="Q47" s="96"/>
      <c r="R47" s="96"/>
      <c r="S47" s="96"/>
      <c r="T47" s="96"/>
      <c r="U47" s="96"/>
      <c r="V47" s="96"/>
      <c r="W47" s="96"/>
      <c r="X47" s="96"/>
      <c r="Y47" s="96"/>
      <c r="Z47" s="96"/>
    </row>
    <row r="48" spans="1:26" ht="11.25" customHeight="1">
      <c r="A48" s="4" t="str">
        <f>'6.Procurement Annex'!A112</f>
        <v>6.1.2.2.1</v>
      </c>
      <c r="B48" s="4" t="str">
        <f>'6.Procurement Annex'!B112</f>
        <v>F.1.3.f</v>
      </c>
      <c r="C48" s="4" t="str">
        <f>'6.Procurement Annex'!C112</f>
        <v>Fogging Machine</v>
      </c>
      <c r="D48" s="70">
        <f>'6.Procurement Annex'!K112</f>
        <v>0</v>
      </c>
      <c r="E48" s="4">
        <f>'6.Procurement Annex'!L112</f>
        <v>0</v>
      </c>
      <c r="F48" s="125">
        <f>'6.Procurement Annex'!M112</f>
        <v>0</v>
      </c>
      <c r="G48" s="4">
        <f>'6.Procurement Annex'!N112</f>
        <v>0</v>
      </c>
      <c r="H48" s="125">
        <f>'6.Procurement Annex'!O112</f>
        <v>0</v>
      </c>
      <c r="I48" s="70">
        <f>'6.Procurement Annex'!P112</f>
        <v>0</v>
      </c>
      <c r="J48" s="70"/>
      <c r="K48" s="125"/>
      <c r="L48" s="96"/>
      <c r="M48" s="96"/>
      <c r="N48" s="96"/>
      <c r="O48" s="96"/>
      <c r="P48" s="96"/>
      <c r="Q48" s="96"/>
      <c r="R48" s="96"/>
      <c r="S48" s="96"/>
      <c r="T48" s="96"/>
      <c r="U48" s="96"/>
      <c r="V48" s="96"/>
      <c r="W48" s="96"/>
      <c r="X48" s="96"/>
      <c r="Y48" s="96"/>
      <c r="Z48" s="96"/>
    </row>
    <row r="49" spans="1:26" ht="11.25" customHeight="1">
      <c r="A49" s="4" t="str">
        <f>'6.Procurement Annex'!A113</f>
        <v>6.1.2.2.2</v>
      </c>
      <c r="B49" s="4" t="str">
        <f>'6.Procurement Annex'!B113</f>
        <v>F.1.5.a</v>
      </c>
      <c r="C49" s="4" t="str">
        <f>'6.Procurement Annex'!C113</f>
        <v>Spray Pumps &amp; accessories</v>
      </c>
      <c r="D49" s="70">
        <f>'6.Procurement Annex'!K113</f>
        <v>0</v>
      </c>
      <c r="E49" s="4">
        <f>'6.Procurement Annex'!L113</f>
        <v>0</v>
      </c>
      <c r="F49" s="125">
        <f>'6.Procurement Annex'!M113</f>
        <v>0</v>
      </c>
      <c r="G49" s="4">
        <f>'6.Procurement Annex'!N113</f>
        <v>0</v>
      </c>
      <c r="H49" s="125">
        <f>'6.Procurement Annex'!O113</f>
        <v>0</v>
      </c>
      <c r="I49" s="70">
        <f>'6.Procurement Annex'!P113</f>
        <v>0</v>
      </c>
      <c r="J49" s="70"/>
      <c r="K49" s="125"/>
      <c r="L49" s="96"/>
      <c r="M49" s="96"/>
      <c r="N49" s="96"/>
      <c r="O49" s="96"/>
      <c r="P49" s="96"/>
      <c r="Q49" s="96"/>
      <c r="R49" s="96"/>
      <c r="S49" s="96"/>
      <c r="T49" s="96"/>
      <c r="U49" s="96"/>
      <c r="V49" s="96"/>
      <c r="W49" s="96"/>
      <c r="X49" s="96"/>
      <c r="Y49" s="96"/>
      <c r="Z49" s="96"/>
    </row>
    <row r="50" spans="1:26" ht="11.25" customHeight="1">
      <c r="A50" s="4" t="str">
        <f>'6.Procurement Annex'!A114</f>
        <v>6.1.2.2.3</v>
      </c>
      <c r="B50" s="4" t="str">
        <f>'6.Procurement Annex'!B114</f>
        <v>F.2.1.f</v>
      </c>
      <c r="C50" s="4" t="str">
        <f>'6.Procurement Annex'!C114</f>
        <v>Non-Health Equipment (NHP) - GFATM</v>
      </c>
      <c r="D50" s="70">
        <f>'6.Procurement Annex'!K114</f>
        <v>0</v>
      </c>
      <c r="E50" s="4">
        <f>'6.Procurement Annex'!L114</f>
        <v>0</v>
      </c>
      <c r="F50" s="125">
        <f>'6.Procurement Annex'!M114</f>
        <v>0</v>
      </c>
      <c r="G50" s="4">
        <f>'6.Procurement Annex'!N114</f>
        <v>0</v>
      </c>
      <c r="H50" s="125">
        <f>'6.Procurement Annex'!O114</f>
        <v>0</v>
      </c>
      <c r="I50" s="70">
        <f>'6.Procurement Annex'!P114</f>
        <v>0</v>
      </c>
      <c r="J50" s="70"/>
      <c r="K50" s="125"/>
      <c r="L50" s="96"/>
      <c r="M50" s="96"/>
      <c r="N50" s="96"/>
      <c r="O50" s="96"/>
      <c r="P50" s="96"/>
      <c r="Q50" s="96"/>
      <c r="R50" s="96"/>
      <c r="S50" s="96"/>
      <c r="T50" s="96"/>
      <c r="U50" s="96"/>
      <c r="V50" s="96"/>
      <c r="W50" s="96"/>
      <c r="X50" s="96"/>
      <c r="Y50" s="96"/>
      <c r="Z50" s="96"/>
    </row>
    <row r="51" spans="1:26" ht="11.25" customHeight="1">
      <c r="A51" s="4" t="str">
        <f>'6.Procurement Annex'!A115</f>
        <v>6.1.2.2.4</v>
      </c>
      <c r="B51" s="4"/>
      <c r="C51" s="4" t="str">
        <f>'6.Procurement Annex'!C115</f>
        <v>Logistic for Entomological Lab Strengthening and others under MVCR</v>
      </c>
      <c r="D51" s="70">
        <f>'6.Procurement Annex'!K115</f>
        <v>0</v>
      </c>
      <c r="E51" s="4">
        <f>'6.Procurement Annex'!L115</f>
        <v>0</v>
      </c>
      <c r="F51" s="125">
        <f>'6.Procurement Annex'!M115</f>
        <v>0</v>
      </c>
      <c r="G51" s="4">
        <f>'6.Procurement Annex'!N115</f>
        <v>0</v>
      </c>
      <c r="H51" s="125">
        <f>'6.Procurement Annex'!O115</f>
        <v>0</v>
      </c>
      <c r="I51" s="70">
        <f>'6.Procurement Annex'!P115</f>
        <v>0</v>
      </c>
      <c r="J51" s="70"/>
      <c r="K51" s="125"/>
      <c r="L51" s="96"/>
      <c r="M51" s="96"/>
      <c r="N51" s="96"/>
      <c r="O51" s="96"/>
      <c r="P51" s="96"/>
      <c r="Q51" s="96"/>
      <c r="R51" s="96"/>
      <c r="S51" s="96"/>
      <c r="T51" s="96"/>
      <c r="U51" s="96"/>
      <c r="V51" s="96"/>
      <c r="W51" s="96"/>
      <c r="X51" s="96"/>
      <c r="Y51" s="96"/>
      <c r="Z51" s="96"/>
    </row>
    <row r="52" spans="1:26" ht="11.25" customHeight="1">
      <c r="A52" s="4" t="str">
        <f>'6.Procurement Annex'!A116</f>
        <v>6.1.2.2.5</v>
      </c>
      <c r="B52" s="4"/>
      <c r="C52" s="4" t="str">
        <f>'6.Procurement Annex'!C116</f>
        <v>Any other equipment (please specify)</v>
      </c>
      <c r="D52" s="70">
        <f>'6.Procurement Annex'!K116</f>
        <v>0</v>
      </c>
      <c r="E52" s="4">
        <f>'6.Procurement Annex'!L116</f>
        <v>0</v>
      </c>
      <c r="F52" s="125">
        <f>'6.Procurement Annex'!M116</f>
        <v>0</v>
      </c>
      <c r="G52" s="4">
        <f>'6.Procurement Annex'!N116</f>
        <v>0</v>
      </c>
      <c r="H52" s="125">
        <f>'6.Procurement Annex'!O116</f>
        <v>0</v>
      </c>
      <c r="I52" s="70">
        <f>'6.Procurement Annex'!P116</f>
        <v>0</v>
      </c>
      <c r="J52" s="70"/>
      <c r="K52" s="125"/>
      <c r="L52" s="96"/>
      <c r="M52" s="96"/>
      <c r="N52" s="96"/>
      <c r="O52" s="96"/>
      <c r="P52" s="96"/>
      <c r="Q52" s="96"/>
      <c r="R52" s="96"/>
      <c r="S52" s="96"/>
      <c r="T52" s="96"/>
      <c r="U52" s="96"/>
      <c r="V52" s="96"/>
      <c r="W52" s="96"/>
      <c r="X52" s="96"/>
      <c r="Y52" s="96"/>
      <c r="Z52" s="96"/>
    </row>
    <row r="53" spans="1:26" ht="11.25" customHeight="1">
      <c r="A53" s="78" t="s">
        <v>2446</v>
      </c>
      <c r="B53" s="78"/>
      <c r="C53" s="78" t="s">
        <v>2469</v>
      </c>
      <c r="D53" s="204"/>
      <c r="E53" s="116"/>
      <c r="F53" s="652"/>
      <c r="G53" s="116"/>
      <c r="H53" s="265">
        <f t="shared" ref="H53:H54" si="4">H54</f>
        <v>0</v>
      </c>
      <c r="I53" s="204"/>
      <c r="J53" s="204"/>
      <c r="K53" s="265">
        <f t="shared" ref="K53:K54" si="5">K54</f>
        <v>0</v>
      </c>
      <c r="L53" s="96"/>
      <c r="M53" s="96"/>
      <c r="N53" s="96"/>
      <c r="O53" s="96"/>
      <c r="P53" s="96"/>
      <c r="Q53" s="96"/>
      <c r="R53" s="96"/>
      <c r="S53" s="96"/>
      <c r="T53" s="96"/>
      <c r="U53" s="96"/>
      <c r="V53" s="96"/>
      <c r="W53" s="96"/>
      <c r="X53" s="96"/>
      <c r="Y53" s="96"/>
      <c r="Z53" s="96"/>
    </row>
    <row r="54" spans="1:26" ht="11.25" customHeight="1">
      <c r="A54" s="269" t="str">
        <f>'6.Procurement Annex'!A138</f>
        <v>6.1.3.2</v>
      </c>
      <c r="B54" s="269"/>
      <c r="C54" s="269" t="str">
        <f>'6.Procurement Annex'!C138</f>
        <v>Maintenance of Other equipment (please specify)</v>
      </c>
      <c r="D54" s="274"/>
      <c r="E54" s="269"/>
      <c r="F54" s="310"/>
      <c r="G54" s="269"/>
      <c r="H54" s="310">
        <f t="shared" si="4"/>
        <v>0</v>
      </c>
      <c r="I54" s="274"/>
      <c r="J54" s="274"/>
      <c r="K54" s="310">
        <f t="shared" si="5"/>
        <v>0</v>
      </c>
      <c r="L54" s="96"/>
      <c r="M54" s="96"/>
      <c r="N54" s="96"/>
      <c r="O54" s="96"/>
      <c r="P54" s="96"/>
      <c r="Q54" s="96"/>
      <c r="R54" s="96"/>
      <c r="S54" s="96"/>
      <c r="T54" s="96"/>
      <c r="U54" s="96"/>
      <c r="V54" s="96"/>
      <c r="W54" s="96"/>
      <c r="X54" s="96"/>
      <c r="Y54" s="96"/>
      <c r="Z54" s="96"/>
    </row>
    <row r="55" spans="1:26" ht="11.25" customHeight="1">
      <c r="A55" s="4" t="str">
        <f>'6.Procurement Annex'!A139</f>
        <v>6.1.3.2.1</v>
      </c>
      <c r="B55" s="4"/>
      <c r="C55" s="4" t="str">
        <f>'6.Procurement Annex'!C139</f>
        <v>Maintenance of Microscope</v>
      </c>
      <c r="D55" s="70">
        <f>'6.Procurement Annex'!K139</f>
        <v>0</v>
      </c>
      <c r="E55" s="70">
        <f>'6.Procurement Annex'!L139</f>
        <v>0</v>
      </c>
      <c r="F55" s="71">
        <f>'6.Procurement Annex'!M139</f>
        <v>0</v>
      </c>
      <c r="G55" s="71">
        <f>'6.Procurement Annex'!N139</f>
        <v>0</v>
      </c>
      <c r="H55" s="71">
        <f>'6.Procurement Annex'!O139</f>
        <v>0</v>
      </c>
      <c r="I55" s="70">
        <f>'6.Procurement Annex'!P139</f>
        <v>0</v>
      </c>
      <c r="J55" s="70"/>
      <c r="K55" s="125"/>
      <c r="L55" s="96"/>
      <c r="M55" s="96"/>
      <c r="N55" s="96"/>
      <c r="O55" s="96"/>
      <c r="P55" s="96"/>
      <c r="Q55" s="96"/>
      <c r="R55" s="96"/>
      <c r="S55" s="96"/>
      <c r="T55" s="96"/>
      <c r="U55" s="96"/>
      <c r="V55" s="96"/>
      <c r="W55" s="96"/>
      <c r="X55" s="96"/>
      <c r="Y55" s="96"/>
      <c r="Z55" s="96"/>
    </row>
    <row r="56" spans="1:26" ht="11.25" customHeight="1">
      <c r="A56" s="67">
        <f>'6.Procurement Annex'!A141</f>
        <v>6.2</v>
      </c>
      <c r="B56" s="67"/>
      <c r="C56" s="67" t="str">
        <f>'6.Procurement Annex'!C141</f>
        <v xml:space="preserve">Procurement of Drugs and supplies </v>
      </c>
      <c r="D56" s="110"/>
      <c r="E56" s="110"/>
      <c r="F56" s="112"/>
      <c r="G56" s="110"/>
      <c r="H56" s="68">
        <f>H57</f>
        <v>47.95</v>
      </c>
      <c r="I56" s="110"/>
      <c r="J56" s="110"/>
      <c r="K56" s="68">
        <f>K57</f>
        <v>0</v>
      </c>
      <c r="L56" s="96"/>
      <c r="M56" s="96"/>
      <c r="N56" s="96"/>
      <c r="O56" s="96"/>
      <c r="P56" s="96"/>
      <c r="Q56" s="96"/>
      <c r="R56" s="96"/>
      <c r="S56" s="96"/>
      <c r="T56" s="96"/>
      <c r="U56" s="96"/>
      <c r="V56" s="96"/>
      <c r="W56" s="96"/>
      <c r="X56" s="96"/>
      <c r="Y56" s="96"/>
      <c r="Z56" s="96"/>
    </row>
    <row r="57" spans="1:26" ht="11.25" customHeight="1">
      <c r="A57" s="78" t="str">
        <f>'6.Procurement Annex'!A201</f>
        <v>6.2.12</v>
      </c>
      <c r="B57" s="78"/>
      <c r="C57" s="78" t="str">
        <f>'6.Procurement Annex'!C201</f>
        <v>Drugs &amp; supplies for NVBDCP</v>
      </c>
      <c r="D57" s="204"/>
      <c r="E57" s="116"/>
      <c r="F57" s="652"/>
      <c r="G57" s="116"/>
      <c r="H57" s="265">
        <f>SUM(H58:H74)</f>
        <v>47.95</v>
      </c>
      <c r="I57" s="204"/>
      <c r="J57" s="204"/>
      <c r="K57" s="265">
        <f>SUM(K58:K74)</f>
        <v>0</v>
      </c>
      <c r="L57" s="96"/>
      <c r="M57" s="96"/>
      <c r="N57" s="96"/>
      <c r="O57" s="96"/>
      <c r="P57" s="96"/>
      <c r="Q57" s="96"/>
      <c r="R57" s="96"/>
      <c r="S57" s="96"/>
      <c r="T57" s="96"/>
      <c r="U57" s="96"/>
      <c r="V57" s="96"/>
      <c r="W57" s="96"/>
      <c r="X57" s="96"/>
      <c r="Y57" s="96"/>
      <c r="Z57" s="96"/>
    </row>
    <row r="58" spans="1:26" ht="11.25" customHeight="1">
      <c r="A58" s="4" t="str">
        <f>'6.Procurement Annex'!A202</f>
        <v>6.2.12.1</v>
      </c>
      <c r="B58" s="4" t="str">
        <f>'6.Procurement Annex'!B202</f>
        <v>B.16.2.11.3.a</v>
      </c>
      <c r="C58" s="4" t="str">
        <f>'6.Procurement Annex'!C202</f>
        <v>Chloroquine phosphate tablets</v>
      </c>
      <c r="D58" s="70" t="str">
        <f>'6.Procurement Annex'!K202</f>
        <v>Per Annum</v>
      </c>
      <c r="E58" s="4">
        <f>'6.Procurement Annex'!L202</f>
        <v>50000</v>
      </c>
      <c r="F58" s="125">
        <f>'6.Procurement Annex'!M202</f>
        <v>0.5</v>
      </c>
      <c r="G58" s="4">
        <f>'6.Procurement Annex'!N202</f>
        <v>1</v>
      </c>
      <c r="H58" s="125">
        <f>'6.Procurement Annex'!O202</f>
        <v>0.5</v>
      </c>
      <c r="I58" s="70" t="str">
        <f>'6.Procurement Annex'!P202</f>
        <v>Detailed annexure attached</v>
      </c>
      <c r="J58" s="70"/>
      <c r="K58" s="125"/>
      <c r="L58" s="96"/>
      <c r="M58" s="96"/>
      <c r="N58" s="96"/>
      <c r="O58" s="96"/>
      <c r="P58" s="96"/>
      <c r="Q58" s="96"/>
      <c r="R58" s="96"/>
      <c r="S58" s="96"/>
      <c r="T58" s="96"/>
      <c r="U58" s="96"/>
      <c r="V58" s="96"/>
      <c r="W58" s="96"/>
      <c r="X58" s="96"/>
      <c r="Y58" s="96"/>
      <c r="Z58" s="96"/>
    </row>
    <row r="59" spans="1:26" ht="11.25" customHeight="1">
      <c r="A59" s="4" t="str">
        <f>'6.Procurement Annex'!A203</f>
        <v>6.2.12.2</v>
      </c>
      <c r="B59" s="4" t="str">
        <f>'6.Procurement Annex'!B203</f>
        <v>B.16.2.11.3.b</v>
      </c>
      <c r="C59" s="4" t="str">
        <f>'6.Procurement Annex'!C203</f>
        <v>Primaquine tablets 2.5 mg</v>
      </c>
      <c r="D59" s="70" t="str">
        <f>'6.Procurement Annex'!K203</f>
        <v>Per Annum</v>
      </c>
      <c r="E59" s="4">
        <f>'6.Procurement Annex'!L203</f>
        <v>25000</v>
      </c>
      <c r="F59" s="125">
        <f>'6.Procurement Annex'!M203</f>
        <v>0.25</v>
      </c>
      <c r="G59" s="4">
        <f>'6.Procurement Annex'!N203</f>
        <v>1</v>
      </c>
      <c r="H59" s="125">
        <f>'6.Procurement Annex'!O203</f>
        <v>0.25</v>
      </c>
      <c r="I59" s="70" t="str">
        <f>'6.Procurement Annex'!P203</f>
        <v>Detailed annexure attached</v>
      </c>
      <c r="J59" s="70"/>
      <c r="K59" s="125"/>
      <c r="L59" s="96"/>
      <c r="M59" s="96"/>
      <c r="N59" s="96"/>
      <c r="O59" s="96"/>
      <c r="P59" s="96"/>
      <c r="Q59" s="96"/>
      <c r="R59" s="96"/>
      <c r="S59" s="96"/>
      <c r="T59" s="96"/>
      <c r="U59" s="96"/>
      <c r="V59" s="96"/>
      <c r="W59" s="96"/>
      <c r="X59" s="96"/>
      <c r="Y59" s="96"/>
      <c r="Z59" s="96"/>
    </row>
    <row r="60" spans="1:26" ht="11.25" customHeight="1">
      <c r="A60" s="4" t="str">
        <f>'6.Procurement Annex'!A204</f>
        <v>6.2.12.3</v>
      </c>
      <c r="B60" s="4" t="str">
        <f>'6.Procurement Annex'!B204</f>
        <v>B.16.2.11.3.c</v>
      </c>
      <c r="C60" s="4" t="str">
        <f>'6.Procurement Annex'!C204</f>
        <v>Primaquine tablets 7.5 mg</v>
      </c>
      <c r="D60" s="70" t="str">
        <f>'6.Procurement Annex'!K204</f>
        <v>Per Annum</v>
      </c>
      <c r="E60" s="4">
        <f>'6.Procurement Annex'!L204</f>
        <v>200000</v>
      </c>
      <c r="F60" s="125">
        <f>'6.Procurement Annex'!M204</f>
        <v>2</v>
      </c>
      <c r="G60" s="4">
        <f>'6.Procurement Annex'!N204</f>
        <v>1</v>
      </c>
      <c r="H60" s="125">
        <f>'6.Procurement Annex'!O204</f>
        <v>2</v>
      </c>
      <c r="I60" s="70" t="str">
        <f>'6.Procurement Annex'!P204</f>
        <v>Detailed annexure attached</v>
      </c>
      <c r="J60" s="70"/>
      <c r="K60" s="125"/>
      <c r="L60" s="96"/>
      <c r="M60" s="96"/>
      <c r="N60" s="96"/>
      <c r="O60" s="96"/>
      <c r="P60" s="96"/>
      <c r="Q60" s="96"/>
      <c r="R60" s="96"/>
      <c r="S60" s="96"/>
      <c r="T60" s="96"/>
      <c r="U60" s="96"/>
      <c r="V60" s="96"/>
      <c r="W60" s="96"/>
      <c r="X60" s="96"/>
      <c r="Y60" s="96"/>
      <c r="Z60" s="96"/>
    </row>
    <row r="61" spans="1:26" ht="11.25" customHeight="1">
      <c r="A61" s="4" t="str">
        <f>'6.Procurement Annex'!A205</f>
        <v>6.2.12.4</v>
      </c>
      <c r="B61" s="4" t="str">
        <f>'6.Procurement Annex'!B205</f>
        <v>B.16.2.11.3.d</v>
      </c>
      <c r="C61" s="4" t="str">
        <f>'6.Procurement Annex'!C205</f>
        <v>Quinine sulphate tablets</v>
      </c>
      <c r="D61" s="70">
        <f>'6.Procurement Annex'!K205</f>
        <v>0</v>
      </c>
      <c r="E61" s="4">
        <f>'6.Procurement Annex'!L205</f>
        <v>0</v>
      </c>
      <c r="F61" s="125">
        <f>'6.Procurement Annex'!M205</f>
        <v>0</v>
      </c>
      <c r="G61" s="4">
        <f>'6.Procurement Annex'!N205</f>
        <v>0</v>
      </c>
      <c r="H61" s="125">
        <f>'6.Procurement Annex'!O205</f>
        <v>0</v>
      </c>
      <c r="I61" s="70">
        <f>'6.Procurement Annex'!P205</f>
        <v>0</v>
      </c>
      <c r="J61" s="70"/>
      <c r="K61" s="125"/>
      <c r="L61" s="96"/>
      <c r="M61" s="96"/>
      <c r="N61" s="96"/>
      <c r="O61" s="96"/>
      <c r="P61" s="96"/>
      <c r="Q61" s="96"/>
      <c r="R61" s="96"/>
      <c r="S61" s="96"/>
      <c r="T61" s="96"/>
      <c r="U61" s="96"/>
      <c r="V61" s="96"/>
      <c r="W61" s="96"/>
      <c r="X61" s="96"/>
      <c r="Y61" s="96"/>
      <c r="Z61" s="96"/>
    </row>
    <row r="62" spans="1:26" ht="11.25" customHeight="1">
      <c r="A62" s="4" t="str">
        <f>'6.Procurement Annex'!A206</f>
        <v>6.2.12.5</v>
      </c>
      <c r="B62" s="4" t="str">
        <f>'6.Procurement Annex'!B206</f>
        <v>B.16.2.11.3.e</v>
      </c>
      <c r="C62" s="4" t="str">
        <f>'6.Procurement Annex'!C206</f>
        <v>Quinine Injections and Artesunate Injection</v>
      </c>
      <c r="D62" s="70">
        <f>'6.Procurement Annex'!K206</f>
        <v>0</v>
      </c>
      <c r="E62" s="4">
        <f>'6.Procurement Annex'!L206</f>
        <v>0</v>
      </c>
      <c r="F62" s="125">
        <f>'6.Procurement Annex'!M206</f>
        <v>0</v>
      </c>
      <c r="G62" s="4">
        <f>'6.Procurement Annex'!N206</f>
        <v>0</v>
      </c>
      <c r="H62" s="125">
        <f>'6.Procurement Annex'!O206</f>
        <v>0</v>
      </c>
      <c r="I62" s="70">
        <f>'6.Procurement Annex'!P206</f>
        <v>0</v>
      </c>
      <c r="J62" s="70"/>
      <c r="K62" s="125"/>
      <c r="L62" s="96"/>
      <c r="M62" s="96"/>
      <c r="N62" s="96"/>
      <c r="O62" s="96"/>
      <c r="P62" s="96"/>
      <c r="Q62" s="96"/>
      <c r="R62" s="96"/>
      <c r="S62" s="96"/>
      <c r="T62" s="96"/>
      <c r="U62" s="96"/>
      <c r="V62" s="96"/>
      <c r="W62" s="96"/>
      <c r="X62" s="96"/>
      <c r="Y62" s="96"/>
      <c r="Z62" s="96"/>
    </row>
    <row r="63" spans="1:26" ht="11.25" customHeight="1">
      <c r="A63" s="4" t="str">
        <f>'6.Procurement Annex'!A207</f>
        <v>6.2.12.6</v>
      </c>
      <c r="B63" s="4" t="str">
        <f>'6.Procurement Annex'!B207</f>
        <v>B.16.2.11.3.f</v>
      </c>
      <c r="C63" s="4" t="str">
        <f>'6.Procurement Annex'!C207</f>
        <v>DEC 100 mg tablets</v>
      </c>
      <c r="D63" s="70">
        <f>'6.Procurement Annex'!K207</f>
        <v>0</v>
      </c>
      <c r="E63" s="4">
        <f>'6.Procurement Annex'!L207</f>
        <v>0</v>
      </c>
      <c r="F63" s="125">
        <f>'6.Procurement Annex'!M207</f>
        <v>0</v>
      </c>
      <c r="G63" s="4">
        <f>'6.Procurement Annex'!N207</f>
        <v>0</v>
      </c>
      <c r="H63" s="125">
        <f>'6.Procurement Annex'!O207</f>
        <v>0</v>
      </c>
      <c r="I63" s="70">
        <f>'6.Procurement Annex'!P207</f>
        <v>0</v>
      </c>
      <c r="J63" s="70"/>
      <c r="K63" s="125"/>
      <c r="L63" s="96"/>
      <c r="M63" s="96"/>
      <c r="N63" s="96"/>
      <c r="O63" s="96"/>
      <c r="P63" s="96"/>
      <c r="Q63" s="96"/>
      <c r="R63" s="96"/>
      <c r="S63" s="96"/>
      <c r="T63" s="96"/>
      <c r="U63" s="96"/>
      <c r="V63" s="96"/>
      <c r="W63" s="96"/>
      <c r="X63" s="96"/>
      <c r="Y63" s="96"/>
      <c r="Z63" s="96"/>
    </row>
    <row r="64" spans="1:26" ht="11.25" customHeight="1">
      <c r="A64" s="4" t="str">
        <f>'6.Procurement Annex'!A208</f>
        <v>6.2.12.7</v>
      </c>
      <c r="B64" s="4" t="str">
        <f>'6.Procurement Annex'!B208</f>
        <v>B.16.2.11.3.g</v>
      </c>
      <c r="C64" s="4" t="str">
        <f>'6.Procurement Annex'!C208</f>
        <v>Albendazole 400 mg tablets</v>
      </c>
      <c r="D64" s="70">
        <f>'6.Procurement Annex'!K208</f>
        <v>0</v>
      </c>
      <c r="E64" s="4">
        <f>'6.Procurement Annex'!L208</f>
        <v>0</v>
      </c>
      <c r="F64" s="125">
        <f>'6.Procurement Annex'!M208</f>
        <v>0</v>
      </c>
      <c r="G64" s="4">
        <f>'6.Procurement Annex'!N208</f>
        <v>0</v>
      </c>
      <c r="H64" s="125">
        <f>'6.Procurement Annex'!O208</f>
        <v>0</v>
      </c>
      <c r="I64" s="70">
        <f>'6.Procurement Annex'!P208</f>
        <v>0</v>
      </c>
      <c r="J64" s="70"/>
      <c r="K64" s="125"/>
      <c r="L64" s="96"/>
      <c r="M64" s="96"/>
      <c r="N64" s="96"/>
      <c r="O64" s="96"/>
      <c r="P64" s="96"/>
      <c r="Q64" s="96"/>
      <c r="R64" s="96"/>
      <c r="S64" s="96"/>
      <c r="T64" s="96"/>
      <c r="U64" s="96"/>
      <c r="V64" s="96"/>
      <c r="W64" s="96"/>
      <c r="X64" s="96"/>
      <c r="Y64" s="96"/>
      <c r="Z64" s="96"/>
    </row>
    <row r="65" spans="1:26" ht="11.25" customHeight="1">
      <c r="A65" s="4" t="str">
        <f>'6.Procurement Annex'!A209</f>
        <v>6.2.12.8</v>
      </c>
      <c r="B65" s="4" t="str">
        <f>'6.Procurement Annex'!B209</f>
        <v>B.16.2.11.3.h</v>
      </c>
      <c r="C65" s="4" t="str">
        <f>'6.Procurement Annex'!C209</f>
        <v>Dengue NS1 antigen kit</v>
      </c>
      <c r="D65" s="70" t="str">
        <f>'6.Procurement Annex'!K209</f>
        <v>Per Annum</v>
      </c>
      <c r="E65" s="4">
        <f>'6.Procurement Annex'!L209</f>
        <v>815000</v>
      </c>
      <c r="F65" s="125">
        <f>'6.Procurement Annex'!M209</f>
        <v>8.15</v>
      </c>
      <c r="G65" s="4">
        <f>'6.Procurement Annex'!N209</f>
        <v>1</v>
      </c>
      <c r="H65" s="125">
        <f>'6.Procurement Annex'!O209</f>
        <v>8.15</v>
      </c>
      <c r="I65" s="70" t="str">
        <f>'6.Procurement Annex'!P209</f>
        <v>NS1 ELISA kits for early detection of dengue cases</v>
      </c>
      <c r="J65" s="70"/>
      <c r="K65" s="125"/>
      <c r="L65" s="96"/>
      <c r="M65" s="96"/>
      <c r="N65" s="96"/>
      <c r="O65" s="96"/>
      <c r="P65" s="96"/>
      <c r="Q65" s="96"/>
      <c r="R65" s="96"/>
      <c r="S65" s="96"/>
      <c r="T65" s="96"/>
      <c r="U65" s="96"/>
      <c r="V65" s="96"/>
      <c r="W65" s="96"/>
      <c r="X65" s="96"/>
      <c r="Y65" s="96"/>
      <c r="Z65" s="96"/>
    </row>
    <row r="66" spans="1:26" ht="11.25" customHeight="1">
      <c r="A66" s="4" t="str">
        <f>'6.Procurement Annex'!A210</f>
        <v>6.2.12.9</v>
      </c>
      <c r="B66" s="4" t="str">
        <f>'6.Procurement Annex'!B210</f>
        <v>B.16.2.11.3.i</v>
      </c>
      <c r="C66" s="4" t="str">
        <f>'6.Procurement Annex'!C210</f>
        <v>Temephos, Bti (AS) / Bti (wp) (for polluted &amp; non polluted water)</v>
      </c>
      <c r="D66" s="70" t="str">
        <f>'6.Procurement Annex'!K210</f>
        <v>Per Annum</v>
      </c>
      <c r="E66" s="4">
        <f>'6.Procurement Annex'!L210</f>
        <v>500000</v>
      </c>
      <c r="F66" s="125">
        <f>'6.Procurement Annex'!M210</f>
        <v>5</v>
      </c>
      <c r="G66" s="4">
        <f>'6.Procurement Annex'!N210</f>
        <v>1</v>
      </c>
      <c r="H66" s="125">
        <f>'6.Procurement Annex'!O210</f>
        <v>5</v>
      </c>
      <c r="I66" s="70" t="str">
        <f>'6.Procurement Annex'!P210</f>
        <v>Detailed annexure attached</v>
      </c>
      <c r="J66" s="70"/>
      <c r="K66" s="125"/>
      <c r="L66" s="96"/>
      <c r="M66" s="96"/>
      <c r="N66" s="96"/>
      <c r="O66" s="96"/>
      <c r="P66" s="96"/>
      <c r="Q66" s="96"/>
      <c r="R66" s="96"/>
      <c r="S66" s="96"/>
      <c r="T66" s="96"/>
      <c r="U66" s="96"/>
      <c r="V66" s="96"/>
      <c r="W66" s="96"/>
      <c r="X66" s="96"/>
      <c r="Y66" s="96"/>
      <c r="Z66" s="96"/>
    </row>
    <row r="67" spans="1:26" ht="11.25" customHeight="1">
      <c r="A67" s="4" t="str">
        <f>'6.Procurement Annex'!A211</f>
        <v>6.2.12.10</v>
      </c>
      <c r="B67" s="4" t="str">
        <f>'6.Procurement Annex'!B211</f>
        <v>B.16.2.11.3.j</v>
      </c>
      <c r="C67" s="4" t="str">
        <f>'6.Procurement Annex'!C211</f>
        <v>Pyrethrum extract 2% for spare spray</v>
      </c>
      <c r="D67" s="70" t="str">
        <f>'6.Procurement Annex'!K211</f>
        <v>Per Annum</v>
      </c>
      <c r="E67" s="4">
        <f>'6.Procurement Annex'!L211</f>
        <v>500000</v>
      </c>
      <c r="F67" s="125">
        <f>'6.Procurement Annex'!M211</f>
        <v>5</v>
      </c>
      <c r="G67" s="4">
        <f>'6.Procurement Annex'!N211</f>
        <v>1</v>
      </c>
      <c r="H67" s="125">
        <f>'6.Procurement Annex'!O211</f>
        <v>5</v>
      </c>
      <c r="I67" s="70" t="str">
        <f>'6.Procurement Annex'!P211</f>
        <v>Detailed annexure attached</v>
      </c>
      <c r="J67" s="70"/>
      <c r="K67" s="125"/>
      <c r="L67" s="96"/>
      <c r="M67" s="96"/>
      <c r="N67" s="96"/>
      <c r="O67" s="96"/>
      <c r="P67" s="96"/>
      <c r="Q67" s="96"/>
      <c r="R67" s="96"/>
      <c r="S67" s="96"/>
      <c r="T67" s="96"/>
      <c r="U67" s="96"/>
      <c r="V67" s="96"/>
      <c r="W67" s="96"/>
      <c r="X67" s="96"/>
      <c r="Y67" s="96"/>
      <c r="Z67" s="96"/>
    </row>
    <row r="68" spans="1:26" ht="11.25" customHeight="1">
      <c r="A68" s="4" t="str">
        <f>'6.Procurement Annex'!A212</f>
        <v>6.2.12.11</v>
      </c>
      <c r="B68" s="4" t="str">
        <f>'6.Procurement Annex'!B212</f>
        <v>B.16.2.11.3.k</v>
      </c>
      <c r="C68" s="4" t="str">
        <f>'6.Procurement Annex'!C212</f>
        <v>ACT ( For Non Project states)</v>
      </c>
      <c r="D68" s="70" t="str">
        <f>'6.Procurement Annex'!K212</f>
        <v>Per Annum</v>
      </c>
      <c r="E68" s="4">
        <f>'6.Procurement Annex'!L212</f>
        <v>590000</v>
      </c>
      <c r="F68" s="125">
        <f>'6.Procurement Annex'!M212</f>
        <v>5.9</v>
      </c>
      <c r="G68" s="4">
        <f>'6.Procurement Annex'!N212</f>
        <v>1</v>
      </c>
      <c r="H68" s="125">
        <f>'6.Procurement Annex'!O212</f>
        <v>5.9</v>
      </c>
      <c r="I68" s="70" t="str">
        <f>'6.Procurement Annex'!P212</f>
        <v>Detailed annexure attached</v>
      </c>
      <c r="J68" s="70"/>
      <c r="K68" s="125"/>
      <c r="L68" s="96"/>
      <c r="M68" s="96"/>
      <c r="N68" s="96"/>
      <c r="O68" s="96"/>
      <c r="P68" s="96"/>
      <c r="Q68" s="96"/>
      <c r="R68" s="96"/>
      <c r="S68" s="96"/>
      <c r="T68" s="96"/>
      <c r="U68" s="96"/>
      <c r="V68" s="96"/>
      <c r="W68" s="96"/>
      <c r="X68" s="96"/>
      <c r="Y68" s="96"/>
      <c r="Z68" s="96"/>
    </row>
    <row r="69" spans="1:26" ht="11.25" customHeight="1">
      <c r="A69" s="4" t="str">
        <f>'6.Procurement Annex'!A213</f>
        <v>6.2.12.12</v>
      </c>
      <c r="B69" s="4" t="str">
        <f>'6.Procurement Annex'!B213</f>
        <v>B.16.2.11.3.l</v>
      </c>
      <c r="C69" s="4" t="str">
        <f>'6.Procurement Annex'!C213</f>
        <v>RDT Malaria – bi-valent (For Non Project states)</v>
      </c>
      <c r="D69" s="70" t="str">
        <f>'6.Procurement Annex'!K213</f>
        <v>Per Annum</v>
      </c>
      <c r="E69" s="4">
        <f>'6.Procurement Annex'!L213</f>
        <v>460000</v>
      </c>
      <c r="F69" s="125">
        <f>'6.Procurement Annex'!M213</f>
        <v>4.5999999999999996</v>
      </c>
      <c r="G69" s="4">
        <f>'6.Procurement Annex'!N213</f>
        <v>1</v>
      </c>
      <c r="H69" s="125">
        <f>'6.Procurement Annex'!O213</f>
        <v>4.5999999999999996</v>
      </c>
      <c r="I69" s="70" t="str">
        <f>'6.Procurement Annex'!P213</f>
        <v>Detailed annexure attached</v>
      </c>
      <c r="J69" s="70"/>
      <c r="K69" s="125"/>
      <c r="L69" s="96"/>
      <c r="M69" s="96"/>
      <c r="N69" s="96"/>
      <c r="O69" s="96"/>
      <c r="P69" s="96"/>
      <c r="Q69" s="96"/>
      <c r="R69" s="96"/>
      <c r="S69" s="96"/>
      <c r="T69" s="96"/>
      <c r="U69" s="96"/>
      <c r="V69" s="96"/>
      <c r="W69" s="96"/>
      <c r="X69" s="96"/>
      <c r="Y69" s="96"/>
      <c r="Z69" s="96"/>
    </row>
    <row r="70" spans="1:26" ht="11.25" customHeight="1">
      <c r="A70" s="4" t="str">
        <f>'6.Procurement Annex'!A214</f>
        <v>6.2.12.13</v>
      </c>
      <c r="B70" s="4" t="str">
        <f>'6.Procurement Annex'!B214</f>
        <v>F.1.2.b</v>
      </c>
      <c r="C70" s="4" t="str">
        <f>'6.Procurement Annex'!C214</f>
        <v>Test kits (Nos.) to be supplied by GoI (kindly indicate numbers of ELISA based NS1 kit and Mac ELISA Kits required separately)</v>
      </c>
      <c r="D70" s="70" t="str">
        <f>'6.Procurement Annex'!K214</f>
        <v>Per Annum</v>
      </c>
      <c r="E70" s="4">
        <f>'6.Procurement Annex'!L214</f>
        <v>735000</v>
      </c>
      <c r="F70" s="125">
        <f>'6.Procurement Annex'!M214</f>
        <v>7.35</v>
      </c>
      <c r="G70" s="4">
        <f>'6.Procurement Annex'!N214</f>
        <v>1</v>
      </c>
      <c r="H70" s="125">
        <f>'6.Procurement Annex'!O214</f>
        <v>7.35</v>
      </c>
      <c r="I70" s="70" t="str">
        <f>'6.Procurement Annex'!P214</f>
        <v>Detailed annexure attached</v>
      </c>
      <c r="J70" s="70"/>
      <c r="K70" s="125"/>
      <c r="L70" s="96"/>
      <c r="M70" s="96"/>
      <c r="N70" s="96"/>
      <c r="O70" s="96"/>
      <c r="P70" s="96"/>
      <c r="Q70" s="96"/>
      <c r="R70" s="96"/>
      <c r="S70" s="96"/>
      <c r="T70" s="96"/>
      <c r="U70" s="96"/>
      <c r="V70" s="96"/>
      <c r="W70" s="96"/>
      <c r="X70" s="96"/>
      <c r="Y70" s="96"/>
      <c r="Z70" s="96"/>
    </row>
    <row r="71" spans="1:26" ht="11.25" customHeight="1">
      <c r="A71" s="4" t="str">
        <f>'6.Procurement Annex'!A215</f>
        <v>6.2.12.14</v>
      </c>
      <c r="B71" s="4" t="str">
        <f>'6.Procurement Annex'!B215</f>
        <v>F.1.3.e</v>
      </c>
      <c r="C71" s="4" t="str">
        <f>'6.Procurement Annex'!C215</f>
        <v>Procurement of Insecticides (Technical Malathion)</v>
      </c>
      <c r="D71" s="70">
        <f>'6.Procurement Annex'!K215</f>
        <v>0</v>
      </c>
      <c r="E71" s="4">
        <f>'6.Procurement Annex'!L215</f>
        <v>0</v>
      </c>
      <c r="F71" s="125">
        <f>'6.Procurement Annex'!M215</f>
        <v>0</v>
      </c>
      <c r="G71" s="4">
        <f>'6.Procurement Annex'!N215</f>
        <v>0</v>
      </c>
      <c r="H71" s="125">
        <f>'6.Procurement Annex'!O215</f>
        <v>0</v>
      </c>
      <c r="I71" s="70">
        <f>'6.Procurement Annex'!P215</f>
        <v>0</v>
      </c>
      <c r="J71" s="70"/>
      <c r="K71" s="125"/>
      <c r="L71" s="96"/>
      <c r="M71" s="96"/>
      <c r="N71" s="96"/>
      <c r="O71" s="96"/>
      <c r="P71" s="96"/>
      <c r="Q71" s="96"/>
      <c r="R71" s="96"/>
      <c r="S71" s="96"/>
      <c r="T71" s="96"/>
      <c r="U71" s="96"/>
      <c r="V71" s="96"/>
      <c r="W71" s="96"/>
      <c r="X71" s="96"/>
      <c r="Y71" s="96"/>
      <c r="Z71" s="96"/>
    </row>
    <row r="72" spans="1:26" ht="11.25" customHeight="1">
      <c r="A72" s="4" t="str">
        <f>'6.Procurement Annex'!A216</f>
        <v>6.2.12.15</v>
      </c>
      <c r="B72" s="4" t="str">
        <f>'6.Procurement Annex'!B216</f>
        <v>F.1.3.l</v>
      </c>
      <c r="C72" s="4" t="str">
        <f>'6.Procurement Annex'!C216</f>
        <v>Payment to NIV towards JE kits at Head Quarter</v>
      </c>
      <c r="D72" s="70">
        <f>'6.Procurement Annex'!K216</f>
        <v>0</v>
      </c>
      <c r="E72" s="4">
        <f>'6.Procurement Annex'!L216</f>
        <v>0</v>
      </c>
      <c r="F72" s="125">
        <f>'6.Procurement Annex'!M216</f>
        <v>0</v>
      </c>
      <c r="G72" s="4">
        <f>'6.Procurement Annex'!N216</f>
        <v>0</v>
      </c>
      <c r="H72" s="125">
        <f>'6.Procurement Annex'!O216</f>
        <v>0</v>
      </c>
      <c r="I72" s="70">
        <f>'6.Procurement Annex'!P216</f>
        <v>0</v>
      </c>
      <c r="J72" s="70"/>
      <c r="K72" s="125"/>
      <c r="L72" s="96"/>
      <c r="M72" s="96"/>
      <c r="N72" s="96"/>
      <c r="O72" s="96"/>
      <c r="P72" s="96"/>
      <c r="Q72" s="96"/>
      <c r="R72" s="96"/>
      <c r="S72" s="96"/>
      <c r="T72" s="96"/>
      <c r="U72" s="96"/>
      <c r="V72" s="96"/>
      <c r="W72" s="96"/>
      <c r="X72" s="96"/>
      <c r="Y72" s="96"/>
      <c r="Z72" s="96"/>
    </row>
    <row r="73" spans="1:26" ht="11.25" customHeight="1">
      <c r="A73" s="4" t="str">
        <f>'6.Procurement Annex'!A217</f>
        <v>6.2.12.16</v>
      </c>
      <c r="B73" s="4" t="str">
        <f>'6.Procurement Annex'!B217</f>
        <v>F.2.1.d</v>
      </c>
      <c r="C73" s="4" t="str">
        <f>'6.Procurement Annex'!C217</f>
        <v>Procurement under GFATM</v>
      </c>
      <c r="D73" s="70">
        <f>'6.Procurement Annex'!K217</f>
        <v>0</v>
      </c>
      <c r="E73" s="4">
        <f>'6.Procurement Annex'!L217</f>
        <v>0</v>
      </c>
      <c r="F73" s="125">
        <f>'6.Procurement Annex'!M217</f>
        <v>0</v>
      </c>
      <c r="G73" s="4">
        <f>'6.Procurement Annex'!N217</f>
        <v>0</v>
      </c>
      <c r="H73" s="125">
        <f>'6.Procurement Annex'!O217</f>
        <v>0</v>
      </c>
      <c r="I73" s="70">
        <f>'6.Procurement Annex'!P217</f>
        <v>0</v>
      </c>
      <c r="J73" s="70"/>
      <c r="K73" s="125"/>
      <c r="L73" s="96"/>
      <c r="M73" s="96"/>
      <c r="N73" s="96"/>
      <c r="O73" s="96"/>
      <c r="P73" s="96"/>
      <c r="Q73" s="96"/>
      <c r="R73" s="96"/>
      <c r="S73" s="96"/>
      <c r="T73" s="96"/>
      <c r="U73" s="96"/>
      <c r="V73" s="96"/>
      <c r="W73" s="96"/>
      <c r="X73" s="96"/>
      <c r="Y73" s="96"/>
      <c r="Z73" s="96"/>
    </row>
    <row r="74" spans="1:26" ht="11.25" customHeight="1">
      <c r="A74" s="4" t="str">
        <f>'6.Procurement Annex'!A218</f>
        <v>6.2.12.17</v>
      </c>
      <c r="B74" s="4" t="str">
        <f>'6.Procurement Annex'!B218</f>
        <v>B.16.2.11.3.m</v>
      </c>
      <c r="C74" s="4" t="str">
        <f>'6.Procurement Annex'!C218</f>
        <v>Any other drugs &amp; supplies (please specify)</v>
      </c>
      <c r="D74" s="70" t="str">
        <f>'6.Procurement Annex'!K218</f>
        <v>Per Annum</v>
      </c>
      <c r="E74" s="4">
        <f>'6.Procurement Annex'!L218</f>
        <v>920000</v>
      </c>
      <c r="F74" s="125">
        <f>'6.Procurement Annex'!M218</f>
        <v>9.1999999999999993</v>
      </c>
      <c r="G74" s="4">
        <f>'6.Procurement Annex'!N218</f>
        <v>1</v>
      </c>
      <c r="H74" s="125">
        <f>'6.Procurement Annex'!O218</f>
        <v>9.1999999999999993</v>
      </c>
      <c r="I74" s="70" t="str">
        <f>'6.Procurement Annex'!P218</f>
        <v>1) 1 lakhs for consumables for lymphodema clinic 2) 4 Lakhs for Purchase of 16 Microscopes 3)1 lakh for MLO 4) 1.20 Lakhs for Aqua fog 5) 2 lakhs for cyphenothrim</v>
      </c>
      <c r="J74" s="70"/>
      <c r="K74" s="125"/>
      <c r="L74" s="96"/>
      <c r="M74" s="96"/>
      <c r="N74" s="96"/>
      <c r="O74" s="96"/>
      <c r="P74" s="96"/>
      <c r="Q74" s="96"/>
      <c r="R74" s="96"/>
      <c r="S74" s="96"/>
      <c r="T74" s="96"/>
      <c r="U74" s="96"/>
      <c r="V74" s="96"/>
      <c r="W74" s="96"/>
      <c r="X74" s="96"/>
      <c r="Y74" s="96"/>
      <c r="Z74" s="96"/>
    </row>
    <row r="75" spans="1:26" ht="11.25" customHeight="1">
      <c r="A75" s="64">
        <f>'9.Training Annex'!A6</f>
        <v>9</v>
      </c>
      <c r="B75" s="64"/>
      <c r="C75" s="64" t="str">
        <f>'9.Training Annex'!C6</f>
        <v>Training</v>
      </c>
      <c r="D75" s="107"/>
      <c r="E75" s="107"/>
      <c r="F75" s="1035"/>
      <c r="G75" s="107"/>
      <c r="H75" s="65">
        <f t="shared" ref="H75:H76" si="6">H76</f>
        <v>7.5</v>
      </c>
      <c r="I75" s="107"/>
      <c r="J75" s="107"/>
      <c r="K75" s="65">
        <f t="shared" ref="K75:K76" si="7">K76</f>
        <v>0</v>
      </c>
      <c r="L75" s="96"/>
      <c r="M75" s="96"/>
      <c r="N75" s="96"/>
      <c r="O75" s="96"/>
      <c r="P75" s="96"/>
      <c r="Q75" s="96"/>
      <c r="R75" s="96"/>
      <c r="S75" s="96"/>
      <c r="T75" s="96"/>
      <c r="U75" s="96"/>
      <c r="V75" s="96"/>
      <c r="W75" s="96"/>
      <c r="X75" s="96"/>
      <c r="Y75" s="96"/>
      <c r="Z75" s="96"/>
    </row>
    <row r="76" spans="1:26" ht="11.25" customHeight="1">
      <c r="A76" s="67">
        <f>'9.Training Annex'!A27</f>
        <v>9.5</v>
      </c>
      <c r="B76" s="67"/>
      <c r="C76" s="67" t="str">
        <f>'9.Training Annex'!C27</f>
        <v>Trainings including medical (DNB/CPS)/paramedical/nursing courses</v>
      </c>
      <c r="D76" s="110"/>
      <c r="E76" s="113"/>
      <c r="F76" s="669"/>
      <c r="G76" s="113"/>
      <c r="H76" s="203">
        <f t="shared" si="6"/>
        <v>7.5</v>
      </c>
      <c r="I76" s="110"/>
      <c r="J76" s="110"/>
      <c r="K76" s="203">
        <f t="shared" si="7"/>
        <v>0</v>
      </c>
      <c r="L76" s="96"/>
      <c r="M76" s="96"/>
      <c r="N76" s="96"/>
      <c r="O76" s="96"/>
      <c r="P76" s="96"/>
      <c r="Q76" s="96"/>
      <c r="R76" s="96"/>
      <c r="S76" s="96"/>
      <c r="T76" s="96"/>
      <c r="U76" s="96"/>
      <c r="V76" s="96"/>
      <c r="W76" s="96"/>
      <c r="X76" s="96"/>
      <c r="Y76" s="96"/>
      <c r="Z76" s="96"/>
    </row>
    <row r="77" spans="1:26" ht="11.25" customHeight="1">
      <c r="A77" s="78" t="str">
        <f>'9.Training Annex'!A162</f>
        <v>9.5.12</v>
      </c>
      <c r="B77" s="78"/>
      <c r="C77" s="78" t="str">
        <f>'9.Training Annex'!C162</f>
        <v>Trainings under NVBDCP</v>
      </c>
      <c r="D77" s="204"/>
      <c r="E77" s="116"/>
      <c r="F77" s="652"/>
      <c r="G77" s="116"/>
      <c r="H77" s="265">
        <f>SUM(H78:H85)</f>
        <v>7.5</v>
      </c>
      <c r="I77" s="204"/>
      <c r="J77" s="204"/>
      <c r="K77" s="265">
        <f>SUM(K78:K85)</f>
        <v>0</v>
      </c>
      <c r="L77" s="96"/>
      <c r="M77" s="96"/>
      <c r="N77" s="96"/>
      <c r="O77" s="96"/>
      <c r="P77" s="96"/>
      <c r="Q77" s="96"/>
      <c r="R77" s="96"/>
      <c r="S77" s="96"/>
      <c r="T77" s="96"/>
      <c r="U77" s="96"/>
      <c r="V77" s="96"/>
      <c r="W77" s="96"/>
      <c r="X77" s="96"/>
      <c r="Y77" s="96"/>
      <c r="Z77" s="96"/>
    </row>
    <row r="78" spans="1:26" ht="11.25" customHeight="1">
      <c r="A78" s="4" t="str">
        <f>'9.Training Annex'!A163</f>
        <v>9.5.12.1</v>
      </c>
      <c r="B78" s="4" t="str">
        <f>'9.Training Annex'!B163</f>
        <v>F.1.1.f</v>
      </c>
      <c r="C78" s="4" t="str">
        <f>'9.Training Annex'!C163</f>
        <v>Training / Capacity Building (Malaria)</v>
      </c>
      <c r="D78" s="70" t="str">
        <f>'9.Training Annex'!K163</f>
        <v>Total cost</v>
      </c>
      <c r="E78" s="4">
        <f>'9.Training Annex'!L163</f>
        <v>100000</v>
      </c>
      <c r="F78" s="125">
        <f>'9.Training Annex'!M163</f>
        <v>1</v>
      </c>
      <c r="G78" s="125">
        <f>'9.Training Annex'!N163</f>
        <v>6</v>
      </c>
      <c r="H78" s="125">
        <f>'9.Training Annex'!O163</f>
        <v>6</v>
      </c>
      <c r="I78" s="70" t="str">
        <f>'9.Training Annex'!P163</f>
        <v>TOT trainings in Delhi &amp; to attend meetings outside the State 1.00
 MOs @ 50,000/- 
 Supervisory Staff @ 50,000/-
 Health Workers @ 1.00 lakhs
 Lab Technicians trained @ 2.50 lakhs
 Spray Supervisors @ 50,000/-</v>
      </c>
      <c r="J78" s="70"/>
      <c r="K78" s="125"/>
      <c r="L78" s="96"/>
      <c r="M78" s="96"/>
      <c r="N78" s="96"/>
      <c r="O78" s="96"/>
      <c r="P78" s="96"/>
      <c r="Q78" s="96"/>
      <c r="R78" s="96"/>
      <c r="S78" s="96"/>
      <c r="T78" s="96"/>
      <c r="U78" s="96"/>
      <c r="V78" s="96"/>
      <c r="W78" s="96"/>
      <c r="X78" s="96"/>
      <c r="Y78" s="96"/>
      <c r="Z78" s="96"/>
    </row>
    <row r="79" spans="1:26" ht="11.25" customHeight="1">
      <c r="A79" s="4" t="str">
        <f>'9.Training Annex'!A164</f>
        <v>9.5.12.2</v>
      </c>
      <c r="B79" s="4" t="str">
        <f>'9.Training Annex'!B164</f>
        <v>F.1.2.h</v>
      </c>
      <c r="C79" s="4" t="str">
        <f>'9.Training Annex'!C164</f>
        <v>Training / Workshop (Dengue and Chikungunya)</v>
      </c>
      <c r="D79" s="70" t="str">
        <f>'9.Training Annex'!K164</f>
        <v>Total cost</v>
      </c>
      <c r="E79" s="4">
        <f>'9.Training Annex'!L164</f>
        <v>50000</v>
      </c>
      <c r="F79" s="125">
        <f>'9.Training Annex'!M164</f>
        <v>0.5</v>
      </c>
      <c r="G79" s="125">
        <f>'9.Training Annex'!N164</f>
        <v>2</v>
      </c>
      <c r="H79" s="125">
        <f>'9.Training Annex'!O164</f>
        <v>1</v>
      </c>
      <c r="I79" s="70" t="str">
        <f>'9.Training Annex'!P164</f>
        <v>Training of medical and other paramedical staff at State and district level @ 1 Lakhs</v>
      </c>
      <c r="J79" s="70"/>
      <c r="K79" s="125"/>
      <c r="L79" s="96"/>
      <c r="M79" s="96"/>
      <c r="N79" s="96"/>
      <c r="O79" s="96"/>
      <c r="P79" s="96"/>
      <c r="Q79" s="96"/>
      <c r="R79" s="96"/>
      <c r="S79" s="96"/>
      <c r="T79" s="96"/>
      <c r="U79" s="96"/>
      <c r="V79" s="96"/>
      <c r="W79" s="96"/>
      <c r="X79" s="96"/>
      <c r="Y79" s="96"/>
      <c r="Z79" s="96"/>
    </row>
    <row r="80" spans="1:26" ht="11.25" customHeight="1">
      <c r="A80" s="4" t="str">
        <f>'9.Training Annex'!A165</f>
        <v>9.5.12.3</v>
      </c>
      <c r="B80" s="4" t="str">
        <f>'9.Training Annex'!B165</f>
        <v>F.1.3.b</v>
      </c>
      <c r="C80" s="4" t="str">
        <f>'9.Training Annex'!C165</f>
        <v>Capacity Building (AES/ JE)</v>
      </c>
      <c r="D80" s="70">
        <f>'9.Training Annex'!K165</f>
        <v>0</v>
      </c>
      <c r="E80" s="4">
        <f>'9.Training Annex'!L165</f>
        <v>0</v>
      </c>
      <c r="F80" s="125">
        <f>'9.Training Annex'!M165</f>
        <v>0</v>
      </c>
      <c r="G80" s="125">
        <f>'9.Training Annex'!N165</f>
        <v>0</v>
      </c>
      <c r="H80" s="125">
        <f>'9.Training Annex'!O165</f>
        <v>0</v>
      </c>
      <c r="I80" s="70">
        <f>'9.Training Annex'!P165</f>
        <v>0</v>
      </c>
      <c r="J80" s="70"/>
      <c r="K80" s="125"/>
      <c r="L80" s="96"/>
      <c r="M80" s="96"/>
      <c r="N80" s="96"/>
      <c r="O80" s="96"/>
      <c r="P80" s="96"/>
      <c r="Q80" s="96"/>
      <c r="R80" s="96"/>
      <c r="S80" s="96"/>
      <c r="T80" s="96"/>
      <c r="U80" s="96"/>
      <c r="V80" s="96"/>
      <c r="W80" s="96"/>
      <c r="X80" s="96"/>
      <c r="Y80" s="96"/>
      <c r="Z80" s="96"/>
    </row>
    <row r="81" spans="1:26" ht="11.25" customHeight="1">
      <c r="A81" s="4" t="str">
        <f>'9.Training Annex'!A166</f>
        <v>9.5.12.4</v>
      </c>
      <c r="B81" s="4" t="str">
        <f>'9.Training Annex'!B166</f>
        <v>F.1.3.c</v>
      </c>
      <c r="C81" s="4" t="str">
        <f>'9.Training Annex'!C166</f>
        <v>Training specific for JE prevention and management</v>
      </c>
      <c r="D81" s="70">
        <f>'9.Training Annex'!K166</f>
        <v>0</v>
      </c>
      <c r="E81" s="4">
        <f>'9.Training Annex'!L166</f>
        <v>0</v>
      </c>
      <c r="F81" s="125">
        <f>'9.Training Annex'!M166</f>
        <v>0</v>
      </c>
      <c r="G81" s="125">
        <f>'9.Training Annex'!N166</f>
        <v>0</v>
      </c>
      <c r="H81" s="125">
        <f>'9.Training Annex'!O166</f>
        <v>0</v>
      </c>
      <c r="I81" s="70">
        <f>'9.Training Annex'!P166</f>
        <v>0</v>
      </c>
      <c r="J81" s="70"/>
      <c r="K81" s="125"/>
      <c r="L81" s="96"/>
      <c r="M81" s="96"/>
      <c r="N81" s="96"/>
      <c r="O81" s="96"/>
      <c r="P81" s="96"/>
      <c r="Q81" s="96"/>
      <c r="R81" s="96"/>
      <c r="S81" s="96"/>
      <c r="T81" s="96"/>
      <c r="U81" s="96"/>
      <c r="V81" s="96"/>
      <c r="W81" s="96"/>
      <c r="X81" s="96"/>
      <c r="Y81" s="96"/>
      <c r="Z81" s="96"/>
    </row>
    <row r="82" spans="1:26" ht="11.25" customHeight="1">
      <c r="A82" s="4" t="str">
        <f>'9.Training Annex'!A167</f>
        <v>9.5.12.5</v>
      </c>
      <c r="B82" s="4" t="str">
        <f>'9.Training Annex'!B167</f>
        <v>F.1.3.l</v>
      </c>
      <c r="C82" s="4" t="str">
        <f>'9.Training Annex'!C167</f>
        <v>Other Charges for  Training /Workshop Meeting (AES/ JE)</v>
      </c>
      <c r="D82" s="70">
        <f>'9.Training Annex'!K167</f>
        <v>1</v>
      </c>
      <c r="E82" s="4">
        <f>'9.Training Annex'!L167</f>
        <v>50000</v>
      </c>
      <c r="F82" s="125">
        <f>'9.Training Annex'!M167</f>
        <v>0.5</v>
      </c>
      <c r="G82" s="125">
        <f>'9.Training Annex'!N167</f>
        <v>1</v>
      </c>
      <c r="H82" s="125">
        <f>'9.Training Annex'!O167</f>
        <v>0.5</v>
      </c>
      <c r="I82" s="70" t="str">
        <f>'9.Training Annex'!P167</f>
        <v>Training of Medical and other paramedical staff at State and district level @ 25,000/- and Capacity building for community leaders, VHSNCs and local body members. @ 25,000/-</v>
      </c>
      <c r="J82" s="70"/>
      <c r="K82" s="125"/>
      <c r="L82" s="96"/>
      <c r="M82" s="96"/>
      <c r="N82" s="96"/>
      <c r="O82" s="96"/>
      <c r="P82" s="96"/>
      <c r="Q82" s="96"/>
      <c r="R82" s="96"/>
      <c r="S82" s="96"/>
      <c r="T82" s="96"/>
      <c r="U82" s="96"/>
      <c r="V82" s="96"/>
      <c r="W82" s="96"/>
      <c r="X82" s="96"/>
      <c r="Y82" s="96"/>
      <c r="Z82" s="96"/>
    </row>
    <row r="83" spans="1:26" ht="11.25" customHeight="1">
      <c r="A83" s="4" t="str">
        <f>'9.Training Annex'!A168</f>
        <v>9.5.12.6</v>
      </c>
      <c r="B83" s="4" t="str">
        <f>'9.Training Annex'!B168</f>
        <v>F.1.4.d</v>
      </c>
      <c r="C83" s="4" t="str">
        <f>'9.Training Annex'!C168</f>
        <v>Training/sensitization of district level officers on ELF and drug distributors including peripheral health workers (AES/ JE)</v>
      </c>
      <c r="D83" s="70">
        <f>'9.Training Annex'!K168</f>
        <v>0</v>
      </c>
      <c r="E83" s="4">
        <f>'9.Training Annex'!L168</f>
        <v>0</v>
      </c>
      <c r="F83" s="125">
        <f>'9.Training Annex'!M168</f>
        <v>0</v>
      </c>
      <c r="G83" s="125">
        <f>'9.Training Annex'!N168</f>
        <v>0</v>
      </c>
      <c r="H83" s="125">
        <f>'9.Training Annex'!O168</f>
        <v>0</v>
      </c>
      <c r="I83" s="70">
        <f>'9.Training Annex'!P168</f>
        <v>0</v>
      </c>
      <c r="J83" s="70"/>
      <c r="K83" s="125"/>
      <c r="L83" s="96"/>
      <c r="M83" s="96"/>
      <c r="N83" s="96"/>
      <c r="O83" s="96"/>
      <c r="P83" s="96"/>
      <c r="Q83" s="96"/>
      <c r="R83" s="96"/>
      <c r="S83" s="96"/>
      <c r="T83" s="96"/>
      <c r="U83" s="96"/>
      <c r="V83" s="96"/>
      <c r="W83" s="96"/>
      <c r="X83" s="96"/>
      <c r="Y83" s="96"/>
      <c r="Z83" s="96"/>
    </row>
    <row r="84" spans="1:26" ht="11.25" customHeight="1">
      <c r="A84" s="4" t="str">
        <f>'9.Training Annex'!A169</f>
        <v>9.5.12.7</v>
      </c>
      <c r="B84" s="4"/>
      <c r="C84" s="4" t="str">
        <f>'9.Training Annex'!C169</f>
        <v>Training under MVCR</v>
      </c>
      <c r="D84" s="70">
        <f>'9.Training Annex'!K169</f>
        <v>0</v>
      </c>
      <c r="E84" s="4">
        <f>'9.Training Annex'!L169</f>
        <v>0</v>
      </c>
      <c r="F84" s="125">
        <f>'9.Training Annex'!M169</f>
        <v>0</v>
      </c>
      <c r="G84" s="125">
        <f>'9.Training Annex'!N169</f>
        <v>0</v>
      </c>
      <c r="H84" s="125">
        <f>'9.Training Annex'!O169</f>
        <v>0</v>
      </c>
      <c r="I84" s="70">
        <f>'9.Training Annex'!P169</f>
        <v>0</v>
      </c>
      <c r="J84" s="70"/>
      <c r="K84" s="125"/>
      <c r="L84" s="96"/>
      <c r="M84" s="96"/>
      <c r="N84" s="96"/>
      <c r="O84" s="96"/>
      <c r="P84" s="96"/>
      <c r="Q84" s="96"/>
      <c r="R84" s="96"/>
      <c r="S84" s="96"/>
      <c r="T84" s="96"/>
      <c r="U84" s="96"/>
      <c r="V84" s="96"/>
      <c r="W84" s="96"/>
      <c r="X84" s="96"/>
      <c r="Y84" s="96"/>
      <c r="Z84" s="96"/>
    </row>
    <row r="85" spans="1:26" ht="11.25" customHeight="1">
      <c r="A85" s="4" t="str">
        <f>'9.Training Annex'!A170</f>
        <v>9.5.12.8</v>
      </c>
      <c r="B85" s="4"/>
      <c r="C85" s="4" t="str">
        <f>'9.Training Annex'!C170</f>
        <v>Any other (please specify)</v>
      </c>
      <c r="D85" s="70">
        <f>'9.Training Annex'!K170</f>
        <v>0</v>
      </c>
      <c r="E85" s="4">
        <f>'9.Training Annex'!L170</f>
        <v>0</v>
      </c>
      <c r="F85" s="125">
        <f>'9.Training Annex'!M170</f>
        <v>0</v>
      </c>
      <c r="G85" s="125">
        <f>'9.Training Annex'!N170</f>
        <v>0</v>
      </c>
      <c r="H85" s="125">
        <f>'9.Training Annex'!O170</f>
        <v>0</v>
      </c>
      <c r="I85" s="70">
        <f>'9.Training Annex'!P170</f>
        <v>0</v>
      </c>
      <c r="J85" s="70"/>
      <c r="K85" s="125"/>
      <c r="L85" s="96"/>
      <c r="M85" s="96"/>
      <c r="N85" s="96"/>
      <c r="O85" s="96"/>
      <c r="P85" s="96"/>
      <c r="Q85" s="96"/>
      <c r="R85" s="96"/>
      <c r="S85" s="96"/>
      <c r="T85" s="96"/>
      <c r="U85" s="96"/>
      <c r="V85" s="96"/>
      <c r="W85" s="96"/>
      <c r="X85" s="96"/>
      <c r="Y85" s="96"/>
      <c r="Z85" s="96"/>
    </row>
    <row r="86" spans="1:26" ht="11.25" customHeight="1">
      <c r="A86" s="64">
        <f>'10.Review Research &amp; Surveillen'!A6</f>
        <v>10</v>
      </c>
      <c r="B86" s="64"/>
      <c r="C86" s="64" t="str">
        <f>'10.Review Research &amp; Surveillen'!C6</f>
        <v>Reviews, Research, Surveys and Surveillance</v>
      </c>
      <c r="D86" s="107"/>
      <c r="E86" s="109"/>
      <c r="F86" s="1045"/>
      <c r="G86" s="109"/>
      <c r="H86" s="96"/>
      <c r="I86" s="107"/>
      <c r="J86" s="107"/>
      <c r="K86" s="65">
        <f>H87+H98+H106+H108</f>
        <v>7.5</v>
      </c>
      <c r="L86" s="96"/>
      <c r="M86" s="96"/>
      <c r="N86" s="96"/>
      <c r="O86" s="96"/>
      <c r="P86" s="96"/>
      <c r="Q86" s="96"/>
      <c r="R86" s="96"/>
      <c r="S86" s="96"/>
      <c r="T86" s="96"/>
      <c r="U86" s="96"/>
      <c r="V86" s="96"/>
      <c r="W86" s="96"/>
      <c r="X86" s="96"/>
      <c r="Y86" s="96"/>
      <c r="Z86" s="96"/>
    </row>
    <row r="87" spans="1:26" ht="11.25" customHeight="1">
      <c r="A87" s="67">
        <f>'10.Review Research &amp; Surveillen'!A11</f>
        <v>10.199999999999999</v>
      </c>
      <c r="B87" s="67"/>
      <c r="C87" s="67" t="str">
        <f>'10.Review Research &amp; Surveillen'!C11</f>
        <v>Research &amp; Surveys</v>
      </c>
      <c r="D87" s="110"/>
      <c r="E87" s="113"/>
      <c r="F87" s="669"/>
      <c r="G87" s="113"/>
      <c r="H87" s="203">
        <f>SUM(H88:H91)+H94</f>
        <v>1.5</v>
      </c>
      <c r="I87" s="110"/>
      <c r="J87" s="110"/>
      <c r="K87" s="203">
        <f>SUM(K88:K91)+K94</f>
        <v>0</v>
      </c>
      <c r="L87" s="96"/>
      <c r="M87" s="96"/>
      <c r="N87" s="96"/>
      <c r="O87" s="96"/>
      <c r="P87" s="96"/>
      <c r="Q87" s="96"/>
      <c r="R87" s="96"/>
      <c r="S87" s="96"/>
      <c r="T87" s="96"/>
      <c r="U87" s="96"/>
      <c r="V87" s="96"/>
      <c r="W87" s="96"/>
      <c r="X87" s="96"/>
      <c r="Y87" s="96"/>
      <c r="Z87" s="96"/>
    </row>
    <row r="88" spans="1:26" ht="11.25" customHeight="1">
      <c r="A88" s="125" t="str">
        <f>'10.Review Research &amp; Surveillen'!A14</f>
        <v>10.2.3</v>
      </c>
      <c r="B88" s="125" t="str">
        <f>'10.Review Research &amp; Surveillen'!B14</f>
        <v>F.1.3.h</v>
      </c>
      <c r="C88" s="125" t="str">
        <f>'10.Review Research &amp; Surveillen'!C14</f>
        <v>Operational Research - AES/ JE</v>
      </c>
      <c r="D88" s="215">
        <f>'10.Review Research &amp; Surveillen'!K14</f>
        <v>0</v>
      </c>
      <c r="E88" s="276">
        <f>'10.Review Research &amp; Surveillen'!L14</f>
        <v>0</v>
      </c>
      <c r="F88" s="125">
        <f>'10.Review Research &amp; Surveillen'!M14</f>
        <v>0</v>
      </c>
      <c r="G88" s="276">
        <f>'10.Review Research &amp; Surveillen'!N14</f>
        <v>0</v>
      </c>
      <c r="H88" s="125">
        <f>'10.Review Research &amp; Surveillen'!O14</f>
        <v>0</v>
      </c>
      <c r="I88" s="215">
        <f>'10.Review Research &amp; Surveillen'!P14</f>
        <v>0</v>
      </c>
      <c r="J88" s="215"/>
      <c r="K88" s="125"/>
      <c r="L88" s="96"/>
      <c r="M88" s="96"/>
      <c r="N88" s="96"/>
      <c r="O88" s="96"/>
      <c r="P88" s="96"/>
      <c r="Q88" s="96"/>
      <c r="R88" s="96"/>
      <c r="S88" s="96"/>
      <c r="T88" s="96"/>
      <c r="U88" s="96"/>
      <c r="V88" s="96"/>
      <c r="W88" s="96"/>
      <c r="X88" s="96"/>
      <c r="Y88" s="96"/>
      <c r="Z88" s="96"/>
    </row>
    <row r="89" spans="1:26" ht="11.25" customHeight="1">
      <c r="A89" s="125" t="str">
        <f>'10.Review Research &amp; Surveillen'!A15</f>
        <v>10.2.4</v>
      </c>
      <c r="B89" s="125" t="str">
        <f>'10.Review Research &amp; Surveillen'!B15</f>
        <v>F.1.4.b</v>
      </c>
      <c r="C89" s="125" t="str">
        <f>'10.Review Research &amp; Surveillen'!C15</f>
        <v>Microfilaria Survey - Lymphatic Filariasis</v>
      </c>
      <c r="D89" s="215">
        <f>'10.Review Research &amp; Surveillen'!K15</f>
        <v>0</v>
      </c>
      <c r="E89" s="276">
        <f>'10.Review Research &amp; Surveillen'!L15</f>
        <v>0</v>
      </c>
      <c r="F89" s="125">
        <f>'10.Review Research &amp; Surveillen'!M15</f>
        <v>0</v>
      </c>
      <c r="G89" s="276">
        <f>'10.Review Research &amp; Surveillen'!N15</f>
        <v>0</v>
      </c>
      <c r="H89" s="125">
        <f>'10.Review Research &amp; Surveillen'!O15</f>
        <v>0</v>
      </c>
      <c r="I89" s="215">
        <f>'10.Review Research &amp; Surveillen'!P15</f>
        <v>0</v>
      </c>
      <c r="J89" s="215"/>
      <c r="K89" s="125"/>
      <c r="L89" s="96"/>
      <c r="M89" s="96"/>
      <c r="N89" s="96"/>
      <c r="O89" s="96"/>
      <c r="P89" s="96"/>
      <c r="Q89" s="96"/>
      <c r="R89" s="96"/>
      <c r="S89" s="96"/>
      <c r="T89" s="96"/>
      <c r="U89" s="96"/>
      <c r="V89" s="96"/>
      <c r="W89" s="96"/>
      <c r="X89" s="96"/>
      <c r="Y89" s="96"/>
      <c r="Z89" s="96"/>
    </row>
    <row r="90" spans="1:26" ht="11.25" customHeight="1">
      <c r="A90" s="125" t="str">
        <f>'10.Review Research &amp; Surveillen'!A16</f>
        <v>10.2.5</v>
      </c>
      <c r="B90" s="125" t="str">
        <f>'10.Review Research &amp; Surveillen'!B16</f>
        <v>F.1.4.c</v>
      </c>
      <c r="C90" s="125" t="str">
        <f>'10.Review Research &amp; Surveillen'!C16</f>
        <v>Monitoring  &amp;Evaluation (Post MDA assessment by medical colleges (Govt. &amp; private)/ICMR institutions )</v>
      </c>
      <c r="D90" s="215">
        <f>'10.Review Research &amp; Surveillen'!K16</f>
        <v>0</v>
      </c>
      <c r="E90" s="276">
        <f>'10.Review Research &amp; Surveillen'!L16</f>
        <v>0</v>
      </c>
      <c r="F90" s="125">
        <f>'10.Review Research &amp; Surveillen'!M16</f>
        <v>0</v>
      </c>
      <c r="G90" s="276">
        <f>'10.Review Research &amp; Surveillen'!N16</f>
        <v>0</v>
      </c>
      <c r="H90" s="125">
        <f>'10.Review Research &amp; Surveillen'!O16</f>
        <v>0</v>
      </c>
      <c r="I90" s="215">
        <f>'10.Review Research &amp; Surveillen'!P16</f>
        <v>0</v>
      </c>
      <c r="J90" s="215"/>
      <c r="K90" s="125"/>
      <c r="L90" s="96"/>
      <c r="M90" s="96"/>
      <c r="N90" s="96"/>
      <c r="O90" s="96"/>
      <c r="P90" s="96"/>
      <c r="Q90" s="96"/>
      <c r="R90" s="96"/>
      <c r="S90" s="96"/>
      <c r="T90" s="96"/>
      <c r="U90" s="96"/>
      <c r="V90" s="96"/>
      <c r="W90" s="96"/>
      <c r="X90" s="96"/>
      <c r="Y90" s="96"/>
      <c r="Z90" s="96"/>
    </row>
    <row r="91" spans="1:26" ht="11.25" customHeight="1">
      <c r="A91" s="650" t="str">
        <f>'10.Review Research &amp; Surveillen'!A17</f>
        <v>10.2.6</v>
      </c>
      <c r="B91" s="650"/>
      <c r="C91" s="650" t="str">
        <f>'10.Review Research &amp; Surveillen'!C17</f>
        <v>Verification and validation for stoppage of MDA in LF endemic districts</v>
      </c>
      <c r="D91" s="78"/>
      <c r="E91" s="543"/>
      <c r="F91" s="79"/>
      <c r="G91" s="543"/>
      <c r="H91" s="79">
        <f>SUM(H92:H93)</f>
        <v>1.5</v>
      </c>
      <c r="I91" s="78"/>
      <c r="J91" s="78"/>
      <c r="K91" s="79">
        <f>SUM(K92:K93)</f>
        <v>0</v>
      </c>
      <c r="L91" s="96"/>
      <c r="M91" s="96"/>
      <c r="N91" s="96"/>
      <c r="O91" s="96"/>
      <c r="P91" s="96"/>
      <c r="Q91" s="96"/>
      <c r="R91" s="96"/>
      <c r="S91" s="96"/>
      <c r="T91" s="96"/>
      <c r="U91" s="96"/>
      <c r="V91" s="96"/>
      <c r="W91" s="96"/>
      <c r="X91" s="96"/>
      <c r="Y91" s="96"/>
      <c r="Z91" s="96"/>
    </row>
    <row r="92" spans="1:26" ht="11.25" customHeight="1">
      <c r="A92" s="125" t="str">
        <f>'10.Review Research &amp; Surveillen'!A18</f>
        <v>10.2.6.1</v>
      </c>
      <c r="B92" s="125" t="e">
        <f>#REF!</f>
        <v>#REF!</v>
      </c>
      <c r="C92" s="125" t="str">
        <f>'10.Review Research &amp; Surveillen'!B18</f>
        <v>F.1.4.f.i</v>
      </c>
      <c r="D92" s="215" t="str">
        <f>'10.Review Research &amp; Surveillen'!K18</f>
        <v>Per district</v>
      </c>
      <c r="E92" s="276">
        <f>'10.Review Research &amp; Surveillen'!L18</f>
        <v>75000</v>
      </c>
      <c r="F92" s="125">
        <f>'10.Review Research &amp; Surveillen'!M18</f>
        <v>0.75</v>
      </c>
      <c r="G92" s="276">
        <f>'10.Review Research &amp; Surveillen'!N18</f>
        <v>2</v>
      </c>
      <c r="H92" s="125">
        <f>'10.Review Research &amp; Surveillen'!O18</f>
        <v>1.5</v>
      </c>
      <c r="I92" s="215" t="str">
        <f>'10.Review Research &amp; Surveillen'!P18</f>
        <v>Additional MF survey: MF survey need to be done in additional 10 sites in district showing variation in microfilaria rate (less than 1%). Rs.75,000/- per district for this activity may be provisioned for such districts to validate that the district is actually with less than 1% mf rate.: Rs. 1.50 Lakhs</v>
      </c>
      <c r="J92" s="215"/>
      <c r="K92" s="125"/>
      <c r="L92" s="96"/>
      <c r="M92" s="96"/>
      <c r="N92" s="96"/>
      <c r="O92" s="96"/>
      <c r="P92" s="96"/>
      <c r="Q92" s="96"/>
      <c r="R92" s="96"/>
      <c r="S92" s="96"/>
      <c r="T92" s="96"/>
      <c r="U92" s="96"/>
      <c r="V92" s="96"/>
      <c r="W92" s="96"/>
      <c r="X92" s="96"/>
      <c r="Y92" s="96"/>
      <c r="Z92" s="96"/>
    </row>
    <row r="93" spans="1:26" ht="11.25" customHeight="1">
      <c r="A93" s="125" t="str">
        <f>'10.Review Research &amp; Surveillen'!A19</f>
        <v>10.2.6.2</v>
      </c>
      <c r="B93" s="125" t="str">
        <f>'10.Review Research &amp; Surveillen'!B19</f>
        <v>F.1.4.f.ii</v>
      </c>
      <c r="C93" s="125" t="str">
        <f>'10.Review Research &amp; Surveillen'!C19</f>
        <v>ICT Survey</v>
      </c>
      <c r="D93" s="215">
        <f>'10.Review Research &amp; Surveillen'!K19</f>
        <v>0</v>
      </c>
      <c r="E93" s="276">
        <f>'10.Review Research &amp; Surveillen'!L19</f>
        <v>0</v>
      </c>
      <c r="F93" s="125">
        <f>'10.Review Research &amp; Surveillen'!M19</f>
        <v>0</v>
      </c>
      <c r="G93" s="276">
        <f>'10.Review Research &amp; Surveillen'!N19</f>
        <v>0</v>
      </c>
      <c r="H93" s="125">
        <f>'10.Review Research &amp; Surveillen'!O19</f>
        <v>0</v>
      </c>
      <c r="I93" s="215">
        <f>'10.Review Research &amp; Surveillen'!P19</f>
        <v>0</v>
      </c>
      <c r="J93" s="215"/>
      <c r="K93" s="125"/>
      <c r="L93" s="96"/>
      <c r="M93" s="96"/>
      <c r="N93" s="96"/>
      <c r="O93" s="96"/>
      <c r="P93" s="96"/>
      <c r="Q93" s="96"/>
      <c r="R93" s="96"/>
      <c r="S93" s="96"/>
      <c r="T93" s="96"/>
      <c r="U93" s="96"/>
      <c r="V93" s="96"/>
      <c r="W93" s="96"/>
      <c r="X93" s="96"/>
      <c r="Y93" s="96"/>
      <c r="Z93" s="96"/>
    </row>
    <row r="94" spans="1:26" ht="11.25" customHeight="1">
      <c r="A94" s="650" t="str">
        <f>'10.Review Research &amp; Surveillen'!A20</f>
        <v>10.2.7</v>
      </c>
      <c r="B94" s="650"/>
      <c r="C94" s="650" t="str">
        <f>'10.Review Research &amp; Surveillen'!C20</f>
        <v>Verification of LF endemicity in non-endemic districts</v>
      </c>
      <c r="D94" s="78"/>
      <c r="E94" s="543"/>
      <c r="F94" s="79"/>
      <c r="G94" s="543"/>
      <c r="H94" s="79">
        <f>SUM(H95:H97)</f>
        <v>0</v>
      </c>
      <c r="I94" s="78"/>
      <c r="J94" s="78"/>
      <c r="K94" s="79">
        <f>SUM(K95:K97)</f>
        <v>0</v>
      </c>
      <c r="L94" s="96"/>
      <c r="M94" s="96"/>
      <c r="N94" s="96"/>
      <c r="O94" s="96"/>
      <c r="P94" s="96"/>
      <c r="Q94" s="96"/>
      <c r="R94" s="96"/>
      <c r="S94" s="96"/>
      <c r="T94" s="96"/>
      <c r="U94" s="96"/>
      <c r="V94" s="96"/>
      <c r="W94" s="96"/>
      <c r="X94" s="96"/>
      <c r="Y94" s="96"/>
      <c r="Z94" s="96"/>
    </row>
    <row r="95" spans="1:26" ht="11.25" customHeight="1">
      <c r="A95" s="125" t="str">
        <f>'10.Review Research &amp; Surveillen'!A21</f>
        <v>10.2.7.1</v>
      </c>
      <c r="B95" s="125" t="str">
        <f>'10.Review Research &amp; Surveillen'!B21</f>
        <v>F.1.4.g.i</v>
      </c>
      <c r="C95" s="125" t="str">
        <f>'10.Review Research &amp; Surveillen'!C21</f>
        <v>LY &amp; Hy Survey in 350 dist.</v>
      </c>
      <c r="D95" s="215">
        <f>'10.Review Research &amp; Surveillen'!K21</f>
        <v>0</v>
      </c>
      <c r="E95" s="276">
        <f>'10.Review Research &amp; Surveillen'!L21</f>
        <v>0</v>
      </c>
      <c r="F95" s="125">
        <f>'10.Review Research &amp; Surveillen'!M21</f>
        <v>0</v>
      </c>
      <c r="G95" s="276">
        <f>'10.Review Research &amp; Surveillen'!N21</f>
        <v>0</v>
      </c>
      <c r="H95" s="125">
        <f>'10.Review Research &amp; Surveillen'!O21</f>
        <v>0</v>
      </c>
      <c r="I95" s="215">
        <f>'10.Review Research &amp; Surveillen'!P21</f>
        <v>0</v>
      </c>
      <c r="J95" s="215"/>
      <c r="K95" s="125"/>
      <c r="L95" s="96"/>
      <c r="M95" s="96"/>
      <c r="N95" s="96"/>
      <c r="O95" s="96"/>
      <c r="P95" s="96"/>
      <c r="Q95" s="96"/>
      <c r="R95" s="96"/>
      <c r="S95" s="96"/>
      <c r="T95" s="96"/>
      <c r="U95" s="96"/>
      <c r="V95" s="96"/>
      <c r="W95" s="96"/>
      <c r="X95" s="96"/>
      <c r="Y95" s="96"/>
      <c r="Z95" s="96"/>
    </row>
    <row r="96" spans="1:26" ht="11.25" customHeight="1">
      <c r="A96" s="125" t="str">
        <f>'10.Review Research &amp; Surveillen'!A22</f>
        <v>10.2.7.2</v>
      </c>
      <c r="B96" s="125" t="str">
        <f>'10.Review Research &amp; Surveillen'!B22</f>
        <v>F.1.4.g.ii</v>
      </c>
      <c r="C96" s="125" t="str">
        <f>'10.Review Research &amp; Surveillen'!C22</f>
        <v>Mf Survey in Non- endemic dist.</v>
      </c>
      <c r="D96" s="215">
        <f>'10.Review Research &amp; Surveillen'!K22</f>
        <v>0</v>
      </c>
      <c r="E96" s="276">
        <f>'10.Review Research &amp; Surveillen'!L22</f>
        <v>0</v>
      </c>
      <c r="F96" s="125">
        <f>'10.Review Research &amp; Surveillen'!M22</f>
        <v>0</v>
      </c>
      <c r="G96" s="276">
        <f>'10.Review Research &amp; Surveillen'!N22</f>
        <v>0</v>
      </c>
      <c r="H96" s="125">
        <f>'10.Review Research &amp; Surveillen'!O22</f>
        <v>0</v>
      </c>
      <c r="I96" s="215">
        <f>'10.Review Research &amp; Surveillen'!P22</f>
        <v>0</v>
      </c>
      <c r="J96" s="215"/>
      <c r="K96" s="125"/>
      <c r="L96" s="96"/>
      <c r="M96" s="96"/>
      <c r="N96" s="96"/>
      <c r="O96" s="96"/>
      <c r="P96" s="96"/>
      <c r="Q96" s="96"/>
      <c r="R96" s="96"/>
      <c r="S96" s="96"/>
      <c r="T96" s="96"/>
      <c r="U96" s="96"/>
      <c r="V96" s="96"/>
      <c r="W96" s="96"/>
      <c r="X96" s="96"/>
      <c r="Y96" s="96"/>
      <c r="Z96" s="96"/>
    </row>
    <row r="97" spans="1:26" ht="11.25" customHeight="1">
      <c r="A97" s="125" t="str">
        <f>'10.Review Research &amp; Surveillen'!A23</f>
        <v>10.2.7.3</v>
      </c>
      <c r="B97" s="125" t="str">
        <f>'10.Review Research &amp; Surveillen'!B23</f>
        <v>F.1.4.g.iii</v>
      </c>
      <c r="C97" s="125" t="str">
        <f>'10.Review Research &amp; Surveillen'!C23</f>
        <v>ICT survey in 200 dist.</v>
      </c>
      <c r="D97" s="215">
        <f>'10.Review Research &amp; Surveillen'!K23</f>
        <v>0</v>
      </c>
      <c r="E97" s="276">
        <f>'10.Review Research &amp; Surveillen'!L23</f>
        <v>0</v>
      </c>
      <c r="F97" s="125">
        <f>'10.Review Research &amp; Surveillen'!M23</f>
        <v>0</v>
      </c>
      <c r="G97" s="276">
        <f>'10.Review Research &amp; Surveillen'!N23</f>
        <v>0</v>
      </c>
      <c r="H97" s="125">
        <f>'10.Review Research &amp; Surveillen'!O23</f>
        <v>0</v>
      </c>
      <c r="I97" s="215">
        <f>'10.Review Research &amp; Surveillen'!P23</f>
        <v>0</v>
      </c>
      <c r="J97" s="215"/>
      <c r="K97" s="125"/>
      <c r="L97" s="96"/>
      <c r="M97" s="96"/>
      <c r="N97" s="96"/>
      <c r="O97" s="96"/>
      <c r="P97" s="96"/>
      <c r="Q97" s="96"/>
      <c r="R97" s="96"/>
      <c r="S97" s="96"/>
      <c r="T97" s="96"/>
      <c r="U97" s="96"/>
      <c r="V97" s="96"/>
      <c r="W97" s="96"/>
      <c r="X97" s="96"/>
      <c r="Y97" s="96"/>
      <c r="Z97" s="96"/>
    </row>
    <row r="98" spans="1:26" ht="11.25" customHeight="1">
      <c r="A98" s="67">
        <f>'10.Review Research &amp; Surveillen'!A33</f>
        <v>10.3</v>
      </c>
      <c r="B98" s="67"/>
      <c r="C98" s="67" t="str">
        <f>'10.Review Research &amp; Surveillen'!C33</f>
        <v>Surveillance</v>
      </c>
      <c r="D98" s="110"/>
      <c r="E98" s="113"/>
      <c r="F98" s="669"/>
      <c r="G98" s="113"/>
      <c r="H98" s="203">
        <f>H99</f>
        <v>6</v>
      </c>
      <c r="I98" s="110"/>
      <c r="J98" s="110"/>
      <c r="K98" s="203">
        <f>K99</f>
        <v>0</v>
      </c>
      <c r="L98" s="96"/>
      <c r="M98" s="96"/>
      <c r="N98" s="96"/>
      <c r="O98" s="96"/>
      <c r="P98" s="96"/>
      <c r="Q98" s="96"/>
      <c r="R98" s="96"/>
      <c r="S98" s="96"/>
      <c r="T98" s="96"/>
      <c r="U98" s="96"/>
      <c r="V98" s="96"/>
      <c r="W98" s="96"/>
      <c r="X98" s="96"/>
      <c r="Y98" s="96"/>
      <c r="Z98" s="96"/>
    </row>
    <row r="99" spans="1:26" ht="11.25" customHeight="1">
      <c r="A99" s="650" t="str">
        <f>'10.Review Research &amp; Surveillen'!A34</f>
        <v>10.3.1</v>
      </c>
      <c r="B99" s="650"/>
      <c r="C99" s="650" t="str">
        <f>'10.Review Research &amp; Surveillen'!C34</f>
        <v>Strengthening surveillance under NVBDCP</v>
      </c>
      <c r="D99" s="78"/>
      <c r="E99" s="543"/>
      <c r="F99" s="79"/>
      <c r="G99" s="543"/>
      <c r="H99" s="79">
        <f>SUM(H100:H105)</f>
        <v>6</v>
      </c>
      <c r="I99" s="78"/>
      <c r="J99" s="78"/>
      <c r="K99" s="79">
        <f>SUM(K100:K105)</f>
        <v>0</v>
      </c>
      <c r="L99" s="96"/>
      <c r="M99" s="96"/>
      <c r="N99" s="96"/>
      <c r="O99" s="96"/>
      <c r="P99" s="96"/>
      <c r="Q99" s="96"/>
      <c r="R99" s="96"/>
      <c r="S99" s="96"/>
      <c r="T99" s="96"/>
      <c r="U99" s="96"/>
      <c r="V99" s="96"/>
      <c r="W99" s="96"/>
      <c r="X99" s="96"/>
      <c r="Y99" s="96"/>
      <c r="Z99" s="96"/>
    </row>
    <row r="100" spans="1:26" ht="11.25" customHeight="1">
      <c r="A100" s="4" t="str">
        <f>'10.Review Research &amp; Surveillen'!A35</f>
        <v>10.3.1.1</v>
      </c>
      <c r="B100" s="4" t="str">
        <f>'10.Review Research &amp; Surveillen'!B35</f>
        <v>F.1.2.a(i)</v>
      </c>
      <c r="C100" s="4" t="str">
        <f>'10.Review Research &amp; Surveillen'!C35</f>
        <v xml:space="preserve">Apex Referral Labs recurrent </v>
      </c>
      <c r="D100" s="70">
        <f>'10.Review Research &amp; Surveillen'!K35</f>
        <v>0</v>
      </c>
      <c r="E100" s="4">
        <f>'10.Review Research &amp; Surveillen'!L35</f>
        <v>0</v>
      </c>
      <c r="F100" s="125">
        <f>'10.Review Research &amp; Surveillen'!M35</f>
        <v>0</v>
      </c>
      <c r="G100" s="4">
        <f>'10.Review Research &amp; Surveillen'!N35</f>
        <v>0</v>
      </c>
      <c r="H100" s="125">
        <f>'10.Review Research &amp; Surveillen'!O35</f>
        <v>0</v>
      </c>
      <c r="I100" s="70">
        <f>'10.Review Research &amp; Surveillen'!P35</f>
        <v>0</v>
      </c>
      <c r="J100" s="70"/>
      <c r="K100" s="125"/>
      <c r="L100" s="96"/>
      <c r="M100" s="96"/>
      <c r="N100" s="96"/>
      <c r="O100" s="96"/>
      <c r="P100" s="96"/>
      <c r="Q100" s="96"/>
      <c r="R100" s="96"/>
      <c r="S100" s="96"/>
      <c r="T100" s="96"/>
      <c r="U100" s="96"/>
      <c r="V100" s="96"/>
      <c r="W100" s="96"/>
      <c r="X100" s="96"/>
      <c r="Y100" s="96"/>
      <c r="Z100" s="96"/>
    </row>
    <row r="101" spans="1:26" ht="11.25" customHeight="1">
      <c r="A101" s="4" t="str">
        <f>'10.Review Research &amp; Surveillen'!A36</f>
        <v>10.3.1.2</v>
      </c>
      <c r="B101" s="4" t="str">
        <f>'10.Review Research &amp; Surveillen'!B36</f>
        <v>F.1.2.a(ii)</v>
      </c>
      <c r="C101" s="4" t="str">
        <f>'10.Review Research &amp; Surveillen'!C36</f>
        <v xml:space="preserve">Sentinel surveillance Hospital recurrent </v>
      </c>
      <c r="D101" s="70" t="str">
        <f>'10.Review Research &amp; Surveillen'!K36</f>
        <v>Per unit</v>
      </c>
      <c r="E101" s="4">
        <f>'10.Review Research &amp; Surveillen'!L36</f>
        <v>100000</v>
      </c>
      <c r="F101" s="125">
        <f>'10.Review Research &amp; Surveillen'!M36</f>
        <v>1</v>
      </c>
      <c r="G101" s="4">
        <f>'10.Review Research &amp; Surveillen'!N36</f>
        <v>4</v>
      </c>
      <c r="H101" s="125">
        <f>'10.Review Research &amp; Surveillen'!O36</f>
        <v>4</v>
      </c>
      <c r="I101" s="70" t="str">
        <f>'10.Review Research &amp; Surveillen'!P36</f>
        <v>For 4 sentinal site hospital Rs. 4.00 lakhs 
1) Goa Medical College @ 1.00 Lakhs
2) District Hospital-North Goa@ 1.00 Lakhs
3) District Hospital-South Goa @1.00 Lakhs
4) Sub-District Hospital, Chicalim (SDH, Chicalim has been approved by NVBDCP-GOI as the fourth Sentinel Site Hospital for Dengue and Chikungunya) @ 1.00 Lakhs</v>
      </c>
      <c r="J101" s="70"/>
      <c r="K101" s="125"/>
      <c r="L101" s="96"/>
      <c r="M101" s="96"/>
      <c r="N101" s="96"/>
      <c r="O101" s="96"/>
      <c r="P101" s="96"/>
      <c r="Q101" s="96"/>
      <c r="R101" s="96"/>
      <c r="S101" s="96"/>
      <c r="T101" s="96"/>
      <c r="U101" s="96"/>
      <c r="V101" s="96"/>
      <c r="W101" s="96"/>
      <c r="X101" s="96"/>
      <c r="Y101" s="96"/>
      <c r="Z101" s="96"/>
    </row>
    <row r="102" spans="1:26" ht="11.25" customHeight="1">
      <c r="A102" s="4" t="str">
        <f>'10.Review Research &amp; Surveillen'!A37</f>
        <v>10.3.1.3</v>
      </c>
      <c r="B102" s="4" t="str">
        <f>'10.Review Research &amp; Surveillen'!B37</f>
        <v>F.1.2.a(iii)</v>
      </c>
      <c r="C102" s="4" t="str">
        <f>'10.Review Research &amp; Surveillen'!C37</f>
        <v xml:space="preserve">ELISA  facility to Sentinel Survey Labs </v>
      </c>
      <c r="D102" s="70">
        <f>'10.Review Research &amp; Surveillen'!K37</f>
        <v>0</v>
      </c>
      <c r="E102" s="4">
        <f>'10.Review Research &amp; Surveillen'!L37</f>
        <v>0</v>
      </c>
      <c r="F102" s="125">
        <f>'10.Review Research &amp; Surveillen'!M37</f>
        <v>0</v>
      </c>
      <c r="G102" s="4">
        <f>'10.Review Research &amp; Surveillen'!N37</f>
        <v>0</v>
      </c>
      <c r="H102" s="125">
        <f>'10.Review Research &amp; Surveillen'!O37</f>
        <v>0</v>
      </c>
      <c r="I102" s="70">
        <f>'10.Review Research &amp; Surveillen'!P37</f>
        <v>0</v>
      </c>
      <c r="J102" s="70"/>
      <c r="K102" s="125"/>
      <c r="L102" s="96"/>
      <c r="M102" s="96"/>
      <c r="N102" s="96"/>
      <c r="O102" s="96"/>
      <c r="P102" s="96"/>
      <c r="Q102" s="96"/>
      <c r="R102" s="96"/>
      <c r="S102" s="96"/>
      <c r="T102" s="96"/>
      <c r="U102" s="96"/>
      <c r="V102" s="96"/>
      <c r="W102" s="96"/>
      <c r="X102" s="96"/>
      <c r="Y102" s="96"/>
      <c r="Z102" s="96"/>
    </row>
    <row r="103" spans="1:26" ht="11.25" customHeight="1">
      <c r="A103" s="4" t="str">
        <f>'10.Review Research &amp; Surveillen'!A38</f>
        <v>10.3.1.4</v>
      </c>
      <c r="B103" s="4" t="str">
        <f>'10.Review Research &amp; Surveillen'!B38</f>
        <v>F.1.3.a</v>
      </c>
      <c r="C103" s="4" t="str">
        <f>'10.Review Research &amp; Surveillen'!C38</f>
        <v>Strengthening of Sentinel sites which will include Diagnostics and Case Management, supply of kits by GoI</v>
      </c>
      <c r="D103" s="70">
        <f>'10.Review Research &amp; Surveillen'!K38</f>
        <v>0</v>
      </c>
      <c r="E103" s="4">
        <f>'10.Review Research &amp; Surveillen'!L38</f>
        <v>0</v>
      </c>
      <c r="F103" s="125">
        <f>'10.Review Research &amp; Surveillen'!M38</f>
        <v>0</v>
      </c>
      <c r="G103" s="4">
        <f>'10.Review Research &amp; Surveillen'!N38</f>
        <v>0</v>
      </c>
      <c r="H103" s="125">
        <f>'10.Review Research &amp; Surveillen'!O38</f>
        <v>0</v>
      </c>
      <c r="I103" s="70">
        <f>'10.Review Research &amp; Surveillen'!P38</f>
        <v>0</v>
      </c>
      <c r="J103" s="70"/>
      <c r="K103" s="125"/>
      <c r="L103" s="96"/>
      <c r="M103" s="96"/>
      <c r="N103" s="96"/>
      <c r="O103" s="96"/>
      <c r="P103" s="96"/>
      <c r="Q103" s="96"/>
      <c r="R103" s="96"/>
      <c r="S103" s="96"/>
      <c r="T103" s="96"/>
      <c r="U103" s="96"/>
      <c r="V103" s="96"/>
      <c r="W103" s="96"/>
      <c r="X103" s="96"/>
      <c r="Y103" s="96"/>
      <c r="Z103" s="96"/>
    </row>
    <row r="104" spans="1:26" ht="11.25" customHeight="1">
      <c r="A104" s="4" t="str">
        <f>'10.Review Research &amp; Surveillen'!A39</f>
        <v>10.3.1.5</v>
      </c>
      <c r="B104" s="4" t="str">
        <f>'10.Review Research &amp; Surveillen'!B39</f>
        <v>F.1.4.h</v>
      </c>
      <c r="C104" s="4" t="str">
        <f>'10.Review Research &amp; Surveillen'!C39</f>
        <v xml:space="preserve">Post-MDA surveillance </v>
      </c>
      <c r="D104" s="70" t="str">
        <f>'10.Review Research &amp; Surveillen'!K39</f>
        <v>Total cost</v>
      </c>
      <c r="E104" s="4">
        <f>'10.Review Research &amp; Surveillen'!L39</f>
        <v>200000</v>
      </c>
      <c r="F104" s="125">
        <f>'10.Review Research &amp; Surveillen'!M39</f>
        <v>2</v>
      </c>
      <c r="G104" s="4">
        <f>'10.Review Research &amp; Surveillen'!N39</f>
        <v>1</v>
      </c>
      <c r="H104" s="125">
        <f>'10.Review Research &amp; Surveillen'!O39</f>
        <v>2</v>
      </c>
      <c r="I104" s="70" t="str">
        <f>'10.Review Research &amp; Surveillen'!P39</f>
        <v>Post MDA Surveillance is carried out routinely after 3 successful Transmission Assessment Survey (TAS). Night blood survey, morbidity management of old cases of chronic Lymphedema, random &amp; sentinel sites survey etc is carried out. An amount of Rs. 2.00 Lakhs is proposed for this purpose.</v>
      </c>
      <c r="J104" s="70"/>
      <c r="K104" s="125"/>
      <c r="L104" s="96"/>
      <c r="M104" s="96"/>
      <c r="N104" s="96"/>
      <c r="O104" s="96"/>
      <c r="P104" s="96"/>
      <c r="Q104" s="96"/>
      <c r="R104" s="96"/>
      <c r="S104" s="96"/>
      <c r="T104" s="96"/>
      <c r="U104" s="96"/>
      <c r="V104" s="96"/>
      <c r="W104" s="96"/>
      <c r="X104" s="96"/>
      <c r="Y104" s="96"/>
      <c r="Z104" s="96"/>
    </row>
    <row r="105" spans="1:26" ht="11.25" customHeight="1">
      <c r="A105" s="4" t="str">
        <f>'10.Review Research &amp; Surveillen'!A40</f>
        <v>10.3.1.6</v>
      </c>
      <c r="B105" s="4"/>
      <c r="C105" s="4" t="str">
        <f>'10.Review Research &amp; Surveillen'!C40</f>
        <v>Any other (please specify)</v>
      </c>
      <c r="D105" s="70">
        <f>'10.Review Research &amp; Surveillen'!K40</f>
        <v>0</v>
      </c>
      <c r="E105" s="4">
        <f>'10.Review Research &amp; Surveillen'!L40</f>
        <v>0</v>
      </c>
      <c r="F105" s="125">
        <f>'10.Review Research &amp; Surveillen'!M40</f>
        <v>0</v>
      </c>
      <c r="G105" s="4">
        <f>'10.Review Research &amp; Surveillen'!N40</f>
        <v>0</v>
      </c>
      <c r="H105" s="125">
        <f>'10.Review Research &amp; Surveillen'!O40</f>
        <v>0</v>
      </c>
      <c r="I105" s="70">
        <f>'10.Review Research &amp; Surveillen'!P40</f>
        <v>0</v>
      </c>
      <c r="J105" s="70"/>
      <c r="K105" s="125"/>
      <c r="L105" s="96"/>
      <c r="M105" s="96"/>
      <c r="N105" s="96"/>
      <c r="O105" s="96"/>
      <c r="P105" s="96"/>
      <c r="Q105" s="96"/>
      <c r="R105" s="96"/>
      <c r="S105" s="96"/>
      <c r="T105" s="96"/>
      <c r="U105" s="96"/>
      <c r="V105" s="96"/>
      <c r="W105" s="96"/>
      <c r="X105" s="96"/>
      <c r="Y105" s="96"/>
      <c r="Z105" s="96"/>
    </row>
    <row r="106" spans="1:26" ht="11.25" customHeight="1">
      <c r="A106" s="67">
        <f>'10.Review Research &amp; Surveillen'!A46</f>
        <v>10.4</v>
      </c>
      <c r="B106" s="67"/>
      <c r="C106" s="67" t="str">
        <f>'10.Review Research &amp; Surveillen'!C46</f>
        <v xml:space="preserve">Other Recurring cost </v>
      </c>
      <c r="D106" s="110"/>
      <c r="E106" s="113"/>
      <c r="F106" s="669"/>
      <c r="G106" s="113"/>
      <c r="H106" s="203">
        <f>H107</f>
        <v>0</v>
      </c>
      <c r="I106" s="110"/>
      <c r="J106" s="110"/>
      <c r="K106" s="203">
        <f>K107</f>
        <v>0</v>
      </c>
      <c r="L106" s="96"/>
      <c r="M106" s="96"/>
      <c r="N106" s="96"/>
      <c r="O106" s="96"/>
      <c r="P106" s="96"/>
      <c r="Q106" s="96"/>
      <c r="R106" s="96"/>
      <c r="S106" s="96"/>
      <c r="T106" s="96"/>
      <c r="U106" s="96"/>
      <c r="V106" s="96"/>
      <c r="W106" s="96"/>
      <c r="X106" s="96"/>
      <c r="Y106" s="96"/>
      <c r="Z106" s="96"/>
    </row>
    <row r="107" spans="1:26" ht="11.25" customHeight="1">
      <c r="A107" s="4" t="str">
        <f>'10.Review Research &amp; Surveillen'!A52</f>
        <v>10.4.6</v>
      </c>
      <c r="B107" s="4" t="str">
        <f>'10.Review Research &amp; Surveillen'!B52</f>
        <v>F.1.4.f.iii</v>
      </c>
      <c r="C107" s="4" t="str">
        <f>'10.Review Research &amp; Surveillen'!C52</f>
        <v>ICT Cost</v>
      </c>
      <c r="D107" s="215">
        <f>'10.Review Research &amp; Surveillen'!K52</f>
        <v>0</v>
      </c>
      <c r="E107" s="276">
        <f>'10.Review Research &amp; Surveillen'!L52</f>
        <v>0</v>
      </c>
      <c r="F107" s="125">
        <f>'10.Review Research &amp; Surveillen'!M52</f>
        <v>0</v>
      </c>
      <c r="G107" s="276">
        <f>'10.Review Research &amp; Surveillen'!N52</f>
        <v>0</v>
      </c>
      <c r="H107" s="125">
        <f>'10.Review Research &amp; Surveillen'!O52</f>
        <v>0</v>
      </c>
      <c r="I107" s="215">
        <f>'10.Review Research &amp; Surveillen'!P52</f>
        <v>0</v>
      </c>
      <c r="J107" s="70"/>
      <c r="K107" s="125"/>
      <c r="L107" s="96"/>
      <c r="M107" s="96"/>
      <c r="N107" s="96"/>
      <c r="O107" s="96"/>
      <c r="P107" s="96"/>
      <c r="Q107" s="96"/>
      <c r="R107" s="96"/>
      <c r="S107" s="96"/>
      <c r="T107" s="96"/>
      <c r="U107" s="96"/>
      <c r="V107" s="96"/>
      <c r="W107" s="96"/>
      <c r="X107" s="96"/>
      <c r="Y107" s="96"/>
      <c r="Z107" s="96"/>
    </row>
    <row r="108" spans="1:26" ht="11.25" customHeight="1">
      <c r="A108" s="67" t="str">
        <f>'10.Review Research &amp; Surveillen'!A55</f>
        <v>10.4.9</v>
      </c>
      <c r="B108" s="67">
        <f>'10.Review Research &amp; Surveillen'!B55</f>
        <v>0</v>
      </c>
      <c r="C108" s="67" t="str">
        <f>'10.Review Research &amp; Surveillen'!C55</f>
        <v>Sub-national Disease Free Certification</v>
      </c>
      <c r="D108" s="67">
        <f>'10.Review Research &amp; Surveillen'!D55</f>
        <v>0</v>
      </c>
      <c r="E108" s="67"/>
      <c r="F108" s="67"/>
      <c r="G108" s="67"/>
      <c r="H108" s="68">
        <f>SUM(H109:H111)</f>
        <v>0</v>
      </c>
      <c r="I108" s="67"/>
      <c r="J108" s="67"/>
      <c r="K108" s="68">
        <f>SUM(K109:K111)</f>
        <v>0</v>
      </c>
      <c r="L108" s="96"/>
      <c r="M108" s="96"/>
      <c r="N108" s="96"/>
      <c r="O108" s="96"/>
      <c r="P108" s="96"/>
      <c r="Q108" s="96"/>
      <c r="R108" s="96"/>
      <c r="S108" s="96"/>
      <c r="T108" s="96"/>
      <c r="U108" s="96"/>
      <c r="V108" s="96"/>
      <c r="W108" s="96"/>
      <c r="X108" s="96"/>
      <c r="Y108" s="96"/>
      <c r="Z108" s="96"/>
    </row>
    <row r="109" spans="1:26" ht="11.25" customHeight="1">
      <c r="A109" s="4" t="str">
        <f>'10.Review Research &amp; Surveillen'!A58</f>
        <v>10.5.3</v>
      </c>
      <c r="B109" s="4">
        <f>'10.Review Research &amp; Surveillen'!B58</f>
        <v>0</v>
      </c>
      <c r="C109" s="4" t="str">
        <f>'10.Review Research &amp; Surveillen'!C58</f>
        <v>Kala Azar</v>
      </c>
      <c r="D109" s="215">
        <f>'10.Review Research &amp; Surveillen'!K58</f>
        <v>0</v>
      </c>
      <c r="E109" s="4">
        <f>'10.Review Research &amp; Surveillen'!L58</f>
        <v>0</v>
      </c>
      <c r="F109" s="125">
        <f>'10.Review Research &amp; Surveillen'!M58</f>
        <v>0</v>
      </c>
      <c r="G109" s="4">
        <f>'10.Review Research &amp; Surveillen'!N58</f>
        <v>0</v>
      </c>
      <c r="H109" s="125">
        <f>'10.Review Research &amp; Surveillen'!O58</f>
        <v>0</v>
      </c>
      <c r="I109" s="4">
        <f>'10.Review Research &amp; Surveillen'!P58</f>
        <v>0</v>
      </c>
      <c r="J109" s="70"/>
      <c r="K109" s="125"/>
      <c r="L109" s="96"/>
      <c r="M109" s="96"/>
      <c r="N109" s="96"/>
      <c r="O109" s="96"/>
      <c r="P109" s="96"/>
      <c r="Q109" s="96"/>
      <c r="R109" s="96"/>
      <c r="S109" s="96"/>
      <c r="T109" s="96"/>
      <c r="U109" s="96"/>
      <c r="V109" s="96"/>
      <c r="W109" s="96"/>
      <c r="X109" s="96"/>
      <c r="Y109" s="96"/>
      <c r="Z109" s="96"/>
    </row>
    <row r="110" spans="1:26" ht="11.25" customHeight="1">
      <c r="A110" s="4" t="str">
        <f>'10.Review Research &amp; Surveillen'!A59</f>
        <v>10.5.4</v>
      </c>
      <c r="B110" s="4">
        <f>'10.Review Research &amp; Surveillen'!B59</f>
        <v>0</v>
      </c>
      <c r="C110" s="4" t="str">
        <f>'10.Review Research &amp; Surveillen'!C59</f>
        <v>Lymphatic Filariasis</v>
      </c>
      <c r="D110" s="215">
        <f>'10.Review Research &amp; Surveillen'!K59</f>
        <v>0</v>
      </c>
      <c r="E110" s="4">
        <f>'10.Review Research &amp; Surveillen'!L59</f>
        <v>0</v>
      </c>
      <c r="F110" s="125">
        <f>'10.Review Research &amp; Surveillen'!M59</f>
        <v>0</v>
      </c>
      <c r="G110" s="4">
        <f>'10.Review Research &amp; Surveillen'!N59</f>
        <v>0</v>
      </c>
      <c r="H110" s="125">
        <f>'10.Review Research &amp; Surveillen'!O59</f>
        <v>0</v>
      </c>
      <c r="I110" s="4">
        <f>'10.Review Research &amp; Surveillen'!P59</f>
        <v>0</v>
      </c>
      <c r="J110" s="70"/>
      <c r="K110" s="125"/>
      <c r="L110" s="96"/>
      <c r="M110" s="96"/>
      <c r="N110" s="96"/>
      <c r="O110" s="96"/>
      <c r="P110" s="96"/>
      <c r="Q110" s="96"/>
      <c r="R110" s="96"/>
      <c r="S110" s="96"/>
      <c r="T110" s="96"/>
      <c r="U110" s="96"/>
      <c r="V110" s="96"/>
      <c r="W110" s="96"/>
      <c r="X110" s="96"/>
      <c r="Y110" s="96"/>
      <c r="Z110" s="96"/>
    </row>
    <row r="111" spans="1:26" ht="11.25" customHeight="1">
      <c r="A111" s="4" t="str">
        <f>'10.Review Research &amp; Surveillen'!A60</f>
        <v>10.5.5</v>
      </c>
      <c r="B111" s="4">
        <f>'10.Review Research &amp; Surveillen'!B60</f>
        <v>0</v>
      </c>
      <c r="C111" s="4" t="str">
        <f>'10.Review Research &amp; Surveillen'!C60</f>
        <v>Malaria</v>
      </c>
      <c r="D111" s="215">
        <f>'10.Review Research &amp; Surveillen'!K60</f>
        <v>0</v>
      </c>
      <c r="E111" s="4">
        <f>'10.Review Research &amp; Surveillen'!L60</f>
        <v>0</v>
      </c>
      <c r="F111" s="125">
        <f>'10.Review Research &amp; Surveillen'!M60</f>
        <v>0</v>
      </c>
      <c r="G111" s="4">
        <f>'10.Review Research &amp; Surveillen'!N60</f>
        <v>0</v>
      </c>
      <c r="H111" s="125">
        <f>'10.Review Research &amp; Surveillen'!O60</f>
        <v>0</v>
      </c>
      <c r="I111" s="4">
        <f>'10.Review Research &amp; Surveillen'!P60</f>
        <v>0</v>
      </c>
      <c r="J111" s="70"/>
      <c r="K111" s="125"/>
      <c r="L111" s="96"/>
      <c r="M111" s="96"/>
      <c r="N111" s="96"/>
      <c r="O111" s="96"/>
      <c r="P111" s="96"/>
      <c r="Q111" s="96"/>
      <c r="R111" s="96"/>
      <c r="S111" s="96"/>
      <c r="T111" s="96"/>
      <c r="U111" s="96"/>
      <c r="V111" s="96"/>
      <c r="W111" s="96"/>
      <c r="X111" s="96"/>
      <c r="Y111" s="96"/>
      <c r="Z111" s="96"/>
    </row>
    <row r="112" spans="1:26" ht="11.25" customHeight="1">
      <c r="A112" s="64">
        <f>'11.IEC-BCC Annex'!A6</f>
        <v>11</v>
      </c>
      <c r="B112" s="64"/>
      <c r="C112" s="64" t="str">
        <f>'11.IEC-BCC Annex'!C6</f>
        <v>IEC/BCC</v>
      </c>
      <c r="D112" s="107"/>
      <c r="E112" s="107"/>
      <c r="F112" s="1035"/>
      <c r="G112" s="107"/>
      <c r="H112" s="65">
        <f>H113</f>
        <v>12.2</v>
      </c>
      <c r="I112" s="107"/>
      <c r="J112" s="107"/>
      <c r="K112" s="65">
        <f>K113</f>
        <v>0</v>
      </c>
      <c r="L112" s="96"/>
      <c r="M112" s="96"/>
      <c r="N112" s="96"/>
      <c r="O112" s="96"/>
      <c r="P112" s="96"/>
      <c r="Q112" s="96"/>
      <c r="R112" s="96"/>
      <c r="S112" s="96"/>
      <c r="T112" s="96"/>
      <c r="U112" s="96"/>
      <c r="V112" s="96"/>
      <c r="W112" s="96"/>
      <c r="X112" s="96"/>
      <c r="Y112" s="96"/>
      <c r="Z112" s="96"/>
    </row>
    <row r="113" spans="1:26" ht="11.25" customHeight="1">
      <c r="A113" s="67">
        <f>'11.IEC-BCC Annex'!A52</f>
        <v>11.15</v>
      </c>
      <c r="B113" s="67"/>
      <c r="C113" s="67" t="str">
        <f>'11.IEC-BCC Annex'!C52</f>
        <v>IEC/BCC activities under NVBDCP</v>
      </c>
      <c r="D113" s="110"/>
      <c r="E113" s="113"/>
      <c r="F113" s="669"/>
      <c r="G113" s="113"/>
      <c r="H113" s="203">
        <f>SUM(H114:H121)</f>
        <v>12.2</v>
      </c>
      <c r="I113" s="110"/>
      <c r="J113" s="110"/>
      <c r="K113" s="203">
        <f>SUM(K114:K121)</f>
        <v>0</v>
      </c>
      <c r="L113" s="96"/>
      <c r="M113" s="96"/>
      <c r="N113" s="96"/>
      <c r="O113" s="96"/>
      <c r="P113" s="96"/>
      <c r="Q113" s="96"/>
      <c r="R113" s="96"/>
      <c r="S113" s="96"/>
      <c r="T113" s="96"/>
      <c r="U113" s="96"/>
      <c r="V113" s="96"/>
      <c r="W113" s="96"/>
      <c r="X113" s="96"/>
      <c r="Y113" s="96"/>
      <c r="Z113" s="96"/>
    </row>
    <row r="114" spans="1:26" ht="11.25" customHeight="1">
      <c r="A114" s="4" t="str">
        <f>'11.IEC-BCC Annex'!A53</f>
        <v>11.15.1</v>
      </c>
      <c r="B114" s="4" t="str">
        <f>'11.IEC-BCC Annex'!B53</f>
        <v>B.10.6.9.a</v>
      </c>
      <c r="C114" s="4" t="str">
        <f>'11.IEC-BCC Annex'!C53</f>
        <v>IEC/BCC for Malaria</v>
      </c>
      <c r="D114" s="70" t="str">
        <f>'11.IEC-BCC Annex'!K53</f>
        <v>Total Cost</v>
      </c>
      <c r="E114" s="4">
        <f>'11.IEC-BCC Annex'!L53</f>
        <v>800000</v>
      </c>
      <c r="F114" s="125">
        <f>'11.IEC-BCC Annex'!M53</f>
        <v>8</v>
      </c>
      <c r="G114" s="4">
        <f>'11.IEC-BCC Annex'!N53</f>
        <v>1</v>
      </c>
      <c r="H114" s="125">
        <f>'11.IEC-BCC Annex'!O53</f>
        <v>8</v>
      </c>
      <c r="I114" s="130" t="str">
        <f>'11.IEC-BCC Annex'!P53</f>
        <v>Detailed annexure attached</v>
      </c>
      <c r="J114" s="70"/>
      <c r="K114" s="125"/>
      <c r="L114" s="96"/>
      <c r="M114" s="96"/>
      <c r="N114" s="96"/>
      <c r="O114" s="96"/>
      <c r="P114" s="96"/>
      <c r="Q114" s="96"/>
      <c r="R114" s="96"/>
      <c r="S114" s="96"/>
      <c r="T114" s="96"/>
      <c r="U114" s="96"/>
      <c r="V114" s="96"/>
      <c r="W114" s="96"/>
      <c r="X114" s="96"/>
      <c r="Y114" s="96"/>
      <c r="Z114" s="96"/>
    </row>
    <row r="115" spans="1:26" ht="11.25" customHeight="1">
      <c r="A115" s="4" t="str">
        <f>'11.IEC-BCC Annex'!A54</f>
        <v>11.15.2</v>
      </c>
      <c r="B115" s="4" t="str">
        <f>'11.IEC-BCC Annex'!B54</f>
        <v>B.10.6.9.b</v>
      </c>
      <c r="C115" s="4" t="str">
        <f>'11.IEC-BCC Annex'!C54</f>
        <v>IEC/BCC for Social mobilization (Dengue and Chikungunya)</v>
      </c>
      <c r="D115" s="70" t="str">
        <f>'11.IEC-BCC Annex'!K54</f>
        <v>Total Cost</v>
      </c>
      <c r="E115" s="4">
        <f>'11.IEC-BCC Annex'!L54</f>
        <v>400000</v>
      </c>
      <c r="F115" s="125">
        <f>'11.IEC-BCC Annex'!M54</f>
        <v>4</v>
      </c>
      <c r="G115" s="4">
        <f>'11.IEC-BCC Annex'!N54</f>
        <v>1</v>
      </c>
      <c r="H115" s="125">
        <f>'11.IEC-BCC Annex'!O54</f>
        <v>4</v>
      </c>
      <c r="I115" s="130" t="str">
        <f>'11.IEC-BCC Annex'!P54</f>
        <v>Detailed annexure attached</v>
      </c>
      <c r="J115" s="70"/>
      <c r="K115" s="125"/>
      <c r="L115" s="96"/>
      <c r="M115" s="96"/>
      <c r="N115" s="96"/>
      <c r="O115" s="96"/>
      <c r="P115" s="96"/>
      <c r="Q115" s="96"/>
      <c r="R115" s="96"/>
      <c r="S115" s="96"/>
      <c r="T115" s="96"/>
      <c r="U115" s="96"/>
      <c r="V115" s="96"/>
      <c r="W115" s="96"/>
      <c r="X115" s="96"/>
      <c r="Y115" s="96"/>
      <c r="Z115" s="96"/>
    </row>
    <row r="116" spans="1:26" ht="11.25" customHeight="1">
      <c r="A116" s="4" t="str">
        <f>'11.IEC-BCC Annex'!A55</f>
        <v>11.15.3</v>
      </c>
      <c r="B116" s="4" t="str">
        <f>'11.IEC-BCC Annex'!B55</f>
        <v>B.10.6.9.c</v>
      </c>
      <c r="C116" s="4" t="str">
        <f>'11.IEC-BCC Annex'!C55</f>
        <v>IEC/BCC specific to J.E. in endemic areas</v>
      </c>
      <c r="D116" s="70" t="str">
        <f>'11.IEC-BCC Annex'!K55</f>
        <v>Total Cost</v>
      </c>
      <c r="E116" s="4">
        <f>'11.IEC-BCC Annex'!L55</f>
        <v>20000</v>
      </c>
      <c r="F116" s="125">
        <f>'11.IEC-BCC Annex'!M55</f>
        <v>0.2</v>
      </c>
      <c r="G116" s="4">
        <f>'11.IEC-BCC Annex'!N55</f>
        <v>1</v>
      </c>
      <c r="H116" s="125">
        <f>'11.IEC-BCC Annex'!O55</f>
        <v>0.2</v>
      </c>
      <c r="I116" s="70" t="str">
        <f>'11.IEC-BCC Annex'!P55</f>
        <v>These activities may include Community education and printing material, Nukkad Natak at block PHCs, Nukkad Natak at prominent places and Advocacy workshops. Rs. 0.20 Lakhs</v>
      </c>
      <c r="J116" s="70"/>
      <c r="K116" s="125"/>
      <c r="L116" s="96"/>
      <c r="M116" s="96"/>
      <c r="N116" s="96"/>
      <c r="O116" s="96"/>
      <c r="P116" s="96"/>
      <c r="Q116" s="96"/>
      <c r="R116" s="96"/>
      <c r="S116" s="96"/>
      <c r="T116" s="96"/>
      <c r="U116" s="96"/>
      <c r="V116" s="96"/>
      <c r="W116" s="96"/>
      <c r="X116" s="96"/>
      <c r="Y116" s="96"/>
      <c r="Z116" s="96"/>
    </row>
    <row r="117" spans="1:26" ht="11.25" customHeight="1">
      <c r="A117" s="4" t="str">
        <f>'11.IEC-BCC Annex'!A56</f>
        <v>11.15.4</v>
      </c>
      <c r="B117" s="4" t="str">
        <f>'11.IEC-BCC Annex'!B56</f>
        <v>B.10.6.9.d</v>
      </c>
      <c r="C117" s="4" t="str">
        <f>'11.IEC-BCC Annex'!C56</f>
        <v>Specific IEC/BCC for Lymphatic Filariasis at State, District, PHC, Sub-centre and village level including VHSC/GKs for community mobilization efforts to realize the desired drug compliance of 85% during MDA</v>
      </c>
      <c r="D117" s="70">
        <f>'11.IEC-BCC Annex'!K56</f>
        <v>0</v>
      </c>
      <c r="E117" s="4">
        <f>'11.IEC-BCC Annex'!L56</f>
        <v>0</v>
      </c>
      <c r="F117" s="125">
        <f>'11.IEC-BCC Annex'!M56</f>
        <v>0</v>
      </c>
      <c r="G117" s="4">
        <f>'11.IEC-BCC Annex'!N56</f>
        <v>0</v>
      </c>
      <c r="H117" s="125">
        <f>'11.IEC-BCC Annex'!O56</f>
        <v>0</v>
      </c>
      <c r="I117" s="70">
        <f>'11.IEC-BCC Annex'!P56</f>
        <v>0</v>
      </c>
      <c r="J117" s="70"/>
      <c r="K117" s="125"/>
      <c r="L117" s="96"/>
      <c r="M117" s="96"/>
      <c r="N117" s="96"/>
      <c r="O117" s="96"/>
      <c r="P117" s="96"/>
      <c r="Q117" s="96"/>
      <c r="R117" s="96"/>
      <c r="S117" s="96"/>
      <c r="T117" s="96"/>
      <c r="U117" s="96"/>
      <c r="V117" s="96"/>
      <c r="W117" s="96"/>
      <c r="X117" s="96"/>
      <c r="Y117" s="96"/>
      <c r="Z117" s="96"/>
    </row>
    <row r="118" spans="1:26" ht="11.25" customHeight="1">
      <c r="A118" s="4" t="str">
        <f>'11.IEC-BCC Annex'!A57</f>
        <v>11.15.5</v>
      </c>
      <c r="B118" s="4" t="str">
        <f>'11.IEC-BCC Annex'!B57</f>
        <v>B.10.6.9.e</v>
      </c>
      <c r="C118" s="4" t="str">
        <f>'11.IEC-BCC Annex'!C57</f>
        <v>IEC/BCC/Advocacy for Kala-azar</v>
      </c>
      <c r="D118" s="70">
        <f>'11.IEC-BCC Annex'!K57</f>
        <v>0</v>
      </c>
      <c r="E118" s="4">
        <f>'11.IEC-BCC Annex'!L57</f>
        <v>0</v>
      </c>
      <c r="F118" s="125">
        <f>'11.IEC-BCC Annex'!M57</f>
        <v>0</v>
      </c>
      <c r="G118" s="4">
        <f>'11.IEC-BCC Annex'!N57</f>
        <v>0</v>
      </c>
      <c r="H118" s="125">
        <f>'11.IEC-BCC Annex'!O57</f>
        <v>0</v>
      </c>
      <c r="I118" s="70">
        <f>'11.IEC-BCC Annex'!P57</f>
        <v>0</v>
      </c>
      <c r="J118" s="70"/>
      <c r="K118" s="125"/>
      <c r="L118" s="96"/>
      <c r="M118" s="96"/>
      <c r="N118" s="96"/>
      <c r="O118" s="96"/>
      <c r="P118" s="96"/>
      <c r="Q118" s="96"/>
      <c r="R118" s="96"/>
      <c r="S118" s="96"/>
      <c r="T118" s="96"/>
      <c r="U118" s="96"/>
      <c r="V118" s="96"/>
      <c r="W118" s="96"/>
      <c r="X118" s="96"/>
      <c r="Y118" s="96"/>
      <c r="Z118" s="96"/>
    </row>
    <row r="119" spans="1:26" ht="11.25" customHeight="1">
      <c r="A119" s="4" t="str">
        <f>'11.IEC-BCC Annex'!A58</f>
        <v>11.15.6</v>
      </c>
      <c r="B119" s="4" t="str">
        <f>'11.IEC-BCC Annex'!B58</f>
        <v>B.10.6.9.f</v>
      </c>
      <c r="C119" s="4" t="str">
        <f>'11.IEC-BCC Annex'!C58</f>
        <v>IEC/BCC activities as per the GFATM project</v>
      </c>
      <c r="D119" s="70">
        <f>'11.IEC-BCC Annex'!K58</f>
        <v>0</v>
      </c>
      <c r="E119" s="4">
        <f>'11.IEC-BCC Annex'!L58</f>
        <v>0</v>
      </c>
      <c r="F119" s="125">
        <f>'11.IEC-BCC Annex'!M58</f>
        <v>0</v>
      </c>
      <c r="G119" s="4">
        <f>'11.IEC-BCC Annex'!N58</f>
        <v>0</v>
      </c>
      <c r="H119" s="125">
        <f>'11.IEC-BCC Annex'!O58</f>
        <v>0</v>
      </c>
      <c r="I119" s="70">
        <f>'11.IEC-BCC Annex'!P58</f>
        <v>0</v>
      </c>
      <c r="J119" s="70"/>
      <c r="K119" s="125"/>
      <c r="L119" s="96"/>
      <c r="M119" s="96"/>
      <c r="N119" s="96"/>
      <c r="O119" s="96"/>
      <c r="P119" s="96"/>
      <c r="Q119" s="96"/>
      <c r="R119" s="96"/>
      <c r="S119" s="96"/>
      <c r="T119" s="96"/>
      <c r="U119" s="96"/>
      <c r="V119" s="96"/>
      <c r="W119" s="96"/>
      <c r="X119" s="96"/>
      <c r="Y119" s="96"/>
      <c r="Z119" s="96"/>
    </row>
    <row r="120" spans="1:26" ht="11.25" customHeight="1">
      <c r="A120" s="4" t="str">
        <f>'11.IEC-BCC Annex'!A59</f>
        <v>11.15.7</v>
      </c>
      <c r="B120" s="4"/>
      <c r="C120" s="4" t="str">
        <f>'11.IEC-BCC Annex'!C59</f>
        <v>IEC/ BCC activities under MVCR</v>
      </c>
      <c r="D120" s="70">
        <f>'11.IEC-BCC Annex'!K59</f>
        <v>0</v>
      </c>
      <c r="E120" s="4">
        <f>'11.IEC-BCC Annex'!L59</f>
        <v>0</v>
      </c>
      <c r="F120" s="125">
        <f>'11.IEC-BCC Annex'!M59</f>
        <v>0</v>
      </c>
      <c r="G120" s="4">
        <f>'11.IEC-BCC Annex'!N59</f>
        <v>0</v>
      </c>
      <c r="H120" s="125">
        <f>'11.IEC-BCC Annex'!O59</f>
        <v>0</v>
      </c>
      <c r="I120" s="70">
        <f>'11.IEC-BCC Annex'!P59</f>
        <v>0</v>
      </c>
      <c r="J120" s="70"/>
      <c r="K120" s="125"/>
      <c r="L120" s="96"/>
      <c r="M120" s="96"/>
      <c r="N120" s="96"/>
      <c r="O120" s="96"/>
      <c r="P120" s="96"/>
      <c r="Q120" s="96"/>
      <c r="R120" s="96"/>
      <c r="S120" s="96"/>
      <c r="T120" s="96"/>
      <c r="U120" s="96"/>
      <c r="V120" s="96"/>
      <c r="W120" s="96"/>
      <c r="X120" s="96"/>
      <c r="Y120" s="96"/>
      <c r="Z120" s="96"/>
    </row>
    <row r="121" spans="1:26" ht="11.25" customHeight="1">
      <c r="A121" s="4" t="str">
        <f>'11.IEC-BCC Annex'!A60</f>
        <v>11.15.8</v>
      </c>
      <c r="B121" s="4"/>
      <c r="C121" s="4" t="str">
        <f>'11.IEC-BCC Annex'!C60</f>
        <v>Any other IEC/BCC activities (please specify)</v>
      </c>
      <c r="D121" s="70">
        <f>'11.IEC-BCC Annex'!K60</f>
        <v>0</v>
      </c>
      <c r="E121" s="4">
        <f>'11.IEC-BCC Annex'!L60</f>
        <v>0</v>
      </c>
      <c r="F121" s="125">
        <f>'11.IEC-BCC Annex'!M60</f>
        <v>0</v>
      </c>
      <c r="G121" s="4">
        <f>'11.IEC-BCC Annex'!N60</f>
        <v>0</v>
      </c>
      <c r="H121" s="125">
        <f>'11.IEC-BCC Annex'!O60</f>
        <v>0</v>
      </c>
      <c r="I121" s="70">
        <f>'11.IEC-BCC Annex'!P60</f>
        <v>0</v>
      </c>
      <c r="J121" s="70"/>
      <c r="K121" s="125"/>
      <c r="L121" s="96"/>
      <c r="M121" s="96"/>
      <c r="N121" s="96"/>
      <c r="O121" s="96"/>
      <c r="P121" s="96"/>
      <c r="Q121" s="96"/>
      <c r="R121" s="96"/>
      <c r="S121" s="96"/>
      <c r="T121" s="96"/>
      <c r="U121" s="96"/>
      <c r="V121" s="96"/>
      <c r="W121" s="96"/>
      <c r="X121" s="96"/>
      <c r="Y121" s="96"/>
      <c r="Z121" s="96"/>
    </row>
    <row r="122" spans="1:26" ht="11.25" customHeight="1">
      <c r="A122" s="64">
        <f>'12.Printing Annex'!A6</f>
        <v>12</v>
      </c>
      <c r="B122" s="64"/>
      <c r="C122" s="64" t="str">
        <f>'12.Printing Annex'!C6</f>
        <v>Printing</v>
      </c>
      <c r="D122" s="64"/>
      <c r="E122" s="64"/>
      <c r="F122" s="201"/>
      <c r="G122" s="64"/>
      <c r="H122" s="65">
        <f>H123</f>
        <v>0</v>
      </c>
      <c r="I122" s="64"/>
      <c r="J122" s="64"/>
      <c r="K122" s="65">
        <f>K123</f>
        <v>0</v>
      </c>
      <c r="L122" s="96"/>
      <c r="M122" s="96"/>
      <c r="N122" s="96"/>
      <c r="O122" s="96"/>
      <c r="P122" s="96"/>
      <c r="Q122" s="96"/>
      <c r="R122" s="96"/>
      <c r="S122" s="96"/>
      <c r="T122" s="96"/>
      <c r="U122" s="96"/>
      <c r="V122" s="96"/>
      <c r="W122" s="96"/>
      <c r="X122" s="96"/>
      <c r="Y122" s="96"/>
      <c r="Z122" s="96"/>
    </row>
    <row r="123" spans="1:26" ht="11.25" customHeight="1">
      <c r="A123" s="67">
        <f>'12.Printing Annex'!A67</f>
        <v>12.11</v>
      </c>
      <c r="B123" s="67"/>
      <c r="C123" s="67" t="str">
        <f>'12.Printing Annex'!C67</f>
        <v>Printing activities under NVBDCP</v>
      </c>
      <c r="D123" s="67"/>
      <c r="E123" s="115"/>
      <c r="F123" s="203"/>
      <c r="G123" s="115"/>
      <c r="H123" s="203">
        <f>SUM(H124:H127)</f>
        <v>0</v>
      </c>
      <c r="I123" s="67"/>
      <c r="J123" s="67"/>
      <c r="K123" s="203">
        <f>SUM(K124:K127)</f>
        <v>0</v>
      </c>
      <c r="L123" s="96"/>
      <c r="M123" s="96"/>
      <c r="N123" s="96"/>
      <c r="O123" s="96"/>
      <c r="P123" s="96"/>
      <c r="Q123" s="96"/>
      <c r="R123" s="96"/>
      <c r="S123" s="96"/>
      <c r="T123" s="96"/>
      <c r="U123" s="96"/>
      <c r="V123" s="96"/>
      <c r="W123" s="96"/>
      <c r="X123" s="96"/>
      <c r="Y123" s="96"/>
      <c r="Z123" s="96"/>
    </row>
    <row r="124" spans="1:26" ht="11.25" customHeight="1">
      <c r="A124" s="4" t="str">
        <f>'12.Printing Annex'!A68</f>
        <v>12.11.1</v>
      </c>
      <c r="B124" s="4" t="str">
        <f>'12.Printing Annex'!B68</f>
        <v>F.1.4.a</v>
      </c>
      <c r="C124" s="4" t="str">
        <f>'12.Printing Annex'!C68</f>
        <v>Printing of forms/registers for Lymphatic Filariasis</v>
      </c>
      <c r="D124" s="70">
        <f>'12.Printing Annex'!K68</f>
        <v>0</v>
      </c>
      <c r="E124" s="4">
        <f>'12.Printing Annex'!L68</f>
        <v>0</v>
      </c>
      <c r="F124" s="125">
        <f>'12.Printing Annex'!M68</f>
        <v>0</v>
      </c>
      <c r="G124" s="4">
        <f>'12.Printing Annex'!N68</f>
        <v>0</v>
      </c>
      <c r="H124" s="125">
        <f>'12.Printing Annex'!O68</f>
        <v>0</v>
      </c>
      <c r="I124" s="70">
        <f>'12.Printing Annex'!P68</f>
        <v>0</v>
      </c>
      <c r="J124" s="70"/>
      <c r="K124" s="125"/>
      <c r="L124" s="96"/>
      <c r="M124" s="96"/>
      <c r="N124" s="96"/>
      <c r="O124" s="96"/>
      <c r="P124" s="96"/>
      <c r="Q124" s="96"/>
      <c r="R124" s="96"/>
      <c r="S124" s="96"/>
      <c r="T124" s="96"/>
      <c r="U124" s="96"/>
      <c r="V124" s="96"/>
      <c r="W124" s="96"/>
      <c r="X124" s="96"/>
      <c r="Y124" s="96"/>
      <c r="Z124" s="96"/>
    </row>
    <row r="125" spans="1:26" ht="11.25" customHeight="1">
      <c r="A125" s="4" t="str">
        <f>'12.Printing Annex'!A69</f>
        <v>12.11.2</v>
      </c>
      <c r="B125" s="4" t="str">
        <f>'12.Printing Annex'!B69</f>
        <v>F.2.1.g</v>
      </c>
      <c r="C125" s="4" t="str">
        <f>'12.Printing Annex'!C69</f>
        <v>Communication Material and Publications (CMP) - GFATM</v>
      </c>
      <c r="D125" s="70">
        <f>'12.Printing Annex'!K69</f>
        <v>0</v>
      </c>
      <c r="E125" s="4">
        <f>'12.Printing Annex'!L69</f>
        <v>0</v>
      </c>
      <c r="F125" s="125">
        <f>'12.Printing Annex'!M69</f>
        <v>0</v>
      </c>
      <c r="G125" s="4">
        <f>'12.Printing Annex'!N69</f>
        <v>0</v>
      </c>
      <c r="H125" s="125">
        <f>'12.Printing Annex'!O69</f>
        <v>0</v>
      </c>
      <c r="I125" s="70">
        <f>'12.Printing Annex'!P69</f>
        <v>0</v>
      </c>
      <c r="J125" s="70"/>
      <c r="K125" s="125"/>
      <c r="L125" s="96"/>
      <c r="M125" s="96"/>
      <c r="N125" s="96"/>
      <c r="O125" s="96"/>
      <c r="P125" s="96"/>
      <c r="Q125" s="96"/>
      <c r="R125" s="96"/>
      <c r="S125" s="96"/>
      <c r="T125" s="96"/>
      <c r="U125" s="96"/>
      <c r="V125" s="96"/>
      <c r="W125" s="96"/>
      <c r="X125" s="96"/>
      <c r="Y125" s="96"/>
      <c r="Z125" s="96"/>
    </row>
    <row r="126" spans="1:26" ht="11.25" customHeight="1">
      <c r="A126" s="4" t="str">
        <f>'12.Printing Annex'!A70</f>
        <v>12.11.3</v>
      </c>
      <c r="B126" s="4">
        <f>'12.Printing Annex'!B70</f>
        <v>0</v>
      </c>
      <c r="C126" s="4" t="str">
        <f>'12.Printing Annex'!C70</f>
        <v>Printing of recording and reporting forms/registers for Malaria</v>
      </c>
      <c r="D126" s="70">
        <f>'12.Printing Annex'!K70</f>
        <v>0</v>
      </c>
      <c r="E126" s="193">
        <f>'12.Printing Annex'!L70</f>
        <v>0</v>
      </c>
      <c r="F126" s="71">
        <f>'12.Printing Annex'!M70</f>
        <v>0</v>
      </c>
      <c r="G126" s="193">
        <f>'12.Printing Annex'!N70</f>
        <v>0</v>
      </c>
      <c r="H126" s="71">
        <f>'12.Printing Annex'!O70</f>
        <v>0</v>
      </c>
      <c r="I126" s="70">
        <f>'12.Printing Annex'!P70</f>
        <v>0</v>
      </c>
      <c r="J126" s="70"/>
      <c r="K126" s="125"/>
      <c r="L126" s="96"/>
      <c r="M126" s="96"/>
      <c r="N126" s="96"/>
      <c r="O126" s="96"/>
      <c r="P126" s="96"/>
      <c r="Q126" s="96"/>
      <c r="R126" s="96"/>
      <c r="S126" s="96"/>
      <c r="T126" s="96"/>
      <c r="U126" s="96"/>
      <c r="V126" s="96"/>
      <c r="W126" s="96"/>
      <c r="X126" s="96"/>
      <c r="Y126" s="96"/>
      <c r="Z126" s="96"/>
    </row>
    <row r="127" spans="1:26" ht="11.25" customHeight="1">
      <c r="A127" s="4" t="str">
        <f>'12.Printing Annex'!A71</f>
        <v>12.11.4</v>
      </c>
      <c r="B127" s="4"/>
      <c r="C127" s="4" t="str">
        <f>'12.Printing Annex'!C71</f>
        <v>Any other (please specify)</v>
      </c>
      <c r="D127" s="70">
        <f>'12.Printing Annex'!K71</f>
        <v>0</v>
      </c>
      <c r="E127" s="4">
        <f>'12.Printing Annex'!L71</f>
        <v>0</v>
      </c>
      <c r="F127" s="125">
        <f>'12.Printing Annex'!M71</f>
        <v>0</v>
      </c>
      <c r="G127" s="4">
        <f>'12.Printing Annex'!N71</f>
        <v>0</v>
      </c>
      <c r="H127" s="125">
        <f>'12.Printing Annex'!O71</f>
        <v>0</v>
      </c>
      <c r="I127" s="70">
        <f>'12.Printing Annex'!P71</f>
        <v>0</v>
      </c>
      <c r="J127" s="70"/>
      <c r="K127" s="125"/>
      <c r="L127" s="96"/>
      <c r="M127" s="96"/>
      <c r="N127" s="96"/>
      <c r="O127" s="96"/>
      <c r="P127" s="96"/>
      <c r="Q127" s="96"/>
      <c r="R127" s="96"/>
      <c r="S127" s="96"/>
      <c r="T127" s="96"/>
      <c r="U127" s="96"/>
      <c r="V127" s="96"/>
      <c r="W127" s="96"/>
      <c r="X127" s="96"/>
      <c r="Y127" s="96"/>
      <c r="Z127" s="96"/>
    </row>
    <row r="128" spans="1:26" ht="11.25" customHeight="1">
      <c r="A128" s="64">
        <f>'14.Drug warehouse &amp;Logistic Anx'!A6</f>
        <v>14</v>
      </c>
      <c r="B128" s="64"/>
      <c r="C128" s="64" t="str">
        <f>'14.Drug warehouse &amp;Logistic Anx'!C6</f>
        <v>Drug Warehousing and Logistics</v>
      </c>
      <c r="D128" s="107"/>
      <c r="E128" s="107"/>
      <c r="F128" s="1035"/>
      <c r="G128" s="107"/>
      <c r="H128" s="65">
        <f t="shared" ref="H128:H129" si="8">H129</f>
        <v>0</v>
      </c>
      <c r="I128" s="107"/>
      <c r="J128" s="107"/>
      <c r="K128" s="65">
        <f t="shared" ref="K128:K129" si="9">K129</f>
        <v>0</v>
      </c>
      <c r="L128" s="96"/>
      <c r="M128" s="96"/>
      <c r="N128" s="96"/>
      <c r="O128" s="96"/>
      <c r="P128" s="96"/>
      <c r="Q128" s="96"/>
      <c r="R128" s="96"/>
      <c r="S128" s="96"/>
      <c r="T128" s="96"/>
      <c r="U128" s="96"/>
      <c r="V128" s="96"/>
      <c r="W128" s="96"/>
      <c r="X128" s="96"/>
      <c r="Y128" s="96"/>
      <c r="Z128" s="96"/>
    </row>
    <row r="129" spans="1:26" ht="11.25" customHeight="1">
      <c r="A129" s="67">
        <f>'14.Drug warehouse &amp;Logistic Anx'!A15</f>
        <v>14.2</v>
      </c>
      <c r="B129" s="67"/>
      <c r="C129" s="67" t="str">
        <f>'14.Drug warehouse &amp;Logistic Anx'!C15</f>
        <v>Logistics and supply chain</v>
      </c>
      <c r="D129" s="110"/>
      <c r="E129" s="113"/>
      <c r="F129" s="669"/>
      <c r="G129" s="113"/>
      <c r="H129" s="203">
        <f t="shared" si="8"/>
        <v>0</v>
      </c>
      <c r="I129" s="110"/>
      <c r="J129" s="110"/>
      <c r="K129" s="203">
        <f t="shared" si="9"/>
        <v>0</v>
      </c>
      <c r="L129" s="96"/>
      <c r="M129" s="96"/>
      <c r="N129" s="96"/>
      <c r="O129" s="96"/>
      <c r="P129" s="96"/>
      <c r="Q129" s="96"/>
      <c r="R129" s="96"/>
      <c r="S129" s="96"/>
      <c r="T129" s="96"/>
      <c r="U129" s="96"/>
      <c r="V129" s="96"/>
      <c r="W129" s="96"/>
      <c r="X129" s="96"/>
      <c r="Y129" s="96"/>
      <c r="Z129" s="96"/>
    </row>
    <row r="130" spans="1:26" ht="11.25" customHeight="1">
      <c r="A130" s="4" t="str">
        <f>'14.Drug warehouse &amp;Logistic Anx'!A26</f>
        <v>14.2.9</v>
      </c>
      <c r="B130" s="4" t="str">
        <f>'14.Drug warehouse &amp;Logistic Anx'!B26</f>
        <v>F.2.1.d</v>
      </c>
      <c r="C130" s="4" t="str">
        <f>'14.Drug warehouse &amp;Logistic Anx'!C26</f>
        <v>Supply Chain Management cost under GFATM</v>
      </c>
      <c r="D130" s="70">
        <f>'14.Drug warehouse &amp;Logistic Anx'!K26</f>
        <v>0</v>
      </c>
      <c r="E130" s="4">
        <f>'14.Drug warehouse &amp;Logistic Anx'!L26</f>
        <v>0</v>
      </c>
      <c r="F130" s="125">
        <f>'14.Drug warehouse &amp;Logistic Anx'!M26</f>
        <v>0</v>
      </c>
      <c r="G130" s="4">
        <f>'14.Drug warehouse &amp;Logistic Anx'!N26</f>
        <v>0</v>
      </c>
      <c r="H130" s="125">
        <f>'14.Drug warehouse &amp;Logistic Anx'!O26</f>
        <v>0</v>
      </c>
      <c r="I130" s="70">
        <f>'14.Drug warehouse &amp;Logistic Anx'!P26</f>
        <v>0</v>
      </c>
      <c r="J130" s="70"/>
      <c r="K130" s="125"/>
      <c r="L130" s="96"/>
      <c r="M130" s="96"/>
      <c r="N130" s="96"/>
      <c r="O130" s="96"/>
      <c r="P130" s="96"/>
      <c r="Q130" s="96"/>
      <c r="R130" s="96"/>
      <c r="S130" s="96"/>
      <c r="T130" s="96"/>
      <c r="U130" s="96"/>
      <c r="V130" s="96"/>
      <c r="W130" s="96"/>
      <c r="X130" s="96"/>
      <c r="Y130" s="96"/>
      <c r="Z130" s="96"/>
    </row>
    <row r="131" spans="1:26" ht="11.25" customHeight="1">
      <c r="A131" s="64">
        <f>'15.PPP Annex'!A6</f>
        <v>15</v>
      </c>
      <c r="B131" s="64"/>
      <c r="C131" s="64" t="str">
        <f>'15.PPP Annex'!C6</f>
        <v>PPP</v>
      </c>
      <c r="D131" s="107"/>
      <c r="E131" s="107"/>
      <c r="F131" s="1035"/>
      <c r="G131" s="107"/>
      <c r="H131" s="65">
        <f>H132</f>
        <v>1</v>
      </c>
      <c r="I131" s="107"/>
      <c r="J131" s="107"/>
      <c r="K131" s="65">
        <f>K132</f>
        <v>0</v>
      </c>
      <c r="L131" s="96"/>
      <c r="M131" s="96"/>
      <c r="N131" s="96"/>
      <c r="O131" s="96"/>
      <c r="P131" s="96"/>
      <c r="Q131" s="96"/>
      <c r="R131" s="96"/>
      <c r="S131" s="96"/>
      <c r="T131" s="96"/>
      <c r="U131" s="96"/>
      <c r="V131" s="96"/>
      <c r="W131" s="96"/>
      <c r="X131" s="96"/>
      <c r="Y131" s="96"/>
      <c r="Z131" s="96"/>
    </row>
    <row r="132" spans="1:26" ht="11.25" customHeight="1">
      <c r="A132" s="624">
        <f>'15.PPP Annex'!A12</f>
        <v>15.3</v>
      </c>
      <c r="B132" s="624"/>
      <c r="C132" s="67" t="str">
        <f>'15.PPP Annex'!C12</f>
        <v>PPP under NVBDCP</v>
      </c>
      <c r="D132" s="110"/>
      <c r="E132" s="110"/>
      <c r="F132" s="112"/>
      <c r="G132" s="110"/>
      <c r="H132" s="68">
        <f>SUM(H133:H134)</f>
        <v>1</v>
      </c>
      <c r="I132" s="110"/>
      <c r="J132" s="110"/>
      <c r="K132" s="68">
        <f>SUM(K133:K134)</f>
        <v>0</v>
      </c>
      <c r="L132" s="96"/>
      <c r="M132" s="96"/>
      <c r="N132" s="96"/>
      <c r="O132" s="96"/>
      <c r="P132" s="96"/>
      <c r="Q132" s="96"/>
      <c r="R132" s="96"/>
      <c r="S132" s="96"/>
      <c r="T132" s="96"/>
      <c r="U132" s="96"/>
      <c r="V132" s="96"/>
      <c r="W132" s="96"/>
      <c r="X132" s="96"/>
      <c r="Y132" s="96"/>
      <c r="Z132" s="96"/>
    </row>
    <row r="133" spans="1:26" ht="11.25" customHeight="1">
      <c r="A133" s="4" t="str">
        <f>'15.PPP Annex'!A13</f>
        <v>15.3.1</v>
      </c>
      <c r="B133" s="4" t="str">
        <f>'15.PPP Annex'!B13</f>
        <v>F.1.1.e</v>
      </c>
      <c r="C133" s="4" t="str">
        <f>'15.PPP Annex'!C13</f>
        <v xml:space="preserve">PPP / NGO and Intersectoral Convergence </v>
      </c>
      <c r="D133" s="70">
        <f>'15.PPP Annex'!K13</f>
        <v>0</v>
      </c>
      <c r="E133" s="4">
        <f>'15.PPP Annex'!L13</f>
        <v>0</v>
      </c>
      <c r="F133" s="125">
        <f>'15.PPP Annex'!M13</f>
        <v>0</v>
      </c>
      <c r="G133" s="4">
        <f>'15.PPP Annex'!N13</f>
        <v>0</v>
      </c>
      <c r="H133" s="125">
        <f>'15.PPP Annex'!O13</f>
        <v>0</v>
      </c>
      <c r="I133" s="70">
        <f>'15.PPP Annex'!P13</f>
        <v>0</v>
      </c>
      <c r="J133" s="70"/>
      <c r="K133" s="125"/>
      <c r="L133" s="96"/>
      <c r="M133" s="96"/>
      <c r="N133" s="96"/>
      <c r="O133" s="96"/>
      <c r="P133" s="96"/>
      <c r="Q133" s="96"/>
      <c r="R133" s="96"/>
      <c r="S133" s="96"/>
      <c r="T133" s="96"/>
      <c r="U133" s="96"/>
      <c r="V133" s="96"/>
      <c r="W133" s="96"/>
      <c r="X133" s="96"/>
      <c r="Y133" s="96"/>
      <c r="Z133" s="96"/>
    </row>
    <row r="134" spans="1:26" ht="11.25" customHeight="1">
      <c r="A134" s="4" t="str">
        <f>'15.PPP Annex'!A14</f>
        <v>15.3.2</v>
      </c>
      <c r="B134" s="4" t="str">
        <f>'15.PPP Annex'!B14</f>
        <v>F.1.2.g</v>
      </c>
      <c r="C134" s="4" t="str">
        <f>'15.PPP Annex'!C14</f>
        <v>Inter-sectoral convergence</v>
      </c>
      <c r="D134" s="70" t="str">
        <f>'15.PPP Annex'!K14</f>
        <v>Total cost</v>
      </c>
      <c r="E134" s="4">
        <f>'15.PPP Annex'!L14</f>
        <v>100000</v>
      </c>
      <c r="F134" s="125">
        <f>'15.PPP Annex'!M14</f>
        <v>1</v>
      </c>
      <c r="G134" s="4">
        <f>'15.PPP Annex'!N14</f>
        <v>1</v>
      </c>
      <c r="H134" s="125">
        <f>'15.PPP Annex'!O14</f>
        <v>1</v>
      </c>
      <c r="I134" s="70" t="str">
        <f>'15.PPP Annex'!P14</f>
        <v>All department and stake holders need to be sensitized about the disease to avoid breeding of mosquitoes by organizing meetings at State level/ district level/Block Level for better coordination as Goa is in elimination phase. – Rs. 1.00 lakhs</v>
      </c>
      <c r="J134" s="70"/>
      <c r="K134" s="125"/>
      <c r="L134" s="96"/>
      <c r="M134" s="96"/>
      <c r="N134" s="96"/>
      <c r="O134" s="96"/>
      <c r="P134" s="96"/>
      <c r="Q134" s="96"/>
      <c r="R134" s="96"/>
      <c r="S134" s="96"/>
      <c r="T134" s="96"/>
      <c r="U134" s="96"/>
      <c r="V134" s="96"/>
      <c r="W134" s="96"/>
      <c r="X134" s="96"/>
      <c r="Y134" s="96"/>
      <c r="Z134" s="96"/>
    </row>
    <row r="135" spans="1:26" ht="11.25" customHeight="1">
      <c r="A135" s="96"/>
      <c r="B135" s="96"/>
      <c r="C135" s="96"/>
      <c r="D135" s="190"/>
      <c r="E135" s="96"/>
      <c r="F135" s="96"/>
      <c r="G135" s="96"/>
      <c r="H135" s="96"/>
      <c r="I135" s="190"/>
      <c r="J135" s="190"/>
      <c r="K135" s="96"/>
      <c r="L135" s="96"/>
      <c r="M135" s="96"/>
      <c r="N135" s="96"/>
      <c r="O135" s="96"/>
      <c r="P135" s="96"/>
      <c r="Q135" s="96"/>
      <c r="R135" s="96"/>
      <c r="S135" s="96"/>
      <c r="T135" s="96"/>
      <c r="U135" s="96"/>
      <c r="V135" s="96"/>
      <c r="W135" s="96"/>
      <c r="X135" s="96"/>
      <c r="Y135" s="96"/>
      <c r="Z135" s="96"/>
    </row>
    <row r="136" spans="1:26" ht="11.25" customHeight="1">
      <c r="A136" s="96"/>
      <c r="B136" s="96"/>
      <c r="C136" s="96"/>
      <c r="D136" s="190"/>
      <c r="E136" s="96"/>
      <c r="F136" s="96"/>
      <c r="G136" s="96"/>
      <c r="H136" s="96"/>
      <c r="I136" s="190"/>
      <c r="J136" s="190"/>
      <c r="K136" s="96"/>
      <c r="L136" s="96"/>
      <c r="M136" s="96"/>
      <c r="N136" s="96"/>
      <c r="O136" s="96"/>
      <c r="P136" s="96"/>
      <c r="Q136" s="96"/>
      <c r="R136" s="96"/>
      <c r="S136" s="96"/>
      <c r="T136" s="96"/>
      <c r="U136" s="96"/>
      <c r="V136" s="96"/>
      <c r="W136" s="96"/>
      <c r="X136" s="96"/>
      <c r="Y136" s="96"/>
      <c r="Z136" s="96"/>
    </row>
    <row r="137" spans="1:26" ht="11.25" customHeight="1">
      <c r="A137" s="96"/>
      <c r="B137" s="96"/>
      <c r="C137" s="96"/>
      <c r="D137" s="190"/>
      <c r="E137" s="96"/>
      <c r="F137" s="96"/>
      <c r="G137" s="96"/>
      <c r="H137" s="96"/>
      <c r="I137" s="190"/>
      <c r="J137" s="190"/>
      <c r="K137" s="96"/>
      <c r="L137" s="96"/>
      <c r="M137" s="96"/>
      <c r="N137" s="96"/>
      <c r="O137" s="96"/>
      <c r="P137" s="96"/>
      <c r="Q137" s="96"/>
      <c r="R137" s="96"/>
      <c r="S137" s="96"/>
      <c r="T137" s="96"/>
      <c r="U137" s="96"/>
      <c r="V137" s="96"/>
      <c r="W137" s="96"/>
      <c r="X137" s="96"/>
      <c r="Y137" s="96"/>
      <c r="Z137" s="96"/>
    </row>
    <row r="138" spans="1:26" ht="11.25" customHeight="1">
      <c r="A138" s="96"/>
      <c r="B138" s="96"/>
      <c r="C138" s="96"/>
      <c r="D138" s="190"/>
      <c r="E138" s="96"/>
      <c r="F138" s="96"/>
      <c r="G138" s="96"/>
      <c r="H138" s="96"/>
      <c r="I138" s="190"/>
      <c r="J138" s="190"/>
      <c r="K138" s="96"/>
      <c r="L138" s="96"/>
      <c r="M138" s="96"/>
      <c r="N138" s="96"/>
      <c r="O138" s="96"/>
      <c r="P138" s="96"/>
      <c r="Q138" s="96"/>
      <c r="R138" s="96"/>
      <c r="S138" s="96"/>
      <c r="T138" s="96"/>
      <c r="U138" s="96"/>
      <c r="V138" s="96"/>
      <c r="W138" s="96"/>
      <c r="X138" s="96"/>
      <c r="Y138" s="96"/>
      <c r="Z138" s="96"/>
    </row>
    <row r="139" spans="1:26" ht="11.25" customHeight="1">
      <c r="A139" s="96"/>
      <c r="B139" s="96"/>
      <c r="C139" s="96"/>
      <c r="D139" s="190"/>
      <c r="E139" s="96"/>
      <c r="F139" s="96"/>
      <c r="G139" s="96"/>
      <c r="H139" s="96"/>
      <c r="I139" s="190"/>
      <c r="J139" s="190"/>
      <c r="K139" s="96"/>
      <c r="L139" s="96"/>
      <c r="M139" s="96"/>
      <c r="N139" s="96"/>
      <c r="O139" s="96"/>
      <c r="P139" s="96"/>
      <c r="Q139" s="96"/>
      <c r="R139" s="96"/>
      <c r="S139" s="96"/>
      <c r="T139" s="96"/>
      <c r="U139" s="96"/>
      <c r="V139" s="96"/>
      <c r="W139" s="96"/>
      <c r="X139" s="96"/>
      <c r="Y139" s="96"/>
      <c r="Z139" s="96"/>
    </row>
    <row r="140" spans="1:26" ht="11.25" customHeight="1">
      <c r="A140" s="96"/>
      <c r="B140" s="96"/>
      <c r="C140" s="96"/>
      <c r="D140" s="190"/>
      <c r="E140" s="96"/>
      <c r="F140" s="96"/>
      <c r="G140" s="96"/>
      <c r="H140" s="96"/>
      <c r="I140" s="190"/>
      <c r="J140" s="190"/>
      <c r="K140" s="96"/>
      <c r="L140" s="96"/>
      <c r="M140" s="96"/>
      <c r="N140" s="96"/>
      <c r="O140" s="96"/>
      <c r="P140" s="96"/>
      <c r="Q140" s="96"/>
      <c r="R140" s="96"/>
      <c r="S140" s="96"/>
      <c r="T140" s="96"/>
      <c r="U140" s="96"/>
      <c r="V140" s="96"/>
      <c r="W140" s="96"/>
      <c r="X140" s="96"/>
      <c r="Y140" s="96"/>
      <c r="Z140" s="96"/>
    </row>
    <row r="141" spans="1:26" ht="11.25" customHeight="1">
      <c r="A141" s="96"/>
      <c r="B141" s="96"/>
      <c r="C141" s="96"/>
      <c r="D141" s="190"/>
      <c r="E141" s="96"/>
      <c r="F141" s="96"/>
      <c r="G141" s="96"/>
      <c r="H141" s="96"/>
      <c r="I141" s="190"/>
      <c r="J141" s="190"/>
      <c r="K141" s="96"/>
      <c r="L141" s="96"/>
      <c r="M141" s="96"/>
      <c r="N141" s="96"/>
      <c r="O141" s="96"/>
      <c r="P141" s="96"/>
      <c r="Q141" s="96"/>
      <c r="R141" s="96"/>
      <c r="S141" s="96"/>
      <c r="T141" s="96"/>
      <c r="U141" s="96"/>
      <c r="V141" s="96"/>
      <c r="W141" s="96"/>
      <c r="X141" s="96"/>
      <c r="Y141" s="96"/>
      <c r="Z141" s="96"/>
    </row>
    <row r="142" spans="1:26" ht="11.25" customHeight="1">
      <c r="A142" s="96"/>
      <c r="B142" s="96"/>
      <c r="C142" s="96"/>
      <c r="D142" s="190"/>
      <c r="E142" s="96"/>
      <c r="F142" s="96"/>
      <c r="G142" s="96"/>
      <c r="H142" s="96"/>
      <c r="I142" s="190"/>
      <c r="J142" s="190"/>
      <c r="K142" s="96"/>
      <c r="L142" s="96"/>
      <c r="M142" s="96"/>
      <c r="N142" s="96"/>
      <c r="O142" s="96"/>
      <c r="P142" s="96"/>
      <c r="Q142" s="96"/>
      <c r="R142" s="96"/>
      <c r="S142" s="96"/>
      <c r="T142" s="96"/>
      <c r="U142" s="96"/>
      <c r="V142" s="96"/>
      <c r="W142" s="96"/>
      <c r="X142" s="96"/>
      <c r="Y142" s="96"/>
      <c r="Z142" s="96"/>
    </row>
    <row r="143" spans="1:26" ht="11.25" customHeight="1">
      <c r="A143" s="96"/>
      <c r="B143" s="96"/>
      <c r="C143" s="96"/>
      <c r="D143" s="190"/>
      <c r="E143" s="96"/>
      <c r="F143" s="96"/>
      <c r="G143" s="96"/>
      <c r="H143" s="96"/>
      <c r="I143" s="190"/>
      <c r="J143" s="190"/>
      <c r="K143" s="96"/>
      <c r="L143" s="96"/>
      <c r="M143" s="96"/>
      <c r="N143" s="96"/>
      <c r="O143" s="96"/>
      <c r="P143" s="96"/>
      <c r="Q143" s="96"/>
      <c r="R143" s="96"/>
      <c r="S143" s="96"/>
      <c r="T143" s="96"/>
      <c r="U143" s="96"/>
      <c r="V143" s="96"/>
      <c r="W143" s="96"/>
      <c r="X143" s="96"/>
      <c r="Y143" s="96"/>
      <c r="Z143" s="96"/>
    </row>
    <row r="144" spans="1:26" ht="11.25" customHeight="1">
      <c r="A144" s="96"/>
      <c r="B144" s="96"/>
      <c r="C144" s="96"/>
      <c r="D144" s="190"/>
      <c r="E144" s="96"/>
      <c r="F144" s="96"/>
      <c r="G144" s="96"/>
      <c r="H144" s="96"/>
      <c r="I144" s="190"/>
      <c r="J144" s="190"/>
      <c r="K144" s="96"/>
      <c r="L144" s="96"/>
      <c r="M144" s="96"/>
      <c r="N144" s="96"/>
      <c r="O144" s="96"/>
      <c r="P144" s="96"/>
      <c r="Q144" s="96"/>
      <c r="R144" s="96"/>
      <c r="S144" s="96"/>
      <c r="T144" s="96"/>
      <c r="U144" s="96"/>
      <c r="V144" s="96"/>
      <c r="W144" s="96"/>
      <c r="X144" s="96"/>
      <c r="Y144" s="96"/>
      <c r="Z144" s="96"/>
    </row>
    <row r="145" spans="1:26" ht="11.25" customHeight="1">
      <c r="A145" s="96"/>
      <c r="B145" s="96"/>
      <c r="C145" s="96"/>
      <c r="D145" s="190"/>
      <c r="E145" s="96"/>
      <c r="F145" s="96"/>
      <c r="G145" s="96"/>
      <c r="H145" s="96"/>
      <c r="I145" s="190"/>
      <c r="J145" s="190"/>
      <c r="K145" s="96"/>
      <c r="L145" s="96"/>
      <c r="M145" s="96"/>
      <c r="N145" s="96"/>
      <c r="O145" s="96"/>
      <c r="P145" s="96"/>
      <c r="Q145" s="96"/>
      <c r="R145" s="96"/>
      <c r="S145" s="96"/>
      <c r="T145" s="96"/>
      <c r="U145" s="96"/>
      <c r="V145" s="96"/>
      <c r="W145" s="96"/>
      <c r="X145" s="96"/>
      <c r="Y145" s="96"/>
      <c r="Z145" s="96"/>
    </row>
    <row r="146" spans="1:26" ht="11.25" customHeight="1">
      <c r="A146" s="96"/>
      <c r="B146" s="96"/>
      <c r="C146" s="96"/>
      <c r="D146" s="190"/>
      <c r="E146" s="96"/>
      <c r="F146" s="96"/>
      <c r="G146" s="96"/>
      <c r="H146" s="96"/>
      <c r="I146" s="190"/>
      <c r="J146" s="190"/>
      <c r="K146" s="96"/>
      <c r="L146" s="96"/>
      <c r="M146" s="96"/>
      <c r="N146" s="96"/>
      <c r="O146" s="96"/>
      <c r="P146" s="96"/>
      <c r="Q146" s="96"/>
      <c r="R146" s="96"/>
      <c r="S146" s="96"/>
      <c r="T146" s="96"/>
      <c r="U146" s="96"/>
      <c r="V146" s="96"/>
      <c r="W146" s="96"/>
      <c r="X146" s="96"/>
      <c r="Y146" s="96"/>
      <c r="Z146" s="96"/>
    </row>
    <row r="147" spans="1:26" ht="11.25" customHeight="1">
      <c r="A147" s="96"/>
      <c r="B147" s="96"/>
      <c r="C147" s="96"/>
      <c r="D147" s="190"/>
      <c r="E147" s="96"/>
      <c r="F147" s="96"/>
      <c r="G147" s="96"/>
      <c r="H147" s="96"/>
      <c r="I147" s="190"/>
      <c r="J147" s="190"/>
      <c r="K147" s="96"/>
      <c r="L147" s="96"/>
      <c r="M147" s="96"/>
      <c r="N147" s="96"/>
      <c r="O147" s="96"/>
      <c r="P147" s="96"/>
      <c r="Q147" s="96"/>
      <c r="R147" s="96"/>
      <c r="S147" s="96"/>
      <c r="T147" s="96"/>
      <c r="U147" s="96"/>
      <c r="V147" s="96"/>
      <c r="W147" s="96"/>
      <c r="X147" s="96"/>
      <c r="Y147" s="96"/>
      <c r="Z147" s="96"/>
    </row>
    <row r="148" spans="1:26" ht="11.25" customHeight="1">
      <c r="A148" s="96"/>
      <c r="B148" s="96"/>
      <c r="C148" s="96"/>
      <c r="D148" s="190"/>
      <c r="E148" s="96"/>
      <c r="F148" s="96"/>
      <c r="G148" s="96"/>
      <c r="H148" s="96"/>
      <c r="I148" s="190"/>
      <c r="J148" s="190"/>
      <c r="K148" s="96"/>
      <c r="L148" s="96"/>
      <c r="M148" s="96"/>
      <c r="N148" s="96"/>
      <c r="O148" s="96"/>
      <c r="P148" s="96"/>
      <c r="Q148" s="96"/>
      <c r="R148" s="96"/>
      <c r="S148" s="96"/>
      <c r="T148" s="96"/>
      <c r="U148" s="96"/>
      <c r="V148" s="96"/>
      <c r="W148" s="96"/>
      <c r="X148" s="96"/>
      <c r="Y148" s="96"/>
      <c r="Z148" s="96"/>
    </row>
    <row r="149" spans="1:26" ht="11.25" customHeight="1">
      <c r="A149" s="96"/>
      <c r="B149" s="96"/>
      <c r="C149" s="96"/>
      <c r="D149" s="190"/>
      <c r="E149" s="96"/>
      <c r="F149" s="96"/>
      <c r="G149" s="96"/>
      <c r="H149" s="96"/>
      <c r="I149" s="190"/>
      <c r="J149" s="190"/>
      <c r="K149" s="96"/>
      <c r="L149" s="96"/>
      <c r="M149" s="96"/>
      <c r="N149" s="96"/>
      <c r="O149" s="96"/>
      <c r="P149" s="96"/>
      <c r="Q149" s="96"/>
      <c r="R149" s="96"/>
      <c r="S149" s="96"/>
      <c r="T149" s="96"/>
      <c r="U149" s="96"/>
      <c r="V149" s="96"/>
      <c r="W149" s="96"/>
      <c r="X149" s="96"/>
      <c r="Y149" s="96"/>
      <c r="Z149" s="96"/>
    </row>
    <row r="150" spans="1:26" ht="11.25" customHeight="1">
      <c r="A150" s="96"/>
      <c r="B150" s="96"/>
      <c r="C150" s="96"/>
      <c r="D150" s="190"/>
      <c r="E150" s="96"/>
      <c r="F150" s="96"/>
      <c r="G150" s="96"/>
      <c r="H150" s="96"/>
      <c r="I150" s="190"/>
      <c r="J150" s="190"/>
      <c r="K150" s="96"/>
      <c r="L150" s="96"/>
      <c r="M150" s="96"/>
      <c r="N150" s="96"/>
      <c r="O150" s="96"/>
      <c r="P150" s="96"/>
      <c r="Q150" s="96"/>
      <c r="R150" s="96"/>
      <c r="S150" s="96"/>
      <c r="T150" s="96"/>
      <c r="U150" s="96"/>
      <c r="V150" s="96"/>
      <c r="W150" s="96"/>
      <c r="X150" s="96"/>
      <c r="Y150" s="96"/>
      <c r="Z150" s="96"/>
    </row>
    <row r="151" spans="1:26" ht="11.25" customHeight="1">
      <c r="A151" s="96"/>
      <c r="B151" s="96"/>
      <c r="C151" s="96"/>
      <c r="D151" s="190"/>
      <c r="E151" s="96"/>
      <c r="F151" s="96"/>
      <c r="G151" s="96"/>
      <c r="H151" s="96"/>
      <c r="I151" s="190"/>
      <c r="J151" s="190"/>
      <c r="K151" s="96"/>
      <c r="L151" s="96"/>
      <c r="M151" s="96"/>
      <c r="N151" s="96"/>
      <c r="O151" s="96"/>
      <c r="P151" s="96"/>
      <c r="Q151" s="96"/>
      <c r="R151" s="96"/>
      <c r="S151" s="96"/>
      <c r="T151" s="96"/>
      <c r="U151" s="96"/>
      <c r="V151" s="96"/>
      <c r="W151" s="96"/>
      <c r="X151" s="96"/>
      <c r="Y151" s="96"/>
      <c r="Z151" s="96"/>
    </row>
    <row r="152" spans="1:26" ht="11.25" customHeight="1">
      <c r="A152" s="96"/>
      <c r="B152" s="96"/>
      <c r="C152" s="96"/>
      <c r="D152" s="190"/>
      <c r="E152" s="96"/>
      <c r="F152" s="96"/>
      <c r="G152" s="96"/>
      <c r="H152" s="96"/>
      <c r="I152" s="190"/>
      <c r="J152" s="190"/>
      <c r="K152" s="96"/>
      <c r="L152" s="96"/>
      <c r="M152" s="96"/>
      <c r="N152" s="96"/>
      <c r="O152" s="96"/>
      <c r="P152" s="96"/>
      <c r="Q152" s="96"/>
      <c r="R152" s="96"/>
      <c r="S152" s="96"/>
      <c r="T152" s="96"/>
      <c r="U152" s="96"/>
      <c r="V152" s="96"/>
      <c r="W152" s="96"/>
      <c r="X152" s="96"/>
      <c r="Y152" s="96"/>
      <c r="Z152" s="96"/>
    </row>
    <row r="153" spans="1:26" ht="11.25" customHeight="1">
      <c r="A153" s="96"/>
      <c r="B153" s="96"/>
      <c r="C153" s="96"/>
      <c r="D153" s="190"/>
      <c r="E153" s="96"/>
      <c r="F153" s="96"/>
      <c r="G153" s="96"/>
      <c r="H153" s="96"/>
      <c r="I153" s="190"/>
      <c r="J153" s="190"/>
      <c r="K153" s="96"/>
      <c r="L153" s="96"/>
      <c r="M153" s="96"/>
      <c r="N153" s="96"/>
      <c r="O153" s="96"/>
      <c r="P153" s="96"/>
      <c r="Q153" s="96"/>
      <c r="R153" s="96"/>
      <c r="S153" s="96"/>
      <c r="T153" s="96"/>
      <c r="U153" s="96"/>
      <c r="V153" s="96"/>
      <c r="W153" s="96"/>
      <c r="X153" s="96"/>
      <c r="Y153" s="96"/>
      <c r="Z153" s="96"/>
    </row>
    <row r="154" spans="1:26" ht="11.25" customHeight="1">
      <c r="A154" s="96"/>
      <c r="B154" s="96"/>
      <c r="C154" s="96"/>
      <c r="D154" s="190"/>
      <c r="E154" s="96"/>
      <c r="F154" s="96"/>
      <c r="G154" s="96"/>
      <c r="H154" s="96"/>
      <c r="I154" s="190"/>
      <c r="J154" s="190"/>
      <c r="K154" s="96"/>
      <c r="L154" s="96"/>
      <c r="M154" s="96"/>
      <c r="N154" s="96"/>
      <c r="O154" s="96"/>
      <c r="P154" s="96"/>
      <c r="Q154" s="96"/>
      <c r="R154" s="96"/>
      <c r="S154" s="96"/>
      <c r="T154" s="96"/>
      <c r="U154" s="96"/>
      <c r="V154" s="96"/>
      <c r="W154" s="96"/>
      <c r="X154" s="96"/>
      <c r="Y154" s="96"/>
      <c r="Z154" s="96"/>
    </row>
    <row r="155" spans="1:26" ht="11.25" customHeight="1">
      <c r="A155" s="96"/>
      <c r="B155" s="96"/>
      <c r="C155" s="96"/>
      <c r="D155" s="190"/>
      <c r="E155" s="96"/>
      <c r="F155" s="96"/>
      <c r="G155" s="96"/>
      <c r="H155" s="96"/>
      <c r="I155" s="190"/>
      <c r="J155" s="190"/>
      <c r="K155" s="96"/>
      <c r="L155" s="96"/>
      <c r="M155" s="96"/>
      <c r="N155" s="96"/>
      <c r="O155" s="96"/>
      <c r="P155" s="96"/>
      <c r="Q155" s="96"/>
      <c r="R155" s="96"/>
      <c r="S155" s="96"/>
      <c r="T155" s="96"/>
      <c r="U155" s="96"/>
      <c r="V155" s="96"/>
      <c r="W155" s="96"/>
      <c r="X155" s="96"/>
      <c r="Y155" s="96"/>
      <c r="Z155" s="96"/>
    </row>
    <row r="156" spans="1:26" ht="11.25" customHeight="1">
      <c r="A156" s="96"/>
      <c r="B156" s="96"/>
      <c r="C156" s="96"/>
      <c r="D156" s="190"/>
      <c r="E156" s="96"/>
      <c r="F156" s="96"/>
      <c r="G156" s="96"/>
      <c r="H156" s="96"/>
      <c r="I156" s="190"/>
      <c r="J156" s="190"/>
      <c r="K156" s="96"/>
      <c r="L156" s="96"/>
      <c r="M156" s="96"/>
      <c r="N156" s="96"/>
      <c r="O156" s="96"/>
      <c r="P156" s="96"/>
      <c r="Q156" s="96"/>
      <c r="R156" s="96"/>
      <c r="S156" s="96"/>
      <c r="T156" s="96"/>
      <c r="U156" s="96"/>
      <c r="V156" s="96"/>
      <c r="W156" s="96"/>
      <c r="X156" s="96"/>
      <c r="Y156" s="96"/>
      <c r="Z156" s="96"/>
    </row>
    <row r="157" spans="1:26" ht="11.25" customHeight="1">
      <c r="A157" s="96"/>
      <c r="B157" s="96"/>
      <c r="C157" s="96"/>
      <c r="D157" s="190"/>
      <c r="E157" s="96"/>
      <c r="F157" s="96"/>
      <c r="G157" s="96"/>
      <c r="H157" s="96"/>
      <c r="I157" s="190"/>
      <c r="J157" s="190"/>
      <c r="K157" s="96"/>
      <c r="L157" s="96"/>
      <c r="M157" s="96"/>
      <c r="N157" s="96"/>
      <c r="O157" s="96"/>
      <c r="P157" s="96"/>
      <c r="Q157" s="96"/>
      <c r="R157" s="96"/>
      <c r="S157" s="96"/>
      <c r="T157" s="96"/>
      <c r="U157" s="96"/>
      <c r="V157" s="96"/>
      <c r="W157" s="96"/>
      <c r="X157" s="96"/>
      <c r="Y157" s="96"/>
      <c r="Z157" s="96"/>
    </row>
    <row r="158" spans="1:26" ht="11.25" customHeight="1">
      <c r="A158" s="96"/>
      <c r="B158" s="96"/>
      <c r="C158" s="96"/>
      <c r="D158" s="190"/>
      <c r="E158" s="96"/>
      <c r="F158" s="96"/>
      <c r="G158" s="96"/>
      <c r="H158" s="96"/>
      <c r="I158" s="190"/>
      <c r="J158" s="190"/>
      <c r="K158" s="96"/>
      <c r="L158" s="96"/>
      <c r="M158" s="96"/>
      <c r="N158" s="96"/>
      <c r="O158" s="96"/>
      <c r="P158" s="96"/>
      <c r="Q158" s="96"/>
      <c r="R158" s="96"/>
      <c r="S158" s="96"/>
      <c r="T158" s="96"/>
      <c r="U158" s="96"/>
      <c r="V158" s="96"/>
      <c r="W158" s="96"/>
      <c r="X158" s="96"/>
      <c r="Y158" s="96"/>
      <c r="Z158" s="96"/>
    </row>
    <row r="159" spans="1:26" ht="11.25" customHeight="1">
      <c r="A159" s="96"/>
      <c r="B159" s="96"/>
      <c r="C159" s="96"/>
      <c r="D159" s="190"/>
      <c r="E159" s="96"/>
      <c r="F159" s="96"/>
      <c r="G159" s="96"/>
      <c r="H159" s="96"/>
      <c r="I159" s="190"/>
      <c r="J159" s="190"/>
      <c r="K159" s="96"/>
      <c r="L159" s="96"/>
      <c r="M159" s="96"/>
      <c r="N159" s="96"/>
      <c r="O159" s="96"/>
      <c r="P159" s="96"/>
      <c r="Q159" s="96"/>
      <c r="R159" s="96"/>
      <c r="S159" s="96"/>
      <c r="T159" s="96"/>
      <c r="U159" s="96"/>
      <c r="V159" s="96"/>
      <c r="W159" s="96"/>
      <c r="X159" s="96"/>
      <c r="Y159" s="96"/>
      <c r="Z159" s="96"/>
    </row>
    <row r="160" spans="1:26" ht="11.25" customHeight="1">
      <c r="A160" s="96"/>
      <c r="B160" s="96"/>
      <c r="C160" s="96"/>
      <c r="D160" s="190"/>
      <c r="E160" s="96"/>
      <c r="F160" s="96"/>
      <c r="G160" s="96"/>
      <c r="H160" s="96"/>
      <c r="I160" s="190"/>
      <c r="J160" s="190"/>
      <c r="K160" s="96"/>
      <c r="L160" s="96"/>
      <c r="M160" s="96"/>
      <c r="N160" s="96"/>
      <c r="O160" s="96"/>
      <c r="P160" s="96"/>
      <c r="Q160" s="96"/>
      <c r="R160" s="96"/>
      <c r="S160" s="96"/>
      <c r="T160" s="96"/>
      <c r="U160" s="96"/>
      <c r="V160" s="96"/>
      <c r="W160" s="96"/>
      <c r="X160" s="96"/>
      <c r="Y160" s="96"/>
      <c r="Z160" s="96"/>
    </row>
    <row r="161" spans="1:26" ht="11.25" customHeight="1">
      <c r="A161" s="96"/>
      <c r="B161" s="96"/>
      <c r="C161" s="96"/>
      <c r="D161" s="190"/>
      <c r="E161" s="96"/>
      <c r="F161" s="96"/>
      <c r="G161" s="96"/>
      <c r="H161" s="96"/>
      <c r="I161" s="190"/>
      <c r="J161" s="190"/>
      <c r="K161" s="96"/>
      <c r="L161" s="96"/>
      <c r="M161" s="96"/>
      <c r="N161" s="96"/>
      <c r="O161" s="96"/>
      <c r="P161" s="96"/>
      <c r="Q161" s="96"/>
      <c r="R161" s="96"/>
      <c r="S161" s="96"/>
      <c r="T161" s="96"/>
      <c r="U161" s="96"/>
      <c r="V161" s="96"/>
      <c r="W161" s="96"/>
      <c r="X161" s="96"/>
      <c r="Y161" s="96"/>
      <c r="Z161" s="96"/>
    </row>
    <row r="162" spans="1:26" ht="11.25" customHeight="1">
      <c r="A162" s="96"/>
      <c r="B162" s="96"/>
      <c r="C162" s="96"/>
      <c r="D162" s="190"/>
      <c r="E162" s="96"/>
      <c r="F162" s="96"/>
      <c r="G162" s="96"/>
      <c r="H162" s="96"/>
      <c r="I162" s="190"/>
      <c r="J162" s="190"/>
      <c r="K162" s="96"/>
      <c r="L162" s="96"/>
      <c r="M162" s="96"/>
      <c r="N162" s="96"/>
      <c r="O162" s="96"/>
      <c r="P162" s="96"/>
      <c r="Q162" s="96"/>
      <c r="R162" s="96"/>
      <c r="S162" s="96"/>
      <c r="T162" s="96"/>
      <c r="U162" s="96"/>
      <c r="V162" s="96"/>
      <c r="W162" s="96"/>
      <c r="X162" s="96"/>
      <c r="Y162" s="96"/>
      <c r="Z162" s="96"/>
    </row>
    <row r="163" spans="1:26" ht="11.25" customHeight="1">
      <c r="A163" s="96"/>
      <c r="B163" s="96"/>
      <c r="C163" s="96"/>
      <c r="D163" s="190"/>
      <c r="E163" s="96"/>
      <c r="F163" s="96"/>
      <c r="G163" s="96"/>
      <c r="H163" s="96"/>
      <c r="I163" s="190"/>
      <c r="J163" s="190"/>
      <c r="K163" s="96"/>
      <c r="L163" s="96"/>
      <c r="M163" s="96"/>
      <c r="N163" s="96"/>
      <c r="O163" s="96"/>
      <c r="P163" s="96"/>
      <c r="Q163" s="96"/>
      <c r="R163" s="96"/>
      <c r="S163" s="96"/>
      <c r="T163" s="96"/>
      <c r="U163" s="96"/>
      <c r="V163" s="96"/>
      <c r="W163" s="96"/>
      <c r="X163" s="96"/>
      <c r="Y163" s="96"/>
      <c r="Z163" s="96"/>
    </row>
    <row r="164" spans="1:26" ht="11.25" customHeight="1">
      <c r="A164" s="96"/>
      <c r="B164" s="96"/>
      <c r="C164" s="96"/>
      <c r="D164" s="190"/>
      <c r="E164" s="96"/>
      <c r="F164" s="96"/>
      <c r="G164" s="96"/>
      <c r="H164" s="96"/>
      <c r="I164" s="190"/>
      <c r="J164" s="190"/>
      <c r="K164" s="96"/>
      <c r="L164" s="96"/>
      <c r="M164" s="96"/>
      <c r="N164" s="96"/>
      <c r="O164" s="96"/>
      <c r="P164" s="96"/>
      <c r="Q164" s="96"/>
      <c r="R164" s="96"/>
      <c r="S164" s="96"/>
      <c r="T164" s="96"/>
      <c r="U164" s="96"/>
      <c r="V164" s="96"/>
      <c r="W164" s="96"/>
      <c r="X164" s="96"/>
      <c r="Y164" s="96"/>
      <c r="Z164" s="96"/>
    </row>
    <row r="165" spans="1:26" ht="11.25" customHeight="1">
      <c r="A165" s="96"/>
      <c r="B165" s="96"/>
      <c r="C165" s="96"/>
      <c r="D165" s="190"/>
      <c r="E165" s="96"/>
      <c r="F165" s="96"/>
      <c r="G165" s="96"/>
      <c r="H165" s="96"/>
      <c r="I165" s="190"/>
      <c r="J165" s="190"/>
      <c r="K165" s="96"/>
      <c r="L165" s="96"/>
      <c r="M165" s="96"/>
      <c r="N165" s="96"/>
      <c r="O165" s="96"/>
      <c r="P165" s="96"/>
      <c r="Q165" s="96"/>
      <c r="R165" s="96"/>
      <c r="S165" s="96"/>
      <c r="T165" s="96"/>
      <c r="U165" s="96"/>
      <c r="V165" s="96"/>
      <c r="W165" s="96"/>
      <c r="X165" s="96"/>
      <c r="Y165" s="96"/>
      <c r="Z165" s="96"/>
    </row>
    <row r="166" spans="1:26" ht="11.25" customHeight="1">
      <c r="A166" s="96"/>
      <c r="B166" s="96"/>
      <c r="C166" s="96"/>
      <c r="D166" s="190"/>
      <c r="E166" s="96"/>
      <c r="F166" s="96"/>
      <c r="G166" s="96"/>
      <c r="H166" s="96"/>
      <c r="I166" s="190"/>
      <c r="J166" s="190"/>
      <c r="K166" s="96"/>
      <c r="L166" s="96"/>
      <c r="M166" s="96"/>
      <c r="N166" s="96"/>
      <c r="O166" s="96"/>
      <c r="P166" s="96"/>
      <c r="Q166" s="96"/>
      <c r="R166" s="96"/>
      <c r="S166" s="96"/>
      <c r="T166" s="96"/>
      <c r="U166" s="96"/>
      <c r="V166" s="96"/>
      <c r="W166" s="96"/>
      <c r="X166" s="96"/>
      <c r="Y166" s="96"/>
      <c r="Z166" s="96"/>
    </row>
    <row r="167" spans="1:26" ht="11.25" customHeight="1">
      <c r="A167" s="96"/>
      <c r="B167" s="96"/>
      <c r="C167" s="96"/>
      <c r="D167" s="190"/>
      <c r="E167" s="96"/>
      <c r="F167" s="96"/>
      <c r="G167" s="96"/>
      <c r="H167" s="96"/>
      <c r="I167" s="190"/>
      <c r="J167" s="190"/>
      <c r="K167" s="96"/>
      <c r="L167" s="96"/>
      <c r="M167" s="96"/>
      <c r="N167" s="96"/>
      <c r="O167" s="96"/>
      <c r="P167" s="96"/>
      <c r="Q167" s="96"/>
      <c r="R167" s="96"/>
      <c r="S167" s="96"/>
      <c r="T167" s="96"/>
      <c r="U167" s="96"/>
      <c r="V167" s="96"/>
      <c r="W167" s="96"/>
      <c r="X167" s="96"/>
      <c r="Y167" s="96"/>
      <c r="Z167" s="96"/>
    </row>
    <row r="168" spans="1:26" ht="11.25" customHeight="1">
      <c r="A168" s="96"/>
      <c r="B168" s="96"/>
      <c r="C168" s="96"/>
      <c r="D168" s="190"/>
      <c r="E168" s="96"/>
      <c r="F168" s="96"/>
      <c r="G168" s="96"/>
      <c r="H168" s="96"/>
      <c r="I168" s="190"/>
      <c r="J168" s="190"/>
      <c r="K168" s="96"/>
      <c r="L168" s="96"/>
      <c r="M168" s="96"/>
      <c r="N168" s="96"/>
      <c r="O168" s="96"/>
      <c r="P168" s="96"/>
      <c r="Q168" s="96"/>
      <c r="R168" s="96"/>
      <c r="S168" s="96"/>
      <c r="T168" s="96"/>
      <c r="U168" s="96"/>
      <c r="V168" s="96"/>
      <c r="W168" s="96"/>
      <c r="X168" s="96"/>
      <c r="Y168" s="96"/>
      <c r="Z168" s="96"/>
    </row>
    <row r="169" spans="1:26" ht="11.25" customHeight="1">
      <c r="A169" s="96"/>
      <c r="B169" s="96"/>
      <c r="C169" s="96"/>
      <c r="D169" s="190"/>
      <c r="E169" s="96"/>
      <c r="F169" s="96"/>
      <c r="G169" s="96"/>
      <c r="H169" s="96"/>
      <c r="I169" s="190"/>
      <c r="J169" s="190"/>
      <c r="K169" s="96"/>
      <c r="L169" s="96"/>
      <c r="M169" s="96"/>
      <c r="N169" s="96"/>
      <c r="O169" s="96"/>
      <c r="P169" s="96"/>
      <c r="Q169" s="96"/>
      <c r="R169" s="96"/>
      <c r="S169" s="96"/>
      <c r="T169" s="96"/>
      <c r="U169" s="96"/>
      <c r="V169" s="96"/>
      <c r="W169" s="96"/>
      <c r="X169" s="96"/>
      <c r="Y169" s="96"/>
      <c r="Z169" s="96"/>
    </row>
    <row r="170" spans="1:26" ht="11.25" customHeight="1">
      <c r="A170" s="96"/>
      <c r="B170" s="96"/>
      <c r="C170" s="96"/>
      <c r="D170" s="190"/>
      <c r="E170" s="96"/>
      <c r="F170" s="96"/>
      <c r="G170" s="96"/>
      <c r="H170" s="96"/>
      <c r="I170" s="190"/>
      <c r="J170" s="190"/>
      <c r="K170" s="96"/>
      <c r="L170" s="96"/>
      <c r="M170" s="96"/>
      <c r="N170" s="96"/>
      <c r="O170" s="96"/>
      <c r="P170" s="96"/>
      <c r="Q170" s="96"/>
      <c r="R170" s="96"/>
      <c r="S170" s="96"/>
      <c r="T170" s="96"/>
      <c r="U170" s="96"/>
      <c r="V170" s="96"/>
      <c r="W170" s="96"/>
      <c r="X170" s="96"/>
      <c r="Y170" s="96"/>
      <c r="Z170" s="96"/>
    </row>
    <row r="171" spans="1:26" ht="11.25" customHeight="1">
      <c r="A171" s="96"/>
      <c r="B171" s="96"/>
      <c r="C171" s="96"/>
      <c r="D171" s="190"/>
      <c r="E171" s="96"/>
      <c r="F171" s="96"/>
      <c r="G171" s="96"/>
      <c r="H171" s="96"/>
      <c r="I171" s="190"/>
      <c r="J171" s="190"/>
      <c r="K171" s="96"/>
      <c r="L171" s="96"/>
      <c r="M171" s="96"/>
      <c r="N171" s="96"/>
      <c r="O171" s="96"/>
      <c r="P171" s="96"/>
      <c r="Q171" s="96"/>
      <c r="R171" s="96"/>
      <c r="S171" s="96"/>
      <c r="T171" s="96"/>
      <c r="U171" s="96"/>
      <c r="V171" s="96"/>
      <c r="W171" s="96"/>
      <c r="X171" s="96"/>
      <c r="Y171" s="96"/>
      <c r="Z171" s="96"/>
    </row>
    <row r="172" spans="1:26" ht="11.25" customHeight="1">
      <c r="A172" s="96"/>
      <c r="B172" s="96"/>
      <c r="C172" s="96"/>
      <c r="D172" s="190"/>
      <c r="E172" s="96"/>
      <c r="F172" s="96"/>
      <c r="G172" s="96"/>
      <c r="H172" s="96"/>
      <c r="I172" s="190"/>
      <c r="J172" s="190"/>
      <c r="K172" s="96"/>
      <c r="L172" s="96"/>
      <c r="M172" s="96"/>
      <c r="N172" s="96"/>
      <c r="O172" s="96"/>
      <c r="P172" s="96"/>
      <c r="Q172" s="96"/>
      <c r="R172" s="96"/>
      <c r="S172" s="96"/>
      <c r="T172" s="96"/>
      <c r="U172" s="96"/>
      <c r="V172" s="96"/>
      <c r="W172" s="96"/>
      <c r="X172" s="96"/>
      <c r="Y172" s="96"/>
      <c r="Z172" s="96"/>
    </row>
    <row r="173" spans="1:26" ht="11.25" customHeight="1">
      <c r="A173" s="96"/>
      <c r="B173" s="96"/>
      <c r="C173" s="96"/>
      <c r="D173" s="190"/>
      <c r="E173" s="96"/>
      <c r="F173" s="96"/>
      <c r="G173" s="96"/>
      <c r="H173" s="96"/>
      <c r="I173" s="190"/>
      <c r="J173" s="190"/>
      <c r="K173" s="96"/>
      <c r="L173" s="96"/>
      <c r="M173" s="96"/>
      <c r="N173" s="96"/>
      <c r="O173" s="96"/>
      <c r="P173" s="96"/>
      <c r="Q173" s="96"/>
      <c r="R173" s="96"/>
      <c r="S173" s="96"/>
      <c r="T173" s="96"/>
      <c r="U173" s="96"/>
      <c r="V173" s="96"/>
      <c r="W173" s="96"/>
      <c r="X173" s="96"/>
      <c r="Y173" s="96"/>
      <c r="Z173" s="96"/>
    </row>
    <row r="174" spans="1:26" ht="11.25" customHeight="1">
      <c r="A174" s="96"/>
      <c r="B174" s="96"/>
      <c r="C174" s="96"/>
      <c r="D174" s="190"/>
      <c r="E174" s="96"/>
      <c r="F174" s="96"/>
      <c r="G174" s="96"/>
      <c r="H174" s="96"/>
      <c r="I174" s="190"/>
      <c r="J174" s="190"/>
      <c r="K174" s="96"/>
      <c r="L174" s="96"/>
      <c r="M174" s="96"/>
      <c r="N174" s="96"/>
      <c r="O174" s="96"/>
      <c r="P174" s="96"/>
      <c r="Q174" s="96"/>
      <c r="R174" s="96"/>
      <c r="S174" s="96"/>
      <c r="T174" s="96"/>
      <c r="U174" s="96"/>
      <c r="V174" s="96"/>
      <c r="W174" s="96"/>
      <c r="X174" s="96"/>
      <c r="Y174" s="96"/>
      <c r="Z174" s="96"/>
    </row>
    <row r="175" spans="1:26" ht="11.25" customHeight="1">
      <c r="A175" s="96"/>
      <c r="B175" s="96"/>
      <c r="C175" s="96"/>
      <c r="D175" s="190"/>
      <c r="E175" s="96"/>
      <c r="F175" s="96"/>
      <c r="G175" s="96"/>
      <c r="H175" s="96"/>
      <c r="I175" s="190"/>
      <c r="J175" s="190"/>
      <c r="K175" s="96"/>
      <c r="L175" s="96"/>
      <c r="M175" s="96"/>
      <c r="N175" s="96"/>
      <c r="O175" s="96"/>
      <c r="P175" s="96"/>
      <c r="Q175" s="96"/>
      <c r="R175" s="96"/>
      <c r="S175" s="96"/>
      <c r="T175" s="96"/>
      <c r="U175" s="96"/>
      <c r="V175" s="96"/>
      <c r="W175" s="96"/>
      <c r="X175" s="96"/>
      <c r="Y175" s="96"/>
      <c r="Z175" s="96"/>
    </row>
    <row r="176" spans="1:26" ht="11.25" customHeight="1">
      <c r="A176" s="96"/>
      <c r="B176" s="96"/>
      <c r="C176" s="96"/>
      <c r="D176" s="190"/>
      <c r="E176" s="96"/>
      <c r="F176" s="96"/>
      <c r="G176" s="96"/>
      <c r="H176" s="96"/>
      <c r="I176" s="190"/>
      <c r="J176" s="190"/>
      <c r="K176" s="96"/>
      <c r="L176" s="96"/>
      <c r="M176" s="96"/>
      <c r="N176" s="96"/>
      <c r="O176" s="96"/>
      <c r="P176" s="96"/>
      <c r="Q176" s="96"/>
      <c r="R176" s="96"/>
      <c r="S176" s="96"/>
      <c r="T176" s="96"/>
      <c r="U176" s="96"/>
      <c r="V176" s="96"/>
      <c r="W176" s="96"/>
      <c r="X176" s="96"/>
      <c r="Y176" s="96"/>
      <c r="Z176" s="96"/>
    </row>
    <row r="177" spans="1:26" ht="11.25" customHeight="1">
      <c r="A177" s="96"/>
      <c r="B177" s="96"/>
      <c r="C177" s="96"/>
      <c r="D177" s="190"/>
      <c r="E177" s="96"/>
      <c r="F177" s="96"/>
      <c r="G177" s="96"/>
      <c r="H177" s="96"/>
      <c r="I177" s="190"/>
      <c r="J177" s="190"/>
      <c r="K177" s="96"/>
      <c r="L177" s="96"/>
      <c r="M177" s="96"/>
      <c r="N177" s="96"/>
      <c r="O177" s="96"/>
      <c r="P177" s="96"/>
      <c r="Q177" s="96"/>
      <c r="R177" s="96"/>
      <c r="S177" s="96"/>
      <c r="T177" s="96"/>
      <c r="U177" s="96"/>
      <c r="V177" s="96"/>
      <c r="W177" s="96"/>
      <c r="X177" s="96"/>
      <c r="Y177" s="96"/>
      <c r="Z177" s="96"/>
    </row>
    <row r="178" spans="1:26" ht="11.25" customHeight="1">
      <c r="A178" s="96"/>
      <c r="B178" s="96"/>
      <c r="C178" s="96"/>
      <c r="D178" s="190"/>
      <c r="E178" s="96"/>
      <c r="F178" s="96"/>
      <c r="G178" s="96"/>
      <c r="H178" s="96"/>
      <c r="I178" s="190"/>
      <c r="J178" s="190"/>
      <c r="K178" s="96"/>
      <c r="L178" s="96"/>
      <c r="M178" s="96"/>
      <c r="N178" s="96"/>
      <c r="O178" s="96"/>
      <c r="P178" s="96"/>
      <c r="Q178" s="96"/>
      <c r="R178" s="96"/>
      <c r="S178" s="96"/>
      <c r="T178" s="96"/>
      <c r="U178" s="96"/>
      <c r="V178" s="96"/>
      <c r="W178" s="96"/>
      <c r="X178" s="96"/>
      <c r="Y178" s="96"/>
      <c r="Z178" s="96"/>
    </row>
    <row r="179" spans="1:26" ht="11.25" customHeight="1">
      <c r="A179" s="96"/>
      <c r="B179" s="96"/>
      <c r="C179" s="96"/>
      <c r="D179" s="190"/>
      <c r="E179" s="96"/>
      <c r="F179" s="96"/>
      <c r="G179" s="96"/>
      <c r="H179" s="96"/>
      <c r="I179" s="190"/>
      <c r="J179" s="190"/>
      <c r="K179" s="96"/>
      <c r="L179" s="96"/>
      <c r="M179" s="96"/>
      <c r="N179" s="96"/>
      <c r="O179" s="96"/>
      <c r="P179" s="96"/>
      <c r="Q179" s="96"/>
      <c r="R179" s="96"/>
      <c r="S179" s="96"/>
      <c r="T179" s="96"/>
      <c r="U179" s="96"/>
      <c r="V179" s="96"/>
      <c r="W179" s="96"/>
      <c r="X179" s="96"/>
      <c r="Y179" s="96"/>
      <c r="Z179" s="96"/>
    </row>
    <row r="180" spans="1:26" ht="11.25" customHeight="1">
      <c r="A180" s="96"/>
      <c r="B180" s="96"/>
      <c r="C180" s="96"/>
      <c r="D180" s="190"/>
      <c r="E180" s="96"/>
      <c r="F180" s="96"/>
      <c r="G180" s="96"/>
      <c r="H180" s="96"/>
      <c r="I180" s="190"/>
      <c r="J180" s="190"/>
      <c r="K180" s="96"/>
      <c r="L180" s="96"/>
      <c r="M180" s="96"/>
      <c r="N180" s="96"/>
      <c r="O180" s="96"/>
      <c r="P180" s="96"/>
      <c r="Q180" s="96"/>
      <c r="R180" s="96"/>
      <c r="S180" s="96"/>
      <c r="T180" s="96"/>
      <c r="U180" s="96"/>
      <c r="V180" s="96"/>
      <c r="W180" s="96"/>
      <c r="X180" s="96"/>
      <c r="Y180" s="96"/>
      <c r="Z180" s="96"/>
    </row>
    <row r="181" spans="1:26" ht="11.25" customHeight="1">
      <c r="A181" s="96"/>
      <c r="B181" s="96"/>
      <c r="C181" s="96"/>
      <c r="D181" s="190"/>
      <c r="E181" s="96"/>
      <c r="F181" s="96"/>
      <c r="G181" s="96"/>
      <c r="H181" s="96"/>
      <c r="I181" s="190"/>
      <c r="J181" s="190"/>
      <c r="K181" s="96"/>
      <c r="L181" s="96"/>
      <c r="M181" s="96"/>
      <c r="N181" s="96"/>
      <c r="O181" s="96"/>
      <c r="P181" s="96"/>
      <c r="Q181" s="96"/>
      <c r="R181" s="96"/>
      <c r="S181" s="96"/>
      <c r="T181" s="96"/>
      <c r="U181" s="96"/>
      <c r="V181" s="96"/>
      <c r="W181" s="96"/>
      <c r="X181" s="96"/>
      <c r="Y181" s="96"/>
      <c r="Z181" s="96"/>
    </row>
    <row r="182" spans="1:26" ht="11.25" customHeight="1">
      <c r="A182" s="96"/>
      <c r="B182" s="96"/>
      <c r="C182" s="96"/>
      <c r="D182" s="190"/>
      <c r="E182" s="96"/>
      <c r="F182" s="96"/>
      <c r="G182" s="96"/>
      <c r="H182" s="96"/>
      <c r="I182" s="190"/>
      <c r="J182" s="190"/>
      <c r="K182" s="96"/>
      <c r="L182" s="96"/>
      <c r="M182" s="96"/>
      <c r="N182" s="96"/>
      <c r="O182" s="96"/>
      <c r="P182" s="96"/>
      <c r="Q182" s="96"/>
      <c r="R182" s="96"/>
      <c r="S182" s="96"/>
      <c r="T182" s="96"/>
      <c r="U182" s="96"/>
      <c r="V182" s="96"/>
      <c r="W182" s="96"/>
      <c r="X182" s="96"/>
      <c r="Y182" s="96"/>
      <c r="Z182" s="96"/>
    </row>
    <row r="183" spans="1:26" ht="11.25" customHeight="1">
      <c r="A183" s="96"/>
      <c r="B183" s="96"/>
      <c r="C183" s="96"/>
      <c r="D183" s="190"/>
      <c r="E183" s="96"/>
      <c r="F183" s="96"/>
      <c r="G183" s="96"/>
      <c r="H183" s="96"/>
      <c r="I183" s="190"/>
      <c r="J183" s="190"/>
      <c r="K183" s="96"/>
      <c r="L183" s="96"/>
      <c r="M183" s="96"/>
      <c r="N183" s="96"/>
      <c r="O183" s="96"/>
      <c r="P183" s="96"/>
      <c r="Q183" s="96"/>
      <c r="R183" s="96"/>
      <c r="S183" s="96"/>
      <c r="T183" s="96"/>
      <c r="U183" s="96"/>
      <c r="V183" s="96"/>
      <c r="W183" s="96"/>
      <c r="X183" s="96"/>
      <c r="Y183" s="96"/>
      <c r="Z183" s="96"/>
    </row>
    <row r="184" spans="1:26" ht="11.25" customHeight="1">
      <c r="A184" s="96"/>
      <c r="B184" s="96"/>
      <c r="C184" s="96"/>
      <c r="D184" s="190"/>
      <c r="E184" s="96"/>
      <c r="F184" s="96"/>
      <c r="G184" s="96"/>
      <c r="H184" s="96"/>
      <c r="I184" s="190"/>
      <c r="J184" s="190"/>
      <c r="K184" s="96"/>
      <c r="L184" s="96"/>
      <c r="M184" s="96"/>
      <c r="N184" s="96"/>
      <c r="O184" s="96"/>
      <c r="P184" s="96"/>
      <c r="Q184" s="96"/>
      <c r="R184" s="96"/>
      <c r="S184" s="96"/>
      <c r="T184" s="96"/>
      <c r="U184" s="96"/>
      <c r="V184" s="96"/>
      <c r="W184" s="96"/>
      <c r="X184" s="96"/>
      <c r="Y184" s="96"/>
      <c r="Z184" s="96"/>
    </row>
    <row r="185" spans="1:26" ht="11.25" customHeight="1">
      <c r="A185" s="96"/>
      <c r="B185" s="96"/>
      <c r="C185" s="96"/>
      <c r="D185" s="190"/>
      <c r="E185" s="96"/>
      <c r="F185" s="96"/>
      <c r="G185" s="96"/>
      <c r="H185" s="96"/>
      <c r="I185" s="190"/>
      <c r="J185" s="190"/>
      <c r="K185" s="96"/>
      <c r="L185" s="96"/>
      <c r="M185" s="96"/>
      <c r="N185" s="96"/>
      <c r="O185" s="96"/>
      <c r="P185" s="96"/>
      <c r="Q185" s="96"/>
      <c r="R185" s="96"/>
      <c r="S185" s="96"/>
      <c r="T185" s="96"/>
      <c r="U185" s="96"/>
      <c r="V185" s="96"/>
      <c r="W185" s="96"/>
      <c r="X185" s="96"/>
      <c r="Y185" s="96"/>
      <c r="Z185" s="96"/>
    </row>
    <row r="186" spans="1:26" ht="11.25" customHeight="1">
      <c r="A186" s="96"/>
      <c r="B186" s="96"/>
      <c r="C186" s="96"/>
      <c r="D186" s="190"/>
      <c r="E186" s="96"/>
      <c r="F186" s="96"/>
      <c r="G186" s="96"/>
      <c r="H186" s="96"/>
      <c r="I186" s="190"/>
      <c r="J186" s="190"/>
      <c r="K186" s="96"/>
      <c r="L186" s="96"/>
      <c r="M186" s="96"/>
      <c r="N186" s="96"/>
      <c r="O186" s="96"/>
      <c r="P186" s="96"/>
      <c r="Q186" s="96"/>
      <c r="R186" s="96"/>
      <c r="S186" s="96"/>
      <c r="T186" s="96"/>
      <c r="U186" s="96"/>
      <c r="V186" s="96"/>
      <c r="W186" s="96"/>
      <c r="X186" s="96"/>
      <c r="Y186" s="96"/>
      <c r="Z186" s="96"/>
    </row>
    <row r="187" spans="1:26" ht="11.25" customHeight="1">
      <c r="A187" s="96"/>
      <c r="B187" s="96"/>
      <c r="C187" s="96"/>
      <c r="D187" s="190"/>
      <c r="E187" s="96"/>
      <c r="F187" s="96"/>
      <c r="G187" s="96"/>
      <c r="H187" s="96"/>
      <c r="I187" s="190"/>
      <c r="J187" s="190"/>
      <c r="K187" s="96"/>
      <c r="L187" s="96"/>
      <c r="M187" s="96"/>
      <c r="N187" s="96"/>
      <c r="O187" s="96"/>
      <c r="P187" s="96"/>
      <c r="Q187" s="96"/>
      <c r="R187" s="96"/>
      <c r="S187" s="96"/>
      <c r="T187" s="96"/>
      <c r="U187" s="96"/>
      <c r="V187" s="96"/>
      <c r="W187" s="96"/>
      <c r="X187" s="96"/>
      <c r="Y187" s="96"/>
      <c r="Z187" s="96"/>
    </row>
    <row r="188" spans="1:26" ht="11.25" customHeight="1">
      <c r="A188" s="96"/>
      <c r="B188" s="96"/>
      <c r="C188" s="96"/>
      <c r="D188" s="190"/>
      <c r="E188" s="96"/>
      <c r="F188" s="96"/>
      <c r="G188" s="96"/>
      <c r="H188" s="96"/>
      <c r="I188" s="190"/>
      <c r="J188" s="190"/>
      <c r="K188" s="96"/>
      <c r="L188" s="96"/>
      <c r="M188" s="96"/>
      <c r="N188" s="96"/>
      <c r="O188" s="96"/>
      <c r="P188" s="96"/>
      <c r="Q188" s="96"/>
      <c r="R188" s="96"/>
      <c r="S188" s="96"/>
      <c r="T188" s="96"/>
      <c r="U188" s="96"/>
      <c r="V188" s="96"/>
      <c r="W188" s="96"/>
      <c r="X188" s="96"/>
      <c r="Y188" s="96"/>
      <c r="Z188" s="96"/>
    </row>
    <row r="189" spans="1:26" ht="11.25" customHeight="1">
      <c r="A189" s="96"/>
      <c r="B189" s="96"/>
      <c r="C189" s="96"/>
      <c r="D189" s="190"/>
      <c r="E189" s="96"/>
      <c r="F189" s="96"/>
      <c r="G189" s="96"/>
      <c r="H189" s="96"/>
      <c r="I189" s="190"/>
      <c r="J189" s="190"/>
      <c r="K189" s="96"/>
      <c r="L189" s="96"/>
      <c r="M189" s="96"/>
      <c r="N189" s="96"/>
      <c r="O189" s="96"/>
      <c r="P189" s="96"/>
      <c r="Q189" s="96"/>
      <c r="R189" s="96"/>
      <c r="S189" s="96"/>
      <c r="T189" s="96"/>
      <c r="U189" s="96"/>
      <c r="V189" s="96"/>
      <c r="W189" s="96"/>
      <c r="X189" s="96"/>
      <c r="Y189" s="96"/>
      <c r="Z189" s="96"/>
    </row>
    <row r="190" spans="1:26" ht="11.25" customHeight="1">
      <c r="A190" s="96"/>
      <c r="B190" s="96"/>
      <c r="C190" s="96"/>
      <c r="D190" s="190"/>
      <c r="E190" s="96"/>
      <c r="F190" s="96"/>
      <c r="G190" s="96"/>
      <c r="H190" s="96"/>
      <c r="I190" s="190"/>
      <c r="J190" s="190"/>
      <c r="K190" s="96"/>
      <c r="L190" s="96"/>
      <c r="M190" s="96"/>
      <c r="N190" s="96"/>
      <c r="O190" s="96"/>
      <c r="P190" s="96"/>
      <c r="Q190" s="96"/>
      <c r="R190" s="96"/>
      <c r="S190" s="96"/>
      <c r="T190" s="96"/>
      <c r="U190" s="96"/>
      <c r="V190" s="96"/>
      <c r="W190" s="96"/>
      <c r="X190" s="96"/>
      <c r="Y190" s="96"/>
      <c r="Z190" s="96"/>
    </row>
    <row r="191" spans="1:26" ht="11.25" customHeight="1">
      <c r="A191" s="96"/>
      <c r="B191" s="96"/>
      <c r="C191" s="96"/>
      <c r="D191" s="190"/>
      <c r="E191" s="96"/>
      <c r="F191" s="96"/>
      <c r="G191" s="96"/>
      <c r="H191" s="96"/>
      <c r="I191" s="190"/>
      <c r="J191" s="190"/>
      <c r="K191" s="96"/>
      <c r="L191" s="96"/>
      <c r="M191" s="96"/>
      <c r="N191" s="96"/>
      <c r="O191" s="96"/>
      <c r="P191" s="96"/>
      <c r="Q191" s="96"/>
      <c r="R191" s="96"/>
      <c r="S191" s="96"/>
      <c r="T191" s="96"/>
      <c r="U191" s="96"/>
      <c r="V191" s="96"/>
      <c r="W191" s="96"/>
      <c r="X191" s="96"/>
      <c r="Y191" s="96"/>
      <c r="Z191" s="96"/>
    </row>
    <row r="192" spans="1:26" ht="11.25" customHeight="1">
      <c r="A192" s="96"/>
      <c r="B192" s="96"/>
      <c r="C192" s="96"/>
      <c r="D192" s="190"/>
      <c r="E192" s="96"/>
      <c r="F192" s="96"/>
      <c r="G192" s="96"/>
      <c r="H192" s="96"/>
      <c r="I192" s="190"/>
      <c r="J192" s="190"/>
      <c r="K192" s="96"/>
      <c r="L192" s="96"/>
      <c r="M192" s="96"/>
      <c r="N192" s="96"/>
      <c r="O192" s="96"/>
      <c r="P192" s="96"/>
      <c r="Q192" s="96"/>
      <c r="R192" s="96"/>
      <c r="S192" s="96"/>
      <c r="T192" s="96"/>
      <c r="U192" s="96"/>
      <c r="V192" s="96"/>
      <c r="W192" s="96"/>
      <c r="X192" s="96"/>
      <c r="Y192" s="96"/>
      <c r="Z192" s="96"/>
    </row>
    <row r="193" spans="1:26" ht="11.25" customHeight="1">
      <c r="A193" s="96"/>
      <c r="B193" s="96"/>
      <c r="C193" s="96"/>
      <c r="D193" s="190"/>
      <c r="E193" s="96"/>
      <c r="F193" s="96"/>
      <c r="G193" s="96"/>
      <c r="H193" s="96"/>
      <c r="I193" s="190"/>
      <c r="J193" s="190"/>
      <c r="K193" s="96"/>
      <c r="L193" s="96"/>
      <c r="M193" s="96"/>
      <c r="N193" s="96"/>
      <c r="O193" s="96"/>
      <c r="P193" s="96"/>
      <c r="Q193" s="96"/>
      <c r="R193" s="96"/>
      <c r="S193" s="96"/>
      <c r="T193" s="96"/>
      <c r="U193" s="96"/>
      <c r="V193" s="96"/>
      <c r="W193" s="96"/>
      <c r="X193" s="96"/>
      <c r="Y193" s="96"/>
      <c r="Z193" s="96"/>
    </row>
    <row r="194" spans="1:26" ht="11.25" customHeight="1">
      <c r="A194" s="96"/>
      <c r="B194" s="96"/>
      <c r="C194" s="96"/>
      <c r="D194" s="190"/>
      <c r="E194" s="96"/>
      <c r="F194" s="96"/>
      <c r="G194" s="96"/>
      <c r="H194" s="96"/>
      <c r="I194" s="190"/>
      <c r="J194" s="190"/>
      <c r="K194" s="96"/>
      <c r="L194" s="96"/>
      <c r="M194" s="96"/>
      <c r="N194" s="96"/>
      <c r="O194" s="96"/>
      <c r="P194" s="96"/>
      <c r="Q194" s="96"/>
      <c r="R194" s="96"/>
      <c r="S194" s="96"/>
      <c r="T194" s="96"/>
      <c r="U194" s="96"/>
      <c r="V194" s="96"/>
      <c r="W194" s="96"/>
      <c r="X194" s="96"/>
      <c r="Y194" s="96"/>
      <c r="Z194" s="96"/>
    </row>
    <row r="195" spans="1:26" ht="11.25" customHeight="1">
      <c r="A195" s="96"/>
      <c r="B195" s="96"/>
      <c r="C195" s="96"/>
      <c r="D195" s="190"/>
      <c r="E195" s="96"/>
      <c r="F195" s="96"/>
      <c r="G195" s="96"/>
      <c r="H195" s="96"/>
      <c r="I195" s="190"/>
      <c r="J195" s="190"/>
      <c r="K195" s="96"/>
      <c r="L195" s="96"/>
      <c r="M195" s="96"/>
      <c r="N195" s="96"/>
      <c r="O195" s="96"/>
      <c r="P195" s="96"/>
      <c r="Q195" s="96"/>
      <c r="R195" s="96"/>
      <c r="S195" s="96"/>
      <c r="T195" s="96"/>
      <c r="U195" s="96"/>
      <c r="V195" s="96"/>
      <c r="W195" s="96"/>
      <c r="X195" s="96"/>
      <c r="Y195" s="96"/>
      <c r="Z195" s="96"/>
    </row>
    <row r="196" spans="1:26" ht="11.25" customHeight="1">
      <c r="A196" s="96"/>
      <c r="B196" s="96"/>
      <c r="C196" s="96"/>
      <c r="D196" s="190"/>
      <c r="E196" s="96"/>
      <c r="F196" s="96"/>
      <c r="G196" s="96"/>
      <c r="H196" s="96"/>
      <c r="I196" s="190"/>
      <c r="J196" s="190"/>
      <c r="K196" s="96"/>
      <c r="L196" s="96"/>
      <c r="M196" s="96"/>
      <c r="N196" s="96"/>
      <c r="O196" s="96"/>
      <c r="P196" s="96"/>
      <c r="Q196" s="96"/>
      <c r="R196" s="96"/>
      <c r="S196" s="96"/>
      <c r="T196" s="96"/>
      <c r="U196" s="96"/>
      <c r="V196" s="96"/>
      <c r="W196" s="96"/>
      <c r="X196" s="96"/>
      <c r="Y196" s="96"/>
      <c r="Z196" s="96"/>
    </row>
    <row r="197" spans="1:26" ht="11.25" customHeight="1">
      <c r="A197" s="96"/>
      <c r="B197" s="96"/>
      <c r="C197" s="96"/>
      <c r="D197" s="190"/>
      <c r="E197" s="96"/>
      <c r="F197" s="96"/>
      <c r="G197" s="96"/>
      <c r="H197" s="96"/>
      <c r="I197" s="190"/>
      <c r="J197" s="190"/>
      <c r="K197" s="96"/>
      <c r="L197" s="96"/>
      <c r="M197" s="96"/>
      <c r="N197" s="96"/>
      <c r="O197" s="96"/>
      <c r="P197" s="96"/>
      <c r="Q197" s="96"/>
      <c r="R197" s="96"/>
      <c r="S197" s="96"/>
      <c r="T197" s="96"/>
      <c r="U197" s="96"/>
      <c r="V197" s="96"/>
      <c r="W197" s="96"/>
      <c r="X197" s="96"/>
      <c r="Y197" s="96"/>
      <c r="Z197" s="96"/>
    </row>
    <row r="198" spans="1:26" ht="11.25" customHeight="1">
      <c r="A198" s="96"/>
      <c r="B198" s="96"/>
      <c r="C198" s="96"/>
      <c r="D198" s="190"/>
      <c r="E198" s="96"/>
      <c r="F198" s="96"/>
      <c r="G198" s="96"/>
      <c r="H198" s="96"/>
      <c r="I198" s="190"/>
      <c r="J198" s="190"/>
      <c r="K198" s="96"/>
      <c r="L198" s="96"/>
      <c r="M198" s="96"/>
      <c r="N198" s="96"/>
      <c r="O198" s="96"/>
      <c r="P198" s="96"/>
      <c r="Q198" s="96"/>
      <c r="R198" s="96"/>
      <c r="S198" s="96"/>
      <c r="T198" s="96"/>
      <c r="U198" s="96"/>
      <c r="V198" s="96"/>
      <c r="W198" s="96"/>
      <c r="X198" s="96"/>
      <c r="Y198" s="96"/>
      <c r="Z198" s="96"/>
    </row>
    <row r="199" spans="1:26" ht="11.25" customHeight="1">
      <c r="A199" s="96"/>
      <c r="B199" s="96"/>
      <c r="C199" s="96"/>
      <c r="D199" s="190"/>
      <c r="E199" s="96"/>
      <c r="F199" s="96"/>
      <c r="G199" s="96"/>
      <c r="H199" s="96"/>
      <c r="I199" s="190"/>
      <c r="J199" s="190"/>
      <c r="K199" s="96"/>
      <c r="L199" s="96"/>
      <c r="M199" s="96"/>
      <c r="N199" s="96"/>
      <c r="O199" s="96"/>
      <c r="P199" s="96"/>
      <c r="Q199" s="96"/>
      <c r="R199" s="96"/>
      <c r="S199" s="96"/>
      <c r="T199" s="96"/>
      <c r="U199" s="96"/>
      <c r="V199" s="96"/>
      <c r="W199" s="96"/>
      <c r="X199" s="96"/>
      <c r="Y199" s="96"/>
      <c r="Z199" s="96"/>
    </row>
    <row r="200" spans="1:26" ht="11.25" customHeight="1">
      <c r="A200" s="96"/>
      <c r="B200" s="96"/>
      <c r="C200" s="96"/>
      <c r="D200" s="190"/>
      <c r="E200" s="96"/>
      <c r="F200" s="96"/>
      <c r="G200" s="96"/>
      <c r="H200" s="96"/>
      <c r="I200" s="190"/>
      <c r="J200" s="190"/>
      <c r="K200" s="96"/>
      <c r="L200" s="96"/>
      <c r="M200" s="96"/>
      <c r="N200" s="96"/>
      <c r="O200" s="96"/>
      <c r="P200" s="96"/>
      <c r="Q200" s="96"/>
      <c r="R200" s="96"/>
      <c r="S200" s="96"/>
      <c r="T200" s="96"/>
      <c r="U200" s="96"/>
      <c r="V200" s="96"/>
      <c r="W200" s="96"/>
      <c r="X200" s="96"/>
      <c r="Y200" s="96"/>
      <c r="Z200" s="96"/>
    </row>
    <row r="201" spans="1:26" ht="11.25" customHeight="1">
      <c r="A201" s="96"/>
      <c r="B201" s="96"/>
      <c r="C201" s="96"/>
      <c r="D201" s="190"/>
      <c r="E201" s="96"/>
      <c r="F201" s="96"/>
      <c r="G201" s="96"/>
      <c r="H201" s="96"/>
      <c r="I201" s="190"/>
      <c r="J201" s="190"/>
      <c r="K201" s="96"/>
      <c r="L201" s="96"/>
      <c r="M201" s="96"/>
      <c r="N201" s="96"/>
      <c r="O201" s="96"/>
      <c r="P201" s="96"/>
      <c r="Q201" s="96"/>
      <c r="R201" s="96"/>
      <c r="S201" s="96"/>
      <c r="T201" s="96"/>
      <c r="U201" s="96"/>
      <c r="V201" s="96"/>
      <c r="W201" s="96"/>
      <c r="X201" s="96"/>
      <c r="Y201" s="96"/>
      <c r="Z201" s="96"/>
    </row>
    <row r="202" spans="1:26" ht="11.25" customHeight="1">
      <c r="A202" s="96"/>
      <c r="B202" s="96"/>
      <c r="C202" s="96"/>
      <c r="D202" s="190"/>
      <c r="E202" s="96"/>
      <c r="F202" s="96"/>
      <c r="G202" s="96"/>
      <c r="H202" s="96"/>
      <c r="I202" s="190"/>
      <c r="J202" s="190"/>
      <c r="K202" s="96"/>
      <c r="L202" s="96"/>
      <c r="M202" s="96"/>
      <c r="N202" s="96"/>
      <c r="O202" s="96"/>
      <c r="P202" s="96"/>
      <c r="Q202" s="96"/>
      <c r="R202" s="96"/>
      <c r="S202" s="96"/>
      <c r="T202" s="96"/>
      <c r="U202" s="96"/>
      <c r="V202" s="96"/>
      <c r="W202" s="96"/>
      <c r="X202" s="96"/>
      <c r="Y202" s="96"/>
      <c r="Z202" s="96"/>
    </row>
    <row r="203" spans="1:26" ht="11.25" customHeight="1">
      <c r="A203" s="96"/>
      <c r="B203" s="96"/>
      <c r="C203" s="96"/>
      <c r="D203" s="190"/>
      <c r="E203" s="96"/>
      <c r="F203" s="96"/>
      <c r="G203" s="96"/>
      <c r="H203" s="96"/>
      <c r="I203" s="190"/>
      <c r="J203" s="190"/>
      <c r="K203" s="96"/>
      <c r="L203" s="96"/>
      <c r="M203" s="96"/>
      <c r="N203" s="96"/>
      <c r="O203" s="96"/>
      <c r="P203" s="96"/>
      <c r="Q203" s="96"/>
      <c r="R203" s="96"/>
      <c r="S203" s="96"/>
      <c r="T203" s="96"/>
      <c r="U203" s="96"/>
      <c r="V203" s="96"/>
      <c r="W203" s="96"/>
      <c r="X203" s="96"/>
      <c r="Y203" s="96"/>
      <c r="Z203" s="96"/>
    </row>
    <row r="204" spans="1:26" ht="11.25" customHeight="1">
      <c r="A204" s="96"/>
      <c r="B204" s="96"/>
      <c r="C204" s="96"/>
      <c r="D204" s="190"/>
      <c r="E204" s="96"/>
      <c r="F204" s="96"/>
      <c r="G204" s="96"/>
      <c r="H204" s="96"/>
      <c r="I204" s="190"/>
      <c r="J204" s="190"/>
      <c r="K204" s="96"/>
      <c r="L204" s="96"/>
      <c r="M204" s="96"/>
      <c r="N204" s="96"/>
      <c r="O204" s="96"/>
      <c r="P204" s="96"/>
      <c r="Q204" s="96"/>
      <c r="R204" s="96"/>
      <c r="S204" s="96"/>
      <c r="T204" s="96"/>
      <c r="U204" s="96"/>
      <c r="V204" s="96"/>
      <c r="W204" s="96"/>
      <c r="X204" s="96"/>
      <c r="Y204" s="96"/>
      <c r="Z204" s="96"/>
    </row>
    <row r="205" spans="1:26" ht="11.25" customHeight="1">
      <c r="A205" s="96"/>
      <c r="B205" s="96"/>
      <c r="C205" s="96"/>
      <c r="D205" s="190"/>
      <c r="E205" s="96"/>
      <c r="F205" s="96"/>
      <c r="G205" s="96"/>
      <c r="H205" s="96"/>
      <c r="I205" s="190"/>
      <c r="J205" s="190"/>
      <c r="K205" s="96"/>
      <c r="L205" s="96"/>
      <c r="M205" s="96"/>
      <c r="N205" s="96"/>
      <c r="O205" s="96"/>
      <c r="P205" s="96"/>
      <c r="Q205" s="96"/>
      <c r="R205" s="96"/>
      <c r="S205" s="96"/>
      <c r="T205" s="96"/>
      <c r="U205" s="96"/>
      <c r="V205" s="96"/>
      <c r="W205" s="96"/>
      <c r="X205" s="96"/>
      <c r="Y205" s="96"/>
      <c r="Z205" s="96"/>
    </row>
    <row r="206" spans="1:26" ht="11.25" customHeight="1">
      <c r="A206" s="96"/>
      <c r="B206" s="96"/>
      <c r="C206" s="96"/>
      <c r="D206" s="190"/>
      <c r="E206" s="96"/>
      <c r="F206" s="96"/>
      <c r="G206" s="96"/>
      <c r="H206" s="96"/>
      <c r="I206" s="190"/>
      <c r="J206" s="190"/>
      <c r="K206" s="96"/>
      <c r="L206" s="96"/>
      <c r="M206" s="96"/>
      <c r="N206" s="96"/>
      <c r="O206" s="96"/>
      <c r="P206" s="96"/>
      <c r="Q206" s="96"/>
      <c r="R206" s="96"/>
      <c r="S206" s="96"/>
      <c r="T206" s="96"/>
      <c r="U206" s="96"/>
      <c r="V206" s="96"/>
      <c r="W206" s="96"/>
      <c r="X206" s="96"/>
      <c r="Y206" s="96"/>
      <c r="Z206" s="96"/>
    </row>
    <row r="207" spans="1:26" ht="11.25" customHeight="1">
      <c r="A207" s="96"/>
      <c r="B207" s="96"/>
      <c r="C207" s="96"/>
      <c r="D207" s="190"/>
      <c r="E207" s="96"/>
      <c r="F207" s="96"/>
      <c r="G207" s="96"/>
      <c r="H207" s="96"/>
      <c r="I207" s="190"/>
      <c r="J207" s="190"/>
      <c r="K207" s="96"/>
      <c r="L207" s="96"/>
      <c r="M207" s="96"/>
      <c r="N207" s="96"/>
      <c r="O207" s="96"/>
      <c r="P207" s="96"/>
      <c r="Q207" s="96"/>
      <c r="R207" s="96"/>
      <c r="S207" s="96"/>
      <c r="T207" s="96"/>
      <c r="U207" s="96"/>
      <c r="V207" s="96"/>
      <c r="W207" s="96"/>
      <c r="X207" s="96"/>
      <c r="Y207" s="96"/>
      <c r="Z207" s="96"/>
    </row>
    <row r="208" spans="1:26" ht="11.25" customHeight="1">
      <c r="A208" s="96"/>
      <c r="B208" s="96"/>
      <c r="C208" s="96"/>
      <c r="D208" s="190"/>
      <c r="E208" s="96"/>
      <c r="F208" s="96"/>
      <c r="G208" s="96"/>
      <c r="H208" s="96"/>
      <c r="I208" s="190"/>
      <c r="J208" s="190"/>
      <c r="K208" s="96"/>
      <c r="L208" s="96"/>
      <c r="M208" s="96"/>
      <c r="N208" s="96"/>
      <c r="O208" s="96"/>
      <c r="P208" s="96"/>
      <c r="Q208" s="96"/>
      <c r="R208" s="96"/>
      <c r="S208" s="96"/>
      <c r="T208" s="96"/>
      <c r="U208" s="96"/>
      <c r="V208" s="96"/>
      <c r="W208" s="96"/>
      <c r="X208" s="96"/>
      <c r="Y208" s="96"/>
      <c r="Z208" s="96"/>
    </row>
    <row r="209" spans="1:26" ht="11.25" customHeight="1">
      <c r="A209" s="96"/>
      <c r="B209" s="96"/>
      <c r="C209" s="96"/>
      <c r="D209" s="190"/>
      <c r="E209" s="96"/>
      <c r="F209" s="96"/>
      <c r="G209" s="96"/>
      <c r="H209" s="96"/>
      <c r="I209" s="190"/>
      <c r="J209" s="190"/>
      <c r="K209" s="96"/>
      <c r="L209" s="96"/>
      <c r="M209" s="96"/>
      <c r="N209" s="96"/>
      <c r="O209" s="96"/>
      <c r="P209" s="96"/>
      <c r="Q209" s="96"/>
      <c r="R209" s="96"/>
      <c r="S209" s="96"/>
      <c r="T209" s="96"/>
      <c r="U209" s="96"/>
      <c r="V209" s="96"/>
      <c r="W209" s="96"/>
      <c r="X209" s="96"/>
      <c r="Y209" s="96"/>
      <c r="Z209" s="96"/>
    </row>
    <row r="210" spans="1:26" ht="11.25" customHeight="1">
      <c r="A210" s="96"/>
      <c r="B210" s="96"/>
      <c r="C210" s="96"/>
      <c r="D210" s="190"/>
      <c r="E210" s="96"/>
      <c r="F210" s="96"/>
      <c r="G210" s="96"/>
      <c r="H210" s="96"/>
      <c r="I210" s="190"/>
      <c r="J210" s="190"/>
      <c r="K210" s="96"/>
      <c r="L210" s="96"/>
      <c r="M210" s="96"/>
      <c r="N210" s="96"/>
      <c r="O210" s="96"/>
      <c r="P210" s="96"/>
      <c r="Q210" s="96"/>
      <c r="R210" s="96"/>
      <c r="S210" s="96"/>
      <c r="T210" s="96"/>
      <c r="U210" s="96"/>
      <c r="V210" s="96"/>
      <c r="W210" s="96"/>
      <c r="X210" s="96"/>
      <c r="Y210" s="96"/>
      <c r="Z210" s="96"/>
    </row>
    <row r="211" spans="1:26" ht="11.25" customHeight="1">
      <c r="A211" s="96"/>
      <c r="B211" s="96"/>
      <c r="C211" s="96"/>
      <c r="D211" s="190"/>
      <c r="E211" s="96"/>
      <c r="F211" s="96"/>
      <c r="G211" s="96"/>
      <c r="H211" s="96"/>
      <c r="I211" s="190"/>
      <c r="J211" s="190"/>
      <c r="K211" s="96"/>
      <c r="L211" s="96"/>
      <c r="M211" s="96"/>
      <c r="N211" s="96"/>
      <c r="O211" s="96"/>
      <c r="P211" s="96"/>
      <c r="Q211" s="96"/>
      <c r="R211" s="96"/>
      <c r="S211" s="96"/>
      <c r="T211" s="96"/>
      <c r="U211" s="96"/>
      <c r="V211" s="96"/>
      <c r="W211" s="96"/>
      <c r="X211" s="96"/>
      <c r="Y211" s="96"/>
      <c r="Z211" s="96"/>
    </row>
    <row r="212" spans="1:26" ht="11.25" customHeight="1">
      <c r="A212" s="96"/>
      <c r="B212" s="96"/>
      <c r="C212" s="96"/>
      <c r="D212" s="190"/>
      <c r="E212" s="96"/>
      <c r="F212" s="96"/>
      <c r="G212" s="96"/>
      <c r="H212" s="96"/>
      <c r="I212" s="190"/>
      <c r="J212" s="190"/>
      <c r="K212" s="96"/>
      <c r="L212" s="96"/>
      <c r="M212" s="96"/>
      <c r="N212" s="96"/>
      <c r="O212" s="96"/>
      <c r="P212" s="96"/>
      <c r="Q212" s="96"/>
      <c r="R212" s="96"/>
      <c r="S212" s="96"/>
      <c r="T212" s="96"/>
      <c r="U212" s="96"/>
      <c r="V212" s="96"/>
      <c r="W212" s="96"/>
      <c r="X212" s="96"/>
      <c r="Y212" s="96"/>
      <c r="Z212" s="96"/>
    </row>
    <row r="213" spans="1:26" ht="11.25" customHeight="1">
      <c r="A213" s="96"/>
      <c r="B213" s="96"/>
      <c r="C213" s="96"/>
      <c r="D213" s="190"/>
      <c r="E213" s="96"/>
      <c r="F213" s="96"/>
      <c r="G213" s="96"/>
      <c r="H213" s="96"/>
      <c r="I213" s="190"/>
      <c r="J213" s="190"/>
      <c r="K213" s="96"/>
      <c r="L213" s="96"/>
      <c r="M213" s="96"/>
      <c r="N213" s="96"/>
      <c r="O213" s="96"/>
      <c r="P213" s="96"/>
      <c r="Q213" s="96"/>
      <c r="R213" s="96"/>
      <c r="S213" s="96"/>
      <c r="T213" s="96"/>
      <c r="U213" s="96"/>
      <c r="V213" s="96"/>
      <c r="W213" s="96"/>
      <c r="X213" s="96"/>
      <c r="Y213" s="96"/>
      <c r="Z213" s="96"/>
    </row>
    <row r="214" spans="1:26" ht="11.25" customHeight="1">
      <c r="A214" s="96"/>
      <c r="B214" s="96"/>
      <c r="C214" s="96"/>
      <c r="D214" s="190"/>
      <c r="E214" s="96"/>
      <c r="F214" s="96"/>
      <c r="G214" s="96"/>
      <c r="H214" s="96"/>
      <c r="I214" s="190"/>
      <c r="J214" s="190"/>
      <c r="K214" s="96"/>
      <c r="L214" s="96"/>
      <c r="M214" s="96"/>
      <c r="N214" s="96"/>
      <c r="O214" s="96"/>
      <c r="P214" s="96"/>
      <c r="Q214" s="96"/>
      <c r="R214" s="96"/>
      <c r="S214" s="96"/>
      <c r="T214" s="96"/>
      <c r="U214" s="96"/>
      <c r="V214" s="96"/>
      <c r="W214" s="96"/>
      <c r="X214" s="96"/>
      <c r="Y214" s="96"/>
      <c r="Z214" s="96"/>
    </row>
    <row r="215" spans="1:26" ht="11.25" customHeight="1">
      <c r="A215" s="96"/>
      <c r="B215" s="96"/>
      <c r="C215" s="96"/>
      <c r="D215" s="190"/>
      <c r="E215" s="96"/>
      <c r="F215" s="96"/>
      <c r="G215" s="96"/>
      <c r="H215" s="96"/>
      <c r="I215" s="190"/>
      <c r="J215" s="190"/>
      <c r="K215" s="96"/>
      <c r="L215" s="96"/>
      <c r="M215" s="96"/>
      <c r="N215" s="96"/>
      <c r="O215" s="96"/>
      <c r="P215" s="96"/>
      <c r="Q215" s="96"/>
      <c r="R215" s="96"/>
      <c r="S215" s="96"/>
      <c r="T215" s="96"/>
      <c r="U215" s="96"/>
      <c r="V215" s="96"/>
      <c r="W215" s="96"/>
      <c r="X215" s="96"/>
      <c r="Y215" s="96"/>
      <c r="Z215" s="96"/>
    </row>
    <row r="216" spans="1:26" ht="11.25" customHeight="1">
      <c r="A216" s="96"/>
      <c r="B216" s="96"/>
      <c r="C216" s="96"/>
      <c r="D216" s="190"/>
      <c r="E216" s="96"/>
      <c r="F216" s="96"/>
      <c r="G216" s="96"/>
      <c r="H216" s="96"/>
      <c r="I216" s="190"/>
      <c r="J216" s="190"/>
      <c r="K216" s="96"/>
      <c r="L216" s="96"/>
      <c r="M216" s="96"/>
      <c r="N216" s="96"/>
      <c r="O216" s="96"/>
      <c r="P216" s="96"/>
      <c r="Q216" s="96"/>
      <c r="R216" s="96"/>
      <c r="S216" s="96"/>
      <c r="T216" s="96"/>
      <c r="U216" s="96"/>
      <c r="V216" s="96"/>
      <c r="W216" s="96"/>
      <c r="X216" s="96"/>
      <c r="Y216" s="96"/>
      <c r="Z216" s="96"/>
    </row>
    <row r="217" spans="1:26" ht="11.25" customHeight="1">
      <c r="A217" s="96"/>
      <c r="B217" s="96"/>
      <c r="C217" s="96"/>
      <c r="D217" s="190"/>
      <c r="E217" s="96"/>
      <c r="F217" s="96"/>
      <c r="G217" s="96"/>
      <c r="H217" s="96"/>
      <c r="I217" s="190"/>
      <c r="J217" s="190"/>
      <c r="K217" s="96"/>
      <c r="L217" s="96"/>
      <c r="M217" s="96"/>
      <c r="N217" s="96"/>
      <c r="O217" s="96"/>
      <c r="P217" s="96"/>
      <c r="Q217" s="96"/>
      <c r="R217" s="96"/>
      <c r="S217" s="96"/>
      <c r="T217" s="96"/>
      <c r="U217" s="96"/>
      <c r="V217" s="96"/>
      <c r="W217" s="96"/>
      <c r="X217" s="96"/>
      <c r="Y217" s="96"/>
      <c r="Z217" s="96"/>
    </row>
    <row r="218" spans="1:26" ht="11.25" customHeight="1">
      <c r="A218" s="96"/>
      <c r="B218" s="96"/>
      <c r="C218" s="96"/>
      <c r="D218" s="190"/>
      <c r="E218" s="96"/>
      <c r="F218" s="96"/>
      <c r="G218" s="96"/>
      <c r="H218" s="96"/>
      <c r="I218" s="190"/>
      <c r="J218" s="190"/>
      <c r="K218" s="96"/>
      <c r="L218" s="96"/>
      <c r="M218" s="96"/>
      <c r="N218" s="96"/>
      <c r="O218" s="96"/>
      <c r="P218" s="96"/>
      <c r="Q218" s="96"/>
      <c r="R218" s="96"/>
      <c r="S218" s="96"/>
      <c r="T218" s="96"/>
      <c r="U218" s="96"/>
      <c r="V218" s="96"/>
      <c r="W218" s="96"/>
      <c r="X218" s="96"/>
      <c r="Y218" s="96"/>
      <c r="Z218" s="96"/>
    </row>
    <row r="219" spans="1:26" ht="11.25" customHeight="1">
      <c r="A219" s="96"/>
      <c r="B219" s="96"/>
      <c r="C219" s="96"/>
      <c r="D219" s="190"/>
      <c r="E219" s="96"/>
      <c r="F219" s="96"/>
      <c r="G219" s="96"/>
      <c r="H219" s="96"/>
      <c r="I219" s="190"/>
      <c r="J219" s="190"/>
      <c r="K219" s="96"/>
      <c r="L219" s="96"/>
      <c r="M219" s="96"/>
      <c r="N219" s="96"/>
      <c r="O219" s="96"/>
      <c r="P219" s="96"/>
      <c r="Q219" s="96"/>
      <c r="R219" s="96"/>
      <c r="S219" s="96"/>
      <c r="T219" s="96"/>
      <c r="U219" s="96"/>
      <c r="V219" s="96"/>
      <c r="W219" s="96"/>
      <c r="X219" s="96"/>
      <c r="Y219" s="96"/>
      <c r="Z219" s="96"/>
    </row>
    <row r="220" spans="1:26" ht="11.25" customHeight="1">
      <c r="A220" s="96"/>
      <c r="B220" s="96"/>
      <c r="C220" s="96"/>
      <c r="D220" s="190"/>
      <c r="E220" s="96"/>
      <c r="F220" s="96"/>
      <c r="G220" s="96"/>
      <c r="H220" s="96"/>
      <c r="I220" s="190"/>
      <c r="J220" s="190"/>
      <c r="K220" s="96"/>
      <c r="L220" s="96"/>
      <c r="M220" s="96"/>
      <c r="N220" s="96"/>
      <c r="O220" s="96"/>
      <c r="P220" s="96"/>
      <c r="Q220" s="96"/>
      <c r="R220" s="96"/>
      <c r="S220" s="96"/>
      <c r="T220" s="96"/>
      <c r="U220" s="96"/>
      <c r="V220" s="96"/>
      <c r="W220" s="96"/>
      <c r="X220" s="96"/>
      <c r="Y220" s="96"/>
      <c r="Z220" s="96"/>
    </row>
    <row r="221" spans="1:26" ht="11.25" customHeight="1">
      <c r="A221" s="96"/>
      <c r="B221" s="96"/>
      <c r="C221" s="96"/>
      <c r="D221" s="190"/>
      <c r="E221" s="96"/>
      <c r="F221" s="96"/>
      <c r="G221" s="96"/>
      <c r="H221" s="96"/>
      <c r="I221" s="190"/>
      <c r="J221" s="190"/>
      <c r="K221" s="96"/>
      <c r="L221" s="96"/>
      <c r="M221" s="96"/>
      <c r="N221" s="96"/>
      <c r="O221" s="96"/>
      <c r="P221" s="96"/>
      <c r="Q221" s="96"/>
      <c r="R221" s="96"/>
      <c r="S221" s="96"/>
      <c r="T221" s="96"/>
      <c r="U221" s="96"/>
      <c r="V221" s="96"/>
      <c r="W221" s="96"/>
      <c r="X221" s="96"/>
      <c r="Y221" s="96"/>
      <c r="Z221" s="96"/>
    </row>
    <row r="222" spans="1:26" ht="11.25" customHeight="1">
      <c r="A222" s="96"/>
      <c r="B222" s="96"/>
      <c r="C222" s="96"/>
      <c r="D222" s="190"/>
      <c r="E222" s="96"/>
      <c r="F222" s="96"/>
      <c r="G222" s="96"/>
      <c r="H222" s="96"/>
      <c r="I222" s="190"/>
      <c r="J222" s="190"/>
      <c r="K222" s="96"/>
      <c r="L222" s="96"/>
      <c r="M222" s="96"/>
      <c r="N222" s="96"/>
      <c r="O222" s="96"/>
      <c r="P222" s="96"/>
      <c r="Q222" s="96"/>
      <c r="R222" s="96"/>
      <c r="S222" s="96"/>
      <c r="T222" s="96"/>
      <c r="U222" s="96"/>
      <c r="V222" s="96"/>
      <c r="W222" s="96"/>
      <c r="X222" s="96"/>
      <c r="Y222" s="96"/>
      <c r="Z222" s="96"/>
    </row>
    <row r="223" spans="1:26" ht="11.25" customHeight="1">
      <c r="A223" s="96"/>
      <c r="B223" s="96"/>
      <c r="C223" s="96"/>
      <c r="D223" s="190"/>
      <c r="E223" s="96"/>
      <c r="F223" s="96"/>
      <c r="G223" s="96"/>
      <c r="H223" s="96"/>
      <c r="I223" s="190"/>
      <c r="J223" s="190"/>
      <c r="K223" s="96"/>
      <c r="L223" s="96"/>
      <c r="M223" s="96"/>
      <c r="N223" s="96"/>
      <c r="O223" s="96"/>
      <c r="P223" s="96"/>
      <c r="Q223" s="96"/>
      <c r="R223" s="96"/>
      <c r="S223" s="96"/>
      <c r="T223" s="96"/>
      <c r="U223" s="96"/>
      <c r="V223" s="96"/>
      <c r="W223" s="96"/>
      <c r="X223" s="96"/>
      <c r="Y223" s="96"/>
      <c r="Z223" s="96"/>
    </row>
    <row r="224" spans="1:26" ht="11.25" customHeight="1">
      <c r="A224" s="96"/>
      <c r="B224" s="96"/>
      <c r="C224" s="96"/>
      <c r="D224" s="190"/>
      <c r="E224" s="96"/>
      <c r="F224" s="96"/>
      <c r="G224" s="96"/>
      <c r="H224" s="96"/>
      <c r="I224" s="190"/>
      <c r="J224" s="190"/>
      <c r="K224" s="96"/>
      <c r="L224" s="96"/>
      <c r="M224" s="96"/>
      <c r="N224" s="96"/>
      <c r="O224" s="96"/>
      <c r="P224" s="96"/>
      <c r="Q224" s="96"/>
      <c r="R224" s="96"/>
      <c r="S224" s="96"/>
      <c r="T224" s="96"/>
      <c r="U224" s="96"/>
      <c r="V224" s="96"/>
      <c r="W224" s="96"/>
      <c r="X224" s="96"/>
      <c r="Y224" s="96"/>
      <c r="Z224" s="96"/>
    </row>
    <row r="225" spans="1:26" ht="11.25" customHeight="1">
      <c r="A225" s="96"/>
      <c r="B225" s="96"/>
      <c r="C225" s="96"/>
      <c r="D225" s="190"/>
      <c r="E225" s="96"/>
      <c r="F225" s="96"/>
      <c r="G225" s="96"/>
      <c r="H225" s="96"/>
      <c r="I225" s="190"/>
      <c r="J225" s="190"/>
      <c r="K225" s="96"/>
      <c r="L225" s="96"/>
      <c r="M225" s="96"/>
      <c r="N225" s="96"/>
      <c r="O225" s="96"/>
      <c r="P225" s="96"/>
      <c r="Q225" s="96"/>
      <c r="R225" s="96"/>
      <c r="S225" s="96"/>
      <c r="T225" s="96"/>
      <c r="U225" s="96"/>
      <c r="V225" s="96"/>
      <c r="W225" s="96"/>
      <c r="X225" s="96"/>
      <c r="Y225" s="96"/>
      <c r="Z225" s="96"/>
    </row>
    <row r="226" spans="1:26" ht="11.25" customHeight="1">
      <c r="A226" s="96"/>
      <c r="B226" s="96"/>
      <c r="C226" s="96"/>
      <c r="D226" s="190"/>
      <c r="E226" s="96"/>
      <c r="F226" s="96"/>
      <c r="G226" s="96"/>
      <c r="H226" s="96"/>
      <c r="I226" s="190"/>
      <c r="J226" s="190"/>
      <c r="K226" s="96"/>
      <c r="L226" s="96"/>
      <c r="M226" s="96"/>
      <c r="N226" s="96"/>
      <c r="O226" s="96"/>
      <c r="P226" s="96"/>
      <c r="Q226" s="96"/>
      <c r="R226" s="96"/>
      <c r="S226" s="96"/>
      <c r="T226" s="96"/>
      <c r="U226" s="96"/>
      <c r="V226" s="96"/>
      <c r="W226" s="96"/>
      <c r="X226" s="96"/>
      <c r="Y226" s="96"/>
      <c r="Z226" s="96"/>
    </row>
    <row r="227" spans="1:26" ht="11.25" customHeight="1">
      <c r="A227" s="96"/>
      <c r="B227" s="96"/>
      <c r="C227" s="96"/>
      <c r="D227" s="190"/>
      <c r="E227" s="96"/>
      <c r="F227" s="96"/>
      <c r="G227" s="96"/>
      <c r="H227" s="96"/>
      <c r="I227" s="190"/>
      <c r="J227" s="190"/>
      <c r="K227" s="96"/>
      <c r="L227" s="96"/>
      <c r="M227" s="96"/>
      <c r="N227" s="96"/>
      <c r="O227" s="96"/>
      <c r="P227" s="96"/>
      <c r="Q227" s="96"/>
      <c r="R227" s="96"/>
      <c r="S227" s="96"/>
      <c r="T227" s="96"/>
      <c r="U227" s="96"/>
      <c r="V227" s="96"/>
      <c r="W227" s="96"/>
      <c r="X227" s="96"/>
      <c r="Y227" s="96"/>
      <c r="Z227" s="96"/>
    </row>
    <row r="228" spans="1:26" ht="11.25" customHeight="1">
      <c r="A228" s="96"/>
      <c r="B228" s="96"/>
      <c r="C228" s="96"/>
      <c r="D228" s="190"/>
      <c r="E228" s="96"/>
      <c r="F228" s="96"/>
      <c r="G228" s="96"/>
      <c r="H228" s="96"/>
      <c r="I228" s="190"/>
      <c r="J228" s="190"/>
      <c r="K228" s="96"/>
      <c r="L228" s="96"/>
      <c r="M228" s="96"/>
      <c r="N228" s="96"/>
      <c r="O228" s="96"/>
      <c r="P228" s="96"/>
      <c r="Q228" s="96"/>
      <c r="R228" s="96"/>
      <c r="S228" s="96"/>
      <c r="T228" s="96"/>
      <c r="U228" s="96"/>
      <c r="V228" s="96"/>
      <c r="W228" s="96"/>
      <c r="X228" s="96"/>
      <c r="Y228" s="96"/>
      <c r="Z228" s="96"/>
    </row>
    <row r="229" spans="1:26" ht="11.25" customHeight="1">
      <c r="A229" s="96"/>
      <c r="B229" s="96"/>
      <c r="C229" s="96"/>
      <c r="D229" s="190"/>
      <c r="E229" s="96"/>
      <c r="F229" s="96"/>
      <c r="G229" s="96"/>
      <c r="H229" s="96"/>
      <c r="I229" s="190"/>
      <c r="J229" s="190"/>
      <c r="K229" s="96"/>
      <c r="L229" s="96"/>
      <c r="M229" s="96"/>
      <c r="N229" s="96"/>
      <c r="O229" s="96"/>
      <c r="P229" s="96"/>
      <c r="Q229" s="96"/>
      <c r="R229" s="96"/>
      <c r="S229" s="96"/>
      <c r="T229" s="96"/>
      <c r="U229" s="96"/>
      <c r="V229" s="96"/>
      <c r="W229" s="96"/>
      <c r="X229" s="96"/>
      <c r="Y229" s="96"/>
      <c r="Z229" s="96"/>
    </row>
    <row r="230" spans="1:26" ht="11.25" customHeight="1">
      <c r="A230" s="96"/>
      <c r="B230" s="96"/>
      <c r="C230" s="96"/>
      <c r="D230" s="190"/>
      <c r="E230" s="96"/>
      <c r="F230" s="96"/>
      <c r="G230" s="96"/>
      <c r="H230" s="96"/>
      <c r="I230" s="190"/>
      <c r="J230" s="190"/>
      <c r="K230" s="96"/>
      <c r="L230" s="96"/>
      <c r="M230" s="96"/>
      <c r="N230" s="96"/>
      <c r="O230" s="96"/>
      <c r="P230" s="96"/>
      <c r="Q230" s="96"/>
      <c r="R230" s="96"/>
      <c r="S230" s="96"/>
      <c r="T230" s="96"/>
      <c r="U230" s="96"/>
      <c r="V230" s="96"/>
      <c r="W230" s="96"/>
      <c r="X230" s="96"/>
      <c r="Y230" s="96"/>
      <c r="Z230" s="96"/>
    </row>
    <row r="231" spans="1:26" ht="11.25" customHeight="1">
      <c r="A231" s="96"/>
      <c r="B231" s="96"/>
      <c r="C231" s="96"/>
      <c r="D231" s="190"/>
      <c r="E231" s="96"/>
      <c r="F231" s="96"/>
      <c r="G231" s="96"/>
      <c r="H231" s="96"/>
      <c r="I231" s="190"/>
      <c r="J231" s="190"/>
      <c r="K231" s="96"/>
      <c r="L231" s="96"/>
      <c r="M231" s="96"/>
      <c r="N231" s="96"/>
      <c r="O231" s="96"/>
      <c r="P231" s="96"/>
      <c r="Q231" s="96"/>
      <c r="R231" s="96"/>
      <c r="S231" s="96"/>
      <c r="T231" s="96"/>
      <c r="U231" s="96"/>
      <c r="V231" s="96"/>
      <c r="W231" s="96"/>
      <c r="X231" s="96"/>
      <c r="Y231" s="96"/>
      <c r="Z231" s="96"/>
    </row>
    <row r="232" spans="1:26" ht="11.25" customHeight="1">
      <c r="A232" s="96"/>
      <c r="B232" s="96"/>
      <c r="C232" s="96"/>
      <c r="D232" s="190"/>
      <c r="E232" s="96"/>
      <c r="F232" s="96"/>
      <c r="G232" s="96"/>
      <c r="H232" s="96"/>
      <c r="I232" s="190"/>
      <c r="J232" s="190"/>
      <c r="K232" s="96"/>
      <c r="L232" s="96"/>
      <c r="M232" s="96"/>
      <c r="N232" s="96"/>
      <c r="O232" s="96"/>
      <c r="P232" s="96"/>
      <c r="Q232" s="96"/>
      <c r="R232" s="96"/>
      <c r="S232" s="96"/>
      <c r="T232" s="96"/>
      <c r="U232" s="96"/>
      <c r="V232" s="96"/>
      <c r="W232" s="96"/>
      <c r="X232" s="96"/>
      <c r="Y232" s="96"/>
      <c r="Z232" s="96"/>
    </row>
    <row r="233" spans="1:26" ht="11.25" customHeight="1">
      <c r="A233" s="96"/>
      <c r="B233" s="96"/>
      <c r="C233" s="96"/>
      <c r="D233" s="190"/>
      <c r="E233" s="96"/>
      <c r="F233" s="96"/>
      <c r="G233" s="96"/>
      <c r="H233" s="96"/>
      <c r="I233" s="190"/>
      <c r="J233" s="190"/>
      <c r="K233" s="96"/>
      <c r="L233" s="96"/>
      <c r="M233" s="96"/>
      <c r="N233" s="96"/>
      <c r="O233" s="96"/>
      <c r="P233" s="96"/>
      <c r="Q233" s="96"/>
      <c r="R233" s="96"/>
      <c r="S233" s="96"/>
      <c r="T233" s="96"/>
      <c r="U233" s="96"/>
      <c r="V233" s="96"/>
      <c r="W233" s="96"/>
      <c r="X233" s="96"/>
      <c r="Y233" s="96"/>
      <c r="Z233" s="96"/>
    </row>
    <row r="234" spans="1:26" ht="11.25" customHeight="1">
      <c r="A234" s="96"/>
      <c r="B234" s="96"/>
      <c r="C234" s="96"/>
      <c r="D234" s="190"/>
      <c r="E234" s="96"/>
      <c r="F234" s="96"/>
      <c r="G234" s="96"/>
      <c r="H234" s="96"/>
      <c r="I234" s="190"/>
      <c r="J234" s="190"/>
      <c r="K234" s="96"/>
      <c r="L234" s="96"/>
      <c r="M234" s="96"/>
      <c r="N234" s="96"/>
      <c r="O234" s="96"/>
      <c r="P234" s="96"/>
      <c r="Q234" s="96"/>
      <c r="R234" s="96"/>
      <c r="S234" s="96"/>
      <c r="T234" s="96"/>
      <c r="U234" s="96"/>
      <c r="V234" s="96"/>
      <c r="W234" s="96"/>
      <c r="X234" s="96"/>
      <c r="Y234" s="96"/>
      <c r="Z234" s="96"/>
    </row>
    <row r="235" spans="1:26" ht="11.25" customHeight="1">
      <c r="A235" s="96"/>
      <c r="B235" s="96"/>
      <c r="C235" s="96"/>
      <c r="D235" s="190"/>
      <c r="E235" s="96"/>
      <c r="F235" s="96"/>
      <c r="G235" s="96"/>
      <c r="H235" s="96"/>
      <c r="I235" s="190"/>
      <c r="J235" s="190"/>
      <c r="K235" s="96"/>
      <c r="L235" s="96"/>
      <c r="M235" s="96"/>
      <c r="N235" s="96"/>
      <c r="O235" s="96"/>
      <c r="P235" s="96"/>
      <c r="Q235" s="96"/>
      <c r="R235" s="96"/>
      <c r="S235" s="96"/>
      <c r="T235" s="96"/>
      <c r="U235" s="96"/>
      <c r="V235" s="96"/>
      <c r="W235" s="96"/>
      <c r="X235" s="96"/>
      <c r="Y235" s="96"/>
      <c r="Z235" s="96"/>
    </row>
    <row r="236" spans="1:26" ht="11.25" customHeight="1">
      <c r="A236" s="96"/>
      <c r="B236" s="96"/>
      <c r="C236" s="96"/>
      <c r="D236" s="190"/>
      <c r="E236" s="96"/>
      <c r="F236" s="96"/>
      <c r="G236" s="96"/>
      <c r="H236" s="96"/>
      <c r="I236" s="190"/>
      <c r="J236" s="190"/>
      <c r="K236" s="96"/>
      <c r="L236" s="96"/>
      <c r="M236" s="96"/>
      <c r="N236" s="96"/>
      <c r="O236" s="96"/>
      <c r="P236" s="96"/>
      <c r="Q236" s="96"/>
      <c r="R236" s="96"/>
      <c r="S236" s="96"/>
      <c r="T236" s="96"/>
      <c r="U236" s="96"/>
      <c r="V236" s="96"/>
      <c r="W236" s="96"/>
      <c r="X236" s="96"/>
      <c r="Y236" s="96"/>
      <c r="Z236" s="96"/>
    </row>
    <row r="237" spans="1:26" ht="11.25" customHeight="1">
      <c r="A237" s="96"/>
      <c r="B237" s="96"/>
      <c r="C237" s="96"/>
      <c r="D237" s="190"/>
      <c r="E237" s="96"/>
      <c r="F237" s="96"/>
      <c r="G237" s="96"/>
      <c r="H237" s="96"/>
      <c r="I237" s="190"/>
      <c r="J237" s="190"/>
      <c r="K237" s="96"/>
      <c r="L237" s="96"/>
      <c r="M237" s="96"/>
      <c r="N237" s="96"/>
      <c r="O237" s="96"/>
      <c r="P237" s="96"/>
      <c r="Q237" s="96"/>
      <c r="R237" s="96"/>
      <c r="S237" s="96"/>
      <c r="T237" s="96"/>
      <c r="U237" s="96"/>
      <c r="V237" s="96"/>
      <c r="W237" s="96"/>
      <c r="X237" s="96"/>
      <c r="Y237" s="96"/>
      <c r="Z237" s="96"/>
    </row>
    <row r="238" spans="1:26" ht="11.25" customHeight="1">
      <c r="A238" s="96"/>
      <c r="B238" s="96"/>
      <c r="C238" s="96"/>
      <c r="D238" s="190"/>
      <c r="E238" s="96"/>
      <c r="F238" s="96"/>
      <c r="G238" s="96"/>
      <c r="H238" s="96"/>
      <c r="I238" s="190"/>
      <c r="J238" s="190"/>
      <c r="K238" s="96"/>
      <c r="L238" s="96"/>
      <c r="M238" s="96"/>
      <c r="N238" s="96"/>
      <c r="O238" s="96"/>
      <c r="P238" s="96"/>
      <c r="Q238" s="96"/>
      <c r="R238" s="96"/>
      <c r="S238" s="96"/>
      <c r="T238" s="96"/>
      <c r="U238" s="96"/>
      <c r="V238" s="96"/>
      <c r="W238" s="96"/>
      <c r="X238" s="96"/>
      <c r="Y238" s="96"/>
      <c r="Z238" s="96"/>
    </row>
    <row r="239" spans="1:26" ht="11.25" customHeight="1">
      <c r="A239" s="96"/>
      <c r="B239" s="96"/>
      <c r="C239" s="96"/>
      <c r="D239" s="190"/>
      <c r="E239" s="96"/>
      <c r="F239" s="96"/>
      <c r="G239" s="96"/>
      <c r="H239" s="96"/>
      <c r="I239" s="190"/>
      <c r="J239" s="190"/>
      <c r="K239" s="96"/>
      <c r="L239" s="96"/>
      <c r="M239" s="96"/>
      <c r="N239" s="96"/>
      <c r="O239" s="96"/>
      <c r="P239" s="96"/>
      <c r="Q239" s="96"/>
      <c r="R239" s="96"/>
      <c r="S239" s="96"/>
      <c r="T239" s="96"/>
      <c r="U239" s="96"/>
      <c r="V239" s="96"/>
      <c r="W239" s="96"/>
      <c r="X239" s="96"/>
      <c r="Y239" s="96"/>
      <c r="Z239" s="96"/>
    </row>
    <row r="240" spans="1:26" ht="11.25" customHeight="1">
      <c r="A240" s="96"/>
      <c r="B240" s="96"/>
      <c r="C240" s="96"/>
      <c r="D240" s="190"/>
      <c r="E240" s="96"/>
      <c r="F240" s="96"/>
      <c r="G240" s="96"/>
      <c r="H240" s="96"/>
      <c r="I240" s="190"/>
      <c r="J240" s="190"/>
      <c r="K240" s="96"/>
      <c r="L240" s="96"/>
      <c r="M240" s="96"/>
      <c r="N240" s="96"/>
      <c r="O240" s="96"/>
      <c r="P240" s="96"/>
      <c r="Q240" s="96"/>
      <c r="R240" s="96"/>
      <c r="S240" s="96"/>
      <c r="T240" s="96"/>
      <c r="U240" s="96"/>
      <c r="V240" s="96"/>
      <c r="W240" s="96"/>
      <c r="X240" s="96"/>
      <c r="Y240" s="96"/>
      <c r="Z240" s="96"/>
    </row>
    <row r="241" spans="1:26" ht="11.25" customHeight="1">
      <c r="A241" s="96"/>
      <c r="B241" s="96"/>
      <c r="C241" s="96"/>
      <c r="D241" s="190"/>
      <c r="E241" s="96"/>
      <c r="F241" s="96"/>
      <c r="G241" s="96"/>
      <c r="H241" s="96"/>
      <c r="I241" s="190"/>
      <c r="J241" s="190"/>
      <c r="K241" s="96"/>
      <c r="L241" s="96"/>
      <c r="M241" s="96"/>
      <c r="N241" s="96"/>
      <c r="O241" s="96"/>
      <c r="P241" s="96"/>
      <c r="Q241" s="96"/>
      <c r="R241" s="96"/>
      <c r="S241" s="96"/>
      <c r="T241" s="96"/>
      <c r="U241" s="96"/>
      <c r="V241" s="96"/>
      <c r="W241" s="96"/>
      <c r="X241" s="96"/>
      <c r="Y241" s="96"/>
      <c r="Z241" s="96"/>
    </row>
    <row r="242" spans="1:26" ht="11.25" customHeight="1">
      <c r="A242" s="96"/>
      <c r="B242" s="96"/>
      <c r="C242" s="96"/>
      <c r="D242" s="190"/>
      <c r="E242" s="96"/>
      <c r="F242" s="96"/>
      <c r="G242" s="96"/>
      <c r="H242" s="96"/>
      <c r="I242" s="190"/>
      <c r="J242" s="190"/>
      <c r="K242" s="96"/>
      <c r="L242" s="96"/>
      <c r="M242" s="96"/>
      <c r="N242" s="96"/>
      <c r="O242" s="96"/>
      <c r="P242" s="96"/>
      <c r="Q242" s="96"/>
      <c r="R242" s="96"/>
      <c r="S242" s="96"/>
      <c r="T242" s="96"/>
      <c r="U242" s="96"/>
      <c r="V242" s="96"/>
      <c r="W242" s="96"/>
      <c r="X242" s="96"/>
      <c r="Y242" s="96"/>
      <c r="Z242" s="96"/>
    </row>
    <row r="243" spans="1:26" ht="11.25" customHeight="1">
      <c r="A243" s="96"/>
      <c r="B243" s="96"/>
      <c r="C243" s="96"/>
      <c r="D243" s="190"/>
      <c r="E243" s="96"/>
      <c r="F243" s="96"/>
      <c r="G243" s="96"/>
      <c r="H243" s="96"/>
      <c r="I243" s="190"/>
      <c r="J243" s="190"/>
      <c r="K243" s="96"/>
      <c r="L243" s="96"/>
      <c r="M243" s="96"/>
      <c r="N243" s="96"/>
      <c r="O243" s="96"/>
      <c r="P243" s="96"/>
      <c r="Q243" s="96"/>
      <c r="R243" s="96"/>
      <c r="S243" s="96"/>
      <c r="T243" s="96"/>
      <c r="U243" s="96"/>
      <c r="V243" s="96"/>
      <c r="W243" s="96"/>
      <c r="X243" s="96"/>
      <c r="Y243" s="96"/>
      <c r="Z243" s="96"/>
    </row>
    <row r="244" spans="1:26" ht="11.25" customHeight="1">
      <c r="A244" s="96"/>
      <c r="B244" s="96"/>
      <c r="C244" s="96"/>
      <c r="D244" s="190"/>
      <c r="E244" s="96"/>
      <c r="F244" s="96"/>
      <c r="G244" s="96"/>
      <c r="H244" s="96"/>
      <c r="I244" s="190"/>
      <c r="J244" s="190"/>
      <c r="K244" s="96"/>
      <c r="L244" s="96"/>
      <c r="M244" s="96"/>
      <c r="N244" s="96"/>
      <c r="O244" s="96"/>
      <c r="P244" s="96"/>
      <c r="Q244" s="96"/>
      <c r="R244" s="96"/>
      <c r="S244" s="96"/>
      <c r="T244" s="96"/>
      <c r="U244" s="96"/>
      <c r="V244" s="96"/>
      <c r="W244" s="96"/>
      <c r="X244" s="96"/>
      <c r="Y244" s="96"/>
      <c r="Z244" s="96"/>
    </row>
    <row r="245" spans="1:26" ht="11.25" customHeight="1">
      <c r="A245" s="96"/>
      <c r="B245" s="96"/>
      <c r="C245" s="96"/>
      <c r="D245" s="190"/>
      <c r="E245" s="96"/>
      <c r="F245" s="96"/>
      <c r="G245" s="96"/>
      <c r="H245" s="96"/>
      <c r="I245" s="190"/>
      <c r="J245" s="190"/>
      <c r="K245" s="96"/>
      <c r="L245" s="96"/>
      <c r="M245" s="96"/>
      <c r="N245" s="96"/>
      <c r="O245" s="96"/>
      <c r="P245" s="96"/>
      <c r="Q245" s="96"/>
      <c r="R245" s="96"/>
      <c r="S245" s="96"/>
      <c r="T245" s="96"/>
      <c r="U245" s="96"/>
      <c r="V245" s="96"/>
      <c r="W245" s="96"/>
      <c r="X245" s="96"/>
      <c r="Y245" s="96"/>
      <c r="Z245" s="96"/>
    </row>
    <row r="246" spans="1:26" ht="11.25" customHeight="1">
      <c r="A246" s="96"/>
      <c r="B246" s="96"/>
      <c r="C246" s="96"/>
      <c r="D246" s="190"/>
      <c r="E246" s="96"/>
      <c r="F246" s="96"/>
      <c r="G246" s="96"/>
      <c r="H246" s="96"/>
      <c r="I246" s="190"/>
      <c r="J246" s="190"/>
      <c r="K246" s="96"/>
      <c r="L246" s="96"/>
      <c r="M246" s="96"/>
      <c r="N246" s="96"/>
      <c r="O246" s="96"/>
      <c r="P246" s="96"/>
      <c r="Q246" s="96"/>
      <c r="R246" s="96"/>
      <c r="S246" s="96"/>
      <c r="T246" s="96"/>
      <c r="U246" s="96"/>
      <c r="V246" s="96"/>
      <c r="W246" s="96"/>
      <c r="X246" s="96"/>
      <c r="Y246" s="96"/>
      <c r="Z246" s="96"/>
    </row>
    <row r="247" spans="1:26" ht="11.25" customHeight="1">
      <c r="A247" s="96"/>
      <c r="B247" s="96"/>
      <c r="C247" s="96"/>
      <c r="D247" s="190"/>
      <c r="E247" s="96"/>
      <c r="F247" s="96"/>
      <c r="G247" s="96"/>
      <c r="H247" s="96"/>
      <c r="I247" s="190"/>
      <c r="J247" s="190"/>
      <c r="K247" s="96"/>
      <c r="L247" s="96"/>
      <c r="M247" s="96"/>
      <c r="N247" s="96"/>
      <c r="O247" s="96"/>
      <c r="P247" s="96"/>
      <c r="Q247" s="96"/>
      <c r="R247" s="96"/>
      <c r="S247" s="96"/>
      <c r="T247" s="96"/>
      <c r="U247" s="96"/>
      <c r="V247" s="96"/>
      <c r="W247" s="96"/>
      <c r="X247" s="96"/>
      <c r="Y247" s="96"/>
      <c r="Z247" s="96"/>
    </row>
    <row r="248" spans="1:26" ht="11.25" customHeight="1">
      <c r="A248" s="96"/>
      <c r="B248" s="96"/>
      <c r="C248" s="96"/>
      <c r="D248" s="190"/>
      <c r="E248" s="96"/>
      <c r="F248" s="96"/>
      <c r="G248" s="96"/>
      <c r="H248" s="96"/>
      <c r="I248" s="190"/>
      <c r="J248" s="190"/>
      <c r="K248" s="96"/>
      <c r="L248" s="96"/>
      <c r="M248" s="96"/>
      <c r="N248" s="96"/>
      <c r="O248" s="96"/>
      <c r="P248" s="96"/>
      <c r="Q248" s="96"/>
      <c r="R248" s="96"/>
      <c r="S248" s="96"/>
      <c r="T248" s="96"/>
      <c r="U248" s="96"/>
      <c r="V248" s="96"/>
      <c r="W248" s="96"/>
      <c r="X248" s="96"/>
      <c r="Y248" s="96"/>
      <c r="Z248" s="96"/>
    </row>
    <row r="249" spans="1:26" ht="11.25" customHeight="1">
      <c r="A249" s="96"/>
      <c r="B249" s="96"/>
      <c r="C249" s="96"/>
      <c r="D249" s="190"/>
      <c r="E249" s="96"/>
      <c r="F249" s="96"/>
      <c r="G249" s="96"/>
      <c r="H249" s="96"/>
      <c r="I249" s="190"/>
      <c r="J249" s="190"/>
      <c r="K249" s="96"/>
      <c r="L249" s="96"/>
      <c r="M249" s="96"/>
      <c r="N249" s="96"/>
      <c r="O249" s="96"/>
      <c r="P249" s="96"/>
      <c r="Q249" s="96"/>
      <c r="R249" s="96"/>
      <c r="S249" s="96"/>
      <c r="T249" s="96"/>
      <c r="U249" s="96"/>
      <c r="V249" s="96"/>
      <c r="W249" s="96"/>
      <c r="X249" s="96"/>
      <c r="Y249" s="96"/>
      <c r="Z249" s="96"/>
    </row>
    <row r="250" spans="1:26" ht="11.25" customHeight="1">
      <c r="A250" s="96"/>
      <c r="B250" s="96"/>
      <c r="C250" s="96"/>
      <c r="D250" s="190"/>
      <c r="E250" s="96"/>
      <c r="F250" s="96"/>
      <c r="G250" s="96"/>
      <c r="H250" s="96"/>
      <c r="I250" s="190"/>
      <c r="J250" s="190"/>
      <c r="K250" s="96"/>
      <c r="L250" s="96"/>
      <c r="M250" s="96"/>
      <c r="N250" s="96"/>
      <c r="O250" s="96"/>
      <c r="P250" s="96"/>
      <c r="Q250" s="96"/>
      <c r="R250" s="96"/>
      <c r="S250" s="96"/>
      <c r="T250" s="96"/>
      <c r="U250" s="96"/>
      <c r="V250" s="96"/>
      <c r="W250" s="96"/>
      <c r="X250" s="96"/>
      <c r="Y250" s="96"/>
      <c r="Z250" s="96"/>
    </row>
    <row r="251" spans="1:26" ht="11.25" customHeight="1">
      <c r="A251" s="96"/>
      <c r="B251" s="96"/>
      <c r="C251" s="96"/>
      <c r="D251" s="190"/>
      <c r="E251" s="96"/>
      <c r="F251" s="96"/>
      <c r="G251" s="96"/>
      <c r="H251" s="96"/>
      <c r="I251" s="190"/>
      <c r="J251" s="190"/>
      <c r="K251" s="96"/>
      <c r="L251" s="96"/>
      <c r="M251" s="96"/>
      <c r="N251" s="96"/>
      <c r="O251" s="96"/>
      <c r="P251" s="96"/>
      <c r="Q251" s="96"/>
      <c r="R251" s="96"/>
      <c r="S251" s="96"/>
      <c r="T251" s="96"/>
      <c r="U251" s="96"/>
      <c r="V251" s="96"/>
      <c r="W251" s="96"/>
      <c r="X251" s="96"/>
      <c r="Y251" s="96"/>
      <c r="Z251" s="96"/>
    </row>
    <row r="252" spans="1:26" ht="11.25" customHeight="1">
      <c r="A252" s="96"/>
      <c r="B252" s="96"/>
      <c r="C252" s="96"/>
      <c r="D252" s="190"/>
      <c r="E252" s="96"/>
      <c r="F252" s="96"/>
      <c r="G252" s="96"/>
      <c r="H252" s="96"/>
      <c r="I252" s="190"/>
      <c r="J252" s="190"/>
      <c r="K252" s="96"/>
      <c r="L252" s="96"/>
      <c r="M252" s="96"/>
      <c r="N252" s="96"/>
      <c r="O252" s="96"/>
      <c r="P252" s="96"/>
      <c r="Q252" s="96"/>
      <c r="R252" s="96"/>
      <c r="S252" s="96"/>
      <c r="T252" s="96"/>
      <c r="U252" s="96"/>
      <c r="V252" s="96"/>
      <c r="W252" s="96"/>
      <c r="X252" s="96"/>
      <c r="Y252" s="96"/>
      <c r="Z252" s="96"/>
    </row>
    <row r="253" spans="1:26" ht="11.25" customHeight="1">
      <c r="A253" s="96"/>
      <c r="B253" s="96"/>
      <c r="C253" s="96"/>
      <c r="D253" s="190"/>
      <c r="E253" s="96"/>
      <c r="F253" s="96"/>
      <c r="G253" s="96"/>
      <c r="H253" s="96"/>
      <c r="I253" s="190"/>
      <c r="J253" s="190"/>
      <c r="K253" s="96"/>
      <c r="L253" s="96"/>
      <c r="M253" s="96"/>
      <c r="N253" s="96"/>
      <c r="O253" s="96"/>
      <c r="P253" s="96"/>
      <c r="Q253" s="96"/>
      <c r="R253" s="96"/>
      <c r="S253" s="96"/>
      <c r="T253" s="96"/>
      <c r="U253" s="96"/>
      <c r="V253" s="96"/>
      <c r="W253" s="96"/>
      <c r="X253" s="96"/>
      <c r="Y253" s="96"/>
      <c r="Z253" s="96"/>
    </row>
    <row r="254" spans="1:26" ht="11.25" customHeight="1">
      <c r="A254" s="96"/>
      <c r="B254" s="96"/>
      <c r="C254" s="96"/>
      <c r="D254" s="190"/>
      <c r="E254" s="96"/>
      <c r="F254" s="96"/>
      <c r="G254" s="96"/>
      <c r="H254" s="96"/>
      <c r="I254" s="190"/>
      <c r="J254" s="190"/>
      <c r="K254" s="96"/>
      <c r="L254" s="96"/>
      <c r="M254" s="96"/>
      <c r="N254" s="96"/>
      <c r="O254" s="96"/>
      <c r="P254" s="96"/>
      <c r="Q254" s="96"/>
      <c r="R254" s="96"/>
      <c r="S254" s="96"/>
      <c r="T254" s="96"/>
      <c r="U254" s="96"/>
      <c r="V254" s="96"/>
      <c r="W254" s="96"/>
      <c r="X254" s="96"/>
      <c r="Y254" s="96"/>
      <c r="Z254" s="96"/>
    </row>
    <row r="255" spans="1:26" ht="11.25" customHeight="1">
      <c r="A255" s="96"/>
      <c r="B255" s="96"/>
      <c r="C255" s="96"/>
      <c r="D255" s="190"/>
      <c r="E255" s="96"/>
      <c r="F255" s="96"/>
      <c r="G255" s="96"/>
      <c r="H255" s="96"/>
      <c r="I255" s="190"/>
      <c r="J255" s="190"/>
      <c r="K255" s="96"/>
      <c r="L255" s="96"/>
      <c r="M255" s="96"/>
      <c r="N255" s="96"/>
      <c r="O255" s="96"/>
      <c r="P255" s="96"/>
      <c r="Q255" s="96"/>
      <c r="R255" s="96"/>
      <c r="S255" s="96"/>
      <c r="T255" s="96"/>
      <c r="U255" s="96"/>
      <c r="V255" s="96"/>
      <c r="W255" s="96"/>
      <c r="X255" s="96"/>
      <c r="Y255" s="96"/>
      <c r="Z255" s="96"/>
    </row>
    <row r="256" spans="1:26" ht="11.25" customHeight="1">
      <c r="A256" s="96"/>
      <c r="B256" s="96"/>
      <c r="C256" s="96"/>
      <c r="D256" s="190"/>
      <c r="E256" s="96"/>
      <c r="F256" s="96"/>
      <c r="G256" s="96"/>
      <c r="H256" s="96"/>
      <c r="I256" s="190"/>
      <c r="J256" s="190"/>
      <c r="K256" s="96"/>
      <c r="L256" s="96"/>
      <c r="M256" s="96"/>
      <c r="N256" s="96"/>
      <c r="O256" s="96"/>
      <c r="P256" s="96"/>
      <c r="Q256" s="96"/>
      <c r="R256" s="96"/>
      <c r="S256" s="96"/>
      <c r="T256" s="96"/>
      <c r="U256" s="96"/>
      <c r="V256" s="96"/>
      <c r="W256" s="96"/>
      <c r="X256" s="96"/>
      <c r="Y256" s="96"/>
      <c r="Z256" s="96"/>
    </row>
    <row r="257" spans="1:26" ht="11.25" customHeight="1">
      <c r="A257" s="96"/>
      <c r="B257" s="96"/>
      <c r="C257" s="96"/>
      <c r="D257" s="190"/>
      <c r="E257" s="96"/>
      <c r="F257" s="96"/>
      <c r="G257" s="96"/>
      <c r="H257" s="96"/>
      <c r="I257" s="190"/>
      <c r="J257" s="190"/>
      <c r="K257" s="96"/>
      <c r="L257" s="96"/>
      <c r="M257" s="96"/>
      <c r="N257" s="96"/>
      <c r="O257" s="96"/>
      <c r="P257" s="96"/>
      <c r="Q257" s="96"/>
      <c r="R257" s="96"/>
      <c r="S257" s="96"/>
      <c r="T257" s="96"/>
      <c r="U257" s="96"/>
      <c r="V257" s="96"/>
      <c r="W257" s="96"/>
      <c r="X257" s="96"/>
      <c r="Y257" s="96"/>
      <c r="Z257" s="96"/>
    </row>
    <row r="258" spans="1:26" ht="11.25" customHeight="1">
      <c r="A258" s="96"/>
      <c r="B258" s="96"/>
      <c r="C258" s="96"/>
      <c r="D258" s="190"/>
      <c r="E258" s="96"/>
      <c r="F258" s="96"/>
      <c r="G258" s="96"/>
      <c r="H258" s="96"/>
      <c r="I258" s="190"/>
      <c r="J258" s="190"/>
      <c r="K258" s="96"/>
      <c r="L258" s="96"/>
      <c r="M258" s="96"/>
      <c r="N258" s="96"/>
      <c r="O258" s="96"/>
      <c r="P258" s="96"/>
      <c r="Q258" s="96"/>
      <c r="R258" s="96"/>
      <c r="S258" s="96"/>
      <c r="T258" s="96"/>
      <c r="U258" s="96"/>
      <c r="V258" s="96"/>
      <c r="W258" s="96"/>
      <c r="X258" s="96"/>
      <c r="Y258" s="96"/>
      <c r="Z258" s="96"/>
    </row>
    <row r="259" spans="1:26" ht="11.25" customHeight="1">
      <c r="A259" s="96"/>
      <c r="B259" s="96"/>
      <c r="C259" s="96"/>
      <c r="D259" s="190"/>
      <c r="E259" s="96"/>
      <c r="F259" s="96"/>
      <c r="G259" s="96"/>
      <c r="H259" s="96"/>
      <c r="I259" s="190"/>
      <c r="J259" s="190"/>
      <c r="K259" s="96"/>
      <c r="L259" s="96"/>
      <c r="M259" s="96"/>
      <c r="N259" s="96"/>
      <c r="O259" s="96"/>
      <c r="P259" s="96"/>
      <c r="Q259" s="96"/>
      <c r="R259" s="96"/>
      <c r="S259" s="96"/>
      <c r="T259" s="96"/>
      <c r="U259" s="96"/>
      <c r="V259" s="96"/>
      <c r="W259" s="96"/>
      <c r="X259" s="96"/>
      <c r="Y259" s="96"/>
      <c r="Z259" s="96"/>
    </row>
    <row r="260" spans="1:26" ht="11.25" customHeight="1">
      <c r="A260" s="96"/>
      <c r="B260" s="96"/>
      <c r="C260" s="96"/>
      <c r="D260" s="190"/>
      <c r="E260" s="96"/>
      <c r="F260" s="96"/>
      <c r="G260" s="96"/>
      <c r="H260" s="96"/>
      <c r="I260" s="190"/>
      <c r="J260" s="190"/>
      <c r="K260" s="96"/>
      <c r="L260" s="96"/>
      <c r="M260" s="96"/>
      <c r="N260" s="96"/>
      <c r="O260" s="96"/>
      <c r="P260" s="96"/>
      <c r="Q260" s="96"/>
      <c r="R260" s="96"/>
      <c r="S260" s="96"/>
      <c r="T260" s="96"/>
      <c r="U260" s="96"/>
      <c r="V260" s="96"/>
      <c r="W260" s="96"/>
      <c r="X260" s="96"/>
      <c r="Y260" s="96"/>
      <c r="Z260" s="96"/>
    </row>
    <row r="261" spans="1:26" ht="11.25" customHeight="1">
      <c r="A261" s="96"/>
      <c r="B261" s="96"/>
      <c r="C261" s="96"/>
      <c r="D261" s="190"/>
      <c r="E261" s="96"/>
      <c r="F261" s="96"/>
      <c r="G261" s="96"/>
      <c r="H261" s="96"/>
      <c r="I261" s="190"/>
      <c r="J261" s="190"/>
      <c r="K261" s="96"/>
      <c r="L261" s="96"/>
      <c r="M261" s="96"/>
      <c r="N261" s="96"/>
      <c r="O261" s="96"/>
      <c r="P261" s="96"/>
      <c r="Q261" s="96"/>
      <c r="R261" s="96"/>
      <c r="S261" s="96"/>
      <c r="T261" s="96"/>
      <c r="U261" s="96"/>
      <c r="V261" s="96"/>
      <c r="W261" s="96"/>
      <c r="X261" s="96"/>
      <c r="Y261" s="96"/>
      <c r="Z261" s="96"/>
    </row>
    <row r="262" spans="1:26" ht="11.25" customHeight="1">
      <c r="A262" s="96"/>
      <c r="B262" s="96"/>
      <c r="C262" s="96"/>
      <c r="D262" s="190"/>
      <c r="E262" s="96"/>
      <c r="F262" s="96"/>
      <c r="G262" s="96"/>
      <c r="H262" s="96"/>
      <c r="I262" s="190"/>
      <c r="J262" s="190"/>
      <c r="K262" s="96"/>
      <c r="L262" s="96"/>
      <c r="M262" s="96"/>
      <c r="N262" s="96"/>
      <c r="O262" s="96"/>
      <c r="P262" s="96"/>
      <c r="Q262" s="96"/>
      <c r="R262" s="96"/>
      <c r="S262" s="96"/>
      <c r="T262" s="96"/>
      <c r="U262" s="96"/>
      <c r="V262" s="96"/>
      <c r="W262" s="96"/>
      <c r="X262" s="96"/>
      <c r="Y262" s="96"/>
      <c r="Z262" s="96"/>
    </row>
    <row r="263" spans="1:26" ht="11.25" customHeight="1">
      <c r="A263" s="96"/>
      <c r="B263" s="96"/>
      <c r="C263" s="96"/>
      <c r="D263" s="190"/>
      <c r="E263" s="96"/>
      <c r="F263" s="96"/>
      <c r="G263" s="96"/>
      <c r="H263" s="96"/>
      <c r="I263" s="190"/>
      <c r="J263" s="190"/>
      <c r="K263" s="96"/>
      <c r="L263" s="96"/>
      <c r="M263" s="96"/>
      <c r="N263" s="96"/>
      <c r="O263" s="96"/>
      <c r="P263" s="96"/>
      <c r="Q263" s="96"/>
      <c r="R263" s="96"/>
      <c r="S263" s="96"/>
      <c r="T263" s="96"/>
      <c r="U263" s="96"/>
      <c r="V263" s="96"/>
      <c r="W263" s="96"/>
      <c r="X263" s="96"/>
      <c r="Y263" s="96"/>
      <c r="Z263" s="96"/>
    </row>
    <row r="264" spans="1:26" ht="11.25" customHeight="1">
      <c r="A264" s="96"/>
      <c r="B264" s="96"/>
      <c r="C264" s="96"/>
      <c r="D264" s="190"/>
      <c r="E264" s="96"/>
      <c r="F264" s="96"/>
      <c r="G264" s="96"/>
      <c r="H264" s="96"/>
      <c r="I264" s="190"/>
      <c r="J264" s="190"/>
      <c r="K264" s="96"/>
      <c r="L264" s="96"/>
      <c r="M264" s="96"/>
      <c r="N264" s="96"/>
      <c r="O264" s="96"/>
      <c r="P264" s="96"/>
      <c r="Q264" s="96"/>
      <c r="R264" s="96"/>
      <c r="S264" s="96"/>
      <c r="T264" s="96"/>
      <c r="U264" s="96"/>
      <c r="V264" s="96"/>
      <c r="W264" s="96"/>
      <c r="X264" s="96"/>
      <c r="Y264" s="96"/>
      <c r="Z264" s="96"/>
    </row>
    <row r="265" spans="1:26" ht="11.25" customHeight="1">
      <c r="A265" s="96"/>
      <c r="B265" s="96"/>
      <c r="C265" s="96"/>
      <c r="D265" s="190"/>
      <c r="E265" s="96"/>
      <c r="F265" s="96"/>
      <c r="G265" s="96"/>
      <c r="H265" s="96"/>
      <c r="I265" s="190"/>
      <c r="J265" s="190"/>
      <c r="K265" s="96"/>
      <c r="L265" s="96"/>
      <c r="M265" s="96"/>
      <c r="N265" s="96"/>
      <c r="O265" s="96"/>
      <c r="P265" s="96"/>
      <c r="Q265" s="96"/>
      <c r="R265" s="96"/>
      <c r="S265" s="96"/>
      <c r="T265" s="96"/>
      <c r="U265" s="96"/>
      <c r="V265" s="96"/>
      <c r="W265" s="96"/>
      <c r="X265" s="96"/>
      <c r="Y265" s="96"/>
      <c r="Z265" s="96"/>
    </row>
    <row r="266" spans="1:26" ht="11.25" customHeight="1">
      <c r="A266" s="96"/>
      <c r="B266" s="96"/>
      <c r="C266" s="96"/>
      <c r="D266" s="190"/>
      <c r="E266" s="96"/>
      <c r="F266" s="96"/>
      <c r="G266" s="96"/>
      <c r="H266" s="96"/>
      <c r="I266" s="190"/>
      <c r="J266" s="190"/>
      <c r="K266" s="96"/>
      <c r="L266" s="96"/>
      <c r="M266" s="96"/>
      <c r="N266" s="96"/>
      <c r="O266" s="96"/>
      <c r="P266" s="96"/>
      <c r="Q266" s="96"/>
      <c r="R266" s="96"/>
      <c r="S266" s="96"/>
      <c r="T266" s="96"/>
      <c r="U266" s="96"/>
      <c r="V266" s="96"/>
      <c r="W266" s="96"/>
      <c r="X266" s="96"/>
      <c r="Y266" s="96"/>
      <c r="Z266" s="96"/>
    </row>
    <row r="267" spans="1:26" ht="11.25" customHeight="1">
      <c r="A267" s="96"/>
      <c r="B267" s="96"/>
      <c r="C267" s="96"/>
      <c r="D267" s="190"/>
      <c r="E267" s="96"/>
      <c r="F267" s="96"/>
      <c r="G267" s="96"/>
      <c r="H267" s="96"/>
      <c r="I267" s="190"/>
      <c r="J267" s="190"/>
      <c r="K267" s="96"/>
      <c r="L267" s="96"/>
      <c r="M267" s="96"/>
      <c r="N267" s="96"/>
      <c r="O267" s="96"/>
      <c r="P267" s="96"/>
      <c r="Q267" s="96"/>
      <c r="R267" s="96"/>
      <c r="S267" s="96"/>
      <c r="T267" s="96"/>
      <c r="U267" s="96"/>
      <c r="V267" s="96"/>
      <c r="W267" s="96"/>
      <c r="X267" s="96"/>
      <c r="Y267" s="96"/>
      <c r="Z267" s="96"/>
    </row>
    <row r="268" spans="1:26" ht="11.25" customHeight="1">
      <c r="A268" s="96"/>
      <c r="B268" s="96"/>
      <c r="C268" s="96"/>
      <c r="D268" s="190"/>
      <c r="E268" s="96"/>
      <c r="F268" s="96"/>
      <c r="G268" s="96"/>
      <c r="H268" s="96"/>
      <c r="I268" s="190"/>
      <c r="J268" s="190"/>
      <c r="K268" s="96"/>
      <c r="L268" s="96"/>
      <c r="M268" s="96"/>
      <c r="N268" s="96"/>
      <c r="O268" s="96"/>
      <c r="P268" s="96"/>
      <c r="Q268" s="96"/>
      <c r="R268" s="96"/>
      <c r="S268" s="96"/>
      <c r="T268" s="96"/>
      <c r="U268" s="96"/>
      <c r="V268" s="96"/>
      <c r="W268" s="96"/>
      <c r="X268" s="96"/>
      <c r="Y268" s="96"/>
      <c r="Z268" s="96"/>
    </row>
    <row r="269" spans="1:26" ht="11.25" customHeight="1">
      <c r="A269" s="96"/>
      <c r="B269" s="96"/>
      <c r="C269" s="96"/>
      <c r="D269" s="190"/>
      <c r="E269" s="96"/>
      <c r="F269" s="96"/>
      <c r="G269" s="96"/>
      <c r="H269" s="96"/>
      <c r="I269" s="190"/>
      <c r="J269" s="190"/>
      <c r="K269" s="96"/>
      <c r="L269" s="96"/>
      <c r="M269" s="96"/>
      <c r="N269" s="96"/>
      <c r="O269" s="96"/>
      <c r="P269" s="96"/>
      <c r="Q269" s="96"/>
      <c r="R269" s="96"/>
      <c r="S269" s="96"/>
      <c r="T269" s="96"/>
      <c r="U269" s="96"/>
      <c r="V269" s="96"/>
      <c r="W269" s="96"/>
      <c r="X269" s="96"/>
      <c r="Y269" s="96"/>
      <c r="Z269" s="96"/>
    </row>
    <row r="270" spans="1:26" ht="11.25" customHeight="1">
      <c r="A270" s="96"/>
      <c r="B270" s="96"/>
      <c r="C270" s="96"/>
      <c r="D270" s="190"/>
      <c r="E270" s="96"/>
      <c r="F270" s="96"/>
      <c r="G270" s="96"/>
      <c r="H270" s="96"/>
      <c r="I270" s="190"/>
      <c r="J270" s="190"/>
      <c r="K270" s="96"/>
      <c r="L270" s="96"/>
      <c r="M270" s="96"/>
      <c r="N270" s="96"/>
      <c r="O270" s="96"/>
      <c r="P270" s="96"/>
      <c r="Q270" s="96"/>
      <c r="R270" s="96"/>
      <c r="S270" s="96"/>
      <c r="T270" s="96"/>
      <c r="U270" s="96"/>
      <c r="V270" s="96"/>
      <c r="W270" s="96"/>
      <c r="X270" s="96"/>
      <c r="Y270" s="96"/>
      <c r="Z270" s="96"/>
    </row>
    <row r="271" spans="1:26" ht="11.25" customHeight="1">
      <c r="A271" s="96"/>
      <c r="B271" s="96"/>
      <c r="C271" s="96"/>
      <c r="D271" s="190"/>
      <c r="E271" s="96"/>
      <c r="F271" s="96"/>
      <c r="G271" s="96"/>
      <c r="H271" s="96"/>
      <c r="I271" s="190"/>
      <c r="J271" s="190"/>
      <c r="K271" s="96"/>
      <c r="L271" s="96"/>
      <c r="M271" s="96"/>
      <c r="N271" s="96"/>
      <c r="O271" s="96"/>
      <c r="P271" s="96"/>
      <c r="Q271" s="96"/>
      <c r="R271" s="96"/>
      <c r="S271" s="96"/>
      <c r="T271" s="96"/>
      <c r="U271" s="96"/>
      <c r="V271" s="96"/>
      <c r="W271" s="96"/>
      <c r="X271" s="96"/>
      <c r="Y271" s="96"/>
      <c r="Z271" s="96"/>
    </row>
    <row r="272" spans="1:26" ht="11.25" customHeight="1">
      <c r="A272" s="96"/>
      <c r="B272" s="96"/>
      <c r="C272" s="96"/>
      <c r="D272" s="190"/>
      <c r="E272" s="96"/>
      <c r="F272" s="96"/>
      <c r="G272" s="96"/>
      <c r="H272" s="96"/>
      <c r="I272" s="190"/>
      <c r="J272" s="190"/>
      <c r="K272" s="96"/>
      <c r="L272" s="96"/>
      <c r="M272" s="96"/>
      <c r="N272" s="96"/>
      <c r="O272" s="96"/>
      <c r="P272" s="96"/>
      <c r="Q272" s="96"/>
      <c r="R272" s="96"/>
      <c r="S272" s="96"/>
      <c r="T272" s="96"/>
      <c r="U272" s="96"/>
      <c r="V272" s="96"/>
      <c r="W272" s="96"/>
      <c r="X272" s="96"/>
      <c r="Y272" s="96"/>
      <c r="Z272" s="96"/>
    </row>
    <row r="273" spans="1:26" ht="11.25" customHeight="1">
      <c r="A273" s="96"/>
      <c r="B273" s="96"/>
      <c r="C273" s="96"/>
      <c r="D273" s="190"/>
      <c r="E273" s="96"/>
      <c r="F273" s="96"/>
      <c r="G273" s="96"/>
      <c r="H273" s="96"/>
      <c r="I273" s="190"/>
      <c r="J273" s="190"/>
      <c r="K273" s="96"/>
      <c r="L273" s="96"/>
      <c r="M273" s="96"/>
      <c r="N273" s="96"/>
      <c r="O273" s="96"/>
      <c r="P273" s="96"/>
      <c r="Q273" s="96"/>
      <c r="R273" s="96"/>
      <c r="S273" s="96"/>
      <c r="T273" s="96"/>
      <c r="U273" s="96"/>
      <c r="V273" s="96"/>
      <c r="W273" s="96"/>
      <c r="X273" s="96"/>
      <c r="Y273" s="96"/>
      <c r="Z273" s="96"/>
    </row>
    <row r="274" spans="1:26" ht="11.25" customHeight="1">
      <c r="A274" s="96"/>
      <c r="B274" s="96"/>
      <c r="C274" s="96"/>
      <c r="D274" s="190"/>
      <c r="E274" s="96"/>
      <c r="F274" s="96"/>
      <c r="G274" s="96"/>
      <c r="H274" s="96"/>
      <c r="I274" s="190"/>
      <c r="J274" s="190"/>
      <c r="K274" s="96"/>
      <c r="L274" s="96"/>
      <c r="M274" s="96"/>
      <c r="N274" s="96"/>
      <c r="O274" s="96"/>
      <c r="P274" s="96"/>
      <c r="Q274" s="96"/>
      <c r="R274" s="96"/>
      <c r="S274" s="96"/>
      <c r="T274" s="96"/>
      <c r="U274" s="96"/>
      <c r="V274" s="96"/>
      <c r="W274" s="96"/>
      <c r="X274" s="96"/>
      <c r="Y274" s="96"/>
      <c r="Z274" s="96"/>
    </row>
    <row r="275" spans="1:26" ht="11.25" customHeight="1">
      <c r="A275" s="96"/>
      <c r="B275" s="96"/>
      <c r="C275" s="96"/>
      <c r="D275" s="190"/>
      <c r="E275" s="96"/>
      <c r="F275" s="96"/>
      <c r="G275" s="96"/>
      <c r="H275" s="96"/>
      <c r="I275" s="190"/>
      <c r="J275" s="190"/>
      <c r="K275" s="96"/>
      <c r="L275" s="96"/>
      <c r="M275" s="96"/>
      <c r="N275" s="96"/>
      <c r="O275" s="96"/>
      <c r="P275" s="96"/>
      <c r="Q275" s="96"/>
      <c r="R275" s="96"/>
      <c r="S275" s="96"/>
      <c r="T275" s="96"/>
      <c r="U275" s="96"/>
      <c r="V275" s="96"/>
      <c r="W275" s="96"/>
      <c r="X275" s="96"/>
      <c r="Y275" s="96"/>
      <c r="Z275" s="96"/>
    </row>
    <row r="276" spans="1:26" ht="11.25" customHeight="1">
      <c r="A276" s="96"/>
      <c r="B276" s="96"/>
      <c r="C276" s="96"/>
      <c r="D276" s="190"/>
      <c r="E276" s="96"/>
      <c r="F276" s="96"/>
      <c r="G276" s="96"/>
      <c r="H276" s="96"/>
      <c r="I276" s="190"/>
      <c r="J276" s="190"/>
      <c r="K276" s="96"/>
      <c r="L276" s="96"/>
      <c r="M276" s="96"/>
      <c r="N276" s="96"/>
      <c r="O276" s="96"/>
      <c r="P276" s="96"/>
      <c r="Q276" s="96"/>
      <c r="R276" s="96"/>
      <c r="S276" s="96"/>
      <c r="T276" s="96"/>
      <c r="U276" s="96"/>
      <c r="V276" s="96"/>
      <c r="W276" s="96"/>
      <c r="X276" s="96"/>
      <c r="Y276" s="96"/>
      <c r="Z276" s="96"/>
    </row>
    <row r="277" spans="1:26" ht="11.25" customHeight="1">
      <c r="A277" s="96"/>
      <c r="B277" s="96"/>
      <c r="C277" s="96"/>
      <c r="D277" s="190"/>
      <c r="E277" s="96"/>
      <c r="F277" s="96"/>
      <c r="G277" s="96"/>
      <c r="H277" s="96"/>
      <c r="I277" s="190"/>
      <c r="J277" s="190"/>
      <c r="K277" s="96"/>
      <c r="L277" s="96"/>
      <c r="M277" s="96"/>
      <c r="N277" s="96"/>
      <c r="O277" s="96"/>
      <c r="P277" s="96"/>
      <c r="Q277" s="96"/>
      <c r="R277" s="96"/>
      <c r="S277" s="96"/>
      <c r="T277" s="96"/>
      <c r="U277" s="96"/>
      <c r="V277" s="96"/>
      <c r="W277" s="96"/>
      <c r="X277" s="96"/>
      <c r="Y277" s="96"/>
      <c r="Z277" s="96"/>
    </row>
    <row r="278" spans="1:26" ht="11.25" customHeight="1">
      <c r="A278" s="96"/>
      <c r="B278" s="96"/>
      <c r="C278" s="96"/>
      <c r="D278" s="190"/>
      <c r="E278" s="96"/>
      <c r="F278" s="96"/>
      <c r="G278" s="96"/>
      <c r="H278" s="96"/>
      <c r="I278" s="190"/>
      <c r="J278" s="190"/>
      <c r="K278" s="96"/>
      <c r="L278" s="96"/>
      <c r="M278" s="96"/>
      <c r="N278" s="96"/>
      <c r="O278" s="96"/>
      <c r="P278" s="96"/>
      <c r="Q278" s="96"/>
      <c r="R278" s="96"/>
      <c r="S278" s="96"/>
      <c r="T278" s="96"/>
      <c r="U278" s="96"/>
      <c r="V278" s="96"/>
      <c r="W278" s="96"/>
      <c r="X278" s="96"/>
      <c r="Y278" s="96"/>
      <c r="Z278" s="96"/>
    </row>
    <row r="279" spans="1:26" ht="11.25" customHeight="1">
      <c r="A279" s="96"/>
      <c r="B279" s="96"/>
      <c r="C279" s="96"/>
      <c r="D279" s="190"/>
      <c r="E279" s="96"/>
      <c r="F279" s="96"/>
      <c r="G279" s="96"/>
      <c r="H279" s="96"/>
      <c r="I279" s="190"/>
      <c r="J279" s="190"/>
      <c r="K279" s="96"/>
      <c r="L279" s="96"/>
      <c r="M279" s="96"/>
      <c r="N279" s="96"/>
      <c r="O279" s="96"/>
      <c r="P279" s="96"/>
      <c r="Q279" s="96"/>
      <c r="R279" s="96"/>
      <c r="S279" s="96"/>
      <c r="T279" s="96"/>
      <c r="U279" s="96"/>
      <c r="V279" s="96"/>
      <c r="W279" s="96"/>
      <c r="X279" s="96"/>
      <c r="Y279" s="96"/>
      <c r="Z279" s="96"/>
    </row>
    <row r="280" spans="1:26" ht="11.25" customHeight="1">
      <c r="A280" s="96"/>
      <c r="B280" s="96"/>
      <c r="C280" s="96"/>
      <c r="D280" s="190"/>
      <c r="E280" s="96"/>
      <c r="F280" s="96"/>
      <c r="G280" s="96"/>
      <c r="H280" s="96"/>
      <c r="I280" s="190"/>
      <c r="J280" s="190"/>
      <c r="K280" s="96"/>
      <c r="L280" s="96"/>
      <c r="M280" s="96"/>
      <c r="N280" s="96"/>
      <c r="O280" s="96"/>
      <c r="P280" s="96"/>
      <c r="Q280" s="96"/>
      <c r="R280" s="96"/>
      <c r="S280" s="96"/>
      <c r="T280" s="96"/>
      <c r="U280" s="96"/>
      <c r="V280" s="96"/>
      <c r="W280" s="96"/>
      <c r="X280" s="96"/>
      <c r="Y280" s="96"/>
      <c r="Z280" s="96"/>
    </row>
    <row r="281" spans="1:26" ht="11.25" customHeight="1">
      <c r="A281" s="96"/>
      <c r="B281" s="96"/>
      <c r="C281" s="96"/>
      <c r="D281" s="190"/>
      <c r="E281" s="96"/>
      <c r="F281" s="96"/>
      <c r="G281" s="96"/>
      <c r="H281" s="96"/>
      <c r="I281" s="190"/>
      <c r="J281" s="190"/>
      <c r="K281" s="96"/>
      <c r="L281" s="96"/>
      <c r="M281" s="96"/>
      <c r="N281" s="96"/>
      <c r="O281" s="96"/>
      <c r="P281" s="96"/>
      <c r="Q281" s="96"/>
      <c r="R281" s="96"/>
      <c r="S281" s="96"/>
      <c r="T281" s="96"/>
      <c r="U281" s="96"/>
      <c r="V281" s="96"/>
      <c r="W281" s="96"/>
      <c r="X281" s="96"/>
      <c r="Y281" s="96"/>
      <c r="Z281" s="96"/>
    </row>
    <row r="282" spans="1:26" ht="11.25" customHeight="1">
      <c r="A282" s="96"/>
      <c r="B282" s="96"/>
      <c r="C282" s="96"/>
      <c r="D282" s="190"/>
      <c r="E282" s="96"/>
      <c r="F282" s="96"/>
      <c r="G282" s="96"/>
      <c r="H282" s="96"/>
      <c r="I282" s="190"/>
      <c r="J282" s="190"/>
      <c r="K282" s="96"/>
      <c r="L282" s="96"/>
      <c r="M282" s="96"/>
      <c r="N282" s="96"/>
      <c r="O282" s="96"/>
      <c r="P282" s="96"/>
      <c r="Q282" s="96"/>
      <c r="R282" s="96"/>
      <c r="S282" s="96"/>
      <c r="T282" s="96"/>
      <c r="U282" s="96"/>
      <c r="V282" s="96"/>
      <c r="W282" s="96"/>
      <c r="X282" s="96"/>
      <c r="Y282" s="96"/>
      <c r="Z282" s="96"/>
    </row>
    <row r="283" spans="1:26" ht="11.25" customHeight="1">
      <c r="A283" s="96"/>
      <c r="B283" s="96"/>
      <c r="C283" s="96"/>
      <c r="D283" s="190"/>
      <c r="E283" s="96"/>
      <c r="F283" s="96"/>
      <c r="G283" s="96"/>
      <c r="H283" s="96"/>
      <c r="I283" s="190"/>
      <c r="J283" s="190"/>
      <c r="K283" s="96"/>
      <c r="L283" s="96"/>
      <c r="M283" s="96"/>
      <c r="N283" s="96"/>
      <c r="O283" s="96"/>
      <c r="P283" s="96"/>
      <c r="Q283" s="96"/>
      <c r="R283" s="96"/>
      <c r="S283" s="96"/>
      <c r="T283" s="96"/>
      <c r="U283" s="96"/>
      <c r="V283" s="96"/>
      <c r="W283" s="96"/>
      <c r="X283" s="96"/>
      <c r="Y283" s="96"/>
      <c r="Z283" s="96"/>
    </row>
    <row r="284" spans="1:26" ht="11.25" customHeight="1">
      <c r="A284" s="96"/>
      <c r="B284" s="96"/>
      <c r="C284" s="96"/>
      <c r="D284" s="190"/>
      <c r="E284" s="96"/>
      <c r="F284" s="96"/>
      <c r="G284" s="96"/>
      <c r="H284" s="96"/>
      <c r="I284" s="190"/>
      <c r="J284" s="190"/>
      <c r="K284" s="96"/>
      <c r="L284" s="96"/>
      <c r="M284" s="96"/>
      <c r="N284" s="96"/>
      <c r="O284" s="96"/>
      <c r="P284" s="96"/>
      <c r="Q284" s="96"/>
      <c r="R284" s="96"/>
      <c r="S284" s="96"/>
      <c r="T284" s="96"/>
      <c r="U284" s="96"/>
      <c r="V284" s="96"/>
      <c r="W284" s="96"/>
      <c r="X284" s="96"/>
      <c r="Y284" s="96"/>
      <c r="Z284" s="96"/>
    </row>
    <row r="285" spans="1:26" ht="11.25" customHeight="1">
      <c r="A285" s="96"/>
      <c r="B285" s="96"/>
      <c r="C285" s="96"/>
      <c r="D285" s="190"/>
      <c r="E285" s="96"/>
      <c r="F285" s="96"/>
      <c r="G285" s="96"/>
      <c r="H285" s="96"/>
      <c r="I285" s="190"/>
      <c r="J285" s="190"/>
      <c r="K285" s="96"/>
      <c r="L285" s="96"/>
      <c r="M285" s="96"/>
      <c r="N285" s="96"/>
      <c r="O285" s="96"/>
      <c r="P285" s="96"/>
      <c r="Q285" s="96"/>
      <c r="R285" s="96"/>
      <c r="S285" s="96"/>
      <c r="T285" s="96"/>
      <c r="U285" s="96"/>
      <c r="V285" s="96"/>
      <c r="W285" s="96"/>
      <c r="X285" s="96"/>
      <c r="Y285" s="96"/>
      <c r="Z285" s="96"/>
    </row>
    <row r="286" spans="1:26" ht="11.25" customHeight="1">
      <c r="A286" s="96"/>
      <c r="B286" s="96"/>
      <c r="C286" s="96"/>
      <c r="D286" s="190"/>
      <c r="E286" s="96"/>
      <c r="F286" s="96"/>
      <c r="G286" s="96"/>
      <c r="H286" s="96"/>
      <c r="I286" s="190"/>
      <c r="J286" s="190"/>
      <c r="K286" s="96"/>
      <c r="L286" s="96"/>
      <c r="M286" s="96"/>
      <c r="N286" s="96"/>
      <c r="O286" s="96"/>
      <c r="P286" s="96"/>
      <c r="Q286" s="96"/>
      <c r="R286" s="96"/>
      <c r="S286" s="96"/>
      <c r="T286" s="96"/>
      <c r="U286" s="96"/>
      <c r="V286" s="96"/>
      <c r="W286" s="96"/>
      <c r="X286" s="96"/>
      <c r="Y286" s="96"/>
      <c r="Z286" s="96"/>
    </row>
    <row r="287" spans="1:26" ht="11.25" customHeight="1">
      <c r="A287" s="96"/>
      <c r="B287" s="96"/>
      <c r="C287" s="96"/>
      <c r="D287" s="190"/>
      <c r="E287" s="96"/>
      <c r="F287" s="96"/>
      <c r="G287" s="96"/>
      <c r="H287" s="96"/>
      <c r="I287" s="190"/>
      <c r="J287" s="190"/>
      <c r="K287" s="96"/>
      <c r="L287" s="96"/>
      <c r="M287" s="96"/>
      <c r="N287" s="96"/>
      <c r="O287" s="96"/>
      <c r="P287" s="96"/>
      <c r="Q287" s="96"/>
      <c r="R287" s="96"/>
      <c r="S287" s="96"/>
      <c r="T287" s="96"/>
      <c r="U287" s="96"/>
      <c r="V287" s="96"/>
      <c r="W287" s="96"/>
      <c r="X287" s="96"/>
      <c r="Y287" s="96"/>
      <c r="Z287" s="96"/>
    </row>
    <row r="288" spans="1:26" ht="11.25" customHeight="1">
      <c r="A288" s="96"/>
      <c r="B288" s="96"/>
      <c r="C288" s="96"/>
      <c r="D288" s="190"/>
      <c r="E288" s="96"/>
      <c r="F288" s="96"/>
      <c r="G288" s="96"/>
      <c r="H288" s="96"/>
      <c r="I288" s="190"/>
      <c r="J288" s="190"/>
      <c r="K288" s="96"/>
      <c r="L288" s="96"/>
      <c r="M288" s="96"/>
      <c r="N288" s="96"/>
      <c r="O288" s="96"/>
      <c r="P288" s="96"/>
      <c r="Q288" s="96"/>
      <c r="R288" s="96"/>
      <c r="S288" s="96"/>
      <c r="T288" s="96"/>
      <c r="U288" s="96"/>
      <c r="V288" s="96"/>
      <c r="W288" s="96"/>
      <c r="X288" s="96"/>
      <c r="Y288" s="96"/>
      <c r="Z288" s="96"/>
    </row>
    <row r="289" spans="1:26" ht="11.25" customHeight="1">
      <c r="A289" s="96"/>
      <c r="B289" s="96"/>
      <c r="C289" s="96"/>
      <c r="D289" s="190"/>
      <c r="E289" s="96"/>
      <c r="F289" s="96"/>
      <c r="G289" s="96"/>
      <c r="H289" s="96"/>
      <c r="I289" s="190"/>
      <c r="J289" s="190"/>
      <c r="K289" s="96"/>
      <c r="L289" s="96"/>
      <c r="M289" s="96"/>
      <c r="N289" s="96"/>
      <c r="O289" s="96"/>
      <c r="P289" s="96"/>
      <c r="Q289" s="96"/>
      <c r="R289" s="96"/>
      <c r="S289" s="96"/>
      <c r="T289" s="96"/>
      <c r="U289" s="96"/>
      <c r="V289" s="96"/>
      <c r="W289" s="96"/>
      <c r="X289" s="96"/>
      <c r="Y289" s="96"/>
      <c r="Z289" s="96"/>
    </row>
    <row r="290" spans="1:26" ht="11.25" customHeight="1">
      <c r="A290" s="96"/>
      <c r="B290" s="96"/>
      <c r="C290" s="96"/>
      <c r="D290" s="190"/>
      <c r="E290" s="96"/>
      <c r="F290" s="96"/>
      <c r="G290" s="96"/>
      <c r="H290" s="96"/>
      <c r="I290" s="190"/>
      <c r="J290" s="190"/>
      <c r="K290" s="96"/>
      <c r="L290" s="96"/>
      <c r="M290" s="96"/>
      <c r="N290" s="96"/>
      <c r="O290" s="96"/>
      <c r="P290" s="96"/>
      <c r="Q290" s="96"/>
      <c r="R290" s="96"/>
      <c r="S290" s="96"/>
      <c r="T290" s="96"/>
      <c r="U290" s="96"/>
      <c r="V290" s="96"/>
      <c r="W290" s="96"/>
      <c r="X290" s="96"/>
      <c r="Y290" s="96"/>
      <c r="Z290" s="96"/>
    </row>
    <row r="291" spans="1:26" ht="11.25" customHeight="1">
      <c r="A291" s="96"/>
      <c r="B291" s="96"/>
      <c r="C291" s="96"/>
      <c r="D291" s="190"/>
      <c r="E291" s="96"/>
      <c r="F291" s="96"/>
      <c r="G291" s="96"/>
      <c r="H291" s="96"/>
      <c r="I291" s="190"/>
      <c r="J291" s="190"/>
      <c r="K291" s="96"/>
      <c r="L291" s="96"/>
      <c r="M291" s="96"/>
      <c r="N291" s="96"/>
      <c r="O291" s="96"/>
      <c r="P291" s="96"/>
      <c r="Q291" s="96"/>
      <c r="R291" s="96"/>
      <c r="S291" s="96"/>
      <c r="T291" s="96"/>
      <c r="U291" s="96"/>
      <c r="V291" s="96"/>
      <c r="W291" s="96"/>
      <c r="X291" s="96"/>
      <c r="Y291" s="96"/>
      <c r="Z291" s="96"/>
    </row>
    <row r="292" spans="1:26" ht="11.25" customHeight="1">
      <c r="A292" s="96"/>
      <c r="B292" s="96"/>
      <c r="C292" s="96"/>
      <c r="D292" s="190"/>
      <c r="E292" s="96"/>
      <c r="F292" s="96"/>
      <c r="G292" s="96"/>
      <c r="H292" s="96"/>
      <c r="I292" s="190"/>
      <c r="J292" s="190"/>
      <c r="K292" s="96"/>
      <c r="L292" s="96"/>
      <c r="M292" s="96"/>
      <c r="N292" s="96"/>
      <c r="O292" s="96"/>
      <c r="P292" s="96"/>
      <c r="Q292" s="96"/>
      <c r="R292" s="96"/>
      <c r="S292" s="96"/>
      <c r="T292" s="96"/>
      <c r="U292" s="96"/>
      <c r="V292" s="96"/>
      <c r="W292" s="96"/>
      <c r="X292" s="96"/>
      <c r="Y292" s="96"/>
      <c r="Z292" s="96"/>
    </row>
    <row r="293" spans="1:26" ht="11.25" customHeight="1">
      <c r="A293" s="96"/>
      <c r="B293" s="96"/>
      <c r="C293" s="96"/>
      <c r="D293" s="190"/>
      <c r="E293" s="96"/>
      <c r="F293" s="96"/>
      <c r="G293" s="96"/>
      <c r="H293" s="96"/>
      <c r="I293" s="190"/>
      <c r="J293" s="190"/>
      <c r="K293" s="96"/>
      <c r="L293" s="96"/>
      <c r="M293" s="96"/>
      <c r="N293" s="96"/>
      <c r="O293" s="96"/>
      <c r="P293" s="96"/>
      <c r="Q293" s="96"/>
      <c r="R293" s="96"/>
      <c r="S293" s="96"/>
      <c r="T293" s="96"/>
      <c r="U293" s="96"/>
      <c r="V293" s="96"/>
      <c r="W293" s="96"/>
      <c r="X293" s="96"/>
      <c r="Y293" s="96"/>
      <c r="Z293" s="96"/>
    </row>
    <row r="294" spans="1:26" ht="11.25" customHeight="1">
      <c r="A294" s="96"/>
      <c r="B294" s="96"/>
      <c r="C294" s="96"/>
      <c r="D294" s="190"/>
      <c r="E294" s="96"/>
      <c r="F294" s="96"/>
      <c r="G294" s="96"/>
      <c r="H294" s="96"/>
      <c r="I294" s="190"/>
      <c r="J294" s="190"/>
      <c r="K294" s="96"/>
      <c r="L294" s="96"/>
      <c r="M294" s="96"/>
      <c r="N294" s="96"/>
      <c r="O294" s="96"/>
      <c r="P294" s="96"/>
      <c r="Q294" s="96"/>
      <c r="R294" s="96"/>
      <c r="S294" s="96"/>
      <c r="T294" s="96"/>
      <c r="U294" s="96"/>
      <c r="V294" s="96"/>
      <c r="W294" s="96"/>
      <c r="X294" s="96"/>
      <c r="Y294" s="96"/>
      <c r="Z294" s="96"/>
    </row>
    <row r="295" spans="1:26" ht="11.25" customHeight="1">
      <c r="A295" s="96"/>
      <c r="B295" s="96"/>
      <c r="C295" s="96"/>
      <c r="D295" s="190"/>
      <c r="E295" s="96"/>
      <c r="F295" s="96"/>
      <c r="G295" s="96"/>
      <c r="H295" s="96"/>
      <c r="I295" s="190"/>
      <c r="J295" s="190"/>
      <c r="K295" s="96"/>
      <c r="L295" s="96"/>
      <c r="M295" s="96"/>
      <c r="N295" s="96"/>
      <c r="O295" s="96"/>
      <c r="P295" s="96"/>
      <c r="Q295" s="96"/>
      <c r="R295" s="96"/>
      <c r="S295" s="96"/>
      <c r="T295" s="96"/>
      <c r="U295" s="96"/>
      <c r="V295" s="96"/>
      <c r="W295" s="96"/>
      <c r="X295" s="96"/>
      <c r="Y295" s="96"/>
      <c r="Z295" s="96"/>
    </row>
    <row r="296" spans="1:26" ht="11.25" customHeight="1">
      <c r="A296" s="96"/>
      <c r="B296" s="96"/>
      <c r="C296" s="96"/>
      <c r="D296" s="190"/>
      <c r="E296" s="96"/>
      <c r="F296" s="96"/>
      <c r="G296" s="96"/>
      <c r="H296" s="96"/>
      <c r="I296" s="190"/>
      <c r="J296" s="190"/>
      <c r="K296" s="96"/>
      <c r="L296" s="96"/>
      <c r="M296" s="96"/>
      <c r="N296" s="96"/>
      <c r="O296" s="96"/>
      <c r="P296" s="96"/>
      <c r="Q296" s="96"/>
      <c r="R296" s="96"/>
      <c r="S296" s="96"/>
      <c r="T296" s="96"/>
      <c r="U296" s="96"/>
      <c r="V296" s="96"/>
      <c r="W296" s="96"/>
      <c r="X296" s="96"/>
      <c r="Y296" s="96"/>
      <c r="Z296" s="96"/>
    </row>
    <row r="297" spans="1:26" ht="11.25" customHeight="1">
      <c r="A297" s="96"/>
      <c r="B297" s="96"/>
      <c r="C297" s="96"/>
      <c r="D297" s="190"/>
      <c r="E297" s="96"/>
      <c r="F297" s="96"/>
      <c r="G297" s="96"/>
      <c r="H297" s="96"/>
      <c r="I297" s="190"/>
      <c r="J297" s="190"/>
      <c r="K297" s="96"/>
      <c r="L297" s="96"/>
      <c r="M297" s="96"/>
      <c r="N297" s="96"/>
      <c r="O297" s="96"/>
      <c r="P297" s="96"/>
      <c r="Q297" s="96"/>
      <c r="R297" s="96"/>
      <c r="S297" s="96"/>
      <c r="T297" s="96"/>
      <c r="U297" s="96"/>
      <c r="V297" s="96"/>
      <c r="W297" s="96"/>
      <c r="X297" s="96"/>
      <c r="Y297" s="96"/>
      <c r="Z297" s="96"/>
    </row>
    <row r="298" spans="1:26" ht="11.25" customHeight="1">
      <c r="A298" s="96"/>
      <c r="B298" s="96"/>
      <c r="C298" s="96"/>
      <c r="D298" s="190"/>
      <c r="E298" s="96"/>
      <c r="F298" s="96"/>
      <c r="G298" s="96"/>
      <c r="H298" s="96"/>
      <c r="I298" s="190"/>
      <c r="J298" s="190"/>
      <c r="K298" s="96"/>
      <c r="L298" s="96"/>
      <c r="M298" s="96"/>
      <c r="N298" s="96"/>
      <c r="O298" s="96"/>
      <c r="P298" s="96"/>
      <c r="Q298" s="96"/>
      <c r="R298" s="96"/>
      <c r="S298" s="96"/>
      <c r="T298" s="96"/>
      <c r="U298" s="96"/>
      <c r="V298" s="96"/>
      <c r="W298" s="96"/>
      <c r="X298" s="96"/>
      <c r="Y298" s="96"/>
      <c r="Z298" s="96"/>
    </row>
    <row r="299" spans="1:26" ht="11.25" customHeight="1">
      <c r="A299" s="96"/>
      <c r="B299" s="96"/>
      <c r="C299" s="96"/>
      <c r="D299" s="190"/>
      <c r="E299" s="96"/>
      <c r="F299" s="96"/>
      <c r="G299" s="96"/>
      <c r="H299" s="96"/>
      <c r="I299" s="190"/>
      <c r="J299" s="190"/>
      <c r="K299" s="96"/>
      <c r="L299" s="96"/>
      <c r="M299" s="96"/>
      <c r="N299" s="96"/>
      <c r="O299" s="96"/>
      <c r="P299" s="96"/>
      <c r="Q299" s="96"/>
      <c r="R299" s="96"/>
      <c r="S299" s="96"/>
      <c r="T299" s="96"/>
      <c r="U299" s="96"/>
      <c r="V299" s="96"/>
      <c r="W299" s="96"/>
      <c r="X299" s="96"/>
      <c r="Y299" s="96"/>
      <c r="Z299" s="96"/>
    </row>
    <row r="300" spans="1:26" ht="11.25" customHeight="1">
      <c r="A300" s="96"/>
      <c r="B300" s="96"/>
      <c r="C300" s="96"/>
      <c r="D300" s="190"/>
      <c r="E300" s="96"/>
      <c r="F300" s="96"/>
      <c r="G300" s="96"/>
      <c r="H300" s="96"/>
      <c r="I300" s="190"/>
      <c r="J300" s="190"/>
      <c r="K300" s="96"/>
      <c r="L300" s="96"/>
      <c r="M300" s="96"/>
      <c r="N300" s="96"/>
      <c r="O300" s="96"/>
      <c r="P300" s="96"/>
      <c r="Q300" s="96"/>
      <c r="R300" s="96"/>
      <c r="S300" s="96"/>
      <c r="T300" s="96"/>
      <c r="U300" s="96"/>
      <c r="V300" s="96"/>
      <c r="W300" s="96"/>
      <c r="X300" s="96"/>
      <c r="Y300" s="96"/>
      <c r="Z300" s="96"/>
    </row>
    <row r="301" spans="1:26" ht="11.25" customHeight="1">
      <c r="A301" s="96"/>
      <c r="B301" s="96"/>
      <c r="C301" s="96"/>
      <c r="D301" s="190"/>
      <c r="E301" s="96"/>
      <c r="F301" s="96"/>
      <c r="G301" s="96"/>
      <c r="H301" s="96"/>
      <c r="I301" s="190"/>
      <c r="J301" s="190"/>
      <c r="K301" s="96"/>
      <c r="L301" s="96"/>
      <c r="M301" s="96"/>
      <c r="N301" s="96"/>
      <c r="O301" s="96"/>
      <c r="P301" s="96"/>
      <c r="Q301" s="96"/>
      <c r="R301" s="96"/>
      <c r="S301" s="96"/>
      <c r="T301" s="96"/>
      <c r="U301" s="96"/>
      <c r="V301" s="96"/>
      <c r="W301" s="96"/>
      <c r="X301" s="96"/>
      <c r="Y301" s="96"/>
      <c r="Z301" s="96"/>
    </row>
    <row r="302" spans="1:26" ht="11.25" customHeight="1">
      <c r="A302" s="96"/>
      <c r="B302" s="96"/>
      <c r="C302" s="96"/>
      <c r="D302" s="190"/>
      <c r="E302" s="96"/>
      <c r="F302" s="96"/>
      <c r="G302" s="96"/>
      <c r="H302" s="96"/>
      <c r="I302" s="190"/>
      <c r="J302" s="190"/>
      <c r="K302" s="96"/>
      <c r="L302" s="96"/>
      <c r="M302" s="96"/>
      <c r="N302" s="96"/>
      <c r="O302" s="96"/>
      <c r="P302" s="96"/>
      <c r="Q302" s="96"/>
      <c r="R302" s="96"/>
      <c r="S302" s="96"/>
      <c r="T302" s="96"/>
      <c r="U302" s="96"/>
      <c r="V302" s="96"/>
      <c r="W302" s="96"/>
      <c r="X302" s="96"/>
      <c r="Y302" s="96"/>
      <c r="Z302" s="96"/>
    </row>
    <row r="303" spans="1:26" ht="11.25" customHeight="1">
      <c r="A303" s="96"/>
      <c r="B303" s="96"/>
      <c r="C303" s="96"/>
      <c r="D303" s="190"/>
      <c r="E303" s="96"/>
      <c r="F303" s="96"/>
      <c r="G303" s="96"/>
      <c r="H303" s="96"/>
      <c r="I303" s="190"/>
      <c r="J303" s="190"/>
      <c r="K303" s="96"/>
      <c r="L303" s="96"/>
      <c r="M303" s="96"/>
      <c r="N303" s="96"/>
      <c r="O303" s="96"/>
      <c r="P303" s="96"/>
      <c r="Q303" s="96"/>
      <c r="R303" s="96"/>
      <c r="S303" s="96"/>
      <c r="T303" s="96"/>
      <c r="U303" s="96"/>
      <c r="V303" s="96"/>
      <c r="W303" s="96"/>
      <c r="X303" s="96"/>
      <c r="Y303" s="96"/>
      <c r="Z303" s="96"/>
    </row>
    <row r="304" spans="1:26" ht="11.25" customHeight="1">
      <c r="A304" s="96"/>
      <c r="B304" s="96"/>
      <c r="C304" s="96"/>
      <c r="D304" s="190"/>
      <c r="E304" s="96"/>
      <c r="F304" s="96"/>
      <c r="G304" s="96"/>
      <c r="H304" s="96"/>
      <c r="I304" s="190"/>
      <c r="J304" s="190"/>
      <c r="K304" s="96"/>
      <c r="L304" s="96"/>
      <c r="M304" s="96"/>
      <c r="N304" s="96"/>
      <c r="O304" s="96"/>
      <c r="P304" s="96"/>
      <c r="Q304" s="96"/>
      <c r="R304" s="96"/>
      <c r="S304" s="96"/>
      <c r="T304" s="96"/>
      <c r="U304" s="96"/>
      <c r="V304" s="96"/>
      <c r="W304" s="96"/>
      <c r="X304" s="96"/>
      <c r="Y304" s="96"/>
      <c r="Z304" s="96"/>
    </row>
    <row r="305" spans="1:26" ht="11.25" customHeight="1">
      <c r="A305" s="96"/>
      <c r="B305" s="96"/>
      <c r="C305" s="96"/>
      <c r="D305" s="190"/>
      <c r="E305" s="96"/>
      <c r="F305" s="96"/>
      <c r="G305" s="96"/>
      <c r="H305" s="96"/>
      <c r="I305" s="190"/>
      <c r="J305" s="190"/>
      <c r="K305" s="96"/>
      <c r="L305" s="96"/>
      <c r="M305" s="96"/>
      <c r="N305" s="96"/>
      <c r="O305" s="96"/>
      <c r="P305" s="96"/>
      <c r="Q305" s="96"/>
      <c r="R305" s="96"/>
      <c r="S305" s="96"/>
      <c r="T305" s="96"/>
      <c r="U305" s="96"/>
      <c r="V305" s="96"/>
      <c r="W305" s="96"/>
      <c r="X305" s="96"/>
      <c r="Y305" s="96"/>
      <c r="Z305" s="96"/>
    </row>
    <row r="306" spans="1:26" ht="11.25" customHeight="1">
      <c r="A306" s="96"/>
      <c r="B306" s="96"/>
      <c r="C306" s="96"/>
      <c r="D306" s="190"/>
      <c r="E306" s="96"/>
      <c r="F306" s="96"/>
      <c r="G306" s="96"/>
      <c r="H306" s="96"/>
      <c r="I306" s="190"/>
      <c r="J306" s="190"/>
      <c r="K306" s="96"/>
      <c r="L306" s="96"/>
      <c r="M306" s="96"/>
      <c r="N306" s="96"/>
      <c r="O306" s="96"/>
      <c r="P306" s="96"/>
      <c r="Q306" s="96"/>
      <c r="R306" s="96"/>
      <c r="S306" s="96"/>
      <c r="T306" s="96"/>
      <c r="U306" s="96"/>
      <c r="V306" s="96"/>
      <c r="W306" s="96"/>
      <c r="X306" s="96"/>
      <c r="Y306" s="96"/>
      <c r="Z306" s="96"/>
    </row>
    <row r="307" spans="1:26" ht="11.25" customHeight="1">
      <c r="A307" s="96"/>
      <c r="B307" s="96"/>
      <c r="C307" s="96"/>
      <c r="D307" s="190"/>
      <c r="E307" s="96"/>
      <c r="F307" s="96"/>
      <c r="G307" s="96"/>
      <c r="H307" s="96"/>
      <c r="I307" s="190"/>
      <c r="J307" s="190"/>
      <c r="K307" s="96"/>
      <c r="L307" s="96"/>
      <c r="M307" s="96"/>
      <c r="N307" s="96"/>
      <c r="O307" s="96"/>
      <c r="P307" s="96"/>
      <c r="Q307" s="96"/>
      <c r="R307" s="96"/>
      <c r="S307" s="96"/>
      <c r="T307" s="96"/>
      <c r="U307" s="96"/>
      <c r="V307" s="96"/>
      <c r="W307" s="96"/>
      <c r="X307" s="96"/>
      <c r="Y307" s="96"/>
      <c r="Z307" s="96"/>
    </row>
    <row r="308" spans="1:26" ht="11.25" customHeight="1">
      <c r="A308" s="96"/>
      <c r="B308" s="96"/>
      <c r="C308" s="96"/>
      <c r="D308" s="190"/>
      <c r="E308" s="96"/>
      <c r="F308" s="96"/>
      <c r="G308" s="96"/>
      <c r="H308" s="96"/>
      <c r="I308" s="190"/>
      <c r="J308" s="190"/>
      <c r="K308" s="96"/>
      <c r="L308" s="96"/>
      <c r="M308" s="96"/>
      <c r="N308" s="96"/>
      <c r="O308" s="96"/>
      <c r="P308" s="96"/>
      <c r="Q308" s="96"/>
      <c r="R308" s="96"/>
      <c r="S308" s="96"/>
      <c r="T308" s="96"/>
      <c r="U308" s="96"/>
      <c r="V308" s="96"/>
      <c r="W308" s="96"/>
      <c r="X308" s="96"/>
      <c r="Y308" s="96"/>
      <c r="Z308" s="96"/>
    </row>
    <row r="309" spans="1:26" ht="11.25" customHeight="1">
      <c r="A309" s="96"/>
      <c r="B309" s="96"/>
      <c r="C309" s="96"/>
      <c r="D309" s="190"/>
      <c r="E309" s="96"/>
      <c r="F309" s="96"/>
      <c r="G309" s="96"/>
      <c r="H309" s="96"/>
      <c r="I309" s="190"/>
      <c r="J309" s="190"/>
      <c r="K309" s="96"/>
      <c r="L309" s="96"/>
      <c r="M309" s="96"/>
      <c r="N309" s="96"/>
      <c r="O309" s="96"/>
      <c r="P309" s="96"/>
      <c r="Q309" s="96"/>
      <c r="R309" s="96"/>
      <c r="S309" s="96"/>
      <c r="T309" s="96"/>
      <c r="U309" s="96"/>
      <c r="V309" s="96"/>
      <c r="W309" s="96"/>
      <c r="X309" s="96"/>
      <c r="Y309" s="96"/>
      <c r="Z309" s="96"/>
    </row>
    <row r="310" spans="1:26" ht="11.25" customHeight="1">
      <c r="A310" s="96"/>
      <c r="B310" s="96"/>
      <c r="C310" s="96"/>
      <c r="D310" s="190"/>
      <c r="E310" s="96"/>
      <c r="F310" s="96"/>
      <c r="G310" s="96"/>
      <c r="H310" s="96"/>
      <c r="I310" s="190"/>
      <c r="J310" s="190"/>
      <c r="K310" s="96"/>
      <c r="L310" s="96"/>
      <c r="M310" s="96"/>
      <c r="N310" s="96"/>
      <c r="O310" s="96"/>
      <c r="P310" s="96"/>
      <c r="Q310" s="96"/>
      <c r="R310" s="96"/>
      <c r="S310" s="96"/>
      <c r="T310" s="96"/>
      <c r="U310" s="96"/>
      <c r="V310" s="96"/>
      <c r="W310" s="96"/>
      <c r="X310" s="96"/>
      <c r="Y310" s="96"/>
      <c r="Z310" s="96"/>
    </row>
    <row r="311" spans="1:26" ht="11.25" customHeight="1">
      <c r="A311" s="96"/>
      <c r="B311" s="96"/>
      <c r="C311" s="96"/>
      <c r="D311" s="190"/>
      <c r="E311" s="96"/>
      <c r="F311" s="96"/>
      <c r="G311" s="96"/>
      <c r="H311" s="96"/>
      <c r="I311" s="190"/>
      <c r="J311" s="190"/>
      <c r="K311" s="96"/>
      <c r="L311" s="96"/>
      <c r="M311" s="96"/>
      <c r="N311" s="96"/>
      <c r="O311" s="96"/>
      <c r="P311" s="96"/>
      <c r="Q311" s="96"/>
      <c r="R311" s="96"/>
      <c r="S311" s="96"/>
      <c r="T311" s="96"/>
      <c r="U311" s="96"/>
      <c r="V311" s="96"/>
      <c r="W311" s="96"/>
      <c r="X311" s="96"/>
      <c r="Y311" s="96"/>
      <c r="Z311" s="96"/>
    </row>
    <row r="312" spans="1:26" ht="11.25" customHeight="1">
      <c r="A312" s="96"/>
      <c r="B312" s="96"/>
      <c r="C312" s="96"/>
      <c r="D312" s="190"/>
      <c r="E312" s="96"/>
      <c r="F312" s="96"/>
      <c r="G312" s="96"/>
      <c r="H312" s="96"/>
      <c r="I312" s="190"/>
      <c r="J312" s="190"/>
      <c r="K312" s="96"/>
      <c r="L312" s="96"/>
      <c r="M312" s="96"/>
      <c r="N312" s="96"/>
      <c r="O312" s="96"/>
      <c r="P312" s="96"/>
      <c r="Q312" s="96"/>
      <c r="R312" s="96"/>
      <c r="S312" s="96"/>
      <c r="T312" s="96"/>
      <c r="U312" s="96"/>
      <c r="V312" s="96"/>
      <c r="W312" s="96"/>
      <c r="X312" s="96"/>
      <c r="Y312" s="96"/>
      <c r="Z312" s="96"/>
    </row>
    <row r="313" spans="1:26" ht="11.25" customHeight="1">
      <c r="A313" s="96"/>
      <c r="B313" s="96"/>
      <c r="C313" s="96"/>
      <c r="D313" s="190"/>
      <c r="E313" s="96"/>
      <c r="F313" s="96"/>
      <c r="G313" s="96"/>
      <c r="H313" s="96"/>
      <c r="I313" s="190"/>
      <c r="J313" s="190"/>
      <c r="K313" s="96"/>
      <c r="L313" s="96"/>
      <c r="M313" s="96"/>
      <c r="N313" s="96"/>
      <c r="O313" s="96"/>
      <c r="P313" s="96"/>
      <c r="Q313" s="96"/>
      <c r="R313" s="96"/>
      <c r="S313" s="96"/>
      <c r="T313" s="96"/>
      <c r="U313" s="96"/>
      <c r="V313" s="96"/>
      <c r="W313" s="96"/>
      <c r="X313" s="96"/>
      <c r="Y313" s="96"/>
      <c r="Z313" s="96"/>
    </row>
    <row r="314" spans="1:26" ht="11.25" customHeight="1">
      <c r="A314" s="96"/>
      <c r="B314" s="96"/>
      <c r="C314" s="96"/>
      <c r="D314" s="190"/>
      <c r="E314" s="96"/>
      <c r="F314" s="96"/>
      <c r="G314" s="96"/>
      <c r="H314" s="96"/>
      <c r="I314" s="190"/>
      <c r="J314" s="190"/>
      <c r="K314" s="96"/>
      <c r="L314" s="96"/>
      <c r="M314" s="96"/>
      <c r="N314" s="96"/>
      <c r="O314" s="96"/>
      <c r="P314" s="96"/>
      <c r="Q314" s="96"/>
      <c r="R314" s="96"/>
      <c r="S314" s="96"/>
      <c r="T314" s="96"/>
      <c r="U314" s="96"/>
      <c r="V314" s="96"/>
      <c r="W314" s="96"/>
      <c r="X314" s="96"/>
      <c r="Y314" s="96"/>
      <c r="Z314" s="96"/>
    </row>
    <row r="315" spans="1:26" ht="11.25" customHeight="1">
      <c r="A315" s="96"/>
      <c r="B315" s="96"/>
      <c r="C315" s="96"/>
      <c r="D315" s="190"/>
      <c r="E315" s="96"/>
      <c r="F315" s="96"/>
      <c r="G315" s="96"/>
      <c r="H315" s="96"/>
      <c r="I315" s="190"/>
      <c r="J315" s="190"/>
      <c r="K315" s="96"/>
      <c r="L315" s="96"/>
      <c r="M315" s="96"/>
      <c r="N315" s="96"/>
      <c r="O315" s="96"/>
      <c r="P315" s="96"/>
      <c r="Q315" s="96"/>
      <c r="R315" s="96"/>
      <c r="S315" s="96"/>
      <c r="T315" s="96"/>
      <c r="U315" s="96"/>
      <c r="V315" s="96"/>
      <c r="W315" s="96"/>
      <c r="X315" s="96"/>
      <c r="Y315" s="96"/>
      <c r="Z315" s="96"/>
    </row>
    <row r="316" spans="1:26" ht="11.25" customHeight="1">
      <c r="A316" s="96"/>
      <c r="B316" s="96"/>
      <c r="C316" s="96"/>
      <c r="D316" s="190"/>
      <c r="E316" s="96"/>
      <c r="F316" s="96"/>
      <c r="G316" s="96"/>
      <c r="H316" s="96"/>
      <c r="I316" s="190"/>
      <c r="J316" s="190"/>
      <c r="K316" s="96"/>
      <c r="L316" s="96"/>
      <c r="M316" s="96"/>
      <c r="N316" s="96"/>
      <c r="O316" s="96"/>
      <c r="P316" s="96"/>
      <c r="Q316" s="96"/>
      <c r="R316" s="96"/>
      <c r="S316" s="96"/>
      <c r="T316" s="96"/>
      <c r="U316" s="96"/>
      <c r="V316" s="96"/>
      <c r="W316" s="96"/>
      <c r="X316" s="96"/>
      <c r="Y316" s="96"/>
      <c r="Z316" s="96"/>
    </row>
    <row r="317" spans="1:26" ht="11.25" customHeight="1">
      <c r="A317" s="96"/>
      <c r="B317" s="96"/>
      <c r="C317" s="96"/>
      <c r="D317" s="190"/>
      <c r="E317" s="96"/>
      <c r="F317" s="96"/>
      <c r="G317" s="96"/>
      <c r="H317" s="96"/>
      <c r="I317" s="190"/>
      <c r="J317" s="190"/>
      <c r="K317" s="96"/>
      <c r="L317" s="96"/>
      <c r="M317" s="96"/>
      <c r="N317" s="96"/>
      <c r="O317" s="96"/>
      <c r="P317" s="96"/>
      <c r="Q317" s="96"/>
      <c r="R317" s="96"/>
      <c r="S317" s="96"/>
      <c r="T317" s="96"/>
      <c r="U317" s="96"/>
      <c r="V317" s="96"/>
      <c r="W317" s="96"/>
      <c r="X317" s="96"/>
      <c r="Y317" s="96"/>
      <c r="Z317" s="96"/>
    </row>
    <row r="318" spans="1:26" ht="11.25" customHeight="1">
      <c r="A318" s="96"/>
      <c r="B318" s="96"/>
      <c r="C318" s="96"/>
      <c r="D318" s="190"/>
      <c r="E318" s="96"/>
      <c r="F318" s="96"/>
      <c r="G318" s="96"/>
      <c r="H318" s="96"/>
      <c r="I318" s="190"/>
      <c r="J318" s="190"/>
      <c r="K318" s="96"/>
      <c r="L318" s="96"/>
      <c r="M318" s="96"/>
      <c r="N318" s="96"/>
      <c r="O318" s="96"/>
      <c r="P318" s="96"/>
      <c r="Q318" s="96"/>
      <c r="R318" s="96"/>
      <c r="S318" s="96"/>
      <c r="T318" s="96"/>
      <c r="U318" s="96"/>
      <c r="V318" s="96"/>
      <c r="W318" s="96"/>
      <c r="X318" s="96"/>
      <c r="Y318" s="96"/>
      <c r="Z318" s="96"/>
    </row>
    <row r="319" spans="1:26" ht="11.25" customHeight="1">
      <c r="A319" s="96"/>
      <c r="B319" s="96"/>
      <c r="C319" s="96"/>
      <c r="D319" s="190"/>
      <c r="E319" s="96"/>
      <c r="F319" s="96"/>
      <c r="G319" s="96"/>
      <c r="H319" s="96"/>
      <c r="I319" s="190"/>
      <c r="J319" s="190"/>
      <c r="K319" s="96"/>
      <c r="L319" s="96"/>
      <c r="M319" s="96"/>
      <c r="N319" s="96"/>
      <c r="O319" s="96"/>
      <c r="P319" s="96"/>
      <c r="Q319" s="96"/>
      <c r="R319" s="96"/>
      <c r="S319" s="96"/>
      <c r="T319" s="96"/>
      <c r="U319" s="96"/>
      <c r="V319" s="96"/>
      <c r="W319" s="96"/>
      <c r="X319" s="96"/>
      <c r="Y319" s="96"/>
      <c r="Z319" s="96"/>
    </row>
    <row r="320" spans="1:26" ht="11.25" customHeight="1">
      <c r="A320" s="96"/>
      <c r="B320" s="96"/>
      <c r="C320" s="96"/>
      <c r="D320" s="190"/>
      <c r="E320" s="96"/>
      <c r="F320" s="96"/>
      <c r="G320" s="96"/>
      <c r="H320" s="96"/>
      <c r="I320" s="190"/>
      <c r="J320" s="190"/>
      <c r="K320" s="96"/>
      <c r="L320" s="96"/>
      <c r="M320" s="96"/>
      <c r="N320" s="96"/>
      <c r="O320" s="96"/>
      <c r="P320" s="96"/>
      <c r="Q320" s="96"/>
      <c r="R320" s="96"/>
      <c r="S320" s="96"/>
      <c r="T320" s="96"/>
      <c r="U320" s="96"/>
      <c r="V320" s="96"/>
      <c r="W320" s="96"/>
      <c r="X320" s="96"/>
      <c r="Y320" s="96"/>
      <c r="Z320" s="96"/>
    </row>
    <row r="321" spans="1:26" ht="11.25" customHeight="1">
      <c r="A321" s="96"/>
      <c r="B321" s="96"/>
      <c r="C321" s="96"/>
      <c r="D321" s="190"/>
      <c r="E321" s="96"/>
      <c r="F321" s="96"/>
      <c r="G321" s="96"/>
      <c r="H321" s="96"/>
      <c r="I321" s="190"/>
      <c r="J321" s="190"/>
      <c r="K321" s="96"/>
      <c r="L321" s="96"/>
      <c r="M321" s="96"/>
      <c r="N321" s="96"/>
      <c r="O321" s="96"/>
      <c r="P321" s="96"/>
      <c r="Q321" s="96"/>
      <c r="R321" s="96"/>
      <c r="S321" s="96"/>
      <c r="T321" s="96"/>
      <c r="U321" s="96"/>
      <c r="V321" s="96"/>
      <c r="W321" s="96"/>
      <c r="X321" s="96"/>
      <c r="Y321" s="96"/>
      <c r="Z321" s="96"/>
    </row>
    <row r="322" spans="1:26" ht="11.25" customHeight="1">
      <c r="A322" s="96"/>
      <c r="B322" s="96"/>
      <c r="C322" s="96"/>
      <c r="D322" s="190"/>
      <c r="E322" s="96"/>
      <c r="F322" s="96"/>
      <c r="G322" s="96"/>
      <c r="H322" s="96"/>
      <c r="I322" s="190"/>
      <c r="J322" s="190"/>
      <c r="K322" s="96"/>
      <c r="L322" s="96"/>
      <c r="M322" s="96"/>
      <c r="N322" s="96"/>
      <c r="O322" s="96"/>
      <c r="P322" s="96"/>
      <c r="Q322" s="96"/>
      <c r="R322" s="96"/>
      <c r="S322" s="96"/>
      <c r="T322" s="96"/>
      <c r="U322" s="96"/>
      <c r="V322" s="96"/>
      <c r="W322" s="96"/>
      <c r="X322" s="96"/>
      <c r="Y322" s="96"/>
      <c r="Z322" s="96"/>
    </row>
    <row r="323" spans="1:26" ht="11.25" customHeight="1">
      <c r="A323" s="96"/>
      <c r="B323" s="96"/>
      <c r="C323" s="96"/>
      <c r="D323" s="190"/>
      <c r="E323" s="96"/>
      <c r="F323" s="96"/>
      <c r="G323" s="96"/>
      <c r="H323" s="96"/>
      <c r="I323" s="190"/>
      <c r="J323" s="190"/>
      <c r="K323" s="96"/>
      <c r="L323" s="96"/>
      <c r="M323" s="96"/>
      <c r="N323" s="96"/>
      <c r="O323" s="96"/>
      <c r="P323" s="96"/>
      <c r="Q323" s="96"/>
      <c r="R323" s="96"/>
      <c r="S323" s="96"/>
      <c r="T323" s="96"/>
      <c r="U323" s="96"/>
      <c r="V323" s="96"/>
      <c r="W323" s="96"/>
      <c r="X323" s="96"/>
      <c r="Y323" s="96"/>
      <c r="Z323" s="96"/>
    </row>
    <row r="324" spans="1:26" ht="11.25" customHeight="1">
      <c r="A324" s="96"/>
      <c r="B324" s="96"/>
      <c r="C324" s="96"/>
      <c r="D324" s="190"/>
      <c r="E324" s="96"/>
      <c r="F324" s="96"/>
      <c r="G324" s="96"/>
      <c r="H324" s="96"/>
      <c r="I324" s="190"/>
      <c r="J324" s="190"/>
      <c r="K324" s="96"/>
      <c r="L324" s="96"/>
      <c r="M324" s="96"/>
      <c r="N324" s="96"/>
      <c r="O324" s="96"/>
      <c r="P324" s="96"/>
      <c r="Q324" s="96"/>
      <c r="R324" s="96"/>
      <c r="S324" s="96"/>
      <c r="T324" s="96"/>
      <c r="U324" s="96"/>
      <c r="V324" s="96"/>
      <c r="W324" s="96"/>
      <c r="X324" s="96"/>
      <c r="Y324" s="96"/>
      <c r="Z324" s="96"/>
    </row>
    <row r="325" spans="1:26" ht="11.25" customHeight="1">
      <c r="A325" s="96"/>
      <c r="B325" s="96"/>
      <c r="C325" s="96"/>
      <c r="D325" s="190"/>
      <c r="E325" s="96"/>
      <c r="F325" s="96"/>
      <c r="G325" s="96"/>
      <c r="H325" s="96"/>
      <c r="I325" s="190"/>
      <c r="J325" s="190"/>
      <c r="K325" s="96"/>
      <c r="L325" s="96"/>
      <c r="M325" s="96"/>
      <c r="N325" s="96"/>
      <c r="O325" s="96"/>
      <c r="P325" s="96"/>
      <c r="Q325" s="96"/>
      <c r="R325" s="96"/>
      <c r="S325" s="96"/>
      <c r="T325" s="96"/>
      <c r="U325" s="96"/>
      <c r="V325" s="96"/>
      <c r="W325" s="96"/>
      <c r="X325" s="96"/>
      <c r="Y325" s="96"/>
      <c r="Z325" s="96"/>
    </row>
    <row r="326" spans="1:26" ht="11.25" customHeight="1">
      <c r="A326" s="96"/>
      <c r="B326" s="96"/>
      <c r="C326" s="96"/>
      <c r="D326" s="190"/>
      <c r="E326" s="96"/>
      <c r="F326" s="96"/>
      <c r="G326" s="96"/>
      <c r="H326" s="96"/>
      <c r="I326" s="190"/>
      <c r="J326" s="190"/>
      <c r="K326" s="96"/>
      <c r="L326" s="96"/>
      <c r="M326" s="96"/>
      <c r="N326" s="96"/>
      <c r="O326" s="96"/>
      <c r="P326" s="96"/>
      <c r="Q326" s="96"/>
      <c r="R326" s="96"/>
      <c r="S326" s="96"/>
      <c r="T326" s="96"/>
      <c r="U326" s="96"/>
      <c r="V326" s="96"/>
      <c r="W326" s="96"/>
      <c r="X326" s="96"/>
      <c r="Y326" s="96"/>
      <c r="Z326" s="96"/>
    </row>
    <row r="327" spans="1:26" ht="11.25" customHeight="1">
      <c r="A327" s="96"/>
      <c r="B327" s="96"/>
      <c r="C327" s="96"/>
      <c r="D327" s="190"/>
      <c r="E327" s="96"/>
      <c r="F327" s="96"/>
      <c r="G327" s="96"/>
      <c r="H327" s="96"/>
      <c r="I327" s="190"/>
      <c r="J327" s="190"/>
      <c r="K327" s="96"/>
      <c r="L327" s="96"/>
      <c r="M327" s="96"/>
      <c r="N327" s="96"/>
      <c r="O327" s="96"/>
      <c r="P327" s="96"/>
      <c r="Q327" s="96"/>
      <c r="R327" s="96"/>
      <c r="S327" s="96"/>
      <c r="T327" s="96"/>
      <c r="U327" s="96"/>
      <c r="V327" s="96"/>
      <c r="W327" s="96"/>
      <c r="X327" s="96"/>
      <c r="Y327" s="96"/>
      <c r="Z327" s="96"/>
    </row>
    <row r="328" spans="1:26" ht="11.25" customHeight="1">
      <c r="A328" s="96"/>
      <c r="B328" s="96"/>
      <c r="C328" s="96"/>
      <c r="D328" s="190"/>
      <c r="E328" s="96"/>
      <c r="F328" s="96"/>
      <c r="G328" s="96"/>
      <c r="H328" s="96"/>
      <c r="I328" s="190"/>
      <c r="J328" s="190"/>
      <c r="K328" s="96"/>
      <c r="L328" s="96"/>
      <c r="M328" s="96"/>
      <c r="N328" s="96"/>
      <c r="O328" s="96"/>
      <c r="P328" s="96"/>
      <c r="Q328" s="96"/>
      <c r="R328" s="96"/>
      <c r="S328" s="96"/>
      <c r="T328" s="96"/>
      <c r="U328" s="96"/>
      <c r="V328" s="96"/>
      <c r="W328" s="96"/>
      <c r="X328" s="96"/>
      <c r="Y328" s="96"/>
      <c r="Z328" s="96"/>
    </row>
    <row r="329" spans="1:26" ht="11.25" customHeight="1">
      <c r="A329" s="96"/>
      <c r="B329" s="96"/>
      <c r="C329" s="96"/>
      <c r="D329" s="190"/>
      <c r="E329" s="96"/>
      <c r="F329" s="96"/>
      <c r="G329" s="96"/>
      <c r="H329" s="96"/>
      <c r="I329" s="190"/>
      <c r="J329" s="190"/>
      <c r="K329" s="96"/>
      <c r="L329" s="96"/>
      <c r="M329" s="96"/>
      <c r="N329" s="96"/>
      <c r="O329" s="96"/>
      <c r="P329" s="96"/>
      <c r="Q329" s="96"/>
      <c r="R329" s="96"/>
      <c r="S329" s="96"/>
      <c r="T329" s="96"/>
      <c r="U329" s="96"/>
      <c r="V329" s="96"/>
      <c r="W329" s="96"/>
      <c r="X329" s="96"/>
      <c r="Y329" s="96"/>
      <c r="Z329" s="96"/>
    </row>
    <row r="330" spans="1:26" ht="11.25" customHeight="1">
      <c r="A330" s="96"/>
      <c r="B330" s="96"/>
      <c r="C330" s="96"/>
      <c r="D330" s="190"/>
      <c r="E330" s="96"/>
      <c r="F330" s="96"/>
      <c r="G330" s="96"/>
      <c r="H330" s="96"/>
      <c r="I330" s="190"/>
      <c r="J330" s="190"/>
      <c r="K330" s="96"/>
      <c r="L330" s="96"/>
      <c r="M330" s="96"/>
      <c r="N330" s="96"/>
      <c r="O330" s="96"/>
      <c r="P330" s="96"/>
      <c r="Q330" s="96"/>
      <c r="R330" s="96"/>
      <c r="S330" s="96"/>
      <c r="T330" s="96"/>
      <c r="U330" s="96"/>
      <c r="V330" s="96"/>
      <c r="W330" s="96"/>
      <c r="X330" s="96"/>
      <c r="Y330" s="96"/>
      <c r="Z330" s="96"/>
    </row>
    <row r="331" spans="1:26" ht="11.25" customHeight="1">
      <c r="A331" s="96"/>
      <c r="B331" s="96"/>
      <c r="C331" s="96"/>
      <c r="D331" s="190"/>
      <c r="E331" s="96"/>
      <c r="F331" s="96"/>
      <c r="G331" s="96"/>
      <c r="H331" s="96"/>
      <c r="I331" s="190"/>
      <c r="J331" s="190"/>
      <c r="K331" s="96"/>
      <c r="L331" s="96"/>
      <c r="M331" s="96"/>
      <c r="N331" s="96"/>
      <c r="O331" s="96"/>
      <c r="P331" s="96"/>
      <c r="Q331" s="96"/>
      <c r="R331" s="96"/>
      <c r="S331" s="96"/>
      <c r="T331" s="96"/>
      <c r="U331" s="96"/>
      <c r="V331" s="96"/>
      <c r="W331" s="96"/>
      <c r="X331" s="96"/>
      <c r="Y331" s="96"/>
      <c r="Z331" s="96"/>
    </row>
    <row r="332" spans="1:26" ht="11.25" customHeight="1">
      <c r="A332" s="96"/>
      <c r="B332" s="96"/>
      <c r="C332" s="96"/>
      <c r="D332" s="190"/>
      <c r="E332" s="96"/>
      <c r="F332" s="96"/>
      <c r="G332" s="96"/>
      <c r="H332" s="96"/>
      <c r="I332" s="190"/>
      <c r="J332" s="190"/>
      <c r="K332" s="96"/>
      <c r="L332" s="96"/>
      <c r="M332" s="96"/>
      <c r="N332" s="96"/>
      <c r="O332" s="96"/>
      <c r="P332" s="96"/>
      <c r="Q332" s="96"/>
      <c r="R332" s="96"/>
      <c r="S332" s="96"/>
      <c r="T332" s="96"/>
      <c r="U332" s="96"/>
      <c r="V332" s="96"/>
      <c r="W332" s="96"/>
      <c r="X332" s="96"/>
      <c r="Y332" s="96"/>
      <c r="Z332" s="96"/>
    </row>
    <row r="333" spans="1:26" ht="11.25" customHeight="1">
      <c r="A333" s="96"/>
      <c r="B333" s="96"/>
      <c r="C333" s="96"/>
      <c r="D333" s="190"/>
      <c r="E333" s="96"/>
      <c r="F333" s="96"/>
      <c r="G333" s="96"/>
      <c r="H333" s="96"/>
      <c r="I333" s="190"/>
      <c r="J333" s="190"/>
      <c r="K333" s="96"/>
      <c r="L333" s="96"/>
      <c r="M333" s="96"/>
      <c r="N333" s="96"/>
      <c r="O333" s="96"/>
      <c r="P333" s="96"/>
      <c r="Q333" s="96"/>
      <c r="R333" s="96"/>
      <c r="S333" s="96"/>
      <c r="T333" s="96"/>
      <c r="U333" s="96"/>
      <c r="V333" s="96"/>
      <c r="W333" s="96"/>
      <c r="X333" s="96"/>
      <c r="Y333" s="96"/>
      <c r="Z333" s="96"/>
    </row>
    <row r="334" spans="1:26" ht="11.25" customHeight="1">
      <c r="A334" s="96"/>
      <c r="B334" s="96"/>
      <c r="C334" s="96"/>
      <c r="D334" s="190"/>
      <c r="E334" s="96"/>
      <c r="F334" s="96"/>
      <c r="G334" s="96"/>
      <c r="H334" s="96"/>
      <c r="I334" s="190"/>
      <c r="J334" s="190"/>
      <c r="K334" s="96"/>
      <c r="L334" s="96"/>
      <c r="M334" s="96"/>
      <c r="N334" s="96"/>
      <c r="O334" s="96"/>
      <c r="P334" s="96"/>
      <c r="Q334" s="96"/>
      <c r="R334" s="96"/>
      <c r="S334" s="96"/>
      <c r="T334" s="96"/>
      <c r="U334" s="96"/>
      <c r="V334" s="96"/>
      <c r="W334" s="96"/>
      <c r="X334" s="96"/>
      <c r="Y334" s="96"/>
      <c r="Z334" s="96"/>
    </row>
    <row r="335" spans="1:26" ht="15.75" customHeight="1"/>
    <row r="336" spans="1:2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134"/>
  <mergeCells count="2">
    <mergeCell ref="A1:K1"/>
    <mergeCell ref="E3:H3"/>
  </mergeCells>
  <pageMargins left="0.7" right="0.7" top="0.75" bottom="0.75" header="0" footer="0"/>
  <pageSetup orientation="portrait"/>
</worksheet>
</file>

<file path=xl/worksheets/sheet41.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2" width="11.140625" customWidth="1"/>
    <col min="3" max="3" width="46.85546875" customWidth="1"/>
    <col min="4" max="8" width="11.140625" customWidth="1"/>
    <col min="9" max="9" width="35.140625" customWidth="1"/>
    <col min="10" max="10" width="37.42578125" customWidth="1"/>
    <col min="11" max="11" width="14.85546875" customWidth="1"/>
    <col min="12" max="26" width="11.140625" customWidth="1"/>
  </cols>
  <sheetData>
    <row r="1" spans="1:26" ht="12.75" customHeight="1">
      <c r="A1" s="1199" t="s">
        <v>5858</v>
      </c>
      <c r="B1" s="1177"/>
      <c r="C1" s="1177"/>
      <c r="D1" s="1177"/>
      <c r="E1" s="1177"/>
      <c r="F1" s="1177"/>
      <c r="G1" s="1177"/>
      <c r="H1" s="1177"/>
      <c r="I1" s="1177"/>
      <c r="J1" s="1177"/>
      <c r="K1" s="1177"/>
      <c r="L1" s="8"/>
      <c r="M1" s="8"/>
      <c r="N1" s="8"/>
      <c r="O1" s="8"/>
      <c r="P1" s="8"/>
      <c r="Q1" s="8"/>
      <c r="R1" s="8"/>
      <c r="S1" s="8"/>
      <c r="T1" s="8"/>
      <c r="U1" s="8"/>
      <c r="V1" s="8"/>
      <c r="W1" s="8"/>
      <c r="X1" s="8"/>
      <c r="Y1" s="8"/>
      <c r="Z1" s="8"/>
    </row>
    <row r="2" spans="1:26" ht="12.75" customHeight="1">
      <c r="A2" s="97" t="str">
        <f>HYPERLINK("#Index!F18", "Index Pg")</f>
        <v>Index Pg</v>
      </c>
      <c r="B2" s="96"/>
      <c r="C2" s="60" t="str">
        <f>HYPERLINK("#'Budget Summary II'!A3:B5", "Budget Summary II")</f>
        <v>Budget Summary II</v>
      </c>
      <c r="D2" s="333"/>
      <c r="E2" s="333"/>
      <c r="F2" s="333"/>
      <c r="G2" s="333"/>
      <c r="H2" s="333"/>
      <c r="I2" s="333"/>
      <c r="J2" s="333"/>
      <c r="K2" s="766"/>
      <c r="L2" s="8"/>
      <c r="M2" s="8"/>
      <c r="N2" s="8"/>
      <c r="O2" s="8"/>
      <c r="P2" s="8"/>
      <c r="Q2" s="8"/>
      <c r="R2" s="8"/>
      <c r="S2" s="8"/>
      <c r="T2" s="8"/>
      <c r="U2" s="8"/>
      <c r="V2" s="8"/>
      <c r="W2" s="8"/>
      <c r="X2" s="8"/>
      <c r="Y2" s="8"/>
      <c r="Z2" s="8"/>
    </row>
    <row r="3" spans="1:26" ht="12.75" customHeight="1">
      <c r="A3" s="63" t="s">
        <v>150</v>
      </c>
      <c r="B3" s="63" t="s">
        <v>151</v>
      </c>
      <c r="C3" s="63" t="s">
        <v>12</v>
      </c>
      <c r="D3" s="63" t="s">
        <v>431</v>
      </c>
      <c r="E3" s="1174" t="s">
        <v>5791</v>
      </c>
      <c r="F3" s="1160"/>
      <c r="G3" s="1160"/>
      <c r="H3" s="1158"/>
      <c r="I3" s="63" t="s">
        <v>433</v>
      </c>
      <c r="J3" s="63" t="s">
        <v>435</v>
      </c>
      <c r="K3" s="106" t="s">
        <v>434</v>
      </c>
      <c r="L3" s="8"/>
      <c r="M3" s="8"/>
      <c r="N3" s="8"/>
      <c r="O3" s="8"/>
      <c r="P3" s="8"/>
      <c r="Q3" s="8"/>
      <c r="R3" s="8"/>
      <c r="S3" s="8"/>
      <c r="T3" s="8"/>
      <c r="U3" s="8"/>
      <c r="V3" s="8"/>
      <c r="W3" s="8"/>
      <c r="X3" s="8"/>
      <c r="Y3" s="8"/>
      <c r="Z3" s="8"/>
    </row>
    <row r="4" spans="1:26" ht="12.75" customHeight="1">
      <c r="A4" s="63"/>
      <c r="B4" s="63"/>
      <c r="C4" s="63"/>
      <c r="D4" s="63"/>
      <c r="E4" s="63" t="s">
        <v>442</v>
      </c>
      <c r="F4" s="106" t="s">
        <v>443</v>
      </c>
      <c r="G4" s="63" t="s">
        <v>444</v>
      </c>
      <c r="H4" s="106" t="s">
        <v>445</v>
      </c>
      <c r="I4" s="63"/>
      <c r="J4" s="63"/>
      <c r="K4" s="106"/>
      <c r="L4" s="7"/>
      <c r="M4" s="7"/>
      <c r="N4" s="7"/>
      <c r="O4" s="7"/>
      <c r="P4" s="7"/>
      <c r="Q4" s="7"/>
      <c r="R4" s="7"/>
      <c r="S4" s="7"/>
      <c r="T4" s="7"/>
      <c r="U4" s="7"/>
      <c r="V4" s="7"/>
      <c r="W4" s="7"/>
      <c r="X4" s="7"/>
      <c r="Y4" s="7"/>
      <c r="Z4" s="7"/>
    </row>
    <row r="5" spans="1:26" ht="12.75" customHeight="1">
      <c r="A5" s="1015"/>
      <c r="B5" s="1015"/>
      <c r="C5" s="1014" t="s">
        <v>5859</v>
      </c>
      <c r="D5" s="1014"/>
      <c r="E5" s="1013"/>
      <c r="F5" s="1018"/>
      <c r="G5" s="1013"/>
      <c r="H5" s="1018">
        <f>H48+H45+H41+H33+H19+H15+H6+H38</f>
        <v>8.4198991999999997</v>
      </c>
      <c r="I5" s="1014"/>
      <c r="J5" s="1014"/>
      <c r="K5" s="1018">
        <f>K48+K45+K41+K33+K19+K15+K6+K38</f>
        <v>0</v>
      </c>
      <c r="L5" s="7"/>
      <c r="M5" s="7"/>
      <c r="N5" s="7"/>
      <c r="O5" s="7"/>
      <c r="P5" s="7"/>
      <c r="Q5" s="7"/>
      <c r="R5" s="7"/>
      <c r="S5" s="7"/>
      <c r="T5" s="7"/>
      <c r="U5" s="7"/>
      <c r="V5" s="7"/>
      <c r="W5" s="7"/>
      <c r="X5" s="7"/>
      <c r="Y5" s="7"/>
      <c r="Z5" s="7"/>
    </row>
    <row r="6" spans="1:26" ht="12.75" customHeight="1">
      <c r="A6" s="1076">
        <f>'1.SD Facility Based Annex'!A6</f>
        <v>1</v>
      </c>
      <c r="B6" s="1076"/>
      <c r="C6" s="64" t="str">
        <f>'1.SD Facility Based Annex'!C6</f>
        <v>Service Delivery - Facility Based</v>
      </c>
      <c r="D6" s="1076"/>
      <c r="E6" s="1076"/>
      <c r="F6" s="1076"/>
      <c r="G6" s="1076"/>
      <c r="H6" s="1077">
        <f>H7+H12</f>
        <v>3.2199999999999998</v>
      </c>
      <c r="I6" s="1076"/>
      <c r="J6" s="1076"/>
      <c r="K6" s="1077">
        <f>K7+K12</f>
        <v>0</v>
      </c>
      <c r="L6" s="8"/>
      <c r="M6" s="8"/>
      <c r="N6" s="8"/>
      <c r="O6" s="8"/>
      <c r="P6" s="8"/>
      <c r="Q6" s="8"/>
      <c r="R6" s="8"/>
      <c r="S6" s="8"/>
      <c r="T6" s="8"/>
      <c r="U6" s="8"/>
      <c r="V6" s="8"/>
      <c r="W6" s="8"/>
      <c r="X6" s="8"/>
      <c r="Y6" s="8"/>
      <c r="Z6" s="8"/>
    </row>
    <row r="7" spans="1:26" ht="12.75" customHeight="1">
      <c r="A7" s="624">
        <f>'1.SD Facility Based Annex'!A7</f>
        <v>1.1000000000000001</v>
      </c>
      <c r="B7" s="624"/>
      <c r="C7" s="67" t="str">
        <f>'1.SD Facility Based Annex'!C7</f>
        <v>Service Delivery</v>
      </c>
      <c r="D7" s="1093"/>
      <c r="E7" s="1094"/>
      <c r="F7" s="1094"/>
      <c r="G7" s="1095"/>
      <c r="H7" s="1096">
        <f>H8</f>
        <v>3.2199999999999998</v>
      </c>
      <c r="I7" s="1093"/>
      <c r="J7" s="624"/>
      <c r="K7" s="816">
        <f>K8</f>
        <v>0</v>
      </c>
      <c r="L7" s="8"/>
      <c r="M7" s="8"/>
      <c r="N7" s="8"/>
      <c r="O7" s="8"/>
      <c r="P7" s="8"/>
      <c r="Q7" s="8"/>
      <c r="R7" s="8"/>
      <c r="S7" s="8"/>
      <c r="T7" s="8"/>
      <c r="U7" s="8"/>
      <c r="V7" s="8"/>
      <c r="W7" s="8"/>
      <c r="X7" s="8"/>
      <c r="Y7" s="8"/>
      <c r="Z7" s="8"/>
    </row>
    <row r="8" spans="1:26" ht="12.75" customHeight="1">
      <c r="A8" s="78" t="str">
        <f>'1.SD Facility Based Annex'!A31</f>
        <v>1.1.5</v>
      </c>
      <c r="B8" s="78"/>
      <c r="C8" s="78" t="str">
        <f>'1.SD Facility Based Annex'!C31</f>
        <v>Strengthening DCP Services</v>
      </c>
      <c r="D8" s="78"/>
      <c r="E8" s="116"/>
      <c r="F8" s="116"/>
      <c r="G8" s="117"/>
      <c r="H8" s="265">
        <f>SUM(H9:H11)</f>
        <v>3.2199999999999998</v>
      </c>
      <c r="I8" s="78"/>
      <c r="J8" s="78"/>
      <c r="K8" s="79">
        <f>SUM(K9:K11)</f>
        <v>0</v>
      </c>
      <c r="L8" s="8"/>
      <c r="M8" s="8"/>
      <c r="N8" s="8"/>
      <c r="O8" s="8"/>
      <c r="P8" s="8"/>
      <c r="Q8" s="8"/>
      <c r="R8" s="8"/>
      <c r="S8" s="8"/>
      <c r="T8" s="8"/>
      <c r="U8" s="8"/>
      <c r="V8" s="8"/>
      <c r="W8" s="8"/>
      <c r="X8" s="8"/>
      <c r="Y8" s="8"/>
      <c r="Z8" s="8"/>
    </row>
    <row r="9" spans="1:26" ht="12.75" customHeight="1">
      <c r="A9" s="42" t="str">
        <f>+'1.SD Facility Based Annex'!A35</f>
        <v>1.1.5.4</v>
      </c>
      <c r="B9" s="42" t="str">
        <f>+'1.SD Facility Based Annex'!B35</f>
        <v>G.1.1</v>
      </c>
      <c r="C9" s="4" t="str">
        <f>+'1.SD Facility Based Annex'!C35</f>
        <v>Case detection &amp; Management: Specific -plan for High Endemic Districts</v>
      </c>
      <c r="D9" s="304" t="str">
        <f>+'1.SD Facility Based Annex'!K35</f>
        <v>Per Center</v>
      </c>
      <c r="E9" s="42">
        <f>+'1.SD Facility Based Annex'!L35</f>
        <v>8000</v>
      </c>
      <c r="F9" s="35">
        <f>+'1.SD Facility Based Annex'!M35</f>
        <v>0.08</v>
      </c>
      <c r="G9" s="42">
        <f>+'1.SD Facility Based Annex'!N35</f>
        <v>33</v>
      </c>
      <c r="H9" s="35">
        <f>+'1.SD Facility Based Annex'!O35</f>
        <v>2.64</v>
      </c>
      <c r="I9" s="304" t="str">
        <f>+'1.SD Facility Based Annex'!P35</f>
        <v>New Activity:
(as per Annexure I NLEP Case Detection and Management - Specific Plan for high risk areas : 4 Special Activity in year 20-21 for 33 centers Rs.2000/- for each PHC/UHC/CHC (NLEP FMR code 1.1.5.4)</v>
      </c>
      <c r="J9" s="304"/>
      <c r="K9" s="316"/>
      <c r="L9" s="8"/>
      <c r="M9" s="8"/>
      <c r="N9" s="8"/>
      <c r="O9" s="8"/>
      <c r="P9" s="8"/>
      <c r="Q9" s="8"/>
      <c r="R9" s="8"/>
      <c r="S9" s="8"/>
      <c r="T9" s="8"/>
      <c r="U9" s="8"/>
      <c r="V9" s="8"/>
      <c r="W9" s="8"/>
      <c r="X9" s="8"/>
      <c r="Y9" s="8"/>
      <c r="Z9" s="8"/>
    </row>
    <row r="10" spans="1:26" ht="12.75" customHeight="1">
      <c r="A10" s="42" t="str">
        <f>+'1.SD Facility Based Annex'!A36</f>
        <v>1.1.5.5</v>
      </c>
      <c r="B10" s="42" t="str">
        <f>+'1.SD Facility Based Annex'!B36</f>
        <v xml:space="preserve">G.1.2 </v>
      </c>
      <c r="C10" s="4" t="str">
        <f>+'1.SD Facility Based Annex'!C36</f>
        <v>Case detection &amp; Management: Services in Urban Areas</v>
      </c>
      <c r="D10" s="304" t="str">
        <f>+'1.SD Facility Based Annex'!K36</f>
        <v>Per Center</v>
      </c>
      <c r="E10" s="42">
        <f>+'1.SD Facility Based Annex'!L36</f>
        <v>2000</v>
      </c>
      <c r="F10" s="35">
        <f>+'1.SD Facility Based Annex'!M36</f>
        <v>0.02</v>
      </c>
      <c r="G10" s="42">
        <f>+'1.SD Facility Based Annex'!N36</f>
        <v>16</v>
      </c>
      <c r="H10" s="35">
        <f>+'1.SD Facility Based Annex'!O36</f>
        <v>0.32</v>
      </c>
      <c r="I10" s="304" t="str">
        <f>+'1.SD Facility Based Annex'!P36</f>
        <v>One Special  Skin Camp per quarter by UHC Mapusa,UHC Margao, UHC Vasco and PHC Ponda in collaboration with DH/SDH @ Rs. 1000/- per quarter* 4 UHC =4000*4 QUARTER-16000/-.    (Total 4 Special skin camps PER UHC/PER QUARTER @RS1000/- PER CAMP.)</v>
      </c>
      <c r="J10" s="304"/>
      <c r="K10" s="316"/>
      <c r="L10" s="8"/>
      <c r="M10" s="8"/>
      <c r="N10" s="8"/>
      <c r="O10" s="8"/>
      <c r="P10" s="8"/>
      <c r="Q10" s="8"/>
      <c r="R10" s="8"/>
      <c r="S10" s="8"/>
      <c r="T10" s="8"/>
      <c r="U10" s="8"/>
      <c r="V10" s="8"/>
      <c r="W10" s="8"/>
      <c r="X10" s="8"/>
      <c r="Y10" s="8"/>
      <c r="Z10" s="8"/>
    </row>
    <row r="11" spans="1:26" ht="12.75" customHeight="1">
      <c r="A11" s="42" t="str">
        <f>+'1.SD Facility Based Annex'!A37</f>
        <v>1.1.5.6</v>
      </c>
      <c r="B11" s="42" t="str">
        <f>+'1.SD Facility Based Annex'!B37</f>
        <v>G.2.4</v>
      </c>
      <c r="C11" s="4" t="str">
        <f>+'1.SD Facility Based Annex'!C37</f>
        <v>Support to govt. institutions for RCS</v>
      </c>
      <c r="D11" s="304" t="str">
        <f>+'1.SD Facility Based Annex'!K37</f>
        <v>Per Case</v>
      </c>
      <c r="E11" s="42">
        <f>+'1.SD Facility Based Annex'!L37</f>
        <v>13000</v>
      </c>
      <c r="F11" s="35">
        <f>+'1.SD Facility Based Annex'!M37</f>
        <v>0.13</v>
      </c>
      <c r="G11" s="42">
        <f>+'1.SD Facility Based Annex'!N37</f>
        <v>2</v>
      </c>
      <c r="H11" s="35">
        <f>+'1.SD Facility Based Annex'!O37</f>
        <v>0.26</v>
      </c>
      <c r="I11" s="304" t="str">
        <f>+'1.SD Facility Based Annex'!P37</f>
        <v>Reconstructive surgery for two persons  @ Rs 13000/- each ( Rs 5000/- to GMC ,balance Rs 8000 to the patient in 3 installments 1st installment @ Rs 5000/- and 2nd and 3rd installment @ Rs 1500/-each)</v>
      </c>
      <c r="J11" s="304"/>
      <c r="K11" s="316"/>
      <c r="L11" s="8"/>
      <c r="M11" s="8"/>
      <c r="N11" s="8"/>
      <c r="O11" s="8"/>
      <c r="P11" s="8"/>
      <c r="Q11" s="8"/>
      <c r="R11" s="8"/>
      <c r="S11" s="8"/>
      <c r="T11" s="8"/>
      <c r="U11" s="8"/>
      <c r="V11" s="8"/>
      <c r="W11" s="8"/>
      <c r="X11" s="8"/>
      <c r="Y11" s="8"/>
      <c r="Z11" s="8"/>
    </row>
    <row r="12" spans="1:26" ht="12.75" customHeight="1">
      <c r="A12" s="624">
        <f>'1.SD Facility Based Annex'!A58</f>
        <v>1.2</v>
      </c>
      <c r="B12" s="624"/>
      <c r="C12" s="67" t="str">
        <f>'1.SD Facility Based Annex'!C58</f>
        <v>Beneficiary Compensation/ Allowances</v>
      </c>
      <c r="D12" s="624"/>
      <c r="E12" s="624"/>
      <c r="F12" s="1098"/>
      <c r="G12" s="624"/>
      <c r="H12" s="816">
        <f t="shared" ref="H12:H13" si="0">H13</f>
        <v>0</v>
      </c>
      <c r="I12" s="624"/>
      <c r="J12" s="624"/>
      <c r="K12" s="816">
        <f t="shared" ref="K12:K13" si="1">K13</f>
        <v>0</v>
      </c>
      <c r="L12" s="8"/>
      <c r="M12" s="8"/>
      <c r="N12" s="8"/>
      <c r="O12" s="8"/>
      <c r="P12" s="8"/>
      <c r="Q12" s="8"/>
      <c r="R12" s="8"/>
      <c r="S12" s="8"/>
      <c r="T12" s="8"/>
      <c r="U12" s="8"/>
      <c r="V12" s="8"/>
      <c r="W12" s="8"/>
      <c r="X12" s="8"/>
      <c r="Y12" s="8"/>
      <c r="Z12" s="8"/>
    </row>
    <row r="13" spans="1:26" ht="12.75" customHeight="1">
      <c r="A13" s="78" t="str">
        <f>'1.SD Facility Based Annex'!A76</f>
        <v>1.2.3</v>
      </c>
      <c r="B13" s="78"/>
      <c r="C13" s="78" t="str">
        <f>'1.SD Facility Based Annex'!C76</f>
        <v>Others (including PMSMA, any other)</v>
      </c>
      <c r="D13" s="78"/>
      <c r="E13" s="78"/>
      <c r="F13" s="650"/>
      <c r="G13" s="78"/>
      <c r="H13" s="79">
        <f t="shared" si="0"/>
        <v>0</v>
      </c>
      <c r="I13" s="78"/>
      <c r="J13" s="78"/>
      <c r="K13" s="79">
        <f t="shared" si="1"/>
        <v>0</v>
      </c>
      <c r="L13" s="8"/>
      <c r="M13" s="8"/>
      <c r="N13" s="8"/>
      <c r="O13" s="8"/>
      <c r="P13" s="8"/>
      <c r="Q13" s="8"/>
      <c r="R13" s="8"/>
      <c r="S13" s="8"/>
      <c r="T13" s="8"/>
      <c r="U13" s="8"/>
      <c r="V13" s="8"/>
      <c r="W13" s="8"/>
      <c r="X13" s="8"/>
      <c r="Y13" s="8"/>
      <c r="Z13" s="8"/>
    </row>
    <row r="14" spans="1:26" ht="12.75" customHeight="1">
      <c r="A14" s="42" t="str">
        <f>+'1.SD Facility Based Annex'!A77</f>
        <v>1.2.3.1</v>
      </c>
      <c r="B14" s="42" t="str">
        <f>+'1.SD Facility Based Annex'!B77</f>
        <v>G.2.3</v>
      </c>
      <c r="C14" s="4" t="str">
        <f>+'1.SD Facility Based Annex'!C77</f>
        <v>Welfare  allowance to patients for RCS</v>
      </c>
      <c r="D14" s="304">
        <f>+'1.SD Facility Based Annex'!K77</f>
        <v>0</v>
      </c>
      <c r="E14" s="42">
        <f>+'1.SD Facility Based Annex'!L77</f>
        <v>0</v>
      </c>
      <c r="F14" s="35">
        <f>+'1.SD Facility Based Annex'!M77</f>
        <v>0</v>
      </c>
      <c r="G14" s="42">
        <f>+'1.SD Facility Based Annex'!N77</f>
        <v>0</v>
      </c>
      <c r="H14" s="35">
        <f>+'1.SD Facility Based Annex'!O77</f>
        <v>0</v>
      </c>
      <c r="I14" s="304">
        <f>+'1.SD Facility Based Annex'!P77</f>
        <v>0</v>
      </c>
      <c r="J14" s="304"/>
      <c r="K14" s="316"/>
      <c r="L14" s="8"/>
      <c r="M14" s="8"/>
      <c r="N14" s="8"/>
      <c r="O14" s="8"/>
      <c r="P14" s="8"/>
      <c r="Q14" s="8"/>
      <c r="R14" s="8"/>
      <c r="S14" s="8"/>
      <c r="T14" s="8"/>
      <c r="U14" s="8"/>
      <c r="V14" s="8"/>
      <c r="W14" s="8"/>
      <c r="X14" s="8"/>
      <c r="Y14" s="8"/>
      <c r="Z14" s="8"/>
    </row>
    <row r="15" spans="1:26" ht="12.75" customHeight="1">
      <c r="A15" s="64">
        <f>'2.SD Community Based Annex'!A6</f>
        <v>2</v>
      </c>
      <c r="B15" s="64"/>
      <c r="C15" s="64" t="str">
        <f>'2.SD Community Based Annex'!C6</f>
        <v>Service Delivery - Community Based</v>
      </c>
      <c r="D15" s="64"/>
      <c r="E15" s="64"/>
      <c r="F15" s="201"/>
      <c r="G15" s="64"/>
      <c r="H15" s="65">
        <f t="shared" ref="H15:H17" si="2">H16</f>
        <v>0</v>
      </c>
      <c r="I15" s="64"/>
      <c r="J15" s="64"/>
      <c r="K15" s="65">
        <f t="shared" ref="K15:K17" si="3">K16</f>
        <v>0</v>
      </c>
      <c r="L15" s="8"/>
      <c r="M15" s="8"/>
      <c r="N15" s="8"/>
      <c r="O15" s="8"/>
      <c r="P15" s="8"/>
      <c r="Q15" s="8"/>
      <c r="R15" s="8"/>
      <c r="S15" s="8"/>
      <c r="T15" s="8"/>
      <c r="U15" s="8"/>
      <c r="V15" s="8"/>
      <c r="W15" s="8"/>
      <c r="X15" s="8"/>
      <c r="Y15" s="8"/>
      <c r="Z15" s="8"/>
    </row>
    <row r="16" spans="1:26" ht="12.75" customHeight="1">
      <c r="A16" s="67">
        <f>'2.SD Community Based Annex'!A30</f>
        <v>2.2999999999999998</v>
      </c>
      <c r="B16" s="67"/>
      <c r="C16" s="67" t="str">
        <f>'2.SD Community Based Annex'!C30</f>
        <v xml:space="preserve">Outreach activities </v>
      </c>
      <c r="D16" s="67"/>
      <c r="E16" s="115"/>
      <c r="F16" s="203"/>
      <c r="G16" s="115"/>
      <c r="H16" s="203">
        <f t="shared" si="2"/>
        <v>0</v>
      </c>
      <c r="I16" s="67"/>
      <c r="J16" s="67"/>
      <c r="K16" s="68">
        <f t="shared" si="3"/>
        <v>0</v>
      </c>
      <c r="L16" s="8"/>
      <c r="M16" s="8"/>
      <c r="N16" s="8"/>
      <c r="O16" s="8"/>
      <c r="P16" s="8"/>
      <c r="Q16" s="8"/>
      <c r="R16" s="8"/>
      <c r="S16" s="8"/>
      <c r="T16" s="8"/>
      <c r="U16" s="8"/>
      <c r="V16" s="8"/>
      <c r="W16" s="8"/>
      <c r="X16" s="8"/>
      <c r="Y16" s="8"/>
      <c r="Z16" s="8"/>
    </row>
    <row r="17" spans="1:26" ht="12.75" customHeight="1">
      <c r="A17" s="78" t="str">
        <f>'2.SD Community Based Annex'!A45</f>
        <v>2.3.2</v>
      </c>
      <c r="B17" s="78"/>
      <c r="C17" s="78" t="str">
        <f>'2.SD Community Based Annex'!C45</f>
        <v>Outreach activities for controlling DCPs &amp; NCDs</v>
      </c>
      <c r="D17" s="78"/>
      <c r="E17" s="78"/>
      <c r="F17" s="650"/>
      <c r="G17" s="78"/>
      <c r="H17" s="79">
        <f t="shared" si="2"/>
        <v>0</v>
      </c>
      <c r="I17" s="78"/>
      <c r="J17" s="78"/>
      <c r="K17" s="79">
        <f t="shared" si="3"/>
        <v>0</v>
      </c>
      <c r="L17" s="8"/>
      <c r="M17" s="8"/>
      <c r="N17" s="8"/>
      <c r="O17" s="8"/>
      <c r="P17" s="8"/>
      <c r="Q17" s="8"/>
      <c r="R17" s="8"/>
      <c r="S17" s="8"/>
      <c r="T17" s="8"/>
      <c r="U17" s="8"/>
      <c r="V17" s="8"/>
      <c r="W17" s="8"/>
      <c r="X17" s="8"/>
      <c r="Y17" s="8"/>
      <c r="Z17" s="8"/>
    </row>
    <row r="18" spans="1:26" ht="12.75" customHeight="1">
      <c r="A18" s="42" t="str">
        <f>+'2.SD Community Based Annex'!A47</f>
        <v>2.3.2.2</v>
      </c>
      <c r="B18" s="42" t="str">
        <f>+'2.SD Community Based Annex'!B47</f>
        <v>G.2.5</v>
      </c>
      <c r="C18" s="4" t="str">
        <f>+'2.SD Community Based Annex'!C47</f>
        <v>DPMR: At camps</v>
      </c>
      <c r="D18" s="304">
        <f>+'2.SD Community Based Annex'!K47</f>
        <v>0</v>
      </c>
      <c r="E18" s="42">
        <f>+'2.SD Community Based Annex'!L47</f>
        <v>0</v>
      </c>
      <c r="F18" s="35">
        <f>+'2.SD Community Based Annex'!M47</f>
        <v>0</v>
      </c>
      <c r="G18" s="42">
        <f>+'2.SD Community Based Annex'!N47</f>
        <v>0</v>
      </c>
      <c r="H18" s="35">
        <f>+'2.SD Community Based Annex'!O47</f>
        <v>0</v>
      </c>
      <c r="I18" s="304">
        <f>+'2.SD Community Based Annex'!P47</f>
        <v>0</v>
      </c>
      <c r="J18" s="304"/>
      <c r="K18" s="316"/>
      <c r="L18" s="8"/>
      <c r="M18" s="8"/>
      <c r="N18" s="8"/>
      <c r="O18" s="8"/>
      <c r="P18" s="8"/>
      <c r="Q18" s="8"/>
      <c r="R18" s="8"/>
      <c r="S18" s="8"/>
      <c r="T18" s="8"/>
      <c r="U18" s="8"/>
      <c r="V18" s="8"/>
      <c r="W18" s="8"/>
      <c r="X18" s="8"/>
      <c r="Y18" s="8"/>
      <c r="Z18" s="8"/>
    </row>
    <row r="19" spans="1:26" ht="12.75" customHeight="1">
      <c r="A19" s="64">
        <f>'6.Procurement Annex'!A6</f>
        <v>6</v>
      </c>
      <c r="B19" s="64"/>
      <c r="C19" s="64" t="str">
        <f>'6.Procurement Annex'!C6</f>
        <v>Procurement</v>
      </c>
      <c r="D19" s="64"/>
      <c r="E19" s="64"/>
      <c r="F19" s="201"/>
      <c r="G19" s="64"/>
      <c r="H19" s="65">
        <f>H20+H29</f>
        <v>0.80999920000000003</v>
      </c>
      <c r="I19" s="64"/>
      <c r="J19" s="64"/>
      <c r="K19" s="65">
        <f>K20+K29</f>
        <v>0</v>
      </c>
      <c r="L19" s="8"/>
      <c r="M19" s="8"/>
      <c r="N19" s="8"/>
      <c r="O19" s="8"/>
      <c r="P19" s="8"/>
      <c r="Q19" s="8"/>
      <c r="R19" s="8"/>
      <c r="S19" s="8"/>
      <c r="T19" s="8"/>
      <c r="U19" s="8"/>
      <c r="V19" s="8"/>
      <c r="W19" s="8"/>
      <c r="X19" s="8"/>
      <c r="Y19" s="8"/>
      <c r="Z19" s="8"/>
    </row>
    <row r="20" spans="1:26" ht="12.75" customHeight="1">
      <c r="A20" s="67">
        <f>+'6.Procurement Annex'!A7</f>
        <v>6.1</v>
      </c>
      <c r="B20" s="67"/>
      <c r="C20" s="67" t="str">
        <f>+'6.Procurement Annex'!C7</f>
        <v>Procurement of Equipment</v>
      </c>
      <c r="D20" s="67"/>
      <c r="E20" s="67"/>
      <c r="F20" s="202"/>
      <c r="G20" s="238"/>
      <c r="H20" s="68">
        <f>H21+H24</f>
        <v>0.31000000000000005</v>
      </c>
      <c r="I20" s="67"/>
      <c r="J20" s="67"/>
      <c r="K20" s="68">
        <f>K21+K24</f>
        <v>0</v>
      </c>
      <c r="L20" s="8"/>
      <c r="M20" s="8"/>
      <c r="N20" s="8"/>
      <c r="O20" s="8"/>
      <c r="P20" s="8"/>
      <c r="Q20" s="8"/>
      <c r="R20" s="8"/>
      <c r="S20" s="8"/>
      <c r="T20" s="8"/>
      <c r="U20" s="8"/>
      <c r="V20" s="8"/>
      <c r="W20" s="8"/>
      <c r="X20" s="8"/>
      <c r="Y20" s="8"/>
      <c r="Z20" s="8"/>
    </row>
    <row r="21" spans="1:26" ht="12.75" customHeight="1">
      <c r="A21" s="78" t="str">
        <f>+'6.Procurement Annex'!A8</f>
        <v>6.1.1</v>
      </c>
      <c r="B21" s="78"/>
      <c r="C21" s="78" t="str">
        <f>+'6.Procurement Annex'!C8</f>
        <v>Procurement of Bio-medical Equipment</v>
      </c>
      <c r="D21" s="78"/>
      <c r="E21" s="117"/>
      <c r="F21" s="265"/>
      <c r="G21" s="117"/>
      <c r="H21" s="265">
        <f t="shared" ref="H21:H22" si="4">H22</f>
        <v>0</v>
      </c>
      <c r="I21" s="78"/>
      <c r="J21" s="78"/>
      <c r="K21" s="79">
        <f t="shared" ref="K21:K22" si="5">K22</f>
        <v>0</v>
      </c>
      <c r="L21" s="8"/>
      <c r="M21" s="8"/>
      <c r="N21" s="8"/>
      <c r="O21" s="8"/>
      <c r="P21" s="8"/>
      <c r="Q21" s="8"/>
      <c r="R21" s="8"/>
      <c r="S21" s="8"/>
      <c r="T21" s="8"/>
      <c r="U21" s="8"/>
      <c r="V21" s="8"/>
      <c r="W21" s="8"/>
      <c r="X21" s="8"/>
      <c r="Y21" s="8"/>
      <c r="Z21" s="8"/>
    </row>
    <row r="22" spans="1:26" ht="12.75" customHeight="1">
      <c r="A22" s="268" t="str">
        <f>+'6.Procurement Annex'!A69</f>
        <v>6.1.1.17</v>
      </c>
      <c r="B22" s="268"/>
      <c r="C22" s="268" t="str">
        <f>+'6.Procurement Annex'!C69</f>
        <v>Procurement of bio-medical Equipment: NLEP</v>
      </c>
      <c r="D22" s="290"/>
      <c r="E22" s="268"/>
      <c r="F22" s="311"/>
      <c r="G22" s="268"/>
      <c r="H22" s="311">
        <f t="shared" si="4"/>
        <v>0</v>
      </c>
      <c r="I22" s="290"/>
      <c r="J22" s="290"/>
      <c r="K22" s="272">
        <f t="shared" si="5"/>
        <v>0</v>
      </c>
      <c r="L22" s="8"/>
      <c r="M22" s="8"/>
      <c r="N22" s="8"/>
      <c r="O22" s="8"/>
      <c r="P22" s="8"/>
      <c r="Q22" s="8"/>
      <c r="R22" s="8"/>
      <c r="S22" s="8"/>
      <c r="T22" s="8"/>
      <c r="U22" s="8"/>
      <c r="V22" s="8"/>
      <c r="W22" s="8"/>
      <c r="X22" s="8"/>
      <c r="Y22" s="8"/>
      <c r="Z22" s="8"/>
    </row>
    <row r="23" spans="1:26" ht="12.75" customHeight="1">
      <c r="A23" s="42" t="str">
        <f>+'6.Procurement Annex'!A70</f>
        <v>6.1.1.17.1</v>
      </c>
      <c r="B23" s="42" t="str">
        <f>+'6.Procurement Annex'!B70</f>
        <v>G.1.4</v>
      </c>
      <c r="C23" s="4" t="str">
        <f>+'6.Procurement Annex'!C70</f>
        <v>Equipment</v>
      </c>
      <c r="D23" s="304">
        <f>+'6.Procurement Annex'!K70</f>
        <v>0</v>
      </c>
      <c r="E23" s="42">
        <f>+'6.Procurement Annex'!L70</f>
        <v>0</v>
      </c>
      <c r="F23" s="35">
        <f>+'6.Procurement Annex'!M70</f>
        <v>0</v>
      </c>
      <c r="G23" s="42">
        <f>+'6.Procurement Annex'!N70</f>
        <v>0</v>
      </c>
      <c r="H23" s="35">
        <f>+'6.Procurement Annex'!O70</f>
        <v>0</v>
      </c>
      <c r="I23" s="304">
        <f>+'6.Procurement Annex'!P70</f>
        <v>0</v>
      </c>
      <c r="J23" s="304"/>
      <c r="K23" s="316"/>
      <c r="L23" s="8"/>
      <c r="M23" s="8"/>
      <c r="N23" s="8"/>
      <c r="O23" s="8"/>
      <c r="P23" s="8"/>
      <c r="Q23" s="8"/>
      <c r="R23" s="8"/>
      <c r="S23" s="8"/>
      <c r="T23" s="8"/>
      <c r="U23" s="8"/>
      <c r="V23" s="8"/>
      <c r="W23" s="8"/>
      <c r="X23" s="8"/>
      <c r="Y23" s="8"/>
      <c r="Z23" s="8"/>
    </row>
    <row r="24" spans="1:26" ht="12.75" customHeight="1">
      <c r="A24" s="78" t="str">
        <f>+'6.Procurement Annex'!A105</f>
        <v>6.1.2</v>
      </c>
      <c r="B24" s="78"/>
      <c r="C24" s="78" t="str">
        <f>+'6.Procurement Annex'!C105</f>
        <v xml:space="preserve">Procurement of Other Equipment </v>
      </c>
      <c r="D24" s="78"/>
      <c r="E24" s="117"/>
      <c r="F24" s="265"/>
      <c r="G24" s="117"/>
      <c r="H24" s="265">
        <f>H25</f>
        <v>0.31000000000000005</v>
      </c>
      <c r="I24" s="78"/>
      <c r="J24" s="78"/>
      <c r="K24" s="79">
        <f>K25</f>
        <v>0</v>
      </c>
      <c r="L24" s="8"/>
      <c r="M24" s="8"/>
      <c r="N24" s="8"/>
      <c r="O24" s="8"/>
      <c r="P24" s="8"/>
      <c r="Q24" s="8"/>
      <c r="R24" s="8"/>
      <c r="S24" s="8"/>
      <c r="T24" s="8"/>
      <c r="U24" s="8"/>
      <c r="V24" s="8"/>
      <c r="W24" s="8"/>
      <c r="X24" s="8"/>
      <c r="Y24" s="8"/>
      <c r="Z24" s="8"/>
    </row>
    <row r="25" spans="1:26" ht="12.75" customHeight="1">
      <c r="A25" s="268" t="str">
        <f>+'6.Procurement Annex'!A117</f>
        <v>6.1.2.3</v>
      </c>
      <c r="B25" s="268"/>
      <c r="C25" s="268" t="str">
        <f>+'6.Procurement Annex'!C117</f>
        <v>Procurement of other equipment: NLEP</v>
      </c>
      <c r="D25" s="290"/>
      <c r="E25" s="268"/>
      <c r="F25" s="311"/>
      <c r="G25" s="268"/>
      <c r="H25" s="311">
        <f>SUM(H26:H28)</f>
        <v>0.31000000000000005</v>
      </c>
      <c r="I25" s="290"/>
      <c r="J25" s="290"/>
      <c r="K25" s="272">
        <f>SUM(K26:K28)</f>
        <v>0</v>
      </c>
      <c r="L25" s="8"/>
      <c r="M25" s="8"/>
      <c r="N25" s="8"/>
      <c r="O25" s="8"/>
      <c r="P25" s="8"/>
      <c r="Q25" s="8"/>
      <c r="R25" s="8"/>
      <c r="S25" s="8"/>
      <c r="T25" s="8"/>
      <c r="U25" s="8"/>
      <c r="V25" s="8"/>
      <c r="W25" s="8"/>
      <c r="X25" s="8"/>
      <c r="Y25" s="8"/>
      <c r="Z25" s="8"/>
    </row>
    <row r="26" spans="1:26" ht="12.75" customHeight="1">
      <c r="A26" s="42" t="str">
        <f>+'6.Procurement Annex'!A118</f>
        <v>6.1.2.3.1</v>
      </c>
      <c r="B26" s="42" t="str">
        <f>+'6.Procurement Annex'!B118</f>
        <v>G.2.1</v>
      </c>
      <c r="C26" s="4" t="str">
        <f>+'6.Procurement Annex'!C118</f>
        <v>MCR</v>
      </c>
      <c r="D26" s="304" t="str">
        <f>+'6.Procurement Annex'!K118</f>
        <v>Per Case</v>
      </c>
      <c r="E26" s="42">
        <f>+'6.Procurement Annex'!L118</f>
        <v>400</v>
      </c>
      <c r="F26" s="35">
        <f>+'6.Procurement Annex'!M118</f>
        <v>4.0000000000000001E-3</v>
      </c>
      <c r="G26" s="42">
        <f>+'6.Procurement Annex'!N118</f>
        <v>40</v>
      </c>
      <c r="H26" s="35">
        <f>+'6.Procurement Annex'!O118</f>
        <v>0.16</v>
      </c>
      <c r="I26" s="304" t="str">
        <f>+'6.Procurement Annex'!P118</f>
        <v>Continued activity: 
Purchase of 40 MCR footwear for leprosy patients @ Rs 400/- per pair</v>
      </c>
      <c r="J26" s="304"/>
      <c r="K26" s="316"/>
      <c r="L26" s="8"/>
      <c r="M26" s="8"/>
      <c r="N26" s="8"/>
      <c r="O26" s="8"/>
      <c r="P26" s="8"/>
      <c r="Q26" s="8"/>
      <c r="R26" s="8"/>
      <c r="S26" s="8"/>
      <c r="T26" s="8"/>
      <c r="U26" s="8"/>
      <c r="V26" s="8"/>
      <c r="W26" s="8"/>
      <c r="X26" s="8"/>
      <c r="Y26" s="8"/>
      <c r="Z26" s="8"/>
    </row>
    <row r="27" spans="1:26" ht="12.75" customHeight="1">
      <c r="A27" s="42" t="str">
        <f>+'6.Procurement Annex'!A119</f>
        <v>6.1.2.3.2</v>
      </c>
      <c r="B27" s="42" t="str">
        <f>+'6.Procurement Annex'!B119</f>
        <v>G.2.2</v>
      </c>
      <c r="C27" s="4" t="str">
        <f>+'6.Procurement Annex'!C119</f>
        <v>Aids/Appliance</v>
      </c>
      <c r="D27" s="304" t="str">
        <f>+'6.Procurement Annex'!K119</f>
        <v>Per Annum</v>
      </c>
      <c r="E27" s="42">
        <f>+'6.Procurement Annex'!L119</f>
        <v>1250</v>
      </c>
      <c r="F27" s="35">
        <f>+'6.Procurement Annex'!M119</f>
        <v>1.2500000000000001E-2</v>
      </c>
      <c r="G27" s="42">
        <f>+'6.Procurement Annex'!N119</f>
        <v>12</v>
      </c>
      <c r="H27" s="35">
        <f>+'6.Procurement Annex'!O119</f>
        <v>0.15000000000000002</v>
      </c>
      <c r="I27" s="304" t="str">
        <f>+'6.Procurement Annex'!P119</f>
        <v xml:space="preserve">Continued activity: 
Purchase of lab reagents, acid for BIMI, Splint in DPMR for laboratory use @ Rs 1250/- per month </v>
      </c>
      <c r="J27" s="304"/>
      <c r="K27" s="316"/>
      <c r="L27" s="8"/>
      <c r="M27" s="8"/>
      <c r="N27" s="8"/>
      <c r="O27" s="8"/>
      <c r="P27" s="8"/>
      <c r="Q27" s="8"/>
      <c r="R27" s="8"/>
      <c r="S27" s="8"/>
      <c r="T27" s="8"/>
      <c r="U27" s="8"/>
      <c r="V27" s="8"/>
      <c r="W27" s="8"/>
      <c r="X27" s="8"/>
      <c r="Y27" s="8"/>
      <c r="Z27" s="8"/>
    </row>
    <row r="28" spans="1:26" ht="12.75" customHeight="1">
      <c r="A28" s="42" t="str">
        <f>+'6.Procurement Annex'!A120</f>
        <v>6.1.2.3.3</v>
      </c>
      <c r="B28" s="42"/>
      <c r="C28" s="4" t="str">
        <f>+'6.Procurement Annex'!C120</f>
        <v>Any other equipment (please specify)</v>
      </c>
      <c r="D28" s="304">
        <f>+'6.Procurement Annex'!K120</f>
        <v>0</v>
      </c>
      <c r="E28" s="42">
        <f>+'6.Procurement Annex'!L120</f>
        <v>0</v>
      </c>
      <c r="F28" s="35">
        <f>+'6.Procurement Annex'!M120</f>
        <v>0</v>
      </c>
      <c r="G28" s="42">
        <f>+'6.Procurement Annex'!N120</f>
        <v>0</v>
      </c>
      <c r="H28" s="35">
        <f>+'6.Procurement Annex'!O120</f>
        <v>0</v>
      </c>
      <c r="I28" s="304">
        <f>+'6.Procurement Annex'!P120</f>
        <v>0</v>
      </c>
      <c r="J28" s="304"/>
      <c r="K28" s="316"/>
      <c r="L28" s="8"/>
      <c r="M28" s="8"/>
      <c r="N28" s="8"/>
      <c r="O28" s="8"/>
      <c r="P28" s="8"/>
      <c r="Q28" s="8"/>
      <c r="R28" s="8"/>
      <c r="S28" s="8"/>
      <c r="T28" s="8"/>
      <c r="U28" s="8"/>
      <c r="V28" s="8"/>
      <c r="W28" s="8"/>
      <c r="X28" s="8"/>
      <c r="Y28" s="8"/>
      <c r="Z28" s="8"/>
    </row>
    <row r="29" spans="1:26" ht="12.75" customHeight="1">
      <c r="A29" s="67">
        <f>+'6.Procurement Annex'!A141</f>
        <v>6.2</v>
      </c>
      <c r="B29" s="67"/>
      <c r="C29" s="67" t="str">
        <f>+'6.Procurement Annex'!C141</f>
        <v xml:space="preserve">Procurement of Drugs and supplies </v>
      </c>
      <c r="D29" s="67"/>
      <c r="E29" s="67"/>
      <c r="F29" s="202"/>
      <c r="G29" s="67"/>
      <c r="H29" s="68">
        <f>H30</f>
        <v>0.49999919999999998</v>
      </c>
      <c r="I29" s="67"/>
      <c r="J29" s="67"/>
      <c r="K29" s="68">
        <f>K30</f>
        <v>0</v>
      </c>
      <c r="L29" s="8"/>
      <c r="M29" s="8"/>
      <c r="N29" s="8"/>
      <c r="O29" s="8"/>
      <c r="P29" s="8"/>
      <c r="Q29" s="8"/>
      <c r="R29" s="8"/>
      <c r="S29" s="8"/>
      <c r="T29" s="8"/>
      <c r="U29" s="8"/>
      <c r="V29" s="8"/>
      <c r="W29" s="8"/>
      <c r="X29" s="8"/>
      <c r="Y29" s="8"/>
      <c r="Z29" s="8"/>
    </row>
    <row r="30" spans="1:26" ht="12.75" customHeight="1">
      <c r="A30" s="78" t="str">
        <f>+'6.Procurement Annex'!A219</f>
        <v>6.2.13</v>
      </c>
      <c r="B30" s="78"/>
      <c r="C30" s="78" t="str">
        <f>+'6.Procurement Annex'!C219</f>
        <v>Drugs &amp; supplies for NLEP</v>
      </c>
      <c r="D30" s="78"/>
      <c r="E30" s="117"/>
      <c r="F30" s="265"/>
      <c r="G30" s="117"/>
      <c r="H30" s="265">
        <f>SUM(H31:H32)</f>
        <v>0.49999919999999998</v>
      </c>
      <c r="I30" s="78"/>
      <c r="J30" s="78"/>
      <c r="K30" s="79">
        <f>SUM(K31:K32)</f>
        <v>0</v>
      </c>
      <c r="L30" s="8"/>
      <c r="M30" s="8"/>
      <c r="N30" s="8"/>
      <c r="O30" s="8"/>
      <c r="P30" s="8"/>
      <c r="Q30" s="8"/>
      <c r="R30" s="8"/>
      <c r="S30" s="8"/>
      <c r="T30" s="8"/>
      <c r="U30" s="8"/>
      <c r="V30" s="8"/>
      <c r="W30" s="8"/>
      <c r="X30" s="8"/>
      <c r="Y30" s="8"/>
      <c r="Z30" s="8"/>
    </row>
    <row r="31" spans="1:26" ht="12.75" customHeight="1">
      <c r="A31" s="42" t="str">
        <f>+'6.Procurement Annex'!A220</f>
        <v>6.2.13.1</v>
      </c>
      <c r="B31" s="42" t="str">
        <f>+'6.Procurement Annex'!B220</f>
        <v>G.1.4</v>
      </c>
      <c r="C31" s="4" t="str">
        <f>+'6.Procurement Annex'!C220</f>
        <v>Supportive drugs, lab. Reagents</v>
      </c>
      <c r="D31" s="304" t="str">
        <f>+'6.Procurement Annex'!K220</f>
        <v>Per Annum</v>
      </c>
      <c r="E31" s="42">
        <f>+'6.Procurement Annex'!L220</f>
        <v>4166.66</v>
      </c>
      <c r="F31" s="35">
        <f>+'6.Procurement Annex'!M220</f>
        <v>4.1666599999999998E-2</v>
      </c>
      <c r="G31" s="42">
        <f>+'6.Procurement Annex'!N220</f>
        <v>12</v>
      </c>
      <c r="H31" s="35">
        <f>+'6.Procurement Annex'!O220</f>
        <v>0.49999919999999998</v>
      </c>
      <c r="I31" s="304" t="str">
        <f>+'6.Procurement Annex'!P220</f>
        <v>Continued activity: 
Purchase of supportive drugs and medicies such as Candid oninment 20gm, Tab. Shekal, Tab. Supradyn, Tab. Neurobion , Puninice stone, Neem oil, Betadine onitment, gauze swab, micropore tape @ Rs 4167/- per month</v>
      </c>
      <c r="J31" s="304"/>
      <c r="K31" s="316"/>
      <c r="L31" s="8"/>
      <c r="M31" s="8"/>
      <c r="N31" s="8"/>
      <c r="O31" s="8"/>
      <c r="P31" s="8"/>
      <c r="Q31" s="8"/>
      <c r="R31" s="8"/>
      <c r="S31" s="8"/>
      <c r="T31" s="8"/>
      <c r="U31" s="8"/>
      <c r="V31" s="8"/>
      <c r="W31" s="8"/>
      <c r="X31" s="8"/>
      <c r="Y31" s="8"/>
      <c r="Z31" s="8"/>
    </row>
    <row r="32" spans="1:26" ht="12.75" customHeight="1">
      <c r="A32" s="42" t="str">
        <f>+'6.Procurement Annex'!A221</f>
        <v>6.2.13.2</v>
      </c>
      <c r="B32" s="42"/>
      <c r="C32" s="4" t="str">
        <f>+'6.Procurement Annex'!C221</f>
        <v>Any other drugs &amp; supplies (please specify)</v>
      </c>
      <c r="D32" s="304">
        <f>+'6.Procurement Annex'!K221</f>
        <v>0</v>
      </c>
      <c r="E32" s="42">
        <f>+'6.Procurement Annex'!L221</f>
        <v>0</v>
      </c>
      <c r="F32" s="35">
        <f>+'6.Procurement Annex'!M221</f>
        <v>0</v>
      </c>
      <c r="G32" s="42">
        <f>+'6.Procurement Annex'!N221</f>
        <v>0</v>
      </c>
      <c r="H32" s="35">
        <f>+'6.Procurement Annex'!O221</f>
        <v>0</v>
      </c>
      <c r="I32" s="304">
        <f>+'6.Procurement Annex'!P221</f>
        <v>0</v>
      </c>
      <c r="J32" s="304"/>
      <c r="K32" s="316"/>
      <c r="L32" s="8"/>
      <c r="M32" s="8"/>
      <c r="N32" s="8"/>
      <c r="O32" s="8"/>
      <c r="P32" s="8"/>
      <c r="Q32" s="8"/>
      <c r="R32" s="8"/>
      <c r="S32" s="8"/>
      <c r="T32" s="8"/>
      <c r="U32" s="8"/>
      <c r="V32" s="8"/>
      <c r="W32" s="8"/>
      <c r="X32" s="8"/>
      <c r="Y32" s="8"/>
      <c r="Z32" s="8"/>
    </row>
    <row r="33" spans="1:26" ht="12.75" customHeight="1">
      <c r="A33" s="64">
        <f>'9.Training Annex'!A6</f>
        <v>9</v>
      </c>
      <c r="B33" s="64"/>
      <c r="C33" s="64" t="str">
        <f>'9.Training Annex'!C6</f>
        <v>Training</v>
      </c>
      <c r="D33" s="64"/>
      <c r="E33" s="64"/>
      <c r="F33" s="201"/>
      <c r="G33" s="64"/>
      <c r="H33" s="65">
        <f t="shared" ref="H33:H34" si="6">H34</f>
        <v>1.74</v>
      </c>
      <c r="I33" s="64"/>
      <c r="J33" s="64"/>
      <c r="K33" s="65">
        <f t="shared" ref="K33:K34" si="7">K34</f>
        <v>0</v>
      </c>
      <c r="L33" s="8"/>
      <c r="M33" s="8"/>
      <c r="N33" s="8"/>
      <c r="O33" s="8"/>
      <c r="P33" s="8"/>
      <c r="Q33" s="8"/>
      <c r="R33" s="8"/>
      <c r="S33" s="8"/>
      <c r="T33" s="8"/>
      <c r="U33" s="8"/>
      <c r="V33" s="8"/>
      <c r="W33" s="8"/>
      <c r="X33" s="8"/>
      <c r="Y33" s="8"/>
      <c r="Z33" s="8"/>
    </row>
    <row r="34" spans="1:26" ht="12.75" customHeight="1">
      <c r="A34" s="67">
        <f>'9.Training Annex'!A6</f>
        <v>9</v>
      </c>
      <c r="B34" s="67"/>
      <c r="C34" s="67" t="str">
        <f>'9.Training Annex'!C6</f>
        <v>Training</v>
      </c>
      <c r="D34" s="110"/>
      <c r="E34" s="113"/>
      <c r="F34" s="669"/>
      <c r="G34" s="113"/>
      <c r="H34" s="203">
        <f t="shared" si="6"/>
        <v>1.74</v>
      </c>
      <c r="I34" s="110"/>
      <c r="J34" s="110"/>
      <c r="K34" s="68">
        <f t="shared" si="7"/>
        <v>0</v>
      </c>
      <c r="L34" s="8"/>
      <c r="M34" s="8"/>
      <c r="N34" s="8"/>
      <c r="O34" s="8"/>
      <c r="P34" s="8"/>
      <c r="Q34" s="8"/>
      <c r="R34" s="8"/>
      <c r="S34" s="8"/>
      <c r="T34" s="8"/>
      <c r="U34" s="8"/>
      <c r="V34" s="8"/>
      <c r="W34" s="8"/>
      <c r="X34" s="8"/>
      <c r="Y34" s="8"/>
      <c r="Z34" s="8"/>
    </row>
    <row r="35" spans="1:26" ht="12.75" customHeight="1">
      <c r="A35" s="78" t="str">
        <f>'9.Training Annex'!A171</f>
        <v>9.5.13</v>
      </c>
      <c r="B35" s="78"/>
      <c r="C35" s="78" t="str">
        <f>'9.Training Annex'!C171</f>
        <v>Trainings under NLEP</v>
      </c>
      <c r="D35" s="204"/>
      <c r="E35" s="116"/>
      <c r="F35" s="652"/>
      <c r="G35" s="117"/>
      <c r="H35" s="265">
        <f>H36+H37</f>
        <v>1.74</v>
      </c>
      <c r="I35" s="204"/>
      <c r="J35" s="78"/>
      <c r="K35" s="79">
        <f>K36+K37</f>
        <v>0</v>
      </c>
      <c r="L35" s="8"/>
      <c r="M35" s="8"/>
      <c r="N35" s="8"/>
      <c r="O35" s="8"/>
      <c r="P35" s="8"/>
      <c r="Q35" s="8"/>
      <c r="R35" s="8"/>
      <c r="S35" s="8"/>
      <c r="T35" s="8"/>
      <c r="U35" s="8"/>
      <c r="V35" s="8"/>
      <c r="W35" s="8"/>
      <c r="X35" s="8"/>
      <c r="Y35" s="8"/>
      <c r="Z35" s="8"/>
    </row>
    <row r="36" spans="1:26" ht="12.75" customHeight="1">
      <c r="A36" s="42" t="str">
        <f>+'9.Training Annex'!A172</f>
        <v>9.5.13.1</v>
      </c>
      <c r="B36" s="42" t="str">
        <f>+'9.Training Annex'!B172</f>
        <v>G.3.1</v>
      </c>
      <c r="C36" s="4" t="str">
        <f>+'9.Training Annex'!C172</f>
        <v>Capacity building under NLEP</v>
      </c>
      <c r="D36" s="304" t="str">
        <f>+'9.Training Annex'!K172</f>
        <v>Per Person</v>
      </c>
      <c r="E36" s="42">
        <f>+'9.Training Annex'!L172</f>
        <v>800</v>
      </c>
      <c r="F36" s="35">
        <f>+'9.Training Annex'!M172</f>
        <v>8.0000000000000002E-3</v>
      </c>
      <c r="G36" s="716">
        <f>+'9.Training Annex'!N172</f>
        <v>155</v>
      </c>
      <c r="H36" s="35">
        <f>+'9.Training Annex'!O172</f>
        <v>1.24</v>
      </c>
      <c r="I36" s="304" t="str">
        <f>+'9.Training Annex'!P172</f>
        <v>Training of PHC/UHC.CHC 20-21 1) Medical Officers,health supervisors/LHV/PHN/EE, Health workers/ MPHW's (M/F), Pharmacist under NLEP
One day refreshers training for Medical Officers 40 participants @ Rs 800/- per head Rs 32,000/-, One day training of health supervisors/LHV/PHN/EE 40 participants @ Rs 600 per head Rs 24,000/-, One day  refresher of training  appointed health worker MPHW'S(M/F) 40 participants @ Rs 600 per head Rs 24,000/-, One day training of Pharmacist  35 participants @ Rs 600 per head Rs 21000/-</v>
      </c>
      <c r="J36" s="304"/>
      <c r="K36" s="316"/>
      <c r="L36" s="8"/>
      <c r="M36" s="8"/>
      <c r="N36" s="8"/>
      <c r="O36" s="8"/>
      <c r="P36" s="8"/>
      <c r="Q36" s="8"/>
      <c r="R36" s="8"/>
      <c r="S36" s="8"/>
      <c r="T36" s="8"/>
      <c r="U36" s="8"/>
      <c r="V36" s="8"/>
      <c r="W36" s="8"/>
      <c r="X36" s="8"/>
      <c r="Y36" s="8"/>
      <c r="Z36" s="8"/>
    </row>
    <row r="37" spans="1:26" ht="12.75" customHeight="1">
      <c r="A37" s="42" t="str">
        <f>+'9.Training Annex'!A173</f>
        <v>9.5.13.2</v>
      </c>
      <c r="B37" s="42"/>
      <c r="C37" s="4" t="str">
        <f>+'9.Training Annex'!C173</f>
        <v>Any other (please specify)</v>
      </c>
      <c r="D37" s="304" t="str">
        <f>+'9.Training Annex'!K173</f>
        <v>Per Person</v>
      </c>
      <c r="E37" s="42">
        <f>+'9.Training Annex'!L173</f>
        <v>100</v>
      </c>
      <c r="F37" s="35">
        <f>+'9.Training Annex'!M173</f>
        <v>1E-3</v>
      </c>
      <c r="G37" s="35">
        <f>+'9.Training Annex'!N173</f>
        <v>500</v>
      </c>
      <c r="H37" s="35">
        <f>+'9.Training Annex'!O173</f>
        <v>0.5</v>
      </c>
      <c r="I37" s="304" t="str">
        <f>+'9.Training Annex'!P173</f>
        <v>Continued activity:
Half day sensitization training and  orientation of  500 Anganwadi workers in disease presentationand management, DPMR and leprosy scenario in Goa @ Rs 50,000/-</v>
      </c>
      <c r="J37" s="304"/>
      <c r="K37" s="316"/>
      <c r="L37" s="8"/>
      <c r="M37" s="8"/>
      <c r="N37" s="8"/>
      <c r="O37" s="8"/>
      <c r="P37" s="8"/>
      <c r="Q37" s="8"/>
      <c r="R37" s="8"/>
      <c r="S37" s="8"/>
      <c r="T37" s="8"/>
      <c r="U37" s="8"/>
      <c r="V37" s="8"/>
      <c r="W37" s="8"/>
      <c r="X37" s="8"/>
      <c r="Y37" s="8"/>
      <c r="Z37" s="8"/>
    </row>
    <row r="38" spans="1:26" ht="12.75" customHeight="1">
      <c r="A38" s="64">
        <f>'10.Review Research &amp; Surveillen'!A6</f>
        <v>10</v>
      </c>
      <c r="B38" s="64">
        <f>'10.Review Research &amp; Surveillen'!B6</f>
        <v>0</v>
      </c>
      <c r="C38" s="64" t="str">
        <f>'10.Review Research &amp; Surveillen'!C6</f>
        <v>Reviews, Research, Surveys and Surveillance</v>
      </c>
      <c r="D38" s="64"/>
      <c r="E38" s="64"/>
      <c r="F38" s="201"/>
      <c r="G38" s="64"/>
      <c r="H38" s="65">
        <f t="shared" ref="H38:H39" si="8">H39</f>
        <v>0</v>
      </c>
      <c r="I38" s="64"/>
      <c r="J38" s="64"/>
      <c r="K38" s="65">
        <f t="shared" ref="K38:K39" si="9">K39</f>
        <v>0</v>
      </c>
      <c r="L38" s="8"/>
      <c r="M38" s="8"/>
      <c r="N38" s="8"/>
      <c r="O38" s="8"/>
      <c r="P38" s="8"/>
      <c r="Q38" s="8"/>
      <c r="R38" s="8"/>
      <c r="S38" s="8"/>
      <c r="T38" s="8"/>
      <c r="U38" s="8"/>
      <c r="V38" s="8"/>
      <c r="W38" s="8"/>
      <c r="X38" s="8"/>
      <c r="Y38" s="8"/>
      <c r="Z38" s="8"/>
    </row>
    <row r="39" spans="1:26" ht="12.75" customHeight="1">
      <c r="A39" s="67" t="str">
        <f>'10.Review Research &amp; Surveillen'!A55</f>
        <v>10.4.9</v>
      </c>
      <c r="B39" s="67">
        <f>'10.Review Research &amp; Surveillen'!B55</f>
        <v>0</v>
      </c>
      <c r="C39" s="67" t="str">
        <f>'10.Review Research &amp; Surveillen'!C55</f>
        <v>Sub-national Disease Free Certification</v>
      </c>
      <c r="D39" s="110"/>
      <c r="E39" s="113"/>
      <c r="F39" s="669"/>
      <c r="G39" s="113"/>
      <c r="H39" s="203">
        <f t="shared" si="8"/>
        <v>0</v>
      </c>
      <c r="I39" s="110"/>
      <c r="J39" s="110"/>
      <c r="K39" s="68">
        <f t="shared" si="9"/>
        <v>0</v>
      </c>
      <c r="L39" s="8"/>
      <c r="M39" s="8"/>
      <c r="N39" s="8"/>
      <c r="O39" s="8"/>
      <c r="P39" s="8"/>
      <c r="Q39" s="8"/>
      <c r="R39" s="8"/>
      <c r="S39" s="8"/>
      <c r="T39" s="8"/>
      <c r="U39" s="8"/>
      <c r="V39" s="8"/>
      <c r="W39" s="8"/>
      <c r="X39" s="8"/>
      <c r="Y39" s="8"/>
      <c r="Z39" s="8"/>
    </row>
    <row r="40" spans="1:26" ht="12.75" customHeight="1">
      <c r="A40" s="42" t="str">
        <f>'10.Review Research &amp; Surveillen'!A57</f>
        <v>10.5.2</v>
      </c>
      <c r="B40" s="42">
        <f>'10.Review Research &amp; Surveillen'!B57</f>
        <v>0</v>
      </c>
      <c r="C40" s="42" t="str">
        <f>'10.Review Research &amp; Surveillen'!C57</f>
        <v>Leprosy</v>
      </c>
      <c r="D40" s="304">
        <f>'10.Review Research &amp; Surveillen'!K57</f>
        <v>0</v>
      </c>
      <c r="E40" s="689">
        <f>'10.Review Research &amp; Surveillen'!L57</f>
        <v>0</v>
      </c>
      <c r="F40" s="316">
        <f>'10.Review Research &amp; Surveillen'!M57</f>
        <v>0</v>
      </c>
      <c r="G40" s="127">
        <f>'10.Review Research &amp; Surveillen'!N57</f>
        <v>0</v>
      </c>
      <c r="H40" s="316">
        <f>'10.Review Research &amp; Surveillen'!O57</f>
        <v>0</v>
      </c>
      <c r="I40" s="304">
        <f>'10.Review Research &amp; Surveillen'!P57</f>
        <v>0</v>
      </c>
      <c r="J40" s="304"/>
      <c r="K40" s="316"/>
      <c r="L40" s="8"/>
      <c r="M40" s="8"/>
      <c r="N40" s="8"/>
      <c r="O40" s="8"/>
      <c r="P40" s="8"/>
      <c r="Q40" s="8"/>
      <c r="R40" s="8"/>
      <c r="S40" s="8"/>
      <c r="T40" s="8"/>
      <c r="U40" s="8"/>
      <c r="V40" s="8"/>
      <c r="W40" s="8"/>
      <c r="X40" s="8"/>
      <c r="Y40" s="8"/>
      <c r="Z40" s="8"/>
    </row>
    <row r="41" spans="1:26" ht="12.75" customHeight="1">
      <c r="A41" s="64">
        <f>'11.IEC-BCC Annex'!A6</f>
        <v>11</v>
      </c>
      <c r="B41" s="64"/>
      <c r="C41" s="64" t="str">
        <f>'11.IEC-BCC Annex'!C6</f>
        <v>IEC/BCC</v>
      </c>
      <c r="D41" s="64"/>
      <c r="E41" s="64"/>
      <c r="F41" s="201"/>
      <c r="G41" s="64"/>
      <c r="H41" s="65">
        <f>H42</f>
        <v>2.6498999999999997</v>
      </c>
      <c r="I41" s="64"/>
      <c r="J41" s="64"/>
      <c r="K41" s="65">
        <f>K42</f>
        <v>0</v>
      </c>
      <c r="L41" s="8"/>
      <c r="M41" s="8"/>
      <c r="N41" s="8"/>
      <c r="O41" s="8"/>
      <c r="P41" s="8"/>
      <c r="Q41" s="8"/>
      <c r="R41" s="8"/>
      <c r="S41" s="8"/>
      <c r="T41" s="8"/>
      <c r="U41" s="8"/>
      <c r="V41" s="8"/>
      <c r="W41" s="8"/>
      <c r="X41" s="8"/>
      <c r="Y41" s="8"/>
      <c r="Z41" s="8"/>
    </row>
    <row r="42" spans="1:26" ht="12.75" customHeight="1">
      <c r="A42" s="67">
        <f>'11.IEC-BCC Annex'!A61</f>
        <v>11.16</v>
      </c>
      <c r="B42" s="67"/>
      <c r="C42" s="67" t="str">
        <f>'11.IEC-BCC Annex'!C61</f>
        <v>IEC/BCC activities under NLEP</v>
      </c>
      <c r="D42" s="67"/>
      <c r="E42" s="115"/>
      <c r="F42" s="203"/>
      <c r="G42" s="115"/>
      <c r="H42" s="203">
        <f>H43+H44</f>
        <v>2.6498999999999997</v>
      </c>
      <c r="I42" s="67"/>
      <c r="J42" s="67"/>
      <c r="K42" s="68">
        <f>K43+K44</f>
        <v>0</v>
      </c>
      <c r="L42" s="8"/>
      <c r="M42" s="8"/>
      <c r="N42" s="8"/>
      <c r="O42" s="8"/>
      <c r="P42" s="8"/>
      <c r="Q42" s="8"/>
      <c r="R42" s="8"/>
      <c r="S42" s="8"/>
      <c r="T42" s="8"/>
      <c r="U42" s="8"/>
      <c r="V42" s="8"/>
      <c r="W42" s="8"/>
      <c r="X42" s="8"/>
      <c r="Y42" s="8"/>
      <c r="Z42" s="8"/>
    </row>
    <row r="43" spans="1:26" ht="12.75" customHeight="1">
      <c r="A43" s="42" t="str">
        <f>+'11.IEC-BCC Annex'!A62</f>
        <v>11.16.1</v>
      </c>
      <c r="B43" s="42" t="str">
        <f>+'11.IEC-BCC Annex'!B62</f>
        <v>B.10.6.10</v>
      </c>
      <c r="C43" s="4" t="str">
        <f>+'11.IEC-BCC Annex'!C62</f>
        <v>IEC/BCC: Mass media, Outdoor media, Rural media, Advocacy media for NLEP</v>
      </c>
      <c r="D43" s="304" t="str">
        <f>+'11.IEC-BCC Annex'!K62</f>
        <v>Per Activity</v>
      </c>
      <c r="E43" s="42">
        <f>+'11.IEC-BCC Annex'!L62</f>
        <v>8030</v>
      </c>
      <c r="F43" s="35">
        <f>+'11.IEC-BCC Annex'!M62</f>
        <v>8.0299999999999996E-2</v>
      </c>
      <c r="G43" s="42">
        <f>+'11.IEC-BCC Annex'!N62</f>
        <v>33</v>
      </c>
      <c r="H43" s="35">
        <f>+'11.IEC-BCC Annex'!O62</f>
        <v>2.6498999999999997</v>
      </c>
      <c r="I43" s="304" t="str">
        <f>+'11.IEC-BCC Annex'!P62</f>
        <v>IEC for 01 Activity for Sparsh- Leprosy Awarness Campaign (Anti Leprosy Forthnight) (@Rs 3500/(Rs 2000/-for inaugral day ie 30th Jan and Rs 1500/- for IEC activity for 33 centres) for conducting of IEC activity.
Printing work is considered as a part of IEC activity (as per ROP 2019-20) hence amount of Rs.149500/- is included under this head for printing of banners, flex boards and IEC leaflets to be distributed at the Primary Health Centres, District and Sub District Hospitals.</v>
      </c>
      <c r="J43" s="304"/>
      <c r="K43" s="316"/>
      <c r="L43" s="8"/>
      <c r="M43" s="8"/>
      <c r="N43" s="8"/>
      <c r="O43" s="8"/>
      <c r="P43" s="8"/>
      <c r="Q43" s="8"/>
      <c r="R43" s="8"/>
      <c r="S43" s="8"/>
      <c r="T43" s="8"/>
      <c r="U43" s="8"/>
      <c r="V43" s="8"/>
      <c r="W43" s="8"/>
      <c r="X43" s="8"/>
      <c r="Y43" s="8"/>
      <c r="Z43" s="8"/>
    </row>
    <row r="44" spans="1:26" ht="12.75" customHeight="1">
      <c r="A44" s="42" t="str">
        <f>+'11.IEC-BCC Annex'!A63</f>
        <v>11.16.2</v>
      </c>
      <c r="B44" s="42"/>
      <c r="C44" s="4" t="str">
        <f>+'11.IEC-BCC Annex'!C63</f>
        <v>Any other IEC/BCC activities (please specify)</v>
      </c>
      <c r="D44" s="304">
        <f>+'11.IEC-BCC Annex'!K63</f>
        <v>0</v>
      </c>
      <c r="E44" s="42">
        <f>+'11.IEC-BCC Annex'!L63</f>
        <v>0</v>
      </c>
      <c r="F44" s="35">
        <f>+'11.IEC-BCC Annex'!M63</f>
        <v>0</v>
      </c>
      <c r="G44" s="42">
        <f>+'11.IEC-BCC Annex'!N63</f>
        <v>0</v>
      </c>
      <c r="H44" s="35">
        <f>+'11.IEC-BCC Annex'!O63</f>
        <v>0</v>
      </c>
      <c r="I44" s="304">
        <f>+'11.IEC-BCC Annex'!P63</f>
        <v>0</v>
      </c>
      <c r="J44" s="304"/>
      <c r="K44" s="316"/>
      <c r="L44" s="8"/>
      <c r="M44" s="8"/>
      <c r="N44" s="8"/>
      <c r="O44" s="8"/>
      <c r="P44" s="8"/>
      <c r="Q44" s="8"/>
      <c r="R44" s="8"/>
      <c r="S44" s="8"/>
      <c r="T44" s="8"/>
      <c r="U44" s="8"/>
      <c r="V44" s="8"/>
      <c r="W44" s="8"/>
      <c r="X44" s="8"/>
      <c r="Y44" s="8"/>
      <c r="Z44" s="8"/>
    </row>
    <row r="45" spans="1:26" ht="12.75" customHeight="1">
      <c r="A45" s="64">
        <f>'12.Printing Annex'!A6</f>
        <v>12</v>
      </c>
      <c r="B45" s="64"/>
      <c r="C45" s="64" t="str">
        <f>'12.Printing Annex'!C6</f>
        <v>Printing</v>
      </c>
      <c r="D45" s="64"/>
      <c r="E45" s="64"/>
      <c r="F45" s="201"/>
      <c r="G45" s="64"/>
      <c r="H45" s="65">
        <f t="shared" ref="H45:H46" si="10">H46</f>
        <v>0</v>
      </c>
      <c r="I45" s="64"/>
      <c r="J45" s="64"/>
      <c r="K45" s="65">
        <f t="shared" ref="K45:K46" si="11">K46</f>
        <v>0</v>
      </c>
      <c r="L45" s="8"/>
      <c r="M45" s="8"/>
      <c r="N45" s="8"/>
      <c r="O45" s="8"/>
      <c r="P45" s="8"/>
      <c r="Q45" s="8"/>
      <c r="R45" s="8"/>
      <c r="S45" s="8"/>
      <c r="T45" s="8"/>
      <c r="U45" s="8"/>
      <c r="V45" s="8"/>
      <c r="W45" s="8"/>
      <c r="X45" s="8"/>
      <c r="Y45" s="8"/>
      <c r="Z45" s="8"/>
    </row>
    <row r="46" spans="1:26" ht="12.75" customHeight="1">
      <c r="A46" s="67">
        <f>'12.Printing Annex'!A72</f>
        <v>12.12</v>
      </c>
      <c r="B46" s="67"/>
      <c r="C46" s="67" t="str">
        <f>'12.Printing Annex'!C72</f>
        <v>Printing activities under NLEP</v>
      </c>
      <c r="D46" s="67"/>
      <c r="E46" s="115"/>
      <c r="F46" s="203"/>
      <c r="G46" s="115"/>
      <c r="H46" s="203">
        <f t="shared" si="10"/>
        <v>0</v>
      </c>
      <c r="I46" s="67"/>
      <c r="J46" s="67"/>
      <c r="K46" s="68">
        <f t="shared" si="11"/>
        <v>0</v>
      </c>
      <c r="L46" s="8"/>
      <c r="M46" s="8"/>
      <c r="N46" s="8"/>
      <c r="O46" s="8"/>
      <c r="P46" s="8"/>
      <c r="Q46" s="8"/>
      <c r="R46" s="8"/>
      <c r="S46" s="8"/>
      <c r="T46" s="8"/>
      <c r="U46" s="8"/>
      <c r="V46" s="8"/>
      <c r="W46" s="8"/>
      <c r="X46" s="8"/>
      <c r="Y46" s="8"/>
      <c r="Z46" s="8"/>
    </row>
    <row r="47" spans="1:26" ht="12.75" customHeight="1">
      <c r="A47" s="42" t="str">
        <f>+'12.Printing Annex'!A73</f>
        <v>12.12.1</v>
      </c>
      <c r="B47" s="42" t="str">
        <f>+'12.Printing Annex'!B73</f>
        <v>G.1.4</v>
      </c>
      <c r="C47" s="4" t="str">
        <f>+'12.Printing Annex'!C73</f>
        <v>Printing works</v>
      </c>
      <c r="D47" s="304">
        <f>+'12.Printing Annex'!K73</f>
        <v>0</v>
      </c>
      <c r="E47" s="42">
        <f>+'12.Printing Annex'!L73</f>
        <v>0</v>
      </c>
      <c r="F47" s="35">
        <f>+'12.Printing Annex'!M73</f>
        <v>0</v>
      </c>
      <c r="G47" s="42">
        <f>+'12.Printing Annex'!N73</f>
        <v>0</v>
      </c>
      <c r="H47" s="35">
        <f>+'12.Printing Annex'!O73</f>
        <v>0</v>
      </c>
      <c r="I47" s="304">
        <f>+'12.Printing Annex'!P73</f>
        <v>0</v>
      </c>
      <c r="J47" s="304"/>
      <c r="K47" s="316"/>
      <c r="L47" s="8"/>
      <c r="M47" s="8"/>
      <c r="N47" s="8"/>
      <c r="O47" s="8"/>
      <c r="P47" s="8"/>
      <c r="Q47" s="8"/>
      <c r="R47" s="8"/>
      <c r="S47" s="8"/>
      <c r="T47" s="8"/>
      <c r="U47" s="8"/>
      <c r="V47" s="8"/>
      <c r="W47" s="8"/>
      <c r="X47" s="8"/>
      <c r="Y47" s="8"/>
      <c r="Z47" s="8"/>
    </row>
    <row r="48" spans="1:26" ht="12.75" customHeight="1">
      <c r="A48" s="64">
        <f>'15.PPP Annex'!A6</f>
        <v>15</v>
      </c>
      <c r="B48" s="64"/>
      <c r="C48" s="64" t="str">
        <f>'15.PPP Annex'!C6</f>
        <v>PPP</v>
      </c>
      <c r="D48" s="64"/>
      <c r="E48" s="64"/>
      <c r="F48" s="201"/>
      <c r="G48" s="64"/>
      <c r="H48" s="65">
        <f>H49</f>
        <v>0</v>
      </c>
      <c r="I48" s="64"/>
      <c r="J48" s="64"/>
      <c r="K48" s="65">
        <f>K49</f>
        <v>0</v>
      </c>
      <c r="L48" s="8"/>
      <c r="M48" s="8"/>
      <c r="N48" s="8"/>
      <c r="O48" s="8"/>
      <c r="P48" s="8"/>
      <c r="Q48" s="8"/>
      <c r="R48" s="8"/>
      <c r="S48" s="8"/>
      <c r="T48" s="8"/>
      <c r="U48" s="8"/>
      <c r="V48" s="8"/>
      <c r="W48" s="8"/>
      <c r="X48" s="8"/>
      <c r="Y48" s="8"/>
      <c r="Z48" s="8"/>
    </row>
    <row r="49" spans="1:26" ht="12.75" customHeight="1">
      <c r="A49" s="624">
        <f>'15.PPP Annex'!A15</f>
        <v>15.4</v>
      </c>
      <c r="B49" s="624"/>
      <c r="C49" s="67" t="str">
        <f>'15.PPP Annex'!C15</f>
        <v>PPP under NLEP</v>
      </c>
      <c r="D49" s="1093"/>
      <c r="E49" s="1094"/>
      <c r="F49" s="1099"/>
      <c r="G49" s="1095"/>
      <c r="H49" s="1096">
        <f>SUM(H50:H51)</f>
        <v>0</v>
      </c>
      <c r="I49" s="1093"/>
      <c r="J49" s="624"/>
      <c r="K49" s="816">
        <f>SUM(K50:K51)</f>
        <v>0</v>
      </c>
      <c r="L49" s="8"/>
      <c r="M49" s="8"/>
      <c r="N49" s="8"/>
      <c r="O49" s="8"/>
      <c r="P49" s="8"/>
      <c r="Q49" s="8"/>
      <c r="R49" s="8"/>
      <c r="S49" s="8"/>
      <c r="T49" s="8"/>
      <c r="U49" s="8"/>
      <c r="V49" s="8"/>
      <c r="W49" s="8"/>
      <c r="X49" s="8"/>
      <c r="Y49" s="8"/>
      <c r="Z49" s="8"/>
    </row>
    <row r="50" spans="1:26" ht="12.75" customHeight="1">
      <c r="A50" s="42" t="str">
        <f>+'15.PPP Annex'!A16</f>
        <v>15.4.1</v>
      </c>
      <c r="B50" s="42" t="str">
        <f>+'15.PPP Annex'!B16</f>
        <v>G.1.5</v>
      </c>
      <c r="C50" s="4" t="str">
        <f>+'15.PPP Annex'!C16</f>
        <v>NGO -  Scheme</v>
      </c>
      <c r="D50" s="304">
        <f>+'15.PPP Annex'!K16</f>
        <v>0</v>
      </c>
      <c r="E50" s="42">
        <f>+'15.PPP Annex'!L16</f>
        <v>0</v>
      </c>
      <c r="F50" s="35">
        <f>+'15.PPP Annex'!M16</f>
        <v>0</v>
      </c>
      <c r="G50" s="42">
        <f>+'15.PPP Annex'!N16</f>
        <v>0</v>
      </c>
      <c r="H50" s="35">
        <f>+'15.PPP Annex'!O16</f>
        <v>0</v>
      </c>
      <c r="I50" s="304">
        <f>+'15.PPP Annex'!P16</f>
        <v>0</v>
      </c>
      <c r="J50" s="304"/>
      <c r="K50" s="316"/>
      <c r="L50" s="8"/>
      <c r="M50" s="8"/>
      <c r="N50" s="8"/>
      <c r="O50" s="8"/>
      <c r="P50" s="8"/>
      <c r="Q50" s="8"/>
      <c r="R50" s="8"/>
      <c r="S50" s="8"/>
      <c r="T50" s="8"/>
      <c r="U50" s="8"/>
      <c r="V50" s="8"/>
      <c r="W50" s="8"/>
      <c r="X50" s="8"/>
      <c r="Y50" s="8"/>
      <c r="Z50" s="8"/>
    </row>
    <row r="51" spans="1:26" ht="12.75" customHeight="1">
      <c r="A51" s="42" t="str">
        <f>+'15.PPP Annex'!A17</f>
        <v>15.4.2</v>
      </c>
      <c r="B51" s="42"/>
      <c r="C51" s="4" t="str">
        <f>+'15.PPP Annex'!C17</f>
        <v>Any other (please specify)</v>
      </c>
      <c r="D51" s="304">
        <f>+'15.PPP Annex'!K17</f>
        <v>0</v>
      </c>
      <c r="E51" s="42">
        <f>+'15.PPP Annex'!L17</f>
        <v>0</v>
      </c>
      <c r="F51" s="35">
        <f>+'15.PPP Annex'!M17</f>
        <v>0</v>
      </c>
      <c r="G51" s="42">
        <f>+'15.PPP Annex'!N17</f>
        <v>0</v>
      </c>
      <c r="H51" s="35">
        <f>+'15.PPP Annex'!O17</f>
        <v>0</v>
      </c>
      <c r="I51" s="304">
        <f>+'15.PPP Annex'!P17</f>
        <v>0</v>
      </c>
      <c r="J51" s="304"/>
      <c r="K51" s="316"/>
      <c r="L51" s="8"/>
      <c r="M51" s="8"/>
      <c r="N51" s="8"/>
      <c r="O51" s="8"/>
      <c r="P51" s="8"/>
      <c r="Q51" s="8"/>
      <c r="R51" s="8"/>
      <c r="S51" s="8"/>
      <c r="T51" s="8"/>
      <c r="U51" s="8"/>
      <c r="V51" s="8"/>
      <c r="W51" s="8"/>
      <c r="X51" s="8"/>
      <c r="Y51" s="8"/>
      <c r="Z51" s="8"/>
    </row>
    <row r="52" spans="1:26" ht="12.75" customHeight="1">
      <c r="A52" s="8"/>
      <c r="B52" s="8"/>
      <c r="C52" s="77"/>
      <c r="D52" s="917"/>
      <c r="E52" s="8"/>
      <c r="F52" s="8"/>
      <c r="G52" s="8"/>
      <c r="H52" s="8"/>
      <c r="I52" s="917"/>
      <c r="J52" s="917"/>
      <c r="K52" s="8"/>
      <c r="L52" s="8"/>
      <c r="M52" s="8"/>
      <c r="N52" s="8"/>
      <c r="O52" s="8"/>
      <c r="P52" s="8"/>
      <c r="Q52" s="8"/>
      <c r="R52" s="8"/>
      <c r="S52" s="8"/>
      <c r="T52" s="8"/>
      <c r="U52" s="8"/>
      <c r="V52" s="8"/>
      <c r="W52" s="8"/>
      <c r="X52" s="8"/>
      <c r="Y52" s="8"/>
      <c r="Z52" s="8"/>
    </row>
    <row r="53" spans="1:26" ht="12.75" customHeight="1">
      <c r="A53" s="8"/>
      <c r="B53" s="8"/>
      <c r="C53" s="77"/>
      <c r="D53" s="917"/>
      <c r="E53" s="8"/>
      <c r="F53" s="8"/>
      <c r="G53" s="8"/>
      <c r="H53" s="8"/>
      <c r="I53" s="917"/>
      <c r="J53" s="917"/>
      <c r="K53" s="8"/>
      <c r="L53" s="8"/>
      <c r="M53" s="8"/>
      <c r="N53" s="8"/>
      <c r="O53" s="8"/>
      <c r="P53" s="8"/>
      <c r="Q53" s="8"/>
      <c r="R53" s="8"/>
      <c r="S53" s="8"/>
      <c r="T53" s="8"/>
      <c r="U53" s="8"/>
      <c r="V53" s="8"/>
      <c r="W53" s="8"/>
      <c r="X53" s="8"/>
      <c r="Y53" s="8"/>
      <c r="Z53" s="8"/>
    </row>
    <row r="54" spans="1:26" ht="12.75" customHeight="1">
      <c r="A54" s="8"/>
      <c r="B54" s="8"/>
      <c r="C54" s="77"/>
      <c r="D54" s="917"/>
      <c r="E54" s="8"/>
      <c r="F54" s="8"/>
      <c r="G54" s="8"/>
      <c r="H54" s="8"/>
      <c r="I54" s="917"/>
      <c r="J54" s="917"/>
      <c r="K54" s="8"/>
      <c r="L54" s="8"/>
      <c r="M54" s="8"/>
      <c r="N54" s="8"/>
      <c r="O54" s="8"/>
      <c r="P54" s="8"/>
      <c r="Q54" s="8"/>
      <c r="R54" s="8"/>
      <c r="S54" s="8"/>
      <c r="T54" s="8"/>
      <c r="U54" s="8"/>
      <c r="V54" s="8"/>
      <c r="W54" s="8"/>
      <c r="X54" s="8"/>
      <c r="Y54" s="8"/>
      <c r="Z54" s="8"/>
    </row>
    <row r="55" spans="1:26" ht="12.75" customHeight="1">
      <c r="A55" s="8"/>
      <c r="B55" s="8"/>
      <c r="C55" s="77"/>
      <c r="D55" s="917"/>
      <c r="E55" s="8"/>
      <c r="F55" s="8"/>
      <c r="G55" s="8"/>
      <c r="H55" s="8"/>
      <c r="I55" s="917"/>
      <c r="J55" s="917"/>
      <c r="K55" s="8"/>
      <c r="L55" s="8"/>
      <c r="M55" s="8"/>
      <c r="N55" s="8"/>
      <c r="O55" s="8"/>
      <c r="P55" s="8"/>
      <c r="Q55" s="8"/>
      <c r="R55" s="8"/>
      <c r="S55" s="8"/>
      <c r="T55" s="8"/>
      <c r="U55" s="8"/>
      <c r="V55" s="8"/>
      <c r="W55" s="8"/>
      <c r="X55" s="8"/>
      <c r="Y55" s="8"/>
      <c r="Z55" s="8"/>
    </row>
    <row r="56" spans="1:26" ht="12.75" customHeight="1">
      <c r="A56" s="8"/>
      <c r="B56" s="8"/>
      <c r="C56" s="77"/>
      <c r="D56" s="917"/>
      <c r="E56" s="8"/>
      <c r="F56" s="8"/>
      <c r="G56" s="8"/>
      <c r="H56" s="8"/>
      <c r="I56" s="917"/>
      <c r="J56" s="917"/>
      <c r="K56" s="8"/>
      <c r="L56" s="8"/>
      <c r="M56" s="8"/>
      <c r="N56" s="8"/>
      <c r="O56" s="8"/>
      <c r="P56" s="8"/>
      <c r="Q56" s="8"/>
      <c r="R56" s="8"/>
      <c r="S56" s="8"/>
      <c r="T56" s="8"/>
      <c r="U56" s="8"/>
      <c r="V56" s="8"/>
      <c r="W56" s="8"/>
      <c r="X56" s="8"/>
      <c r="Y56" s="8"/>
      <c r="Z56" s="8"/>
    </row>
    <row r="57" spans="1:26" ht="12.75" customHeight="1">
      <c r="A57" s="8"/>
      <c r="B57" s="8"/>
      <c r="C57" s="77"/>
      <c r="D57" s="917"/>
      <c r="E57" s="8"/>
      <c r="F57" s="8"/>
      <c r="G57" s="8"/>
      <c r="H57" s="8"/>
      <c r="I57" s="917"/>
      <c r="J57" s="917"/>
      <c r="K57" s="8"/>
      <c r="L57" s="8"/>
      <c r="M57" s="8"/>
      <c r="N57" s="8"/>
      <c r="O57" s="8"/>
      <c r="P57" s="8"/>
      <c r="Q57" s="8"/>
      <c r="R57" s="8"/>
      <c r="S57" s="8"/>
      <c r="T57" s="8"/>
      <c r="U57" s="8"/>
      <c r="V57" s="8"/>
      <c r="W57" s="8"/>
      <c r="X57" s="8"/>
      <c r="Y57" s="8"/>
      <c r="Z57" s="8"/>
    </row>
    <row r="58" spans="1:26" ht="12.75" customHeight="1">
      <c r="A58" s="8"/>
      <c r="B58" s="8"/>
      <c r="C58" s="77"/>
      <c r="D58" s="917"/>
      <c r="E58" s="8"/>
      <c r="F58" s="8"/>
      <c r="G58" s="8"/>
      <c r="H58" s="8"/>
      <c r="I58" s="917"/>
      <c r="J58" s="917"/>
      <c r="K58" s="8"/>
      <c r="L58" s="8"/>
      <c r="M58" s="8"/>
      <c r="N58" s="8"/>
      <c r="O58" s="8"/>
      <c r="P58" s="8"/>
      <c r="Q58" s="8"/>
      <c r="R58" s="8"/>
      <c r="S58" s="8"/>
      <c r="T58" s="8"/>
      <c r="U58" s="8"/>
      <c r="V58" s="8"/>
      <c r="W58" s="8"/>
      <c r="X58" s="8"/>
      <c r="Y58" s="8"/>
      <c r="Z58" s="8"/>
    </row>
    <row r="59" spans="1:26" ht="12.75" customHeight="1">
      <c r="A59" s="8"/>
      <c r="B59" s="8"/>
      <c r="C59" s="77"/>
      <c r="D59" s="917"/>
      <c r="E59" s="8"/>
      <c r="F59" s="8"/>
      <c r="G59" s="8"/>
      <c r="H59" s="8"/>
      <c r="I59" s="917"/>
      <c r="J59" s="917"/>
      <c r="K59" s="8"/>
      <c r="L59" s="8"/>
      <c r="M59" s="8"/>
      <c r="N59" s="8"/>
      <c r="O59" s="8"/>
      <c r="P59" s="8"/>
      <c r="Q59" s="8"/>
      <c r="R59" s="8"/>
      <c r="S59" s="8"/>
      <c r="T59" s="8"/>
      <c r="U59" s="8"/>
      <c r="V59" s="8"/>
      <c r="W59" s="8"/>
      <c r="X59" s="8"/>
      <c r="Y59" s="8"/>
      <c r="Z59" s="8"/>
    </row>
    <row r="60" spans="1:26" ht="12.75" customHeight="1">
      <c r="A60" s="8"/>
      <c r="B60" s="8"/>
      <c r="C60" s="77"/>
      <c r="D60" s="917"/>
      <c r="E60" s="8"/>
      <c r="F60" s="8"/>
      <c r="G60" s="8"/>
      <c r="H60" s="8"/>
      <c r="I60" s="917"/>
      <c r="J60" s="917"/>
      <c r="K60" s="8"/>
      <c r="L60" s="8"/>
      <c r="M60" s="8"/>
      <c r="N60" s="8"/>
      <c r="O60" s="8"/>
      <c r="P60" s="8"/>
      <c r="Q60" s="8"/>
      <c r="R60" s="8"/>
      <c r="S60" s="8"/>
      <c r="T60" s="8"/>
      <c r="U60" s="8"/>
      <c r="V60" s="8"/>
      <c r="W60" s="8"/>
      <c r="X60" s="8"/>
      <c r="Y60" s="8"/>
      <c r="Z60" s="8"/>
    </row>
    <row r="61" spans="1:26" ht="12.75" customHeight="1">
      <c r="A61" s="8"/>
      <c r="B61" s="8"/>
      <c r="C61" s="77"/>
      <c r="D61" s="917"/>
      <c r="E61" s="8"/>
      <c r="F61" s="8"/>
      <c r="G61" s="8"/>
      <c r="H61" s="8"/>
      <c r="I61" s="917"/>
      <c r="J61" s="917"/>
      <c r="K61" s="8"/>
      <c r="L61" s="8"/>
      <c r="M61" s="8"/>
      <c r="N61" s="8"/>
      <c r="O61" s="8"/>
      <c r="P61" s="8"/>
      <c r="Q61" s="8"/>
      <c r="R61" s="8"/>
      <c r="S61" s="8"/>
      <c r="T61" s="8"/>
      <c r="U61" s="8"/>
      <c r="V61" s="8"/>
      <c r="W61" s="8"/>
      <c r="X61" s="8"/>
      <c r="Y61" s="8"/>
      <c r="Z61" s="8"/>
    </row>
    <row r="62" spans="1:26" ht="12.75" customHeight="1">
      <c r="A62" s="8"/>
      <c r="B62" s="8"/>
      <c r="C62" s="77"/>
      <c r="D62" s="917"/>
      <c r="E62" s="8"/>
      <c r="F62" s="8"/>
      <c r="G62" s="8"/>
      <c r="H62" s="8"/>
      <c r="I62" s="917"/>
      <c r="J62" s="917"/>
      <c r="K62" s="8"/>
      <c r="L62" s="8"/>
      <c r="M62" s="8"/>
      <c r="N62" s="8"/>
      <c r="O62" s="8"/>
      <c r="P62" s="8"/>
      <c r="Q62" s="8"/>
      <c r="R62" s="8"/>
      <c r="S62" s="8"/>
      <c r="T62" s="8"/>
      <c r="U62" s="8"/>
      <c r="V62" s="8"/>
      <c r="W62" s="8"/>
      <c r="X62" s="8"/>
      <c r="Y62" s="8"/>
      <c r="Z62" s="8"/>
    </row>
    <row r="63" spans="1:26" ht="12.75" customHeight="1">
      <c r="A63" s="8"/>
      <c r="B63" s="8"/>
      <c r="C63" s="77"/>
      <c r="D63" s="917"/>
      <c r="E63" s="8"/>
      <c r="F63" s="8"/>
      <c r="G63" s="8"/>
      <c r="H63" s="8"/>
      <c r="I63" s="917"/>
      <c r="J63" s="917"/>
      <c r="K63" s="8"/>
      <c r="L63" s="8"/>
      <c r="M63" s="8"/>
      <c r="N63" s="8"/>
      <c r="O63" s="8"/>
      <c r="P63" s="8"/>
      <c r="Q63" s="8"/>
      <c r="R63" s="8"/>
      <c r="S63" s="8"/>
      <c r="T63" s="8"/>
      <c r="U63" s="8"/>
      <c r="V63" s="8"/>
      <c r="W63" s="8"/>
      <c r="X63" s="8"/>
      <c r="Y63" s="8"/>
      <c r="Z63" s="8"/>
    </row>
    <row r="64" spans="1:26" ht="12.75" customHeight="1">
      <c r="A64" s="8"/>
      <c r="B64" s="8"/>
      <c r="C64" s="77"/>
      <c r="D64" s="917"/>
      <c r="E64" s="8"/>
      <c r="F64" s="8"/>
      <c r="G64" s="8"/>
      <c r="H64" s="8"/>
      <c r="I64" s="917"/>
      <c r="J64" s="917"/>
      <c r="K64" s="8"/>
      <c r="L64" s="8"/>
      <c r="M64" s="8"/>
      <c r="N64" s="8"/>
      <c r="O64" s="8"/>
      <c r="P64" s="8"/>
      <c r="Q64" s="8"/>
      <c r="R64" s="8"/>
      <c r="S64" s="8"/>
      <c r="T64" s="8"/>
      <c r="U64" s="8"/>
      <c r="V64" s="8"/>
      <c r="W64" s="8"/>
      <c r="X64" s="8"/>
      <c r="Y64" s="8"/>
      <c r="Z64" s="8"/>
    </row>
    <row r="65" spans="1:26" ht="12.75" customHeight="1">
      <c r="A65" s="8"/>
      <c r="B65" s="8"/>
      <c r="C65" s="77"/>
      <c r="D65" s="917"/>
      <c r="E65" s="8"/>
      <c r="F65" s="8"/>
      <c r="G65" s="8"/>
      <c r="H65" s="8"/>
      <c r="I65" s="917"/>
      <c r="J65" s="917"/>
      <c r="K65" s="8"/>
      <c r="L65" s="8"/>
      <c r="M65" s="8"/>
      <c r="N65" s="8"/>
      <c r="O65" s="8"/>
      <c r="P65" s="8"/>
      <c r="Q65" s="8"/>
      <c r="R65" s="8"/>
      <c r="S65" s="8"/>
      <c r="T65" s="8"/>
      <c r="U65" s="8"/>
      <c r="V65" s="8"/>
      <c r="W65" s="8"/>
      <c r="X65" s="8"/>
      <c r="Y65" s="8"/>
      <c r="Z65" s="8"/>
    </row>
    <row r="66" spans="1:26" ht="12.75" customHeight="1">
      <c r="A66" s="8"/>
      <c r="B66" s="8"/>
      <c r="C66" s="77"/>
      <c r="D66" s="917"/>
      <c r="E66" s="8"/>
      <c r="F66" s="8"/>
      <c r="G66" s="8"/>
      <c r="H66" s="8"/>
      <c r="I66" s="917"/>
      <c r="J66" s="917"/>
      <c r="K66" s="8"/>
      <c r="L66" s="8"/>
      <c r="M66" s="8"/>
      <c r="N66" s="8"/>
      <c r="O66" s="8"/>
      <c r="P66" s="8"/>
      <c r="Q66" s="8"/>
      <c r="R66" s="8"/>
      <c r="S66" s="8"/>
      <c r="T66" s="8"/>
      <c r="U66" s="8"/>
      <c r="V66" s="8"/>
      <c r="W66" s="8"/>
      <c r="X66" s="8"/>
      <c r="Y66" s="8"/>
      <c r="Z66" s="8"/>
    </row>
    <row r="67" spans="1:26" ht="12.75" customHeight="1">
      <c r="A67" s="8"/>
      <c r="B67" s="8"/>
      <c r="C67" s="77"/>
      <c r="D67" s="917"/>
      <c r="E67" s="8"/>
      <c r="F67" s="8"/>
      <c r="G67" s="8"/>
      <c r="H67" s="8"/>
      <c r="I67" s="917"/>
      <c r="J67" s="917"/>
      <c r="K67" s="8"/>
      <c r="L67" s="8"/>
      <c r="M67" s="8"/>
      <c r="N67" s="8"/>
      <c r="O67" s="8"/>
      <c r="P67" s="8"/>
      <c r="Q67" s="8"/>
      <c r="R67" s="8"/>
      <c r="S67" s="8"/>
      <c r="T67" s="8"/>
      <c r="U67" s="8"/>
      <c r="V67" s="8"/>
      <c r="W67" s="8"/>
      <c r="X67" s="8"/>
      <c r="Y67" s="8"/>
      <c r="Z67" s="8"/>
    </row>
    <row r="68" spans="1:26" ht="12.75" customHeight="1">
      <c r="A68" s="8"/>
      <c r="B68" s="8"/>
      <c r="C68" s="77"/>
      <c r="D68" s="917"/>
      <c r="E68" s="8"/>
      <c r="F68" s="8"/>
      <c r="G68" s="8"/>
      <c r="H68" s="8"/>
      <c r="I68" s="917"/>
      <c r="J68" s="917"/>
      <c r="K68" s="8"/>
      <c r="L68" s="8"/>
      <c r="M68" s="8"/>
      <c r="N68" s="8"/>
      <c r="O68" s="8"/>
      <c r="P68" s="8"/>
      <c r="Q68" s="8"/>
      <c r="R68" s="8"/>
      <c r="S68" s="8"/>
      <c r="T68" s="8"/>
      <c r="U68" s="8"/>
      <c r="V68" s="8"/>
      <c r="W68" s="8"/>
      <c r="X68" s="8"/>
      <c r="Y68" s="8"/>
      <c r="Z68" s="8"/>
    </row>
    <row r="69" spans="1:26" ht="12.75" customHeight="1">
      <c r="A69" s="8"/>
      <c r="B69" s="8"/>
      <c r="C69" s="77"/>
      <c r="D69" s="917"/>
      <c r="E69" s="8"/>
      <c r="F69" s="8"/>
      <c r="G69" s="8"/>
      <c r="H69" s="8"/>
      <c r="I69" s="917"/>
      <c r="J69" s="917"/>
      <c r="K69" s="8"/>
      <c r="L69" s="8"/>
      <c r="M69" s="8"/>
      <c r="N69" s="8"/>
      <c r="O69" s="8"/>
      <c r="P69" s="8"/>
      <c r="Q69" s="8"/>
      <c r="R69" s="8"/>
      <c r="S69" s="8"/>
      <c r="T69" s="8"/>
      <c r="U69" s="8"/>
      <c r="V69" s="8"/>
      <c r="W69" s="8"/>
      <c r="X69" s="8"/>
      <c r="Y69" s="8"/>
      <c r="Z69" s="8"/>
    </row>
    <row r="70" spans="1:26" ht="12.75" customHeight="1">
      <c r="A70" s="8"/>
      <c r="B70" s="8"/>
      <c r="C70" s="77"/>
      <c r="D70" s="917"/>
      <c r="E70" s="8"/>
      <c r="F70" s="8"/>
      <c r="G70" s="8"/>
      <c r="H70" s="8"/>
      <c r="I70" s="917"/>
      <c r="J70" s="917"/>
      <c r="K70" s="8"/>
      <c r="L70" s="8"/>
      <c r="M70" s="8"/>
      <c r="N70" s="8"/>
      <c r="O70" s="8"/>
      <c r="P70" s="8"/>
      <c r="Q70" s="8"/>
      <c r="R70" s="8"/>
      <c r="S70" s="8"/>
      <c r="T70" s="8"/>
      <c r="U70" s="8"/>
      <c r="V70" s="8"/>
      <c r="W70" s="8"/>
      <c r="X70" s="8"/>
      <c r="Y70" s="8"/>
      <c r="Z70" s="8"/>
    </row>
    <row r="71" spans="1:26" ht="12.75" customHeight="1">
      <c r="A71" s="8"/>
      <c r="B71" s="8"/>
      <c r="C71" s="77"/>
      <c r="D71" s="917"/>
      <c r="E71" s="8"/>
      <c r="F71" s="8"/>
      <c r="G71" s="8"/>
      <c r="H71" s="8"/>
      <c r="I71" s="917"/>
      <c r="J71" s="917"/>
      <c r="K71" s="8"/>
      <c r="L71" s="8"/>
      <c r="M71" s="8"/>
      <c r="N71" s="8"/>
      <c r="O71" s="8"/>
      <c r="P71" s="8"/>
      <c r="Q71" s="8"/>
      <c r="R71" s="8"/>
      <c r="S71" s="8"/>
      <c r="T71" s="8"/>
      <c r="U71" s="8"/>
      <c r="V71" s="8"/>
      <c r="W71" s="8"/>
      <c r="X71" s="8"/>
      <c r="Y71" s="8"/>
      <c r="Z71" s="8"/>
    </row>
    <row r="72" spans="1:26" ht="12.75" customHeight="1">
      <c r="A72" s="8"/>
      <c r="B72" s="8"/>
      <c r="C72" s="77"/>
      <c r="D72" s="917"/>
      <c r="E72" s="8"/>
      <c r="F72" s="8"/>
      <c r="G72" s="8"/>
      <c r="H72" s="8"/>
      <c r="I72" s="917"/>
      <c r="J72" s="917"/>
      <c r="K72" s="8"/>
      <c r="L72" s="8"/>
      <c r="M72" s="8"/>
      <c r="N72" s="8"/>
      <c r="O72" s="8"/>
      <c r="P72" s="8"/>
      <c r="Q72" s="8"/>
      <c r="R72" s="8"/>
      <c r="S72" s="8"/>
      <c r="T72" s="8"/>
      <c r="U72" s="8"/>
      <c r="V72" s="8"/>
      <c r="W72" s="8"/>
      <c r="X72" s="8"/>
      <c r="Y72" s="8"/>
      <c r="Z72" s="8"/>
    </row>
    <row r="73" spans="1:26" ht="12.75" customHeight="1">
      <c r="A73" s="8"/>
      <c r="B73" s="8"/>
      <c r="C73" s="77"/>
      <c r="D73" s="917"/>
      <c r="E73" s="8"/>
      <c r="F73" s="8"/>
      <c r="G73" s="8"/>
      <c r="H73" s="8"/>
      <c r="I73" s="917"/>
      <c r="J73" s="917"/>
      <c r="K73" s="8"/>
      <c r="L73" s="8"/>
      <c r="M73" s="8"/>
      <c r="N73" s="8"/>
      <c r="O73" s="8"/>
      <c r="P73" s="8"/>
      <c r="Q73" s="8"/>
      <c r="R73" s="8"/>
      <c r="S73" s="8"/>
      <c r="T73" s="8"/>
      <c r="U73" s="8"/>
      <c r="V73" s="8"/>
      <c r="W73" s="8"/>
      <c r="X73" s="8"/>
      <c r="Y73" s="8"/>
      <c r="Z73" s="8"/>
    </row>
    <row r="74" spans="1:26" ht="12.75" customHeight="1">
      <c r="A74" s="8"/>
      <c r="B74" s="8"/>
      <c r="C74" s="77"/>
      <c r="D74" s="917"/>
      <c r="E74" s="8"/>
      <c r="F74" s="8"/>
      <c r="G74" s="8"/>
      <c r="H74" s="8"/>
      <c r="I74" s="917"/>
      <c r="J74" s="917"/>
      <c r="K74" s="8"/>
      <c r="L74" s="8"/>
      <c r="M74" s="8"/>
      <c r="N74" s="8"/>
      <c r="O74" s="8"/>
      <c r="P74" s="8"/>
      <c r="Q74" s="8"/>
      <c r="R74" s="8"/>
      <c r="S74" s="8"/>
      <c r="T74" s="8"/>
      <c r="U74" s="8"/>
      <c r="V74" s="8"/>
      <c r="W74" s="8"/>
      <c r="X74" s="8"/>
      <c r="Y74" s="8"/>
      <c r="Z74" s="8"/>
    </row>
    <row r="75" spans="1:26" ht="12.75" customHeight="1">
      <c r="A75" s="8"/>
      <c r="B75" s="8"/>
      <c r="C75" s="77"/>
      <c r="D75" s="917"/>
      <c r="E75" s="8"/>
      <c r="F75" s="8"/>
      <c r="G75" s="8"/>
      <c r="H75" s="8"/>
      <c r="I75" s="917"/>
      <c r="J75" s="917"/>
      <c r="K75" s="8"/>
      <c r="L75" s="8"/>
      <c r="M75" s="8"/>
      <c r="N75" s="8"/>
      <c r="O75" s="8"/>
      <c r="P75" s="8"/>
      <c r="Q75" s="8"/>
      <c r="R75" s="8"/>
      <c r="S75" s="8"/>
      <c r="T75" s="8"/>
      <c r="U75" s="8"/>
      <c r="V75" s="8"/>
      <c r="W75" s="8"/>
      <c r="X75" s="8"/>
      <c r="Y75" s="8"/>
      <c r="Z75" s="8"/>
    </row>
    <row r="76" spans="1:26" ht="12.75" customHeight="1">
      <c r="A76" s="8"/>
      <c r="B76" s="8"/>
      <c r="C76" s="77"/>
      <c r="D76" s="917"/>
      <c r="E76" s="8"/>
      <c r="F76" s="8"/>
      <c r="G76" s="8"/>
      <c r="H76" s="8"/>
      <c r="I76" s="917"/>
      <c r="J76" s="917"/>
      <c r="K76" s="8"/>
      <c r="L76" s="8"/>
      <c r="M76" s="8"/>
      <c r="N76" s="8"/>
      <c r="O76" s="8"/>
      <c r="P76" s="8"/>
      <c r="Q76" s="8"/>
      <c r="R76" s="8"/>
      <c r="S76" s="8"/>
      <c r="T76" s="8"/>
      <c r="U76" s="8"/>
      <c r="V76" s="8"/>
      <c r="W76" s="8"/>
      <c r="X76" s="8"/>
      <c r="Y76" s="8"/>
      <c r="Z76" s="8"/>
    </row>
    <row r="77" spans="1:26" ht="12.75" customHeight="1">
      <c r="A77" s="8"/>
      <c r="B77" s="8"/>
      <c r="C77" s="77"/>
      <c r="D77" s="917"/>
      <c r="E77" s="8"/>
      <c r="F77" s="8"/>
      <c r="G77" s="8"/>
      <c r="H77" s="8"/>
      <c r="I77" s="917"/>
      <c r="J77" s="917"/>
      <c r="K77" s="8"/>
      <c r="L77" s="8"/>
      <c r="M77" s="8"/>
      <c r="N77" s="8"/>
      <c r="O77" s="8"/>
      <c r="P77" s="8"/>
      <c r="Q77" s="8"/>
      <c r="R77" s="8"/>
      <c r="S77" s="8"/>
      <c r="T77" s="8"/>
      <c r="U77" s="8"/>
      <c r="V77" s="8"/>
      <c r="W77" s="8"/>
      <c r="X77" s="8"/>
      <c r="Y77" s="8"/>
      <c r="Z77" s="8"/>
    </row>
    <row r="78" spans="1:26" ht="12.75" customHeight="1">
      <c r="A78" s="8"/>
      <c r="B78" s="8"/>
      <c r="C78" s="77"/>
      <c r="D78" s="917"/>
      <c r="E78" s="8"/>
      <c r="F78" s="8"/>
      <c r="G78" s="8"/>
      <c r="H78" s="8"/>
      <c r="I78" s="917"/>
      <c r="J78" s="917"/>
      <c r="K78" s="8"/>
      <c r="L78" s="8"/>
      <c r="M78" s="8"/>
      <c r="N78" s="8"/>
      <c r="O78" s="8"/>
      <c r="P78" s="8"/>
      <c r="Q78" s="8"/>
      <c r="R78" s="8"/>
      <c r="S78" s="8"/>
      <c r="T78" s="8"/>
      <c r="U78" s="8"/>
      <c r="V78" s="8"/>
      <c r="W78" s="8"/>
      <c r="X78" s="8"/>
      <c r="Y78" s="8"/>
      <c r="Z78" s="8"/>
    </row>
    <row r="79" spans="1:26" ht="12.75" customHeight="1">
      <c r="A79" s="8"/>
      <c r="B79" s="8"/>
      <c r="C79" s="77"/>
      <c r="D79" s="917"/>
      <c r="E79" s="8"/>
      <c r="F79" s="8"/>
      <c r="G79" s="8"/>
      <c r="H79" s="8"/>
      <c r="I79" s="917"/>
      <c r="J79" s="917"/>
      <c r="K79" s="8"/>
      <c r="L79" s="8"/>
      <c r="M79" s="8"/>
      <c r="N79" s="8"/>
      <c r="O79" s="8"/>
      <c r="P79" s="8"/>
      <c r="Q79" s="8"/>
      <c r="R79" s="8"/>
      <c r="S79" s="8"/>
      <c r="T79" s="8"/>
      <c r="U79" s="8"/>
      <c r="V79" s="8"/>
      <c r="W79" s="8"/>
      <c r="X79" s="8"/>
      <c r="Y79" s="8"/>
      <c r="Z79" s="8"/>
    </row>
    <row r="80" spans="1:26" ht="12.75" customHeight="1">
      <c r="A80" s="8"/>
      <c r="B80" s="8"/>
      <c r="C80" s="77"/>
      <c r="D80" s="917"/>
      <c r="E80" s="8"/>
      <c r="F80" s="8"/>
      <c r="G80" s="8"/>
      <c r="H80" s="8"/>
      <c r="I80" s="917"/>
      <c r="J80" s="917"/>
      <c r="K80" s="8"/>
      <c r="L80" s="8"/>
      <c r="M80" s="8"/>
      <c r="N80" s="8"/>
      <c r="O80" s="8"/>
      <c r="P80" s="8"/>
      <c r="Q80" s="8"/>
      <c r="R80" s="8"/>
      <c r="S80" s="8"/>
      <c r="T80" s="8"/>
      <c r="U80" s="8"/>
      <c r="V80" s="8"/>
      <c r="W80" s="8"/>
      <c r="X80" s="8"/>
      <c r="Y80" s="8"/>
      <c r="Z80" s="8"/>
    </row>
    <row r="81" spans="1:26" ht="12.75" customHeight="1">
      <c r="A81" s="8"/>
      <c r="B81" s="8"/>
      <c r="C81" s="77"/>
      <c r="D81" s="917"/>
      <c r="E81" s="8"/>
      <c r="F81" s="8"/>
      <c r="G81" s="8"/>
      <c r="H81" s="8"/>
      <c r="I81" s="917"/>
      <c r="J81" s="917"/>
      <c r="K81" s="8"/>
      <c r="L81" s="8"/>
      <c r="M81" s="8"/>
      <c r="N81" s="8"/>
      <c r="O81" s="8"/>
      <c r="P81" s="8"/>
      <c r="Q81" s="8"/>
      <c r="R81" s="8"/>
      <c r="S81" s="8"/>
      <c r="T81" s="8"/>
      <c r="U81" s="8"/>
      <c r="V81" s="8"/>
      <c r="W81" s="8"/>
      <c r="X81" s="8"/>
      <c r="Y81" s="8"/>
      <c r="Z81" s="8"/>
    </row>
    <row r="82" spans="1:26" ht="12.75" customHeight="1">
      <c r="A82" s="8"/>
      <c r="B82" s="8"/>
      <c r="C82" s="77"/>
      <c r="D82" s="917"/>
      <c r="E82" s="8"/>
      <c r="F82" s="8"/>
      <c r="G82" s="8"/>
      <c r="H82" s="8"/>
      <c r="I82" s="917"/>
      <c r="J82" s="917"/>
      <c r="K82" s="8"/>
      <c r="L82" s="8"/>
      <c r="M82" s="8"/>
      <c r="N82" s="8"/>
      <c r="O82" s="8"/>
      <c r="P82" s="8"/>
      <c r="Q82" s="8"/>
      <c r="R82" s="8"/>
      <c r="S82" s="8"/>
      <c r="T82" s="8"/>
      <c r="U82" s="8"/>
      <c r="V82" s="8"/>
      <c r="W82" s="8"/>
      <c r="X82" s="8"/>
      <c r="Y82" s="8"/>
      <c r="Z82" s="8"/>
    </row>
    <row r="83" spans="1:26" ht="12.75" customHeight="1">
      <c r="A83" s="8"/>
      <c r="B83" s="8"/>
      <c r="C83" s="77"/>
      <c r="D83" s="917"/>
      <c r="E83" s="8"/>
      <c r="F83" s="8"/>
      <c r="G83" s="8"/>
      <c r="H83" s="8"/>
      <c r="I83" s="917"/>
      <c r="J83" s="917"/>
      <c r="K83" s="8"/>
      <c r="L83" s="8"/>
      <c r="M83" s="8"/>
      <c r="N83" s="8"/>
      <c r="O83" s="8"/>
      <c r="P83" s="8"/>
      <c r="Q83" s="8"/>
      <c r="R83" s="8"/>
      <c r="S83" s="8"/>
      <c r="T83" s="8"/>
      <c r="U83" s="8"/>
      <c r="V83" s="8"/>
      <c r="W83" s="8"/>
      <c r="X83" s="8"/>
      <c r="Y83" s="8"/>
      <c r="Z83" s="8"/>
    </row>
    <row r="84" spans="1:26" ht="12.75" customHeight="1">
      <c r="A84" s="8"/>
      <c r="B84" s="8"/>
      <c r="C84" s="77"/>
      <c r="D84" s="917"/>
      <c r="E84" s="8"/>
      <c r="F84" s="8"/>
      <c r="G84" s="8"/>
      <c r="H84" s="8"/>
      <c r="I84" s="917"/>
      <c r="J84" s="917"/>
      <c r="K84" s="8"/>
      <c r="L84" s="8"/>
      <c r="M84" s="8"/>
      <c r="N84" s="8"/>
      <c r="O84" s="8"/>
      <c r="P84" s="8"/>
      <c r="Q84" s="8"/>
      <c r="R84" s="8"/>
      <c r="S84" s="8"/>
      <c r="T84" s="8"/>
      <c r="U84" s="8"/>
      <c r="V84" s="8"/>
      <c r="W84" s="8"/>
      <c r="X84" s="8"/>
      <c r="Y84" s="8"/>
      <c r="Z84" s="8"/>
    </row>
    <row r="85" spans="1:26" ht="12.75" customHeight="1">
      <c r="A85" s="8"/>
      <c r="B85" s="8"/>
      <c r="C85" s="77"/>
      <c r="D85" s="917"/>
      <c r="E85" s="8"/>
      <c r="F85" s="8"/>
      <c r="G85" s="8"/>
      <c r="H85" s="8"/>
      <c r="I85" s="917"/>
      <c r="J85" s="917"/>
      <c r="K85" s="8"/>
      <c r="L85" s="8"/>
      <c r="M85" s="8"/>
      <c r="N85" s="8"/>
      <c r="O85" s="8"/>
      <c r="P85" s="8"/>
      <c r="Q85" s="8"/>
      <c r="R85" s="8"/>
      <c r="S85" s="8"/>
      <c r="T85" s="8"/>
      <c r="U85" s="8"/>
      <c r="V85" s="8"/>
      <c r="W85" s="8"/>
      <c r="X85" s="8"/>
      <c r="Y85" s="8"/>
      <c r="Z85" s="8"/>
    </row>
    <row r="86" spans="1:26" ht="12.75" customHeight="1">
      <c r="A86" s="8"/>
      <c r="B86" s="8"/>
      <c r="C86" s="77"/>
      <c r="D86" s="917"/>
      <c r="E86" s="8"/>
      <c r="F86" s="8"/>
      <c r="G86" s="8"/>
      <c r="H86" s="8"/>
      <c r="I86" s="917"/>
      <c r="J86" s="917"/>
      <c r="K86" s="8"/>
      <c r="L86" s="8"/>
      <c r="M86" s="8"/>
      <c r="N86" s="8"/>
      <c r="O86" s="8"/>
      <c r="P86" s="8"/>
      <c r="Q86" s="8"/>
      <c r="R86" s="8"/>
      <c r="S86" s="8"/>
      <c r="T86" s="8"/>
      <c r="U86" s="8"/>
      <c r="V86" s="8"/>
      <c r="W86" s="8"/>
      <c r="X86" s="8"/>
      <c r="Y86" s="8"/>
      <c r="Z86" s="8"/>
    </row>
    <row r="87" spans="1:26" ht="12.75" customHeight="1">
      <c r="A87" s="8"/>
      <c r="B87" s="8"/>
      <c r="C87" s="77"/>
      <c r="D87" s="917"/>
      <c r="E87" s="8"/>
      <c r="F87" s="8"/>
      <c r="G87" s="8"/>
      <c r="H87" s="8"/>
      <c r="I87" s="917"/>
      <c r="J87" s="917"/>
      <c r="K87" s="8"/>
      <c r="L87" s="8"/>
      <c r="M87" s="8"/>
      <c r="N87" s="8"/>
      <c r="O87" s="8"/>
      <c r="P87" s="8"/>
      <c r="Q87" s="8"/>
      <c r="R87" s="8"/>
      <c r="S87" s="8"/>
      <c r="T87" s="8"/>
      <c r="U87" s="8"/>
      <c r="V87" s="8"/>
      <c r="W87" s="8"/>
      <c r="X87" s="8"/>
      <c r="Y87" s="8"/>
      <c r="Z87" s="8"/>
    </row>
    <row r="88" spans="1:26" ht="12.75" customHeight="1">
      <c r="A88" s="8"/>
      <c r="B88" s="8"/>
      <c r="C88" s="77"/>
      <c r="D88" s="917"/>
      <c r="E88" s="8"/>
      <c r="F88" s="8"/>
      <c r="G88" s="8"/>
      <c r="H88" s="8"/>
      <c r="I88" s="917"/>
      <c r="J88" s="917"/>
      <c r="K88" s="8"/>
      <c r="L88" s="8"/>
      <c r="M88" s="8"/>
      <c r="N88" s="8"/>
      <c r="O88" s="8"/>
      <c r="P88" s="8"/>
      <c r="Q88" s="8"/>
      <c r="R88" s="8"/>
      <c r="S88" s="8"/>
      <c r="T88" s="8"/>
      <c r="U88" s="8"/>
      <c r="V88" s="8"/>
      <c r="W88" s="8"/>
      <c r="X88" s="8"/>
      <c r="Y88" s="8"/>
      <c r="Z88" s="8"/>
    </row>
    <row r="89" spans="1:26" ht="12.75" customHeight="1">
      <c r="A89" s="8"/>
      <c r="B89" s="8"/>
      <c r="C89" s="77"/>
      <c r="D89" s="917"/>
      <c r="E89" s="8"/>
      <c r="F89" s="8"/>
      <c r="G89" s="8"/>
      <c r="H89" s="8"/>
      <c r="I89" s="917"/>
      <c r="J89" s="917"/>
      <c r="K89" s="8"/>
      <c r="L89" s="8"/>
      <c r="M89" s="8"/>
      <c r="N89" s="8"/>
      <c r="O89" s="8"/>
      <c r="P89" s="8"/>
      <c r="Q89" s="8"/>
      <c r="R89" s="8"/>
      <c r="S89" s="8"/>
      <c r="T89" s="8"/>
      <c r="U89" s="8"/>
      <c r="V89" s="8"/>
      <c r="W89" s="8"/>
      <c r="X89" s="8"/>
      <c r="Y89" s="8"/>
      <c r="Z89" s="8"/>
    </row>
    <row r="90" spans="1:26" ht="12.75" customHeight="1">
      <c r="A90" s="8"/>
      <c r="B90" s="8"/>
      <c r="C90" s="77"/>
      <c r="D90" s="917"/>
      <c r="E90" s="8"/>
      <c r="F90" s="8"/>
      <c r="G90" s="8"/>
      <c r="H90" s="8"/>
      <c r="I90" s="917"/>
      <c r="J90" s="917"/>
      <c r="K90" s="8"/>
      <c r="L90" s="8"/>
      <c r="M90" s="8"/>
      <c r="N90" s="8"/>
      <c r="O90" s="8"/>
      <c r="P90" s="8"/>
      <c r="Q90" s="8"/>
      <c r="R90" s="8"/>
      <c r="S90" s="8"/>
      <c r="T90" s="8"/>
      <c r="U90" s="8"/>
      <c r="V90" s="8"/>
      <c r="W90" s="8"/>
      <c r="X90" s="8"/>
      <c r="Y90" s="8"/>
      <c r="Z90" s="8"/>
    </row>
    <row r="91" spans="1:26" ht="12.75" customHeight="1">
      <c r="A91" s="8"/>
      <c r="B91" s="8"/>
      <c r="C91" s="77"/>
      <c r="D91" s="917"/>
      <c r="E91" s="8"/>
      <c r="F91" s="8"/>
      <c r="G91" s="8"/>
      <c r="H91" s="8"/>
      <c r="I91" s="917"/>
      <c r="J91" s="917"/>
      <c r="K91" s="8"/>
      <c r="L91" s="8"/>
      <c r="M91" s="8"/>
      <c r="N91" s="8"/>
      <c r="O91" s="8"/>
      <c r="P91" s="8"/>
      <c r="Q91" s="8"/>
      <c r="R91" s="8"/>
      <c r="S91" s="8"/>
      <c r="T91" s="8"/>
      <c r="U91" s="8"/>
      <c r="V91" s="8"/>
      <c r="W91" s="8"/>
      <c r="X91" s="8"/>
      <c r="Y91" s="8"/>
      <c r="Z91" s="8"/>
    </row>
    <row r="92" spans="1:26" ht="12.75" customHeight="1">
      <c r="A92" s="8"/>
      <c r="B92" s="8"/>
      <c r="C92" s="77"/>
      <c r="D92" s="917"/>
      <c r="E92" s="8"/>
      <c r="F92" s="8"/>
      <c r="G92" s="8"/>
      <c r="H92" s="8"/>
      <c r="I92" s="917"/>
      <c r="J92" s="917"/>
      <c r="K92" s="8"/>
      <c r="L92" s="8"/>
      <c r="M92" s="8"/>
      <c r="N92" s="8"/>
      <c r="O92" s="8"/>
      <c r="P92" s="8"/>
      <c r="Q92" s="8"/>
      <c r="R92" s="8"/>
      <c r="S92" s="8"/>
      <c r="T92" s="8"/>
      <c r="U92" s="8"/>
      <c r="V92" s="8"/>
      <c r="W92" s="8"/>
      <c r="X92" s="8"/>
      <c r="Y92" s="8"/>
      <c r="Z92" s="8"/>
    </row>
    <row r="93" spans="1:26" ht="12.75" customHeight="1">
      <c r="A93" s="8"/>
      <c r="B93" s="8"/>
      <c r="C93" s="77"/>
      <c r="D93" s="917"/>
      <c r="E93" s="8"/>
      <c r="F93" s="8"/>
      <c r="G93" s="8"/>
      <c r="H93" s="8"/>
      <c r="I93" s="917"/>
      <c r="J93" s="917"/>
      <c r="K93" s="8"/>
      <c r="L93" s="8"/>
      <c r="M93" s="8"/>
      <c r="N93" s="8"/>
      <c r="O93" s="8"/>
      <c r="P93" s="8"/>
      <c r="Q93" s="8"/>
      <c r="R93" s="8"/>
      <c r="S93" s="8"/>
      <c r="T93" s="8"/>
      <c r="U93" s="8"/>
      <c r="V93" s="8"/>
      <c r="W93" s="8"/>
      <c r="X93" s="8"/>
      <c r="Y93" s="8"/>
      <c r="Z93" s="8"/>
    </row>
    <row r="94" spans="1:26" ht="12.75" customHeight="1">
      <c r="A94" s="8"/>
      <c r="B94" s="8"/>
      <c r="C94" s="77"/>
      <c r="D94" s="917"/>
      <c r="E94" s="8"/>
      <c r="F94" s="8"/>
      <c r="G94" s="8"/>
      <c r="H94" s="8"/>
      <c r="I94" s="917"/>
      <c r="J94" s="917"/>
      <c r="K94" s="8"/>
      <c r="L94" s="8"/>
      <c r="M94" s="8"/>
      <c r="N94" s="8"/>
      <c r="O94" s="8"/>
      <c r="P94" s="8"/>
      <c r="Q94" s="8"/>
      <c r="R94" s="8"/>
      <c r="S94" s="8"/>
      <c r="T94" s="8"/>
      <c r="U94" s="8"/>
      <c r="V94" s="8"/>
      <c r="W94" s="8"/>
      <c r="X94" s="8"/>
      <c r="Y94" s="8"/>
      <c r="Z94" s="8"/>
    </row>
    <row r="95" spans="1:26" ht="12.75" customHeight="1">
      <c r="A95" s="8"/>
      <c r="B95" s="8"/>
      <c r="C95" s="77"/>
      <c r="D95" s="917"/>
      <c r="E95" s="8"/>
      <c r="F95" s="8"/>
      <c r="G95" s="8"/>
      <c r="H95" s="8"/>
      <c r="I95" s="917"/>
      <c r="J95" s="917"/>
      <c r="K95" s="8"/>
      <c r="L95" s="8"/>
      <c r="M95" s="8"/>
      <c r="N95" s="8"/>
      <c r="O95" s="8"/>
      <c r="P95" s="8"/>
      <c r="Q95" s="8"/>
      <c r="R95" s="8"/>
      <c r="S95" s="8"/>
      <c r="T95" s="8"/>
      <c r="U95" s="8"/>
      <c r="V95" s="8"/>
      <c r="W95" s="8"/>
      <c r="X95" s="8"/>
      <c r="Y95" s="8"/>
      <c r="Z95" s="8"/>
    </row>
    <row r="96" spans="1:26" ht="12.75" customHeight="1">
      <c r="A96" s="8"/>
      <c r="B96" s="8"/>
      <c r="C96" s="77"/>
      <c r="D96" s="917"/>
      <c r="E96" s="8"/>
      <c r="F96" s="8"/>
      <c r="G96" s="8"/>
      <c r="H96" s="8"/>
      <c r="I96" s="917"/>
      <c r="J96" s="917"/>
      <c r="K96" s="8"/>
      <c r="L96" s="8"/>
      <c r="M96" s="8"/>
      <c r="N96" s="8"/>
      <c r="O96" s="8"/>
      <c r="P96" s="8"/>
      <c r="Q96" s="8"/>
      <c r="R96" s="8"/>
      <c r="S96" s="8"/>
      <c r="T96" s="8"/>
      <c r="U96" s="8"/>
      <c r="V96" s="8"/>
      <c r="W96" s="8"/>
      <c r="X96" s="8"/>
      <c r="Y96" s="8"/>
      <c r="Z96" s="8"/>
    </row>
    <row r="97" spans="1:26" ht="12.75" customHeight="1">
      <c r="A97" s="8"/>
      <c r="B97" s="8"/>
      <c r="C97" s="77"/>
      <c r="D97" s="917"/>
      <c r="E97" s="8"/>
      <c r="F97" s="8"/>
      <c r="G97" s="8"/>
      <c r="H97" s="8"/>
      <c r="I97" s="917"/>
      <c r="J97" s="917"/>
      <c r="K97" s="8"/>
      <c r="L97" s="8"/>
      <c r="M97" s="8"/>
      <c r="N97" s="8"/>
      <c r="O97" s="8"/>
      <c r="P97" s="8"/>
      <c r="Q97" s="8"/>
      <c r="R97" s="8"/>
      <c r="S97" s="8"/>
      <c r="T97" s="8"/>
      <c r="U97" s="8"/>
      <c r="V97" s="8"/>
      <c r="W97" s="8"/>
      <c r="X97" s="8"/>
      <c r="Y97" s="8"/>
      <c r="Z97" s="8"/>
    </row>
    <row r="98" spans="1:26" ht="12.75" customHeight="1">
      <c r="A98" s="8"/>
      <c r="B98" s="8"/>
      <c r="C98" s="77"/>
      <c r="D98" s="917"/>
      <c r="E98" s="8"/>
      <c r="F98" s="8"/>
      <c r="G98" s="8"/>
      <c r="H98" s="8"/>
      <c r="I98" s="917"/>
      <c r="J98" s="917"/>
      <c r="K98" s="8"/>
      <c r="L98" s="8"/>
      <c r="M98" s="8"/>
      <c r="N98" s="8"/>
      <c r="O98" s="8"/>
      <c r="P98" s="8"/>
      <c r="Q98" s="8"/>
      <c r="R98" s="8"/>
      <c r="S98" s="8"/>
      <c r="T98" s="8"/>
      <c r="U98" s="8"/>
      <c r="V98" s="8"/>
      <c r="W98" s="8"/>
      <c r="X98" s="8"/>
      <c r="Y98" s="8"/>
      <c r="Z98" s="8"/>
    </row>
    <row r="99" spans="1:26" ht="12.75" customHeight="1">
      <c r="A99" s="8"/>
      <c r="B99" s="8"/>
      <c r="C99" s="77"/>
      <c r="D99" s="917"/>
      <c r="E99" s="8"/>
      <c r="F99" s="8"/>
      <c r="G99" s="8"/>
      <c r="H99" s="8"/>
      <c r="I99" s="917"/>
      <c r="J99" s="917"/>
      <c r="K99" s="8"/>
      <c r="L99" s="8"/>
      <c r="M99" s="8"/>
      <c r="N99" s="8"/>
      <c r="O99" s="8"/>
      <c r="P99" s="8"/>
      <c r="Q99" s="8"/>
      <c r="R99" s="8"/>
      <c r="S99" s="8"/>
      <c r="T99" s="8"/>
      <c r="U99" s="8"/>
      <c r="V99" s="8"/>
      <c r="W99" s="8"/>
      <c r="X99" s="8"/>
      <c r="Y99" s="8"/>
      <c r="Z99" s="8"/>
    </row>
    <row r="100" spans="1:26" ht="12.75" customHeight="1">
      <c r="A100" s="8"/>
      <c r="B100" s="8"/>
      <c r="C100" s="77"/>
      <c r="D100" s="917"/>
      <c r="E100" s="8"/>
      <c r="F100" s="8"/>
      <c r="G100" s="8"/>
      <c r="H100" s="8"/>
      <c r="I100" s="917"/>
      <c r="J100" s="917"/>
      <c r="K100" s="8"/>
      <c r="L100" s="8"/>
      <c r="M100" s="8"/>
      <c r="N100" s="8"/>
      <c r="O100" s="8"/>
      <c r="P100" s="8"/>
      <c r="Q100" s="8"/>
      <c r="R100" s="8"/>
      <c r="S100" s="8"/>
      <c r="T100" s="8"/>
      <c r="U100" s="8"/>
      <c r="V100" s="8"/>
      <c r="W100" s="8"/>
      <c r="X100" s="8"/>
      <c r="Y100" s="8"/>
      <c r="Z100" s="8"/>
    </row>
    <row r="101" spans="1:26" ht="12.75" customHeight="1">
      <c r="A101" s="8"/>
      <c r="B101" s="8"/>
      <c r="C101" s="77"/>
      <c r="D101" s="917"/>
      <c r="E101" s="8"/>
      <c r="F101" s="8"/>
      <c r="G101" s="8"/>
      <c r="H101" s="8"/>
      <c r="I101" s="917"/>
      <c r="J101" s="917"/>
      <c r="K101" s="8"/>
      <c r="L101" s="8"/>
      <c r="M101" s="8"/>
      <c r="N101" s="8"/>
      <c r="O101" s="8"/>
      <c r="P101" s="8"/>
      <c r="Q101" s="8"/>
      <c r="R101" s="8"/>
      <c r="S101" s="8"/>
      <c r="T101" s="8"/>
      <c r="U101" s="8"/>
      <c r="V101" s="8"/>
      <c r="W101" s="8"/>
      <c r="X101" s="8"/>
      <c r="Y101" s="8"/>
      <c r="Z101" s="8"/>
    </row>
    <row r="102" spans="1:26" ht="12.75" customHeight="1">
      <c r="A102" s="8"/>
      <c r="B102" s="8"/>
      <c r="C102" s="77"/>
      <c r="D102" s="917"/>
      <c r="E102" s="8"/>
      <c r="F102" s="8"/>
      <c r="G102" s="8"/>
      <c r="H102" s="8"/>
      <c r="I102" s="917"/>
      <c r="J102" s="917"/>
      <c r="K102" s="8"/>
      <c r="L102" s="8"/>
      <c r="M102" s="8"/>
      <c r="N102" s="8"/>
      <c r="O102" s="8"/>
      <c r="P102" s="8"/>
      <c r="Q102" s="8"/>
      <c r="R102" s="8"/>
      <c r="S102" s="8"/>
      <c r="T102" s="8"/>
      <c r="U102" s="8"/>
      <c r="V102" s="8"/>
      <c r="W102" s="8"/>
      <c r="X102" s="8"/>
      <c r="Y102" s="8"/>
      <c r="Z102" s="8"/>
    </row>
    <row r="103" spans="1:26" ht="12.75" customHeight="1">
      <c r="A103" s="8"/>
      <c r="B103" s="8"/>
      <c r="C103" s="77"/>
      <c r="D103" s="917"/>
      <c r="E103" s="8"/>
      <c r="F103" s="8"/>
      <c r="G103" s="8"/>
      <c r="H103" s="8"/>
      <c r="I103" s="917"/>
      <c r="J103" s="917"/>
      <c r="K103" s="8"/>
      <c r="L103" s="8"/>
      <c r="M103" s="8"/>
      <c r="N103" s="8"/>
      <c r="O103" s="8"/>
      <c r="P103" s="8"/>
      <c r="Q103" s="8"/>
      <c r="R103" s="8"/>
      <c r="S103" s="8"/>
      <c r="T103" s="8"/>
      <c r="U103" s="8"/>
      <c r="V103" s="8"/>
      <c r="W103" s="8"/>
      <c r="X103" s="8"/>
      <c r="Y103" s="8"/>
      <c r="Z103" s="8"/>
    </row>
    <row r="104" spans="1:26" ht="12.75" customHeight="1">
      <c r="A104" s="8"/>
      <c r="B104" s="8"/>
      <c r="C104" s="77"/>
      <c r="D104" s="917"/>
      <c r="E104" s="8"/>
      <c r="F104" s="8"/>
      <c r="G104" s="8"/>
      <c r="H104" s="8"/>
      <c r="I104" s="917"/>
      <c r="J104" s="917"/>
      <c r="K104" s="8"/>
      <c r="L104" s="8"/>
      <c r="M104" s="8"/>
      <c r="N104" s="8"/>
      <c r="O104" s="8"/>
      <c r="P104" s="8"/>
      <c r="Q104" s="8"/>
      <c r="R104" s="8"/>
      <c r="S104" s="8"/>
      <c r="T104" s="8"/>
      <c r="U104" s="8"/>
      <c r="V104" s="8"/>
      <c r="W104" s="8"/>
      <c r="X104" s="8"/>
      <c r="Y104" s="8"/>
      <c r="Z104" s="8"/>
    </row>
    <row r="105" spans="1:26" ht="12.75" customHeight="1">
      <c r="A105" s="8"/>
      <c r="B105" s="8"/>
      <c r="C105" s="77"/>
      <c r="D105" s="917"/>
      <c r="E105" s="8"/>
      <c r="F105" s="8"/>
      <c r="G105" s="8"/>
      <c r="H105" s="8"/>
      <c r="I105" s="917"/>
      <c r="J105" s="917"/>
      <c r="K105" s="8"/>
      <c r="L105" s="8"/>
      <c r="M105" s="8"/>
      <c r="N105" s="8"/>
      <c r="O105" s="8"/>
      <c r="P105" s="8"/>
      <c r="Q105" s="8"/>
      <c r="R105" s="8"/>
      <c r="S105" s="8"/>
      <c r="T105" s="8"/>
      <c r="U105" s="8"/>
      <c r="V105" s="8"/>
      <c r="W105" s="8"/>
      <c r="X105" s="8"/>
      <c r="Y105" s="8"/>
      <c r="Z105" s="8"/>
    </row>
    <row r="106" spans="1:26" ht="12.75" customHeight="1">
      <c r="A106" s="8"/>
      <c r="B106" s="8"/>
      <c r="C106" s="77"/>
      <c r="D106" s="917"/>
      <c r="E106" s="8"/>
      <c r="F106" s="8"/>
      <c r="G106" s="8"/>
      <c r="H106" s="8"/>
      <c r="I106" s="917"/>
      <c r="J106" s="917"/>
      <c r="K106" s="8"/>
      <c r="L106" s="8"/>
      <c r="M106" s="8"/>
      <c r="N106" s="8"/>
      <c r="O106" s="8"/>
      <c r="P106" s="8"/>
      <c r="Q106" s="8"/>
      <c r="R106" s="8"/>
      <c r="S106" s="8"/>
      <c r="T106" s="8"/>
      <c r="U106" s="8"/>
      <c r="V106" s="8"/>
      <c r="W106" s="8"/>
      <c r="X106" s="8"/>
      <c r="Y106" s="8"/>
      <c r="Z106" s="8"/>
    </row>
    <row r="107" spans="1:26" ht="12.75" customHeight="1">
      <c r="A107" s="8"/>
      <c r="B107" s="8"/>
      <c r="C107" s="77"/>
      <c r="D107" s="917"/>
      <c r="E107" s="8"/>
      <c r="F107" s="8"/>
      <c r="G107" s="8"/>
      <c r="H107" s="8"/>
      <c r="I107" s="917"/>
      <c r="J107" s="917"/>
      <c r="K107" s="8"/>
      <c r="L107" s="8"/>
      <c r="M107" s="8"/>
      <c r="N107" s="8"/>
      <c r="O107" s="8"/>
      <c r="P107" s="8"/>
      <c r="Q107" s="8"/>
      <c r="R107" s="8"/>
      <c r="S107" s="8"/>
      <c r="T107" s="8"/>
      <c r="U107" s="8"/>
      <c r="V107" s="8"/>
      <c r="W107" s="8"/>
      <c r="X107" s="8"/>
      <c r="Y107" s="8"/>
      <c r="Z107" s="8"/>
    </row>
    <row r="108" spans="1:26" ht="12.75" customHeight="1">
      <c r="A108" s="8"/>
      <c r="B108" s="8"/>
      <c r="C108" s="77"/>
      <c r="D108" s="917"/>
      <c r="E108" s="8"/>
      <c r="F108" s="8"/>
      <c r="G108" s="8"/>
      <c r="H108" s="8"/>
      <c r="I108" s="917"/>
      <c r="J108" s="917"/>
      <c r="K108" s="8"/>
      <c r="L108" s="8"/>
      <c r="M108" s="8"/>
      <c r="N108" s="8"/>
      <c r="O108" s="8"/>
      <c r="P108" s="8"/>
      <c r="Q108" s="8"/>
      <c r="R108" s="8"/>
      <c r="S108" s="8"/>
      <c r="T108" s="8"/>
      <c r="U108" s="8"/>
      <c r="V108" s="8"/>
      <c r="W108" s="8"/>
      <c r="X108" s="8"/>
      <c r="Y108" s="8"/>
      <c r="Z108" s="8"/>
    </row>
    <row r="109" spans="1:26" ht="12.75" customHeight="1">
      <c r="A109" s="8"/>
      <c r="B109" s="8"/>
      <c r="C109" s="77"/>
      <c r="D109" s="917"/>
      <c r="E109" s="8"/>
      <c r="F109" s="8"/>
      <c r="G109" s="8"/>
      <c r="H109" s="8"/>
      <c r="I109" s="917"/>
      <c r="J109" s="917"/>
      <c r="K109" s="8"/>
      <c r="L109" s="8"/>
      <c r="M109" s="8"/>
      <c r="N109" s="8"/>
      <c r="O109" s="8"/>
      <c r="P109" s="8"/>
      <c r="Q109" s="8"/>
      <c r="R109" s="8"/>
      <c r="S109" s="8"/>
      <c r="T109" s="8"/>
      <c r="U109" s="8"/>
      <c r="V109" s="8"/>
      <c r="W109" s="8"/>
      <c r="X109" s="8"/>
      <c r="Y109" s="8"/>
      <c r="Z109" s="8"/>
    </row>
    <row r="110" spans="1:26" ht="12.75" customHeight="1">
      <c r="A110" s="8"/>
      <c r="B110" s="8"/>
      <c r="C110" s="77"/>
      <c r="D110" s="917"/>
      <c r="E110" s="8"/>
      <c r="F110" s="8"/>
      <c r="G110" s="8"/>
      <c r="H110" s="8"/>
      <c r="I110" s="917"/>
      <c r="J110" s="917"/>
      <c r="K110" s="8"/>
      <c r="L110" s="8"/>
      <c r="M110" s="8"/>
      <c r="N110" s="8"/>
      <c r="O110" s="8"/>
      <c r="P110" s="8"/>
      <c r="Q110" s="8"/>
      <c r="R110" s="8"/>
      <c r="S110" s="8"/>
      <c r="T110" s="8"/>
      <c r="U110" s="8"/>
      <c r="V110" s="8"/>
      <c r="W110" s="8"/>
      <c r="X110" s="8"/>
      <c r="Y110" s="8"/>
      <c r="Z110" s="8"/>
    </row>
    <row r="111" spans="1:26" ht="12.75" customHeight="1">
      <c r="A111" s="8"/>
      <c r="B111" s="8"/>
      <c r="C111" s="77"/>
      <c r="D111" s="917"/>
      <c r="E111" s="8"/>
      <c r="F111" s="8"/>
      <c r="G111" s="8"/>
      <c r="H111" s="8"/>
      <c r="I111" s="917"/>
      <c r="J111" s="917"/>
      <c r="K111" s="8"/>
      <c r="L111" s="8"/>
      <c r="M111" s="8"/>
      <c r="N111" s="8"/>
      <c r="O111" s="8"/>
      <c r="P111" s="8"/>
      <c r="Q111" s="8"/>
      <c r="R111" s="8"/>
      <c r="S111" s="8"/>
      <c r="T111" s="8"/>
      <c r="U111" s="8"/>
      <c r="V111" s="8"/>
      <c r="W111" s="8"/>
      <c r="X111" s="8"/>
      <c r="Y111" s="8"/>
      <c r="Z111" s="8"/>
    </row>
    <row r="112" spans="1:26" ht="12.75" customHeight="1">
      <c r="A112" s="8"/>
      <c r="B112" s="8"/>
      <c r="C112" s="77"/>
      <c r="D112" s="917"/>
      <c r="E112" s="8"/>
      <c r="F112" s="8"/>
      <c r="G112" s="8"/>
      <c r="H112" s="8"/>
      <c r="I112" s="917"/>
      <c r="J112" s="917"/>
      <c r="K112" s="8"/>
      <c r="L112" s="8"/>
      <c r="M112" s="8"/>
      <c r="N112" s="8"/>
      <c r="O112" s="8"/>
      <c r="P112" s="8"/>
      <c r="Q112" s="8"/>
      <c r="R112" s="8"/>
      <c r="S112" s="8"/>
      <c r="T112" s="8"/>
      <c r="U112" s="8"/>
      <c r="V112" s="8"/>
      <c r="W112" s="8"/>
      <c r="X112" s="8"/>
      <c r="Y112" s="8"/>
      <c r="Z112" s="8"/>
    </row>
    <row r="113" spans="1:26" ht="12.75" customHeight="1">
      <c r="A113" s="8"/>
      <c r="B113" s="8"/>
      <c r="C113" s="77"/>
      <c r="D113" s="917"/>
      <c r="E113" s="8"/>
      <c r="F113" s="8"/>
      <c r="G113" s="8"/>
      <c r="H113" s="8"/>
      <c r="I113" s="917"/>
      <c r="J113" s="917"/>
      <c r="K113" s="8"/>
      <c r="L113" s="8"/>
      <c r="M113" s="8"/>
      <c r="N113" s="8"/>
      <c r="O113" s="8"/>
      <c r="P113" s="8"/>
      <c r="Q113" s="8"/>
      <c r="R113" s="8"/>
      <c r="S113" s="8"/>
      <c r="T113" s="8"/>
      <c r="U113" s="8"/>
      <c r="V113" s="8"/>
      <c r="W113" s="8"/>
      <c r="X113" s="8"/>
      <c r="Y113" s="8"/>
      <c r="Z113" s="8"/>
    </row>
    <row r="114" spans="1:26" ht="12.75" customHeight="1">
      <c r="A114" s="8"/>
      <c r="B114" s="8"/>
      <c r="C114" s="77"/>
      <c r="D114" s="917"/>
      <c r="E114" s="8"/>
      <c r="F114" s="8"/>
      <c r="G114" s="8"/>
      <c r="H114" s="8"/>
      <c r="I114" s="917"/>
      <c r="J114" s="917"/>
      <c r="K114" s="8"/>
      <c r="L114" s="8"/>
      <c r="M114" s="8"/>
      <c r="N114" s="8"/>
      <c r="O114" s="8"/>
      <c r="P114" s="8"/>
      <c r="Q114" s="8"/>
      <c r="R114" s="8"/>
      <c r="S114" s="8"/>
      <c r="T114" s="8"/>
      <c r="U114" s="8"/>
      <c r="V114" s="8"/>
      <c r="W114" s="8"/>
      <c r="X114" s="8"/>
      <c r="Y114" s="8"/>
      <c r="Z114" s="8"/>
    </row>
    <row r="115" spans="1:26" ht="12.75" customHeight="1">
      <c r="A115" s="8"/>
      <c r="B115" s="8"/>
      <c r="C115" s="77"/>
      <c r="D115" s="917"/>
      <c r="E115" s="8"/>
      <c r="F115" s="8"/>
      <c r="G115" s="8"/>
      <c r="H115" s="8"/>
      <c r="I115" s="917"/>
      <c r="J115" s="917"/>
      <c r="K115" s="8"/>
      <c r="L115" s="8"/>
      <c r="M115" s="8"/>
      <c r="N115" s="8"/>
      <c r="O115" s="8"/>
      <c r="P115" s="8"/>
      <c r="Q115" s="8"/>
      <c r="R115" s="8"/>
      <c r="S115" s="8"/>
      <c r="T115" s="8"/>
      <c r="U115" s="8"/>
      <c r="V115" s="8"/>
      <c r="W115" s="8"/>
      <c r="X115" s="8"/>
      <c r="Y115" s="8"/>
      <c r="Z115" s="8"/>
    </row>
    <row r="116" spans="1:26" ht="12.75" customHeight="1">
      <c r="A116" s="8"/>
      <c r="B116" s="8"/>
      <c r="C116" s="77"/>
      <c r="D116" s="917"/>
      <c r="E116" s="8"/>
      <c r="F116" s="8"/>
      <c r="G116" s="8"/>
      <c r="H116" s="8"/>
      <c r="I116" s="917"/>
      <c r="J116" s="917"/>
      <c r="K116" s="8"/>
      <c r="L116" s="8"/>
      <c r="M116" s="8"/>
      <c r="N116" s="8"/>
      <c r="O116" s="8"/>
      <c r="P116" s="8"/>
      <c r="Q116" s="8"/>
      <c r="R116" s="8"/>
      <c r="S116" s="8"/>
      <c r="T116" s="8"/>
      <c r="U116" s="8"/>
      <c r="V116" s="8"/>
      <c r="W116" s="8"/>
      <c r="X116" s="8"/>
      <c r="Y116" s="8"/>
      <c r="Z116" s="8"/>
    </row>
    <row r="117" spans="1:26" ht="12.75" customHeight="1">
      <c r="A117" s="8"/>
      <c r="B117" s="8"/>
      <c r="C117" s="77"/>
      <c r="D117" s="917"/>
      <c r="E117" s="8"/>
      <c r="F117" s="8"/>
      <c r="G117" s="8"/>
      <c r="H117" s="8"/>
      <c r="I117" s="917"/>
      <c r="J117" s="917"/>
      <c r="K117" s="8"/>
      <c r="L117" s="8"/>
      <c r="M117" s="8"/>
      <c r="N117" s="8"/>
      <c r="O117" s="8"/>
      <c r="P117" s="8"/>
      <c r="Q117" s="8"/>
      <c r="R117" s="8"/>
      <c r="S117" s="8"/>
      <c r="T117" s="8"/>
      <c r="U117" s="8"/>
      <c r="V117" s="8"/>
      <c r="W117" s="8"/>
      <c r="X117" s="8"/>
      <c r="Y117" s="8"/>
      <c r="Z117" s="8"/>
    </row>
    <row r="118" spans="1:26" ht="12.75" customHeight="1">
      <c r="A118" s="8"/>
      <c r="B118" s="8"/>
      <c r="C118" s="77"/>
      <c r="D118" s="917"/>
      <c r="E118" s="8"/>
      <c r="F118" s="8"/>
      <c r="G118" s="8"/>
      <c r="H118" s="8"/>
      <c r="I118" s="917"/>
      <c r="J118" s="917"/>
      <c r="K118" s="8"/>
      <c r="L118" s="8"/>
      <c r="M118" s="8"/>
      <c r="N118" s="8"/>
      <c r="O118" s="8"/>
      <c r="P118" s="8"/>
      <c r="Q118" s="8"/>
      <c r="R118" s="8"/>
      <c r="S118" s="8"/>
      <c r="T118" s="8"/>
      <c r="U118" s="8"/>
      <c r="V118" s="8"/>
      <c r="W118" s="8"/>
      <c r="X118" s="8"/>
      <c r="Y118" s="8"/>
      <c r="Z118" s="8"/>
    </row>
    <row r="119" spans="1:26" ht="12.75" customHeight="1">
      <c r="A119" s="8"/>
      <c r="B119" s="8"/>
      <c r="C119" s="77"/>
      <c r="D119" s="917"/>
      <c r="E119" s="8"/>
      <c r="F119" s="8"/>
      <c r="G119" s="8"/>
      <c r="H119" s="8"/>
      <c r="I119" s="917"/>
      <c r="J119" s="917"/>
      <c r="K119" s="8"/>
      <c r="L119" s="8"/>
      <c r="M119" s="8"/>
      <c r="N119" s="8"/>
      <c r="O119" s="8"/>
      <c r="P119" s="8"/>
      <c r="Q119" s="8"/>
      <c r="R119" s="8"/>
      <c r="S119" s="8"/>
      <c r="T119" s="8"/>
      <c r="U119" s="8"/>
      <c r="V119" s="8"/>
      <c r="W119" s="8"/>
      <c r="X119" s="8"/>
      <c r="Y119" s="8"/>
      <c r="Z119" s="8"/>
    </row>
    <row r="120" spans="1:26" ht="12.75" customHeight="1">
      <c r="A120" s="8"/>
      <c r="B120" s="8"/>
      <c r="C120" s="77"/>
      <c r="D120" s="917"/>
      <c r="E120" s="8"/>
      <c r="F120" s="8"/>
      <c r="G120" s="8"/>
      <c r="H120" s="8"/>
      <c r="I120" s="917"/>
      <c r="J120" s="917"/>
      <c r="K120" s="8"/>
      <c r="L120" s="8"/>
      <c r="M120" s="8"/>
      <c r="N120" s="8"/>
      <c r="O120" s="8"/>
      <c r="P120" s="8"/>
      <c r="Q120" s="8"/>
      <c r="R120" s="8"/>
      <c r="S120" s="8"/>
      <c r="T120" s="8"/>
      <c r="U120" s="8"/>
      <c r="V120" s="8"/>
      <c r="W120" s="8"/>
      <c r="X120" s="8"/>
      <c r="Y120" s="8"/>
      <c r="Z120" s="8"/>
    </row>
    <row r="121" spans="1:26" ht="12.75" customHeight="1">
      <c r="A121" s="8"/>
      <c r="B121" s="8"/>
      <c r="C121" s="77"/>
      <c r="D121" s="917"/>
      <c r="E121" s="8"/>
      <c r="F121" s="8"/>
      <c r="G121" s="8"/>
      <c r="H121" s="8"/>
      <c r="I121" s="917"/>
      <c r="J121" s="917"/>
      <c r="K121" s="8"/>
      <c r="L121" s="8"/>
      <c r="M121" s="8"/>
      <c r="N121" s="8"/>
      <c r="O121" s="8"/>
      <c r="P121" s="8"/>
      <c r="Q121" s="8"/>
      <c r="R121" s="8"/>
      <c r="S121" s="8"/>
      <c r="T121" s="8"/>
      <c r="U121" s="8"/>
      <c r="V121" s="8"/>
      <c r="W121" s="8"/>
      <c r="X121" s="8"/>
      <c r="Y121" s="8"/>
      <c r="Z121" s="8"/>
    </row>
    <row r="122" spans="1:26" ht="12.75" customHeight="1">
      <c r="A122" s="8"/>
      <c r="B122" s="8"/>
      <c r="C122" s="77"/>
      <c r="D122" s="917"/>
      <c r="E122" s="8"/>
      <c r="F122" s="8"/>
      <c r="G122" s="8"/>
      <c r="H122" s="8"/>
      <c r="I122" s="917"/>
      <c r="J122" s="917"/>
      <c r="K122" s="8"/>
      <c r="L122" s="8"/>
      <c r="M122" s="8"/>
      <c r="N122" s="8"/>
      <c r="O122" s="8"/>
      <c r="P122" s="8"/>
      <c r="Q122" s="8"/>
      <c r="R122" s="8"/>
      <c r="S122" s="8"/>
      <c r="T122" s="8"/>
      <c r="U122" s="8"/>
      <c r="V122" s="8"/>
      <c r="W122" s="8"/>
      <c r="X122" s="8"/>
      <c r="Y122" s="8"/>
      <c r="Z122" s="8"/>
    </row>
    <row r="123" spans="1:26" ht="12.75" customHeight="1">
      <c r="A123" s="8"/>
      <c r="B123" s="8"/>
      <c r="C123" s="77"/>
      <c r="D123" s="917"/>
      <c r="E123" s="8"/>
      <c r="F123" s="8"/>
      <c r="G123" s="8"/>
      <c r="H123" s="8"/>
      <c r="I123" s="917"/>
      <c r="J123" s="917"/>
      <c r="K123" s="8"/>
      <c r="L123" s="8"/>
      <c r="M123" s="8"/>
      <c r="N123" s="8"/>
      <c r="O123" s="8"/>
      <c r="P123" s="8"/>
      <c r="Q123" s="8"/>
      <c r="R123" s="8"/>
      <c r="S123" s="8"/>
      <c r="T123" s="8"/>
      <c r="U123" s="8"/>
      <c r="V123" s="8"/>
      <c r="W123" s="8"/>
      <c r="X123" s="8"/>
      <c r="Y123" s="8"/>
      <c r="Z123" s="8"/>
    </row>
    <row r="124" spans="1:26" ht="12.75" customHeight="1">
      <c r="A124" s="8"/>
      <c r="B124" s="8"/>
      <c r="C124" s="77"/>
      <c r="D124" s="917"/>
      <c r="E124" s="8"/>
      <c r="F124" s="8"/>
      <c r="G124" s="8"/>
      <c r="H124" s="8"/>
      <c r="I124" s="917"/>
      <c r="J124" s="917"/>
      <c r="K124" s="8"/>
      <c r="L124" s="8"/>
      <c r="M124" s="8"/>
      <c r="N124" s="8"/>
      <c r="O124" s="8"/>
      <c r="P124" s="8"/>
      <c r="Q124" s="8"/>
      <c r="R124" s="8"/>
      <c r="S124" s="8"/>
      <c r="T124" s="8"/>
      <c r="U124" s="8"/>
      <c r="V124" s="8"/>
      <c r="W124" s="8"/>
      <c r="X124" s="8"/>
      <c r="Y124" s="8"/>
      <c r="Z124" s="8"/>
    </row>
    <row r="125" spans="1:26" ht="12.75" customHeight="1">
      <c r="A125" s="8"/>
      <c r="B125" s="8"/>
      <c r="C125" s="77"/>
      <c r="D125" s="917"/>
      <c r="E125" s="8"/>
      <c r="F125" s="8"/>
      <c r="G125" s="8"/>
      <c r="H125" s="8"/>
      <c r="I125" s="917"/>
      <c r="J125" s="917"/>
      <c r="K125" s="8"/>
      <c r="L125" s="8"/>
      <c r="M125" s="8"/>
      <c r="N125" s="8"/>
      <c r="O125" s="8"/>
      <c r="P125" s="8"/>
      <c r="Q125" s="8"/>
      <c r="R125" s="8"/>
      <c r="S125" s="8"/>
      <c r="T125" s="8"/>
      <c r="U125" s="8"/>
      <c r="V125" s="8"/>
      <c r="W125" s="8"/>
      <c r="X125" s="8"/>
      <c r="Y125" s="8"/>
      <c r="Z125" s="8"/>
    </row>
    <row r="126" spans="1:26" ht="12.75" customHeight="1">
      <c r="A126" s="8"/>
      <c r="B126" s="8"/>
      <c r="C126" s="77"/>
      <c r="D126" s="917"/>
      <c r="E126" s="8"/>
      <c r="F126" s="8"/>
      <c r="G126" s="8"/>
      <c r="H126" s="8"/>
      <c r="I126" s="917"/>
      <c r="J126" s="917"/>
      <c r="K126" s="8"/>
      <c r="L126" s="8"/>
      <c r="M126" s="8"/>
      <c r="N126" s="8"/>
      <c r="O126" s="8"/>
      <c r="P126" s="8"/>
      <c r="Q126" s="8"/>
      <c r="R126" s="8"/>
      <c r="S126" s="8"/>
      <c r="T126" s="8"/>
      <c r="U126" s="8"/>
      <c r="V126" s="8"/>
      <c r="W126" s="8"/>
      <c r="X126" s="8"/>
      <c r="Y126" s="8"/>
      <c r="Z126" s="8"/>
    </row>
    <row r="127" spans="1:26" ht="12.75" customHeight="1">
      <c r="A127" s="8"/>
      <c r="B127" s="8"/>
      <c r="C127" s="77"/>
      <c r="D127" s="917"/>
      <c r="E127" s="8"/>
      <c r="F127" s="8"/>
      <c r="G127" s="8"/>
      <c r="H127" s="8"/>
      <c r="I127" s="917"/>
      <c r="J127" s="917"/>
      <c r="K127" s="8"/>
      <c r="L127" s="8"/>
      <c r="M127" s="8"/>
      <c r="N127" s="8"/>
      <c r="O127" s="8"/>
      <c r="P127" s="8"/>
      <c r="Q127" s="8"/>
      <c r="R127" s="8"/>
      <c r="S127" s="8"/>
      <c r="T127" s="8"/>
      <c r="U127" s="8"/>
      <c r="V127" s="8"/>
      <c r="W127" s="8"/>
      <c r="X127" s="8"/>
      <c r="Y127" s="8"/>
      <c r="Z127" s="8"/>
    </row>
    <row r="128" spans="1:26" ht="12.75" customHeight="1">
      <c r="A128" s="8"/>
      <c r="B128" s="8"/>
      <c r="C128" s="77"/>
      <c r="D128" s="917"/>
      <c r="E128" s="8"/>
      <c r="F128" s="8"/>
      <c r="G128" s="8"/>
      <c r="H128" s="8"/>
      <c r="I128" s="917"/>
      <c r="J128" s="917"/>
      <c r="K128" s="8"/>
      <c r="L128" s="8"/>
      <c r="M128" s="8"/>
      <c r="N128" s="8"/>
      <c r="O128" s="8"/>
      <c r="P128" s="8"/>
      <c r="Q128" s="8"/>
      <c r="R128" s="8"/>
      <c r="S128" s="8"/>
      <c r="T128" s="8"/>
      <c r="U128" s="8"/>
      <c r="V128" s="8"/>
      <c r="W128" s="8"/>
      <c r="X128" s="8"/>
      <c r="Y128" s="8"/>
      <c r="Z128" s="8"/>
    </row>
    <row r="129" spans="1:26" ht="12.75" customHeight="1">
      <c r="A129" s="8"/>
      <c r="B129" s="8"/>
      <c r="C129" s="77"/>
      <c r="D129" s="917"/>
      <c r="E129" s="8"/>
      <c r="F129" s="8"/>
      <c r="G129" s="8"/>
      <c r="H129" s="8"/>
      <c r="I129" s="917"/>
      <c r="J129" s="917"/>
      <c r="K129" s="8"/>
      <c r="L129" s="8"/>
      <c r="M129" s="8"/>
      <c r="N129" s="8"/>
      <c r="O129" s="8"/>
      <c r="P129" s="8"/>
      <c r="Q129" s="8"/>
      <c r="R129" s="8"/>
      <c r="S129" s="8"/>
      <c r="T129" s="8"/>
      <c r="U129" s="8"/>
      <c r="V129" s="8"/>
      <c r="W129" s="8"/>
      <c r="X129" s="8"/>
      <c r="Y129" s="8"/>
      <c r="Z129" s="8"/>
    </row>
    <row r="130" spans="1:26" ht="12.75" customHeight="1">
      <c r="A130" s="8"/>
      <c r="B130" s="8"/>
      <c r="C130" s="77"/>
      <c r="D130" s="917"/>
      <c r="E130" s="8"/>
      <c r="F130" s="8"/>
      <c r="G130" s="8"/>
      <c r="H130" s="8"/>
      <c r="I130" s="917"/>
      <c r="J130" s="917"/>
      <c r="K130" s="8"/>
      <c r="L130" s="8"/>
      <c r="M130" s="8"/>
      <c r="N130" s="8"/>
      <c r="O130" s="8"/>
      <c r="P130" s="8"/>
      <c r="Q130" s="8"/>
      <c r="R130" s="8"/>
      <c r="S130" s="8"/>
      <c r="T130" s="8"/>
      <c r="U130" s="8"/>
      <c r="V130" s="8"/>
      <c r="W130" s="8"/>
      <c r="X130" s="8"/>
      <c r="Y130" s="8"/>
      <c r="Z130" s="8"/>
    </row>
    <row r="131" spans="1:26" ht="12.75" customHeight="1">
      <c r="A131" s="8"/>
      <c r="B131" s="8"/>
      <c r="C131" s="77"/>
      <c r="D131" s="917"/>
      <c r="E131" s="8"/>
      <c r="F131" s="8"/>
      <c r="G131" s="8"/>
      <c r="H131" s="8"/>
      <c r="I131" s="917"/>
      <c r="J131" s="917"/>
      <c r="K131" s="8"/>
      <c r="L131" s="8"/>
      <c r="M131" s="8"/>
      <c r="N131" s="8"/>
      <c r="O131" s="8"/>
      <c r="P131" s="8"/>
      <c r="Q131" s="8"/>
      <c r="R131" s="8"/>
      <c r="S131" s="8"/>
      <c r="T131" s="8"/>
      <c r="U131" s="8"/>
      <c r="V131" s="8"/>
      <c r="W131" s="8"/>
      <c r="X131" s="8"/>
      <c r="Y131" s="8"/>
      <c r="Z131" s="8"/>
    </row>
    <row r="132" spans="1:26" ht="12.75" customHeight="1">
      <c r="A132" s="8"/>
      <c r="B132" s="8"/>
      <c r="C132" s="77"/>
      <c r="D132" s="917"/>
      <c r="E132" s="8"/>
      <c r="F132" s="8"/>
      <c r="G132" s="8"/>
      <c r="H132" s="8"/>
      <c r="I132" s="917"/>
      <c r="J132" s="917"/>
      <c r="K132" s="8"/>
      <c r="L132" s="8"/>
      <c r="M132" s="8"/>
      <c r="N132" s="8"/>
      <c r="O132" s="8"/>
      <c r="P132" s="8"/>
      <c r="Q132" s="8"/>
      <c r="R132" s="8"/>
      <c r="S132" s="8"/>
      <c r="T132" s="8"/>
      <c r="U132" s="8"/>
      <c r="V132" s="8"/>
      <c r="W132" s="8"/>
      <c r="X132" s="8"/>
      <c r="Y132" s="8"/>
      <c r="Z132" s="8"/>
    </row>
    <row r="133" spans="1:26" ht="12.75" customHeight="1">
      <c r="A133" s="8"/>
      <c r="B133" s="8"/>
      <c r="C133" s="77"/>
      <c r="D133" s="917"/>
      <c r="E133" s="8"/>
      <c r="F133" s="8"/>
      <c r="G133" s="8"/>
      <c r="H133" s="8"/>
      <c r="I133" s="917"/>
      <c r="J133" s="917"/>
      <c r="K133" s="8"/>
      <c r="L133" s="8"/>
      <c r="M133" s="8"/>
      <c r="N133" s="8"/>
      <c r="O133" s="8"/>
      <c r="P133" s="8"/>
      <c r="Q133" s="8"/>
      <c r="R133" s="8"/>
      <c r="S133" s="8"/>
      <c r="T133" s="8"/>
      <c r="U133" s="8"/>
      <c r="V133" s="8"/>
      <c r="W133" s="8"/>
      <c r="X133" s="8"/>
      <c r="Y133" s="8"/>
      <c r="Z133" s="8"/>
    </row>
    <row r="134" spans="1:26" ht="12.75" customHeight="1">
      <c r="A134" s="8"/>
      <c r="B134" s="8"/>
      <c r="C134" s="77"/>
      <c r="D134" s="917"/>
      <c r="E134" s="8"/>
      <c r="F134" s="8"/>
      <c r="G134" s="8"/>
      <c r="H134" s="8"/>
      <c r="I134" s="917"/>
      <c r="J134" s="917"/>
      <c r="K134" s="8"/>
      <c r="L134" s="8"/>
      <c r="M134" s="8"/>
      <c r="N134" s="8"/>
      <c r="O134" s="8"/>
      <c r="P134" s="8"/>
      <c r="Q134" s="8"/>
      <c r="R134" s="8"/>
      <c r="S134" s="8"/>
      <c r="T134" s="8"/>
      <c r="U134" s="8"/>
      <c r="V134" s="8"/>
      <c r="W134" s="8"/>
      <c r="X134" s="8"/>
      <c r="Y134" s="8"/>
      <c r="Z134" s="8"/>
    </row>
    <row r="135" spans="1:26" ht="12.75" customHeight="1">
      <c r="A135" s="8"/>
      <c r="B135" s="8"/>
      <c r="C135" s="77"/>
      <c r="D135" s="917"/>
      <c r="E135" s="8"/>
      <c r="F135" s="8"/>
      <c r="G135" s="8"/>
      <c r="H135" s="8"/>
      <c r="I135" s="917"/>
      <c r="J135" s="917"/>
      <c r="K135" s="8"/>
      <c r="L135" s="8"/>
      <c r="M135" s="8"/>
      <c r="N135" s="8"/>
      <c r="O135" s="8"/>
      <c r="P135" s="8"/>
      <c r="Q135" s="8"/>
      <c r="R135" s="8"/>
      <c r="S135" s="8"/>
      <c r="T135" s="8"/>
      <c r="U135" s="8"/>
      <c r="V135" s="8"/>
      <c r="W135" s="8"/>
      <c r="X135" s="8"/>
      <c r="Y135" s="8"/>
      <c r="Z135" s="8"/>
    </row>
    <row r="136" spans="1:26" ht="12.75" customHeight="1">
      <c r="A136" s="8"/>
      <c r="B136" s="8"/>
      <c r="C136" s="77"/>
      <c r="D136" s="917"/>
      <c r="E136" s="8"/>
      <c r="F136" s="8"/>
      <c r="G136" s="8"/>
      <c r="H136" s="8"/>
      <c r="I136" s="917"/>
      <c r="J136" s="917"/>
      <c r="K136" s="8"/>
      <c r="L136" s="8"/>
      <c r="M136" s="8"/>
      <c r="N136" s="8"/>
      <c r="O136" s="8"/>
      <c r="P136" s="8"/>
      <c r="Q136" s="8"/>
      <c r="R136" s="8"/>
      <c r="S136" s="8"/>
      <c r="T136" s="8"/>
      <c r="U136" s="8"/>
      <c r="V136" s="8"/>
      <c r="W136" s="8"/>
      <c r="X136" s="8"/>
      <c r="Y136" s="8"/>
      <c r="Z136" s="8"/>
    </row>
    <row r="137" spans="1:26" ht="12.75" customHeight="1">
      <c r="A137" s="8"/>
      <c r="B137" s="8"/>
      <c r="C137" s="77"/>
      <c r="D137" s="917"/>
      <c r="E137" s="8"/>
      <c r="F137" s="8"/>
      <c r="G137" s="8"/>
      <c r="H137" s="8"/>
      <c r="I137" s="917"/>
      <c r="J137" s="917"/>
      <c r="K137" s="8"/>
      <c r="L137" s="8"/>
      <c r="M137" s="8"/>
      <c r="N137" s="8"/>
      <c r="O137" s="8"/>
      <c r="P137" s="8"/>
      <c r="Q137" s="8"/>
      <c r="R137" s="8"/>
      <c r="S137" s="8"/>
      <c r="T137" s="8"/>
      <c r="U137" s="8"/>
      <c r="V137" s="8"/>
      <c r="W137" s="8"/>
      <c r="X137" s="8"/>
      <c r="Y137" s="8"/>
      <c r="Z137" s="8"/>
    </row>
    <row r="138" spans="1:26" ht="12.75" customHeight="1">
      <c r="A138" s="8"/>
      <c r="B138" s="8"/>
      <c r="C138" s="77"/>
      <c r="D138" s="917"/>
      <c r="E138" s="8"/>
      <c r="F138" s="8"/>
      <c r="G138" s="8"/>
      <c r="H138" s="8"/>
      <c r="I138" s="917"/>
      <c r="J138" s="917"/>
      <c r="K138" s="8"/>
      <c r="L138" s="8"/>
      <c r="M138" s="8"/>
      <c r="N138" s="8"/>
      <c r="O138" s="8"/>
      <c r="P138" s="8"/>
      <c r="Q138" s="8"/>
      <c r="R138" s="8"/>
      <c r="S138" s="8"/>
      <c r="T138" s="8"/>
      <c r="U138" s="8"/>
      <c r="V138" s="8"/>
      <c r="W138" s="8"/>
      <c r="X138" s="8"/>
      <c r="Y138" s="8"/>
      <c r="Z138" s="8"/>
    </row>
    <row r="139" spans="1:26" ht="12.75" customHeight="1">
      <c r="A139" s="8"/>
      <c r="B139" s="8"/>
      <c r="C139" s="77"/>
      <c r="D139" s="917"/>
      <c r="E139" s="8"/>
      <c r="F139" s="8"/>
      <c r="G139" s="8"/>
      <c r="H139" s="8"/>
      <c r="I139" s="917"/>
      <c r="J139" s="917"/>
      <c r="K139" s="8"/>
      <c r="L139" s="8"/>
      <c r="M139" s="8"/>
      <c r="N139" s="8"/>
      <c r="O139" s="8"/>
      <c r="P139" s="8"/>
      <c r="Q139" s="8"/>
      <c r="R139" s="8"/>
      <c r="S139" s="8"/>
      <c r="T139" s="8"/>
      <c r="U139" s="8"/>
      <c r="V139" s="8"/>
      <c r="W139" s="8"/>
      <c r="X139" s="8"/>
      <c r="Y139" s="8"/>
      <c r="Z139" s="8"/>
    </row>
    <row r="140" spans="1:26" ht="12.75" customHeight="1">
      <c r="A140" s="8"/>
      <c r="B140" s="8"/>
      <c r="C140" s="77"/>
      <c r="D140" s="917"/>
      <c r="E140" s="8"/>
      <c r="F140" s="8"/>
      <c r="G140" s="8"/>
      <c r="H140" s="8"/>
      <c r="I140" s="917"/>
      <c r="J140" s="917"/>
      <c r="K140" s="8"/>
      <c r="L140" s="8"/>
      <c r="M140" s="8"/>
      <c r="N140" s="8"/>
      <c r="O140" s="8"/>
      <c r="P140" s="8"/>
      <c r="Q140" s="8"/>
      <c r="R140" s="8"/>
      <c r="S140" s="8"/>
      <c r="T140" s="8"/>
      <c r="U140" s="8"/>
      <c r="V140" s="8"/>
      <c r="W140" s="8"/>
      <c r="X140" s="8"/>
      <c r="Y140" s="8"/>
      <c r="Z140" s="8"/>
    </row>
    <row r="141" spans="1:26" ht="12.75" customHeight="1">
      <c r="A141" s="8"/>
      <c r="B141" s="8"/>
      <c r="C141" s="77"/>
      <c r="D141" s="917"/>
      <c r="E141" s="8"/>
      <c r="F141" s="8"/>
      <c r="G141" s="8"/>
      <c r="H141" s="8"/>
      <c r="I141" s="917"/>
      <c r="J141" s="917"/>
      <c r="K141" s="8"/>
      <c r="L141" s="8"/>
      <c r="M141" s="8"/>
      <c r="N141" s="8"/>
      <c r="O141" s="8"/>
      <c r="P141" s="8"/>
      <c r="Q141" s="8"/>
      <c r="R141" s="8"/>
      <c r="S141" s="8"/>
      <c r="T141" s="8"/>
      <c r="U141" s="8"/>
      <c r="V141" s="8"/>
      <c r="W141" s="8"/>
      <c r="X141" s="8"/>
      <c r="Y141" s="8"/>
      <c r="Z141" s="8"/>
    </row>
    <row r="142" spans="1:26" ht="12.75" customHeight="1">
      <c r="A142" s="8"/>
      <c r="B142" s="8"/>
      <c r="C142" s="77"/>
      <c r="D142" s="917"/>
      <c r="E142" s="8"/>
      <c r="F142" s="8"/>
      <c r="G142" s="8"/>
      <c r="H142" s="8"/>
      <c r="I142" s="917"/>
      <c r="J142" s="917"/>
      <c r="K142" s="8"/>
      <c r="L142" s="8"/>
      <c r="M142" s="8"/>
      <c r="N142" s="8"/>
      <c r="O142" s="8"/>
      <c r="P142" s="8"/>
      <c r="Q142" s="8"/>
      <c r="R142" s="8"/>
      <c r="S142" s="8"/>
      <c r="T142" s="8"/>
      <c r="U142" s="8"/>
      <c r="V142" s="8"/>
      <c r="W142" s="8"/>
      <c r="X142" s="8"/>
      <c r="Y142" s="8"/>
      <c r="Z142" s="8"/>
    </row>
    <row r="143" spans="1:26" ht="12.75" customHeight="1">
      <c r="A143" s="8"/>
      <c r="B143" s="8"/>
      <c r="C143" s="77"/>
      <c r="D143" s="917"/>
      <c r="E143" s="8"/>
      <c r="F143" s="8"/>
      <c r="G143" s="8"/>
      <c r="H143" s="8"/>
      <c r="I143" s="917"/>
      <c r="J143" s="917"/>
      <c r="K143" s="8"/>
      <c r="L143" s="8"/>
      <c r="M143" s="8"/>
      <c r="N143" s="8"/>
      <c r="O143" s="8"/>
      <c r="P143" s="8"/>
      <c r="Q143" s="8"/>
      <c r="R143" s="8"/>
      <c r="S143" s="8"/>
      <c r="T143" s="8"/>
      <c r="U143" s="8"/>
      <c r="V143" s="8"/>
      <c r="W143" s="8"/>
      <c r="X143" s="8"/>
      <c r="Y143" s="8"/>
      <c r="Z143" s="8"/>
    </row>
    <row r="144" spans="1:26" ht="12.75" customHeight="1">
      <c r="A144" s="8"/>
      <c r="B144" s="8"/>
      <c r="C144" s="77"/>
      <c r="D144" s="917"/>
      <c r="E144" s="8"/>
      <c r="F144" s="8"/>
      <c r="G144" s="8"/>
      <c r="H144" s="8"/>
      <c r="I144" s="917"/>
      <c r="J144" s="917"/>
      <c r="K144" s="8"/>
      <c r="L144" s="8"/>
      <c r="M144" s="8"/>
      <c r="N144" s="8"/>
      <c r="O144" s="8"/>
      <c r="P144" s="8"/>
      <c r="Q144" s="8"/>
      <c r="R144" s="8"/>
      <c r="S144" s="8"/>
      <c r="T144" s="8"/>
      <c r="U144" s="8"/>
      <c r="V144" s="8"/>
      <c r="W144" s="8"/>
      <c r="X144" s="8"/>
      <c r="Y144" s="8"/>
      <c r="Z144" s="8"/>
    </row>
    <row r="145" spans="1:26" ht="12.75" customHeight="1">
      <c r="A145" s="8"/>
      <c r="B145" s="8"/>
      <c r="C145" s="77"/>
      <c r="D145" s="917"/>
      <c r="E145" s="8"/>
      <c r="F145" s="8"/>
      <c r="G145" s="8"/>
      <c r="H145" s="8"/>
      <c r="I145" s="917"/>
      <c r="J145" s="917"/>
      <c r="K145" s="8"/>
      <c r="L145" s="8"/>
      <c r="M145" s="8"/>
      <c r="N145" s="8"/>
      <c r="O145" s="8"/>
      <c r="P145" s="8"/>
      <c r="Q145" s="8"/>
      <c r="R145" s="8"/>
      <c r="S145" s="8"/>
      <c r="T145" s="8"/>
      <c r="U145" s="8"/>
      <c r="V145" s="8"/>
      <c r="W145" s="8"/>
      <c r="X145" s="8"/>
      <c r="Y145" s="8"/>
      <c r="Z145" s="8"/>
    </row>
    <row r="146" spans="1:26" ht="12.75" customHeight="1">
      <c r="A146" s="8"/>
      <c r="B146" s="8"/>
      <c r="C146" s="77"/>
      <c r="D146" s="917"/>
      <c r="E146" s="8"/>
      <c r="F146" s="8"/>
      <c r="G146" s="8"/>
      <c r="H146" s="8"/>
      <c r="I146" s="917"/>
      <c r="J146" s="917"/>
      <c r="K146" s="8"/>
      <c r="L146" s="8"/>
      <c r="M146" s="8"/>
      <c r="N146" s="8"/>
      <c r="O146" s="8"/>
      <c r="P146" s="8"/>
      <c r="Q146" s="8"/>
      <c r="R146" s="8"/>
      <c r="S146" s="8"/>
      <c r="T146" s="8"/>
      <c r="U146" s="8"/>
      <c r="V146" s="8"/>
      <c r="W146" s="8"/>
      <c r="X146" s="8"/>
      <c r="Y146" s="8"/>
      <c r="Z146" s="8"/>
    </row>
    <row r="147" spans="1:26" ht="12.75" customHeight="1">
      <c r="A147" s="8"/>
      <c r="B147" s="8"/>
      <c r="C147" s="77"/>
      <c r="D147" s="917"/>
      <c r="E147" s="8"/>
      <c r="F147" s="8"/>
      <c r="G147" s="8"/>
      <c r="H147" s="8"/>
      <c r="I147" s="917"/>
      <c r="J147" s="917"/>
      <c r="K147" s="8"/>
      <c r="L147" s="8"/>
      <c r="M147" s="8"/>
      <c r="N147" s="8"/>
      <c r="O147" s="8"/>
      <c r="P147" s="8"/>
      <c r="Q147" s="8"/>
      <c r="R147" s="8"/>
      <c r="S147" s="8"/>
      <c r="T147" s="8"/>
      <c r="U147" s="8"/>
      <c r="V147" s="8"/>
      <c r="W147" s="8"/>
      <c r="X147" s="8"/>
      <c r="Y147" s="8"/>
      <c r="Z147" s="8"/>
    </row>
    <row r="148" spans="1:26" ht="12.75" customHeight="1">
      <c r="A148" s="8"/>
      <c r="B148" s="8"/>
      <c r="C148" s="77"/>
      <c r="D148" s="917"/>
      <c r="E148" s="8"/>
      <c r="F148" s="8"/>
      <c r="G148" s="8"/>
      <c r="H148" s="8"/>
      <c r="I148" s="917"/>
      <c r="J148" s="917"/>
      <c r="K148" s="8"/>
      <c r="L148" s="8"/>
      <c r="M148" s="8"/>
      <c r="N148" s="8"/>
      <c r="O148" s="8"/>
      <c r="P148" s="8"/>
      <c r="Q148" s="8"/>
      <c r="R148" s="8"/>
      <c r="S148" s="8"/>
      <c r="T148" s="8"/>
      <c r="U148" s="8"/>
      <c r="V148" s="8"/>
      <c r="W148" s="8"/>
      <c r="X148" s="8"/>
      <c r="Y148" s="8"/>
      <c r="Z148" s="8"/>
    </row>
    <row r="149" spans="1:26" ht="12.75" customHeight="1">
      <c r="A149" s="8"/>
      <c r="B149" s="8"/>
      <c r="C149" s="77"/>
      <c r="D149" s="917"/>
      <c r="E149" s="8"/>
      <c r="F149" s="8"/>
      <c r="G149" s="8"/>
      <c r="H149" s="8"/>
      <c r="I149" s="917"/>
      <c r="J149" s="917"/>
      <c r="K149" s="8"/>
      <c r="L149" s="8"/>
      <c r="M149" s="8"/>
      <c r="N149" s="8"/>
      <c r="O149" s="8"/>
      <c r="P149" s="8"/>
      <c r="Q149" s="8"/>
      <c r="R149" s="8"/>
      <c r="S149" s="8"/>
      <c r="T149" s="8"/>
      <c r="U149" s="8"/>
      <c r="V149" s="8"/>
      <c r="W149" s="8"/>
      <c r="X149" s="8"/>
      <c r="Y149" s="8"/>
      <c r="Z149" s="8"/>
    </row>
    <row r="150" spans="1:26" ht="12.75" customHeight="1">
      <c r="A150" s="8"/>
      <c r="B150" s="8"/>
      <c r="C150" s="77"/>
      <c r="D150" s="917"/>
      <c r="E150" s="8"/>
      <c r="F150" s="8"/>
      <c r="G150" s="8"/>
      <c r="H150" s="8"/>
      <c r="I150" s="917"/>
      <c r="J150" s="917"/>
      <c r="K150" s="8"/>
      <c r="L150" s="8"/>
      <c r="M150" s="8"/>
      <c r="N150" s="8"/>
      <c r="O150" s="8"/>
      <c r="P150" s="8"/>
      <c r="Q150" s="8"/>
      <c r="R150" s="8"/>
      <c r="S150" s="8"/>
      <c r="T150" s="8"/>
      <c r="U150" s="8"/>
      <c r="V150" s="8"/>
      <c r="W150" s="8"/>
      <c r="X150" s="8"/>
      <c r="Y150" s="8"/>
      <c r="Z150" s="8"/>
    </row>
    <row r="151" spans="1:26" ht="12.75" customHeight="1">
      <c r="A151" s="8"/>
      <c r="B151" s="8"/>
      <c r="C151" s="77"/>
      <c r="D151" s="917"/>
      <c r="E151" s="8"/>
      <c r="F151" s="8"/>
      <c r="G151" s="8"/>
      <c r="H151" s="8"/>
      <c r="I151" s="917"/>
      <c r="J151" s="917"/>
      <c r="K151" s="8"/>
      <c r="L151" s="8"/>
      <c r="M151" s="8"/>
      <c r="N151" s="8"/>
      <c r="O151" s="8"/>
      <c r="P151" s="8"/>
      <c r="Q151" s="8"/>
      <c r="R151" s="8"/>
      <c r="S151" s="8"/>
      <c r="T151" s="8"/>
      <c r="U151" s="8"/>
      <c r="V151" s="8"/>
      <c r="W151" s="8"/>
      <c r="X151" s="8"/>
      <c r="Y151" s="8"/>
      <c r="Z151" s="8"/>
    </row>
    <row r="152" spans="1:26" ht="12.75" customHeight="1">
      <c r="A152" s="8"/>
      <c r="B152" s="8"/>
      <c r="C152" s="77"/>
      <c r="D152" s="917"/>
      <c r="E152" s="8"/>
      <c r="F152" s="8"/>
      <c r="G152" s="8"/>
      <c r="H152" s="8"/>
      <c r="I152" s="917"/>
      <c r="J152" s="917"/>
      <c r="K152" s="8"/>
      <c r="L152" s="8"/>
      <c r="M152" s="8"/>
      <c r="N152" s="8"/>
      <c r="O152" s="8"/>
      <c r="P152" s="8"/>
      <c r="Q152" s="8"/>
      <c r="R152" s="8"/>
      <c r="S152" s="8"/>
      <c r="T152" s="8"/>
      <c r="U152" s="8"/>
      <c r="V152" s="8"/>
      <c r="W152" s="8"/>
      <c r="X152" s="8"/>
      <c r="Y152" s="8"/>
      <c r="Z152" s="8"/>
    </row>
    <row r="153" spans="1:26" ht="12.75" customHeight="1">
      <c r="A153" s="8"/>
      <c r="B153" s="8"/>
      <c r="C153" s="77"/>
      <c r="D153" s="917"/>
      <c r="E153" s="8"/>
      <c r="F153" s="8"/>
      <c r="G153" s="8"/>
      <c r="H153" s="8"/>
      <c r="I153" s="917"/>
      <c r="J153" s="917"/>
      <c r="K153" s="8"/>
      <c r="L153" s="8"/>
      <c r="M153" s="8"/>
      <c r="N153" s="8"/>
      <c r="O153" s="8"/>
      <c r="P153" s="8"/>
      <c r="Q153" s="8"/>
      <c r="R153" s="8"/>
      <c r="S153" s="8"/>
      <c r="T153" s="8"/>
      <c r="U153" s="8"/>
      <c r="V153" s="8"/>
      <c r="W153" s="8"/>
      <c r="X153" s="8"/>
      <c r="Y153" s="8"/>
      <c r="Z153" s="8"/>
    </row>
    <row r="154" spans="1:26" ht="12.75" customHeight="1">
      <c r="A154" s="8"/>
      <c r="B154" s="8"/>
      <c r="C154" s="77"/>
      <c r="D154" s="917"/>
      <c r="E154" s="8"/>
      <c r="F154" s="8"/>
      <c r="G154" s="8"/>
      <c r="H154" s="8"/>
      <c r="I154" s="917"/>
      <c r="J154" s="917"/>
      <c r="K154" s="8"/>
      <c r="L154" s="8"/>
      <c r="M154" s="8"/>
      <c r="N154" s="8"/>
      <c r="O154" s="8"/>
      <c r="P154" s="8"/>
      <c r="Q154" s="8"/>
      <c r="R154" s="8"/>
      <c r="S154" s="8"/>
      <c r="T154" s="8"/>
      <c r="U154" s="8"/>
      <c r="V154" s="8"/>
      <c r="W154" s="8"/>
      <c r="X154" s="8"/>
      <c r="Y154" s="8"/>
      <c r="Z154" s="8"/>
    </row>
    <row r="155" spans="1:26" ht="12.75" customHeight="1">
      <c r="A155" s="8"/>
      <c r="B155" s="8"/>
      <c r="C155" s="77"/>
      <c r="D155" s="917"/>
      <c r="E155" s="8"/>
      <c r="F155" s="8"/>
      <c r="G155" s="8"/>
      <c r="H155" s="8"/>
      <c r="I155" s="917"/>
      <c r="J155" s="917"/>
      <c r="K155" s="8"/>
      <c r="L155" s="8"/>
      <c r="M155" s="8"/>
      <c r="N155" s="8"/>
      <c r="O155" s="8"/>
      <c r="P155" s="8"/>
      <c r="Q155" s="8"/>
      <c r="R155" s="8"/>
      <c r="S155" s="8"/>
      <c r="T155" s="8"/>
      <c r="U155" s="8"/>
      <c r="V155" s="8"/>
      <c r="W155" s="8"/>
      <c r="X155" s="8"/>
      <c r="Y155" s="8"/>
      <c r="Z155" s="8"/>
    </row>
    <row r="156" spans="1:26" ht="12.75" customHeight="1">
      <c r="A156" s="8"/>
      <c r="B156" s="8"/>
      <c r="C156" s="77"/>
      <c r="D156" s="917"/>
      <c r="E156" s="8"/>
      <c r="F156" s="8"/>
      <c r="G156" s="8"/>
      <c r="H156" s="8"/>
      <c r="I156" s="917"/>
      <c r="J156" s="917"/>
      <c r="K156" s="8"/>
      <c r="L156" s="8"/>
      <c r="M156" s="8"/>
      <c r="N156" s="8"/>
      <c r="O156" s="8"/>
      <c r="P156" s="8"/>
      <c r="Q156" s="8"/>
      <c r="R156" s="8"/>
      <c r="S156" s="8"/>
      <c r="T156" s="8"/>
      <c r="U156" s="8"/>
      <c r="V156" s="8"/>
      <c r="W156" s="8"/>
      <c r="X156" s="8"/>
      <c r="Y156" s="8"/>
      <c r="Z156" s="8"/>
    </row>
    <row r="157" spans="1:26" ht="12.75" customHeight="1">
      <c r="A157" s="8"/>
      <c r="B157" s="8"/>
      <c r="C157" s="77"/>
      <c r="D157" s="917"/>
      <c r="E157" s="8"/>
      <c r="F157" s="8"/>
      <c r="G157" s="8"/>
      <c r="H157" s="8"/>
      <c r="I157" s="917"/>
      <c r="J157" s="917"/>
      <c r="K157" s="8"/>
      <c r="L157" s="8"/>
      <c r="M157" s="8"/>
      <c r="N157" s="8"/>
      <c r="O157" s="8"/>
      <c r="P157" s="8"/>
      <c r="Q157" s="8"/>
      <c r="R157" s="8"/>
      <c r="S157" s="8"/>
      <c r="T157" s="8"/>
      <c r="U157" s="8"/>
      <c r="V157" s="8"/>
      <c r="W157" s="8"/>
      <c r="X157" s="8"/>
      <c r="Y157" s="8"/>
      <c r="Z157" s="8"/>
    </row>
    <row r="158" spans="1:26" ht="12.75" customHeight="1">
      <c r="A158" s="8"/>
      <c r="B158" s="8"/>
      <c r="C158" s="77"/>
      <c r="D158" s="917"/>
      <c r="E158" s="8"/>
      <c r="F158" s="8"/>
      <c r="G158" s="8"/>
      <c r="H158" s="8"/>
      <c r="I158" s="917"/>
      <c r="J158" s="917"/>
      <c r="K158" s="8"/>
      <c r="L158" s="8"/>
      <c r="M158" s="8"/>
      <c r="N158" s="8"/>
      <c r="O158" s="8"/>
      <c r="P158" s="8"/>
      <c r="Q158" s="8"/>
      <c r="R158" s="8"/>
      <c r="S158" s="8"/>
      <c r="T158" s="8"/>
      <c r="U158" s="8"/>
      <c r="V158" s="8"/>
      <c r="W158" s="8"/>
      <c r="X158" s="8"/>
      <c r="Y158" s="8"/>
      <c r="Z158" s="8"/>
    </row>
    <row r="159" spans="1:26" ht="12.75" customHeight="1">
      <c r="A159" s="8"/>
      <c r="B159" s="8"/>
      <c r="C159" s="77"/>
      <c r="D159" s="917"/>
      <c r="E159" s="8"/>
      <c r="F159" s="8"/>
      <c r="G159" s="8"/>
      <c r="H159" s="8"/>
      <c r="I159" s="917"/>
      <c r="J159" s="917"/>
      <c r="K159" s="8"/>
      <c r="L159" s="8"/>
      <c r="M159" s="8"/>
      <c r="N159" s="8"/>
      <c r="O159" s="8"/>
      <c r="P159" s="8"/>
      <c r="Q159" s="8"/>
      <c r="R159" s="8"/>
      <c r="S159" s="8"/>
      <c r="T159" s="8"/>
      <c r="U159" s="8"/>
      <c r="V159" s="8"/>
      <c r="W159" s="8"/>
      <c r="X159" s="8"/>
      <c r="Y159" s="8"/>
      <c r="Z159" s="8"/>
    </row>
    <row r="160" spans="1:26" ht="12.75" customHeight="1">
      <c r="A160" s="8"/>
      <c r="B160" s="8"/>
      <c r="C160" s="77"/>
      <c r="D160" s="917"/>
      <c r="E160" s="8"/>
      <c r="F160" s="8"/>
      <c r="G160" s="8"/>
      <c r="H160" s="8"/>
      <c r="I160" s="917"/>
      <c r="J160" s="917"/>
      <c r="K160" s="8"/>
      <c r="L160" s="8"/>
      <c r="M160" s="8"/>
      <c r="N160" s="8"/>
      <c r="O160" s="8"/>
      <c r="P160" s="8"/>
      <c r="Q160" s="8"/>
      <c r="R160" s="8"/>
      <c r="S160" s="8"/>
      <c r="T160" s="8"/>
      <c r="U160" s="8"/>
      <c r="V160" s="8"/>
      <c r="W160" s="8"/>
      <c r="X160" s="8"/>
      <c r="Y160" s="8"/>
      <c r="Z160" s="8"/>
    </row>
    <row r="161" spans="1:26" ht="12.75" customHeight="1">
      <c r="A161" s="8"/>
      <c r="B161" s="8"/>
      <c r="C161" s="77"/>
      <c r="D161" s="917"/>
      <c r="E161" s="8"/>
      <c r="F161" s="8"/>
      <c r="G161" s="8"/>
      <c r="H161" s="8"/>
      <c r="I161" s="917"/>
      <c r="J161" s="917"/>
      <c r="K161" s="8"/>
      <c r="L161" s="8"/>
      <c r="M161" s="8"/>
      <c r="N161" s="8"/>
      <c r="O161" s="8"/>
      <c r="P161" s="8"/>
      <c r="Q161" s="8"/>
      <c r="R161" s="8"/>
      <c r="S161" s="8"/>
      <c r="T161" s="8"/>
      <c r="U161" s="8"/>
      <c r="V161" s="8"/>
      <c r="W161" s="8"/>
      <c r="X161" s="8"/>
      <c r="Y161" s="8"/>
      <c r="Z161" s="8"/>
    </row>
    <row r="162" spans="1:26" ht="12.75" customHeight="1">
      <c r="A162" s="8"/>
      <c r="B162" s="8"/>
      <c r="C162" s="77"/>
      <c r="D162" s="917"/>
      <c r="E162" s="8"/>
      <c r="F162" s="8"/>
      <c r="G162" s="8"/>
      <c r="H162" s="8"/>
      <c r="I162" s="917"/>
      <c r="J162" s="917"/>
      <c r="K162" s="8"/>
      <c r="L162" s="8"/>
      <c r="M162" s="8"/>
      <c r="N162" s="8"/>
      <c r="O162" s="8"/>
      <c r="P162" s="8"/>
      <c r="Q162" s="8"/>
      <c r="R162" s="8"/>
      <c r="S162" s="8"/>
      <c r="T162" s="8"/>
      <c r="U162" s="8"/>
      <c r="V162" s="8"/>
      <c r="W162" s="8"/>
      <c r="X162" s="8"/>
      <c r="Y162" s="8"/>
      <c r="Z162" s="8"/>
    </row>
    <row r="163" spans="1:26" ht="12.75" customHeight="1">
      <c r="A163" s="8"/>
      <c r="B163" s="8"/>
      <c r="C163" s="77"/>
      <c r="D163" s="917"/>
      <c r="E163" s="8"/>
      <c r="F163" s="8"/>
      <c r="G163" s="8"/>
      <c r="H163" s="8"/>
      <c r="I163" s="917"/>
      <c r="J163" s="917"/>
      <c r="K163" s="8"/>
      <c r="L163" s="8"/>
      <c r="M163" s="8"/>
      <c r="N163" s="8"/>
      <c r="O163" s="8"/>
      <c r="P163" s="8"/>
      <c r="Q163" s="8"/>
      <c r="R163" s="8"/>
      <c r="S163" s="8"/>
      <c r="T163" s="8"/>
      <c r="U163" s="8"/>
      <c r="V163" s="8"/>
      <c r="W163" s="8"/>
      <c r="X163" s="8"/>
      <c r="Y163" s="8"/>
      <c r="Z163" s="8"/>
    </row>
    <row r="164" spans="1:26" ht="12.75" customHeight="1">
      <c r="A164" s="8"/>
      <c r="B164" s="8"/>
      <c r="C164" s="77"/>
      <c r="D164" s="917"/>
      <c r="E164" s="8"/>
      <c r="F164" s="8"/>
      <c r="G164" s="8"/>
      <c r="H164" s="8"/>
      <c r="I164" s="917"/>
      <c r="J164" s="917"/>
      <c r="K164" s="8"/>
      <c r="L164" s="8"/>
      <c r="M164" s="8"/>
      <c r="N164" s="8"/>
      <c r="O164" s="8"/>
      <c r="P164" s="8"/>
      <c r="Q164" s="8"/>
      <c r="R164" s="8"/>
      <c r="S164" s="8"/>
      <c r="T164" s="8"/>
      <c r="U164" s="8"/>
      <c r="V164" s="8"/>
      <c r="W164" s="8"/>
      <c r="X164" s="8"/>
      <c r="Y164" s="8"/>
      <c r="Z164" s="8"/>
    </row>
    <row r="165" spans="1:26" ht="12.75" customHeight="1">
      <c r="A165" s="8"/>
      <c r="B165" s="8"/>
      <c r="C165" s="77"/>
      <c r="D165" s="917"/>
      <c r="E165" s="8"/>
      <c r="F165" s="8"/>
      <c r="G165" s="8"/>
      <c r="H165" s="8"/>
      <c r="I165" s="917"/>
      <c r="J165" s="917"/>
      <c r="K165" s="8"/>
      <c r="L165" s="8"/>
      <c r="M165" s="8"/>
      <c r="N165" s="8"/>
      <c r="O165" s="8"/>
      <c r="P165" s="8"/>
      <c r="Q165" s="8"/>
      <c r="R165" s="8"/>
      <c r="S165" s="8"/>
      <c r="T165" s="8"/>
      <c r="U165" s="8"/>
      <c r="V165" s="8"/>
      <c r="W165" s="8"/>
      <c r="X165" s="8"/>
      <c r="Y165" s="8"/>
      <c r="Z165" s="8"/>
    </row>
    <row r="166" spans="1:26" ht="12.75" customHeight="1">
      <c r="A166" s="8"/>
      <c r="B166" s="8"/>
      <c r="C166" s="77"/>
      <c r="D166" s="917"/>
      <c r="E166" s="8"/>
      <c r="F166" s="8"/>
      <c r="G166" s="8"/>
      <c r="H166" s="8"/>
      <c r="I166" s="917"/>
      <c r="J166" s="917"/>
      <c r="K166" s="8"/>
      <c r="L166" s="8"/>
      <c r="M166" s="8"/>
      <c r="N166" s="8"/>
      <c r="O166" s="8"/>
      <c r="P166" s="8"/>
      <c r="Q166" s="8"/>
      <c r="R166" s="8"/>
      <c r="S166" s="8"/>
      <c r="T166" s="8"/>
      <c r="U166" s="8"/>
      <c r="V166" s="8"/>
      <c r="W166" s="8"/>
      <c r="X166" s="8"/>
      <c r="Y166" s="8"/>
      <c r="Z166" s="8"/>
    </row>
    <row r="167" spans="1:26" ht="12.75" customHeight="1">
      <c r="A167" s="8"/>
      <c r="B167" s="8"/>
      <c r="C167" s="77"/>
      <c r="D167" s="917"/>
      <c r="E167" s="8"/>
      <c r="F167" s="8"/>
      <c r="G167" s="8"/>
      <c r="H167" s="8"/>
      <c r="I167" s="917"/>
      <c r="J167" s="917"/>
      <c r="K167" s="8"/>
      <c r="L167" s="8"/>
      <c r="M167" s="8"/>
      <c r="N167" s="8"/>
      <c r="O167" s="8"/>
      <c r="P167" s="8"/>
      <c r="Q167" s="8"/>
      <c r="R167" s="8"/>
      <c r="S167" s="8"/>
      <c r="T167" s="8"/>
      <c r="U167" s="8"/>
      <c r="V167" s="8"/>
      <c r="W167" s="8"/>
      <c r="X167" s="8"/>
      <c r="Y167" s="8"/>
      <c r="Z167" s="8"/>
    </row>
    <row r="168" spans="1:26" ht="12.75" customHeight="1">
      <c r="A168" s="8"/>
      <c r="B168" s="8"/>
      <c r="C168" s="77"/>
      <c r="D168" s="917"/>
      <c r="E168" s="8"/>
      <c r="F168" s="8"/>
      <c r="G168" s="8"/>
      <c r="H168" s="8"/>
      <c r="I168" s="917"/>
      <c r="J168" s="917"/>
      <c r="K168" s="8"/>
      <c r="L168" s="8"/>
      <c r="M168" s="8"/>
      <c r="N168" s="8"/>
      <c r="O168" s="8"/>
      <c r="P168" s="8"/>
      <c r="Q168" s="8"/>
      <c r="R168" s="8"/>
      <c r="S168" s="8"/>
      <c r="T168" s="8"/>
      <c r="U168" s="8"/>
      <c r="V168" s="8"/>
      <c r="W168" s="8"/>
      <c r="X168" s="8"/>
      <c r="Y168" s="8"/>
      <c r="Z168" s="8"/>
    </row>
    <row r="169" spans="1:26" ht="12.75" customHeight="1">
      <c r="A169" s="8"/>
      <c r="B169" s="8"/>
      <c r="C169" s="77"/>
      <c r="D169" s="917"/>
      <c r="E169" s="8"/>
      <c r="F169" s="8"/>
      <c r="G169" s="8"/>
      <c r="H169" s="8"/>
      <c r="I169" s="917"/>
      <c r="J169" s="917"/>
      <c r="K169" s="8"/>
      <c r="L169" s="8"/>
      <c r="M169" s="8"/>
      <c r="N169" s="8"/>
      <c r="O169" s="8"/>
      <c r="P169" s="8"/>
      <c r="Q169" s="8"/>
      <c r="R169" s="8"/>
      <c r="S169" s="8"/>
      <c r="T169" s="8"/>
      <c r="U169" s="8"/>
      <c r="V169" s="8"/>
      <c r="W169" s="8"/>
      <c r="X169" s="8"/>
      <c r="Y169" s="8"/>
      <c r="Z169" s="8"/>
    </row>
    <row r="170" spans="1:26" ht="12.75" customHeight="1">
      <c r="A170" s="8"/>
      <c r="B170" s="8"/>
      <c r="C170" s="77"/>
      <c r="D170" s="917"/>
      <c r="E170" s="8"/>
      <c r="F170" s="8"/>
      <c r="G170" s="8"/>
      <c r="H170" s="8"/>
      <c r="I170" s="917"/>
      <c r="J170" s="917"/>
      <c r="K170" s="8"/>
      <c r="L170" s="8"/>
      <c r="M170" s="8"/>
      <c r="N170" s="8"/>
      <c r="O170" s="8"/>
      <c r="P170" s="8"/>
      <c r="Q170" s="8"/>
      <c r="R170" s="8"/>
      <c r="S170" s="8"/>
      <c r="T170" s="8"/>
      <c r="U170" s="8"/>
      <c r="V170" s="8"/>
      <c r="W170" s="8"/>
      <c r="X170" s="8"/>
      <c r="Y170" s="8"/>
      <c r="Z170" s="8"/>
    </row>
    <row r="171" spans="1:26" ht="12.75" customHeight="1">
      <c r="A171" s="8"/>
      <c r="B171" s="8"/>
      <c r="C171" s="77"/>
      <c r="D171" s="917"/>
      <c r="E171" s="8"/>
      <c r="F171" s="8"/>
      <c r="G171" s="8"/>
      <c r="H171" s="8"/>
      <c r="I171" s="917"/>
      <c r="J171" s="917"/>
      <c r="K171" s="8"/>
      <c r="L171" s="8"/>
      <c r="M171" s="8"/>
      <c r="N171" s="8"/>
      <c r="O171" s="8"/>
      <c r="P171" s="8"/>
      <c r="Q171" s="8"/>
      <c r="R171" s="8"/>
      <c r="S171" s="8"/>
      <c r="T171" s="8"/>
      <c r="U171" s="8"/>
      <c r="V171" s="8"/>
      <c r="W171" s="8"/>
      <c r="X171" s="8"/>
      <c r="Y171" s="8"/>
      <c r="Z171" s="8"/>
    </row>
    <row r="172" spans="1:26" ht="12.75" customHeight="1">
      <c r="A172" s="8"/>
      <c r="B172" s="8"/>
      <c r="C172" s="77"/>
      <c r="D172" s="917"/>
      <c r="E172" s="8"/>
      <c r="F172" s="8"/>
      <c r="G172" s="8"/>
      <c r="H172" s="8"/>
      <c r="I172" s="917"/>
      <c r="J172" s="917"/>
      <c r="K172" s="8"/>
      <c r="L172" s="8"/>
      <c r="M172" s="8"/>
      <c r="N172" s="8"/>
      <c r="O172" s="8"/>
      <c r="P172" s="8"/>
      <c r="Q172" s="8"/>
      <c r="R172" s="8"/>
      <c r="S172" s="8"/>
      <c r="T172" s="8"/>
      <c r="U172" s="8"/>
      <c r="V172" s="8"/>
      <c r="W172" s="8"/>
      <c r="X172" s="8"/>
      <c r="Y172" s="8"/>
      <c r="Z172" s="8"/>
    </row>
    <row r="173" spans="1:26" ht="12.75" customHeight="1">
      <c r="A173" s="8"/>
      <c r="B173" s="8"/>
      <c r="C173" s="77"/>
      <c r="D173" s="917"/>
      <c r="E173" s="8"/>
      <c r="F173" s="8"/>
      <c r="G173" s="8"/>
      <c r="H173" s="8"/>
      <c r="I173" s="917"/>
      <c r="J173" s="917"/>
      <c r="K173" s="8"/>
      <c r="L173" s="8"/>
      <c r="M173" s="8"/>
      <c r="N173" s="8"/>
      <c r="O173" s="8"/>
      <c r="P173" s="8"/>
      <c r="Q173" s="8"/>
      <c r="R173" s="8"/>
      <c r="S173" s="8"/>
      <c r="T173" s="8"/>
      <c r="U173" s="8"/>
      <c r="V173" s="8"/>
      <c r="W173" s="8"/>
      <c r="X173" s="8"/>
      <c r="Y173" s="8"/>
      <c r="Z173" s="8"/>
    </row>
    <row r="174" spans="1:26" ht="12.75" customHeight="1">
      <c r="A174" s="8"/>
      <c r="B174" s="8"/>
      <c r="C174" s="77"/>
      <c r="D174" s="917"/>
      <c r="E174" s="8"/>
      <c r="F174" s="8"/>
      <c r="G174" s="8"/>
      <c r="H174" s="8"/>
      <c r="I174" s="917"/>
      <c r="J174" s="917"/>
      <c r="K174" s="8"/>
      <c r="L174" s="8"/>
      <c r="M174" s="8"/>
      <c r="N174" s="8"/>
      <c r="O174" s="8"/>
      <c r="P174" s="8"/>
      <c r="Q174" s="8"/>
      <c r="R174" s="8"/>
      <c r="S174" s="8"/>
      <c r="T174" s="8"/>
      <c r="U174" s="8"/>
      <c r="V174" s="8"/>
      <c r="W174" s="8"/>
      <c r="X174" s="8"/>
      <c r="Y174" s="8"/>
      <c r="Z174" s="8"/>
    </row>
    <row r="175" spans="1:26" ht="12.75" customHeight="1">
      <c r="A175" s="8"/>
      <c r="B175" s="8"/>
      <c r="C175" s="77"/>
      <c r="D175" s="917"/>
      <c r="E175" s="8"/>
      <c r="F175" s="8"/>
      <c r="G175" s="8"/>
      <c r="H175" s="8"/>
      <c r="I175" s="917"/>
      <c r="J175" s="917"/>
      <c r="K175" s="8"/>
      <c r="L175" s="8"/>
      <c r="M175" s="8"/>
      <c r="N175" s="8"/>
      <c r="O175" s="8"/>
      <c r="P175" s="8"/>
      <c r="Q175" s="8"/>
      <c r="R175" s="8"/>
      <c r="S175" s="8"/>
      <c r="T175" s="8"/>
      <c r="U175" s="8"/>
      <c r="V175" s="8"/>
      <c r="W175" s="8"/>
      <c r="X175" s="8"/>
      <c r="Y175" s="8"/>
      <c r="Z175" s="8"/>
    </row>
    <row r="176" spans="1:26" ht="12.75" customHeight="1">
      <c r="A176" s="8"/>
      <c r="B176" s="8"/>
      <c r="C176" s="77"/>
      <c r="D176" s="917"/>
      <c r="E176" s="8"/>
      <c r="F176" s="8"/>
      <c r="G176" s="8"/>
      <c r="H176" s="8"/>
      <c r="I176" s="917"/>
      <c r="J176" s="917"/>
      <c r="K176" s="8"/>
      <c r="L176" s="8"/>
      <c r="M176" s="8"/>
      <c r="N176" s="8"/>
      <c r="O176" s="8"/>
      <c r="P176" s="8"/>
      <c r="Q176" s="8"/>
      <c r="R176" s="8"/>
      <c r="S176" s="8"/>
      <c r="T176" s="8"/>
      <c r="U176" s="8"/>
      <c r="V176" s="8"/>
      <c r="W176" s="8"/>
      <c r="X176" s="8"/>
      <c r="Y176" s="8"/>
      <c r="Z176" s="8"/>
    </row>
    <row r="177" spans="1:26" ht="12.75" customHeight="1">
      <c r="A177" s="8"/>
      <c r="B177" s="8"/>
      <c r="C177" s="77"/>
      <c r="D177" s="917"/>
      <c r="E177" s="8"/>
      <c r="F177" s="8"/>
      <c r="G177" s="8"/>
      <c r="H177" s="8"/>
      <c r="I177" s="917"/>
      <c r="J177" s="917"/>
      <c r="K177" s="8"/>
      <c r="L177" s="8"/>
      <c r="M177" s="8"/>
      <c r="N177" s="8"/>
      <c r="O177" s="8"/>
      <c r="P177" s="8"/>
      <c r="Q177" s="8"/>
      <c r="R177" s="8"/>
      <c r="S177" s="8"/>
      <c r="T177" s="8"/>
      <c r="U177" s="8"/>
      <c r="V177" s="8"/>
      <c r="W177" s="8"/>
      <c r="X177" s="8"/>
      <c r="Y177" s="8"/>
      <c r="Z177" s="8"/>
    </row>
    <row r="178" spans="1:26" ht="12.75" customHeight="1">
      <c r="A178" s="8"/>
      <c r="B178" s="8"/>
      <c r="C178" s="77"/>
      <c r="D178" s="917"/>
      <c r="E178" s="8"/>
      <c r="F178" s="8"/>
      <c r="G178" s="8"/>
      <c r="H178" s="8"/>
      <c r="I178" s="917"/>
      <c r="J178" s="917"/>
      <c r="K178" s="8"/>
      <c r="L178" s="8"/>
      <c r="M178" s="8"/>
      <c r="N178" s="8"/>
      <c r="O178" s="8"/>
      <c r="P178" s="8"/>
      <c r="Q178" s="8"/>
      <c r="R178" s="8"/>
      <c r="S178" s="8"/>
      <c r="T178" s="8"/>
      <c r="U178" s="8"/>
      <c r="V178" s="8"/>
      <c r="W178" s="8"/>
      <c r="X178" s="8"/>
      <c r="Y178" s="8"/>
      <c r="Z178" s="8"/>
    </row>
    <row r="179" spans="1:26" ht="12.75" customHeight="1">
      <c r="A179" s="8"/>
      <c r="B179" s="8"/>
      <c r="C179" s="77"/>
      <c r="D179" s="917"/>
      <c r="E179" s="8"/>
      <c r="F179" s="8"/>
      <c r="G179" s="8"/>
      <c r="H179" s="8"/>
      <c r="I179" s="917"/>
      <c r="J179" s="917"/>
      <c r="K179" s="8"/>
      <c r="L179" s="8"/>
      <c r="M179" s="8"/>
      <c r="N179" s="8"/>
      <c r="O179" s="8"/>
      <c r="P179" s="8"/>
      <c r="Q179" s="8"/>
      <c r="R179" s="8"/>
      <c r="S179" s="8"/>
      <c r="T179" s="8"/>
      <c r="U179" s="8"/>
      <c r="V179" s="8"/>
      <c r="W179" s="8"/>
      <c r="X179" s="8"/>
      <c r="Y179" s="8"/>
      <c r="Z179" s="8"/>
    </row>
    <row r="180" spans="1:26" ht="12.75" customHeight="1">
      <c r="A180" s="8"/>
      <c r="B180" s="8"/>
      <c r="C180" s="77"/>
      <c r="D180" s="917"/>
      <c r="E180" s="8"/>
      <c r="F180" s="8"/>
      <c r="G180" s="8"/>
      <c r="H180" s="8"/>
      <c r="I180" s="917"/>
      <c r="J180" s="917"/>
      <c r="K180" s="8"/>
      <c r="L180" s="8"/>
      <c r="M180" s="8"/>
      <c r="N180" s="8"/>
      <c r="O180" s="8"/>
      <c r="P180" s="8"/>
      <c r="Q180" s="8"/>
      <c r="R180" s="8"/>
      <c r="S180" s="8"/>
      <c r="T180" s="8"/>
      <c r="U180" s="8"/>
      <c r="V180" s="8"/>
      <c r="W180" s="8"/>
      <c r="X180" s="8"/>
      <c r="Y180" s="8"/>
      <c r="Z180" s="8"/>
    </row>
    <row r="181" spans="1:26" ht="12.75" customHeight="1">
      <c r="A181" s="8"/>
      <c r="B181" s="8"/>
      <c r="C181" s="77"/>
      <c r="D181" s="917"/>
      <c r="E181" s="8"/>
      <c r="F181" s="8"/>
      <c r="G181" s="8"/>
      <c r="H181" s="8"/>
      <c r="I181" s="917"/>
      <c r="J181" s="917"/>
      <c r="K181" s="8"/>
      <c r="L181" s="8"/>
      <c r="M181" s="8"/>
      <c r="N181" s="8"/>
      <c r="O181" s="8"/>
      <c r="P181" s="8"/>
      <c r="Q181" s="8"/>
      <c r="R181" s="8"/>
      <c r="S181" s="8"/>
      <c r="T181" s="8"/>
      <c r="U181" s="8"/>
      <c r="V181" s="8"/>
      <c r="W181" s="8"/>
      <c r="X181" s="8"/>
      <c r="Y181" s="8"/>
      <c r="Z181" s="8"/>
    </row>
    <row r="182" spans="1:26" ht="12.75" customHeight="1">
      <c r="A182" s="8"/>
      <c r="B182" s="8"/>
      <c r="C182" s="77"/>
      <c r="D182" s="917"/>
      <c r="E182" s="8"/>
      <c r="F182" s="8"/>
      <c r="G182" s="8"/>
      <c r="H182" s="8"/>
      <c r="I182" s="917"/>
      <c r="J182" s="917"/>
      <c r="K182" s="8"/>
      <c r="L182" s="8"/>
      <c r="M182" s="8"/>
      <c r="N182" s="8"/>
      <c r="O182" s="8"/>
      <c r="P182" s="8"/>
      <c r="Q182" s="8"/>
      <c r="R182" s="8"/>
      <c r="S182" s="8"/>
      <c r="T182" s="8"/>
      <c r="U182" s="8"/>
      <c r="V182" s="8"/>
      <c r="W182" s="8"/>
      <c r="X182" s="8"/>
      <c r="Y182" s="8"/>
      <c r="Z182" s="8"/>
    </row>
    <row r="183" spans="1:26" ht="12.75" customHeight="1">
      <c r="A183" s="8"/>
      <c r="B183" s="8"/>
      <c r="C183" s="77"/>
      <c r="D183" s="917"/>
      <c r="E183" s="8"/>
      <c r="F183" s="8"/>
      <c r="G183" s="8"/>
      <c r="H183" s="8"/>
      <c r="I183" s="917"/>
      <c r="J183" s="917"/>
      <c r="K183" s="8"/>
      <c r="L183" s="8"/>
      <c r="M183" s="8"/>
      <c r="N183" s="8"/>
      <c r="O183" s="8"/>
      <c r="P183" s="8"/>
      <c r="Q183" s="8"/>
      <c r="R183" s="8"/>
      <c r="S183" s="8"/>
      <c r="T183" s="8"/>
      <c r="U183" s="8"/>
      <c r="V183" s="8"/>
      <c r="W183" s="8"/>
      <c r="X183" s="8"/>
      <c r="Y183" s="8"/>
      <c r="Z183" s="8"/>
    </row>
    <row r="184" spans="1:26" ht="12.75" customHeight="1">
      <c r="A184" s="8"/>
      <c r="B184" s="8"/>
      <c r="C184" s="77"/>
      <c r="D184" s="917"/>
      <c r="E184" s="8"/>
      <c r="F184" s="8"/>
      <c r="G184" s="8"/>
      <c r="H184" s="8"/>
      <c r="I184" s="917"/>
      <c r="J184" s="917"/>
      <c r="K184" s="8"/>
      <c r="L184" s="8"/>
      <c r="M184" s="8"/>
      <c r="N184" s="8"/>
      <c r="O184" s="8"/>
      <c r="P184" s="8"/>
      <c r="Q184" s="8"/>
      <c r="R184" s="8"/>
      <c r="S184" s="8"/>
      <c r="T184" s="8"/>
      <c r="U184" s="8"/>
      <c r="V184" s="8"/>
      <c r="W184" s="8"/>
      <c r="X184" s="8"/>
      <c r="Y184" s="8"/>
      <c r="Z184" s="8"/>
    </row>
    <row r="185" spans="1:26" ht="12.75" customHeight="1">
      <c r="A185" s="8"/>
      <c r="B185" s="8"/>
      <c r="C185" s="77"/>
      <c r="D185" s="917"/>
      <c r="E185" s="8"/>
      <c r="F185" s="8"/>
      <c r="G185" s="8"/>
      <c r="H185" s="8"/>
      <c r="I185" s="917"/>
      <c r="J185" s="917"/>
      <c r="K185" s="8"/>
      <c r="L185" s="8"/>
      <c r="M185" s="8"/>
      <c r="N185" s="8"/>
      <c r="O185" s="8"/>
      <c r="P185" s="8"/>
      <c r="Q185" s="8"/>
      <c r="R185" s="8"/>
      <c r="S185" s="8"/>
      <c r="T185" s="8"/>
      <c r="U185" s="8"/>
      <c r="V185" s="8"/>
      <c r="W185" s="8"/>
      <c r="X185" s="8"/>
      <c r="Y185" s="8"/>
      <c r="Z185" s="8"/>
    </row>
    <row r="186" spans="1:26" ht="12.75" customHeight="1">
      <c r="A186" s="8"/>
      <c r="B186" s="8"/>
      <c r="C186" s="77"/>
      <c r="D186" s="917"/>
      <c r="E186" s="8"/>
      <c r="F186" s="8"/>
      <c r="G186" s="8"/>
      <c r="H186" s="8"/>
      <c r="I186" s="917"/>
      <c r="J186" s="917"/>
      <c r="K186" s="8"/>
      <c r="L186" s="8"/>
      <c r="M186" s="8"/>
      <c r="N186" s="8"/>
      <c r="O186" s="8"/>
      <c r="P186" s="8"/>
      <c r="Q186" s="8"/>
      <c r="R186" s="8"/>
      <c r="S186" s="8"/>
      <c r="T186" s="8"/>
      <c r="U186" s="8"/>
      <c r="V186" s="8"/>
      <c r="W186" s="8"/>
      <c r="X186" s="8"/>
      <c r="Y186" s="8"/>
      <c r="Z186" s="8"/>
    </row>
    <row r="187" spans="1:26" ht="12.75" customHeight="1">
      <c r="A187" s="8"/>
      <c r="B187" s="8"/>
      <c r="C187" s="77"/>
      <c r="D187" s="917"/>
      <c r="E187" s="8"/>
      <c r="F187" s="8"/>
      <c r="G187" s="8"/>
      <c r="H187" s="8"/>
      <c r="I187" s="917"/>
      <c r="J187" s="917"/>
      <c r="K187" s="8"/>
      <c r="L187" s="8"/>
      <c r="M187" s="8"/>
      <c r="N187" s="8"/>
      <c r="O187" s="8"/>
      <c r="P187" s="8"/>
      <c r="Q187" s="8"/>
      <c r="R187" s="8"/>
      <c r="S187" s="8"/>
      <c r="T187" s="8"/>
      <c r="U187" s="8"/>
      <c r="V187" s="8"/>
      <c r="W187" s="8"/>
      <c r="X187" s="8"/>
      <c r="Y187" s="8"/>
      <c r="Z187" s="8"/>
    </row>
    <row r="188" spans="1:26" ht="12.75" customHeight="1">
      <c r="A188" s="8"/>
      <c r="B188" s="8"/>
      <c r="C188" s="77"/>
      <c r="D188" s="917"/>
      <c r="E188" s="8"/>
      <c r="F188" s="8"/>
      <c r="G188" s="8"/>
      <c r="H188" s="8"/>
      <c r="I188" s="917"/>
      <c r="J188" s="917"/>
      <c r="K188" s="8"/>
      <c r="L188" s="8"/>
      <c r="M188" s="8"/>
      <c r="N188" s="8"/>
      <c r="O188" s="8"/>
      <c r="P188" s="8"/>
      <c r="Q188" s="8"/>
      <c r="R188" s="8"/>
      <c r="S188" s="8"/>
      <c r="T188" s="8"/>
      <c r="U188" s="8"/>
      <c r="V188" s="8"/>
      <c r="W188" s="8"/>
      <c r="X188" s="8"/>
      <c r="Y188" s="8"/>
      <c r="Z188" s="8"/>
    </row>
    <row r="189" spans="1:26" ht="12.75" customHeight="1">
      <c r="A189" s="8"/>
      <c r="B189" s="8"/>
      <c r="C189" s="77"/>
      <c r="D189" s="917"/>
      <c r="E189" s="8"/>
      <c r="F189" s="8"/>
      <c r="G189" s="8"/>
      <c r="H189" s="8"/>
      <c r="I189" s="917"/>
      <c r="J189" s="917"/>
      <c r="K189" s="8"/>
      <c r="L189" s="8"/>
      <c r="M189" s="8"/>
      <c r="N189" s="8"/>
      <c r="O189" s="8"/>
      <c r="P189" s="8"/>
      <c r="Q189" s="8"/>
      <c r="R189" s="8"/>
      <c r="S189" s="8"/>
      <c r="T189" s="8"/>
      <c r="U189" s="8"/>
      <c r="V189" s="8"/>
      <c r="W189" s="8"/>
      <c r="X189" s="8"/>
      <c r="Y189" s="8"/>
      <c r="Z189" s="8"/>
    </row>
    <row r="190" spans="1:26" ht="12.75" customHeight="1">
      <c r="A190" s="8"/>
      <c r="B190" s="8"/>
      <c r="C190" s="77"/>
      <c r="D190" s="917"/>
      <c r="E190" s="8"/>
      <c r="F190" s="8"/>
      <c r="G190" s="8"/>
      <c r="H190" s="8"/>
      <c r="I190" s="917"/>
      <c r="J190" s="917"/>
      <c r="K190" s="8"/>
      <c r="L190" s="8"/>
      <c r="M190" s="8"/>
      <c r="N190" s="8"/>
      <c r="O190" s="8"/>
      <c r="P190" s="8"/>
      <c r="Q190" s="8"/>
      <c r="R190" s="8"/>
      <c r="S190" s="8"/>
      <c r="T190" s="8"/>
      <c r="U190" s="8"/>
      <c r="V190" s="8"/>
      <c r="W190" s="8"/>
      <c r="X190" s="8"/>
      <c r="Y190" s="8"/>
      <c r="Z190" s="8"/>
    </row>
    <row r="191" spans="1:26" ht="12.75" customHeight="1">
      <c r="A191" s="8"/>
      <c r="B191" s="8"/>
      <c r="C191" s="77"/>
      <c r="D191" s="917"/>
      <c r="E191" s="8"/>
      <c r="F191" s="8"/>
      <c r="G191" s="8"/>
      <c r="H191" s="8"/>
      <c r="I191" s="917"/>
      <c r="J191" s="917"/>
      <c r="K191" s="8"/>
      <c r="L191" s="8"/>
      <c r="M191" s="8"/>
      <c r="N191" s="8"/>
      <c r="O191" s="8"/>
      <c r="P191" s="8"/>
      <c r="Q191" s="8"/>
      <c r="R191" s="8"/>
      <c r="S191" s="8"/>
      <c r="T191" s="8"/>
      <c r="U191" s="8"/>
      <c r="V191" s="8"/>
      <c r="W191" s="8"/>
      <c r="X191" s="8"/>
      <c r="Y191" s="8"/>
      <c r="Z191" s="8"/>
    </row>
    <row r="192" spans="1:26" ht="12.75" customHeight="1">
      <c r="A192" s="8"/>
      <c r="B192" s="8"/>
      <c r="C192" s="77"/>
      <c r="D192" s="917"/>
      <c r="E192" s="8"/>
      <c r="F192" s="8"/>
      <c r="G192" s="8"/>
      <c r="H192" s="8"/>
      <c r="I192" s="917"/>
      <c r="J192" s="917"/>
      <c r="K192" s="8"/>
      <c r="L192" s="8"/>
      <c r="M192" s="8"/>
      <c r="N192" s="8"/>
      <c r="O192" s="8"/>
      <c r="P192" s="8"/>
      <c r="Q192" s="8"/>
      <c r="R192" s="8"/>
      <c r="S192" s="8"/>
      <c r="T192" s="8"/>
      <c r="U192" s="8"/>
      <c r="V192" s="8"/>
      <c r="W192" s="8"/>
      <c r="X192" s="8"/>
      <c r="Y192" s="8"/>
      <c r="Z192" s="8"/>
    </row>
    <row r="193" spans="1:26" ht="12.75" customHeight="1">
      <c r="A193" s="8"/>
      <c r="B193" s="8"/>
      <c r="C193" s="77"/>
      <c r="D193" s="917"/>
      <c r="E193" s="8"/>
      <c r="F193" s="8"/>
      <c r="G193" s="8"/>
      <c r="H193" s="8"/>
      <c r="I193" s="917"/>
      <c r="J193" s="917"/>
      <c r="K193" s="8"/>
      <c r="L193" s="8"/>
      <c r="M193" s="8"/>
      <c r="N193" s="8"/>
      <c r="O193" s="8"/>
      <c r="P193" s="8"/>
      <c r="Q193" s="8"/>
      <c r="R193" s="8"/>
      <c r="S193" s="8"/>
      <c r="T193" s="8"/>
      <c r="U193" s="8"/>
      <c r="V193" s="8"/>
      <c r="W193" s="8"/>
      <c r="X193" s="8"/>
      <c r="Y193" s="8"/>
      <c r="Z193" s="8"/>
    </row>
    <row r="194" spans="1:26" ht="12.75" customHeight="1">
      <c r="A194" s="8"/>
      <c r="B194" s="8"/>
      <c r="C194" s="77"/>
      <c r="D194" s="917"/>
      <c r="E194" s="8"/>
      <c r="F194" s="8"/>
      <c r="G194" s="8"/>
      <c r="H194" s="8"/>
      <c r="I194" s="917"/>
      <c r="J194" s="917"/>
      <c r="K194" s="8"/>
      <c r="L194" s="8"/>
      <c r="M194" s="8"/>
      <c r="N194" s="8"/>
      <c r="O194" s="8"/>
      <c r="P194" s="8"/>
      <c r="Q194" s="8"/>
      <c r="R194" s="8"/>
      <c r="S194" s="8"/>
      <c r="T194" s="8"/>
      <c r="U194" s="8"/>
      <c r="V194" s="8"/>
      <c r="W194" s="8"/>
      <c r="X194" s="8"/>
      <c r="Y194" s="8"/>
      <c r="Z194" s="8"/>
    </row>
    <row r="195" spans="1:26" ht="12.75" customHeight="1">
      <c r="A195" s="8"/>
      <c r="B195" s="8"/>
      <c r="C195" s="77"/>
      <c r="D195" s="917"/>
      <c r="E195" s="8"/>
      <c r="F195" s="8"/>
      <c r="G195" s="8"/>
      <c r="H195" s="8"/>
      <c r="I195" s="917"/>
      <c r="J195" s="917"/>
      <c r="K195" s="8"/>
      <c r="L195" s="8"/>
      <c r="M195" s="8"/>
      <c r="N195" s="8"/>
      <c r="O195" s="8"/>
      <c r="P195" s="8"/>
      <c r="Q195" s="8"/>
      <c r="R195" s="8"/>
      <c r="S195" s="8"/>
      <c r="T195" s="8"/>
      <c r="U195" s="8"/>
      <c r="V195" s="8"/>
      <c r="W195" s="8"/>
      <c r="X195" s="8"/>
      <c r="Y195" s="8"/>
      <c r="Z195" s="8"/>
    </row>
    <row r="196" spans="1:26" ht="12.75" customHeight="1">
      <c r="A196" s="8"/>
      <c r="B196" s="8"/>
      <c r="C196" s="77"/>
      <c r="D196" s="917"/>
      <c r="E196" s="8"/>
      <c r="F196" s="8"/>
      <c r="G196" s="8"/>
      <c r="H196" s="8"/>
      <c r="I196" s="917"/>
      <c r="J196" s="917"/>
      <c r="K196" s="8"/>
      <c r="L196" s="8"/>
      <c r="M196" s="8"/>
      <c r="N196" s="8"/>
      <c r="O196" s="8"/>
      <c r="P196" s="8"/>
      <c r="Q196" s="8"/>
      <c r="R196" s="8"/>
      <c r="S196" s="8"/>
      <c r="T196" s="8"/>
      <c r="U196" s="8"/>
      <c r="V196" s="8"/>
      <c r="W196" s="8"/>
      <c r="X196" s="8"/>
      <c r="Y196" s="8"/>
      <c r="Z196" s="8"/>
    </row>
    <row r="197" spans="1:26" ht="12.75" customHeight="1">
      <c r="A197" s="8"/>
      <c r="B197" s="8"/>
      <c r="C197" s="77"/>
      <c r="D197" s="917"/>
      <c r="E197" s="8"/>
      <c r="F197" s="8"/>
      <c r="G197" s="8"/>
      <c r="H197" s="8"/>
      <c r="I197" s="917"/>
      <c r="J197" s="917"/>
      <c r="K197" s="8"/>
      <c r="L197" s="8"/>
      <c r="M197" s="8"/>
      <c r="N197" s="8"/>
      <c r="O197" s="8"/>
      <c r="P197" s="8"/>
      <c r="Q197" s="8"/>
      <c r="R197" s="8"/>
      <c r="S197" s="8"/>
      <c r="T197" s="8"/>
      <c r="U197" s="8"/>
      <c r="V197" s="8"/>
      <c r="W197" s="8"/>
      <c r="X197" s="8"/>
      <c r="Y197" s="8"/>
      <c r="Z197" s="8"/>
    </row>
    <row r="198" spans="1:26" ht="12.75" customHeight="1">
      <c r="A198" s="8"/>
      <c r="B198" s="8"/>
      <c r="C198" s="77"/>
      <c r="D198" s="917"/>
      <c r="E198" s="8"/>
      <c r="F198" s="8"/>
      <c r="G198" s="8"/>
      <c r="H198" s="8"/>
      <c r="I198" s="917"/>
      <c r="J198" s="917"/>
      <c r="K198" s="8"/>
      <c r="L198" s="8"/>
      <c r="M198" s="8"/>
      <c r="N198" s="8"/>
      <c r="O198" s="8"/>
      <c r="P198" s="8"/>
      <c r="Q198" s="8"/>
      <c r="R198" s="8"/>
      <c r="S198" s="8"/>
      <c r="T198" s="8"/>
      <c r="U198" s="8"/>
      <c r="V198" s="8"/>
      <c r="W198" s="8"/>
      <c r="X198" s="8"/>
      <c r="Y198" s="8"/>
      <c r="Z198" s="8"/>
    </row>
    <row r="199" spans="1:26" ht="12.75" customHeight="1">
      <c r="A199" s="8"/>
      <c r="B199" s="8"/>
      <c r="C199" s="77"/>
      <c r="D199" s="917"/>
      <c r="E199" s="8"/>
      <c r="F199" s="8"/>
      <c r="G199" s="8"/>
      <c r="H199" s="8"/>
      <c r="I199" s="917"/>
      <c r="J199" s="917"/>
      <c r="K199" s="8"/>
      <c r="L199" s="8"/>
      <c r="M199" s="8"/>
      <c r="N199" s="8"/>
      <c r="O199" s="8"/>
      <c r="P199" s="8"/>
      <c r="Q199" s="8"/>
      <c r="R199" s="8"/>
      <c r="S199" s="8"/>
      <c r="T199" s="8"/>
      <c r="U199" s="8"/>
      <c r="V199" s="8"/>
      <c r="W199" s="8"/>
      <c r="X199" s="8"/>
      <c r="Y199" s="8"/>
      <c r="Z199" s="8"/>
    </row>
    <row r="200" spans="1:26" ht="12.75" customHeight="1">
      <c r="A200" s="8"/>
      <c r="B200" s="8"/>
      <c r="C200" s="77"/>
      <c r="D200" s="917"/>
      <c r="E200" s="8"/>
      <c r="F200" s="8"/>
      <c r="G200" s="8"/>
      <c r="H200" s="8"/>
      <c r="I200" s="917"/>
      <c r="J200" s="917"/>
      <c r="K200" s="8"/>
      <c r="L200" s="8"/>
      <c r="M200" s="8"/>
      <c r="N200" s="8"/>
      <c r="O200" s="8"/>
      <c r="P200" s="8"/>
      <c r="Q200" s="8"/>
      <c r="R200" s="8"/>
      <c r="S200" s="8"/>
      <c r="T200" s="8"/>
      <c r="U200" s="8"/>
      <c r="V200" s="8"/>
      <c r="W200" s="8"/>
      <c r="X200" s="8"/>
      <c r="Y200" s="8"/>
      <c r="Z200" s="8"/>
    </row>
    <row r="201" spans="1:26" ht="12.75" customHeight="1">
      <c r="A201" s="8"/>
      <c r="B201" s="8"/>
      <c r="C201" s="77"/>
      <c r="D201" s="917"/>
      <c r="E201" s="8"/>
      <c r="F201" s="8"/>
      <c r="G201" s="8"/>
      <c r="H201" s="8"/>
      <c r="I201" s="917"/>
      <c r="J201" s="917"/>
      <c r="K201" s="8"/>
      <c r="L201" s="8"/>
      <c r="M201" s="8"/>
      <c r="N201" s="8"/>
      <c r="O201" s="8"/>
      <c r="P201" s="8"/>
      <c r="Q201" s="8"/>
      <c r="R201" s="8"/>
      <c r="S201" s="8"/>
      <c r="T201" s="8"/>
      <c r="U201" s="8"/>
      <c r="V201" s="8"/>
      <c r="W201" s="8"/>
      <c r="X201" s="8"/>
      <c r="Y201" s="8"/>
      <c r="Z201" s="8"/>
    </row>
    <row r="202" spans="1:26" ht="12.75" customHeight="1">
      <c r="A202" s="8"/>
      <c r="B202" s="8"/>
      <c r="C202" s="77"/>
      <c r="D202" s="917"/>
      <c r="E202" s="8"/>
      <c r="F202" s="8"/>
      <c r="G202" s="8"/>
      <c r="H202" s="8"/>
      <c r="I202" s="917"/>
      <c r="J202" s="917"/>
      <c r="K202" s="8"/>
      <c r="L202" s="8"/>
      <c r="M202" s="8"/>
      <c r="N202" s="8"/>
      <c r="O202" s="8"/>
      <c r="P202" s="8"/>
      <c r="Q202" s="8"/>
      <c r="R202" s="8"/>
      <c r="S202" s="8"/>
      <c r="T202" s="8"/>
      <c r="U202" s="8"/>
      <c r="V202" s="8"/>
      <c r="W202" s="8"/>
      <c r="X202" s="8"/>
      <c r="Y202" s="8"/>
      <c r="Z202" s="8"/>
    </row>
    <row r="203" spans="1:26" ht="12.75" customHeight="1">
      <c r="A203" s="8"/>
      <c r="B203" s="8"/>
      <c r="C203" s="77"/>
      <c r="D203" s="917"/>
      <c r="E203" s="8"/>
      <c r="F203" s="8"/>
      <c r="G203" s="8"/>
      <c r="H203" s="8"/>
      <c r="I203" s="917"/>
      <c r="J203" s="917"/>
      <c r="K203" s="8"/>
      <c r="L203" s="8"/>
      <c r="M203" s="8"/>
      <c r="N203" s="8"/>
      <c r="O203" s="8"/>
      <c r="P203" s="8"/>
      <c r="Q203" s="8"/>
      <c r="R203" s="8"/>
      <c r="S203" s="8"/>
      <c r="T203" s="8"/>
      <c r="U203" s="8"/>
      <c r="V203" s="8"/>
      <c r="W203" s="8"/>
      <c r="X203" s="8"/>
      <c r="Y203" s="8"/>
      <c r="Z203" s="8"/>
    </row>
    <row r="204" spans="1:26" ht="12.75" customHeight="1">
      <c r="A204" s="8"/>
      <c r="B204" s="8"/>
      <c r="C204" s="77"/>
      <c r="D204" s="917"/>
      <c r="E204" s="8"/>
      <c r="F204" s="8"/>
      <c r="G204" s="8"/>
      <c r="H204" s="8"/>
      <c r="I204" s="917"/>
      <c r="J204" s="917"/>
      <c r="K204" s="8"/>
      <c r="L204" s="8"/>
      <c r="M204" s="8"/>
      <c r="N204" s="8"/>
      <c r="O204" s="8"/>
      <c r="P204" s="8"/>
      <c r="Q204" s="8"/>
      <c r="R204" s="8"/>
      <c r="S204" s="8"/>
      <c r="T204" s="8"/>
      <c r="U204" s="8"/>
      <c r="V204" s="8"/>
      <c r="W204" s="8"/>
      <c r="X204" s="8"/>
      <c r="Y204" s="8"/>
      <c r="Z204" s="8"/>
    </row>
    <row r="205" spans="1:26" ht="12.75" customHeight="1">
      <c r="A205" s="8"/>
      <c r="B205" s="8"/>
      <c r="C205" s="77"/>
      <c r="D205" s="917"/>
      <c r="E205" s="8"/>
      <c r="F205" s="8"/>
      <c r="G205" s="8"/>
      <c r="H205" s="8"/>
      <c r="I205" s="917"/>
      <c r="J205" s="917"/>
      <c r="K205" s="8"/>
      <c r="L205" s="8"/>
      <c r="M205" s="8"/>
      <c r="N205" s="8"/>
      <c r="O205" s="8"/>
      <c r="P205" s="8"/>
      <c r="Q205" s="8"/>
      <c r="R205" s="8"/>
      <c r="S205" s="8"/>
      <c r="T205" s="8"/>
      <c r="U205" s="8"/>
      <c r="V205" s="8"/>
      <c r="W205" s="8"/>
      <c r="X205" s="8"/>
      <c r="Y205" s="8"/>
      <c r="Z205" s="8"/>
    </row>
    <row r="206" spans="1:26" ht="12.75" customHeight="1">
      <c r="A206" s="8"/>
      <c r="B206" s="8"/>
      <c r="C206" s="77"/>
      <c r="D206" s="917"/>
      <c r="E206" s="8"/>
      <c r="F206" s="8"/>
      <c r="G206" s="8"/>
      <c r="H206" s="8"/>
      <c r="I206" s="917"/>
      <c r="J206" s="917"/>
      <c r="K206" s="8"/>
      <c r="L206" s="8"/>
      <c r="M206" s="8"/>
      <c r="N206" s="8"/>
      <c r="O206" s="8"/>
      <c r="P206" s="8"/>
      <c r="Q206" s="8"/>
      <c r="R206" s="8"/>
      <c r="S206" s="8"/>
      <c r="T206" s="8"/>
      <c r="U206" s="8"/>
      <c r="V206" s="8"/>
      <c r="W206" s="8"/>
      <c r="X206" s="8"/>
      <c r="Y206" s="8"/>
      <c r="Z206" s="8"/>
    </row>
    <row r="207" spans="1:26" ht="12.75" customHeight="1">
      <c r="A207" s="8"/>
      <c r="B207" s="8"/>
      <c r="C207" s="77"/>
      <c r="D207" s="917"/>
      <c r="E207" s="8"/>
      <c r="F207" s="8"/>
      <c r="G207" s="8"/>
      <c r="H207" s="8"/>
      <c r="I207" s="917"/>
      <c r="J207" s="917"/>
      <c r="K207" s="8"/>
      <c r="L207" s="8"/>
      <c r="M207" s="8"/>
      <c r="N207" s="8"/>
      <c r="O207" s="8"/>
      <c r="P207" s="8"/>
      <c r="Q207" s="8"/>
      <c r="R207" s="8"/>
      <c r="S207" s="8"/>
      <c r="T207" s="8"/>
      <c r="U207" s="8"/>
      <c r="V207" s="8"/>
      <c r="W207" s="8"/>
      <c r="X207" s="8"/>
      <c r="Y207" s="8"/>
      <c r="Z207" s="8"/>
    </row>
    <row r="208" spans="1:26" ht="12.75" customHeight="1">
      <c r="A208" s="8"/>
      <c r="B208" s="8"/>
      <c r="C208" s="77"/>
      <c r="D208" s="917"/>
      <c r="E208" s="8"/>
      <c r="F208" s="8"/>
      <c r="G208" s="8"/>
      <c r="H208" s="8"/>
      <c r="I208" s="917"/>
      <c r="J208" s="917"/>
      <c r="K208" s="8"/>
      <c r="L208" s="8"/>
      <c r="M208" s="8"/>
      <c r="N208" s="8"/>
      <c r="O208" s="8"/>
      <c r="P208" s="8"/>
      <c r="Q208" s="8"/>
      <c r="R208" s="8"/>
      <c r="S208" s="8"/>
      <c r="T208" s="8"/>
      <c r="U208" s="8"/>
      <c r="V208" s="8"/>
      <c r="W208" s="8"/>
      <c r="X208" s="8"/>
      <c r="Y208" s="8"/>
      <c r="Z208" s="8"/>
    </row>
    <row r="209" spans="1:26" ht="12.75" customHeight="1">
      <c r="A209" s="8"/>
      <c r="B209" s="8"/>
      <c r="C209" s="77"/>
      <c r="D209" s="917"/>
      <c r="E209" s="8"/>
      <c r="F209" s="8"/>
      <c r="G209" s="8"/>
      <c r="H209" s="8"/>
      <c r="I209" s="917"/>
      <c r="J209" s="917"/>
      <c r="K209" s="8"/>
      <c r="L209" s="8"/>
      <c r="M209" s="8"/>
      <c r="N209" s="8"/>
      <c r="O209" s="8"/>
      <c r="P209" s="8"/>
      <c r="Q209" s="8"/>
      <c r="R209" s="8"/>
      <c r="S209" s="8"/>
      <c r="T209" s="8"/>
      <c r="U209" s="8"/>
      <c r="V209" s="8"/>
      <c r="W209" s="8"/>
      <c r="X209" s="8"/>
      <c r="Y209" s="8"/>
      <c r="Z209" s="8"/>
    </row>
    <row r="210" spans="1:26" ht="12.75" customHeight="1">
      <c r="A210" s="8"/>
      <c r="B210" s="8"/>
      <c r="C210" s="77"/>
      <c r="D210" s="917"/>
      <c r="E210" s="8"/>
      <c r="F210" s="8"/>
      <c r="G210" s="8"/>
      <c r="H210" s="8"/>
      <c r="I210" s="917"/>
      <c r="J210" s="917"/>
      <c r="K210" s="8"/>
      <c r="L210" s="8"/>
      <c r="M210" s="8"/>
      <c r="N210" s="8"/>
      <c r="O210" s="8"/>
      <c r="P210" s="8"/>
      <c r="Q210" s="8"/>
      <c r="R210" s="8"/>
      <c r="S210" s="8"/>
      <c r="T210" s="8"/>
      <c r="U210" s="8"/>
      <c r="V210" s="8"/>
      <c r="W210" s="8"/>
      <c r="X210" s="8"/>
      <c r="Y210" s="8"/>
      <c r="Z210" s="8"/>
    </row>
    <row r="211" spans="1:26" ht="12.75" customHeight="1">
      <c r="A211" s="8"/>
      <c r="B211" s="8"/>
      <c r="C211" s="77"/>
      <c r="D211" s="917"/>
      <c r="E211" s="8"/>
      <c r="F211" s="8"/>
      <c r="G211" s="8"/>
      <c r="H211" s="8"/>
      <c r="I211" s="917"/>
      <c r="J211" s="917"/>
      <c r="K211" s="8"/>
      <c r="L211" s="8"/>
      <c r="M211" s="8"/>
      <c r="N211" s="8"/>
      <c r="O211" s="8"/>
      <c r="P211" s="8"/>
      <c r="Q211" s="8"/>
      <c r="R211" s="8"/>
      <c r="S211" s="8"/>
      <c r="T211" s="8"/>
      <c r="U211" s="8"/>
      <c r="V211" s="8"/>
      <c r="W211" s="8"/>
      <c r="X211" s="8"/>
      <c r="Y211" s="8"/>
      <c r="Z211" s="8"/>
    </row>
    <row r="212" spans="1:26" ht="12.75" customHeight="1">
      <c r="A212" s="8"/>
      <c r="B212" s="8"/>
      <c r="C212" s="77"/>
      <c r="D212" s="917"/>
      <c r="E212" s="8"/>
      <c r="F212" s="8"/>
      <c r="G212" s="8"/>
      <c r="H212" s="8"/>
      <c r="I212" s="917"/>
      <c r="J212" s="917"/>
      <c r="K212" s="8"/>
      <c r="L212" s="8"/>
      <c r="M212" s="8"/>
      <c r="N212" s="8"/>
      <c r="O212" s="8"/>
      <c r="P212" s="8"/>
      <c r="Q212" s="8"/>
      <c r="R212" s="8"/>
      <c r="S212" s="8"/>
      <c r="T212" s="8"/>
      <c r="U212" s="8"/>
      <c r="V212" s="8"/>
      <c r="W212" s="8"/>
      <c r="X212" s="8"/>
      <c r="Y212" s="8"/>
      <c r="Z212" s="8"/>
    </row>
    <row r="213" spans="1:26" ht="12.75" customHeight="1">
      <c r="A213" s="8"/>
      <c r="B213" s="8"/>
      <c r="C213" s="77"/>
      <c r="D213" s="917"/>
      <c r="E213" s="8"/>
      <c r="F213" s="8"/>
      <c r="G213" s="8"/>
      <c r="H213" s="8"/>
      <c r="I213" s="917"/>
      <c r="J213" s="917"/>
      <c r="K213" s="8"/>
      <c r="L213" s="8"/>
      <c r="M213" s="8"/>
      <c r="N213" s="8"/>
      <c r="O213" s="8"/>
      <c r="P213" s="8"/>
      <c r="Q213" s="8"/>
      <c r="R213" s="8"/>
      <c r="S213" s="8"/>
      <c r="T213" s="8"/>
      <c r="U213" s="8"/>
      <c r="V213" s="8"/>
      <c r="W213" s="8"/>
      <c r="X213" s="8"/>
      <c r="Y213" s="8"/>
      <c r="Z213" s="8"/>
    </row>
    <row r="214" spans="1:26" ht="12.75" customHeight="1">
      <c r="A214" s="8"/>
      <c r="B214" s="8"/>
      <c r="C214" s="77"/>
      <c r="D214" s="917"/>
      <c r="E214" s="8"/>
      <c r="F214" s="8"/>
      <c r="G214" s="8"/>
      <c r="H214" s="8"/>
      <c r="I214" s="917"/>
      <c r="J214" s="917"/>
      <c r="K214" s="8"/>
      <c r="L214" s="8"/>
      <c r="M214" s="8"/>
      <c r="N214" s="8"/>
      <c r="O214" s="8"/>
      <c r="P214" s="8"/>
      <c r="Q214" s="8"/>
      <c r="R214" s="8"/>
      <c r="S214" s="8"/>
      <c r="T214" s="8"/>
      <c r="U214" s="8"/>
      <c r="V214" s="8"/>
      <c r="W214" s="8"/>
      <c r="X214" s="8"/>
      <c r="Y214" s="8"/>
      <c r="Z214" s="8"/>
    </row>
    <row r="215" spans="1:26" ht="12.75" customHeight="1">
      <c r="A215" s="8"/>
      <c r="B215" s="8"/>
      <c r="C215" s="77"/>
      <c r="D215" s="917"/>
      <c r="E215" s="8"/>
      <c r="F215" s="8"/>
      <c r="G215" s="8"/>
      <c r="H215" s="8"/>
      <c r="I215" s="917"/>
      <c r="J215" s="917"/>
      <c r="K215" s="8"/>
      <c r="L215" s="8"/>
      <c r="M215" s="8"/>
      <c r="N215" s="8"/>
      <c r="O215" s="8"/>
      <c r="P215" s="8"/>
      <c r="Q215" s="8"/>
      <c r="R215" s="8"/>
      <c r="S215" s="8"/>
      <c r="T215" s="8"/>
      <c r="U215" s="8"/>
      <c r="V215" s="8"/>
      <c r="W215" s="8"/>
      <c r="X215" s="8"/>
      <c r="Y215" s="8"/>
      <c r="Z215" s="8"/>
    </row>
    <row r="216" spans="1:26" ht="12.75" customHeight="1">
      <c r="A216" s="8"/>
      <c r="B216" s="8"/>
      <c r="C216" s="77"/>
      <c r="D216" s="917"/>
      <c r="E216" s="8"/>
      <c r="F216" s="8"/>
      <c r="G216" s="8"/>
      <c r="H216" s="8"/>
      <c r="I216" s="917"/>
      <c r="J216" s="917"/>
      <c r="K216" s="8"/>
      <c r="L216" s="8"/>
      <c r="M216" s="8"/>
      <c r="N216" s="8"/>
      <c r="O216" s="8"/>
      <c r="P216" s="8"/>
      <c r="Q216" s="8"/>
      <c r="R216" s="8"/>
      <c r="S216" s="8"/>
      <c r="T216" s="8"/>
      <c r="U216" s="8"/>
      <c r="V216" s="8"/>
      <c r="W216" s="8"/>
      <c r="X216" s="8"/>
      <c r="Y216" s="8"/>
      <c r="Z216" s="8"/>
    </row>
    <row r="217" spans="1:26" ht="12.75" customHeight="1">
      <c r="A217" s="8"/>
      <c r="B217" s="8"/>
      <c r="C217" s="77"/>
      <c r="D217" s="917"/>
      <c r="E217" s="8"/>
      <c r="F217" s="8"/>
      <c r="G217" s="8"/>
      <c r="H217" s="8"/>
      <c r="I217" s="917"/>
      <c r="J217" s="917"/>
      <c r="K217" s="8"/>
      <c r="L217" s="8"/>
      <c r="M217" s="8"/>
      <c r="N217" s="8"/>
      <c r="O217" s="8"/>
      <c r="P217" s="8"/>
      <c r="Q217" s="8"/>
      <c r="R217" s="8"/>
      <c r="S217" s="8"/>
      <c r="T217" s="8"/>
      <c r="U217" s="8"/>
      <c r="V217" s="8"/>
      <c r="W217" s="8"/>
      <c r="X217" s="8"/>
      <c r="Y217" s="8"/>
      <c r="Z217" s="8"/>
    </row>
    <row r="218" spans="1:26" ht="12.75" customHeight="1">
      <c r="A218" s="8"/>
      <c r="B218" s="8"/>
      <c r="C218" s="77"/>
      <c r="D218" s="917"/>
      <c r="E218" s="8"/>
      <c r="F218" s="8"/>
      <c r="G218" s="8"/>
      <c r="H218" s="8"/>
      <c r="I218" s="917"/>
      <c r="J218" s="917"/>
      <c r="K218" s="8"/>
      <c r="L218" s="8"/>
      <c r="M218" s="8"/>
      <c r="N218" s="8"/>
      <c r="O218" s="8"/>
      <c r="P218" s="8"/>
      <c r="Q218" s="8"/>
      <c r="R218" s="8"/>
      <c r="S218" s="8"/>
      <c r="T218" s="8"/>
      <c r="U218" s="8"/>
      <c r="V218" s="8"/>
      <c r="W218" s="8"/>
      <c r="X218" s="8"/>
      <c r="Y218" s="8"/>
      <c r="Z218" s="8"/>
    </row>
    <row r="219" spans="1:26" ht="12.75" customHeight="1">
      <c r="A219" s="8"/>
      <c r="B219" s="8"/>
      <c r="C219" s="77"/>
      <c r="D219" s="917"/>
      <c r="E219" s="8"/>
      <c r="F219" s="8"/>
      <c r="G219" s="8"/>
      <c r="H219" s="8"/>
      <c r="I219" s="917"/>
      <c r="J219" s="917"/>
      <c r="K219" s="8"/>
      <c r="L219" s="8"/>
      <c r="M219" s="8"/>
      <c r="N219" s="8"/>
      <c r="O219" s="8"/>
      <c r="P219" s="8"/>
      <c r="Q219" s="8"/>
      <c r="R219" s="8"/>
      <c r="S219" s="8"/>
      <c r="T219" s="8"/>
      <c r="U219" s="8"/>
      <c r="V219" s="8"/>
      <c r="W219" s="8"/>
      <c r="X219" s="8"/>
      <c r="Y219" s="8"/>
      <c r="Z219" s="8"/>
    </row>
    <row r="220" spans="1:26" ht="12.75" customHeight="1">
      <c r="A220" s="8"/>
      <c r="B220" s="8"/>
      <c r="C220" s="77"/>
      <c r="D220" s="917"/>
      <c r="E220" s="8"/>
      <c r="F220" s="8"/>
      <c r="G220" s="8"/>
      <c r="H220" s="8"/>
      <c r="I220" s="917"/>
      <c r="J220" s="917"/>
      <c r="K220" s="8"/>
      <c r="L220" s="8"/>
      <c r="M220" s="8"/>
      <c r="N220" s="8"/>
      <c r="O220" s="8"/>
      <c r="P220" s="8"/>
      <c r="Q220" s="8"/>
      <c r="R220" s="8"/>
      <c r="S220" s="8"/>
      <c r="T220" s="8"/>
      <c r="U220" s="8"/>
      <c r="V220" s="8"/>
      <c r="W220" s="8"/>
      <c r="X220" s="8"/>
      <c r="Y220" s="8"/>
      <c r="Z220" s="8"/>
    </row>
    <row r="221" spans="1:26" ht="12.75" customHeight="1">
      <c r="A221" s="8"/>
      <c r="B221" s="8"/>
      <c r="C221" s="77"/>
      <c r="D221" s="917"/>
      <c r="E221" s="8"/>
      <c r="F221" s="8"/>
      <c r="G221" s="8"/>
      <c r="H221" s="8"/>
      <c r="I221" s="917"/>
      <c r="J221" s="917"/>
      <c r="K221" s="8"/>
      <c r="L221" s="8"/>
      <c r="M221" s="8"/>
      <c r="N221" s="8"/>
      <c r="O221" s="8"/>
      <c r="P221" s="8"/>
      <c r="Q221" s="8"/>
      <c r="R221" s="8"/>
      <c r="S221" s="8"/>
      <c r="T221" s="8"/>
      <c r="U221" s="8"/>
      <c r="V221" s="8"/>
      <c r="W221" s="8"/>
      <c r="X221" s="8"/>
      <c r="Y221" s="8"/>
      <c r="Z221" s="8"/>
    </row>
    <row r="222" spans="1:26" ht="12.75" customHeight="1">
      <c r="A222" s="8"/>
      <c r="B222" s="8"/>
      <c r="C222" s="77"/>
      <c r="D222" s="917"/>
      <c r="E222" s="8"/>
      <c r="F222" s="8"/>
      <c r="G222" s="8"/>
      <c r="H222" s="8"/>
      <c r="I222" s="917"/>
      <c r="J222" s="917"/>
      <c r="K222" s="8"/>
      <c r="L222" s="8"/>
      <c r="M222" s="8"/>
      <c r="N222" s="8"/>
      <c r="O222" s="8"/>
      <c r="P222" s="8"/>
      <c r="Q222" s="8"/>
      <c r="R222" s="8"/>
      <c r="S222" s="8"/>
      <c r="T222" s="8"/>
      <c r="U222" s="8"/>
      <c r="V222" s="8"/>
      <c r="W222" s="8"/>
      <c r="X222" s="8"/>
      <c r="Y222" s="8"/>
      <c r="Z222" s="8"/>
    </row>
    <row r="223" spans="1:26" ht="12.75" customHeight="1">
      <c r="A223" s="8"/>
      <c r="B223" s="8"/>
      <c r="C223" s="77"/>
      <c r="D223" s="917"/>
      <c r="E223" s="8"/>
      <c r="F223" s="8"/>
      <c r="G223" s="8"/>
      <c r="H223" s="8"/>
      <c r="I223" s="917"/>
      <c r="J223" s="917"/>
      <c r="K223" s="8"/>
      <c r="L223" s="8"/>
      <c r="M223" s="8"/>
      <c r="N223" s="8"/>
      <c r="O223" s="8"/>
      <c r="P223" s="8"/>
      <c r="Q223" s="8"/>
      <c r="R223" s="8"/>
      <c r="S223" s="8"/>
      <c r="T223" s="8"/>
      <c r="U223" s="8"/>
      <c r="V223" s="8"/>
      <c r="W223" s="8"/>
      <c r="X223" s="8"/>
      <c r="Y223" s="8"/>
      <c r="Z223" s="8"/>
    </row>
    <row r="224" spans="1:26" ht="12.75" customHeight="1">
      <c r="A224" s="8"/>
      <c r="B224" s="8"/>
      <c r="C224" s="77"/>
      <c r="D224" s="917"/>
      <c r="E224" s="8"/>
      <c r="F224" s="8"/>
      <c r="G224" s="8"/>
      <c r="H224" s="8"/>
      <c r="I224" s="917"/>
      <c r="J224" s="917"/>
      <c r="K224" s="8"/>
      <c r="L224" s="8"/>
      <c r="M224" s="8"/>
      <c r="N224" s="8"/>
      <c r="O224" s="8"/>
      <c r="P224" s="8"/>
      <c r="Q224" s="8"/>
      <c r="R224" s="8"/>
      <c r="S224" s="8"/>
      <c r="T224" s="8"/>
      <c r="U224" s="8"/>
      <c r="V224" s="8"/>
      <c r="W224" s="8"/>
      <c r="X224" s="8"/>
      <c r="Y224" s="8"/>
      <c r="Z224" s="8"/>
    </row>
    <row r="225" spans="1:26" ht="12.75" customHeight="1">
      <c r="A225" s="8"/>
      <c r="B225" s="8"/>
      <c r="C225" s="77"/>
      <c r="D225" s="917"/>
      <c r="E225" s="8"/>
      <c r="F225" s="8"/>
      <c r="G225" s="8"/>
      <c r="H225" s="8"/>
      <c r="I225" s="917"/>
      <c r="J225" s="917"/>
      <c r="K225" s="8"/>
      <c r="L225" s="8"/>
      <c r="M225" s="8"/>
      <c r="N225" s="8"/>
      <c r="O225" s="8"/>
      <c r="P225" s="8"/>
      <c r="Q225" s="8"/>
      <c r="R225" s="8"/>
      <c r="S225" s="8"/>
      <c r="T225" s="8"/>
      <c r="U225" s="8"/>
      <c r="V225" s="8"/>
      <c r="W225" s="8"/>
      <c r="X225" s="8"/>
      <c r="Y225" s="8"/>
      <c r="Z225" s="8"/>
    </row>
    <row r="226" spans="1:26" ht="12.75" customHeight="1">
      <c r="A226" s="8"/>
      <c r="B226" s="8"/>
      <c r="C226" s="77"/>
      <c r="D226" s="917"/>
      <c r="E226" s="8"/>
      <c r="F226" s="8"/>
      <c r="G226" s="8"/>
      <c r="H226" s="8"/>
      <c r="I226" s="917"/>
      <c r="J226" s="917"/>
      <c r="K226" s="8"/>
      <c r="L226" s="8"/>
      <c r="M226" s="8"/>
      <c r="N226" s="8"/>
      <c r="O226" s="8"/>
      <c r="P226" s="8"/>
      <c r="Q226" s="8"/>
      <c r="R226" s="8"/>
      <c r="S226" s="8"/>
      <c r="T226" s="8"/>
      <c r="U226" s="8"/>
      <c r="V226" s="8"/>
      <c r="W226" s="8"/>
      <c r="X226" s="8"/>
      <c r="Y226" s="8"/>
      <c r="Z226" s="8"/>
    </row>
    <row r="227" spans="1:26" ht="12.75" customHeight="1">
      <c r="A227" s="8"/>
      <c r="B227" s="8"/>
      <c r="C227" s="77"/>
      <c r="D227" s="917"/>
      <c r="E227" s="8"/>
      <c r="F227" s="8"/>
      <c r="G227" s="8"/>
      <c r="H227" s="8"/>
      <c r="I227" s="917"/>
      <c r="J227" s="917"/>
      <c r="K227" s="8"/>
      <c r="L227" s="8"/>
      <c r="M227" s="8"/>
      <c r="N227" s="8"/>
      <c r="O227" s="8"/>
      <c r="P227" s="8"/>
      <c r="Q227" s="8"/>
      <c r="R227" s="8"/>
      <c r="S227" s="8"/>
      <c r="T227" s="8"/>
      <c r="U227" s="8"/>
      <c r="V227" s="8"/>
      <c r="W227" s="8"/>
      <c r="X227" s="8"/>
      <c r="Y227" s="8"/>
      <c r="Z227" s="8"/>
    </row>
    <row r="228" spans="1:26" ht="12.75" customHeight="1">
      <c r="A228" s="8"/>
      <c r="B228" s="8"/>
      <c r="C228" s="77"/>
      <c r="D228" s="917"/>
      <c r="E228" s="8"/>
      <c r="F228" s="8"/>
      <c r="G228" s="8"/>
      <c r="H228" s="8"/>
      <c r="I228" s="917"/>
      <c r="J228" s="917"/>
      <c r="K228" s="8"/>
      <c r="L228" s="8"/>
      <c r="M228" s="8"/>
      <c r="N228" s="8"/>
      <c r="O228" s="8"/>
      <c r="P228" s="8"/>
      <c r="Q228" s="8"/>
      <c r="R228" s="8"/>
      <c r="S228" s="8"/>
      <c r="T228" s="8"/>
      <c r="U228" s="8"/>
      <c r="V228" s="8"/>
      <c r="W228" s="8"/>
      <c r="X228" s="8"/>
      <c r="Y228" s="8"/>
      <c r="Z228" s="8"/>
    </row>
    <row r="229" spans="1:26" ht="12.75" customHeight="1">
      <c r="A229" s="8"/>
      <c r="B229" s="8"/>
      <c r="C229" s="77"/>
      <c r="D229" s="917"/>
      <c r="E229" s="8"/>
      <c r="F229" s="8"/>
      <c r="G229" s="8"/>
      <c r="H229" s="8"/>
      <c r="I229" s="917"/>
      <c r="J229" s="917"/>
      <c r="K229" s="8"/>
      <c r="L229" s="8"/>
      <c r="M229" s="8"/>
      <c r="N229" s="8"/>
      <c r="O229" s="8"/>
      <c r="P229" s="8"/>
      <c r="Q229" s="8"/>
      <c r="R229" s="8"/>
      <c r="S229" s="8"/>
      <c r="T229" s="8"/>
      <c r="U229" s="8"/>
      <c r="V229" s="8"/>
      <c r="W229" s="8"/>
      <c r="X229" s="8"/>
      <c r="Y229" s="8"/>
      <c r="Z229" s="8"/>
    </row>
    <row r="230" spans="1:26" ht="12.75" customHeight="1">
      <c r="A230" s="8"/>
      <c r="B230" s="8"/>
      <c r="C230" s="77"/>
      <c r="D230" s="917"/>
      <c r="E230" s="8"/>
      <c r="F230" s="8"/>
      <c r="G230" s="8"/>
      <c r="H230" s="8"/>
      <c r="I230" s="917"/>
      <c r="J230" s="917"/>
      <c r="K230" s="8"/>
      <c r="L230" s="8"/>
      <c r="M230" s="8"/>
      <c r="N230" s="8"/>
      <c r="O230" s="8"/>
      <c r="P230" s="8"/>
      <c r="Q230" s="8"/>
      <c r="R230" s="8"/>
      <c r="S230" s="8"/>
      <c r="T230" s="8"/>
      <c r="U230" s="8"/>
      <c r="V230" s="8"/>
      <c r="W230" s="8"/>
      <c r="X230" s="8"/>
      <c r="Y230" s="8"/>
      <c r="Z230" s="8"/>
    </row>
    <row r="231" spans="1:26" ht="12.75" customHeight="1">
      <c r="A231" s="8"/>
      <c r="B231" s="8"/>
      <c r="C231" s="77"/>
      <c r="D231" s="917"/>
      <c r="E231" s="8"/>
      <c r="F231" s="8"/>
      <c r="G231" s="8"/>
      <c r="H231" s="8"/>
      <c r="I231" s="917"/>
      <c r="J231" s="917"/>
      <c r="K231" s="8"/>
      <c r="L231" s="8"/>
      <c r="M231" s="8"/>
      <c r="N231" s="8"/>
      <c r="O231" s="8"/>
      <c r="P231" s="8"/>
      <c r="Q231" s="8"/>
      <c r="R231" s="8"/>
      <c r="S231" s="8"/>
      <c r="T231" s="8"/>
      <c r="U231" s="8"/>
      <c r="V231" s="8"/>
      <c r="W231" s="8"/>
      <c r="X231" s="8"/>
      <c r="Y231" s="8"/>
      <c r="Z231" s="8"/>
    </row>
    <row r="232" spans="1:26" ht="12.75" customHeight="1">
      <c r="A232" s="8"/>
      <c r="B232" s="8"/>
      <c r="C232" s="77"/>
      <c r="D232" s="917"/>
      <c r="E232" s="8"/>
      <c r="F232" s="8"/>
      <c r="G232" s="8"/>
      <c r="H232" s="8"/>
      <c r="I232" s="917"/>
      <c r="J232" s="917"/>
      <c r="K232" s="8"/>
      <c r="L232" s="8"/>
      <c r="M232" s="8"/>
      <c r="N232" s="8"/>
      <c r="O232" s="8"/>
      <c r="P232" s="8"/>
      <c r="Q232" s="8"/>
      <c r="R232" s="8"/>
      <c r="S232" s="8"/>
      <c r="T232" s="8"/>
      <c r="U232" s="8"/>
      <c r="V232" s="8"/>
      <c r="W232" s="8"/>
      <c r="X232" s="8"/>
      <c r="Y232" s="8"/>
      <c r="Z232" s="8"/>
    </row>
    <row r="233" spans="1:26" ht="12.75" customHeight="1">
      <c r="A233" s="8"/>
      <c r="B233" s="8"/>
      <c r="C233" s="77"/>
      <c r="D233" s="917"/>
      <c r="E233" s="8"/>
      <c r="F233" s="8"/>
      <c r="G233" s="8"/>
      <c r="H233" s="8"/>
      <c r="I233" s="917"/>
      <c r="J233" s="917"/>
      <c r="K233" s="8"/>
      <c r="L233" s="8"/>
      <c r="M233" s="8"/>
      <c r="N233" s="8"/>
      <c r="O233" s="8"/>
      <c r="P233" s="8"/>
      <c r="Q233" s="8"/>
      <c r="R233" s="8"/>
      <c r="S233" s="8"/>
      <c r="T233" s="8"/>
      <c r="U233" s="8"/>
      <c r="V233" s="8"/>
      <c r="W233" s="8"/>
      <c r="X233" s="8"/>
      <c r="Y233" s="8"/>
      <c r="Z233" s="8"/>
    </row>
    <row r="234" spans="1:26" ht="12.75" customHeight="1">
      <c r="A234" s="8"/>
      <c r="B234" s="8"/>
      <c r="C234" s="77"/>
      <c r="D234" s="917"/>
      <c r="E234" s="8"/>
      <c r="F234" s="8"/>
      <c r="G234" s="8"/>
      <c r="H234" s="8"/>
      <c r="I234" s="917"/>
      <c r="J234" s="917"/>
      <c r="K234" s="8"/>
      <c r="L234" s="8"/>
      <c r="M234" s="8"/>
      <c r="N234" s="8"/>
      <c r="O234" s="8"/>
      <c r="P234" s="8"/>
      <c r="Q234" s="8"/>
      <c r="R234" s="8"/>
      <c r="S234" s="8"/>
      <c r="T234" s="8"/>
      <c r="U234" s="8"/>
      <c r="V234" s="8"/>
      <c r="W234" s="8"/>
      <c r="X234" s="8"/>
      <c r="Y234" s="8"/>
      <c r="Z234" s="8"/>
    </row>
    <row r="235" spans="1:26" ht="12.75" customHeight="1">
      <c r="A235" s="8"/>
      <c r="B235" s="8"/>
      <c r="C235" s="77"/>
      <c r="D235" s="917"/>
      <c r="E235" s="8"/>
      <c r="F235" s="8"/>
      <c r="G235" s="8"/>
      <c r="H235" s="8"/>
      <c r="I235" s="917"/>
      <c r="J235" s="917"/>
      <c r="K235" s="8"/>
      <c r="L235" s="8"/>
      <c r="M235" s="8"/>
      <c r="N235" s="8"/>
      <c r="O235" s="8"/>
      <c r="P235" s="8"/>
      <c r="Q235" s="8"/>
      <c r="R235" s="8"/>
      <c r="S235" s="8"/>
      <c r="T235" s="8"/>
      <c r="U235" s="8"/>
      <c r="V235" s="8"/>
      <c r="W235" s="8"/>
      <c r="X235" s="8"/>
      <c r="Y235" s="8"/>
      <c r="Z235" s="8"/>
    </row>
    <row r="236" spans="1:26" ht="12.75" customHeight="1">
      <c r="A236" s="8"/>
      <c r="B236" s="8"/>
      <c r="C236" s="77"/>
      <c r="D236" s="917"/>
      <c r="E236" s="8"/>
      <c r="F236" s="8"/>
      <c r="G236" s="8"/>
      <c r="H236" s="8"/>
      <c r="I236" s="917"/>
      <c r="J236" s="917"/>
      <c r="K236" s="8"/>
      <c r="L236" s="8"/>
      <c r="M236" s="8"/>
      <c r="N236" s="8"/>
      <c r="O236" s="8"/>
      <c r="P236" s="8"/>
      <c r="Q236" s="8"/>
      <c r="R236" s="8"/>
      <c r="S236" s="8"/>
      <c r="T236" s="8"/>
      <c r="U236" s="8"/>
      <c r="V236" s="8"/>
      <c r="W236" s="8"/>
      <c r="X236" s="8"/>
      <c r="Y236" s="8"/>
      <c r="Z236" s="8"/>
    </row>
    <row r="237" spans="1:26" ht="12.75" customHeight="1">
      <c r="A237" s="8"/>
      <c r="B237" s="8"/>
      <c r="C237" s="77"/>
      <c r="D237" s="917"/>
      <c r="E237" s="8"/>
      <c r="F237" s="8"/>
      <c r="G237" s="8"/>
      <c r="H237" s="8"/>
      <c r="I237" s="917"/>
      <c r="J237" s="917"/>
      <c r="K237" s="8"/>
      <c r="L237" s="8"/>
      <c r="M237" s="8"/>
      <c r="N237" s="8"/>
      <c r="O237" s="8"/>
      <c r="P237" s="8"/>
      <c r="Q237" s="8"/>
      <c r="R237" s="8"/>
      <c r="S237" s="8"/>
      <c r="T237" s="8"/>
      <c r="U237" s="8"/>
      <c r="V237" s="8"/>
      <c r="W237" s="8"/>
      <c r="X237" s="8"/>
      <c r="Y237" s="8"/>
      <c r="Z237" s="8"/>
    </row>
    <row r="238" spans="1:26" ht="12.75" customHeight="1">
      <c r="A238" s="8"/>
      <c r="B238" s="8"/>
      <c r="C238" s="77"/>
      <c r="D238" s="917"/>
      <c r="E238" s="8"/>
      <c r="F238" s="8"/>
      <c r="G238" s="8"/>
      <c r="H238" s="8"/>
      <c r="I238" s="917"/>
      <c r="J238" s="917"/>
      <c r="K238" s="8"/>
      <c r="L238" s="8"/>
      <c r="M238" s="8"/>
      <c r="N238" s="8"/>
      <c r="O238" s="8"/>
      <c r="P238" s="8"/>
      <c r="Q238" s="8"/>
      <c r="R238" s="8"/>
      <c r="S238" s="8"/>
      <c r="T238" s="8"/>
      <c r="U238" s="8"/>
      <c r="V238" s="8"/>
      <c r="W238" s="8"/>
      <c r="X238" s="8"/>
      <c r="Y238" s="8"/>
      <c r="Z238" s="8"/>
    </row>
    <row r="239" spans="1:26" ht="12.75" customHeight="1">
      <c r="A239" s="8"/>
      <c r="B239" s="8"/>
      <c r="C239" s="77"/>
      <c r="D239" s="917"/>
      <c r="E239" s="8"/>
      <c r="F239" s="8"/>
      <c r="G239" s="8"/>
      <c r="H239" s="8"/>
      <c r="I239" s="917"/>
      <c r="J239" s="917"/>
      <c r="K239" s="8"/>
      <c r="L239" s="8"/>
      <c r="M239" s="8"/>
      <c r="N239" s="8"/>
      <c r="O239" s="8"/>
      <c r="P239" s="8"/>
      <c r="Q239" s="8"/>
      <c r="R239" s="8"/>
      <c r="S239" s="8"/>
      <c r="T239" s="8"/>
      <c r="U239" s="8"/>
      <c r="V239" s="8"/>
      <c r="W239" s="8"/>
      <c r="X239" s="8"/>
      <c r="Y239" s="8"/>
      <c r="Z239" s="8"/>
    </row>
    <row r="240" spans="1:26" ht="12.75" customHeight="1">
      <c r="A240" s="8"/>
      <c r="B240" s="8"/>
      <c r="C240" s="77"/>
      <c r="D240" s="917"/>
      <c r="E240" s="8"/>
      <c r="F240" s="8"/>
      <c r="G240" s="8"/>
      <c r="H240" s="8"/>
      <c r="I240" s="917"/>
      <c r="J240" s="917"/>
      <c r="K240" s="8"/>
      <c r="L240" s="8"/>
      <c r="M240" s="8"/>
      <c r="N240" s="8"/>
      <c r="O240" s="8"/>
      <c r="P240" s="8"/>
      <c r="Q240" s="8"/>
      <c r="R240" s="8"/>
      <c r="S240" s="8"/>
      <c r="T240" s="8"/>
      <c r="U240" s="8"/>
      <c r="V240" s="8"/>
      <c r="W240" s="8"/>
      <c r="X240" s="8"/>
      <c r="Y240" s="8"/>
      <c r="Z240" s="8"/>
    </row>
    <row r="241" spans="1:26" ht="12.75" customHeight="1">
      <c r="A241" s="8"/>
      <c r="B241" s="8"/>
      <c r="C241" s="77"/>
      <c r="D241" s="917"/>
      <c r="E241" s="8"/>
      <c r="F241" s="8"/>
      <c r="G241" s="8"/>
      <c r="H241" s="8"/>
      <c r="I241" s="917"/>
      <c r="J241" s="917"/>
      <c r="K241" s="8"/>
      <c r="L241" s="8"/>
      <c r="M241" s="8"/>
      <c r="N241" s="8"/>
      <c r="O241" s="8"/>
      <c r="P241" s="8"/>
      <c r="Q241" s="8"/>
      <c r="R241" s="8"/>
      <c r="S241" s="8"/>
      <c r="T241" s="8"/>
      <c r="U241" s="8"/>
      <c r="V241" s="8"/>
      <c r="W241" s="8"/>
      <c r="X241" s="8"/>
      <c r="Y241" s="8"/>
      <c r="Z241" s="8"/>
    </row>
    <row r="242" spans="1:26" ht="12.75" customHeight="1">
      <c r="A242" s="8"/>
      <c r="B242" s="8"/>
      <c r="C242" s="77"/>
      <c r="D242" s="917"/>
      <c r="E242" s="8"/>
      <c r="F242" s="8"/>
      <c r="G242" s="8"/>
      <c r="H242" s="8"/>
      <c r="I242" s="917"/>
      <c r="J242" s="917"/>
      <c r="K242" s="8"/>
      <c r="L242" s="8"/>
      <c r="M242" s="8"/>
      <c r="N242" s="8"/>
      <c r="O242" s="8"/>
      <c r="P242" s="8"/>
      <c r="Q242" s="8"/>
      <c r="R242" s="8"/>
      <c r="S242" s="8"/>
      <c r="T242" s="8"/>
      <c r="U242" s="8"/>
      <c r="V242" s="8"/>
      <c r="W242" s="8"/>
      <c r="X242" s="8"/>
      <c r="Y242" s="8"/>
      <c r="Z242" s="8"/>
    </row>
    <row r="243" spans="1:26" ht="12.75" customHeight="1">
      <c r="A243" s="8"/>
      <c r="B243" s="8"/>
      <c r="C243" s="77"/>
      <c r="D243" s="917"/>
      <c r="E243" s="8"/>
      <c r="F243" s="8"/>
      <c r="G243" s="8"/>
      <c r="H243" s="8"/>
      <c r="I243" s="917"/>
      <c r="J243" s="917"/>
      <c r="K243" s="8"/>
      <c r="L243" s="8"/>
      <c r="M243" s="8"/>
      <c r="N243" s="8"/>
      <c r="O243" s="8"/>
      <c r="P243" s="8"/>
      <c r="Q243" s="8"/>
      <c r="R243" s="8"/>
      <c r="S243" s="8"/>
      <c r="T243" s="8"/>
      <c r="U243" s="8"/>
      <c r="V243" s="8"/>
      <c r="W243" s="8"/>
      <c r="X243" s="8"/>
      <c r="Y243" s="8"/>
      <c r="Z243" s="8"/>
    </row>
    <row r="244" spans="1:26" ht="12.75" customHeight="1">
      <c r="A244" s="8"/>
      <c r="B244" s="8"/>
      <c r="C244" s="77"/>
      <c r="D244" s="917"/>
      <c r="E244" s="8"/>
      <c r="F244" s="8"/>
      <c r="G244" s="8"/>
      <c r="H244" s="8"/>
      <c r="I244" s="917"/>
      <c r="J244" s="917"/>
      <c r="K244" s="8"/>
      <c r="L244" s="8"/>
      <c r="M244" s="8"/>
      <c r="N244" s="8"/>
      <c r="O244" s="8"/>
      <c r="P244" s="8"/>
      <c r="Q244" s="8"/>
      <c r="R244" s="8"/>
      <c r="S244" s="8"/>
      <c r="T244" s="8"/>
      <c r="U244" s="8"/>
      <c r="V244" s="8"/>
      <c r="W244" s="8"/>
      <c r="X244" s="8"/>
      <c r="Y244" s="8"/>
      <c r="Z244" s="8"/>
    </row>
    <row r="245" spans="1:26" ht="12.75" customHeight="1">
      <c r="A245" s="8"/>
      <c r="B245" s="8"/>
      <c r="C245" s="77"/>
      <c r="D245" s="917"/>
      <c r="E245" s="8"/>
      <c r="F245" s="8"/>
      <c r="G245" s="8"/>
      <c r="H245" s="8"/>
      <c r="I245" s="917"/>
      <c r="J245" s="917"/>
      <c r="K245" s="8"/>
      <c r="L245" s="8"/>
      <c r="M245" s="8"/>
      <c r="N245" s="8"/>
      <c r="O245" s="8"/>
      <c r="P245" s="8"/>
      <c r="Q245" s="8"/>
      <c r="R245" s="8"/>
      <c r="S245" s="8"/>
      <c r="T245" s="8"/>
      <c r="U245" s="8"/>
      <c r="V245" s="8"/>
      <c r="W245" s="8"/>
      <c r="X245" s="8"/>
      <c r="Y245" s="8"/>
      <c r="Z245" s="8"/>
    </row>
    <row r="246" spans="1:26" ht="12.75" customHeight="1">
      <c r="A246" s="8"/>
      <c r="B246" s="8"/>
      <c r="C246" s="77"/>
      <c r="D246" s="917"/>
      <c r="E246" s="8"/>
      <c r="F246" s="8"/>
      <c r="G246" s="8"/>
      <c r="H246" s="8"/>
      <c r="I246" s="917"/>
      <c r="J246" s="917"/>
      <c r="K246" s="8"/>
      <c r="L246" s="8"/>
      <c r="M246" s="8"/>
      <c r="N246" s="8"/>
      <c r="O246" s="8"/>
      <c r="P246" s="8"/>
      <c r="Q246" s="8"/>
      <c r="R246" s="8"/>
      <c r="S246" s="8"/>
      <c r="T246" s="8"/>
      <c r="U246" s="8"/>
      <c r="V246" s="8"/>
      <c r="W246" s="8"/>
      <c r="X246" s="8"/>
      <c r="Y246" s="8"/>
      <c r="Z246" s="8"/>
    </row>
    <row r="247" spans="1:26" ht="12.75" customHeight="1">
      <c r="A247" s="8"/>
      <c r="B247" s="8"/>
      <c r="C247" s="77"/>
      <c r="D247" s="917"/>
      <c r="E247" s="8"/>
      <c r="F247" s="8"/>
      <c r="G247" s="8"/>
      <c r="H247" s="8"/>
      <c r="I247" s="917"/>
      <c r="J247" s="917"/>
      <c r="K247" s="8"/>
      <c r="L247" s="8"/>
      <c r="M247" s="8"/>
      <c r="N247" s="8"/>
      <c r="O247" s="8"/>
      <c r="P247" s="8"/>
      <c r="Q247" s="8"/>
      <c r="R247" s="8"/>
      <c r="S247" s="8"/>
      <c r="T247" s="8"/>
      <c r="U247" s="8"/>
      <c r="V247" s="8"/>
      <c r="W247" s="8"/>
      <c r="X247" s="8"/>
      <c r="Y247" s="8"/>
      <c r="Z247" s="8"/>
    </row>
    <row r="248" spans="1:26" ht="12.75" customHeight="1">
      <c r="A248" s="8"/>
      <c r="B248" s="8"/>
      <c r="C248" s="77"/>
      <c r="D248" s="917"/>
      <c r="E248" s="8"/>
      <c r="F248" s="8"/>
      <c r="G248" s="8"/>
      <c r="H248" s="8"/>
      <c r="I248" s="917"/>
      <c r="J248" s="917"/>
      <c r="K248" s="8"/>
      <c r="L248" s="8"/>
      <c r="M248" s="8"/>
      <c r="N248" s="8"/>
      <c r="O248" s="8"/>
      <c r="P248" s="8"/>
      <c r="Q248" s="8"/>
      <c r="R248" s="8"/>
      <c r="S248" s="8"/>
      <c r="T248" s="8"/>
      <c r="U248" s="8"/>
      <c r="V248" s="8"/>
      <c r="W248" s="8"/>
      <c r="X248" s="8"/>
      <c r="Y248" s="8"/>
      <c r="Z248" s="8"/>
    </row>
    <row r="249" spans="1:26" ht="12.75" customHeight="1">
      <c r="A249" s="8"/>
      <c r="B249" s="8"/>
      <c r="C249" s="77"/>
      <c r="D249" s="917"/>
      <c r="E249" s="8"/>
      <c r="F249" s="8"/>
      <c r="G249" s="8"/>
      <c r="H249" s="8"/>
      <c r="I249" s="917"/>
      <c r="J249" s="917"/>
      <c r="K249" s="8"/>
      <c r="L249" s="8"/>
      <c r="M249" s="8"/>
      <c r="N249" s="8"/>
      <c r="O249" s="8"/>
      <c r="P249" s="8"/>
      <c r="Q249" s="8"/>
      <c r="R249" s="8"/>
      <c r="S249" s="8"/>
      <c r="T249" s="8"/>
      <c r="U249" s="8"/>
      <c r="V249" s="8"/>
      <c r="W249" s="8"/>
      <c r="X249" s="8"/>
      <c r="Y249" s="8"/>
      <c r="Z249" s="8"/>
    </row>
    <row r="250" spans="1:26" ht="12.75" customHeight="1">
      <c r="A250" s="8"/>
      <c r="B250" s="8"/>
      <c r="C250" s="77"/>
      <c r="D250" s="917"/>
      <c r="E250" s="8"/>
      <c r="F250" s="8"/>
      <c r="G250" s="8"/>
      <c r="H250" s="8"/>
      <c r="I250" s="917"/>
      <c r="J250" s="917"/>
      <c r="K250" s="8"/>
      <c r="L250" s="8"/>
      <c r="M250" s="8"/>
      <c r="N250" s="8"/>
      <c r="O250" s="8"/>
      <c r="P250" s="8"/>
      <c r="Q250" s="8"/>
      <c r="R250" s="8"/>
      <c r="S250" s="8"/>
      <c r="T250" s="8"/>
      <c r="U250" s="8"/>
      <c r="V250" s="8"/>
      <c r="W250" s="8"/>
      <c r="X250" s="8"/>
      <c r="Y250" s="8"/>
      <c r="Z250" s="8"/>
    </row>
    <row r="251" spans="1:26" ht="12.75" customHeight="1">
      <c r="A251" s="8"/>
      <c r="B251" s="8"/>
      <c r="C251" s="77"/>
      <c r="D251" s="917"/>
      <c r="E251" s="8"/>
      <c r="F251" s="8"/>
      <c r="G251" s="8"/>
      <c r="H251" s="8"/>
      <c r="I251" s="917"/>
      <c r="J251" s="917"/>
      <c r="K251" s="8"/>
      <c r="L251" s="8"/>
      <c r="M251" s="8"/>
      <c r="N251" s="8"/>
      <c r="O251" s="8"/>
      <c r="P251" s="8"/>
      <c r="Q251" s="8"/>
      <c r="R251" s="8"/>
      <c r="S251" s="8"/>
      <c r="T251" s="8"/>
      <c r="U251" s="8"/>
      <c r="V251" s="8"/>
      <c r="W251" s="8"/>
      <c r="X251" s="8"/>
      <c r="Y251" s="8"/>
      <c r="Z251" s="8"/>
    </row>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51"/>
  <mergeCells count="2">
    <mergeCell ref="A1:K1"/>
    <mergeCell ref="E3:H3"/>
  </mergeCells>
  <pageMargins left="0.7" right="0.7" top="0.75" bottom="0.75" header="0" footer="0"/>
  <pageSetup orientation="landscape"/>
</worksheet>
</file>

<file path=xl/worksheets/sheet42.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10.85546875" customWidth="1"/>
    <col min="2" max="2" width="9.140625" customWidth="1"/>
    <col min="3" max="3" width="46.85546875" customWidth="1"/>
    <col min="4" max="4" width="11.140625" customWidth="1"/>
    <col min="5" max="6" width="9.85546875" customWidth="1"/>
    <col min="7" max="7" width="8.140625" customWidth="1"/>
    <col min="8" max="8" width="12.140625" customWidth="1"/>
    <col min="9" max="9" width="37.140625" customWidth="1"/>
    <col min="10" max="10" width="39.42578125" customWidth="1"/>
    <col min="11" max="11" width="13" customWidth="1"/>
    <col min="12" max="26" width="8.7109375" customWidth="1"/>
  </cols>
  <sheetData>
    <row r="1" spans="1:26" ht="12.75" customHeight="1">
      <c r="A1" s="1197" t="s">
        <v>5860</v>
      </c>
      <c r="B1" s="1177"/>
      <c r="C1" s="1177"/>
      <c r="D1" s="1177"/>
      <c r="E1" s="1177"/>
      <c r="F1" s="1177"/>
      <c r="G1" s="1177"/>
      <c r="H1" s="1177"/>
      <c r="I1" s="1177"/>
      <c r="J1" s="1177"/>
      <c r="K1" s="1177"/>
      <c r="L1" s="7"/>
      <c r="M1" s="7"/>
      <c r="N1" s="7"/>
      <c r="O1" s="7"/>
      <c r="P1" s="7"/>
      <c r="Q1" s="7"/>
      <c r="R1" s="7"/>
      <c r="S1" s="7"/>
      <c r="T1" s="7"/>
      <c r="U1" s="7"/>
      <c r="V1" s="7"/>
      <c r="W1" s="7"/>
      <c r="X1" s="7"/>
      <c r="Y1" s="7"/>
      <c r="Z1" s="7"/>
    </row>
    <row r="2" spans="1:26" ht="12.75" customHeight="1">
      <c r="A2" s="97" t="str">
        <f>HYPERLINK("#Index!F19", "Index Pg")</f>
        <v>Index Pg</v>
      </c>
      <c r="B2" s="96"/>
      <c r="C2" s="60" t="str">
        <f>HYPERLINK("#'Budget Summary II'!A3:B5", "Budget Summary II")</f>
        <v>Budget Summary II</v>
      </c>
      <c r="D2" s="333"/>
      <c r="E2" s="333"/>
      <c r="F2" s="333"/>
      <c r="G2" s="333"/>
      <c r="H2" s="333"/>
      <c r="I2" s="333"/>
      <c r="J2" s="333"/>
      <c r="K2" s="766"/>
      <c r="L2" s="7"/>
      <c r="M2" s="7"/>
      <c r="N2" s="7"/>
      <c r="O2" s="7"/>
      <c r="P2" s="7"/>
      <c r="Q2" s="7"/>
      <c r="R2" s="7"/>
      <c r="S2" s="7"/>
      <c r="T2" s="7"/>
      <c r="U2" s="7"/>
      <c r="V2" s="7"/>
      <c r="W2" s="7"/>
      <c r="X2" s="7"/>
      <c r="Y2" s="7"/>
      <c r="Z2" s="7"/>
    </row>
    <row r="3" spans="1:26" ht="12.75" customHeight="1">
      <c r="A3" s="63" t="s">
        <v>150</v>
      </c>
      <c r="B3" s="63" t="s">
        <v>151</v>
      </c>
      <c r="C3" s="63" t="s">
        <v>12</v>
      </c>
      <c r="D3" s="63" t="s">
        <v>431</v>
      </c>
      <c r="E3" s="1174" t="s">
        <v>5791</v>
      </c>
      <c r="F3" s="1160"/>
      <c r="G3" s="1160"/>
      <c r="H3" s="1158"/>
      <c r="I3" s="63" t="s">
        <v>433</v>
      </c>
      <c r="J3" s="63" t="s">
        <v>435</v>
      </c>
      <c r="K3" s="106" t="s">
        <v>434</v>
      </c>
      <c r="L3" s="1032"/>
      <c r="M3" s="1032"/>
      <c r="N3" s="1032"/>
      <c r="O3" s="1032"/>
      <c r="P3" s="1032"/>
      <c r="Q3" s="1032"/>
      <c r="R3" s="1032"/>
      <c r="S3" s="1032"/>
      <c r="T3" s="1032"/>
      <c r="U3" s="1032"/>
      <c r="V3" s="1032"/>
      <c r="W3" s="1032"/>
      <c r="X3" s="1032"/>
      <c r="Y3" s="1032"/>
      <c r="Z3" s="1032"/>
    </row>
    <row r="4" spans="1:26" ht="12.75" customHeight="1">
      <c r="A4" s="63"/>
      <c r="B4" s="63"/>
      <c r="C4" s="63"/>
      <c r="D4" s="63"/>
      <c r="E4" s="63" t="s">
        <v>442</v>
      </c>
      <c r="F4" s="106" t="s">
        <v>443</v>
      </c>
      <c r="G4" s="63" t="s">
        <v>444</v>
      </c>
      <c r="H4" s="106" t="s">
        <v>445</v>
      </c>
      <c r="I4" s="63"/>
      <c r="J4" s="63"/>
      <c r="K4" s="106"/>
      <c r="L4" s="1032"/>
      <c r="M4" s="1032"/>
      <c r="N4" s="1032"/>
      <c r="O4" s="1032"/>
      <c r="P4" s="1032"/>
      <c r="Q4" s="1032"/>
      <c r="R4" s="1032"/>
      <c r="S4" s="1032"/>
      <c r="T4" s="1032"/>
      <c r="U4" s="1032"/>
      <c r="V4" s="1032"/>
      <c r="W4" s="1032"/>
      <c r="X4" s="1032"/>
      <c r="Y4" s="1032"/>
      <c r="Z4" s="1032"/>
    </row>
    <row r="5" spans="1:26" ht="12.75" customHeight="1">
      <c r="A5" s="1015"/>
      <c r="B5" s="1015"/>
      <c r="C5" s="1014" t="s">
        <v>5861</v>
      </c>
      <c r="D5" s="1014"/>
      <c r="E5" s="1013"/>
      <c r="F5" s="1018"/>
      <c r="G5" s="1013"/>
      <c r="H5" s="1018">
        <f>H6+H16+H20+H29+H32+H49+H53+H59+H65+H70+H74+H82</f>
        <v>259.11809000000005</v>
      </c>
      <c r="I5" s="1014"/>
      <c r="J5" s="1014"/>
      <c r="K5" s="1018">
        <f>K6+K16+K20+K29+K32+K49+K53+K59+K65+K70+K74+K82</f>
        <v>0</v>
      </c>
      <c r="L5" s="7"/>
      <c r="M5" s="7"/>
      <c r="N5" s="7"/>
      <c r="O5" s="7"/>
      <c r="P5" s="7"/>
      <c r="Q5" s="7"/>
      <c r="R5" s="7"/>
      <c r="S5" s="7"/>
      <c r="T5" s="7"/>
      <c r="U5" s="7"/>
      <c r="V5" s="7"/>
      <c r="W5" s="7"/>
      <c r="X5" s="7"/>
      <c r="Y5" s="7"/>
      <c r="Z5" s="7"/>
    </row>
    <row r="6" spans="1:26" ht="12.75" customHeight="1">
      <c r="A6" s="64">
        <f>'1.SD Facility Based Annex'!A6</f>
        <v>1</v>
      </c>
      <c r="B6" s="64"/>
      <c r="C6" s="64" t="s">
        <v>160</v>
      </c>
      <c r="D6" s="64"/>
      <c r="E6" s="64"/>
      <c r="F6" s="64"/>
      <c r="G6" s="64"/>
      <c r="H6" s="65">
        <f>H10+H13+H7</f>
        <v>88.960000000000008</v>
      </c>
      <c r="I6" s="64"/>
      <c r="J6" s="64"/>
      <c r="K6" s="1065">
        <f>K10+K13+K7</f>
        <v>0</v>
      </c>
      <c r="L6" s="7"/>
      <c r="M6" s="7"/>
      <c r="N6" s="7"/>
      <c r="O6" s="7"/>
      <c r="P6" s="7"/>
      <c r="Q6" s="7"/>
      <c r="R6" s="7"/>
      <c r="S6" s="7"/>
      <c r="T6" s="7"/>
      <c r="U6" s="7"/>
      <c r="V6" s="7"/>
      <c r="W6" s="7"/>
      <c r="X6" s="7"/>
      <c r="Y6" s="7"/>
      <c r="Z6" s="7"/>
    </row>
    <row r="7" spans="1:26" ht="12.75" customHeight="1">
      <c r="A7" s="67">
        <f>'1.SD Facility Based Annex'!A7</f>
        <v>1.1000000000000001</v>
      </c>
      <c r="B7" s="67">
        <f>'1.SD Facility Based Annex'!B7</f>
        <v>0</v>
      </c>
      <c r="C7" s="67" t="str">
        <f>'1.SD Facility Based Annex'!C7</f>
        <v>Service Delivery</v>
      </c>
      <c r="D7" s="67"/>
      <c r="E7" s="67"/>
      <c r="F7" s="67"/>
      <c r="G7" s="67"/>
      <c r="H7" s="68">
        <f t="shared" ref="H7:H8" si="0">H8</f>
        <v>11.96</v>
      </c>
      <c r="I7" s="67"/>
      <c r="J7" s="67"/>
      <c r="K7" s="203">
        <f t="shared" ref="K7:K8" si="1">K8</f>
        <v>0</v>
      </c>
      <c r="L7" s="7"/>
      <c r="M7" s="7"/>
      <c r="N7" s="7"/>
      <c r="O7" s="7"/>
      <c r="P7" s="7"/>
      <c r="Q7" s="7"/>
      <c r="R7" s="7"/>
      <c r="S7" s="7"/>
      <c r="T7" s="7"/>
      <c r="U7" s="7"/>
      <c r="V7" s="7"/>
      <c r="W7" s="7"/>
      <c r="X7" s="7"/>
      <c r="Y7" s="7"/>
      <c r="Z7" s="7"/>
    </row>
    <row r="8" spans="1:26" ht="12.75" customHeight="1">
      <c r="A8" s="78" t="str">
        <f>'1.SD Facility Based Annex'!A31</f>
        <v>1.1.5</v>
      </c>
      <c r="B8" s="78">
        <f>'1.SD Facility Based Annex'!B31</f>
        <v>0</v>
      </c>
      <c r="C8" s="78" t="str">
        <f>'1.SD Facility Based Annex'!C31</f>
        <v>Strengthening DCP Services</v>
      </c>
      <c r="D8" s="78"/>
      <c r="E8" s="78"/>
      <c r="F8" s="78"/>
      <c r="G8" s="78"/>
      <c r="H8" s="79">
        <f t="shared" si="0"/>
        <v>11.96</v>
      </c>
      <c r="I8" s="78"/>
      <c r="J8" s="78"/>
      <c r="K8" s="265">
        <f t="shared" si="1"/>
        <v>0</v>
      </c>
      <c r="L8" s="7"/>
      <c r="M8" s="7"/>
      <c r="N8" s="7"/>
      <c r="O8" s="7"/>
      <c r="P8" s="7"/>
      <c r="Q8" s="7"/>
      <c r="R8" s="7"/>
      <c r="S8" s="7"/>
      <c r="T8" s="7"/>
      <c r="U8" s="7"/>
      <c r="V8" s="7"/>
      <c r="W8" s="7"/>
      <c r="X8" s="7"/>
      <c r="Y8" s="7"/>
      <c r="Z8" s="7"/>
    </row>
    <row r="9" spans="1:26" ht="45" customHeight="1">
      <c r="A9" s="70" t="str">
        <f>'1.SD Facility Based Annex'!A38</f>
        <v>1.1.5.7</v>
      </c>
      <c r="B9" s="80">
        <f>'1.SD Facility Based Annex'!B38</f>
        <v>0</v>
      </c>
      <c r="C9" s="70" t="str">
        <f>'1.SD Facility Based Annex'!C38</f>
        <v>Diagnosis and Management under Latent TB Infection Management</v>
      </c>
      <c r="D9" s="125" t="str">
        <f>'1.SD Facility Based Annex'!K38</f>
        <v>per annum</v>
      </c>
      <c r="E9" s="125">
        <f>'1.SD Facility Based Annex'!L38</f>
        <v>1196000</v>
      </c>
      <c r="F9" s="125">
        <f>'1.SD Facility Based Annex'!M38</f>
        <v>11.96</v>
      </c>
      <c r="G9" s="125">
        <f>'1.SD Facility Based Annex'!N38</f>
        <v>1</v>
      </c>
      <c r="H9" s="125">
        <f>'1.SD Facility Based Annex'!O38</f>
        <v>11.96</v>
      </c>
      <c r="I9" s="125" t="str">
        <f>'1.SD Facility Based Annex'!P38</f>
        <v>Dignosis of LTBI Suggestive cost Rs. 800 per tests of IGRA  for Curchorem &amp; Ponda TU @ 800/- per  person (Rs. 800 x 1335= 1068000/-) and Rs. 432 per course for 3HR for Curchorem &amp; Ponda TU ( Rs. 432 x 297 = 128000)</v>
      </c>
      <c r="J9" s="1100"/>
      <c r="K9" s="1101"/>
      <c r="L9" s="7"/>
      <c r="M9" s="7"/>
      <c r="N9" s="7"/>
      <c r="O9" s="7"/>
      <c r="P9" s="7"/>
      <c r="Q9" s="7"/>
      <c r="R9" s="7"/>
      <c r="S9" s="7"/>
      <c r="T9" s="7"/>
      <c r="U9" s="7"/>
      <c r="V9" s="7"/>
      <c r="W9" s="7"/>
      <c r="X9" s="7"/>
      <c r="Y9" s="7"/>
      <c r="Z9" s="7"/>
    </row>
    <row r="10" spans="1:26" ht="12.75" customHeight="1">
      <c r="A10" s="67">
        <f>'1.SD Facility Based Annex'!A58</f>
        <v>1.2</v>
      </c>
      <c r="B10" s="67"/>
      <c r="C10" s="67" t="str">
        <f>'1.SD Facility Based Annex'!C58</f>
        <v>Beneficiary Compensation/ Allowances</v>
      </c>
      <c r="D10" s="67"/>
      <c r="E10" s="67"/>
      <c r="F10" s="67"/>
      <c r="G10" s="110"/>
      <c r="H10" s="68">
        <f>H11</f>
        <v>75</v>
      </c>
      <c r="I10" s="110"/>
      <c r="J10" s="110"/>
      <c r="K10" s="68">
        <f>K11</f>
        <v>0</v>
      </c>
      <c r="L10" s="7"/>
      <c r="M10" s="7"/>
      <c r="N10" s="7"/>
      <c r="O10" s="7"/>
      <c r="P10" s="7"/>
      <c r="Q10" s="7"/>
      <c r="R10" s="7"/>
      <c r="S10" s="7"/>
      <c r="T10" s="7"/>
      <c r="U10" s="7"/>
      <c r="V10" s="7"/>
      <c r="W10" s="7"/>
      <c r="X10" s="7"/>
      <c r="Y10" s="7"/>
      <c r="Z10" s="7"/>
    </row>
    <row r="11" spans="1:26" ht="12.75" customHeight="1">
      <c r="A11" s="78" t="str">
        <f>'1.SD Facility Based Annex'!A76</f>
        <v>1.2.3</v>
      </c>
      <c r="B11" s="78"/>
      <c r="C11" s="78" t="str">
        <f>'1.SD Facility Based Annex'!C76</f>
        <v>Others (including PMSMA, any other)</v>
      </c>
      <c r="D11" s="78"/>
      <c r="E11" s="117"/>
      <c r="F11" s="117"/>
      <c r="G11" s="116"/>
      <c r="H11" s="265">
        <f>SUM(H12)</f>
        <v>75</v>
      </c>
      <c r="I11" s="78"/>
      <c r="J11" s="204"/>
      <c r="K11" s="265">
        <f>SUM(K12)</f>
        <v>0</v>
      </c>
      <c r="L11" s="7"/>
      <c r="M11" s="7"/>
      <c r="N11" s="7"/>
      <c r="O11" s="7"/>
      <c r="P11" s="7"/>
      <c r="Q11" s="7"/>
      <c r="R11" s="7"/>
      <c r="S11" s="7"/>
      <c r="T11" s="7"/>
      <c r="U11" s="7"/>
      <c r="V11" s="7"/>
      <c r="W11" s="7"/>
      <c r="X11" s="7"/>
      <c r="Y11" s="7"/>
      <c r="Z11" s="7"/>
    </row>
    <row r="12" spans="1:26" ht="12.75" customHeight="1">
      <c r="A12" s="70" t="str">
        <f>'1.SD Facility Based Annex'!A78</f>
        <v>1.2.3.2</v>
      </c>
      <c r="B12" s="70" t="str">
        <f>'1.SD Facility Based Annex'!B78</f>
        <v xml:space="preserve">H.3.5 </v>
      </c>
      <c r="C12" s="70" t="str">
        <f>'1.SD Facility Based Annex'!C78</f>
        <v>TB Patient Nutritional Support under Nikshay Poshan Yojana</v>
      </c>
      <c r="D12" s="70" t="str">
        <f>'1.SD Facility Based Annex'!K78</f>
        <v>per patient Notified</v>
      </c>
      <c r="E12" s="4">
        <f>'1.SD Facility Based Annex'!L78</f>
        <v>3000</v>
      </c>
      <c r="F12" s="125">
        <f>'1.SD Facility Based Annex'!M78</f>
        <v>0.03</v>
      </c>
      <c r="G12" s="4">
        <f>'1.SD Facility Based Annex'!N78</f>
        <v>2500</v>
      </c>
      <c r="H12" s="125">
        <f>'1.SD Facility Based Annex'!O78</f>
        <v>75</v>
      </c>
      <c r="I12" s="70" t="str">
        <f>'1.SD Facility Based Annex'!P78</f>
        <v>Rs 500/- per patient for 6 months  as nutritional support for 3000 patients</v>
      </c>
      <c r="J12" s="70"/>
      <c r="K12" s="125"/>
      <c r="L12" s="7"/>
      <c r="M12" s="7"/>
      <c r="N12" s="7"/>
      <c r="O12" s="7"/>
      <c r="P12" s="7"/>
      <c r="Q12" s="7"/>
      <c r="R12" s="7"/>
      <c r="S12" s="7"/>
      <c r="T12" s="7"/>
      <c r="U12" s="7"/>
      <c r="V12" s="7"/>
      <c r="W12" s="7"/>
      <c r="X12" s="7"/>
      <c r="Y12" s="7"/>
      <c r="Z12" s="7"/>
    </row>
    <row r="13" spans="1:26" ht="12.75" customHeight="1">
      <c r="A13" s="67">
        <f>'1.SD Facility Based Annex'!A81</f>
        <v>1.3</v>
      </c>
      <c r="B13" s="67"/>
      <c r="C13" s="67" t="str">
        <f>'1.SD Facility Based Annex'!C81</f>
        <v>Operating Expenses</v>
      </c>
      <c r="D13" s="67"/>
      <c r="E13" s="67"/>
      <c r="F13" s="67"/>
      <c r="G13" s="110"/>
      <c r="H13" s="68">
        <f t="shared" ref="H13:H14" si="2">H14</f>
        <v>2</v>
      </c>
      <c r="I13" s="110"/>
      <c r="J13" s="110"/>
      <c r="K13" s="68">
        <f t="shared" ref="K13:K14" si="3">K14</f>
        <v>0</v>
      </c>
      <c r="L13" s="7"/>
      <c r="M13" s="7"/>
      <c r="N13" s="7"/>
      <c r="O13" s="7"/>
      <c r="P13" s="7"/>
      <c r="Q13" s="7"/>
      <c r="R13" s="7"/>
      <c r="S13" s="7"/>
      <c r="T13" s="7"/>
      <c r="U13" s="7"/>
      <c r="V13" s="7"/>
      <c r="W13" s="7"/>
      <c r="X13" s="7"/>
      <c r="Y13" s="7"/>
      <c r="Z13" s="7"/>
    </row>
    <row r="14" spans="1:26" ht="12.75" customHeight="1">
      <c r="A14" s="78" t="str">
        <f>'1.SD Facility Based Annex'!A82</f>
        <v>1.3.1</v>
      </c>
      <c r="B14" s="78"/>
      <c r="C14" s="78" t="str">
        <f>'1.SD Facility Based Annex'!C82</f>
        <v>Operating expenses for Facilities (e.g. operating cost rent, electricity, stationary, internet, office expense etc.)</v>
      </c>
      <c r="D14" s="78"/>
      <c r="E14" s="117"/>
      <c r="F14" s="117"/>
      <c r="G14" s="116"/>
      <c r="H14" s="265">
        <f t="shared" si="2"/>
        <v>2</v>
      </c>
      <c r="I14" s="78"/>
      <c r="J14" s="204"/>
      <c r="K14" s="265">
        <f t="shared" si="3"/>
        <v>0</v>
      </c>
      <c r="L14" s="7"/>
      <c r="M14" s="7"/>
      <c r="N14" s="7"/>
      <c r="O14" s="7"/>
      <c r="P14" s="7"/>
      <c r="Q14" s="7"/>
      <c r="R14" s="7"/>
      <c r="S14" s="7"/>
      <c r="T14" s="7"/>
      <c r="U14" s="7"/>
      <c r="V14" s="7"/>
      <c r="W14" s="7"/>
      <c r="X14" s="7"/>
      <c r="Y14" s="7"/>
      <c r="Z14" s="7"/>
    </row>
    <row r="15" spans="1:26" ht="12.75" customHeight="1">
      <c r="A15" s="70" t="str">
        <f>'1.SD Facility Based Annex'!A94</f>
        <v>1.3.1.12</v>
      </c>
      <c r="B15" s="70" t="str">
        <f>'1.SD Facility Based Annex'!B94</f>
        <v>H.5</v>
      </c>
      <c r="C15" s="70" t="str">
        <f>'1.SD Facility Based Annex'!C94</f>
        <v>Maintenance of office equipment for DTC, DRTB centre and Labs (under RNTCP)</v>
      </c>
      <c r="D15" s="70" t="str">
        <f>'1.SD Facility Based Annex'!K94</f>
        <v>per centre</v>
      </c>
      <c r="E15" s="4">
        <f>'1.SD Facility Based Annex'!L94</f>
        <v>20000</v>
      </c>
      <c r="F15" s="125">
        <f>'1.SD Facility Based Annex'!M94</f>
        <v>0.2</v>
      </c>
      <c r="G15" s="4">
        <f>'1.SD Facility Based Annex'!N94</f>
        <v>10</v>
      </c>
      <c r="H15" s="125">
        <f>'1.SD Facility Based Annex'!O94</f>
        <v>2</v>
      </c>
      <c r="I15" s="70" t="str">
        <f>'1.SD Facility Based Annex'!P94</f>
        <v xml:space="preserve">Maintenance of office equipment at State Tb office, IRL, Dots Plus </v>
      </c>
      <c r="J15" s="70"/>
      <c r="K15" s="125"/>
      <c r="L15" s="7"/>
      <c r="M15" s="7"/>
      <c r="N15" s="7"/>
      <c r="O15" s="7"/>
      <c r="P15" s="7"/>
      <c r="Q15" s="7"/>
      <c r="R15" s="7"/>
      <c r="S15" s="7"/>
      <c r="T15" s="7"/>
      <c r="U15" s="7"/>
      <c r="V15" s="7"/>
      <c r="W15" s="7"/>
      <c r="X15" s="7"/>
      <c r="Y15" s="7"/>
      <c r="Z15" s="7"/>
    </row>
    <row r="16" spans="1:26" ht="12.75" customHeight="1">
      <c r="A16" s="64">
        <f>'2.SD Community Based Annex'!A6</f>
        <v>2</v>
      </c>
      <c r="B16" s="64">
        <f>'2.SD Community Based Annex'!B6</f>
        <v>0</v>
      </c>
      <c r="C16" s="64" t="str">
        <f>'2.SD Community Based Annex'!C6</f>
        <v>Service Delivery - Community Based</v>
      </c>
      <c r="D16" s="64"/>
      <c r="E16" s="64"/>
      <c r="F16" s="64"/>
      <c r="G16" s="64"/>
      <c r="H16" s="65">
        <f t="shared" ref="H16:H18" si="4">H17</f>
        <v>0</v>
      </c>
      <c r="I16" s="64"/>
      <c r="J16" s="64"/>
      <c r="K16" s="65">
        <f t="shared" ref="K16:K18" si="5">K17</f>
        <v>0</v>
      </c>
      <c r="L16" s="7"/>
      <c r="M16" s="7"/>
      <c r="N16" s="7"/>
      <c r="O16" s="7"/>
      <c r="P16" s="7"/>
      <c r="Q16" s="7"/>
      <c r="R16" s="7"/>
      <c r="S16" s="7"/>
      <c r="T16" s="7"/>
      <c r="U16" s="7"/>
      <c r="V16" s="7"/>
      <c r="W16" s="7"/>
      <c r="X16" s="7"/>
      <c r="Y16" s="7"/>
      <c r="Z16" s="7"/>
    </row>
    <row r="17" spans="1:26" ht="12.75" customHeight="1">
      <c r="A17" s="67">
        <f>'2.SD Community Based Annex'!A30</f>
        <v>2.2999999999999998</v>
      </c>
      <c r="B17" s="67">
        <f>'2.SD Community Based Annex'!B30</f>
        <v>0</v>
      </c>
      <c r="C17" s="67" t="str">
        <f>'2.SD Community Based Annex'!C30</f>
        <v xml:space="preserve">Outreach activities </v>
      </c>
      <c r="D17" s="67"/>
      <c r="E17" s="67"/>
      <c r="F17" s="67"/>
      <c r="G17" s="67"/>
      <c r="H17" s="68">
        <f t="shared" si="4"/>
        <v>0</v>
      </c>
      <c r="I17" s="67"/>
      <c r="J17" s="67"/>
      <c r="K17" s="68">
        <f t="shared" si="5"/>
        <v>0</v>
      </c>
      <c r="L17" s="7"/>
      <c r="M17" s="7"/>
      <c r="N17" s="7"/>
      <c r="O17" s="7"/>
      <c r="P17" s="7"/>
      <c r="Q17" s="7"/>
      <c r="R17" s="7"/>
      <c r="S17" s="7"/>
      <c r="T17" s="7"/>
      <c r="U17" s="7"/>
      <c r="V17" s="7"/>
      <c r="W17" s="7"/>
      <c r="X17" s="7"/>
      <c r="Y17" s="7"/>
      <c r="Z17" s="7"/>
    </row>
    <row r="18" spans="1:26" ht="12.75" customHeight="1">
      <c r="A18" s="78" t="str">
        <f>'2.SD Community Based Annex'!A45</f>
        <v>2.3.2</v>
      </c>
      <c r="B18" s="78">
        <f>'2.SD Community Based Annex'!B45</f>
        <v>0</v>
      </c>
      <c r="C18" s="78" t="str">
        <f>'2.SD Community Based Annex'!C45</f>
        <v>Outreach activities for controlling DCPs &amp; NCDs</v>
      </c>
      <c r="D18" s="78"/>
      <c r="E18" s="78"/>
      <c r="F18" s="78"/>
      <c r="G18" s="78"/>
      <c r="H18" s="79">
        <f t="shared" si="4"/>
        <v>0</v>
      </c>
      <c r="I18" s="78"/>
      <c r="J18" s="78"/>
      <c r="K18" s="79">
        <f t="shared" si="5"/>
        <v>0</v>
      </c>
      <c r="L18" s="7"/>
      <c r="M18" s="7"/>
      <c r="N18" s="7"/>
      <c r="O18" s="7"/>
      <c r="P18" s="7"/>
      <c r="Q18" s="7"/>
      <c r="R18" s="7"/>
      <c r="S18" s="7"/>
      <c r="T18" s="7"/>
      <c r="U18" s="7"/>
      <c r="V18" s="7"/>
      <c r="W18" s="7"/>
      <c r="X18" s="7"/>
      <c r="Y18" s="7"/>
      <c r="Z18" s="7"/>
    </row>
    <row r="19" spans="1:26" ht="12.75" customHeight="1">
      <c r="A19" s="70" t="str">
        <f>'2.SD Community Based Annex'!A53</f>
        <v>2.3.2.8</v>
      </c>
      <c r="B19" s="70">
        <f>'2.SD Community Based Annex'!B53</f>
        <v>0</v>
      </c>
      <c r="C19" s="70" t="str">
        <f>'2.SD Community Based Annex'!C53</f>
        <v>Screening, referral linkages and follow-up under Latent TB Infection Management</v>
      </c>
      <c r="D19" s="70" t="str">
        <f>'2.SD Community Based Annex'!K53</f>
        <v>No.of persons</v>
      </c>
      <c r="E19" s="193">
        <f>'2.SD Community Based Annex'!L53</f>
        <v>0</v>
      </c>
      <c r="F19" s="71">
        <f>'2.SD Community Based Annex'!M53</f>
        <v>0</v>
      </c>
      <c r="G19" s="193">
        <f>'2.SD Community Based Annex'!N53</f>
        <v>0</v>
      </c>
      <c r="H19" s="71">
        <f>'2.SD Community Based Annex'!O53</f>
        <v>0</v>
      </c>
      <c r="I19" s="70" t="str">
        <f>'2.SD Community Based Annex'!P53</f>
        <v xml:space="preserve">New activity: </v>
      </c>
      <c r="J19" s="70"/>
      <c r="K19" s="125"/>
      <c r="L19" s="7"/>
      <c r="M19" s="7"/>
      <c r="N19" s="7"/>
      <c r="O19" s="7"/>
      <c r="P19" s="7"/>
      <c r="Q19" s="7"/>
      <c r="R19" s="7"/>
      <c r="S19" s="7"/>
      <c r="T19" s="7"/>
      <c r="U19" s="7"/>
      <c r="V19" s="7"/>
      <c r="W19" s="7"/>
      <c r="X19" s="7"/>
      <c r="Y19" s="7"/>
      <c r="Z19" s="7"/>
    </row>
    <row r="20" spans="1:26" ht="12.75" customHeight="1">
      <c r="A20" s="64">
        <f>'3.Community Intervention Annex'!A6</f>
        <v>3</v>
      </c>
      <c r="B20" s="64"/>
      <c r="C20" s="64" t="s">
        <v>221</v>
      </c>
      <c r="D20" s="64"/>
      <c r="E20" s="1102"/>
      <c r="F20" s="1065"/>
      <c r="G20" s="1102"/>
      <c r="H20" s="1065">
        <f>H21</f>
        <v>7.6999999999999993</v>
      </c>
      <c r="I20" s="64"/>
      <c r="J20" s="64"/>
      <c r="K20" s="1065">
        <f>K21</f>
        <v>0</v>
      </c>
      <c r="L20" s="7"/>
      <c r="M20" s="7"/>
      <c r="N20" s="7"/>
      <c r="O20" s="7"/>
      <c r="P20" s="7"/>
      <c r="Q20" s="7"/>
      <c r="R20" s="7"/>
      <c r="S20" s="7"/>
      <c r="T20" s="7"/>
      <c r="U20" s="7"/>
      <c r="V20" s="7"/>
      <c r="W20" s="7"/>
      <c r="X20" s="7"/>
      <c r="Y20" s="7"/>
      <c r="Z20" s="7"/>
    </row>
    <row r="21" spans="1:26" ht="12.75" customHeight="1">
      <c r="A21" s="67">
        <f>'3.Community Intervention Annex'!A74</f>
        <v>3.2</v>
      </c>
      <c r="B21" s="67"/>
      <c r="C21" s="67" t="str">
        <f>'3.Community Intervention Annex'!C74</f>
        <v>Other Community Interventions</v>
      </c>
      <c r="D21" s="67"/>
      <c r="E21" s="115"/>
      <c r="F21" s="203"/>
      <c r="G21" s="115"/>
      <c r="H21" s="203">
        <f>H22+H26</f>
        <v>7.6999999999999993</v>
      </c>
      <c r="I21" s="67"/>
      <c r="J21" s="67"/>
      <c r="K21" s="203">
        <f>K22+K26</f>
        <v>0</v>
      </c>
      <c r="L21" s="7"/>
      <c r="M21" s="7"/>
      <c r="N21" s="7"/>
      <c r="O21" s="7"/>
      <c r="P21" s="7"/>
      <c r="Q21" s="7"/>
      <c r="R21" s="7"/>
      <c r="S21" s="7"/>
      <c r="T21" s="7"/>
      <c r="U21" s="7"/>
      <c r="V21" s="7"/>
      <c r="W21" s="7"/>
      <c r="X21" s="7"/>
      <c r="Y21" s="7"/>
      <c r="Z21" s="7"/>
    </row>
    <row r="22" spans="1:26" ht="12.75" customHeight="1">
      <c r="A22" s="78" t="str">
        <f>'3.Community Intervention Annex'!A77</f>
        <v>3.2.3</v>
      </c>
      <c r="B22" s="78">
        <f>'3.Community Intervention Annex'!B77</f>
        <v>0</v>
      </c>
      <c r="C22" s="78" t="str">
        <f>'3.Community Intervention Annex'!C77</f>
        <v>Other incentives/ honorarium</v>
      </c>
      <c r="D22" s="78"/>
      <c r="E22" s="78"/>
      <c r="F22" s="78"/>
      <c r="G22" s="78"/>
      <c r="H22" s="79">
        <f>H23</f>
        <v>2.1</v>
      </c>
      <c r="I22" s="78"/>
      <c r="J22" s="78"/>
      <c r="K22" s="79">
        <f>K23</f>
        <v>0</v>
      </c>
      <c r="L22" s="7"/>
      <c r="M22" s="7"/>
      <c r="N22" s="7"/>
      <c r="O22" s="7"/>
      <c r="P22" s="7"/>
      <c r="Q22" s="7"/>
      <c r="R22" s="7"/>
      <c r="S22" s="7"/>
      <c r="T22" s="7"/>
      <c r="U22" s="7"/>
      <c r="V22" s="7"/>
      <c r="W22" s="7"/>
      <c r="X22" s="7"/>
      <c r="Y22" s="7"/>
      <c r="Z22" s="7"/>
    </row>
    <row r="23" spans="1:26" ht="12.75" customHeight="1">
      <c r="A23" s="70" t="str">
        <f>'3.Community Intervention Annex'!A78</f>
        <v>3.2.3.1</v>
      </c>
      <c r="B23" s="70" t="str">
        <f>'3.Community Intervention Annex'!B78</f>
        <v>H.3</v>
      </c>
      <c r="C23" s="70" t="str">
        <f>'3.Community Intervention Annex'!C78</f>
        <v>Honorarium under RNTCP</v>
      </c>
      <c r="D23" s="70"/>
      <c r="E23" s="4"/>
      <c r="F23" s="125"/>
      <c r="G23" s="4"/>
      <c r="H23" s="125">
        <f>'3.Community Intervention Annex'!O78</f>
        <v>2.1</v>
      </c>
      <c r="I23" s="70">
        <f>'3.Community Intervention Annex'!P78</f>
        <v>0</v>
      </c>
      <c r="J23" s="70"/>
      <c r="K23" s="125">
        <f>SUM(K24:K25)</f>
        <v>0</v>
      </c>
      <c r="L23" s="7"/>
      <c r="M23" s="7"/>
      <c r="N23" s="7"/>
      <c r="O23" s="7"/>
      <c r="P23" s="7"/>
      <c r="Q23" s="7"/>
      <c r="R23" s="7"/>
      <c r="S23" s="7"/>
      <c r="T23" s="7"/>
      <c r="U23" s="7"/>
      <c r="V23" s="7"/>
      <c r="W23" s="7"/>
      <c r="X23" s="7"/>
      <c r="Y23" s="7"/>
      <c r="Z23" s="7"/>
    </row>
    <row r="24" spans="1:26" ht="12.75" customHeight="1">
      <c r="A24" s="70" t="str">
        <f>'3.Community Intervention Annex'!A79</f>
        <v>3.2.3.1.1</v>
      </c>
      <c r="B24" s="70" t="str">
        <f>'3.Community Intervention Annex'!B79</f>
        <v>H.3.1</v>
      </c>
      <c r="C24" s="70" t="str">
        <f>'3.Community Intervention Annex'!C79</f>
        <v>Treatment Supporter Honorarium (Rs 1000)</v>
      </c>
      <c r="D24" s="70">
        <f>'3.Community Intervention Annex'!K79</f>
        <v>0</v>
      </c>
      <c r="E24" s="4">
        <f>'3.Community Intervention Annex'!L79</f>
        <v>1000</v>
      </c>
      <c r="F24" s="125">
        <f>'3.Community Intervention Annex'!M79</f>
        <v>0.01</v>
      </c>
      <c r="G24" s="4">
        <f>'3.Community Intervention Annex'!N79</f>
        <v>10</v>
      </c>
      <c r="H24" s="125">
        <f>'3.Community Intervention Annex'!O79</f>
        <v>0.1</v>
      </c>
      <c r="I24" s="70" t="str">
        <f>'3.Community Intervention Annex'!P79</f>
        <v>Honorarium for the Treatment supporter : for 10 Beneficiary X  Rs.1000/- (after completion of treatment in CAT I)</v>
      </c>
      <c r="J24" s="70"/>
      <c r="K24" s="125"/>
      <c r="L24" s="7"/>
      <c r="M24" s="7"/>
      <c r="N24" s="7"/>
      <c r="O24" s="7"/>
      <c r="P24" s="7"/>
      <c r="Q24" s="7"/>
      <c r="R24" s="7"/>
      <c r="S24" s="7"/>
      <c r="T24" s="7"/>
      <c r="U24" s="7"/>
      <c r="V24" s="7"/>
      <c r="W24" s="7"/>
      <c r="X24" s="7"/>
      <c r="Y24" s="7"/>
      <c r="Z24" s="7"/>
    </row>
    <row r="25" spans="1:26" ht="12.75" customHeight="1">
      <c r="A25" s="70" t="str">
        <f>'3.Community Intervention Annex'!A80</f>
        <v>3.2.3.1.2</v>
      </c>
      <c r="B25" s="70" t="str">
        <f>'3.Community Intervention Annex'!B80</f>
        <v>H.3.4</v>
      </c>
      <c r="C25" s="70" t="str">
        <f>'3.Community Intervention Annex'!C80</f>
        <v>Treatment Supporter Honorarium (Rs 5000)</v>
      </c>
      <c r="D25" s="70">
        <f>'3.Community Intervention Annex'!K80</f>
        <v>0</v>
      </c>
      <c r="E25" s="4">
        <f>'3.Community Intervention Annex'!L80</f>
        <v>5000</v>
      </c>
      <c r="F25" s="125">
        <f>'3.Community Intervention Annex'!M80</f>
        <v>0.05</v>
      </c>
      <c r="G25" s="4">
        <f>'3.Community Intervention Annex'!N80</f>
        <v>20</v>
      </c>
      <c r="H25" s="125">
        <f>'3.Community Intervention Annex'!O80</f>
        <v>1</v>
      </c>
      <c r="I25" s="70" t="str">
        <f>'3.Community Intervention Annex'!P80</f>
        <v>Honorarium for the Treatment Supporter:                                                                                 *for 10 Beneficiary X Rs. 2000/-X 2 cases (after completion of treatment in IP )  &amp;                                                                                         *for 10 Beneficiary X Rs.3000/- X 2 cases ( after completion of treatment in CP)</v>
      </c>
      <c r="J25" s="70"/>
      <c r="K25" s="125"/>
      <c r="L25" s="7"/>
      <c r="M25" s="7"/>
      <c r="N25" s="7"/>
      <c r="O25" s="7"/>
      <c r="P25" s="7"/>
      <c r="Q25" s="7"/>
      <c r="R25" s="7"/>
      <c r="S25" s="7"/>
      <c r="T25" s="7"/>
      <c r="U25" s="7"/>
      <c r="V25" s="7"/>
      <c r="W25" s="7"/>
      <c r="X25" s="7"/>
      <c r="Y25" s="7"/>
      <c r="Z25" s="7"/>
    </row>
    <row r="26" spans="1:26" ht="12.75" customHeight="1">
      <c r="A26" s="78" t="str">
        <f>'3.Community Intervention Annex'!A106</f>
        <v>3.2.6</v>
      </c>
      <c r="B26" s="650">
        <f>'3.Community Intervention Annex'!B106</f>
        <v>0</v>
      </c>
      <c r="C26" s="650" t="str">
        <f>'3.Community Intervention Annex'!C106</f>
        <v>Community engagement under RNTCP</v>
      </c>
      <c r="D26" s="78"/>
      <c r="E26" s="78"/>
      <c r="F26" s="78"/>
      <c r="G26" s="78"/>
      <c r="H26" s="79">
        <f>H27+H28</f>
        <v>5.6</v>
      </c>
      <c r="I26" s="78"/>
      <c r="J26" s="78"/>
      <c r="K26" s="79">
        <f>K27+K28</f>
        <v>0</v>
      </c>
      <c r="L26" s="7"/>
      <c r="M26" s="7"/>
      <c r="N26" s="7"/>
      <c r="O26" s="7"/>
      <c r="P26" s="7"/>
      <c r="Q26" s="7"/>
      <c r="R26" s="7"/>
      <c r="S26" s="7"/>
      <c r="T26" s="7"/>
      <c r="U26" s="7"/>
      <c r="V26" s="7"/>
      <c r="W26" s="7"/>
      <c r="X26" s="7"/>
      <c r="Y26" s="7"/>
      <c r="Z26" s="7"/>
    </row>
    <row r="27" spans="1:26" ht="12.75" customHeight="1">
      <c r="A27" s="70" t="str">
        <f>'3.Community Intervention Annex'!A107</f>
        <v>3.2.6.1</v>
      </c>
      <c r="B27" s="130">
        <f>'3.Community Intervention Annex'!B107</f>
        <v>0</v>
      </c>
      <c r="C27" s="130" t="str">
        <f>'3.Community Intervention Annex'!C107</f>
        <v>State/District TB Forums</v>
      </c>
      <c r="D27" s="70" t="str">
        <f>'3.Community Intervention Annex'!K107</f>
        <v>no.of meetings</v>
      </c>
      <c r="E27" s="193">
        <f>'3.Community Intervention Annex'!L107</f>
        <v>6000</v>
      </c>
      <c r="F27" s="71">
        <f>'3.Community Intervention Annex'!M107</f>
        <v>0.06</v>
      </c>
      <c r="G27" s="193">
        <f>'3.Community Intervention Annex'!N107</f>
        <v>10</v>
      </c>
      <c r="H27" s="71">
        <f>'3.Community Intervention Annex'!O107</f>
        <v>0.6</v>
      </c>
      <c r="I27" s="70" t="str">
        <f>'3.Community Intervention Annex'!P107</f>
        <v>Meetings at state level</v>
      </c>
      <c r="J27" s="70"/>
      <c r="K27" s="125"/>
      <c r="L27" s="7"/>
      <c r="M27" s="7"/>
      <c r="N27" s="7"/>
      <c r="O27" s="7"/>
      <c r="P27" s="7"/>
      <c r="Q27" s="7"/>
      <c r="R27" s="7"/>
      <c r="S27" s="7"/>
      <c r="T27" s="7"/>
      <c r="U27" s="7"/>
      <c r="V27" s="7"/>
      <c r="W27" s="7"/>
      <c r="X27" s="7"/>
      <c r="Y27" s="7"/>
      <c r="Z27" s="7"/>
    </row>
    <row r="28" spans="1:26" ht="12.75" customHeight="1">
      <c r="A28" s="70" t="str">
        <f>'3.Community Intervention Annex'!A108</f>
        <v>3.2.6.2</v>
      </c>
      <c r="B28" s="130">
        <f>'3.Community Intervention Annex'!B108</f>
        <v>0</v>
      </c>
      <c r="C28" s="130" t="str">
        <f>'3.Community Intervention Annex'!C108</f>
        <v>Community engagement activities</v>
      </c>
      <c r="D28" s="70" t="str">
        <f>'3.Community Intervention Annex'!K108</f>
        <v>NO.of activities</v>
      </c>
      <c r="E28" s="193">
        <f>'3.Community Intervention Annex'!L108</f>
        <v>2500</v>
      </c>
      <c r="F28" s="71">
        <f>'3.Community Intervention Annex'!M108</f>
        <v>2.5000000000000001E-2</v>
      </c>
      <c r="G28" s="193">
        <f>'3.Community Intervention Annex'!N108</f>
        <v>200</v>
      </c>
      <c r="H28" s="71">
        <f>'3.Community Intervention Annex'!O108</f>
        <v>5</v>
      </c>
      <c r="I28" s="70" t="str">
        <f>'3.Community Intervention Annex'!P108</f>
        <v>Activities @ 2500 per annum  to 184 VHSC, 4 MAS, 34 PHC/CHC/UHC and trainings to Community health centres</v>
      </c>
      <c r="J28" s="70"/>
      <c r="K28" s="125"/>
      <c r="L28" s="7"/>
      <c r="M28" s="7"/>
      <c r="N28" s="7"/>
      <c r="O28" s="7"/>
      <c r="P28" s="7"/>
      <c r="Q28" s="7"/>
      <c r="R28" s="7"/>
      <c r="S28" s="7"/>
      <c r="T28" s="7"/>
      <c r="U28" s="7"/>
      <c r="V28" s="7"/>
      <c r="W28" s="7"/>
      <c r="X28" s="7"/>
      <c r="Y28" s="7"/>
      <c r="Z28" s="7"/>
    </row>
    <row r="29" spans="1:26" ht="12.75" customHeight="1">
      <c r="A29" s="64">
        <f>'5.Infrastructure Annex'!A6</f>
        <v>5</v>
      </c>
      <c r="B29" s="64"/>
      <c r="C29" s="64" t="s">
        <v>20</v>
      </c>
      <c r="D29" s="64"/>
      <c r="E29" s="1102"/>
      <c r="F29" s="1065"/>
      <c r="G29" s="1102"/>
      <c r="H29" s="1065">
        <f t="shared" ref="H29:H30" si="6">H30</f>
        <v>24</v>
      </c>
      <c r="I29" s="64"/>
      <c r="J29" s="64"/>
      <c r="K29" s="1065">
        <f t="shared" ref="K29:K30" si="7">K30</f>
        <v>0</v>
      </c>
      <c r="L29" s="7"/>
      <c r="M29" s="7"/>
      <c r="N29" s="7"/>
      <c r="O29" s="7"/>
      <c r="P29" s="7"/>
      <c r="Q29" s="7"/>
      <c r="R29" s="7"/>
      <c r="S29" s="7"/>
      <c r="T29" s="7"/>
      <c r="U29" s="7"/>
      <c r="V29" s="7"/>
      <c r="W29" s="7"/>
      <c r="X29" s="7"/>
      <c r="Y29" s="7"/>
      <c r="Z29" s="7"/>
    </row>
    <row r="30" spans="1:26" ht="12.75" customHeight="1">
      <c r="A30" s="67">
        <f>'5.Infrastructure Annex'!A81</f>
        <v>5.3</v>
      </c>
      <c r="B30" s="67"/>
      <c r="C30" s="67" t="str">
        <f>'5.Infrastructure Annex'!C81</f>
        <v>Other construction/ Civil works except IPHS Infrastructure</v>
      </c>
      <c r="D30" s="67"/>
      <c r="E30" s="115"/>
      <c r="F30" s="203"/>
      <c r="G30" s="115"/>
      <c r="H30" s="203">
        <f t="shared" si="6"/>
        <v>24</v>
      </c>
      <c r="I30" s="67"/>
      <c r="J30" s="67"/>
      <c r="K30" s="203">
        <f t="shared" si="7"/>
        <v>0</v>
      </c>
      <c r="L30" s="7"/>
      <c r="M30" s="7"/>
      <c r="N30" s="7"/>
      <c r="O30" s="7"/>
      <c r="P30" s="7"/>
      <c r="Q30" s="7"/>
      <c r="R30" s="7"/>
      <c r="S30" s="7"/>
      <c r="T30" s="7"/>
      <c r="U30" s="7"/>
      <c r="V30" s="7"/>
      <c r="W30" s="7"/>
      <c r="X30" s="7"/>
      <c r="Y30" s="7"/>
      <c r="Z30" s="7"/>
    </row>
    <row r="31" spans="1:26" ht="12.75" customHeight="1">
      <c r="A31" s="70" t="str">
        <f>'5.Infrastructure Annex'!A95</f>
        <v>5.3.14</v>
      </c>
      <c r="B31" s="70"/>
      <c r="C31" s="70" t="str">
        <f>'5.Infrastructure Annex'!C95</f>
        <v>Civil Works under RNTCP</v>
      </c>
      <c r="D31" s="70" t="str">
        <f>'5.Infrastructure Annex'!K95</f>
        <v>no.of centres</v>
      </c>
      <c r="E31" s="4">
        <f>'5.Infrastructure Annex'!L95</f>
        <v>2400000</v>
      </c>
      <c r="F31" s="125">
        <f>'5.Infrastructure Annex'!M95</f>
        <v>24</v>
      </c>
      <c r="G31" s="4">
        <f>'5.Infrastructure Annex'!N95</f>
        <v>1</v>
      </c>
      <c r="H31" s="125">
        <f>'5.Infrastructure Annex'!O95</f>
        <v>24</v>
      </c>
      <c r="I31" s="70" t="str">
        <f>'5.Infrastructure Annex'!P95</f>
        <v>Extension of MDR TB Ward Rs. 20 lakhs and Maintenance at State TB office, IRL, Dots Plus, DMC, CBNAAT SITE</v>
      </c>
      <c r="J31" s="70"/>
      <c r="K31" s="125"/>
      <c r="L31" s="7"/>
      <c r="M31" s="7"/>
      <c r="N31" s="7"/>
      <c r="O31" s="7"/>
      <c r="P31" s="7"/>
      <c r="Q31" s="7"/>
      <c r="R31" s="7"/>
      <c r="S31" s="7"/>
      <c r="T31" s="7"/>
      <c r="U31" s="7"/>
      <c r="V31" s="7"/>
      <c r="W31" s="7"/>
      <c r="X31" s="7"/>
      <c r="Y31" s="7"/>
      <c r="Z31" s="7"/>
    </row>
    <row r="32" spans="1:26" ht="12.75" customHeight="1">
      <c r="A32" s="64">
        <f>'6.Procurement Annex'!A6</f>
        <v>6</v>
      </c>
      <c r="B32" s="64"/>
      <c r="C32" s="1076" t="s">
        <v>21</v>
      </c>
      <c r="D32" s="64"/>
      <c r="E32" s="1102"/>
      <c r="F32" s="1065"/>
      <c r="G32" s="1102"/>
      <c r="H32" s="1065">
        <f>H33+H40+H45</f>
        <v>69.88946</v>
      </c>
      <c r="I32" s="64"/>
      <c r="J32" s="64"/>
      <c r="K32" s="1065">
        <f>K33+K40+K45</f>
        <v>0</v>
      </c>
      <c r="L32" s="7"/>
      <c r="M32" s="7"/>
      <c r="N32" s="7"/>
      <c r="O32" s="7"/>
      <c r="P32" s="7"/>
      <c r="Q32" s="7"/>
      <c r="R32" s="7"/>
      <c r="S32" s="7"/>
      <c r="T32" s="7"/>
      <c r="U32" s="7"/>
      <c r="V32" s="7"/>
      <c r="W32" s="7"/>
      <c r="X32" s="7"/>
      <c r="Y32" s="7"/>
      <c r="Z32" s="7"/>
    </row>
    <row r="33" spans="1:26" ht="12.75" customHeight="1">
      <c r="A33" s="67">
        <f>'6.Procurement Annex'!A7</f>
        <v>6.1</v>
      </c>
      <c r="B33" s="67"/>
      <c r="C33" s="67" t="str">
        <f>'6.Procurement Annex'!C7</f>
        <v>Procurement of Equipment</v>
      </c>
      <c r="D33" s="67"/>
      <c r="E33" s="115"/>
      <c r="F33" s="203"/>
      <c r="G33" s="115"/>
      <c r="H33" s="203">
        <f>H34+H37</f>
        <v>17.18946</v>
      </c>
      <c r="I33" s="67"/>
      <c r="J33" s="67"/>
      <c r="K33" s="203">
        <f>K34+K37</f>
        <v>0</v>
      </c>
      <c r="L33" s="7"/>
      <c r="M33" s="7"/>
      <c r="N33" s="7"/>
      <c r="O33" s="7"/>
      <c r="P33" s="7"/>
      <c r="Q33" s="7"/>
      <c r="R33" s="7"/>
      <c r="S33" s="7"/>
      <c r="T33" s="7"/>
      <c r="U33" s="7"/>
      <c r="V33" s="7"/>
      <c r="W33" s="7"/>
      <c r="X33" s="7"/>
      <c r="Y33" s="7"/>
      <c r="Z33" s="7"/>
    </row>
    <row r="34" spans="1:26" ht="12.75" customHeight="1">
      <c r="A34" s="78" t="str">
        <f>'6.Procurement Annex'!A8</f>
        <v>6.1.1</v>
      </c>
      <c r="B34" s="78"/>
      <c r="C34" s="78" t="str">
        <f>'6.Procurement Annex'!C8</f>
        <v>Procurement of Bio-medical Equipment</v>
      </c>
      <c r="D34" s="78"/>
      <c r="E34" s="117"/>
      <c r="F34" s="265"/>
      <c r="G34" s="117"/>
      <c r="H34" s="265">
        <f t="shared" ref="H34:H35" si="8">H35</f>
        <v>11.100000000000001</v>
      </c>
      <c r="I34" s="78"/>
      <c r="J34" s="78"/>
      <c r="K34" s="265">
        <f t="shared" ref="K34:K35" si="9">K35</f>
        <v>0</v>
      </c>
      <c r="L34" s="7"/>
      <c r="M34" s="7"/>
      <c r="N34" s="7"/>
      <c r="O34" s="7"/>
      <c r="P34" s="7"/>
      <c r="Q34" s="7"/>
      <c r="R34" s="7"/>
      <c r="S34" s="7"/>
      <c r="T34" s="7"/>
      <c r="U34" s="7"/>
      <c r="V34" s="7"/>
      <c r="W34" s="7"/>
      <c r="X34" s="7"/>
      <c r="Y34" s="7"/>
      <c r="Z34" s="7"/>
    </row>
    <row r="35" spans="1:26" ht="12.75" customHeight="1">
      <c r="A35" s="290" t="str">
        <f>'6.Procurement Annex'!A71</f>
        <v>6.1.1.18</v>
      </c>
      <c r="B35" s="290"/>
      <c r="C35" s="290" t="str">
        <f>'6.Procurement Annex'!C71</f>
        <v>Procurement of bio-medical Equipment: RNTCP</v>
      </c>
      <c r="D35" s="290"/>
      <c r="E35" s="268"/>
      <c r="F35" s="311"/>
      <c r="G35" s="268"/>
      <c r="H35" s="311">
        <f t="shared" si="8"/>
        <v>11.100000000000001</v>
      </c>
      <c r="I35" s="290"/>
      <c r="J35" s="290"/>
      <c r="K35" s="311">
        <f t="shared" si="9"/>
        <v>0</v>
      </c>
      <c r="L35" s="7"/>
      <c r="M35" s="7"/>
      <c r="N35" s="7"/>
      <c r="O35" s="7"/>
      <c r="P35" s="7"/>
      <c r="Q35" s="7"/>
      <c r="R35" s="7"/>
      <c r="S35" s="7"/>
      <c r="T35" s="7"/>
      <c r="U35" s="7"/>
      <c r="V35" s="7"/>
      <c r="W35" s="7"/>
      <c r="X35" s="7"/>
      <c r="Y35" s="7"/>
      <c r="Z35" s="7"/>
    </row>
    <row r="36" spans="1:26" ht="12.75" customHeight="1">
      <c r="A36" s="304" t="str">
        <f>'6.Procurement Annex'!A72</f>
        <v>6.1.1.18.1</v>
      </c>
      <c r="B36" s="304" t="str">
        <f>'6.Procurement Annex'!B72</f>
        <v>H.17</v>
      </c>
      <c r="C36" s="42" t="str">
        <f>'6.Procurement Annex'!C72</f>
        <v>Procurement of Equipment</v>
      </c>
      <c r="D36" s="304" t="str">
        <f>'6.Procurement Annex'!K72</f>
        <v>Per equipment</v>
      </c>
      <c r="E36" s="42">
        <f>'6.Procurement Annex'!L72</f>
        <v>111000</v>
      </c>
      <c r="F36" s="35">
        <f>'6.Procurement Annex'!M72</f>
        <v>1.1100000000000001</v>
      </c>
      <c r="G36" s="42">
        <f>'6.Procurement Annex'!N72</f>
        <v>10</v>
      </c>
      <c r="H36" s="35">
        <f>'6.Procurement Annex'!O72</f>
        <v>11.100000000000001</v>
      </c>
      <c r="I36" s="304" t="str">
        <f>'6.Procurement Annex'!P72</f>
        <v>Purchase of Horizontal Autoclave@ 2500000/-, Racks &amp; Cupboards @100000/-, 3 Computer system &amp; 1 Laptop @200000/-, Invertor Backup @ 35000/-, Dihumidifier for Drug store @70000/-, Tablet Computer as replacement for broken tabs and additional tabs for new joined staff @20000 X 10=200000/-, online UPS Backup for CBNAAT machine at South Goa @100000/-, 3 KVA ups @150000/-, Air conditioner for both the district drug store @50000 X 2= 100000/-</v>
      </c>
      <c r="J36" s="304"/>
      <c r="K36" s="35"/>
      <c r="L36" s="7"/>
      <c r="M36" s="7"/>
      <c r="N36" s="7"/>
      <c r="O36" s="7"/>
      <c r="P36" s="7"/>
      <c r="Q36" s="7"/>
      <c r="R36" s="7"/>
      <c r="S36" s="7"/>
      <c r="T36" s="7"/>
      <c r="U36" s="7"/>
      <c r="V36" s="7"/>
      <c r="W36" s="7"/>
      <c r="X36" s="7"/>
      <c r="Y36" s="7"/>
      <c r="Z36" s="7"/>
    </row>
    <row r="37" spans="1:26" ht="12.75" customHeight="1">
      <c r="A37" s="78" t="str">
        <f>'6.Procurement Annex'!A131</f>
        <v>6.1.3</v>
      </c>
      <c r="B37" s="78"/>
      <c r="C37" s="78" t="str">
        <f>'6.Procurement Annex'!C131</f>
        <v>Equipment maintenance</v>
      </c>
      <c r="D37" s="78"/>
      <c r="E37" s="117"/>
      <c r="F37" s="265"/>
      <c r="G37" s="117"/>
      <c r="H37" s="265">
        <f t="shared" ref="H37:H38" si="10">H38</f>
        <v>6.0894599999999999</v>
      </c>
      <c r="I37" s="78"/>
      <c r="J37" s="78"/>
      <c r="K37" s="265">
        <f t="shared" ref="K37:K38" si="11">K38</f>
        <v>0</v>
      </c>
      <c r="L37" s="7"/>
      <c r="M37" s="7"/>
      <c r="N37" s="7"/>
      <c r="O37" s="7"/>
      <c r="P37" s="7"/>
      <c r="Q37" s="7"/>
      <c r="R37" s="7"/>
      <c r="S37" s="7"/>
      <c r="T37" s="7"/>
      <c r="U37" s="7"/>
      <c r="V37" s="7"/>
      <c r="W37" s="7"/>
      <c r="X37" s="7"/>
      <c r="Y37" s="7"/>
      <c r="Z37" s="7"/>
    </row>
    <row r="38" spans="1:26" ht="12.75" customHeight="1">
      <c r="A38" s="290" t="str">
        <f>'6.Procurement Annex'!A132</f>
        <v>6.1.3.1</v>
      </c>
      <c r="B38" s="290"/>
      <c r="C38" s="290" t="str">
        <f>'6.Procurement Annex'!C132</f>
        <v>Maintenance of bio-medical equipment</v>
      </c>
      <c r="D38" s="290"/>
      <c r="E38" s="268"/>
      <c r="F38" s="311"/>
      <c r="G38" s="268"/>
      <c r="H38" s="311">
        <f t="shared" si="10"/>
        <v>6.0894599999999999</v>
      </c>
      <c r="I38" s="290"/>
      <c r="J38" s="290"/>
      <c r="K38" s="311">
        <f t="shared" si="11"/>
        <v>0</v>
      </c>
      <c r="L38" s="7"/>
      <c r="M38" s="7"/>
      <c r="N38" s="7"/>
      <c r="O38" s="7"/>
      <c r="P38" s="7"/>
      <c r="Q38" s="7"/>
      <c r="R38" s="7"/>
      <c r="S38" s="7"/>
      <c r="T38" s="7"/>
      <c r="U38" s="7"/>
      <c r="V38" s="7"/>
      <c r="W38" s="7"/>
      <c r="X38" s="7"/>
      <c r="Y38" s="7"/>
      <c r="Z38" s="7"/>
    </row>
    <row r="39" spans="1:26" ht="12.75" customHeight="1">
      <c r="A39" s="304" t="str">
        <f>'6.Procurement Annex'!A135</f>
        <v>6.1.3.1.3</v>
      </c>
      <c r="B39" s="304" t="str">
        <f>'6.Procurement Annex'!B135</f>
        <v>H.5</v>
      </c>
      <c r="C39" s="42" t="str">
        <f>'6.Procurement Annex'!C135</f>
        <v>Equipment Maintenance</v>
      </c>
      <c r="D39" s="304" t="str">
        <f>'6.Procurement Annex'!K135</f>
        <v>Per equipment</v>
      </c>
      <c r="E39" s="42">
        <f>'6.Procurement Annex'!L135</f>
        <v>7807</v>
      </c>
      <c r="F39" s="35">
        <f>'6.Procurement Annex'!M135</f>
        <v>7.8070000000000001E-2</v>
      </c>
      <c r="G39" s="42">
        <f>'6.Procurement Annex'!N135</f>
        <v>78</v>
      </c>
      <c r="H39" s="35">
        <f>'6.Procurement Annex'!O135</f>
        <v>6.0894599999999999</v>
      </c>
      <c r="I39" s="304" t="str">
        <f>'6.Procurement Annex'!P135</f>
        <v>Continued activity:
Maintenance of Microscopes at DMC, IRL Equipment, Mobile Van Equipments, LPA lab equipment and  office equipments.</v>
      </c>
      <c r="J39" s="304"/>
      <c r="K39" s="35"/>
      <c r="L39" s="7"/>
      <c r="M39" s="7"/>
      <c r="N39" s="7"/>
      <c r="O39" s="7"/>
      <c r="P39" s="7"/>
      <c r="Q39" s="7"/>
      <c r="R39" s="7"/>
      <c r="S39" s="7"/>
      <c r="T39" s="7"/>
      <c r="U39" s="7"/>
      <c r="V39" s="7"/>
      <c r="W39" s="7"/>
      <c r="X39" s="7"/>
      <c r="Y39" s="7"/>
      <c r="Z39" s="7"/>
    </row>
    <row r="40" spans="1:26" ht="12.75" customHeight="1">
      <c r="A40" s="67">
        <f>'6.Procurement Annex'!A141</f>
        <v>6.2</v>
      </c>
      <c r="B40" s="67"/>
      <c r="C40" s="67" t="str">
        <f>'6.Procurement Annex'!C141</f>
        <v xml:space="preserve">Procurement of Drugs and supplies </v>
      </c>
      <c r="D40" s="67"/>
      <c r="E40" s="115"/>
      <c r="F40" s="203"/>
      <c r="G40" s="115"/>
      <c r="H40" s="203">
        <f>H41</f>
        <v>18.5</v>
      </c>
      <c r="I40" s="67"/>
      <c r="J40" s="67"/>
      <c r="K40" s="203">
        <f>K41</f>
        <v>0</v>
      </c>
      <c r="L40" s="7"/>
      <c r="M40" s="7"/>
      <c r="N40" s="7"/>
      <c r="O40" s="7"/>
      <c r="P40" s="7"/>
      <c r="Q40" s="7"/>
      <c r="R40" s="7"/>
      <c r="S40" s="7"/>
      <c r="T40" s="7"/>
      <c r="U40" s="7"/>
      <c r="V40" s="7"/>
      <c r="W40" s="7"/>
      <c r="X40" s="7"/>
      <c r="Y40" s="7"/>
      <c r="Z40" s="7"/>
    </row>
    <row r="41" spans="1:26" ht="12.75" customHeight="1">
      <c r="A41" s="78" t="str">
        <f>'6.Procurement Annex'!A222</f>
        <v>6.2.14</v>
      </c>
      <c r="B41" s="78"/>
      <c r="C41" s="78" t="str">
        <f>'6.Procurement Annex'!C222</f>
        <v>Drugs &amp; supplies for RNTCP</v>
      </c>
      <c r="D41" s="78"/>
      <c r="E41" s="117"/>
      <c r="F41" s="265"/>
      <c r="G41" s="117"/>
      <c r="H41" s="265">
        <f>SUM(H42:H44)</f>
        <v>18.5</v>
      </c>
      <c r="I41" s="78"/>
      <c r="J41" s="78"/>
      <c r="K41" s="265">
        <f>SUM(K42:K44)</f>
        <v>0</v>
      </c>
      <c r="L41" s="7"/>
      <c r="M41" s="7"/>
      <c r="N41" s="7"/>
      <c r="O41" s="7"/>
      <c r="P41" s="7"/>
      <c r="Q41" s="7"/>
      <c r="R41" s="7"/>
      <c r="S41" s="7"/>
      <c r="T41" s="7"/>
      <c r="U41" s="7"/>
      <c r="V41" s="7"/>
      <c r="W41" s="7"/>
      <c r="X41" s="7"/>
      <c r="Y41" s="7"/>
      <c r="Z41" s="7"/>
    </row>
    <row r="42" spans="1:26" ht="12.75" customHeight="1">
      <c r="A42" s="304" t="str">
        <f>'6.Procurement Annex'!A223</f>
        <v>6.2.14.1</v>
      </c>
      <c r="B42" s="304" t="str">
        <f>'6.Procurement Annex'!B223</f>
        <v>H.2</v>
      </c>
      <c r="C42" s="42" t="str">
        <f>'6.Procurement Annex'!C223</f>
        <v>Laboratory Materials</v>
      </c>
      <c r="D42" s="304" t="str">
        <f>'6.Procurement Annex'!K223</f>
        <v>per centre</v>
      </c>
      <c r="E42" s="42">
        <f>'6.Procurement Annex'!L223</f>
        <v>170000</v>
      </c>
      <c r="F42" s="35">
        <f>'6.Procurement Annex'!M223</f>
        <v>1.7</v>
      </c>
      <c r="G42" s="42">
        <f>'6.Procurement Annex'!N223</f>
        <v>10</v>
      </c>
      <c r="H42" s="35">
        <f>'6.Procurement Annex'!O223</f>
        <v>17</v>
      </c>
      <c r="I42" s="304" t="str">
        <f>'6.Procurement Annex'!P223</f>
        <v>Continued activity:
Purchase of Lab consumables for Smear Microscopy, IRL, LPA lab and TRUNAT chips</v>
      </c>
      <c r="J42" s="304"/>
      <c r="K42" s="35"/>
      <c r="L42" s="7"/>
      <c r="M42" s="7"/>
      <c r="N42" s="7"/>
      <c r="O42" s="7"/>
      <c r="P42" s="7"/>
      <c r="Q42" s="7"/>
      <c r="R42" s="7"/>
      <c r="S42" s="7"/>
      <c r="T42" s="7"/>
      <c r="U42" s="7"/>
      <c r="V42" s="7"/>
      <c r="W42" s="7"/>
      <c r="X42" s="7"/>
      <c r="Y42" s="7"/>
      <c r="Z42" s="7"/>
    </row>
    <row r="43" spans="1:26" ht="12.75" customHeight="1">
      <c r="A43" s="304" t="str">
        <f>'6.Procurement Annex'!A224</f>
        <v>6.2.14.2</v>
      </c>
      <c r="B43" s="304" t="str">
        <f>'6.Procurement Annex'!B224</f>
        <v>H.15</v>
      </c>
      <c r="C43" s="42" t="str">
        <f>'6.Procurement Annex'!C224</f>
        <v>Procurement of Drugs</v>
      </c>
      <c r="D43" s="304" t="str">
        <f>'6.Procurement Annex'!K224</f>
        <v xml:space="preserve">per centre </v>
      </c>
      <c r="E43" s="42">
        <f>'6.Procurement Annex'!L224</f>
        <v>150000</v>
      </c>
      <c r="F43" s="35">
        <f>'6.Procurement Annex'!M224</f>
        <v>1.5</v>
      </c>
      <c r="G43" s="42">
        <f>'6.Procurement Annex'!N224</f>
        <v>1</v>
      </c>
      <c r="H43" s="35">
        <f>'6.Procurement Annex'!O224</f>
        <v>1.5</v>
      </c>
      <c r="I43" s="304" t="str">
        <f>'6.Procurement Annex'!P224</f>
        <v>Continued activity: Purchase of Emergency drugs for TB patient</v>
      </c>
      <c r="J43" s="304"/>
      <c r="K43" s="35"/>
      <c r="L43" s="7"/>
      <c r="M43" s="7"/>
      <c r="N43" s="7"/>
      <c r="O43" s="7"/>
      <c r="P43" s="7"/>
      <c r="Q43" s="7"/>
      <c r="R43" s="7"/>
      <c r="S43" s="7"/>
      <c r="T43" s="7"/>
      <c r="U43" s="7"/>
      <c r="V43" s="7"/>
      <c r="W43" s="7"/>
      <c r="X43" s="7"/>
      <c r="Y43" s="7"/>
      <c r="Z43" s="7"/>
    </row>
    <row r="44" spans="1:26" ht="12.75" customHeight="1">
      <c r="A44" s="304" t="str">
        <f>'6.Procurement Annex'!A225</f>
        <v>6.2.14.3</v>
      </c>
      <c r="B44" s="304"/>
      <c r="C44" s="42" t="str">
        <f>'6.Procurement Annex'!C225</f>
        <v>Any other drugs &amp; supplies (please specify)</v>
      </c>
      <c r="D44" s="304">
        <f>'6.Procurement Annex'!K225</f>
        <v>0</v>
      </c>
      <c r="E44" s="42">
        <f>'6.Procurement Annex'!L225</f>
        <v>0</v>
      </c>
      <c r="F44" s="35">
        <f>'6.Procurement Annex'!M225</f>
        <v>0</v>
      </c>
      <c r="G44" s="42">
        <f>'6.Procurement Annex'!N225</f>
        <v>0</v>
      </c>
      <c r="H44" s="35">
        <f>'6.Procurement Annex'!O225</f>
        <v>0</v>
      </c>
      <c r="I44" s="304">
        <f>'6.Procurement Annex'!P225</f>
        <v>0</v>
      </c>
      <c r="J44" s="304"/>
      <c r="K44" s="35"/>
      <c r="L44" s="7"/>
      <c r="M44" s="7"/>
      <c r="N44" s="7"/>
      <c r="O44" s="7"/>
      <c r="P44" s="7"/>
      <c r="Q44" s="7"/>
      <c r="R44" s="7"/>
      <c r="S44" s="7"/>
      <c r="T44" s="7"/>
      <c r="U44" s="7"/>
      <c r="V44" s="7"/>
      <c r="W44" s="7"/>
      <c r="X44" s="7"/>
      <c r="Y44" s="7"/>
      <c r="Z44" s="7"/>
    </row>
    <row r="45" spans="1:26" ht="12.75" customHeight="1">
      <c r="A45" s="67">
        <f>'6.Procurement Annex'!A271</f>
        <v>6.5</v>
      </c>
      <c r="B45" s="67"/>
      <c r="C45" s="624" t="s">
        <v>365</v>
      </c>
      <c r="D45" s="67"/>
      <c r="E45" s="115"/>
      <c r="F45" s="203"/>
      <c r="G45" s="115"/>
      <c r="H45" s="203">
        <f>SUM(H46:H48)</f>
        <v>34.200000000000003</v>
      </c>
      <c r="I45" s="67"/>
      <c r="J45" s="67"/>
      <c r="K45" s="203">
        <f>SUM(K46:K48)</f>
        <v>0</v>
      </c>
      <c r="L45" s="7"/>
      <c r="M45" s="7"/>
      <c r="N45" s="7"/>
      <c r="O45" s="7"/>
      <c r="P45" s="7"/>
      <c r="Q45" s="7"/>
      <c r="R45" s="7"/>
      <c r="S45" s="7"/>
      <c r="T45" s="7"/>
      <c r="U45" s="7"/>
      <c r="V45" s="7"/>
      <c r="W45" s="7"/>
      <c r="X45" s="7"/>
      <c r="Y45" s="7"/>
      <c r="Z45" s="7"/>
    </row>
    <row r="46" spans="1:26" ht="12.75" customHeight="1">
      <c r="A46" s="304" t="str">
        <f>'6.Procurement Annex'!A272</f>
        <v>6.5.1</v>
      </c>
      <c r="B46" s="304" t="str">
        <f>'6.Procurement Annex'!B272</f>
        <v>H.16</v>
      </c>
      <c r="C46" s="42" t="str">
        <f>'6.Procurement Annex'!C272</f>
        <v>Replacement of Vehicles under RNTCP</v>
      </c>
      <c r="D46" s="304" t="str">
        <f>'6.Procurement Annex'!K272</f>
        <v>per vehicle</v>
      </c>
      <c r="E46" s="42">
        <f>'6.Procurement Annex'!L272</f>
        <v>80000</v>
      </c>
      <c r="F46" s="35">
        <f>'6.Procurement Annex'!M272</f>
        <v>0.8</v>
      </c>
      <c r="G46" s="42">
        <f>'6.Procurement Annex'!N272</f>
        <v>15</v>
      </c>
      <c r="H46" s="35">
        <f>'6.Procurement Annex'!O272</f>
        <v>12</v>
      </c>
      <c r="I46" s="304" t="str">
        <f>'6.Procurement Annex'!P272</f>
        <v>New Two Wheeler for 6 STS, 5 STLS, 2 PPM Coordinator, 2 PMDT Supervisor after condemnation of 9 year old bikes of the year 2011. Rs. 14 lakhs was approved in the year 2017-18 which was not able to utilised due to some codal formalities.</v>
      </c>
      <c r="J46" s="304"/>
      <c r="K46" s="35"/>
      <c r="L46" s="7"/>
      <c r="M46" s="7"/>
      <c r="N46" s="7"/>
      <c r="O46" s="7"/>
      <c r="P46" s="7"/>
      <c r="Q46" s="7"/>
      <c r="R46" s="7"/>
      <c r="S46" s="7"/>
      <c r="T46" s="7"/>
      <c r="U46" s="7"/>
      <c r="V46" s="7"/>
      <c r="W46" s="7"/>
      <c r="X46" s="7"/>
      <c r="Y46" s="7"/>
      <c r="Z46" s="7"/>
    </row>
    <row r="47" spans="1:26" ht="12.75" customHeight="1">
      <c r="A47" s="304" t="str">
        <f>'6.Procurement Annex'!A273</f>
        <v>6.5.2</v>
      </c>
      <c r="B47" s="304" t="str">
        <f>'6.Procurement Annex'!B273</f>
        <v>H.11</v>
      </c>
      <c r="C47" s="304" t="str">
        <f>'6.Procurement Annex'!C273</f>
        <v>Procurement of sleeves and drug boxes</v>
      </c>
      <c r="D47" s="304" t="str">
        <f>'6.Procurement Annex'!K273</f>
        <v>per centre</v>
      </c>
      <c r="E47" s="42">
        <f>'6.Procurement Annex'!L273</f>
        <v>2220000</v>
      </c>
      <c r="F47" s="35">
        <f>'6.Procurement Annex'!M273</f>
        <v>22.2</v>
      </c>
      <c r="G47" s="42">
        <f>'6.Procurement Annex'!N273</f>
        <v>1</v>
      </c>
      <c r="H47" s="35">
        <f>'6.Procurement Annex'!O273</f>
        <v>22.2</v>
      </c>
      <c r="I47" s="304" t="str">
        <f>'6.Procurement Annex'!P273</f>
        <v>Purchase of drug boxes @ 30/-per patient for 2000 patient and purchase of 99 DOTS sleeves (pouches)  @ Rs. 180 per patient for 2000 patients x 6 months.</v>
      </c>
      <c r="J47" s="304"/>
      <c r="K47" s="35"/>
      <c r="L47" s="7"/>
      <c r="M47" s="7"/>
      <c r="N47" s="7"/>
      <c r="O47" s="7"/>
      <c r="P47" s="7"/>
      <c r="Q47" s="7"/>
      <c r="R47" s="7"/>
      <c r="S47" s="7"/>
      <c r="T47" s="7"/>
      <c r="U47" s="7"/>
      <c r="V47" s="7"/>
      <c r="W47" s="7"/>
      <c r="X47" s="7"/>
      <c r="Y47" s="7"/>
      <c r="Z47" s="7"/>
    </row>
    <row r="48" spans="1:26" ht="12.75" customHeight="1">
      <c r="A48" s="304" t="str">
        <f>'6.Procurement Annex'!A274</f>
        <v>6.5.3</v>
      </c>
      <c r="B48" s="304"/>
      <c r="C48" s="304" t="str">
        <f>'6.Procurement Annex'!C274</f>
        <v>Any other (please specify)</v>
      </c>
      <c r="D48" s="304">
        <f>'6.Procurement Annex'!K274</f>
        <v>0</v>
      </c>
      <c r="E48" s="42">
        <f>'6.Procurement Annex'!L274</f>
        <v>0</v>
      </c>
      <c r="F48" s="35">
        <f>'6.Procurement Annex'!M274</f>
        <v>0</v>
      </c>
      <c r="G48" s="42">
        <f>'6.Procurement Annex'!N274</f>
        <v>0</v>
      </c>
      <c r="H48" s="35">
        <f>'6.Procurement Annex'!O274</f>
        <v>0</v>
      </c>
      <c r="I48" s="304">
        <f>'6.Procurement Annex'!P274</f>
        <v>0</v>
      </c>
      <c r="J48" s="304"/>
      <c r="K48" s="35"/>
      <c r="L48" s="7"/>
      <c r="M48" s="7"/>
      <c r="N48" s="7"/>
      <c r="O48" s="7"/>
      <c r="P48" s="7"/>
      <c r="Q48" s="7"/>
      <c r="R48" s="7"/>
      <c r="S48" s="7"/>
      <c r="T48" s="7"/>
      <c r="U48" s="7"/>
      <c r="V48" s="7"/>
      <c r="W48" s="7"/>
      <c r="X48" s="7"/>
      <c r="Y48" s="7"/>
      <c r="Z48" s="7"/>
    </row>
    <row r="49" spans="1:26" ht="12.75" customHeight="1">
      <c r="A49" s="64">
        <f>'7.Referral Transport Annex'!A6</f>
        <v>7</v>
      </c>
      <c r="B49" s="64"/>
      <c r="C49" s="1076" t="s">
        <v>22</v>
      </c>
      <c r="D49" s="64"/>
      <c r="E49" s="1102"/>
      <c r="F49" s="1065"/>
      <c r="G49" s="1102"/>
      <c r="H49" s="1065">
        <f>H50</f>
        <v>3.0001000000000002</v>
      </c>
      <c r="I49" s="64"/>
      <c r="J49" s="64"/>
      <c r="K49" s="1065">
        <f>K50</f>
        <v>0</v>
      </c>
      <c r="L49" s="7"/>
      <c r="M49" s="7"/>
      <c r="N49" s="7"/>
      <c r="O49" s="7"/>
      <c r="P49" s="7"/>
      <c r="Q49" s="7"/>
      <c r="R49" s="7"/>
      <c r="S49" s="7"/>
      <c r="T49" s="7"/>
      <c r="U49" s="7"/>
      <c r="V49" s="7"/>
      <c r="W49" s="7"/>
      <c r="X49" s="7"/>
      <c r="Y49" s="7"/>
      <c r="Z49" s="7"/>
    </row>
    <row r="50" spans="1:26" ht="12.75" customHeight="1">
      <c r="A50" s="67">
        <f>'7.Referral Transport Annex'!A21</f>
        <v>7.5</v>
      </c>
      <c r="B50" s="67" t="str">
        <f>'7.Referral Transport Annex'!B21</f>
        <v>H.18</v>
      </c>
      <c r="C50" s="624" t="str">
        <f>'7.Referral Transport Annex'!C21</f>
        <v>Patient Support &amp; Transportation Charges</v>
      </c>
      <c r="D50" s="67"/>
      <c r="E50" s="115"/>
      <c r="F50" s="203"/>
      <c r="G50" s="115"/>
      <c r="H50" s="203">
        <f>SUM(H51:H52)</f>
        <v>3.0001000000000002</v>
      </c>
      <c r="I50" s="67"/>
      <c r="J50" s="67"/>
      <c r="K50" s="203">
        <f>SUM(K51:K52)</f>
        <v>0</v>
      </c>
      <c r="L50" s="7"/>
      <c r="M50" s="7"/>
      <c r="N50" s="7"/>
      <c r="O50" s="7"/>
      <c r="P50" s="7"/>
      <c r="Q50" s="7"/>
      <c r="R50" s="7"/>
      <c r="S50" s="7"/>
      <c r="T50" s="7"/>
      <c r="U50" s="7"/>
      <c r="V50" s="7"/>
      <c r="W50" s="7"/>
      <c r="X50" s="7"/>
      <c r="Y50" s="7"/>
      <c r="Z50" s="7"/>
    </row>
    <row r="51" spans="1:26" ht="12.75" customHeight="1">
      <c r="A51" s="70" t="str">
        <f>'7.Referral Transport Annex'!A22</f>
        <v>7.5.1</v>
      </c>
      <c r="B51" s="70" t="str">
        <f>'7.Referral Transport Annex'!B22</f>
        <v>H.18.1</v>
      </c>
      <c r="C51" s="304" t="str">
        <f>'7.Referral Transport Annex'!C22</f>
        <v>Tribal Patient Support and transportation charges</v>
      </c>
      <c r="D51" s="70">
        <f>'7.Referral Transport Annex'!K22</f>
        <v>0</v>
      </c>
      <c r="E51" s="4">
        <f>'7.Referral Transport Annex'!L22</f>
        <v>0</v>
      </c>
      <c r="F51" s="125">
        <f>'7.Referral Transport Annex'!M22</f>
        <v>0</v>
      </c>
      <c r="G51" s="4">
        <f>'7.Referral Transport Annex'!N22</f>
        <v>0</v>
      </c>
      <c r="H51" s="125">
        <f>'7.Referral Transport Annex'!O22</f>
        <v>0</v>
      </c>
      <c r="I51" s="70">
        <f>'7.Referral Transport Annex'!P22</f>
        <v>0</v>
      </c>
      <c r="J51" s="70"/>
      <c r="K51" s="125"/>
      <c r="L51" s="7"/>
      <c r="M51" s="7"/>
      <c r="N51" s="7"/>
      <c r="O51" s="7"/>
      <c r="P51" s="7"/>
      <c r="Q51" s="7"/>
      <c r="R51" s="7"/>
      <c r="S51" s="7"/>
      <c r="T51" s="7"/>
      <c r="U51" s="7"/>
      <c r="V51" s="7"/>
      <c r="W51" s="7"/>
      <c r="X51" s="7"/>
      <c r="Y51" s="7"/>
      <c r="Z51" s="7"/>
    </row>
    <row r="52" spans="1:26" ht="12.75" customHeight="1">
      <c r="A52" s="70" t="str">
        <f>'7.Referral Transport Annex'!A23</f>
        <v>7.5.2</v>
      </c>
      <c r="B52" s="70"/>
      <c r="C52" s="304" t="str">
        <f>'7.Referral Transport Annex'!C23</f>
        <v>Any Other (please specify)</v>
      </c>
      <c r="D52" s="70" t="str">
        <f>'7.Referral Transport Annex'!K23</f>
        <v>per centre</v>
      </c>
      <c r="E52" s="4">
        <f>'7.Referral Transport Annex'!L23</f>
        <v>7895</v>
      </c>
      <c r="F52" s="125">
        <f>'7.Referral Transport Annex'!M23</f>
        <v>7.8950000000000006E-2</v>
      </c>
      <c r="G52" s="4">
        <f>'7.Referral Transport Annex'!N23</f>
        <v>38</v>
      </c>
      <c r="H52" s="125">
        <f>'7.Referral Transport Annex'!O23</f>
        <v>3.0001000000000002</v>
      </c>
      <c r="I52" s="70" t="str">
        <f>'7.Referral Transport Annex'!P23</f>
        <v>Sputum collection &amp; transportation charges to attendant @ Rs. 500/- p.m. in 38 PHIs for 12 months. MDR travel support of patients.</v>
      </c>
      <c r="J52" s="70"/>
      <c r="K52" s="125"/>
      <c r="L52" s="7"/>
      <c r="M52" s="7"/>
      <c r="N52" s="7"/>
      <c r="O52" s="7"/>
      <c r="P52" s="7"/>
      <c r="Q52" s="7"/>
      <c r="R52" s="7"/>
      <c r="S52" s="7"/>
      <c r="T52" s="7"/>
      <c r="U52" s="7"/>
      <c r="V52" s="7"/>
      <c r="W52" s="7"/>
      <c r="X52" s="7"/>
      <c r="Y52" s="7"/>
      <c r="Z52" s="7"/>
    </row>
    <row r="53" spans="1:26" ht="12.75" customHeight="1">
      <c r="A53" s="64">
        <f>'9.Training Annex'!A6</f>
        <v>9</v>
      </c>
      <c r="B53" s="64"/>
      <c r="C53" s="1076" t="s">
        <v>25</v>
      </c>
      <c r="D53" s="64"/>
      <c r="E53" s="1102"/>
      <c r="F53" s="1065"/>
      <c r="G53" s="1102"/>
      <c r="H53" s="1065">
        <f t="shared" ref="H53:H54" si="12">H54</f>
        <v>8.6999999999999993</v>
      </c>
      <c r="I53" s="64"/>
      <c r="J53" s="64"/>
      <c r="K53" s="1065">
        <f t="shared" ref="K53:K54" si="13">K54</f>
        <v>0</v>
      </c>
      <c r="L53" s="7"/>
      <c r="M53" s="7"/>
      <c r="N53" s="7"/>
      <c r="O53" s="7"/>
      <c r="P53" s="7"/>
      <c r="Q53" s="7"/>
      <c r="R53" s="7"/>
      <c r="S53" s="7"/>
      <c r="T53" s="7"/>
      <c r="U53" s="7"/>
      <c r="V53" s="7"/>
      <c r="W53" s="7"/>
      <c r="X53" s="7"/>
      <c r="Y53" s="7"/>
      <c r="Z53" s="7"/>
    </row>
    <row r="54" spans="1:26" ht="12.75" customHeight="1">
      <c r="A54" s="67">
        <f>'9.Training Annex'!A27</f>
        <v>9.5</v>
      </c>
      <c r="B54" s="67"/>
      <c r="C54" s="1095" t="s">
        <v>5809</v>
      </c>
      <c r="D54" s="67"/>
      <c r="E54" s="115"/>
      <c r="F54" s="203"/>
      <c r="G54" s="115"/>
      <c r="H54" s="203">
        <f t="shared" si="12"/>
        <v>8.6999999999999993</v>
      </c>
      <c r="I54" s="67"/>
      <c r="J54" s="67"/>
      <c r="K54" s="203">
        <f t="shared" si="13"/>
        <v>0</v>
      </c>
      <c r="L54" s="7"/>
      <c r="M54" s="7"/>
      <c r="N54" s="7"/>
      <c r="O54" s="7"/>
      <c r="P54" s="7"/>
      <c r="Q54" s="7"/>
      <c r="R54" s="7"/>
      <c r="S54" s="7"/>
      <c r="T54" s="7"/>
      <c r="U54" s="7"/>
      <c r="V54" s="7"/>
      <c r="W54" s="7"/>
      <c r="X54" s="7"/>
      <c r="Y54" s="7"/>
      <c r="Z54" s="7"/>
    </row>
    <row r="55" spans="1:26" ht="12.75" customHeight="1">
      <c r="A55" s="78" t="str">
        <f>'9.Training Annex'!A174</f>
        <v>9.5.14</v>
      </c>
      <c r="B55" s="78"/>
      <c r="C55" s="1078" t="str">
        <f>'9.Training Annex'!C174</f>
        <v>Trainings under RNTCP</v>
      </c>
      <c r="D55" s="78"/>
      <c r="E55" s="117"/>
      <c r="F55" s="265"/>
      <c r="G55" s="117"/>
      <c r="H55" s="265">
        <f>SUM(H56:H58)</f>
        <v>8.6999999999999993</v>
      </c>
      <c r="I55" s="78"/>
      <c r="J55" s="78"/>
      <c r="K55" s="265">
        <f>SUM(K56:K58)</f>
        <v>0</v>
      </c>
      <c r="L55" s="7"/>
      <c r="M55" s="7"/>
      <c r="N55" s="7"/>
      <c r="O55" s="7"/>
      <c r="P55" s="7"/>
      <c r="Q55" s="7"/>
      <c r="R55" s="7"/>
      <c r="S55" s="7"/>
      <c r="T55" s="7"/>
      <c r="U55" s="7"/>
      <c r="V55" s="7"/>
      <c r="W55" s="7"/>
      <c r="X55" s="7"/>
      <c r="Y55" s="7"/>
      <c r="Z55" s="7"/>
    </row>
    <row r="56" spans="1:26" ht="12.75" customHeight="1">
      <c r="A56" s="304" t="str">
        <f>'9.Training Annex'!A175</f>
        <v>9.5.14.1</v>
      </c>
      <c r="B56" s="304" t="str">
        <f>'9.Training Annex'!B175</f>
        <v>H.6</v>
      </c>
      <c r="C56" s="42" t="str">
        <f>'9.Training Annex'!C175</f>
        <v>Trainings under RNTCP</v>
      </c>
      <c r="D56" s="304" t="str">
        <f>'9.Training Annex'!K175</f>
        <v>Per Batch</v>
      </c>
      <c r="E56" s="42">
        <f>'9.Training Annex'!L175</f>
        <v>60000</v>
      </c>
      <c r="F56" s="35">
        <f>'9.Training Annex'!M175</f>
        <v>0.6</v>
      </c>
      <c r="G56" s="35">
        <f>'9.Training Annex'!N175</f>
        <v>12</v>
      </c>
      <c r="H56" s="35">
        <f>'9.Training Annex'!O175</f>
        <v>7.1999999999999993</v>
      </c>
      <c r="I56" s="304" t="str">
        <f>'9.Training Annex'!P175</f>
        <v>Continued activity:
Rs. 60000/- for 12 months</v>
      </c>
      <c r="J56" s="304"/>
      <c r="K56" s="35"/>
      <c r="L56" s="7"/>
      <c r="M56" s="7"/>
      <c r="N56" s="7"/>
      <c r="O56" s="7"/>
      <c r="P56" s="7"/>
      <c r="Q56" s="7"/>
      <c r="R56" s="7"/>
      <c r="S56" s="7"/>
      <c r="T56" s="7"/>
      <c r="U56" s="7"/>
      <c r="V56" s="7"/>
      <c r="W56" s="7"/>
      <c r="X56" s="7"/>
      <c r="Y56" s="7"/>
      <c r="Z56" s="7"/>
    </row>
    <row r="57" spans="1:26" ht="12.75" customHeight="1">
      <c r="A57" s="304" t="str">
        <f>'9.Training Annex'!A176</f>
        <v>9.5.14.2</v>
      </c>
      <c r="B57" s="304" t="str">
        <f>'9.Training Annex'!B176</f>
        <v>H.10</v>
      </c>
      <c r="C57" s="42" t="str">
        <f>'9.Training Annex'!C176</f>
        <v>CME (Medical Colleges)</v>
      </c>
      <c r="D57" s="304" t="str">
        <f>'9.Training Annex'!K176</f>
        <v>Per Batch</v>
      </c>
      <c r="E57" s="42">
        <f>'9.Training Annex'!L176</f>
        <v>25000</v>
      </c>
      <c r="F57" s="35">
        <f>'9.Training Annex'!M176</f>
        <v>0.25</v>
      </c>
      <c r="G57" s="35">
        <f>'9.Training Annex'!N176</f>
        <v>6</v>
      </c>
      <c r="H57" s="35">
        <f>'9.Training Annex'!O176</f>
        <v>1.5</v>
      </c>
      <c r="I57" s="304" t="str">
        <f>'9.Training Annex'!P176</f>
        <v xml:space="preserve">Continued activity </v>
      </c>
      <c r="J57" s="304"/>
      <c r="K57" s="35"/>
      <c r="L57" s="7"/>
      <c r="M57" s="7"/>
      <c r="N57" s="7"/>
      <c r="O57" s="7"/>
      <c r="P57" s="7"/>
      <c r="Q57" s="7"/>
      <c r="R57" s="7"/>
      <c r="S57" s="7"/>
      <c r="T57" s="7"/>
      <c r="U57" s="7"/>
      <c r="V57" s="7"/>
      <c r="W57" s="7"/>
      <c r="X57" s="7"/>
      <c r="Y57" s="7"/>
      <c r="Z57" s="7"/>
    </row>
    <row r="58" spans="1:26" ht="12.75" customHeight="1">
      <c r="A58" s="304" t="str">
        <f>'9.Training Annex'!A177</f>
        <v>9.5.14.3</v>
      </c>
      <c r="B58" s="304"/>
      <c r="C58" s="42" t="str">
        <f>'9.Training Annex'!C177</f>
        <v>Any other (please specify)</v>
      </c>
      <c r="D58" s="304">
        <f>'9.Training Annex'!K177</f>
        <v>0</v>
      </c>
      <c r="E58" s="42">
        <f>'9.Training Annex'!L177</f>
        <v>0</v>
      </c>
      <c r="F58" s="35">
        <f>'9.Training Annex'!M177</f>
        <v>0</v>
      </c>
      <c r="G58" s="35">
        <f>'9.Training Annex'!N177</f>
        <v>0</v>
      </c>
      <c r="H58" s="35">
        <f>'9.Training Annex'!O177</f>
        <v>0</v>
      </c>
      <c r="I58" s="304">
        <f>'9.Training Annex'!P177</f>
        <v>0</v>
      </c>
      <c r="J58" s="304"/>
      <c r="K58" s="35"/>
      <c r="L58" s="7"/>
      <c r="M58" s="7"/>
      <c r="N58" s="7"/>
      <c r="O58" s="7"/>
      <c r="P58" s="7"/>
      <c r="Q58" s="7"/>
      <c r="R58" s="7"/>
      <c r="S58" s="7"/>
      <c r="T58" s="7"/>
      <c r="U58" s="7"/>
      <c r="V58" s="7"/>
      <c r="W58" s="7"/>
      <c r="X58" s="7"/>
      <c r="Y58" s="7"/>
      <c r="Z58" s="7"/>
    </row>
    <row r="59" spans="1:26" ht="12.75" customHeight="1">
      <c r="A59" s="64">
        <f>'10.Review Research &amp; Surveillen'!A6</f>
        <v>10</v>
      </c>
      <c r="B59" s="64"/>
      <c r="C59" s="1076" t="s">
        <v>5821</v>
      </c>
      <c r="D59" s="64"/>
      <c r="E59" s="1102"/>
      <c r="F59" s="1065"/>
      <c r="G59" s="1102"/>
      <c r="H59" s="1065">
        <f>H60+H63</f>
        <v>2.2999999999999998</v>
      </c>
      <c r="I59" s="64"/>
      <c r="J59" s="64"/>
      <c r="K59" s="1065">
        <f>K60+K63</f>
        <v>0</v>
      </c>
      <c r="L59" s="7"/>
      <c r="M59" s="7"/>
      <c r="N59" s="7"/>
      <c r="O59" s="7"/>
      <c r="P59" s="7"/>
      <c r="Q59" s="7"/>
      <c r="R59" s="7"/>
      <c r="S59" s="7"/>
      <c r="T59" s="7"/>
      <c r="U59" s="7"/>
      <c r="V59" s="7"/>
      <c r="W59" s="7"/>
      <c r="X59" s="7"/>
      <c r="Y59" s="7"/>
      <c r="Z59" s="7"/>
    </row>
    <row r="60" spans="1:26" ht="12.75" customHeight="1">
      <c r="A60" s="67">
        <f>'10.Review Research &amp; Surveillen'!A11</f>
        <v>10.199999999999999</v>
      </c>
      <c r="B60" s="67"/>
      <c r="C60" s="1095" t="s">
        <v>725</v>
      </c>
      <c r="D60" s="67"/>
      <c r="E60" s="115"/>
      <c r="F60" s="203"/>
      <c r="G60" s="115"/>
      <c r="H60" s="203">
        <f>H61+H62</f>
        <v>2.2999999999999998</v>
      </c>
      <c r="I60" s="67"/>
      <c r="J60" s="67"/>
      <c r="K60" s="203">
        <f>K61+K62</f>
        <v>0</v>
      </c>
      <c r="L60" s="7"/>
      <c r="M60" s="7"/>
      <c r="N60" s="7"/>
      <c r="O60" s="7"/>
      <c r="P60" s="7"/>
      <c r="Q60" s="7"/>
      <c r="R60" s="7"/>
      <c r="S60" s="7"/>
      <c r="T60" s="7"/>
      <c r="U60" s="7"/>
      <c r="V60" s="7"/>
      <c r="W60" s="7"/>
      <c r="X60" s="7"/>
      <c r="Y60" s="7"/>
      <c r="Z60" s="7"/>
    </row>
    <row r="61" spans="1:26" ht="12.75" customHeight="1">
      <c r="A61" s="501" t="str">
        <f>'10.Review Research &amp; Surveillen'!A24</f>
        <v>10.2.8</v>
      </c>
      <c r="B61" s="501" t="str">
        <f>'10.Review Research &amp; Surveillen'!B24</f>
        <v>H.14</v>
      </c>
      <c r="C61" s="35" t="str">
        <f>'10.Review Research &amp; Surveillen'!C24</f>
        <v>Research &amp; Studies &amp; Consultancy</v>
      </c>
      <c r="D61" s="747" t="str">
        <f>'10.Review Research &amp; Surveillen'!K24</f>
        <v>Per thesis</v>
      </c>
      <c r="E61" s="716">
        <f>'10.Review Research &amp; Surveillen'!L24</f>
        <v>30000</v>
      </c>
      <c r="F61" s="35">
        <f>'10.Review Research &amp; Surveillen'!M24</f>
        <v>0.3</v>
      </c>
      <c r="G61" s="716">
        <f>'10.Review Research &amp; Surveillen'!N24</f>
        <v>1</v>
      </c>
      <c r="H61" s="35">
        <f>'10.Review Research &amp; Surveillen'!O24</f>
        <v>0.3</v>
      </c>
      <c r="I61" s="747" t="str">
        <f>'10.Review Research &amp; Surveillen'!P24</f>
        <v>Continued activity:
For Thesis in Medical College</v>
      </c>
      <c r="J61" s="747"/>
      <c r="K61" s="35"/>
      <c r="L61" s="7"/>
      <c r="M61" s="7"/>
      <c r="N61" s="7"/>
      <c r="O61" s="7"/>
      <c r="P61" s="7"/>
      <c r="Q61" s="7"/>
      <c r="R61" s="7"/>
      <c r="S61" s="7"/>
      <c r="T61" s="7"/>
      <c r="U61" s="7"/>
      <c r="V61" s="7"/>
      <c r="W61" s="7"/>
      <c r="X61" s="7"/>
      <c r="Y61" s="7"/>
      <c r="Z61" s="7"/>
    </row>
    <row r="62" spans="1:26" ht="12.75" customHeight="1">
      <c r="A62" s="501" t="str">
        <f>'10.Review Research &amp; Surveillen'!A25</f>
        <v>10.2.9</v>
      </c>
      <c r="B62" s="501" t="str">
        <f>'10.Review Research &amp; Surveillen'!B25</f>
        <v>H.10</v>
      </c>
      <c r="C62" s="501" t="str">
        <f>'10.Review Research &amp; Surveillen'!C25</f>
        <v>Research for medical colleges</v>
      </c>
      <c r="D62" s="501" t="str">
        <f>'10.Review Research &amp; Surveillen'!K25</f>
        <v>Per research</v>
      </c>
      <c r="E62" s="35">
        <f>'10.Review Research &amp; Surveillen'!L25</f>
        <v>200000</v>
      </c>
      <c r="F62" s="35">
        <f>'10.Review Research &amp; Surveillen'!M25</f>
        <v>2</v>
      </c>
      <c r="G62" s="42">
        <f>'10.Review Research &amp; Surveillen'!N25</f>
        <v>1</v>
      </c>
      <c r="H62" s="35">
        <f>'10.Review Research &amp; Surveillen'!O25</f>
        <v>2</v>
      </c>
      <c r="I62" s="501" t="str">
        <f>'10.Review Research &amp; Surveillen'!P25</f>
        <v>Continued activity:
for operational Research at Medical college</v>
      </c>
      <c r="J62" s="304"/>
      <c r="K62" s="35"/>
      <c r="L62" s="7"/>
      <c r="M62" s="7"/>
      <c r="N62" s="7"/>
      <c r="O62" s="7"/>
      <c r="P62" s="7"/>
      <c r="Q62" s="7"/>
      <c r="R62" s="7"/>
      <c r="S62" s="7"/>
      <c r="T62" s="7"/>
      <c r="U62" s="7"/>
      <c r="V62" s="7"/>
      <c r="W62" s="7"/>
      <c r="X62" s="7"/>
      <c r="Y62" s="7"/>
      <c r="Z62" s="7"/>
    </row>
    <row r="63" spans="1:26" ht="12.75" customHeight="1">
      <c r="A63" s="67" t="str">
        <f>'10.Review Research &amp; Surveillen'!A55</f>
        <v>10.4.9</v>
      </c>
      <c r="B63" s="67">
        <f>'10.Review Research &amp; Surveillen'!B55</f>
        <v>0</v>
      </c>
      <c r="C63" s="67" t="str">
        <f>'10.Review Research &amp; Surveillen'!C55</f>
        <v>Sub-national Disease Free Certification</v>
      </c>
      <c r="D63" s="67"/>
      <c r="E63" s="67"/>
      <c r="F63" s="67"/>
      <c r="G63" s="67"/>
      <c r="H63" s="67">
        <f>H64</f>
        <v>0</v>
      </c>
      <c r="I63" s="67"/>
      <c r="J63" s="67"/>
      <c r="K63" s="67"/>
      <c r="L63" s="7"/>
      <c r="M63" s="7"/>
      <c r="N63" s="7"/>
      <c r="O63" s="7"/>
      <c r="P63" s="7"/>
      <c r="Q63" s="7"/>
      <c r="R63" s="7"/>
      <c r="S63" s="7"/>
      <c r="T63" s="7"/>
      <c r="U63" s="7"/>
      <c r="V63" s="7"/>
      <c r="W63" s="7"/>
      <c r="X63" s="7"/>
      <c r="Y63" s="7"/>
      <c r="Z63" s="7"/>
    </row>
    <row r="64" spans="1:26" ht="12.75" customHeight="1">
      <c r="A64" s="501" t="str">
        <f>'10.Review Research &amp; Surveillen'!A56</f>
        <v>10.5.1</v>
      </c>
      <c r="B64" s="501">
        <f>'10.Review Research &amp; Surveillen'!B56</f>
        <v>0</v>
      </c>
      <c r="C64" s="501" t="str">
        <f>'10.Review Research &amp; Surveillen'!C56</f>
        <v>Tuberculosis</v>
      </c>
      <c r="D64" s="304">
        <f>'10.Review Research &amp; Surveillen'!K56</f>
        <v>0</v>
      </c>
      <c r="E64" s="304">
        <f>'10.Review Research &amp; Surveillen'!L56</f>
        <v>0</v>
      </c>
      <c r="F64" s="501">
        <f>'10.Review Research &amp; Surveillen'!M56</f>
        <v>0</v>
      </c>
      <c r="G64" s="304">
        <f>'10.Review Research &amp; Surveillen'!N56</f>
        <v>0</v>
      </c>
      <c r="H64" s="304">
        <f>'10.Review Research &amp; Surveillen'!O56</f>
        <v>0</v>
      </c>
      <c r="I64" s="304">
        <f>'10.Review Research &amp; Surveillen'!P56</f>
        <v>0</v>
      </c>
      <c r="J64" s="304"/>
      <c r="K64" s="35"/>
      <c r="L64" s="7"/>
      <c r="M64" s="7"/>
      <c r="N64" s="7"/>
      <c r="O64" s="7"/>
      <c r="P64" s="7"/>
      <c r="Q64" s="7"/>
      <c r="R64" s="7"/>
      <c r="S64" s="7"/>
      <c r="T64" s="7"/>
      <c r="U64" s="7"/>
      <c r="V64" s="7"/>
      <c r="W64" s="7"/>
      <c r="X64" s="7"/>
      <c r="Y64" s="7"/>
      <c r="Z64" s="7"/>
    </row>
    <row r="65" spans="1:26" ht="12.75" customHeight="1">
      <c r="A65" s="64">
        <f>'11.IEC-BCC Annex'!A6</f>
        <v>11</v>
      </c>
      <c r="B65" s="64"/>
      <c r="C65" s="1076" t="s">
        <v>27</v>
      </c>
      <c r="D65" s="64"/>
      <c r="E65" s="1102"/>
      <c r="F65" s="1065"/>
      <c r="G65" s="1102"/>
      <c r="H65" s="1065">
        <f>H66</f>
        <v>11.399000000000001</v>
      </c>
      <c r="I65" s="64"/>
      <c r="J65" s="64"/>
      <c r="K65" s="1065">
        <f>K66</f>
        <v>0</v>
      </c>
      <c r="L65" s="7"/>
      <c r="M65" s="7"/>
      <c r="N65" s="7"/>
      <c r="O65" s="7"/>
      <c r="P65" s="7"/>
      <c r="Q65" s="7"/>
      <c r="R65" s="7"/>
      <c r="S65" s="7"/>
      <c r="T65" s="7"/>
      <c r="U65" s="7"/>
      <c r="V65" s="7"/>
      <c r="W65" s="7"/>
      <c r="X65" s="7"/>
      <c r="Y65" s="7"/>
      <c r="Z65" s="7"/>
    </row>
    <row r="66" spans="1:26" ht="12.75" customHeight="1">
      <c r="A66" s="67">
        <f>'11.IEC-BCC Annex'!A64</f>
        <v>11.17</v>
      </c>
      <c r="B66" s="67"/>
      <c r="C66" s="1095" t="str">
        <f>'11.IEC-BCC Annex'!C64</f>
        <v>IEC/BCC activities under RNTCP</v>
      </c>
      <c r="D66" s="67"/>
      <c r="E66" s="115"/>
      <c r="F66" s="203"/>
      <c r="G66" s="115"/>
      <c r="H66" s="203">
        <f>H67+H69+H68</f>
        <v>11.399000000000001</v>
      </c>
      <c r="I66" s="67"/>
      <c r="J66" s="67"/>
      <c r="K66" s="203">
        <f>K67+K69+K68</f>
        <v>0</v>
      </c>
      <c r="L66" s="7"/>
      <c r="M66" s="7"/>
      <c r="N66" s="7"/>
      <c r="O66" s="7"/>
      <c r="P66" s="7"/>
      <c r="Q66" s="7"/>
      <c r="R66" s="7"/>
      <c r="S66" s="7"/>
      <c r="T66" s="7"/>
      <c r="U66" s="7"/>
      <c r="V66" s="7"/>
      <c r="W66" s="7"/>
      <c r="X66" s="7"/>
      <c r="Y66" s="7"/>
      <c r="Z66" s="7"/>
    </row>
    <row r="67" spans="1:26" ht="12.75" customHeight="1">
      <c r="A67" s="304" t="str">
        <f>'11.IEC-BCC Annex'!A65</f>
        <v>11.17.1</v>
      </c>
      <c r="B67" s="304" t="str">
        <f>'11.IEC-BCC Annex'!B65</f>
        <v>H.4</v>
      </c>
      <c r="C67" s="42" t="str">
        <f>'11.IEC-BCC Annex'!C65</f>
        <v>ACSM (State &amp; district)</v>
      </c>
      <c r="D67" s="304" t="str">
        <f>'11.IEC-BCC Annex'!K65</f>
        <v>per activity</v>
      </c>
      <c r="E67" s="42">
        <f>'11.IEC-BCC Annex'!L65</f>
        <v>1550</v>
      </c>
      <c r="F67" s="35">
        <f>'11.IEC-BCC Annex'!M65</f>
        <v>1.55E-2</v>
      </c>
      <c r="G67" s="42">
        <f>'11.IEC-BCC Annex'!N65</f>
        <v>258</v>
      </c>
      <c r="H67" s="35">
        <f>'11.IEC-BCC Annex'!O65</f>
        <v>3.9990000000000001</v>
      </c>
      <c r="I67" s="304" t="str">
        <f>'11.IEC-BCC Annex'!P65</f>
        <v>Continued activity:
For State and PHI level IEC Activity</v>
      </c>
      <c r="J67" s="304"/>
      <c r="K67" s="35"/>
      <c r="L67" s="7"/>
      <c r="M67" s="7"/>
      <c r="N67" s="7"/>
      <c r="O67" s="7"/>
      <c r="P67" s="7"/>
      <c r="Q67" s="7"/>
      <c r="R67" s="7"/>
      <c r="S67" s="7"/>
      <c r="T67" s="7"/>
      <c r="U67" s="7"/>
      <c r="V67" s="7"/>
      <c r="W67" s="7"/>
      <c r="X67" s="7"/>
      <c r="Y67" s="7"/>
      <c r="Z67" s="7"/>
    </row>
    <row r="68" spans="1:26" ht="12.75" customHeight="1">
      <c r="A68" s="304" t="str">
        <f>'11.IEC-BCC Annex'!A66</f>
        <v>11.17.2</v>
      </c>
      <c r="B68" s="304">
        <f>'11.IEC-BCC Annex'!B66</f>
        <v>0</v>
      </c>
      <c r="C68" s="304" t="str">
        <f>'11.IEC-BCC Annex'!C66</f>
        <v>TB Harega Desh Jeetega' Campaign</v>
      </c>
      <c r="D68" s="304" t="str">
        <f>'11.IEC-BCC Annex'!K66</f>
        <v>per activity</v>
      </c>
      <c r="E68" s="304">
        <f>'11.IEC-BCC Annex'!L66</f>
        <v>30000</v>
      </c>
      <c r="F68" s="316">
        <f>'11.IEC-BCC Annex'!M66</f>
        <v>0.3</v>
      </c>
      <c r="G68" s="689">
        <f>'11.IEC-BCC Annex'!N66</f>
        <v>12</v>
      </c>
      <c r="H68" s="316">
        <f>'11.IEC-BCC Annex'!O66</f>
        <v>3.5999999999999996</v>
      </c>
      <c r="I68" s="304" t="str">
        <f>'11.IEC-BCC Annex'!P66</f>
        <v xml:space="preserve">New activity: 
For TB Harega Desh Jeetega campaign includes posters, Media, camps, rally, Nikshay Diwas </v>
      </c>
      <c r="J68" s="304"/>
      <c r="K68" s="35"/>
      <c r="L68" s="7"/>
      <c r="M68" s="7"/>
      <c r="N68" s="7"/>
      <c r="O68" s="7"/>
      <c r="P68" s="7"/>
      <c r="Q68" s="7"/>
      <c r="R68" s="7"/>
      <c r="S68" s="7"/>
      <c r="T68" s="7"/>
      <c r="U68" s="7"/>
      <c r="V68" s="7"/>
      <c r="W68" s="7"/>
      <c r="X68" s="7"/>
      <c r="Y68" s="7"/>
      <c r="Z68" s="7"/>
    </row>
    <row r="69" spans="1:26" ht="12.75" customHeight="1">
      <c r="A69" s="304" t="str">
        <f>'11.IEC-BCC Annex'!A67</f>
        <v>11.17.3</v>
      </c>
      <c r="B69" s="304">
        <f>'11.IEC-BCC Annex'!B67</f>
        <v>0</v>
      </c>
      <c r="C69" s="42" t="str">
        <f>'11.IEC-BCC Annex'!C67</f>
        <v>Any other IEC/BCC activities (please specify)</v>
      </c>
      <c r="D69" s="304" t="str">
        <f>'11.IEC-BCC Annex'!K67</f>
        <v>per activity</v>
      </c>
      <c r="E69" s="42">
        <f>'11.IEC-BCC Annex'!L67</f>
        <v>10000</v>
      </c>
      <c r="F69" s="35">
        <f>'11.IEC-BCC Annex'!M67</f>
        <v>0.1</v>
      </c>
      <c r="G69" s="42">
        <f>'11.IEC-BCC Annex'!N67</f>
        <v>38</v>
      </c>
      <c r="H69" s="35">
        <f>'11.IEC-BCC Annex'!O67</f>
        <v>3.8000000000000003</v>
      </c>
      <c r="I69" s="304" t="str">
        <f>'11.IEC-BCC Annex'!P67</f>
        <v>Continued activity:
For ACF and World TB Day</v>
      </c>
      <c r="J69" s="304"/>
      <c r="K69" s="35"/>
      <c r="L69" s="7"/>
      <c r="M69" s="7"/>
      <c r="N69" s="7"/>
      <c r="O69" s="7"/>
      <c r="P69" s="7"/>
      <c r="Q69" s="7"/>
      <c r="R69" s="7"/>
      <c r="S69" s="7"/>
      <c r="T69" s="7"/>
      <c r="U69" s="7"/>
      <c r="V69" s="7"/>
      <c r="W69" s="7"/>
      <c r="X69" s="7"/>
      <c r="Y69" s="7"/>
      <c r="Z69" s="7"/>
    </row>
    <row r="70" spans="1:26" ht="12.75" customHeight="1">
      <c r="A70" s="64">
        <f>'12.Printing Annex'!A6</f>
        <v>12</v>
      </c>
      <c r="B70" s="64"/>
      <c r="C70" s="1076" t="s">
        <v>28</v>
      </c>
      <c r="D70" s="64"/>
      <c r="E70" s="1102"/>
      <c r="F70" s="1065"/>
      <c r="G70" s="1102"/>
      <c r="H70" s="1065">
        <f>H71</f>
        <v>6</v>
      </c>
      <c r="I70" s="64"/>
      <c r="J70" s="64"/>
      <c r="K70" s="1065">
        <f>K71</f>
        <v>0</v>
      </c>
      <c r="L70" s="7"/>
      <c r="M70" s="7"/>
      <c r="N70" s="7"/>
      <c r="O70" s="7"/>
      <c r="P70" s="7"/>
      <c r="Q70" s="7"/>
      <c r="R70" s="7"/>
      <c r="S70" s="7"/>
      <c r="T70" s="7"/>
      <c r="U70" s="7"/>
      <c r="V70" s="7"/>
      <c r="W70" s="7"/>
      <c r="X70" s="7"/>
      <c r="Y70" s="7"/>
      <c r="Z70" s="7"/>
    </row>
    <row r="71" spans="1:26" ht="12.75" customHeight="1">
      <c r="A71" s="67">
        <f>'12.Printing Annex'!A74</f>
        <v>12.13</v>
      </c>
      <c r="B71" s="67"/>
      <c r="C71" s="1095" t="str">
        <f>'12.Printing Annex'!C74</f>
        <v>Printing activities under RNTCP</v>
      </c>
      <c r="D71" s="67"/>
      <c r="E71" s="115"/>
      <c r="F71" s="203"/>
      <c r="G71" s="115"/>
      <c r="H71" s="203">
        <f>SUM(H72:H73)</f>
        <v>6</v>
      </c>
      <c r="I71" s="67"/>
      <c r="J71" s="67"/>
      <c r="K71" s="203">
        <f>SUM(K72:K73)</f>
        <v>0</v>
      </c>
      <c r="L71" s="7"/>
      <c r="M71" s="7"/>
      <c r="N71" s="7"/>
      <c r="O71" s="7"/>
      <c r="P71" s="7"/>
      <c r="Q71" s="7"/>
      <c r="R71" s="7"/>
      <c r="S71" s="7"/>
      <c r="T71" s="7"/>
      <c r="U71" s="7"/>
      <c r="V71" s="7"/>
      <c r="W71" s="7"/>
      <c r="X71" s="7"/>
      <c r="Y71" s="7"/>
      <c r="Z71" s="7"/>
    </row>
    <row r="72" spans="1:26" ht="12.75" customHeight="1">
      <c r="A72" s="304" t="str">
        <f>'12.Printing Annex'!A75</f>
        <v>12.13.1</v>
      </c>
      <c r="B72" s="304" t="str">
        <f>'12.Printing Annex'!B75</f>
        <v>H.4</v>
      </c>
      <c r="C72" s="42" t="str">
        <f>'12.Printing Annex'!C75</f>
        <v>Printing (ACSM)</v>
      </c>
      <c r="D72" s="304" t="str">
        <f>'12.Printing Annex'!K78</f>
        <v>Per Book</v>
      </c>
      <c r="E72" s="42">
        <f>'12.Printing Annex'!L78</f>
        <v>50</v>
      </c>
      <c r="F72" s="35">
        <f>'12.Printing Annex'!M75</f>
        <v>5.0000000000000001E-4</v>
      </c>
      <c r="G72" s="42">
        <f>'12.Printing Annex'!N78</f>
        <v>4000</v>
      </c>
      <c r="H72" s="35">
        <f>'12.Printing Annex'!O75</f>
        <v>2</v>
      </c>
      <c r="I72" s="304" t="str">
        <f>'12.Printing Annex'!P75</f>
        <v>Continued activity:
For printing of Pamplets, posters, Banners, Hoardings etc</v>
      </c>
      <c r="J72" s="304"/>
      <c r="K72" s="35"/>
      <c r="L72" s="7"/>
      <c r="M72" s="7"/>
      <c r="N72" s="7"/>
      <c r="O72" s="7"/>
      <c r="P72" s="7"/>
      <c r="Q72" s="7"/>
      <c r="R72" s="7"/>
      <c r="S72" s="7"/>
      <c r="T72" s="7"/>
      <c r="U72" s="7"/>
      <c r="V72" s="7"/>
      <c r="W72" s="7"/>
      <c r="X72" s="7"/>
      <c r="Y72" s="7"/>
      <c r="Z72" s="7"/>
    </row>
    <row r="73" spans="1:26" ht="12.75" customHeight="1">
      <c r="A73" s="304" t="str">
        <f>'12.Printing Annex'!A76</f>
        <v>12.13.2</v>
      </c>
      <c r="B73" s="304" t="str">
        <f>'12.Printing Annex'!B76</f>
        <v>H.13</v>
      </c>
      <c r="C73" s="42" t="str">
        <f>'12.Printing Annex'!C76</f>
        <v>Printing</v>
      </c>
      <c r="D73" s="304" t="str">
        <f>'12.Printing Annex'!K76</f>
        <v>Per material</v>
      </c>
      <c r="E73" s="42">
        <f>'12.Printing Annex'!L76</f>
        <v>10000</v>
      </c>
      <c r="F73" s="35">
        <f>'12.Printing Annex'!M76</f>
        <v>0.1</v>
      </c>
      <c r="G73" s="42">
        <f>'12.Printing Annex'!N76</f>
        <v>40</v>
      </c>
      <c r="H73" s="35">
        <f>'12.Printing Annex'!O76</f>
        <v>4</v>
      </c>
      <c r="I73" s="304" t="str">
        <f>'12.Printing Annex'!P76</f>
        <v>Continued activity: 
For forms, books, registers and other materials of New TOG</v>
      </c>
      <c r="J73" s="304"/>
      <c r="K73" s="35"/>
      <c r="L73" s="7"/>
      <c r="M73" s="7"/>
      <c r="N73" s="7"/>
      <c r="O73" s="7"/>
      <c r="P73" s="7"/>
      <c r="Q73" s="7"/>
      <c r="R73" s="7"/>
      <c r="S73" s="7"/>
      <c r="T73" s="7"/>
      <c r="U73" s="7"/>
      <c r="V73" s="7"/>
      <c r="W73" s="7"/>
      <c r="X73" s="7"/>
      <c r="Y73" s="7"/>
      <c r="Z73" s="7"/>
    </row>
    <row r="74" spans="1:26" ht="12.75" customHeight="1">
      <c r="A74" s="64">
        <f>'14.Drug warehouse &amp;Logistic Anx'!A6</f>
        <v>14</v>
      </c>
      <c r="B74" s="64"/>
      <c r="C74" s="64" t="s">
        <v>4618</v>
      </c>
      <c r="D74" s="64"/>
      <c r="E74" s="1102"/>
      <c r="F74" s="1065"/>
      <c r="G74" s="1102"/>
      <c r="H74" s="1065">
        <f>H75+H78</f>
        <v>8.16953</v>
      </c>
      <c r="I74" s="64"/>
      <c r="J74" s="64"/>
      <c r="K74" s="1065">
        <f>K75+K78</f>
        <v>0</v>
      </c>
      <c r="L74" s="7"/>
      <c r="M74" s="7"/>
      <c r="N74" s="7"/>
      <c r="O74" s="7"/>
      <c r="P74" s="7"/>
      <c r="Q74" s="7"/>
      <c r="R74" s="7"/>
      <c r="S74" s="7"/>
      <c r="T74" s="7"/>
      <c r="U74" s="7"/>
      <c r="V74" s="7"/>
      <c r="W74" s="7"/>
      <c r="X74" s="7"/>
      <c r="Y74" s="7"/>
      <c r="Z74" s="7"/>
    </row>
    <row r="75" spans="1:26" ht="12.75" customHeight="1">
      <c r="A75" s="67">
        <f>'14.Drug warehouse &amp;Logistic Anx'!A7</f>
        <v>14.1</v>
      </c>
      <c r="B75" s="67"/>
      <c r="C75" s="115" t="s">
        <v>4620</v>
      </c>
      <c r="D75" s="67"/>
      <c r="E75" s="113"/>
      <c r="F75" s="669"/>
      <c r="G75" s="113"/>
      <c r="H75" s="203">
        <f t="shared" ref="H75:H76" si="14">H76</f>
        <v>6.16953</v>
      </c>
      <c r="I75" s="110"/>
      <c r="J75" s="110"/>
      <c r="K75" s="203">
        <f t="shared" ref="K75:K76" si="15">K76</f>
        <v>0</v>
      </c>
      <c r="L75" s="7"/>
      <c r="M75" s="7"/>
      <c r="N75" s="7"/>
      <c r="O75" s="7"/>
      <c r="P75" s="7"/>
      <c r="Q75" s="7"/>
      <c r="R75" s="7"/>
      <c r="S75" s="7"/>
      <c r="T75" s="7"/>
      <c r="U75" s="7"/>
      <c r="V75" s="7"/>
      <c r="W75" s="7"/>
      <c r="X75" s="7"/>
      <c r="Y75" s="7"/>
      <c r="Z75" s="7"/>
    </row>
    <row r="76" spans="1:26" ht="12.75" customHeight="1">
      <c r="A76" s="78" t="str">
        <f>'14.Drug warehouse &amp;Logistic Anx'!A8</f>
        <v>14.1.1</v>
      </c>
      <c r="B76" s="78"/>
      <c r="C76" s="117" t="s">
        <v>5862</v>
      </c>
      <c r="D76" s="78"/>
      <c r="E76" s="116"/>
      <c r="F76" s="652"/>
      <c r="G76" s="116"/>
      <c r="H76" s="265">
        <f t="shared" si="14"/>
        <v>6.16953</v>
      </c>
      <c r="I76" s="204"/>
      <c r="J76" s="204"/>
      <c r="K76" s="265">
        <f t="shared" si="15"/>
        <v>0</v>
      </c>
      <c r="L76" s="7"/>
      <c r="M76" s="7"/>
      <c r="N76" s="7"/>
      <c r="O76" s="7"/>
      <c r="P76" s="7"/>
      <c r="Q76" s="7"/>
      <c r="R76" s="7"/>
      <c r="S76" s="7"/>
      <c r="T76" s="7"/>
      <c r="U76" s="7"/>
      <c r="V76" s="7"/>
      <c r="W76" s="7"/>
      <c r="X76" s="7"/>
      <c r="Y76" s="7"/>
      <c r="Z76" s="7"/>
    </row>
    <row r="77" spans="1:26" ht="12.75" customHeight="1">
      <c r="A77" s="304" t="str">
        <f>'14.Drug warehouse &amp;Logistic Anx'!A10</f>
        <v>14.1.1.2</v>
      </c>
      <c r="B77" s="70" t="str">
        <f>'14.Drug warehouse &amp;Logistic Anx'!B10</f>
        <v>B.30.1.7/H.12</v>
      </c>
      <c r="C77" s="304" t="str">
        <f>'14.Drug warehouse &amp;Logistic Anx'!C10</f>
        <v>Human resources for RNTCP drug store</v>
      </c>
      <c r="D77" s="304" t="str">
        <f>'14.Drug warehouse &amp;Logistic Anx'!K10</f>
        <v>Annual</v>
      </c>
      <c r="E77" s="42">
        <f>'14.Drug warehouse &amp;Logistic Anx'!L10</f>
        <v>205651</v>
      </c>
      <c r="F77" s="35">
        <f>'14.Drug warehouse &amp;Logistic Anx'!M10</f>
        <v>2.0565099999999998</v>
      </c>
      <c r="G77" s="42">
        <f>'14.Drug warehouse &amp;Logistic Anx'!N10</f>
        <v>3</v>
      </c>
      <c r="H77" s="35">
        <f>'14.Drug warehouse &amp;Logistic Anx'!O10</f>
        <v>6.16953</v>
      </c>
      <c r="I77" s="304" t="str">
        <f>'14.Drug warehouse &amp;Logistic Anx'!P10</f>
        <v>RNTCP total includes Rs. 616954/- includes salary of State Pharmacist @ 23197/- pm, Salary of Store Assistant @ 16216/- pm and salary of New Proposed District Pharmacist for south Goa drug store @ 12000/- pm</v>
      </c>
      <c r="J77" s="304"/>
      <c r="K77" s="35"/>
      <c r="L77" s="7"/>
      <c r="M77" s="7"/>
      <c r="N77" s="7"/>
      <c r="O77" s="7"/>
      <c r="P77" s="7"/>
      <c r="Q77" s="7"/>
      <c r="R77" s="7"/>
      <c r="S77" s="7"/>
      <c r="T77" s="7"/>
      <c r="U77" s="7"/>
      <c r="V77" s="7"/>
      <c r="W77" s="7"/>
      <c r="X77" s="7"/>
      <c r="Y77" s="7"/>
      <c r="Z77" s="7"/>
    </row>
    <row r="78" spans="1:26" ht="12.75" customHeight="1">
      <c r="A78" s="67">
        <f>'14.Drug warehouse &amp;Logistic Anx'!A15</f>
        <v>14.2</v>
      </c>
      <c r="B78" s="113"/>
      <c r="C78" s="115" t="s">
        <v>4637</v>
      </c>
      <c r="D78" s="67"/>
      <c r="E78" s="115"/>
      <c r="F78" s="203"/>
      <c r="G78" s="115"/>
      <c r="H78" s="203">
        <f>SUM(H79:H81)</f>
        <v>2</v>
      </c>
      <c r="I78" s="67"/>
      <c r="J78" s="67"/>
      <c r="K78" s="203">
        <f>SUM(K79:K81)</f>
        <v>0</v>
      </c>
      <c r="L78" s="7"/>
      <c r="M78" s="7"/>
      <c r="N78" s="7"/>
      <c r="O78" s="7"/>
      <c r="P78" s="7"/>
      <c r="Q78" s="7"/>
      <c r="R78" s="7"/>
      <c r="S78" s="7"/>
      <c r="T78" s="7"/>
      <c r="U78" s="7"/>
      <c r="V78" s="7"/>
      <c r="W78" s="7"/>
      <c r="X78" s="7"/>
      <c r="Y78" s="7"/>
      <c r="Z78" s="7"/>
    </row>
    <row r="79" spans="1:26" ht="12.75" customHeight="1">
      <c r="A79" s="304" t="str">
        <f>'14.Drug warehouse &amp;Logistic Anx'!A27</f>
        <v>14.2.10</v>
      </c>
      <c r="B79" s="304" t="str">
        <f>'14.Drug warehouse &amp;Logistic Anx'!B27</f>
        <v>H.7</v>
      </c>
      <c r="C79" s="304" t="str">
        <f>'14.Drug warehouse &amp;Logistic Anx'!C27</f>
        <v>Vehicle Operation (POL &amp; Maintenance)</v>
      </c>
      <c r="D79" s="304">
        <f>'14.Drug warehouse &amp;Logistic Anx'!K27</f>
        <v>0</v>
      </c>
      <c r="E79" s="42">
        <f>'14.Drug warehouse &amp;Logistic Anx'!L27</f>
        <v>0</v>
      </c>
      <c r="F79" s="35">
        <f>'14.Drug warehouse &amp;Logistic Anx'!M27</f>
        <v>0</v>
      </c>
      <c r="G79" s="42">
        <f>'14.Drug warehouse &amp;Logistic Anx'!N27</f>
        <v>0</v>
      </c>
      <c r="H79" s="35">
        <f>'14.Drug warehouse &amp;Logistic Anx'!O27</f>
        <v>0</v>
      </c>
      <c r="I79" s="304" t="str">
        <f>'14.Drug warehouse &amp;Logistic Anx'!P27</f>
        <v>FMR removed</v>
      </c>
      <c r="J79" s="304"/>
      <c r="K79" s="35"/>
      <c r="L79" s="7"/>
      <c r="M79" s="7"/>
      <c r="N79" s="7"/>
      <c r="O79" s="7"/>
      <c r="P79" s="7"/>
      <c r="Q79" s="7"/>
      <c r="R79" s="7"/>
      <c r="S79" s="7"/>
      <c r="T79" s="7"/>
      <c r="U79" s="7"/>
      <c r="V79" s="7"/>
      <c r="W79" s="7"/>
      <c r="X79" s="7"/>
      <c r="Y79" s="7"/>
      <c r="Z79" s="7"/>
    </row>
    <row r="80" spans="1:26" ht="12.75" customHeight="1">
      <c r="A80" s="304" t="str">
        <f>'14.Drug warehouse &amp;Logistic Anx'!A28</f>
        <v>14.2.11</v>
      </c>
      <c r="B80" s="304" t="str">
        <f>'14.Drug warehouse &amp;Logistic Anx'!B28</f>
        <v>H.8</v>
      </c>
      <c r="C80" s="304" t="str">
        <f>'14.Drug warehouse &amp;Logistic Anx'!C28</f>
        <v>Vehicle hiring for drug transportation</v>
      </c>
      <c r="D80" s="304" t="str">
        <f>'14.Drug warehouse &amp;Logistic Anx'!K28</f>
        <v>Per centre</v>
      </c>
      <c r="E80" s="42">
        <f>'14.Drug warehouse &amp;Logistic Anx'!L28</f>
        <v>50000</v>
      </c>
      <c r="F80" s="35">
        <f>'14.Drug warehouse &amp;Logistic Anx'!M28</f>
        <v>0.5</v>
      </c>
      <c r="G80" s="42">
        <f>'14.Drug warehouse &amp;Logistic Anx'!N28</f>
        <v>0</v>
      </c>
      <c r="H80" s="35">
        <f>'14.Drug warehouse &amp;Logistic Anx'!O28</f>
        <v>0</v>
      </c>
      <c r="I80" s="304">
        <f>'14.Drug warehouse &amp;Logistic Anx'!P28</f>
        <v>0</v>
      </c>
      <c r="J80" s="304"/>
      <c r="K80" s="35"/>
      <c r="L80" s="7"/>
      <c r="M80" s="7"/>
      <c r="N80" s="7"/>
      <c r="O80" s="7"/>
      <c r="P80" s="7"/>
      <c r="Q80" s="7"/>
      <c r="R80" s="7"/>
      <c r="S80" s="7"/>
      <c r="T80" s="7"/>
      <c r="U80" s="7"/>
      <c r="V80" s="7"/>
      <c r="W80" s="7"/>
      <c r="X80" s="7"/>
      <c r="Y80" s="7"/>
      <c r="Z80" s="7"/>
    </row>
    <row r="81" spans="1:26" ht="12.75" customHeight="1">
      <c r="A81" s="304" t="str">
        <f>'14.Drug warehouse &amp;Logistic Anx'!A29</f>
        <v>14.2.12</v>
      </c>
      <c r="B81" s="304" t="str">
        <f>'14.Drug warehouse &amp;Logistic Anx'!B29</f>
        <v>H.11</v>
      </c>
      <c r="C81" s="304" t="str">
        <f>'14.Drug warehouse &amp;Logistic Anx'!C29</f>
        <v>Drug transportation charges</v>
      </c>
      <c r="D81" s="304" t="str">
        <f>'14.Drug warehouse &amp;Logistic Anx'!K29</f>
        <v>Per centre</v>
      </c>
      <c r="E81" s="42">
        <f>'14.Drug warehouse &amp;Logistic Anx'!L29</f>
        <v>100000</v>
      </c>
      <c r="F81" s="35">
        <f>'14.Drug warehouse &amp;Logistic Anx'!M29</f>
        <v>1</v>
      </c>
      <c r="G81" s="42">
        <f>'14.Drug warehouse &amp;Logistic Anx'!N29</f>
        <v>2</v>
      </c>
      <c r="H81" s="35">
        <f>'14.Drug warehouse &amp;Logistic Anx'!O29</f>
        <v>2</v>
      </c>
      <c r="I81" s="304" t="str">
        <f>'14.Drug warehouse &amp;Logistic Anx'!P29</f>
        <v>Continued activity:
Excess Drugs transportation charges to other states</v>
      </c>
      <c r="J81" s="304"/>
      <c r="K81" s="35"/>
      <c r="L81" s="7"/>
      <c r="M81" s="7"/>
      <c r="N81" s="7"/>
      <c r="O81" s="7"/>
      <c r="P81" s="7"/>
      <c r="Q81" s="7"/>
      <c r="R81" s="7"/>
      <c r="S81" s="7"/>
      <c r="T81" s="7"/>
      <c r="U81" s="7"/>
      <c r="V81" s="7"/>
      <c r="W81" s="7"/>
      <c r="X81" s="7"/>
      <c r="Y81" s="7"/>
      <c r="Z81" s="7"/>
    </row>
    <row r="82" spans="1:26" ht="12.75" customHeight="1">
      <c r="A82" s="64">
        <f>'15.PPP Annex'!A6</f>
        <v>15</v>
      </c>
      <c r="B82" s="64"/>
      <c r="C82" s="1076" t="s">
        <v>929</v>
      </c>
      <c r="D82" s="64"/>
      <c r="E82" s="1102"/>
      <c r="F82" s="1065"/>
      <c r="G82" s="1102"/>
      <c r="H82" s="1065">
        <f>H83</f>
        <v>29</v>
      </c>
      <c r="I82" s="64"/>
      <c r="J82" s="64"/>
      <c r="K82" s="1065">
        <f>K83</f>
        <v>0</v>
      </c>
      <c r="L82" s="7"/>
      <c r="M82" s="7"/>
      <c r="N82" s="7"/>
      <c r="O82" s="7"/>
      <c r="P82" s="7"/>
      <c r="Q82" s="7"/>
      <c r="R82" s="7"/>
      <c r="S82" s="7"/>
      <c r="T82" s="7"/>
      <c r="U82" s="7"/>
      <c r="V82" s="7"/>
      <c r="W82" s="7"/>
      <c r="X82" s="7"/>
      <c r="Y82" s="7"/>
      <c r="Z82" s="7"/>
    </row>
    <row r="83" spans="1:26" ht="12.75" customHeight="1">
      <c r="A83" s="67">
        <f>'15.PPP Annex'!A18</f>
        <v>15.5</v>
      </c>
      <c r="B83" s="67"/>
      <c r="C83" s="624" t="str">
        <f>'15.PPP Annex'!C18</f>
        <v>PPP under RNTCP</v>
      </c>
      <c r="D83" s="67"/>
      <c r="E83" s="115"/>
      <c r="F83" s="203"/>
      <c r="G83" s="115"/>
      <c r="H83" s="203">
        <f>H84+H86+H87+H88</f>
        <v>29</v>
      </c>
      <c r="I83" s="67"/>
      <c r="J83" s="67"/>
      <c r="K83" s="203">
        <f>K84+K86+K87+K88</f>
        <v>0</v>
      </c>
      <c r="L83" s="7"/>
      <c r="M83" s="7"/>
      <c r="N83" s="7"/>
      <c r="O83" s="7"/>
      <c r="P83" s="7"/>
      <c r="Q83" s="7"/>
      <c r="R83" s="7"/>
      <c r="S83" s="7"/>
      <c r="T83" s="7"/>
      <c r="U83" s="7"/>
      <c r="V83" s="7"/>
      <c r="W83" s="7"/>
      <c r="X83" s="7"/>
      <c r="Y83" s="7"/>
      <c r="Z83" s="7"/>
    </row>
    <row r="84" spans="1:26" ht="12.75" customHeight="1">
      <c r="A84" s="349" t="str">
        <f>'15.PPP Annex'!A19</f>
        <v>15.5.1</v>
      </c>
      <c r="B84" s="349" t="str">
        <f>'15.PPP Annex'!B19</f>
        <v>H.9</v>
      </c>
      <c r="C84" s="349" t="str">
        <f>'15.PPP Annex'!C19</f>
        <v xml:space="preserve">Public Private Mix (PP/NGO Support) </v>
      </c>
      <c r="D84" s="349"/>
      <c r="E84" s="1103"/>
      <c r="F84" s="1104"/>
      <c r="G84" s="1103"/>
      <c r="H84" s="1104">
        <f>H85</f>
        <v>1</v>
      </c>
      <c r="I84" s="349" t="e">
        <f>I85+I86</f>
        <v>#VALUE!</v>
      </c>
      <c r="J84" s="349"/>
      <c r="K84" s="1104">
        <f>K85</f>
        <v>0</v>
      </c>
      <c r="L84" s="20"/>
      <c r="M84" s="20"/>
      <c r="N84" s="20"/>
      <c r="O84" s="20"/>
      <c r="P84" s="20"/>
      <c r="Q84" s="20"/>
      <c r="R84" s="20"/>
      <c r="S84" s="20"/>
      <c r="T84" s="20"/>
      <c r="U84" s="20"/>
      <c r="V84" s="20"/>
      <c r="W84" s="20"/>
      <c r="X84" s="20"/>
      <c r="Y84" s="20"/>
      <c r="Z84" s="20"/>
    </row>
    <row r="85" spans="1:26" ht="12.75" customHeight="1">
      <c r="A85" s="304" t="str">
        <f>'15.PPP Annex'!A20</f>
        <v>15.5.1.1</v>
      </c>
      <c r="B85" s="1105">
        <f>'15.PPP Annex'!B20</f>
        <v>0</v>
      </c>
      <c r="C85" s="1105" t="str">
        <f>'15.PPP Annex'!C20</f>
        <v xml:space="preserve">Any Public Private Mix (PP/NGO Support) </v>
      </c>
      <c r="D85" s="689" t="str">
        <f>'15.PPP Annex'!K20</f>
        <v>Per NGO</v>
      </c>
      <c r="E85" s="689">
        <f>'15.PPP Annex'!L20</f>
        <v>50000</v>
      </c>
      <c r="F85" s="316">
        <f>'15.PPP Annex'!M20</f>
        <v>0.5</v>
      </c>
      <c r="G85" s="689">
        <f>'15.PPP Annex'!N20</f>
        <v>2</v>
      </c>
      <c r="H85" s="316">
        <f>'15.PPP Annex'!O20</f>
        <v>1</v>
      </c>
      <c r="I85" s="304" t="str">
        <f>'15.PPP Annex'!P20</f>
        <v>Continued activity:
Grants for 2 NGO per annum</v>
      </c>
      <c r="J85" s="304"/>
      <c r="K85" s="35"/>
      <c r="L85" s="7"/>
      <c r="M85" s="7"/>
      <c r="N85" s="7"/>
      <c r="O85" s="7"/>
      <c r="P85" s="7"/>
      <c r="Q85" s="7"/>
      <c r="R85" s="7"/>
      <c r="S85" s="7"/>
      <c r="T85" s="7"/>
      <c r="U85" s="7"/>
      <c r="V85" s="7"/>
      <c r="W85" s="7"/>
      <c r="X85" s="7"/>
      <c r="Y85" s="7"/>
      <c r="Z85" s="7"/>
    </row>
    <row r="86" spans="1:26" ht="12.75" customHeight="1">
      <c r="A86" s="304" t="str">
        <f>'15.PPP Annex'!A21</f>
        <v>15.5.2</v>
      </c>
      <c r="B86" s="304" t="str">
        <f>'15.PPP Annex'!B21</f>
        <v>H.9.1</v>
      </c>
      <c r="C86" s="304" t="str">
        <f>'15.PPP Annex'!C21</f>
        <v>Public Private Support Agency (PPSA)</v>
      </c>
      <c r="D86" s="689" t="str">
        <f>'15.PPP Annex'!K21</f>
        <v>Per scheme</v>
      </c>
      <c r="E86" s="689">
        <f>'15.PPP Annex'!L21</f>
        <v>2200000</v>
      </c>
      <c r="F86" s="316">
        <f>'15.PPP Annex'!M21</f>
        <v>22</v>
      </c>
      <c r="G86" s="689">
        <f>'15.PPP Annex'!N21</f>
        <v>1</v>
      </c>
      <c r="H86" s="316">
        <f>'15.PPP Annex'!O21</f>
        <v>22</v>
      </c>
      <c r="I86" s="304" t="str">
        <f>'15.PPP Annex'!P21</f>
        <v>Appintment of NGO under PPSA is in process hence proposed for PPSA lite Rs. 22 lakhs including collection of bank details and other parameters during PPP visits</v>
      </c>
      <c r="J86" s="304"/>
      <c r="K86" s="35"/>
      <c r="L86" s="7"/>
      <c r="M86" s="7"/>
      <c r="N86" s="7"/>
      <c r="O86" s="7"/>
      <c r="P86" s="7"/>
      <c r="Q86" s="7"/>
      <c r="R86" s="7"/>
      <c r="S86" s="7"/>
      <c r="T86" s="7"/>
      <c r="U86" s="7"/>
      <c r="V86" s="7"/>
      <c r="W86" s="7"/>
      <c r="X86" s="7"/>
      <c r="Y86" s="7"/>
      <c r="Z86" s="7"/>
    </row>
    <row r="87" spans="1:26" ht="12.75" customHeight="1">
      <c r="A87" s="304" t="str">
        <f>'15.PPP Annex'!A22</f>
        <v>15.5.3</v>
      </c>
      <c r="B87" s="1105" t="str">
        <f>'15.PPP Annex'!B22</f>
        <v>H.9.2</v>
      </c>
      <c r="C87" s="1105" t="str">
        <f>'15.PPP Annex'!C22</f>
        <v xml:space="preserve">Private Provider Incentive </v>
      </c>
      <c r="D87" s="689" t="str">
        <f>'15.PPP Annex'!K22</f>
        <v>Per patient</v>
      </c>
      <c r="E87" s="689">
        <f>'15.PPP Annex'!L22</f>
        <v>1000</v>
      </c>
      <c r="F87" s="316">
        <f>'15.PPP Annex'!M22</f>
        <v>0.01</v>
      </c>
      <c r="G87" s="689">
        <f>'15.PPP Annex'!N22</f>
        <v>500</v>
      </c>
      <c r="H87" s="316">
        <f>'15.PPP Annex'!O22</f>
        <v>5</v>
      </c>
      <c r="I87" s="304" t="str">
        <f>'15.PPP Annex'!P22</f>
        <v>Incentive to 500 private cases @1000/-</v>
      </c>
      <c r="J87" s="304"/>
      <c r="K87" s="35"/>
      <c r="L87" s="7"/>
      <c r="M87" s="7"/>
      <c r="N87" s="7"/>
      <c r="O87" s="7"/>
      <c r="P87" s="7"/>
      <c r="Q87" s="7"/>
      <c r="R87" s="7"/>
      <c r="S87" s="7"/>
      <c r="T87" s="7"/>
      <c r="U87" s="7"/>
      <c r="V87" s="7"/>
      <c r="W87" s="7"/>
      <c r="X87" s="7"/>
      <c r="Y87" s="7"/>
      <c r="Z87" s="7"/>
    </row>
    <row r="88" spans="1:26" ht="12.75" customHeight="1">
      <c r="A88" s="304" t="str">
        <f>'15.PPP Annex'!A23</f>
        <v>15.5.4</v>
      </c>
      <c r="B88" s="304">
        <f>'15.PPP Annex'!B23</f>
        <v>0</v>
      </c>
      <c r="C88" s="304" t="str">
        <f>'15.PPP Annex'!C23</f>
        <v>Multi-sectoral collaboration activities</v>
      </c>
      <c r="D88" s="689" t="str">
        <f>'15.PPP Annex'!K23</f>
        <v>Per activity</v>
      </c>
      <c r="E88" s="689">
        <f>'15.PPP Annex'!L23</f>
        <v>10000</v>
      </c>
      <c r="F88" s="316">
        <f>'15.PPP Annex'!M23</f>
        <v>0.1</v>
      </c>
      <c r="G88" s="689">
        <f>'15.PPP Annex'!N23</f>
        <v>10</v>
      </c>
      <c r="H88" s="316">
        <f>'15.PPP Annex'!O23</f>
        <v>1</v>
      </c>
      <c r="I88" s="304" t="str">
        <f>'15.PPP Annex'!P23</f>
        <v>New activity:
Proposed for the state level activity</v>
      </c>
      <c r="J88" s="304"/>
      <c r="K88" s="42"/>
      <c r="L88" s="7"/>
      <c r="M88" s="7"/>
      <c r="N88" s="7"/>
      <c r="O88" s="7"/>
      <c r="P88" s="7"/>
      <c r="Q88" s="7"/>
      <c r="R88" s="7"/>
      <c r="S88" s="7"/>
      <c r="T88" s="7"/>
      <c r="U88" s="7"/>
      <c r="V88" s="7"/>
      <c r="W88" s="7"/>
      <c r="X88" s="7"/>
      <c r="Y88" s="7"/>
      <c r="Z88" s="7"/>
    </row>
    <row r="89" spans="1:26" ht="12.75" customHeight="1">
      <c r="A89" s="7"/>
      <c r="B89" s="7"/>
      <c r="C89" s="7"/>
      <c r="D89" s="1062"/>
      <c r="E89" s="7"/>
      <c r="F89" s="7"/>
      <c r="G89" s="7"/>
      <c r="H89" s="7"/>
      <c r="I89" s="1062"/>
      <c r="J89" s="1062"/>
      <c r="K89" s="7"/>
      <c r="L89" s="7"/>
      <c r="M89" s="7"/>
      <c r="N89" s="7"/>
      <c r="O89" s="7"/>
      <c r="P89" s="7"/>
      <c r="Q89" s="7"/>
      <c r="R89" s="7"/>
      <c r="S89" s="7"/>
      <c r="T89" s="7"/>
      <c r="U89" s="7"/>
      <c r="V89" s="7"/>
      <c r="W89" s="7"/>
      <c r="X89" s="7"/>
      <c r="Y89" s="7"/>
      <c r="Z89" s="7"/>
    </row>
    <row r="90" spans="1:26" ht="12.75" customHeight="1">
      <c r="A90" s="1062"/>
      <c r="B90" s="1062"/>
      <c r="C90" s="7"/>
      <c r="D90" s="1062"/>
      <c r="E90" s="7"/>
      <c r="F90" s="7"/>
      <c r="G90" s="7"/>
      <c r="H90" s="7"/>
      <c r="I90" s="1062"/>
      <c r="J90" s="1062"/>
      <c r="K90" s="7"/>
      <c r="L90" s="7"/>
      <c r="M90" s="7"/>
      <c r="N90" s="7"/>
      <c r="O90" s="7"/>
      <c r="P90" s="7"/>
      <c r="Q90" s="7"/>
      <c r="R90" s="7"/>
      <c r="S90" s="7"/>
      <c r="T90" s="7"/>
      <c r="U90" s="7"/>
      <c r="V90" s="7"/>
      <c r="W90" s="7"/>
      <c r="X90" s="7"/>
      <c r="Y90" s="7"/>
      <c r="Z90" s="7"/>
    </row>
    <row r="91" spans="1:26" ht="12.75" customHeight="1">
      <c r="A91" s="1062"/>
      <c r="B91" s="1062"/>
      <c r="C91" s="7"/>
      <c r="D91" s="1062"/>
      <c r="E91" s="7"/>
      <c r="F91" s="7"/>
      <c r="G91" s="7"/>
      <c r="H91" s="7"/>
      <c r="I91" s="1062"/>
      <c r="J91" s="1062"/>
      <c r="K91" s="7"/>
      <c r="L91" s="7"/>
      <c r="M91" s="7"/>
      <c r="N91" s="7"/>
      <c r="O91" s="7"/>
      <c r="P91" s="7"/>
      <c r="Q91" s="7"/>
      <c r="R91" s="7"/>
      <c r="S91" s="7"/>
      <c r="T91" s="7"/>
      <c r="U91" s="7"/>
      <c r="V91" s="7"/>
      <c r="W91" s="7"/>
      <c r="X91" s="7"/>
      <c r="Y91" s="7"/>
      <c r="Z91" s="7"/>
    </row>
    <row r="92" spans="1:26" ht="12.75" customHeight="1">
      <c r="A92" s="1062"/>
      <c r="B92" s="1062"/>
      <c r="C92" s="7"/>
      <c r="D92" s="1062"/>
      <c r="E92" s="7"/>
      <c r="F92" s="7"/>
      <c r="G92" s="7"/>
      <c r="H92" s="7"/>
      <c r="I92" s="1062"/>
      <c r="J92" s="1062"/>
      <c r="K92" s="7"/>
      <c r="L92" s="7"/>
      <c r="M92" s="7"/>
      <c r="N92" s="7"/>
      <c r="O92" s="7"/>
      <c r="P92" s="7"/>
      <c r="Q92" s="7"/>
      <c r="R92" s="7"/>
      <c r="S92" s="7"/>
      <c r="T92" s="7"/>
      <c r="U92" s="7"/>
      <c r="V92" s="7"/>
      <c r="W92" s="7"/>
      <c r="X92" s="7"/>
      <c r="Y92" s="7"/>
      <c r="Z92" s="7"/>
    </row>
    <row r="93" spans="1:26" ht="12.75" customHeight="1">
      <c r="A93" s="1062"/>
      <c r="B93" s="1062"/>
      <c r="C93" s="7"/>
      <c r="D93" s="1062"/>
      <c r="E93" s="7"/>
      <c r="F93" s="7"/>
      <c r="G93" s="7"/>
      <c r="H93" s="7"/>
      <c r="I93" s="1062"/>
      <c r="J93" s="1062"/>
      <c r="K93" s="7"/>
      <c r="L93" s="7"/>
      <c r="M93" s="7"/>
      <c r="N93" s="7"/>
      <c r="O93" s="7"/>
      <c r="P93" s="7"/>
      <c r="Q93" s="7"/>
      <c r="R93" s="7"/>
      <c r="S93" s="7"/>
      <c r="T93" s="7"/>
      <c r="U93" s="7"/>
      <c r="V93" s="7"/>
      <c r="W93" s="7"/>
      <c r="X93" s="7"/>
      <c r="Y93" s="7"/>
      <c r="Z93" s="7"/>
    </row>
    <row r="94" spans="1:26" ht="12.75" customHeight="1">
      <c r="A94" s="1062"/>
      <c r="B94" s="1062"/>
      <c r="C94" s="7"/>
      <c r="D94" s="1062"/>
      <c r="E94" s="7"/>
      <c r="F94" s="7"/>
      <c r="G94" s="7"/>
      <c r="H94" s="7"/>
      <c r="I94" s="1062"/>
      <c r="J94" s="1062"/>
      <c r="K94" s="7"/>
      <c r="L94" s="7"/>
      <c r="M94" s="7"/>
      <c r="N94" s="7"/>
      <c r="O94" s="7"/>
      <c r="P94" s="7"/>
      <c r="Q94" s="7"/>
      <c r="R94" s="7"/>
      <c r="S94" s="7"/>
      <c r="T94" s="7"/>
      <c r="U94" s="7"/>
      <c r="V94" s="7"/>
      <c r="W94" s="7"/>
      <c r="X94" s="7"/>
      <c r="Y94" s="7"/>
      <c r="Z94" s="7"/>
    </row>
    <row r="95" spans="1:26" ht="12.75" customHeight="1">
      <c r="A95" s="1062"/>
      <c r="B95" s="1062"/>
      <c r="C95" s="7"/>
      <c r="D95" s="1062"/>
      <c r="E95" s="7"/>
      <c r="F95" s="7"/>
      <c r="G95" s="7"/>
      <c r="H95" s="7"/>
      <c r="I95" s="1062"/>
      <c r="J95" s="1062"/>
      <c r="K95" s="7"/>
      <c r="L95" s="7"/>
      <c r="M95" s="7"/>
      <c r="N95" s="7"/>
      <c r="O95" s="7"/>
      <c r="P95" s="7"/>
      <c r="Q95" s="7"/>
      <c r="R95" s="7"/>
      <c r="S95" s="7"/>
      <c r="T95" s="7"/>
      <c r="U95" s="7"/>
      <c r="V95" s="7"/>
      <c r="W95" s="7"/>
      <c r="X95" s="7"/>
      <c r="Y95" s="7"/>
      <c r="Z95" s="7"/>
    </row>
    <row r="96" spans="1:26" ht="12.75" customHeight="1">
      <c r="A96" s="1062"/>
      <c r="B96" s="1062"/>
      <c r="C96" s="7"/>
      <c r="D96" s="1062"/>
      <c r="E96" s="7"/>
      <c r="F96" s="7"/>
      <c r="G96" s="7"/>
      <c r="H96" s="7"/>
      <c r="I96" s="1062"/>
      <c r="J96" s="1062"/>
      <c r="K96" s="7"/>
      <c r="L96" s="7"/>
      <c r="M96" s="7"/>
      <c r="N96" s="7"/>
      <c r="O96" s="7"/>
      <c r="P96" s="7"/>
      <c r="Q96" s="7"/>
      <c r="R96" s="7"/>
      <c r="S96" s="7"/>
      <c r="T96" s="7"/>
      <c r="U96" s="7"/>
      <c r="V96" s="7"/>
      <c r="W96" s="7"/>
      <c r="X96" s="7"/>
      <c r="Y96" s="7"/>
      <c r="Z96" s="7"/>
    </row>
    <row r="97" spans="1:26" ht="12.75" customHeight="1">
      <c r="A97" s="1062"/>
      <c r="B97" s="1062"/>
      <c r="C97" s="7"/>
      <c r="D97" s="1062"/>
      <c r="E97" s="7"/>
      <c r="F97" s="7"/>
      <c r="G97" s="7"/>
      <c r="H97" s="7"/>
      <c r="I97" s="1062"/>
      <c r="J97" s="1062"/>
      <c r="K97" s="7"/>
      <c r="L97" s="7"/>
      <c r="M97" s="7"/>
      <c r="N97" s="7"/>
      <c r="O97" s="7"/>
      <c r="P97" s="7"/>
      <c r="Q97" s="7"/>
      <c r="R97" s="7"/>
      <c r="S97" s="7"/>
      <c r="T97" s="7"/>
      <c r="U97" s="7"/>
      <c r="V97" s="7"/>
      <c r="W97" s="7"/>
      <c r="X97" s="7"/>
      <c r="Y97" s="7"/>
      <c r="Z97" s="7"/>
    </row>
    <row r="98" spans="1:26" ht="12.75" customHeight="1">
      <c r="A98" s="1062"/>
      <c r="B98" s="1062"/>
      <c r="C98" s="7"/>
      <c r="D98" s="1062"/>
      <c r="E98" s="7"/>
      <c r="F98" s="7"/>
      <c r="G98" s="7"/>
      <c r="H98" s="7"/>
      <c r="I98" s="1062"/>
      <c r="J98" s="1062"/>
      <c r="K98" s="7"/>
      <c r="L98" s="7"/>
      <c r="M98" s="7"/>
      <c r="N98" s="7"/>
      <c r="O98" s="7"/>
      <c r="P98" s="7"/>
      <c r="Q98" s="7"/>
      <c r="R98" s="7"/>
      <c r="S98" s="7"/>
      <c r="T98" s="7"/>
      <c r="U98" s="7"/>
      <c r="V98" s="7"/>
      <c r="W98" s="7"/>
      <c r="X98" s="7"/>
      <c r="Y98" s="7"/>
      <c r="Z98" s="7"/>
    </row>
    <row r="99" spans="1:26" ht="12.75" customHeight="1">
      <c r="A99" s="1062"/>
      <c r="B99" s="1062"/>
      <c r="C99" s="7"/>
      <c r="D99" s="1062"/>
      <c r="E99" s="7"/>
      <c r="F99" s="7"/>
      <c r="G99" s="7"/>
      <c r="H99" s="7"/>
      <c r="I99" s="1062"/>
      <c r="J99" s="1062"/>
      <c r="K99" s="7"/>
      <c r="L99" s="7"/>
      <c r="M99" s="7"/>
      <c r="N99" s="7"/>
      <c r="O99" s="7"/>
      <c r="P99" s="7"/>
      <c r="Q99" s="7"/>
      <c r="R99" s="7"/>
      <c r="S99" s="7"/>
      <c r="T99" s="7"/>
      <c r="U99" s="7"/>
      <c r="V99" s="7"/>
      <c r="W99" s="7"/>
      <c r="X99" s="7"/>
      <c r="Y99" s="7"/>
      <c r="Z99" s="7"/>
    </row>
    <row r="100" spans="1:26" ht="12.75" customHeight="1">
      <c r="A100" s="1062"/>
      <c r="B100" s="1062"/>
      <c r="C100" s="7"/>
      <c r="D100" s="1062"/>
      <c r="E100" s="7"/>
      <c r="F100" s="7"/>
      <c r="G100" s="7"/>
      <c r="H100" s="7"/>
      <c r="I100" s="1062"/>
      <c r="J100" s="1062"/>
      <c r="K100" s="7"/>
      <c r="L100" s="7"/>
      <c r="M100" s="7"/>
      <c r="N100" s="7"/>
      <c r="O100" s="7"/>
      <c r="P100" s="7"/>
      <c r="Q100" s="7"/>
      <c r="R100" s="7"/>
      <c r="S100" s="7"/>
      <c r="T100" s="7"/>
      <c r="U100" s="7"/>
      <c r="V100" s="7"/>
      <c r="W100" s="7"/>
      <c r="X100" s="7"/>
      <c r="Y100" s="7"/>
      <c r="Z100" s="7"/>
    </row>
    <row r="101" spans="1:26" ht="12.75" customHeight="1">
      <c r="A101" s="1062"/>
      <c r="B101" s="1062"/>
      <c r="C101" s="7"/>
      <c r="D101" s="1062"/>
      <c r="E101" s="7"/>
      <c r="F101" s="7"/>
      <c r="G101" s="7"/>
      <c r="H101" s="7"/>
      <c r="I101" s="1062"/>
      <c r="J101" s="1062"/>
      <c r="K101" s="7"/>
      <c r="L101" s="7"/>
      <c r="M101" s="7"/>
      <c r="N101" s="7"/>
      <c r="O101" s="7"/>
      <c r="P101" s="7"/>
      <c r="Q101" s="7"/>
      <c r="R101" s="7"/>
      <c r="S101" s="7"/>
      <c r="T101" s="7"/>
      <c r="U101" s="7"/>
      <c r="V101" s="7"/>
      <c r="W101" s="7"/>
      <c r="X101" s="7"/>
      <c r="Y101" s="7"/>
      <c r="Z101" s="7"/>
    </row>
    <row r="102" spans="1:26" ht="12.75" customHeight="1">
      <c r="A102" s="1062"/>
      <c r="B102" s="1062"/>
      <c r="C102" s="7"/>
      <c r="D102" s="1062"/>
      <c r="E102" s="7"/>
      <c r="F102" s="7"/>
      <c r="G102" s="7"/>
      <c r="H102" s="7"/>
      <c r="I102" s="1062"/>
      <c r="J102" s="1062"/>
      <c r="K102" s="7"/>
      <c r="L102" s="7"/>
      <c r="M102" s="7"/>
      <c r="N102" s="7"/>
      <c r="O102" s="7"/>
      <c r="P102" s="7"/>
      <c r="Q102" s="7"/>
      <c r="R102" s="7"/>
      <c r="S102" s="7"/>
      <c r="T102" s="7"/>
      <c r="U102" s="7"/>
      <c r="V102" s="7"/>
      <c r="W102" s="7"/>
      <c r="X102" s="7"/>
      <c r="Y102" s="7"/>
      <c r="Z102" s="7"/>
    </row>
    <row r="103" spans="1:26" ht="12.75" customHeight="1">
      <c r="A103" s="1062"/>
      <c r="B103" s="1062"/>
      <c r="C103" s="7"/>
      <c r="D103" s="1062"/>
      <c r="E103" s="7"/>
      <c r="F103" s="7"/>
      <c r="G103" s="7"/>
      <c r="H103" s="7"/>
      <c r="I103" s="1062"/>
      <c r="J103" s="1062"/>
      <c r="K103" s="7"/>
      <c r="L103" s="7"/>
      <c r="M103" s="7"/>
      <c r="N103" s="7"/>
      <c r="O103" s="7"/>
      <c r="P103" s="7"/>
      <c r="Q103" s="7"/>
      <c r="R103" s="7"/>
      <c r="S103" s="7"/>
      <c r="T103" s="7"/>
      <c r="U103" s="7"/>
      <c r="V103" s="7"/>
      <c r="W103" s="7"/>
      <c r="X103" s="7"/>
      <c r="Y103" s="7"/>
      <c r="Z103" s="7"/>
    </row>
    <row r="104" spans="1:26" ht="12.75" customHeight="1">
      <c r="A104" s="1062"/>
      <c r="B104" s="1062"/>
      <c r="C104" s="7"/>
      <c r="D104" s="1062"/>
      <c r="E104" s="7"/>
      <c r="F104" s="7"/>
      <c r="G104" s="7"/>
      <c r="H104" s="7"/>
      <c r="I104" s="1062"/>
      <c r="J104" s="1062"/>
      <c r="K104" s="7"/>
      <c r="L104" s="7"/>
      <c r="M104" s="7"/>
      <c r="N104" s="7"/>
      <c r="O104" s="7"/>
      <c r="P104" s="7"/>
      <c r="Q104" s="7"/>
      <c r="R104" s="7"/>
      <c r="S104" s="7"/>
      <c r="T104" s="7"/>
      <c r="U104" s="7"/>
      <c r="V104" s="7"/>
      <c r="W104" s="7"/>
      <c r="X104" s="7"/>
      <c r="Y104" s="7"/>
      <c r="Z104" s="7"/>
    </row>
    <row r="105" spans="1:26" ht="12.75" customHeight="1">
      <c r="A105" s="1062"/>
      <c r="B105" s="1062"/>
      <c r="C105" s="7"/>
      <c r="D105" s="1062"/>
      <c r="E105" s="7"/>
      <c r="F105" s="7"/>
      <c r="G105" s="7"/>
      <c r="H105" s="7"/>
      <c r="I105" s="1062"/>
      <c r="J105" s="1062"/>
      <c r="K105" s="7"/>
      <c r="L105" s="7"/>
      <c r="M105" s="7"/>
      <c r="N105" s="7"/>
      <c r="O105" s="7"/>
      <c r="P105" s="7"/>
      <c r="Q105" s="7"/>
      <c r="R105" s="7"/>
      <c r="S105" s="7"/>
      <c r="T105" s="7"/>
      <c r="U105" s="7"/>
      <c r="V105" s="7"/>
      <c r="W105" s="7"/>
      <c r="X105" s="7"/>
      <c r="Y105" s="7"/>
      <c r="Z105" s="7"/>
    </row>
    <row r="106" spans="1:26" ht="12.75" customHeight="1">
      <c r="A106" s="1062"/>
      <c r="B106" s="1062"/>
      <c r="C106" s="7"/>
      <c r="D106" s="1062"/>
      <c r="E106" s="7"/>
      <c r="F106" s="7"/>
      <c r="G106" s="7"/>
      <c r="H106" s="7"/>
      <c r="I106" s="1062"/>
      <c r="J106" s="1062"/>
      <c r="K106" s="7"/>
      <c r="L106" s="7"/>
      <c r="M106" s="7"/>
      <c r="N106" s="7"/>
      <c r="O106" s="7"/>
      <c r="P106" s="7"/>
      <c r="Q106" s="7"/>
      <c r="R106" s="7"/>
      <c r="S106" s="7"/>
      <c r="T106" s="7"/>
      <c r="U106" s="7"/>
      <c r="V106" s="7"/>
      <c r="W106" s="7"/>
      <c r="X106" s="7"/>
      <c r="Y106" s="7"/>
      <c r="Z106" s="7"/>
    </row>
    <row r="107" spans="1:26" ht="12.75" customHeight="1">
      <c r="A107" s="1062"/>
      <c r="B107" s="1062"/>
      <c r="C107" s="7"/>
      <c r="D107" s="1062"/>
      <c r="E107" s="7"/>
      <c r="F107" s="7"/>
      <c r="G107" s="7"/>
      <c r="H107" s="7"/>
      <c r="I107" s="1062"/>
      <c r="J107" s="1062"/>
      <c r="K107" s="7"/>
      <c r="L107" s="7"/>
      <c r="M107" s="7"/>
      <c r="N107" s="7"/>
      <c r="O107" s="7"/>
      <c r="P107" s="7"/>
      <c r="Q107" s="7"/>
      <c r="R107" s="7"/>
      <c r="S107" s="7"/>
      <c r="T107" s="7"/>
      <c r="U107" s="7"/>
      <c r="V107" s="7"/>
      <c r="W107" s="7"/>
      <c r="X107" s="7"/>
      <c r="Y107" s="7"/>
      <c r="Z107" s="7"/>
    </row>
    <row r="108" spans="1:26" ht="12.75" customHeight="1">
      <c r="A108" s="1062"/>
      <c r="B108" s="1062"/>
      <c r="C108" s="7"/>
      <c r="D108" s="1062"/>
      <c r="E108" s="7"/>
      <c r="F108" s="7"/>
      <c r="G108" s="7"/>
      <c r="H108" s="7"/>
      <c r="I108" s="1062"/>
      <c r="J108" s="1062"/>
      <c r="K108" s="7"/>
      <c r="L108" s="7"/>
      <c r="M108" s="7"/>
      <c r="N108" s="7"/>
      <c r="O108" s="7"/>
      <c r="P108" s="7"/>
      <c r="Q108" s="7"/>
      <c r="R108" s="7"/>
      <c r="S108" s="7"/>
      <c r="T108" s="7"/>
      <c r="U108" s="7"/>
      <c r="V108" s="7"/>
      <c r="W108" s="7"/>
      <c r="X108" s="7"/>
      <c r="Y108" s="7"/>
      <c r="Z108" s="7"/>
    </row>
    <row r="109" spans="1:26" ht="12.75" customHeight="1">
      <c r="A109" s="1062"/>
      <c r="B109" s="1062"/>
      <c r="C109" s="7"/>
      <c r="D109" s="1062"/>
      <c r="E109" s="7"/>
      <c r="F109" s="7"/>
      <c r="G109" s="7"/>
      <c r="H109" s="7"/>
      <c r="I109" s="1062"/>
      <c r="J109" s="1062"/>
      <c r="K109" s="7"/>
      <c r="L109" s="7"/>
      <c r="M109" s="7"/>
      <c r="N109" s="7"/>
      <c r="O109" s="7"/>
      <c r="P109" s="7"/>
      <c r="Q109" s="7"/>
      <c r="R109" s="7"/>
      <c r="S109" s="7"/>
      <c r="T109" s="7"/>
      <c r="U109" s="7"/>
      <c r="V109" s="7"/>
      <c r="W109" s="7"/>
      <c r="X109" s="7"/>
      <c r="Y109" s="7"/>
      <c r="Z109" s="7"/>
    </row>
    <row r="110" spans="1:26" ht="12.75" customHeight="1">
      <c r="A110" s="1062"/>
      <c r="B110" s="1062"/>
      <c r="C110" s="7"/>
      <c r="D110" s="1062"/>
      <c r="E110" s="7"/>
      <c r="F110" s="7"/>
      <c r="G110" s="7"/>
      <c r="H110" s="7"/>
      <c r="I110" s="1062"/>
      <c r="J110" s="1062"/>
      <c r="K110" s="7"/>
      <c r="L110" s="7"/>
      <c r="M110" s="7"/>
      <c r="N110" s="7"/>
      <c r="O110" s="7"/>
      <c r="P110" s="7"/>
      <c r="Q110" s="7"/>
      <c r="R110" s="7"/>
      <c r="S110" s="7"/>
      <c r="T110" s="7"/>
      <c r="U110" s="7"/>
      <c r="V110" s="7"/>
      <c r="W110" s="7"/>
      <c r="X110" s="7"/>
      <c r="Y110" s="7"/>
      <c r="Z110" s="7"/>
    </row>
    <row r="111" spans="1:26" ht="12.75" customHeight="1">
      <c r="A111" s="1062"/>
      <c r="B111" s="1062"/>
      <c r="C111" s="7"/>
      <c r="D111" s="1062"/>
      <c r="E111" s="7"/>
      <c r="F111" s="7"/>
      <c r="G111" s="7"/>
      <c r="H111" s="7"/>
      <c r="I111" s="1062"/>
      <c r="J111" s="1062"/>
      <c r="K111" s="7"/>
      <c r="L111" s="7"/>
      <c r="M111" s="7"/>
      <c r="N111" s="7"/>
      <c r="O111" s="7"/>
      <c r="P111" s="7"/>
      <c r="Q111" s="7"/>
      <c r="R111" s="7"/>
      <c r="S111" s="7"/>
      <c r="T111" s="7"/>
      <c r="U111" s="7"/>
      <c r="V111" s="7"/>
      <c r="W111" s="7"/>
      <c r="X111" s="7"/>
      <c r="Y111" s="7"/>
      <c r="Z111" s="7"/>
    </row>
    <row r="112" spans="1:26" ht="12.75" customHeight="1">
      <c r="A112" s="1062"/>
      <c r="B112" s="1062"/>
      <c r="C112" s="7"/>
      <c r="D112" s="1062"/>
      <c r="E112" s="7"/>
      <c r="F112" s="7"/>
      <c r="G112" s="7"/>
      <c r="H112" s="7"/>
      <c r="I112" s="1062"/>
      <c r="J112" s="1062"/>
      <c r="K112" s="7"/>
      <c r="L112" s="7"/>
      <c r="M112" s="7"/>
      <c r="N112" s="7"/>
      <c r="O112" s="7"/>
      <c r="P112" s="7"/>
      <c r="Q112" s="7"/>
      <c r="R112" s="7"/>
      <c r="S112" s="7"/>
      <c r="T112" s="7"/>
      <c r="U112" s="7"/>
      <c r="V112" s="7"/>
      <c r="W112" s="7"/>
      <c r="X112" s="7"/>
      <c r="Y112" s="7"/>
      <c r="Z112" s="7"/>
    </row>
    <row r="113" spans="1:26" ht="12.75" customHeight="1">
      <c r="A113" s="1062"/>
      <c r="B113" s="1062"/>
      <c r="C113" s="7"/>
      <c r="D113" s="1062"/>
      <c r="E113" s="7"/>
      <c r="F113" s="7"/>
      <c r="G113" s="7"/>
      <c r="H113" s="7"/>
      <c r="I113" s="1062"/>
      <c r="J113" s="1062"/>
      <c r="K113" s="7"/>
      <c r="L113" s="7"/>
      <c r="M113" s="7"/>
      <c r="N113" s="7"/>
      <c r="O113" s="7"/>
      <c r="P113" s="7"/>
      <c r="Q113" s="7"/>
      <c r="R113" s="7"/>
      <c r="S113" s="7"/>
      <c r="T113" s="7"/>
      <c r="U113" s="7"/>
      <c r="V113" s="7"/>
      <c r="W113" s="7"/>
      <c r="X113" s="7"/>
      <c r="Y113" s="7"/>
      <c r="Z113" s="7"/>
    </row>
    <row r="114" spans="1:26" ht="12.75" customHeight="1">
      <c r="A114" s="1062"/>
      <c r="B114" s="1062"/>
      <c r="C114" s="7"/>
      <c r="D114" s="1062"/>
      <c r="E114" s="7"/>
      <c r="F114" s="7"/>
      <c r="G114" s="7"/>
      <c r="H114" s="7"/>
      <c r="I114" s="1062"/>
      <c r="J114" s="1062"/>
      <c r="K114" s="7"/>
      <c r="L114" s="7"/>
      <c r="M114" s="7"/>
      <c r="N114" s="7"/>
      <c r="O114" s="7"/>
      <c r="P114" s="7"/>
      <c r="Q114" s="7"/>
      <c r="R114" s="7"/>
      <c r="S114" s="7"/>
      <c r="T114" s="7"/>
      <c r="U114" s="7"/>
      <c r="V114" s="7"/>
      <c r="W114" s="7"/>
      <c r="X114" s="7"/>
      <c r="Y114" s="7"/>
      <c r="Z114" s="7"/>
    </row>
    <row r="115" spans="1:26" ht="12.75" customHeight="1">
      <c r="A115" s="1062"/>
      <c r="B115" s="1062"/>
      <c r="C115" s="7"/>
      <c r="D115" s="1062"/>
      <c r="E115" s="7"/>
      <c r="F115" s="7"/>
      <c r="G115" s="7"/>
      <c r="H115" s="7"/>
      <c r="I115" s="1062"/>
      <c r="J115" s="1062"/>
      <c r="K115" s="7"/>
      <c r="L115" s="7"/>
      <c r="M115" s="7"/>
      <c r="N115" s="7"/>
      <c r="O115" s="7"/>
      <c r="P115" s="7"/>
      <c r="Q115" s="7"/>
      <c r="R115" s="7"/>
      <c r="S115" s="7"/>
      <c r="T115" s="7"/>
      <c r="U115" s="7"/>
      <c r="V115" s="7"/>
      <c r="W115" s="7"/>
      <c r="X115" s="7"/>
      <c r="Y115" s="7"/>
      <c r="Z115" s="7"/>
    </row>
    <row r="116" spans="1:26" ht="12.75" customHeight="1">
      <c r="A116" s="1062"/>
      <c r="B116" s="1062"/>
      <c r="C116" s="7"/>
      <c r="D116" s="1062"/>
      <c r="E116" s="7"/>
      <c r="F116" s="7"/>
      <c r="G116" s="7"/>
      <c r="H116" s="7"/>
      <c r="I116" s="1062"/>
      <c r="J116" s="1062"/>
      <c r="K116" s="7"/>
      <c r="L116" s="7"/>
      <c r="M116" s="7"/>
      <c r="N116" s="7"/>
      <c r="O116" s="7"/>
      <c r="P116" s="7"/>
      <c r="Q116" s="7"/>
      <c r="R116" s="7"/>
      <c r="S116" s="7"/>
      <c r="T116" s="7"/>
      <c r="U116" s="7"/>
      <c r="V116" s="7"/>
      <c r="W116" s="7"/>
      <c r="X116" s="7"/>
      <c r="Y116" s="7"/>
      <c r="Z116" s="7"/>
    </row>
    <row r="117" spans="1:26" ht="12.75" customHeight="1">
      <c r="A117" s="1062"/>
      <c r="B117" s="1062"/>
      <c r="C117" s="7"/>
      <c r="D117" s="1062"/>
      <c r="E117" s="7"/>
      <c r="F117" s="7"/>
      <c r="G117" s="7"/>
      <c r="H117" s="7"/>
      <c r="I117" s="1062"/>
      <c r="J117" s="1062"/>
      <c r="K117" s="7"/>
      <c r="L117" s="7"/>
      <c r="M117" s="7"/>
      <c r="N117" s="7"/>
      <c r="O117" s="7"/>
      <c r="P117" s="7"/>
      <c r="Q117" s="7"/>
      <c r="R117" s="7"/>
      <c r="S117" s="7"/>
      <c r="T117" s="7"/>
      <c r="U117" s="7"/>
      <c r="V117" s="7"/>
      <c r="W117" s="7"/>
      <c r="X117" s="7"/>
      <c r="Y117" s="7"/>
      <c r="Z117" s="7"/>
    </row>
    <row r="118" spans="1:26" ht="12.75" customHeight="1">
      <c r="A118" s="1062"/>
      <c r="B118" s="1062"/>
      <c r="C118" s="7"/>
      <c r="D118" s="1062"/>
      <c r="E118" s="7"/>
      <c r="F118" s="7"/>
      <c r="G118" s="7"/>
      <c r="H118" s="7"/>
      <c r="I118" s="1062"/>
      <c r="J118" s="1062"/>
      <c r="K118" s="7"/>
      <c r="L118" s="7"/>
      <c r="M118" s="7"/>
      <c r="N118" s="7"/>
      <c r="O118" s="7"/>
      <c r="P118" s="7"/>
      <c r="Q118" s="7"/>
      <c r="R118" s="7"/>
      <c r="S118" s="7"/>
      <c r="T118" s="7"/>
      <c r="U118" s="7"/>
      <c r="V118" s="7"/>
      <c r="W118" s="7"/>
      <c r="X118" s="7"/>
      <c r="Y118" s="7"/>
      <c r="Z118" s="7"/>
    </row>
    <row r="119" spans="1:26" ht="12.75" customHeight="1">
      <c r="A119" s="1062"/>
      <c r="B119" s="1062"/>
      <c r="C119" s="7"/>
      <c r="D119" s="1062"/>
      <c r="E119" s="7"/>
      <c r="F119" s="7"/>
      <c r="G119" s="7"/>
      <c r="H119" s="7"/>
      <c r="I119" s="1062"/>
      <c r="J119" s="1062"/>
      <c r="K119" s="7"/>
      <c r="L119" s="7"/>
      <c r="M119" s="7"/>
      <c r="N119" s="7"/>
      <c r="O119" s="7"/>
      <c r="P119" s="7"/>
      <c r="Q119" s="7"/>
      <c r="R119" s="7"/>
      <c r="S119" s="7"/>
      <c r="T119" s="7"/>
      <c r="U119" s="7"/>
      <c r="V119" s="7"/>
      <c r="W119" s="7"/>
      <c r="X119" s="7"/>
      <c r="Y119" s="7"/>
      <c r="Z119" s="7"/>
    </row>
    <row r="120" spans="1:26" ht="12.75" customHeight="1">
      <c r="A120" s="1062"/>
      <c r="B120" s="1062"/>
      <c r="C120" s="7"/>
      <c r="D120" s="1062"/>
      <c r="E120" s="7"/>
      <c r="F120" s="7"/>
      <c r="G120" s="7"/>
      <c r="H120" s="7"/>
      <c r="I120" s="1062"/>
      <c r="J120" s="1062"/>
      <c r="K120" s="7"/>
      <c r="L120" s="7"/>
      <c r="M120" s="7"/>
      <c r="N120" s="7"/>
      <c r="O120" s="7"/>
      <c r="P120" s="7"/>
      <c r="Q120" s="7"/>
      <c r="R120" s="7"/>
      <c r="S120" s="7"/>
      <c r="T120" s="7"/>
      <c r="U120" s="7"/>
      <c r="V120" s="7"/>
      <c r="W120" s="7"/>
      <c r="X120" s="7"/>
      <c r="Y120" s="7"/>
      <c r="Z120" s="7"/>
    </row>
    <row r="121" spans="1:26" ht="12.75" customHeight="1">
      <c r="A121" s="1062"/>
      <c r="B121" s="1062"/>
      <c r="C121" s="7"/>
      <c r="D121" s="1062"/>
      <c r="E121" s="7"/>
      <c r="F121" s="7"/>
      <c r="G121" s="7"/>
      <c r="H121" s="7"/>
      <c r="I121" s="1062"/>
      <c r="J121" s="1062"/>
      <c r="K121" s="7"/>
      <c r="L121" s="7"/>
      <c r="M121" s="7"/>
      <c r="N121" s="7"/>
      <c r="O121" s="7"/>
      <c r="P121" s="7"/>
      <c r="Q121" s="7"/>
      <c r="R121" s="7"/>
      <c r="S121" s="7"/>
      <c r="T121" s="7"/>
      <c r="U121" s="7"/>
      <c r="V121" s="7"/>
      <c r="W121" s="7"/>
      <c r="X121" s="7"/>
      <c r="Y121" s="7"/>
      <c r="Z121" s="7"/>
    </row>
    <row r="122" spans="1:26" ht="12.75" customHeight="1">
      <c r="A122" s="1062"/>
      <c r="B122" s="1062"/>
      <c r="C122" s="7"/>
      <c r="D122" s="1062"/>
      <c r="E122" s="7"/>
      <c r="F122" s="7"/>
      <c r="G122" s="7"/>
      <c r="H122" s="7"/>
      <c r="I122" s="1062"/>
      <c r="J122" s="1062"/>
      <c r="K122" s="7"/>
      <c r="L122" s="7"/>
      <c r="M122" s="7"/>
      <c r="N122" s="7"/>
      <c r="O122" s="7"/>
      <c r="P122" s="7"/>
      <c r="Q122" s="7"/>
      <c r="R122" s="7"/>
      <c r="S122" s="7"/>
      <c r="T122" s="7"/>
      <c r="U122" s="7"/>
      <c r="V122" s="7"/>
      <c r="W122" s="7"/>
      <c r="X122" s="7"/>
      <c r="Y122" s="7"/>
      <c r="Z122" s="7"/>
    </row>
    <row r="123" spans="1:26" ht="12.75" customHeight="1">
      <c r="A123" s="1062"/>
      <c r="B123" s="1062"/>
      <c r="C123" s="7"/>
      <c r="D123" s="1062"/>
      <c r="E123" s="7"/>
      <c r="F123" s="7"/>
      <c r="G123" s="7"/>
      <c r="H123" s="7"/>
      <c r="I123" s="1062"/>
      <c r="J123" s="1062"/>
      <c r="K123" s="7"/>
      <c r="L123" s="7"/>
      <c r="M123" s="7"/>
      <c r="N123" s="7"/>
      <c r="O123" s="7"/>
      <c r="P123" s="7"/>
      <c r="Q123" s="7"/>
      <c r="R123" s="7"/>
      <c r="S123" s="7"/>
      <c r="T123" s="7"/>
      <c r="U123" s="7"/>
      <c r="V123" s="7"/>
      <c r="W123" s="7"/>
      <c r="X123" s="7"/>
      <c r="Y123" s="7"/>
      <c r="Z123" s="7"/>
    </row>
    <row r="124" spans="1:26" ht="12.75" customHeight="1">
      <c r="A124" s="1062"/>
      <c r="B124" s="1062"/>
      <c r="C124" s="7"/>
      <c r="D124" s="1062"/>
      <c r="E124" s="7"/>
      <c r="F124" s="7"/>
      <c r="G124" s="7"/>
      <c r="H124" s="7"/>
      <c r="I124" s="1062"/>
      <c r="J124" s="1062"/>
      <c r="K124" s="7"/>
      <c r="L124" s="7"/>
      <c r="M124" s="7"/>
      <c r="N124" s="7"/>
      <c r="O124" s="7"/>
      <c r="P124" s="7"/>
      <c r="Q124" s="7"/>
      <c r="R124" s="7"/>
      <c r="S124" s="7"/>
      <c r="T124" s="7"/>
      <c r="U124" s="7"/>
      <c r="V124" s="7"/>
      <c r="W124" s="7"/>
      <c r="X124" s="7"/>
      <c r="Y124" s="7"/>
      <c r="Z124" s="7"/>
    </row>
    <row r="125" spans="1:26" ht="12.75" customHeight="1">
      <c r="A125" s="1062"/>
      <c r="B125" s="1062"/>
      <c r="C125" s="7"/>
      <c r="D125" s="1062"/>
      <c r="E125" s="7"/>
      <c r="F125" s="7"/>
      <c r="G125" s="7"/>
      <c r="H125" s="7"/>
      <c r="I125" s="1062"/>
      <c r="J125" s="1062"/>
      <c r="K125" s="7"/>
      <c r="L125" s="7"/>
      <c r="M125" s="7"/>
      <c r="N125" s="7"/>
      <c r="O125" s="7"/>
      <c r="P125" s="7"/>
      <c r="Q125" s="7"/>
      <c r="R125" s="7"/>
      <c r="S125" s="7"/>
      <c r="T125" s="7"/>
      <c r="U125" s="7"/>
      <c r="V125" s="7"/>
      <c r="W125" s="7"/>
      <c r="X125" s="7"/>
      <c r="Y125" s="7"/>
      <c r="Z125" s="7"/>
    </row>
    <row r="126" spans="1:26" ht="12.75" customHeight="1">
      <c r="A126" s="1062"/>
      <c r="B126" s="1062"/>
      <c r="C126" s="7"/>
      <c r="D126" s="1062"/>
      <c r="E126" s="7"/>
      <c r="F126" s="7"/>
      <c r="G126" s="7"/>
      <c r="H126" s="7"/>
      <c r="I126" s="1062"/>
      <c r="J126" s="1062"/>
      <c r="K126" s="7"/>
      <c r="L126" s="7"/>
      <c r="M126" s="7"/>
      <c r="N126" s="7"/>
      <c r="O126" s="7"/>
      <c r="P126" s="7"/>
      <c r="Q126" s="7"/>
      <c r="R126" s="7"/>
      <c r="S126" s="7"/>
      <c r="T126" s="7"/>
      <c r="U126" s="7"/>
      <c r="V126" s="7"/>
      <c r="W126" s="7"/>
      <c r="X126" s="7"/>
      <c r="Y126" s="7"/>
      <c r="Z126" s="7"/>
    </row>
    <row r="127" spans="1:26" ht="12.75" customHeight="1">
      <c r="A127" s="1062"/>
      <c r="B127" s="1062"/>
      <c r="C127" s="7"/>
      <c r="D127" s="1062"/>
      <c r="E127" s="7"/>
      <c r="F127" s="7"/>
      <c r="G127" s="7"/>
      <c r="H127" s="7"/>
      <c r="I127" s="1062"/>
      <c r="J127" s="1062"/>
      <c r="K127" s="7"/>
      <c r="L127" s="7"/>
      <c r="M127" s="7"/>
      <c r="N127" s="7"/>
      <c r="O127" s="7"/>
      <c r="P127" s="7"/>
      <c r="Q127" s="7"/>
      <c r="R127" s="7"/>
      <c r="S127" s="7"/>
      <c r="T127" s="7"/>
      <c r="U127" s="7"/>
      <c r="V127" s="7"/>
      <c r="W127" s="7"/>
      <c r="X127" s="7"/>
      <c r="Y127" s="7"/>
      <c r="Z127" s="7"/>
    </row>
    <row r="128" spans="1:26" ht="12.75" customHeight="1">
      <c r="A128" s="1062"/>
      <c r="B128" s="1062"/>
      <c r="C128" s="7"/>
      <c r="D128" s="1062"/>
      <c r="E128" s="7"/>
      <c r="F128" s="7"/>
      <c r="G128" s="7"/>
      <c r="H128" s="7"/>
      <c r="I128" s="1062"/>
      <c r="J128" s="1062"/>
      <c r="K128" s="7"/>
      <c r="L128" s="7"/>
      <c r="M128" s="7"/>
      <c r="N128" s="7"/>
      <c r="O128" s="7"/>
      <c r="P128" s="7"/>
      <c r="Q128" s="7"/>
      <c r="R128" s="7"/>
      <c r="S128" s="7"/>
      <c r="T128" s="7"/>
      <c r="U128" s="7"/>
      <c r="V128" s="7"/>
      <c r="W128" s="7"/>
      <c r="X128" s="7"/>
      <c r="Y128" s="7"/>
      <c r="Z128" s="7"/>
    </row>
    <row r="129" spans="1:26" ht="12.75" customHeight="1">
      <c r="A129" s="1062"/>
      <c r="B129" s="1062"/>
      <c r="C129" s="7"/>
      <c r="D129" s="1062"/>
      <c r="E129" s="7"/>
      <c r="F129" s="7"/>
      <c r="G129" s="7"/>
      <c r="H129" s="7"/>
      <c r="I129" s="1062"/>
      <c r="J129" s="1062"/>
      <c r="K129" s="7"/>
      <c r="L129" s="7"/>
      <c r="M129" s="7"/>
      <c r="N129" s="7"/>
      <c r="O129" s="7"/>
      <c r="P129" s="7"/>
      <c r="Q129" s="7"/>
      <c r="R129" s="7"/>
      <c r="S129" s="7"/>
      <c r="T129" s="7"/>
      <c r="U129" s="7"/>
      <c r="V129" s="7"/>
      <c r="W129" s="7"/>
      <c r="X129" s="7"/>
      <c r="Y129" s="7"/>
      <c r="Z129" s="7"/>
    </row>
    <row r="130" spans="1:26" ht="12.75" customHeight="1">
      <c r="A130" s="1062"/>
      <c r="B130" s="1062"/>
      <c r="C130" s="7"/>
      <c r="D130" s="1062"/>
      <c r="E130" s="7"/>
      <c r="F130" s="7"/>
      <c r="G130" s="7"/>
      <c r="H130" s="7"/>
      <c r="I130" s="1062"/>
      <c r="J130" s="1062"/>
      <c r="K130" s="7"/>
      <c r="L130" s="7"/>
      <c r="M130" s="7"/>
      <c r="N130" s="7"/>
      <c r="O130" s="7"/>
      <c r="P130" s="7"/>
      <c r="Q130" s="7"/>
      <c r="R130" s="7"/>
      <c r="S130" s="7"/>
      <c r="T130" s="7"/>
      <c r="U130" s="7"/>
      <c r="V130" s="7"/>
      <c r="W130" s="7"/>
      <c r="X130" s="7"/>
      <c r="Y130" s="7"/>
      <c r="Z130" s="7"/>
    </row>
    <row r="131" spans="1:26" ht="12.75" customHeight="1">
      <c r="A131" s="1062"/>
      <c r="B131" s="1062"/>
      <c r="C131" s="7"/>
      <c r="D131" s="1062"/>
      <c r="E131" s="7"/>
      <c r="F131" s="7"/>
      <c r="G131" s="7"/>
      <c r="H131" s="7"/>
      <c r="I131" s="1062"/>
      <c r="J131" s="1062"/>
      <c r="K131" s="7"/>
      <c r="L131" s="7"/>
      <c r="M131" s="7"/>
      <c r="N131" s="7"/>
      <c r="O131" s="7"/>
      <c r="P131" s="7"/>
      <c r="Q131" s="7"/>
      <c r="R131" s="7"/>
      <c r="S131" s="7"/>
      <c r="T131" s="7"/>
      <c r="U131" s="7"/>
      <c r="V131" s="7"/>
      <c r="W131" s="7"/>
      <c r="X131" s="7"/>
      <c r="Y131" s="7"/>
      <c r="Z131" s="7"/>
    </row>
    <row r="132" spans="1:26" ht="12.75" customHeight="1">
      <c r="A132" s="1062"/>
      <c r="B132" s="1062"/>
      <c r="C132" s="7"/>
      <c r="D132" s="1062"/>
      <c r="E132" s="7"/>
      <c r="F132" s="7"/>
      <c r="G132" s="7"/>
      <c r="H132" s="7"/>
      <c r="I132" s="1062"/>
      <c r="J132" s="1062"/>
      <c r="K132" s="7"/>
      <c r="L132" s="7"/>
      <c r="M132" s="7"/>
      <c r="N132" s="7"/>
      <c r="O132" s="7"/>
      <c r="P132" s="7"/>
      <c r="Q132" s="7"/>
      <c r="R132" s="7"/>
      <c r="S132" s="7"/>
      <c r="T132" s="7"/>
      <c r="U132" s="7"/>
      <c r="V132" s="7"/>
      <c r="W132" s="7"/>
      <c r="X132" s="7"/>
      <c r="Y132" s="7"/>
      <c r="Z132" s="7"/>
    </row>
    <row r="133" spans="1:26" ht="12.75" customHeight="1">
      <c r="A133" s="1062"/>
      <c r="B133" s="1062"/>
      <c r="C133" s="7"/>
      <c r="D133" s="1062"/>
      <c r="E133" s="7"/>
      <c r="F133" s="7"/>
      <c r="G133" s="7"/>
      <c r="H133" s="7"/>
      <c r="I133" s="1062"/>
      <c r="J133" s="1062"/>
      <c r="K133" s="7"/>
      <c r="L133" s="7"/>
      <c r="M133" s="7"/>
      <c r="N133" s="7"/>
      <c r="O133" s="7"/>
      <c r="P133" s="7"/>
      <c r="Q133" s="7"/>
      <c r="R133" s="7"/>
      <c r="S133" s="7"/>
      <c r="T133" s="7"/>
      <c r="U133" s="7"/>
      <c r="V133" s="7"/>
      <c r="W133" s="7"/>
      <c r="X133" s="7"/>
      <c r="Y133" s="7"/>
      <c r="Z133" s="7"/>
    </row>
    <row r="134" spans="1:26" ht="12.75" customHeight="1">
      <c r="A134" s="1062"/>
      <c r="B134" s="1062"/>
      <c r="C134" s="7"/>
      <c r="D134" s="1062"/>
      <c r="E134" s="7"/>
      <c r="F134" s="7"/>
      <c r="G134" s="7"/>
      <c r="H134" s="7"/>
      <c r="I134" s="1062"/>
      <c r="J134" s="1062"/>
      <c r="K134" s="7"/>
      <c r="L134" s="7"/>
      <c r="M134" s="7"/>
      <c r="N134" s="7"/>
      <c r="O134" s="7"/>
      <c r="P134" s="7"/>
      <c r="Q134" s="7"/>
      <c r="R134" s="7"/>
      <c r="S134" s="7"/>
      <c r="T134" s="7"/>
      <c r="U134" s="7"/>
      <c r="V134" s="7"/>
      <c r="W134" s="7"/>
      <c r="X134" s="7"/>
      <c r="Y134" s="7"/>
      <c r="Z134" s="7"/>
    </row>
    <row r="135" spans="1:26" ht="12.75" customHeight="1">
      <c r="A135" s="1062"/>
      <c r="B135" s="1062"/>
      <c r="C135" s="7"/>
      <c r="D135" s="1062"/>
      <c r="E135" s="7"/>
      <c r="F135" s="7"/>
      <c r="G135" s="7"/>
      <c r="H135" s="7"/>
      <c r="I135" s="1062"/>
      <c r="J135" s="1062"/>
      <c r="K135" s="7"/>
      <c r="L135" s="7"/>
      <c r="M135" s="7"/>
      <c r="N135" s="7"/>
      <c r="O135" s="7"/>
      <c r="P135" s="7"/>
      <c r="Q135" s="7"/>
      <c r="R135" s="7"/>
      <c r="S135" s="7"/>
      <c r="T135" s="7"/>
      <c r="U135" s="7"/>
      <c r="V135" s="7"/>
      <c r="W135" s="7"/>
      <c r="X135" s="7"/>
      <c r="Y135" s="7"/>
      <c r="Z135" s="7"/>
    </row>
    <row r="136" spans="1:26" ht="12.75" customHeight="1">
      <c r="A136" s="1062"/>
      <c r="B136" s="1062"/>
      <c r="C136" s="7"/>
      <c r="D136" s="1062"/>
      <c r="E136" s="7"/>
      <c r="F136" s="7"/>
      <c r="G136" s="7"/>
      <c r="H136" s="7"/>
      <c r="I136" s="1062"/>
      <c r="J136" s="1062"/>
      <c r="K136" s="7"/>
      <c r="L136" s="7"/>
      <c r="M136" s="7"/>
      <c r="N136" s="7"/>
      <c r="O136" s="7"/>
      <c r="P136" s="7"/>
      <c r="Q136" s="7"/>
      <c r="R136" s="7"/>
      <c r="S136" s="7"/>
      <c r="T136" s="7"/>
      <c r="U136" s="7"/>
      <c r="V136" s="7"/>
      <c r="W136" s="7"/>
      <c r="X136" s="7"/>
      <c r="Y136" s="7"/>
      <c r="Z136" s="7"/>
    </row>
    <row r="137" spans="1:26" ht="12.75" customHeight="1">
      <c r="A137" s="1062"/>
      <c r="B137" s="1062"/>
      <c r="C137" s="7"/>
      <c r="D137" s="1062"/>
      <c r="E137" s="7"/>
      <c r="F137" s="7"/>
      <c r="G137" s="7"/>
      <c r="H137" s="7"/>
      <c r="I137" s="1062"/>
      <c r="J137" s="1062"/>
      <c r="K137" s="7"/>
      <c r="L137" s="7"/>
      <c r="M137" s="7"/>
      <c r="N137" s="7"/>
      <c r="O137" s="7"/>
      <c r="P137" s="7"/>
      <c r="Q137" s="7"/>
      <c r="R137" s="7"/>
      <c r="S137" s="7"/>
      <c r="T137" s="7"/>
      <c r="U137" s="7"/>
      <c r="V137" s="7"/>
      <c r="W137" s="7"/>
      <c r="X137" s="7"/>
      <c r="Y137" s="7"/>
      <c r="Z137" s="7"/>
    </row>
    <row r="138" spans="1:26" ht="12.75" customHeight="1">
      <c r="A138" s="1062"/>
      <c r="B138" s="1062"/>
      <c r="C138" s="7"/>
      <c r="D138" s="1062"/>
      <c r="E138" s="7"/>
      <c r="F138" s="7"/>
      <c r="G138" s="7"/>
      <c r="H138" s="7"/>
      <c r="I138" s="1062"/>
      <c r="J138" s="1062"/>
      <c r="K138" s="7"/>
      <c r="L138" s="7"/>
      <c r="M138" s="7"/>
      <c r="N138" s="7"/>
      <c r="O138" s="7"/>
      <c r="P138" s="7"/>
      <c r="Q138" s="7"/>
      <c r="R138" s="7"/>
      <c r="S138" s="7"/>
      <c r="T138" s="7"/>
      <c r="U138" s="7"/>
      <c r="V138" s="7"/>
      <c r="W138" s="7"/>
      <c r="X138" s="7"/>
      <c r="Y138" s="7"/>
      <c r="Z138" s="7"/>
    </row>
    <row r="139" spans="1:26" ht="12.75" customHeight="1">
      <c r="A139" s="1062"/>
      <c r="B139" s="1062"/>
      <c r="C139" s="7"/>
      <c r="D139" s="1062"/>
      <c r="E139" s="7"/>
      <c r="F139" s="7"/>
      <c r="G139" s="7"/>
      <c r="H139" s="7"/>
      <c r="I139" s="1062"/>
      <c r="J139" s="1062"/>
      <c r="K139" s="7"/>
      <c r="L139" s="7"/>
      <c r="M139" s="7"/>
      <c r="N139" s="7"/>
      <c r="O139" s="7"/>
      <c r="P139" s="7"/>
      <c r="Q139" s="7"/>
      <c r="R139" s="7"/>
      <c r="S139" s="7"/>
      <c r="T139" s="7"/>
      <c r="U139" s="7"/>
      <c r="V139" s="7"/>
      <c r="W139" s="7"/>
      <c r="X139" s="7"/>
      <c r="Y139" s="7"/>
      <c r="Z139" s="7"/>
    </row>
    <row r="140" spans="1:26" ht="12.75" customHeight="1">
      <c r="A140" s="1062"/>
      <c r="B140" s="1062"/>
      <c r="C140" s="7"/>
      <c r="D140" s="1062"/>
      <c r="E140" s="7"/>
      <c r="F140" s="7"/>
      <c r="G140" s="7"/>
      <c r="H140" s="7"/>
      <c r="I140" s="1062"/>
      <c r="J140" s="1062"/>
      <c r="K140" s="7"/>
      <c r="L140" s="7"/>
      <c r="M140" s="7"/>
      <c r="N140" s="7"/>
      <c r="O140" s="7"/>
      <c r="P140" s="7"/>
      <c r="Q140" s="7"/>
      <c r="R140" s="7"/>
      <c r="S140" s="7"/>
      <c r="T140" s="7"/>
      <c r="U140" s="7"/>
      <c r="V140" s="7"/>
      <c r="W140" s="7"/>
      <c r="X140" s="7"/>
      <c r="Y140" s="7"/>
      <c r="Z140" s="7"/>
    </row>
    <row r="141" spans="1:26" ht="12.75" customHeight="1">
      <c r="A141" s="1062"/>
      <c r="B141" s="1062"/>
      <c r="C141" s="7"/>
      <c r="D141" s="1062"/>
      <c r="E141" s="7"/>
      <c r="F141" s="7"/>
      <c r="G141" s="7"/>
      <c r="H141" s="7"/>
      <c r="I141" s="1062"/>
      <c r="J141" s="1062"/>
      <c r="K141" s="7"/>
      <c r="L141" s="7"/>
      <c r="M141" s="7"/>
      <c r="N141" s="7"/>
      <c r="O141" s="7"/>
      <c r="P141" s="7"/>
      <c r="Q141" s="7"/>
      <c r="R141" s="7"/>
      <c r="S141" s="7"/>
      <c r="T141" s="7"/>
      <c r="U141" s="7"/>
      <c r="V141" s="7"/>
      <c r="W141" s="7"/>
      <c r="X141" s="7"/>
      <c r="Y141" s="7"/>
      <c r="Z141" s="7"/>
    </row>
    <row r="142" spans="1:26" ht="12.75" customHeight="1">
      <c r="A142" s="1062"/>
      <c r="B142" s="1062"/>
      <c r="C142" s="7"/>
      <c r="D142" s="1062"/>
      <c r="E142" s="7"/>
      <c r="F142" s="7"/>
      <c r="G142" s="7"/>
      <c r="H142" s="7"/>
      <c r="I142" s="1062"/>
      <c r="J142" s="1062"/>
      <c r="K142" s="7"/>
      <c r="L142" s="7"/>
      <c r="M142" s="7"/>
      <c r="N142" s="7"/>
      <c r="O142" s="7"/>
      <c r="P142" s="7"/>
      <c r="Q142" s="7"/>
      <c r="R142" s="7"/>
      <c r="S142" s="7"/>
      <c r="T142" s="7"/>
      <c r="U142" s="7"/>
      <c r="V142" s="7"/>
      <c r="W142" s="7"/>
      <c r="X142" s="7"/>
      <c r="Y142" s="7"/>
      <c r="Z142" s="7"/>
    </row>
    <row r="143" spans="1:26" ht="12.75" customHeight="1">
      <c r="A143" s="1062"/>
      <c r="B143" s="1062"/>
      <c r="C143" s="7"/>
      <c r="D143" s="1062"/>
      <c r="E143" s="7"/>
      <c r="F143" s="7"/>
      <c r="G143" s="7"/>
      <c r="H143" s="7"/>
      <c r="I143" s="1062"/>
      <c r="J143" s="1062"/>
      <c r="K143" s="7"/>
      <c r="L143" s="7"/>
      <c r="M143" s="7"/>
      <c r="N143" s="7"/>
      <c r="O143" s="7"/>
      <c r="P143" s="7"/>
      <c r="Q143" s="7"/>
      <c r="R143" s="7"/>
      <c r="S143" s="7"/>
      <c r="T143" s="7"/>
      <c r="U143" s="7"/>
      <c r="V143" s="7"/>
      <c r="W143" s="7"/>
      <c r="X143" s="7"/>
      <c r="Y143" s="7"/>
      <c r="Z143" s="7"/>
    </row>
    <row r="144" spans="1:26" ht="12.75" customHeight="1">
      <c r="A144" s="1062"/>
      <c r="B144" s="1062"/>
      <c r="C144" s="7"/>
      <c r="D144" s="1062"/>
      <c r="E144" s="7"/>
      <c r="F144" s="7"/>
      <c r="G144" s="7"/>
      <c r="H144" s="7"/>
      <c r="I144" s="1062"/>
      <c r="J144" s="1062"/>
      <c r="K144" s="7"/>
      <c r="L144" s="7"/>
      <c r="M144" s="7"/>
      <c r="N144" s="7"/>
      <c r="O144" s="7"/>
      <c r="P144" s="7"/>
      <c r="Q144" s="7"/>
      <c r="R144" s="7"/>
      <c r="S144" s="7"/>
      <c r="T144" s="7"/>
      <c r="U144" s="7"/>
      <c r="V144" s="7"/>
      <c r="W144" s="7"/>
      <c r="X144" s="7"/>
      <c r="Y144" s="7"/>
      <c r="Z144" s="7"/>
    </row>
    <row r="145" spans="1:26" ht="12.75" customHeight="1">
      <c r="A145" s="1062"/>
      <c r="B145" s="1062"/>
      <c r="C145" s="7"/>
      <c r="D145" s="1062"/>
      <c r="E145" s="7"/>
      <c r="F145" s="7"/>
      <c r="G145" s="7"/>
      <c r="H145" s="7"/>
      <c r="I145" s="1062"/>
      <c r="J145" s="1062"/>
      <c r="K145" s="7"/>
      <c r="L145" s="7"/>
      <c r="M145" s="7"/>
      <c r="N145" s="7"/>
      <c r="O145" s="7"/>
      <c r="P145" s="7"/>
      <c r="Q145" s="7"/>
      <c r="R145" s="7"/>
      <c r="S145" s="7"/>
      <c r="T145" s="7"/>
      <c r="U145" s="7"/>
      <c r="V145" s="7"/>
      <c r="W145" s="7"/>
      <c r="X145" s="7"/>
      <c r="Y145" s="7"/>
      <c r="Z145" s="7"/>
    </row>
    <row r="146" spans="1:26" ht="12.75" customHeight="1">
      <c r="A146" s="1062"/>
      <c r="B146" s="1062"/>
      <c r="C146" s="7"/>
      <c r="D146" s="1062"/>
      <c r="E146" s="7"/>
      <c r="F146" s="7"/>
      <c r="G146" s="7"/>
      <c r="H146" s="7"/>
      <c r="I146" s="1062"/>
      <c r="J146" s="1062"/>
      <c r="K146" s="7"/>
      <c r="L146" s="7"/>
      <c r="M146" s="7"/>
      <c r="N146" s="7"/>
      <c r="O146" s="7"/>
      <c r="P146" s="7"/>
      <c r="Q146" s="7"/>
      <c r="R146" s="7"/>
      <c r="S146" s="7"/>
      <c r="T146" s="7"/>
      <c r="U146" s="7"/>
      <c r="V146" s="7"/>
      <c r="W146" s="7"/>
      <c r="X146" s="7"/>
      <c r="Y146" s="7"/>
      <c r="Z146" s="7"/>
    </row>
    <row r="147" spans="1:26" ht="12.75" customHeight="1">
      <c r="A147" s="1062"/>
      <c r="B147" s="1062"/>
      <c r="C147" s="7"/>
      <c r="D147" s="1062"/>
      <c r="E147" s="7"/>
      <c r="F147" s="7"/>
      <c r="G147" s="7"/>
      <c r="H147" s="7"/>
      <c r="I147" s="1062"/>
      <c r="J147" s="1062"/>
      <c r="K147" s="7"/>
      <c r="L147" s="7"/>
      <c r="M147" s="7"/>
      <c r="N147" s="7"/>
      <c r="O147" s="7"/>
      <c r="P147" s="7"/>
      <c r="Q147" s="7"/>
      <c r="R147" s="7"/>
      <c r="S147" s="7"/>
      <c r="T147" s="7"/>
      <c r="U147" s="7"/>
      <c r="V147" s="7"/>
      <c r="W147" s="7"/>
      <c r="X147" s="7"/>
      <c r="Y147" s="7"/>
      <c r="Z147" s="7"/>
    </row>
    <row r="148" spans="1:26" ht="12.75" customHeight="1">
      <c r="A148" s="1062"/>
      <c r="B148" s="1062"/>
      <c r="C148" s="7"/>
      <c r="D148" s="1062"/>
      <c r="E148" s="7"/>
      <c r="F148" s="7"/>
      <c r="G148" s="7"/>
      <c r="H148" s="7"/>
      <c r="I148" s="1062"/>
      <c r="J148" s="1062"/>
      <c r="K148" s="7"/>
      <c r="L148" s="7"/>
      <c r="M148" s="7"/>
      <c r="N148" s="7"/>
      <c r="O148" s="7"/>
      <c r="P148" s="7"/>
      <c r="Q148" s="7"/>
      <c r="R148" s="7"/>
      <c r="S148" s="7"/>
      <c r="T148" s="7"/>
      <c r="U148" s="7"/>
      <c r="V148" s="7"/>
      <c r="W148" s="7"/>
      <c r="X148" s="7"/>
      <c r="Y148" s="7"/>
      <c r="Z148" s="7"/>
    </row>
    <row r="149" spans="1:26" ht="12.75" customHeight="1">
      <c r="A149" s="1062"/>
      <c r="B149" s="1062"/>
      <c r="C149" s="7"/>
      <c r="D149" s="1062"/>
      <c r="E149" s="7"/>
      <c r="F149" s="7"/>
      <c r="G149" s="7"/>
      <c r="H149" s="7"/>
      <c r="I149" s="1062"/>
      <c r="J149" s="1062"/>
      <c r="K149" s="7"/>
      <c r="L149" s="7"/>
      <c r="M149" s="7"/>
      <c r="N149" s="7"/>
      <c r="O149" s="7"/>
      <c r="P149" s="7"/>
      <c r="Q149" s="7"/>
      <c r="R149" s="7"/>
      <c r="S149" s="7"/>
      <c r="T149" s="7"/>
      <c r="U149" s="7"/>
      <c r="V149" s="7"/>
      <c r="W149" s="7"/>
      <c r="X149" s="7"/>
      <c r="Y149" s="7"/>
      <c r="Z149" s="7"/>
    </row>
    <row r="150" spans="1:26" ht="12.75" customHeight="1">
      <c r="A150" s="1062"/>
      <c r="B150" s="1062"/>
      <c r="C150" s="7"/>
      <c r="D150" s="1062"/>
      <c r="E150" s="7"/>
      <c r="F150" s="7"/>
      <c r="G150" s="7"/>
      <c r="H150" s="7"/>
      <c r="I150" s="1062"/>
      <c r="J150" s="1062"/>
      <c r="K150" s="7"/>
      <c r="L150" s="7"/>
      <c r="M150" s="7"/>
      <c r="N150" s="7"/>
      <c r="O150" s="7"/>
      <c r="P150" s="7"/>
      <c r="Q150" s="7"/>
      <c r="R150" s="7"/>
      <c r="S150" s="7"/>
      <c r="T150" s="7"/>
      <c r="U150" s="7"/>
      <c r="V150" s="7"/>
      <c r="W150" s="7"/>
      <c r="X150" s="7"/>
      <c r="Y150" s="7"/>
      <c r="Z150" s="7"/>
    </row>
    <row r="151" spans="1:26" ht="12.75" customHeight="1">
      <c r="A151" s="1062"/>
      <c r="B151" s="1062"/>
      <c r="C151" s="7"/>
      <c r="D151" s="1062"/>
      <c r="E151" s="7"/>
      <c r="F151" s="7"/>
      <c r="G151" s="7"/>
      <c r="H151" s="7"/>
      <c r="I151" s="1062"/>
      <c r="J151" s="1062"/>
      <c r="K151" s="7"/>
      <c r="L151" s="7"/>
      <c r="M151" s="7"/>
      <c r="N151" s="7"/>
      <c r="O151" s="7"/>
      <c r="P151" s="7"/>
      <c r="Q151" s="7"/>
      <c r="R151" s="7"/>
      <c r="S151" s="7"/>
      <c r="T151" s="7"/>
      <c r="U151" s="7"/>
      <c r="V151" s="7"/>
      <c r="W151" s="7"/>
      <c r="X151" s="7"/>
      <c r="Y151" s="7"/>
      <c r="Z151" s="7"/>
    </row>
    <row r="152" spans="1:26" ht="12.75" customHeight="1">
      <c r="A152" s="1062"/>
      <c r="B152" s="1062"/>
      <c r="C152" s="7"/>
      <c r="D152" s="1062"/>
      <c r="E152" s="7"/>
      <c r="F152" s="7"/>
      <c r="G152" s="7"/>
      <c r="H152" s="7"/>
      <c r="I152" s="1062"/>
      <c r="J152" s="1062"/>
      <c r="K152" s="7"/>
      <c r="L152" s="7"/>
      <c r="M152" s="7"/>
      <c r="N152" s="7"/>
      <c r="O152" s="7"/>
      <c r="P152" s="7"/>
      <c r="Q152" s="7"/>
      <c r="R152" s="7"/>
      <c r="S152" s="7"/>
      <c r="T152" s="7"/>
      <c r="U152" s="7"/>
      <c r="V152" s="7"/>
      <c r="W152" s="7"/>
      <c r="X152" s="7"/>
      <c r="Y152" s="7"/>
      <c r="Z152" s="7"/>
    </row>
    <row r="153" spans="1:26" ht="12.75" customHeight="1">
      <c r="A153" s="1062"/>
      <c r="B153" s="1062"/>
      <c r="C153" s="7"/>
      <c r="D153" s="1062"/>
      <c r="E153" s="7"/>
      <c r="F153" s="7"/>
      <c r="G153" s="7"/>
      <c r="H153" s="7"/>
      <c r="I153" s="1062"/>
      <c r="J153" s="1062"/>
      <c r="K153" s="7"/>
      <c r="L153" s="7"/>
      <c r="M153" s="7"/>
      <c r="N153" s="7"/>
      <c r="O153" s="7"/>
      <c r="P153" s="7"/>
      <c r="Q153" s="7"/>
      <c r="R153" s="7"/>
      <c r="S153" s="7"/>
      <c r="T153" s="7"/>
      <c r="U153" s="7"/>
      <c r="V153" s="7"/>
      <c r="W153" s="7"/>
      <c r="X153" s="7"/>
      <c r="Y153" s="7"/>
      <c r="Z153" s="7"/>
    </row>
    <row r="154" spans="1:26" ht="12.75" customHeight="1">
      <c r="A154" s="1062"/>
      <c r="B154" s="1062"/>
      <c r="C154" s="7"/>
      <c r="D154" s="1062"/>
      <c r="E154" s="7"/>
      <c r="F154" s="7"/>
      <c r="G154" s="7"/>
      <c r="H154" s="7"/>
      <c r="I154" s="1062"/>
      <c r="J154" s="1062"/>
      <c r="K154" s="7"/>
      <c r="L154" s="7"/>
      <c r="M154" s="7"/>
      <c r="N154" s="7"/>
      <c r="O154" s="7"/>
      <c r="P154" s="7"/>
      <c r="Q154" s="7"/>
      <c r="R154" s="7"/>
      <c r="S154" s="7"/>
      <c r="T154" s="7"/>
      <c r="U154" s="7"/>
      <c r="V154" s="7"/>
      <c r="W154" s="7"/>
      <c r="X154" s="7"/>
      <c r="Y154" s="7"/>
      <c r="Z154" s="7"/>
    </row>
    <row r="155" spans="1:26" ht="12.75" customHeight="1">
      <c r="A155" s="1062"/>
      <c r="B155" s="1062"/>
      <c r="C155" s="7"/>
      <c r="D155" s="1062"/>
      <c r="E155" s="7"/>
      <c r="F155" s="7"/>
      <c r="G155" s="7"/>
      <c r="H155" s="7"/>
      <c r="I155" s="1062"/>
      <c r="J155" s="1062"/>
      <c r="K155" s="7"/>
      <c r="L155" s="7"/>
      <c r="M155" s="7"/>
      <c r="N155" s="7"/>
      <c r="O155" s="7"/>
      <c r="P155" s="7"/>
      <c r="Q155" s="7"/>
      <c r="R155" s="7"/>
      <c r="S155" s="7"/>
      <c r="T155" s="7"/>
      <c r="U155" s="7"/>
      <c r="V155" s="7"/>
      <c r="W155" s="7"/>
      <c r="X155" s="7"/>
      <c r="Y155" s="7"/>
      <c r="Z155" s="7"/>
    </row>
    <row r="156" spans="1:26" ht="12.75" customHeight="1">
      <c r="A156" s="1062"/>
      <c r="B156" s="1062"/>
      <c r="C156" s="7"/>
      <c r="D156" s="1062"/>
      <c r="E156" s="7"/>
      <c r="F156" s="7"/>
      <c r="G156" s="7"/>
      <c r="H156" s="7"/>
      <c r="I156" s="1062"/>
      <c r="J156" s="1062"/>
      <c r="K156" s="7"/>
      <c r="L156" s="7"/>
      <c r="M156" s="7"/>
      <c r="N156" s="7"/>
      <c r="O156" s="7"/>
      <c r="P156" s="7"/>
      <c r="Q156" s="7"/>
      <c r="R156" s="7"/>
      <c r="S156" s="7"/>
      <c r="T156" s="7"/>
      <c r="U156" s="7"/>
      <c r="V156" s="7"/>
      <c r="W156" s="7"/>
      <c r="X156" s="7"/>
      <c r="Y156" s="7"/>
      <c r="Z156" s="7"/>
    </row>
    <row r="157" spans="1:26" ht="12.75" customHeight="1">
      <c r="A157" s="1062"/>
      <c r="B157" s="1062"/>
      <c r="C157" s="7"/>
      <c r="D157" s="1062"/>
      <c r="E157" s="7"/>
      <c r="F157" s="7"/>
      <c r="G157" s="7"/>
      <c r="H157" s="7"/>
      <c r="I157" s="1062"/>
      <c r="J157" s="1062"/>
      <c r="K157" s="7"/>
      <c r="L157" s="7"/>
      <c r="M157" s="7"/>
      <c r="N157" s="7"/>
      <c r="O157" s="7"/>
      <c r="P157" s="7"/>
      <c r="Q157" s="7"/>
      <c r="R157" s="7"/>
      <c r="S157" s="7"/>
      <c r="T157" s="7"/>
      <c r="U157" s="7"/>
      <c r="V157" s="7"/>
      <c r="W157" s="7"/>
      <c r="X157" s="7"/>
      <c r="Y157" s="7"/>
      <c r="Z157" s="7"/>
    </row>
    <row r="158" spans="1:26" ht="12.75" customHeight="1">
      <c r="A158" s="1062"/>
      <c r="B158" s="1062"/>
      <c r="C158" s="7"/>
      <c r="D158" s="1062"/>
      <c r="E158" s="7"/>
      <c r="F158" s="7"/>
      <c r="G158" s="7"/>
      <c r="H158" s="7"/>
      <c r="I158" s="1062"/>
      <c r="J158" s="1062"/>
      <c r="K158" s="7"/>
      <c r="L158" s="7"/>
      <c r="M158" s="7"/>
      <c r="N158" s="7"/>
      <c r="O158" s="7"/>
      <c r="P158" s="7"/>
      <c r="Q158" s="7"/>
      <c r="R158" s="7"/>
      <c r="S158" s="7"/>
      <c r="T158" s="7"/>
      <c r="U158" s="7"/>
      <c r="V158" s="7"/>
      <c r="W158" s="7"/>
      <c r="X158" s="7"/>
      <c r="Y158" s="7"/>
      <c r="Z158" s="7"/>
    </row>
    <row r="159" spans="1:26" ht="12.75" customHeight="1">
      <c r="A159" s="1062"/>
      <c r="B159" s="1062"/>
      <c r="C159" s="7"/>
      <c r="D159" s="1062"/>
      <c r="E159" s="7"/>
      <c r="F159" s="7"/>
      <c r="G159" s="7"/>
      <c r="H159" s="7"/>
      <c r="I159" s="1062"/>
      <c r="J159" s="1062"/>
      <c r="K159" s="7"/>
      <c r="L159" s="7"/>
      <c r="M159" s="7"/>
      <c r="N159" s="7"/>
      <c r="O159" s="7"/>
      <c r="P159" s="7"/>
      <c r="Q159" s="7"/>
      <c r="R159" s="7"/>
      <c r="S159" s="7"/>
      <c r="T159" s="7"/>
      <c r="U159" s="7"/>
      <c r="V159" s="7"/>
      <c r="W159" s="7"/>
      <c r="X159" s="7"/>
      <c r="Y159" s="7"/>
      <c r="Z159" s="7"/>
    </row>
    <row r="160" spans="1:26" ht="12.75" customHeight="1">
      <c r="A160" s="1062"/>
      <c r="B160" s="1062"/>
      <c r="C160" s="7"/>
      <c r="D160" s="1062"/>
      <c r="E160" s="7"/>
      <c r="F160" s="7"/>
      <c r="G160" s="7"/>
      <c r="H160" s="7"/>
      <c r="I160" s="1062"/>
      <c r="J160" s="1062"/>
      <c r="K160" s="7"/>
      <c r="L160" s="7"/>
      <c r="M160" s="7"/>
      <c r="N160" s="7"/>
      <c r="O160" s="7"/>
      <c r="P160" s="7"/>
      <c r="Q160" s="7"/>
      <c r="R160" s="7"/>
      <c r="S160" s="7"/>
      <c r="T160" s="7"/>
      <c r="U160" s="7"/>
      <c r="V160" s="7"/>
      <c r="W160" s="7"/>
      <c r="X160" s="7"/>
      <c r="Y160" s="7"/>
      <c r="Z160" s="7"/>
    </row>
    <row r="161" spans="1:26" ht="12.75" customHeight="1">
      <c r="A161" s="1062"/>
      <c r="B161" s="1062"/>
      <c r="C161" s="7"/>
      <c r="D161" s="1062"/>
      <c r="E161" s="7"/>
      <c r="F161" s="7"/>
      <c r="G161" s="7"/>
      <c r="H161" s="7"/>
      <c r="I161" s="1062"/>
      <c r="J161" s="1062"/>
      <c r="K161" s="7"/>
      <c r="L161" s="7"/>
      <c r="M161" s="7"/>
      <c r="N161" s="7"/>
      <c r="O161" s="7"/>
      <c r="P161" s="7"/>
      <c r="Q161" s="7"/>
      <c r="R161" s="7"/>
      <c r="S161" s="7"/>
      <c r="T161" s="7"/>
      <c r="U161" s="7"/>
      <c r="V161" s="7"/>
      <c r="W161" s="7"/>
      <c r="X161" s="7"/>
      <c r="Y161" s="7"/>
      <c r="Z161" s="7"/>
    </row>
    <row r="162" spans="1:26" ht="12.75" customHeight="1">
      <c r="A162" s="1062"/>
      <c r="B162" s="1062"/>
      <c r="C162" s="7"/>
      <c r="D162" s="1062"/>
      <c r="E162" s="7"/>
      <c r="F162" s="7"/>
      <c r="G162" s="7"/>
      <c r="H162" s="7"/>
      <c r="I162" s="1062"/>
      <c r="J162" s="1062"/>
      <c r="K162" s="7"/>
      <c r="L162" s="7"/>
      <c r="M162" s="7"/>
      <c r="N162" s="7"/>
      <c r="O162" s="7"/>
      <c r="P162" s="7"/>
      <c r="Q162" s="7"/>
      <c r="R162" s="7"/>
      <c r="S162" s="7"/>
      <c r="T162" s="7"/>
      <c r="U162" s="7"/>
      <c r="V162" s="7"/>
      <c r="W162" s="7"/>
      <c r="X162" s="7"/>
      <c r="Y162" s="7"/>
      <c r="Z162" s="7"/>
    </row>
    <row r="163" spans="1:26" ht="12.75" customHeight="1">
      <c r="A163" s="1062"/>
      <c r="B163" s="1062"/>
      <c r="C163" s="7"/>
      <c r="D163" s="1062"/>
      <c r="E163" s="7"/>
      <c r="F163" s="7"/>
      <c r="G163" s="7"/>
      <c r="H163" s="7"/>
      <c r="I163" s="1062"/>
      <c r="J163" s="1062"/>
      <c r="K163" s="7"/>
      <c r="L163" s="7"/>
      <c r="M163" s="7"/>
      <c r="N163" s="7"/>
      <c r="O163" s="7"/>
      <c r="P163" s="7"/>
      <c r="Q163" s="7"/>
      <c r="R163" s="7"/>
      <c r="S163" s="7"/>
      <c r="T163" s="7"/>
      <c r="U163" s="7"/>
      <c r="V163" s="7"/>
      <c r="W163" s="7"/>
      <c r="X163" s="7"/>
      <c r="Y163" s="7"/>
      <c r="Z163" s="7"/>
    </row>
    <row r="164" spans="1:26" ht="12.75" customHeight="1">
      <c r="A164" s="1062"/>
      <c r="B164" s="1062"/>
      <c r="C164" s="7"/>
      <c r="D164" s="1062"/>
      <c r="E164" s="7"/>
      <c r="F164" s="7"/>
      <c r="G164" s="7"/>
      <c r="H164" s="7"/>
      <c r="I164" s="1062"/>
      <c r="J164" s="1062"/>
      <c r="K164" s="7"/>
      <c r="L164" s="7"/>
      <c r="M164" s="7"/>
      <c r="N164" s="7"/>
      <c r="O164" s="7"/>
      <c r="P164" s="7"/>
      <c r="Q164" s="7"/>
      <c r="R164" s="7"/>
      <c r="S164" s="7"/>
      <c r="T164" s="7"/>
      <c r="U164" s="7"/>
      <c r="V164" s="7"/>
      <c r="W164" s="7"/>
      <c r="X164" s="7"/>
      <c r="Y164" s="7"/>
      <c r="Z164" s="7"/>
    </row>
    <row r="165" spans="1:26" ht="12.75" customHeight="1">
      <c r="A165" s="1062"/>
      <c r="B165" s="1062"/>
      <c r="C165" s="7"/>
      <c r="D165" s="1062"/>
      <c r="E165" s="7"/>
      <c r="F165" s="7"/>
      <c r="G165" s="7"/>
      <c r="H165" s="7"/>
      <c r="I165" s="1062"/>
      <c r="J165" s="1062"/>
      <c r="K165" s="7"/>
      <c r="L165" s="7"/>
      <c r="M165" s="7"/>
      <c r="N165" s="7"/>
      <c r="O165" s="7"/>
      <c r="P165" s="7"/>
      <c r="Q165" s="7"/>
      <c r="R165" s="7"/>
      <c r="S165" s="7"/>
      <c r="T165" s="7"/>
      <c r="U165" s="7"/>
      <c r="V165" s="7"/>
      <c r="W165" s="7"/>
      <c r="X165" s="7"/>
      <c r="Y165" s="7"/>
      <c r="Z165" s="7"/>
    </row>
    <row r="166" spans="1:26" ht="12.75" customHeight="1">
      <c r="A166" s="1062"/>
      <c r="B166" s="1062"/>
      <c r="C166" s="7"/>
      <c r="D166" s="1062"/>
      <c r="E166" s="7"/>
      <c r="F166" s="7"/>
      <c r="G166" s="7"/>
      <c r="H166" s="7"/>
      <c r="I166" s="1062"/>
      <c r="J166" s="1062"/>
      <c r="K166" s="7"/>
      <c r="L166" s="7"/>
      <c r="M166" s="7"/>
      <c r="N166" s="7"/>
      <c r="O166" s="7"/>
      <c r="P166" s="7"/>
      <c r="Q166" s="7"/>
      <c r="R166" s="7"/>
      <c r="S166" s="7"/>
      <c r="T166" s="7"/>
      <c r="U166" s="7"/>
      <c r="V166" s="7"/>
      <c r="W166" s="7"/>
      <c r="X166" s="7"/>
      <c r="Y166" s="7"/>
      <c r="Z166" s="7"/>
    </row>
    <row r="167" spans="1:26" ht="12.75" customHeight="1">
      <c r="A167" s="1062"/>
      <c r="B167" s="1062"/>
      <c r="C167" s="7"/>
      <c r="D167" s="1062"/>
      <c r="E167" s="7"/>
      <c r="F167" s="7"/>
      <c r="G167" s="7"/>
      <c r="H167" s="7"/>
      <c r="I167" s="1062"/>
      <c r="J167" s="1062"/>
      <c r="K167" s="7"/>
      <c r="L167" s="7"/>
      <c r="M167" s="7"/>
      <c r="N167" s="7"/>
      <c r="O167" s="7"/>
      <c r="P167" s="7"/>
      <c r="Q167" s="7"/>
      <c r="R167" s="7"/>
      <c r="S167" s="7"/>
      <c r="T167" s="7"/>
      <c r="U167" s="7"/>
      <c r="V167" s="7"/>
      <c r="W167" s="7"/>
      <c r="X167" s="7"/>
      <c r="Y167" s="7"/>
      <c r="Z167" s="7"/>
    </row>
    <row r="168" spans="1:26" ht="12.75" customHeight="1">
      <c r="A168" s="1062"/>
      <c r="B168" s="1062"/>
      <c r="C168" s="7"/>
      <c r="D168" s="1062"/>
      <c r="E168" s="7"/>
      <c r="F168" s="7"/>
      <c r="G168" s="7"/>
      <c r="H168" s="7"/>
      <c r="I168" s="1062"/>
      <c r="J168" s="1062"/>
      <c r="K168" s="7"/>
      <c r="L168" s="7"/>
      <c r="M168" s="7"/>
      <c r="N168" s="7"/>
      <c r="O168" s="7"/>
      <c r="P168" s="7"/>
      <c r="Q168" s="7"/>
      <c r="R168" s="7"/>
      <c r="S168" s="7"/>
      <c r="T168" s="7"/>
      <c r="U168" s="7"/>
      <c r="V168" s="7"/>
      <c r="W168" s="7"/>
      <c r="X168" s="7"/>
      <c r="Y168" s="7"/>
      <c r="Z168" s="7"/>
    </row>
    <row r="169" spans="1:26" ht="12.75" customHeight="1">
      <c r="A169" s="1062"/>
      <c r="B169" s="1062"/>
      <c r="C169" s="7"/>
      <c r="D169" s="1062"/>
      <c r="E169" s="7"/>
      <c r="F169" s="7"/>
      <c r="G169" s="7"/>
      <c r="H169" s="7"/>
      <c r="I169" s="1062"/>
      <c r="J169" s="1062"/>
      <c r="K169" s="7"/>
      <c r="L169" s="7"/>
      <c r="M169" s="7"/>
      <c r="N169" s="7"/>
      <c r="O169" s="7"/>
      <c r="P169" s="7"/>
      <c r="Q169" s="7"/>
      <c r="R169" s="7"/>
      <c r="S169" s="7"/>
      <c r="T169" s="7"/>
      <c r="U169" s="7"/>
      <c r="V169" s="7"/>
      <c r="W169" s="7"/>
      <c r="X169" s="7"/>
      <c r="Y169" s="7"/>
      <c r="Z169" s="7"/>
    </row>
    <row r="170" spans="1:26" ht="12.75" customHeight="1">
      <c r="A170" s="1062"/>
      <c r="B170" s="1062"/>
      <c r="C170" s="7"/>
      <c r="D170" s="1062"/>
      <c r="E170" s="7"/>
      <c r="F170" s="7"/>
      <c r="G170" s="7"/>
      <c r="H170" s="7"/>
      <c r="I170" s="1062"/>
      <c r="J170" s="1062"/>
      <c r="K170" s="7"/>
      <c r="L170" s="7"/>
      <c r="M170" s="7"/>
      <c r="N170" s="7"/>
      <c r="O170" s="7"/>
      <c r="P170" s="7"/>
      <c r="Q170" s="7"/>
      <c r="R170" s="7"/>
      <c r="S170" s="7"/>
      <c r="T170" s="7"/>
      <c r="U170" s="7"/>
      <c r="V170" s="7"/>
      <c r="W170" s="7"/>
      <c r="X170" s="7"/>
      <c r="Y170" s="7"/>
      <c r="Z170" s="7"/>
    </row>
    <row r="171" spans="1:26" ht="12.75" customHeight="1">
      <c r="A171" s="1062"/>
      <c r="B171" s="1062"/>
      <c r="C171" s="7"/>
      <c r="D171" s="1062"/>
      <c r="E171" s="7"/>
      <c r="F171" s="7"/>
      <c r="G171" s="7"/>
      <c r="H171" s="7"/>
      <c r="I171" s="1062"/>
      <c r="J171" s="1062"/>
      <c r="K171" s="7"/>
      <c r="L171" s="7"/>
      <c r="M171" s="7"/>
      <c r="N171" s="7"/>
      <c r="O171" s="7"/>
      <c r="P171" s="7"/>
      <c r="Q171" s="7"/>
      <c r="R171" s="7"/>
      <c r="S171" s="7"/>
      <c r="T171" s="7"/>
      <c r="U171" s="7"/>
      <c r="V171" s="7"/>
      <c r="W171" s="7"/>
      <c r="X171" s="7"/>
      <c r="Y171" s="7"/>
      <c r="Z171" s="7"/>
    </row>
    <row r="172" spans="1:26" ht="12.75" customHeight="1">
      <c r="A172" s="1062"/>
      <c r="B172" s="1062"/>
      <c r="C172" s="7"/>
      <c r="D172" s="1062"/>
      <c r="E172" s="7"/>
      <c r="F172" s="7"/>
      <c r="G172" s="7"/>
      <c r="H172" s="7"/>
      <c r="I172" s="1062"/>
      <c r="J172" s="1062"/>
      <c r="K172" s="7"/>
      <c r="L172" s="7"/>
      <c r="M172" s="7"/>
      <c r="N172" s="7"/>
      <c r="O172" s="7"/>
      <c r="P172" s="7"/>
      <c r="Q172" s="7"/>
      <c r="R172" s="7"/>
      <c r="S172" s="7"/>
      <c r="T172" s="7"/>
      <c r="U172" s="7"/>
      <c r="V172" s="7"/>
      <c r="W172" s="7"/>
      <c r="X172" s="7"/>
      <c r="Y172" s="7"/>
      <c r="Z172" s="7"/>
    </row>
    <row r="173" spans="1:26" ht="12.75" customHeight="1">
      <c r="A173" s="1062"/>
      <c r="B173" s="1062"/>
      <c r="C173" s="7"/>
      <c r="D173" s="1062"/>
      <c r="E173" s="7"/>
      <c r="F173" s="7"/>
      <c r="G173" s="7"/>
      <c r="H173" s="7"/>
      <c r="I173" s="1062"/>
      <c r="J173" s="1062"/>
      <c r="K173" s="7"/>
      <c r="L173" s="7"/>
      <c r="M173" s="7"/>
      <c r="N173" s="7"/>
      <c r="O173" s="7"/>
      <c r="P173" s="7"/>
      <c r="Q173" s="7"/>
      <c r="R173" s="7"/>
      <c r="S173" s="7"/>
      <c r="T173" s="7"/>
      <c r="U173" s="7"/>
      <c r="V173" s="7"/>
      <c r="W173" s="7"/>
      <c r="X173" s="7"/>
      <c r="Y173" s="7"/>
      <c r="Z173" s="7"/>
    </row>
    <row r="174" spans="1:26" ht="12.75" customHeight="1">
      <c r="A174" s="1062"/>
      <c r="B174" s="1062"/>
      <c r="C174" s="7"/>
      <c r="D174" s="1062"/>
      <c r="E174" s="7"/>
      <c r="F174" s="7"/>
      <c r="G174" s="7"/>
      <c r="H174" s="7"/>
      <c r="I174" s="1062"/>
      <c r="J174" s="1062"/>
      <c r="K174" s="7"/>
      <c r="L174" s="7"/>
      <c r="M174" s="7"/>
      <c r="N174" s="7"/>
      <c r="O174" s="7"/>
      <c r="P174" s="7"/>
      <c r="Q174" s="7"/>
      <c r="R174" s="7"/>
      <c r="S174" s="7"/>
      <c r="T174" s="7"/>
      <c r="U174" s="7"/>
      <c r="V174" s="7"/>
      <c r="W174" s="7"/>
      <c r="X174" s="7"/>
      <c r="Y174" s="7"/>
      <c r="Z174" s="7"/>
    </row>
    <row r="175" spans="1:26" ht="12.75" customHeight="1">
      <c r="A175" s="1062"/>
      <c r="B175" s="1062"/>
      <c r="C175" s="7"/>
      <c r="D175" s="1062"/>
      <c r="E175" s="7"/>
      <c r="F175" s="7"/>
      <c r="G175" s="7"/>
      <c r="H175" s="7"/>
      <c r="I175" s="1062"/>
      <c r="J175" s="1062"/>
      <c r="K175" s="7"/>
      <c r="L175" s="7"/>
      <c r="M175" s="7"/>
      <c r="N175" s="7"/>
      <c r="O175" s="7"/>
      <c r="P175" s="7"/>
      <c r="Q175" s="7"/>
      <c r="R175" s="7"/>
      <c r="S175" s="7"/>
      <c r="T175" s="7"/>
      <c r="U175" s="7"/>
      <c r="V175" s="7"/>
      <c r="W175" s="7"/>
      <c r="X175" s="7"/>
      <c r="Y175" s="7"/>
      <c r="Z175" s="7"/>
    </row>
    <row r="176" spans="1:26" ht="12.75" customHeight="1">
      <c r="A176" s="1062"/>
      <c r="B176" s="1062"/>
      <c r="C176" s="7"/>
      <c r="D176" s="1062"/>
      <c r="E176" s="7"/>
      <c r="F176" s="7"/>
      <c r="G176" s="7"/>
      <c r="H176" s="7"/>
      <c r="I176" s="1062"/>
      <c r="J176" s="1062"/>
      <c r="K176" s="7"/>
      <c r="L176" s="7"/>
      <c r="M176" s="7"/>
      <c r="N176" s="7"/>
      <c r="O176" s="7"/>
      <c r="P176" s="7"/>
      <c r="Q176" s="7"/>
      <c r="R176" s="7"/>
      <c r="S176" s="7"/>
      <c r="T176" s="7"/>
      <c r="U176" s="7"/>
      <c r="V176" s="7"/>
      <c r="W176" s="7"/>
      <c r="X176" s="7"/>
      <c r="Y176" s="7"/>
      <c r="Z176" s="7"/>
    </row>
    <row r="177" spans="1:26" ht="12.75" customHeight="1">
      <c r="A177" s="1062"/>
      <c r="B177" s="1062"/>
      <c r="C177" s="7"/>
      <c r="D177" s="1062"/>
      <c r="E177" s="7"/>
      <c r="F177" s="7"/>
      <c r="G177" s="7"/>
      <c r="H177" s="7"/>
      <c r="I177" s="1062"/>
      <c r="J177" s="1062"/>
      <c r="K177" s="7"/>
      <c r="L177" s="7"/>
      <c r="M177" s="7"/>
      <c r="N177" s="7"/>
      <c r="O177" s="7"/>
      <c r="P177" s="7"/>
      <c r="Q177" s="7"/>
      <c r="R177" s="7"/>
      <c r="S177" s="7"/>
      <c r="T177" s="7"/>
      <c r="U177" s="7"/>
      <c r="V177" s="7"/>
      <c r="W177" s="7"/>
      <c r="X177" s="7"/>
      <c r="Y177" s="7"/>
      <c r="Z177" s="7"/>
    </row>
    <row r="178" spans="1:26" ht="12.75" customHeight="1">
      <c r="A178" s="1062"/>
      <c r="B178" s="1062"/>
      <c r="C178" s="7"/>
      <c r="D178" s="1062"/>
      <c r="E178" s="7"/>
      <c r="F178" s="7"/>
      <c r="G178" s="7"/>
      <c r="H178" s="7"/>
      <c r="I178" s="1062"/>
      <c r="J178" s="1062"/>
      <c r="K178" s="7"/>
      <c r="L178" s="7"/>
      <c r="M178" s="7"/>
      <c r="N178" s="7"/>
      <c r="O178" s="7"/>
      <c r="P178" s="7"/>
      <c r="Q178" s="7"/>
      <c r="R178" s="7"/>
      <c r="S178" s="7"/>
      <c r="T178" s="7"/>
      <c r="U178" s="7"/>
      <c r="V178" s="7"/>
      <c r="W178" s="7"/>
      <c r="X178" s="7"/>
      <c r="Y178" s="7"/>
      <c r="Z178" s="7"/>
    </row>
    <row r="179" spans="1:26" ht="12.75" customHeight="1">
      <c r="A179" s="1062"/>
      <c r="B179" s="1062"/>
      <c r="C179" s="7"/>
      <c r="D179" s="1062"/>
      <c r="E179" s="7"/>
      <c r="F179" s="7"/>
      <c r="G179" s="7"/>
      <c r="H179" s="7"/>
      <c r="I179" s="1062"/>
      <c r="J179" s="1062"/>
      <c r="K179" s="7"/>
      <c r="L179" s="7"/>
      <c r="M179" s="7"/>
      <c r="N179" s="7"/>
      <c r="O179" s="7"/>
      <c r="P179" s="7"/>
      <c r="Q179" s="7"/>
      <c r="R179" s="7"/>
      <c r="S179" s="7"/>
      <c r="T179" s="7"/>
      <c r="U179" s="7"/>
      <c r="V179" s="7"/>
      <c r="W179" s="7"/>
      <c r="X179" s="7"/>
      <c r="Y179" s="7"/>
      <c r="Z179" s="7"/>
    </row>
    <row r="180" spans="1:26" ht="12.75" customHeight="1">
      <c r="A180" s="1062"/>
      <c r="B180" s="1062"/>
      <c r="C180" s="7"/>
      <c r="D180" s="1062"/>
      <c r="E180" s="7"/>
      <c r="F180" s="7"/>
      <c r="G180" s="7"/>
      <c r="H180" s="7"/>
      <c r="I180" s="1062"/>
      <c r="J180" s="1062"/>
      <c r="K180" s="7"/>
      <c r="L180" s="7"/>
      <c r="M180" s="7"/>
      <c r="N180" s="7"/>
      <c r="O180" s="7"/>
      <c r="P180" s="7"/>
      <c r="Q180" s="7"/>
      <c r="R180" s="7"/>
      <c r="S180" s="7"/>
      <c r="T180" s="7"/>
      <c r="U180" s="7"/>
      <c r="V180" s="7"/>
      <c r="W180" s="7"/>
      <c r="X180" s="7"/>
      <c r="Y180" s="7"/>
      <c r="Z180" s="7"/>
    </row>
    <row r="181" spans="1:26" ht="12.75" customHeight="1">
      <c r="A181" s="1062"/>
      <c r="B181" s="1062"/>
      <c r="C181" s="7"/>
      <c r="D181" s="1062"/>
      <c r="E181" s="7"/>
      <c r="F181" s="7"/>
      <c r="G181" s="7"/>
      <c r="H181" s="7"/>
      <c r="I181" s="1062"/>
      <c r="J181" s="1062"/>
      <c r="K181" s="7"/>
      <c r="L181" s="7"/>
      <c r="M181" s="7"/>
      <c r="N181" s="7"/>
      <c r="O181" s="7"/>
      <c r="P181" s="7"/>
      <c r="Q181" s="7"/>
      <c r="R181" s="7"/>
      <c r="S181" s="7"/>
      <c r="T181" s="7"/>
      <c r="U181" s="7"/>
      <c r="V181" s="7"/>
      <c r="W181" s="7"/>
      <c r="X181" s="7"/>
      <c r="Y181" s="7"/>
      <c r="Z181" s="7"/>
    </row>
    <row r="182" spans="1:26" ht="12.75" customHeight="1">
      <c r="A182" s="1062"/>
      <c r="B182" s="1062"/>
      <c r="C182" s="7"/>
      <c r="D182" s="1062"/>
      <c r="E182" s="7"/>
      <c r="F182" s="7"/>
      <c r="G182" s="7"/>
      <c r="H182" s="7"/>
      <c r="I182" s="1062"/>
      <c r="J182" s="1062"/>
      <c r="K182" s="7"/>
      <c r="L182" s="7"/>
      <c r="M182" s="7"/>
      <c r="N182" s="7"/>
      <c r="O182" s="7"/>
      <c r="P182" s="7"/>
      <c r="Q182" s="7"/>
      <c r="R182" s="7"/>
      <c r="S182" s="7"/>
      <c r="T182" s="7"/>
      <c r="U182" s="7"/>
      <c r="V182" s="7"/>
      <c r="W182" s="7"/>
      <c r="X182" s="7"/>
      <c r="Y182" s="7"/>
      <c r="Z182" s="7"/>
    </row>
    <row r="183" spans="1:26" ht="12.75" customHeight="1">
      <c r="A183" s="1062"/>
      <c r="B183" s="1062"/>
      <c r="C183" s="7"/>
      <c r="D183" s="1062"/>
      <c r="E183" s="7"/>
      <c r="F183" s="7"/>
      <c r="G183" s="7"/>
      <c r="H183" s="7"/>
      <c r="I183" s="1062"/>
      <c r="J183" s="1062"/>
      <c r="K183" s="7"/>
      <c r="L183" s="7"/>
      <c r="M183" s="7"/>
      <c r="N183" s="7"/>
      <c r="O183" s="7"/>
      <c r="P183" s="7"/>
      <c r="Q183" s="7"/>
      <c r="R183" s="7"/>
      <c r="S183" s="7"/>
      <c r="T183" s="7"/>
      <c r="U183" s="7"/>
      <c r="V183" s="7"/>
      <c r="W183" s="7"/>
      <c r="X183" s="7"/>
      <c r="Y183" s="7"/>
      <c r="Z183" s="7"/>
    </row>
    <row r="184" spans="1:26" ht="12.75" customHeight="1">
      <c r="A184" s="1062"/>
      <c r="B184" s="1062"/>
      <c r="C184" s="7"/>
      <c r="D184" s="1062"/>
      <c r="E184" s="7"/>
      <c r="F184" s="7"/>
      <c r="G184" s="7"/>
      <c r="H184" s="7"/>
      <c r="I184" s="1062"/>
      <c r="J184" s="1062"/>
      <c r="K184" s="7"/>
      <c r="L184" s="7"/>
      <c r="M184" s="7"/>
      <c r="N184" s="7"/>
      <c r="O184" s="7"/>
      <c r="P184" s="7"/>
      <c r="Q184" s="7"/>
      <c r="R184" s="7"/>
      <c r="S184" s="7"/>
      <c r="T184" s="7"/>
      <c r="U184" s="7"/>
      <c r="V184" s="7"/>
      <c r="W184" s="7"/>
      <c r="X184" s="7"/>
      <c r="Y184" s="7"/>
      <c r="Z184" s="7"/>
    </row>
    <row r="185" spans="1:26" ht="12.75" customHeight="1">
      <c r="A185" s="1062"/>
      <c r="B185" s="1062"/>
      <c r="C185" s="7"/>
      <c r="D185" s="1062"/>
      <c r="E185" s="7"/>
      <c r="F185" s="7"/>
      <c r="G185" s="7"/>
      <c r="H185" s="7"/>
      <c r="I185" s="1062"/>
      <c r="J185" s="1062"/>
      <c r="K185" s="7"/>
      <c r="L185" s="7"/>
      <c r="M185" s="7"/>
      <c r="N185" s="7"/>
      <c r="O185" s="7"/>
      <c r="P185" s="7"/>
      <c r="Q185" s="7"/>
      <c r="R185" s="7"/>
      <c r="S185" s="7"/>
      <c r="T185" s="7"/>
      <c r="U185" s="7"/>
      <c r="V185" s="7"/>
      <c r="W185" s="7"/>
      <c r="X185" s="7"/>
      <c r="Y185" s="7"/>
      <c r="Z185" s="7"/>
    </row>
    <row r="186" spans="1:26" ht="12.75" customHeight="1">
      <c r="A186" s="1062"/>
      <c r="B186" s="1062"/>
      <c r="C186" s="7"/>
      <c r="D186" s="1062"/>
      <c r="E186" s="7"/>
      <c r="F186" s="7"/>
      <c r="G186" s="7"/>
      <c r="H186" s="7"/>
      <c r="I186" s="1062"/>
      <c r="J186" s="1062"/>
      <c r="K186" s="7"/>
      <c r="L186" s="7"/>
      <c r="M186" s="7"/>
      <c r="N186" s="7"/>
      <c r="O186" s="7"/>
      <c r="P186" s="7"/>
      <c r="Q186" s="7"/>
      <c r="R186" s="7"/>
      <c r="S186" s="7"/>
      <c r="T186" s="7"/>
      <c r="U186" s="7"/>
      <c r="V186" s="7"/>
      <c r="W186" s="7"/>
      <c r="X186" s="7"/>
      <c r="Y186" s="7"/>
      <c r="Z186" s="7"/>
    </row>
    <row r="187" spans="1:26" ht="12.75" customHeight="1">
      <c r="A187" s="1062"/>
      <c r="B187" s="1062"/>
      <c r="C187" s="7"/>
      <c r="D187" s="1062"/>
      <c r="E187" s="7"/>
      <c r="F187" s="7"/>
      <c r="G187" s="7"/>
      <c r="H187" s="7"/>
      <c r="I187" s="1062"/>
      <c r="J187" s="1062"/>
      <c r="K187" s="7"/>
      <c r="L187" s="7"/>
      <c r="M187" s="7"/>
      <c r="N187" s="7"/>
      <c r="O187" s="7"/>
      <c r="P187" s="7"/>
      <c r="Q187" s="7"/>
      <c r="R187" s="7"/>
      <c r="S187" s="7"/>
      <c r="T187" s="7"/>
      <c r="U187" s="7"/>
      <c r="V187" s="7"/>
      <c r="W187" s="7"/>
      <c r="X187" s="7"/>
      <c r="Y187" s="7"/>
      <c r="Z187" s="7"/>
    </row>
    <row r="188" spans="1:26" ht="12.75" customHeight="1">
      <c r="A188" s="1062"/>
      <c r="B188" s="1062"/>
      <c r="C188" s="7"/>
      <c r="D188" s="1062"/>
      <c r="E188" s="7"/>
      <c r="F188" s="7"/>
      <c r="G188" s="7"/>
      <c r="H188" s="7"/>
      <c r="I188" s="1062"/>
      <c r="J188" s="1062"/>
      <c r="K188" s="7"/>
      <c r="L188" s="7"/>
      <c r="M188" s="7"/>
      <c r="N188" s="7"/>
      <c r="O188" s="7"/>
      <c r="P188" s="7"/>
      <c r="Q188" s="7"/>
      <c r="R188" s="7"/>
      <c r="S188" s="7"/>
      <c r="T188" s="7"/>
      <c r="U188" s="7"/>
      <c r="V188" s="7"/>
      <c r="W188" s="7"/>
      <c r="X188" s="7"/>
      <c r="Y188" s="7"/>
      <c r="Z188" s="7"/>
    </row>
    <row r="189" spans="1:26" ht="12.75" customHeight="1">
      <c r="A189" s="1062"/>
      <c r="B189" s="1062"/>
      <c r="C189" s="7"/>
      <c r="D189" s="1062"/>
      <c r="E189" s="7"/>
      <c r="F189" s="7"/>
      <c r="G189" s="7"/>
      <c r="H189" s="7"/>
      <c r="I189" s="1062"/>
      <c r="J189" s="1062"/>
      <c r="K189" s="7"/>
      <c r="L189" s="7"/>
      <c r="M189" s="7"/>
      <c r="N189" s="7"/>
      <c r="O189" s="7"/>
      <c r="P189" s="7"/>
      <c r="Q189" s="7"/>
      <c r="R189" s="7"/>
      <c r="S189" s="7"/>
      <c r="T189" s="7"/>
      <c r="U189" s="7"/>
      <c r="V189" s="7"/>
      <c r="W189" s="7"/>
      <c r="X189" s="7"/>
      <c r="Y189" s="7"/>
      <c r="Z189" s="7"/>
    </row>
    <row r="190" spans="1:26" ht="12.75" customHeight="1">
      <c r="A190" s="1062"/>
      <c r="B190" s="1062"/>
      <c r="C190" s="7"/>
      <c r="D190" s="1062"/>
      <c r="E190" s="7"/>
      <c r="F190" s="7"/>
      <c r="G190" s="7"/>
      <c r="H190" s="7"/>
      <c r="I190" s="1062"/>
      <c r="J190" s="1062"/>
      <c r="K190" s="7"/>
      <c r="L190" s="7"/>
      <c r="M190" s="7"/>
      <c r="N190" s="7"/>
      <c r="O190" s="7"/>
      <c r="P190" s="7"/>
      <c r="Q190" s="7"/>
      <c r="R190" s="7"/>
      <c r="S190" s="7"/>
      <c r="T190" s="7"/>
      <c r="U190" s="7"/>
      <c r="V190" s="7"/>
      <c r="W190" s="7"/>
      <c r="X190" s="7"/>
      <c r="Y190" s="7"/>
      <c r="Z190" s="7"/>
    </row>
    <row r="191" spans="1:26" ht="12.75" customHeight="1">
      <c r="A191" s="1062"/>
      <c r="B191" s="1062"/>
      <c r="C191" s="7"/>
      <c r="D191" s="1062"/>
      <c r="E191" s="7"/>
      <c r="F191" s="7"/>
      <c r="G191" s="7"/>
      <c r="H191" s="7"/>
      <c r="I191" s="1062"/>
      <c r="J191" s="1062"/>
      <c r="K191" s="7"/>
      <c r="L191" s="7"/>
      <c r="M191" s="7"/>
      <c r="N191" s="7"/>
      <c r="O191" s="7"/>
      <c r="P191" s="7"/>
      <c r="Q191" s="7"/>
      <c r="R191" s="7"/>
      <c r="S191" s="7"/>
      <c r="T191" s="7"/>
      <c r="U191" s="7"/>
      <c r="V191" s="7"/>
      <c r="W191" s="7"/>
      <c r="X191" s="7"/>
      <c r="Y191" s="7"/>
      <c r="Z191" s="7"/>
    </row>
    <row r="192" spans="1:26" ht="12.75" customHeight="1">
      <c r="A192" s="1062"/>
      <c r="B192" s="1062"/>
      <c r="C192" s="7"/>
      <c r="D192" s="1062"/>
      <c r="E192" s="7"/>
      <c r="F192" s="7"/>
      <c r="G192" s="7"/>
      <c r="H192" s="7"/>
      <c r="I192" s="1062"/>
      <c r="J192" s="1062"/>
      <c r="K192" s="7"/>
      <c r="L192" s="7"/>
      <c r="M192" s="7"/>
      <c r="N192" s="7"/>
      <c r="O192" s="7"/>
      <c r="P192" s="7"/>
      <c r="Q192" s="7"/>
      <c r="R192" s="7"/>
      <c r="S192" s="7"/>
      <c r="T192" s="7"/>
      <c r="U192" s="7"/>
      <c r="V192" s="7"/>
      <c r="W192" s="7"/>
      <c r="X192" s="7"/>
      <c r="Y192" s="7"/>
      <c r="Z192" s="7"/>
    </row>
    <row r="193" spans="1:26" ht="12.75" customHeight="1">
      <c r="A193" s="1062"/>
      <c r="B193" s="1062"/>
      <c r="C193" s="7"/>
      <c r="D193" s="1062"/>
      <c r="E193" s="7"/>
      <c r="F193" s="7"/>
      <c r="G193" s="7"/>
      <c r="H193" s="7"/>
      <c r="I193" s="1062"/>
      <c r="J193" s="1062"/>
      <c r="K193" s="7"/>
      <c r="L193" s="7"/>
      <c r="M193" s="7"/>
      <c r="N193" s="7"/>
      <c r="O193" s="7"/>
      <c r="P193" s="7"/>
      <c r="Q193" s="7"/>
      <c r="R193" s="7"/>
      <c r="S193" s="7"/>
      <c r="T193" s="7"/>
      <c r="U193" s="7"/>
      <c r="V193" s="7"/>
      <c r="W193" s="7"/>
      <c r="X193" s="7"/>
      <c r="Y193" s="7"/>
      <c r="Z193" s="7"/>
    </row>
    <row r="194" spans="1:26" ht="12.75" customHeight="1">
      <c r="A194" s="1062"/>
      <c r="B194" s="1062"/>
      <c r="C194" s="7"/>
      <c r="D194" s="1062"/>
      <c r="E194" s="7"/>
      <c r="F194" s="7"/>
      <c r="G194" s="7"/>
      <c r="H194" s="7"/>
      <c r="I194" s="1062"/>
      <c r="J194" s="1062"/>
      <c r="K194" s="7"/>
      <c r="L194" s="7"/>
      <c r="M194" s="7"/>
      <c r="N194" s="7"/>
      <c r="O194" s="7"/>
      <c r="P194" s="7"/>
      <c r="Q194" s="7"/>
      <c r="R194" s="7"/>
      <c r="S194" s="7"/>
      <c r="T194" s="7"/>
      <c r="U194" s="7"/>
      <c r="V194" s="7"/>
      <c r="W194" s="7"/>
      <c r="X194" s="7"/>
      <c r="Y194" s="7"/>
      <c r="Z194" s="7"/>
    </row>
    <row r="195" spans="1:26" ht="12.75" customHeight="1">
      <c r="A195" s="1062"/>
      <c r="B195" s="1062"/>
      <c r="C195" s="7"/>
      <c r="D195" s="1062"/>
      <c r="E195" s="7"/>
      <c r="F195" s="7"/>
      <c r="G195" s="7"/>
      <c r="H195" s="7"/>
      <c r="I195" s="1062"/>
      <c r="J195" s="1062"/>
      <c r="K195" s="7"/>
      <c r="L195" s="7"/>
      <c r="M195" s="7"/>
      <c r="N195" s="7"/>
      <c r="O195" s="7"/>
      <c r="P195" s="7"/>
      <c r="Q195" s="7"/>
      <c r="R195" s="7"/>
      <c r="S195" s="7"/>
      <c r="T195" s="7"/>
      <c r="U195" s="7"/>
      <c r="V195" s="7"/>
      <c r="W195" s="7"/>
      <c r="X195" s="7"/>
      <c r="Y195" s="7"/>
      <c r="Z195" s="7"/>
    </row>
    <row r="196" spans="1:26" ht="12.75" customHeight="1">
      <c r="A196" s="1062"/>
      <c r="B196" s="1062"/>
      <c r="C196" s="7"/>
      <c r="D196" s="1062"/>
      <c r="E196" s="7"/>
      <c r="F196" s="7"/>
      <c r="G196" s="7"/>
      <c r="H196" s="7"/>
      <c r="I196" s="1062"/>
      <c r="J196" s="1062"/>
      <c r="K196" s="7"/>
      <c r="L196" s="7"/>
      <c r="M196" s="7"/>
      <c r="N196" s="7"/>
      <c r="O196" s="7"/>
      <c r="P196" s="7"/>
      <c r="Q196" s="7"/>
      <c r="R196" s="7"/>
      <c r="S196" s="7"/>
      <c r="T196" s="7"/>
      <c r="U196" s="7"/>
      <c r="V196" s="7"/>
      <c r="W196" s="7"/>
      <c r="X196" s="7"/>
      <c r="Y196" s="7"/>
      <c r="Z196" s="7"/>
    </row>
    <row r="197" spans="1:26" ht="12.75" customHeight="1">
      <c r="A197" s="1062"/>
      <c r="B197" s="1062"/>
      <c r="C197" s="7"/>
      <c r="D197" s="1062"/>
      <c r="E197" s="7"/>
      <c r="F197" s="7"/>
      <c r="G197" s="7"/>
      <c r="H197" s="7"/>
      <c r="I197" s="1062"/>
      <c r="J197" s="1062"/>
      <c r="K197" s="7"/>
      <c r="L197" s="7"/>
      <c r="M197" s="7"/>
      <c r="N197" s="7"/>
      <c r="O197" s="7"/>
      <c r="P197" s="7"/>
      <c r="Q197" s="7"/>
      <c r="R197" s="7"/>
      <c r="S197" s="7"/>
      <c r="T197" s="7"/>
      <c r="U197" s="7"/>
      <c r="V197" s="7"/>
      <c r="W197" s="7"/>
      <c r="X197" s="7"/>
      <c r="Y197" s="7"/>
      <c r="Z197" s="7"/>
    </row>
    <row r="198" spans="1:26" ht="12.75" customHeight="1">
      <c r="A198" s="1062"/>
      <c r="B198" s="1062"/>
      <c r="C198" s="7"/>
      <c r="D198" s="1062"/>
      <c r="E198" s="7"/>
      <c r="F198" s="7"/>
      <c r="G198" s="7"/>
      <c r="H198" s="7"/>
      <c r="I198" s="1062"/>
      <c r="J198" s="1062"/>
      <c r="K198" s="7"/>
      <c r="L198" s="7"/>
      <c r="M198" s="7"/>
      <c r="N198" s="7"/>
      <c r="O198" s="7"/>
      <c r="P198" s="7"/>
      <c r="Q198" s="7"/>
      <c r="R198" s="7"/>
      <c r="S198" s="7"/>
      <c r="T198" s="7"/>
      <c r="U198" s="7"/>
      <c r="V198" s="7"/>
      <c r="W198" s="7"/>
      <c r="X198" s="7"/>
      <c r="Y198" s="7"/>
      <c r="Z198" s="7"/>
    </row>
    <row r="199" spans="1:26" ht="12.75" customHeight="1">
      <c r="A199" s="1062"/>
      <c r="B199" s="1062"/>
      <c r="C199" s="7"/>
      <c r="D199" s="1062"/>
      <c r="E199" s="7"/>
      <c r="F199" s="7"/>
      <c r="G199" s="7"/>
      <c r="H199" s="7"/>
      <c r="I199" s="1062"/>
      <c r="J199" s="1062"/>
      <c r="K199" s="7"/>
      <c r="L199" s="7"/>
      <c r="M199" s="7"/>
      <c r="N199" s="7"/>
      <c r="O199" s="7"/>
      <c r="P199" s="7"/>
      <c r="Q199" s="7"/>
      <c r="R199" s="7"/>
      <c r="S199" s="7"/>
      <c r="T199" s="7"/>
      <c r="U199" s="7"/>
      <c r="V199" s="7"/>
      <c r="W199" s="7"/>
      <c r="X199" s="7"/>
      <c r="Y199" s="7"/>
      <c r="Z199" s="7"/>
    </row>
    <row r="200" spans="1:26" ht="12.75" customHeight="1">
      <c r="A200" s="1062"/>
      <c r="B200" s="1062"/>
      <c r="C200" s="7"/>
      <c r="D200" s="1062"/>
      <c r="E200" s="7"/>
      <c r="F200" s="7"/>
      <c r="G200" s="7"/>
      <c r="H200" s="7"/>
      <c r="I200" s="1062"/>
      <c r="J200" s="1062"/>
      <c r="K200" s="7"/>
      <c r="L200" s="7"/>
      <c r="M200" s="7"/>
      <c r="N200" s="7"/>
      <c r="O200" s="7"/>
      <c r="P200" s="7"/>
      <c r="Q200" s="7"/>
      <c r="R200" s="7"/>
      <c r="S200" s="7"/>
      <c r="T200" s="7"/>
      <c r="U200" s="7"/>
      <c r="V200" s="7"/>
      <c r="W200" s="7"/>
      <c r="X200" s="7"/>
      <c r="Y200" s="7"/>
      <c r="Z200" s="7"/>
    </row>
    <row r="201" spans="1:26" ht="12.75" customHeight="1">
      <c r="A201" s="1062"/>
      <c r="B201" s="1062"/>
      <c r="C201" s="7"/>
      <c r="D201" s="1062"/>
      <c r="E201" s="7"/>
      <c r="F201" s="7"/>
      <c r="G201" s="7"/>
      <c r="H201" s="7"/>
      <c r="I201" s="1062"/>
      <c r="J201" s="1062"/>
      <c r="K201" s="7"/>
      <c r="L201" s="7"/>
      <c r="M201" s="7"/>
      <c r="N201" s="7"/>
      <c r="O201" s="7"/>
      <c r="P201" s="7"/>
      <c r="Q201" s="7"/>
      <c r="R201" s="7"/>
      <c r="S201" s="7"/>
      <c r="T201" s="7"/>
      <c r="U201" s="7"/>
      <c r="V201" s="7"/>
      <c r="W201" s="7"/>
      <c r="X201" s="7"/>
      <c r="Y201" s="7"/>
      <c r="Z201" s="7"/>
    </row>
    <row r="202" spans="1:26" ht="12.75" customHeight="1">
      <c r="A202" s="1062"/>
      <c r="B202" s="1062"/>
      <c r="C202" s="7"/>
      <c r="D202" s="1062"/>
      <c r="E202" s="7"/>
      <c r="F202" s="7"/>
      <c r="G202" s="7"/>
      <c r="H202" s="7"/>
      <c r="I202" s="1062"/>
      <c r="J202" s="1062"/>
      <c r="K202" s="7"/>
      <c r="L202" s="7"/>
      <c r="M202" s="7"/>
      <c r="N202" s="7"/>
      <c r="O202" s="7"/>
      <c r="P202" s="7"/>
      <c r="Q202" s="7"/>
      <c r="R202" s="7"/>
      <c r="S202" s="7"/>
      <c r="T202" s="7"/>
      <c r="U202" s="7"/>
      <c r="V202" s="7"/>
      <c r="W202" s="7"/>
      <c r="X202" s="7"/>
      <c r="Y202" s="7"/>
      <c r="Z202" s="7"/>
    </row>
    <row r="203" spans="1:26" ht="12.75" customHeight="1">
      <c r="A203" s="1062"/>
      <c r="B203" s="1062"/>
      <c r="C203" s="7"/>
      <c r="D203" s="1062"/>
      <c r="E203" s="7"/>
      <c r="F203" s="7"/>
      <c r="G203" s="7"/>
      <c r="H203" s="7"/>
      <c r="I203" s="1062"/>
      <c r="J203" s="1062"/>
      <c r="K203" s="7"/>
      <c r="L203" s="7"/>
      <c r="M203" s="7"/>
      <c r="N203" s="7"/>
      <c r="O203" s="7"/>
      <c r="P203" s="7"/>
      <c r="Q203" s="7"/>
      <c r="R203" s="7"/>
      <c r="S203" s="7"/>
      <c r="T203" s="7"/>
      <c r="U203" s="7"/>
      <c r="V203" s="7"/>
      <c r="W203" s="7"/>
      <c r="X203" s="7"/>
      <c r="Y203" s="7"/>
      <c r="Z203" s="7"/>
    </row>
    <row r="204" spans="1:26" ht="12.75" customHeight="1">
      <c r="A204" s="1062"/>
      <c r="B204" s="1062"/>
      <c r="C204" s="7"/>
      <c r="D204" s="1062"/>
      <c r="E204" s="7"/>
      <c r="F204" s="7"/>
      <c r="G204" s="7"/>
      <c r="H204" s="7"/>
      <c r="I204" s="1062"/>
      <c r="J204" s="1062"/>
      <c r="K204" s="7"/>
      <c r="L204" s="7"/>
      <c r="M204" s="7"/>
      <c r="N204" s="7"/>
      <c r="O204" s="7"/>
      <c r="P204" s="7"/>
      <c r="Q204" s="7"/>
      <c r="R204" s="7"/>
      <c r="S204" s="7"/>
      <c r="T204" s="7"/>
      <c r="U204" s="7"/>
      <c r="V204" s="7"/>
      <c r="W204" s="7"/>
      <c r="X204" s="7"/>
      <c r="Y204" s="7"/>
      <c r="Z204" s="7"/>
    </row>
    <row r="205" spans="1:26" ht="12.75" customHeight="1">
      <c r="A205" s="1062"/>
      <c r="B205" s="1062"/>
      <c r="C205" s="7"/>
      <c r="D205" s="1062"/>
      <c r="E205" s="7"/>
      <c r="F205" s="7"/>
      <c r="G205" s="7"/>
      <c r="H205" s="7"/>
      <c r="I205" s="1062"/>
      <c r="J205" s="1062"/>
      <c r="K205" s="7"/>
      <c r="L205" s="7"/>
      <c r="M205" s="7"/>
      <c r="N205" s="7"/>
      <c r="O205" s="7"/>
      <c r="P205" s="7"/>
      <c r="Q205" s="7"/>
      <c r="R205" s="7"/>
      <c r="S205" s="7"/>
      <c r="T205" s="7"/>
      <c r="U205" s="7"/>
      <c r="V205" s="7"/>
      <c r="W205" s="7"/>
      <c r="X205" s="7"/>
      <c r="Y205" s="7"/>
      <c r="Z205" s="7"/>
    </row>
    <row r="206" spans="1:26" ht="12.75" customHeight="1">
      <c r="A206" s="1062"/>
      <c r="B206" s="1062"/>
      <c r="C206" s="7"/>
      <c r="D206" s="1062"/>
      <c r="E206" s="7"/>
      <c r="F206" s="7"/>
      <c r="G206" s="7"/>
      <c r="H206" s="7"/>
      <c r="I206" s="1062"/>
      <c r="J206" s="1062"/>
      <c r="K206" s="7"/>
      <c r="L206" s="7"/>
      <c r="M206" s="7"/>
      <c r="N206" s="7"/>
      <c r="O206" s="7"/>
      <c r="P206" s="7"/>
      <c r="Q206" s="7"/>
      <c r="R206" s="7"/>
      <c r="S206" s="7"/>
      <c r="T206" s="7"/>
      <c r="U206" s="7"/>
      <c r="V206" s="7"/>
      <c r="W206" s="7"/>
      <c r="X206" s="7"/>
      <c r="Y206" s="7"/>
      <c r="Z206" s="7"/>
    </row>
    <row r="207" spans="1:26" ht="12.75" customHeight="1">
      <c r="A207" s="1062"/>
      <c r="B207" s="1062"/>
      <c r="C207" s="7"/>
      <c r="D207" s="1062"/>
      <c r="E207" s="7"/>
      <c r="F207" s="7"/>
      <c r="G207" s="7"/>
      <c r="H207" s="7"/>
      <c r="I207" s="1062"/>
      <c r="J207" s="1062"/>
      <c r="K207" s="7"/>
      <c r="L207" s="7"/>
      <c r="M207" s="7"/>
      <c r="N207" s="7"/>
      <c r="O207" s="7"/>
      <c r="P207" s="7"/>
      <c r="Q207" s="7"/>
      <c r="R207" s="7"/>
      <c r="S207" s="7"/>
      <c r="T207" s="7"/>
      <c r="U207" s="7"/>
      <c r="V207" s="7"/>
      <c r="W207" s="7"/>
      <c r="X207" s="7"/>
      <c r="Y207" s="7"/>
      <c r="Z207" s="7"/>
    </row>
    <row r="208" spans="1:26" ht="12.75" customHeight="1">
      <c r="A208" s="1062"/>
      <c r="B208" s="1062"/>
      <c r="C208" s="7"/>
      <c r="D208" s="1062"/>
      <c r="E208" s="7"/>
      <c r="F208" s="7"/>
      <c r="G208" s="7"/>
      <c r="H208" s="7"/>
      <c r="I208" s="1062"/>
      <c r="J208" s="1062"/>
      <c r="K208" s="7"/>
      <c r="L208" s="7"/>
      <c r="M208" s="7"/>
      <c r="N208" s="7"/>
      <c r="O208" s="7"/>
      <c r="P208" s="7"/>
      <c r="Q208" s="7"/>
      <c r="R208" s="7"/>
      <c r="S208" s="7"/>
      <c r="T208" s="7"/>
      <c r="U208" s="7"/>
      <c r="V208" s="7"/>
      <c r="W208" s="7"/>
      <c r="X208" s="7"/>
      <c r="Y208" s="7"/>
      <c r="Z208" s="7"/>
    </row>
    <row r="209" spans="1:26" ht="12.75" customHeight="1">
      <c r="A209" s="1062"/>
      <c r="B209" s="1062"/>
      <c r="C209" s="7"/>
      <c r="D209" s="1062"/>
      <c r="E209" s="7"/>
      <c r="F209" s="7"/>
      <c r="G209" s="7"/>
      <c r="H209" s="7"/>
      <c r="I209" s="1062"/>
      <c r="J209" s="1062"/>
      <c r="K209" s="7"/>
      <c r="L209" s="7"/>
      <c r="M209" s="7"/>
      <c r="N209" s="7"/>
      <c r="O209" s="7"/>
      <c r="P209" s="7"/>
      <c r="Q209" s="7"/>
      <c r="R209" s="7"/>
      <c r="S209" s="7"/>
      <c r="T209" s="7"/>
      <c r="U209" s="7"/>
      <c r="V209" s="7"/>
      <c r="W209" s="7"/>
      <c r="X209" s="7"/>
      <c r="Y209" s="7"/>
      <c r="Z209" s="7"/>
    </row>
    <row r="210" spans="1:26" ht="12.75" customHeight="1">
      <c r="A210" s="1062"/>
      <c r="B210" s="1062"/>
      <c r="C210" s="7"/>
      <c r="D210" s="1062"/>
      <c r="E210" s="7"/>
      <c r="F210" s="7"/>
      <c r="G210" s="7"/>
      <c r="H210" s="7"/>
      <c r="I210" s="1062"/>
      <c r="J210" s="1062"/>
      <c r="K210" s="7"/>
      <c r="L210" s="7"/>
      <c r="M210" s="7"/>
      <c r="N210" s="7"/>
      <c r="O210" s="7"/>
      <c r="P210" s="7"/>
      <c r="Q210" s="7"/>
      <c r="R210" s="7"/>
      <c r="S210" s="7"/>
      <c r="T210" s="7"/>
      <c r="U210" s="7"/>
      <c r="V210" s="7"/>
      <c r="W210" s="7"/>
      <c r="X210" s="7"/>
      <c r="Y210" s="7"/>
      <c r="Z210" s="7"/>
    </row>
    <row r="211" spans="1:26" ht="12.75" customHeight="1">
      <c r="A211" s="1062"/>
      <c r="B211" s="1062"/>
      <c r="C211" s="7"/>
      <c r="D211" s="1062"/>
      <c r="E211" s="7"/>
      <c r="F211" s="7"/>
      <c r="G211" s="7"/>
      <c r="H211" s="7"/>
      <c r="I211" s="1062"/>
      <c r="J211" s="1062"/>
      <c r="K211" s="7"/>
      <c r="L211" s="7"/>
      <c r="M211" s="7"/>
      <c r="N211" s="7"/>
      <c r="O211" s="7"/>
      <c r="P211" s="7"/>
      <c r="Q211" s="7"/>
      <c r="R211" s="7"/>
      <c r="S211" s="7"/>
      <c r="T211" s="7"/>
      <c r="U211" s="7"/>
      <c r="V211" s="7"/>
      <c r="W211" s="7"/>
      <c r="X211" s="7"/>
      <c r="Y211" s="7"/>
      <c r="Z211" s="7"/>
    </row>
    <row r="212" spans="1:26" ht="12.75" customHeight="1">
      <c r="A212" s="1062"/>
      <c r="B212" s="1062"/>
      <c r="C212" s="7"/>
      <c r="D212" s="1062"/>
      <c r="E212" s="7"/>
      <c r="F212" s="7"/>
      <c r="G212" s="7"/>
      <c r="H212" s="7"/>
      <c r="I212" s="1062"/>
      <c r="J212" s="1062"/>
      <c r="K212" s="7"/>
      <c r="L212" s="7"/>
      <c r="M212" s="7"/>
      <c r="N212" s="7"/>
      <c r="O212" s="7"/>
      <c r="P212" s="7"/>
      <c r="Q212" s="7"/>
      <c r="R212" s="7"/>
      <c r="S212" s="7"/>
      <c r="T212" s="7"/>
      <c r="U212" s="7"/>
      <c r="V212" s="7"/>
      <c r="W212" s="7"/>
      <c r="X212" s="7"/>
      <c r="Y212" s="7"/>
      <c r="Z212" s="7"/>
    </row>
    <row r="213" spans="1:26" ht="12.75" customHeight="1">
      <c r="A213" s="1062"/>
      <c r="B213" s="1062"/>
      <c r="C213" s="7"/>
      <c r="D213" s="1062"/>
      <c r="E213" s="7"/>
      <c r="F213" s="7"/>
      <c r="G213" s="7"/>
      <c r="H213" s="7"/>
      <c r="I213" s="1062"/>
      <c r="J213" s="1062"/>
      <c r="K213" s="7"/>
      <c r="L213" s="7"/>
      <c r="M213" s="7"/>
      <c r="N213" s="7"/>
      <c r="O213" s="7"/>
      <c r="P213" s="7"/>
      <c r="Q213" s="7"/>
      <c r="R213" s="7"/>
      <c r="S213" s="7"/>
      <c r="T213" s="7"/>
      <c r="U213" s="7"/>
      <c r="V213" s="7"/>
      <c r="W213" s="7"/>
      <c r="X213" s="7"/>
      <c r="Y213" s="7"/>
      <c r="Z213" s="7"/>
    </row>
    <row r="214" spans="1:26" ht="12.75" customHeight="1">
      <c r="A214" s="1062"/>
      <c r="B214" s="1062"/>
      <c r="C214" s="7"/>
      <c r="D214" s="1062"/>
      <c r="E214" s="7"/>
      <c r="F214" s="7"/>
      <c r="G214" s="7"/>
      <c r="H214" s="7"/>
      <c r="I214" s="1062"/>
      <c r="J214" s="1062"/>
      <c r="K214" s="7"/>
      <c r="L214" s="7"/>
      <c r="M214" s="7"/>
      <c r="N214" s="7"/>
      <c r="O214" s="7"/>
      <c r="P214" s="7"/>
      <c r="Q214" s="7"/>
      <c r="R214" s="7"/>
      <c r="S214" s="7"/>
      <c r="T214" s="7"/>
      <c r="U214" s="7"/>
      <c r="V214" s="7"/>
      <c r="W214" s="7"/>
      <c r="X214" s="7"/>
      <c r="Y214" s="7"/>
      <c r="Z214" s="7"/>
    </row>
    <row r="215" spans="1:26" ht="12.75" customHeight="1">
      <c r="A215" s="1062"/>
      <c r="B215" s="1062"/>
      <c r="C215" s="7"/>
      <c r="D215" s="1062"/>
      <c r="E215" s="7"/>
      <c r="F215" s="7"/>
      <c r="G215" s="7"/>
      <c r="H215" s="7"/>
      <c r="I215" s="1062"/>
      <c r="J215" s="1062"/>
      <c r="K215" s="7"/>
      <c r="L215" s="7"/>
      <c r="M215" s="7"/>
      <c r="N215" s="7"/>
      <c r="O215" s="7"/>
      <c r="P215" s="7"/>
      <c r="Q215" s="7"/>
      <c r="R215" s="7"/>
      <c r="S215" s="7"/>
      <c r="T215" s="7"/>
      <c r="U215" s="7"/>
      <c r="V215" s="7"/>
      <c r="W215" s="7"/>
      <c r="X215" s="7"/>
      <c r="Y215" s="7"/>
      <c r="Z215" s="7"/>
    </row>
    <row r="216" spans="1:26" ht="12.75" customHeight="1">
      <c r="A216" s="1062"/>
      <c r="B216" s="1062"/>
      <c r="C216" s="7"/>
      <c r="D216" s="1062"/>
      <c r="E216" s="7"/>
      <c r="F216" s="7"/>
      <c r="G216" s="7"/>
      <c r="H216" s="7"/>
      <c r="I216" s="1062"/>
      <c r="J216" s="1062"/>
      <c r="K216" s="7"/>
      <c r="L216" s="7"/>
      <c r="M216" s="7"/>
      <c r="N216" s="7"/>
      <c r="O216" s="7"/>
      <c r="P216" s="7"/>
      <c r="Q216" s="7"/>
      <c r="R216" s="7"/>
      <c r="S216" s="7"/>
      <c r="T216" s="7"/>
      <c r="U216" s="7"/>
      <c r="V216" s="7"/>
      <c r="W216" s="7"/>
      <c r="X216" s="7"/>
      <c r="Y216" s="7"/>
      <c r="Z216" s="7"/>
    </row>
    <row r="217" spans="1:26" ht="12.75" customHeight="1">
      <c r="A217" s="1062"/>
      <c r="B217" s="1062"/>
      <c r="C217" s="7"/>
      <c r="D217" s="1062"/>
      <c r="E217" s="7"/>
      <c r="F217" s="7"/>
      <c r="G217" s="7"/>
      <c r="H217" s="7"/>
      <c r="I217" s="1062"/>
      <c r="J217" s="1062"/>
      <c r="K217" s="7"/>
      <c r="L217" s="7"/>
      <c r="M217" s="7"/>
      <c r="N217" s="7"/>
      <c r="O217" s="7"/>
      <c r="P217" s="7"/>
      <c r="Q217" s="7"/>
      <c r="R217" s="7"/>
      <c r="S217" s="7"/>
      <c r="T217" s="7"/>
      <c r="U217" s="7"/>
      <c r="V217" s="7"/>
      <c r="W217" s="7"/>
      <c r="X217" s="7"/>
      <c r="Y217" s="7"/>
      <c r="Z217" s="7"/>
    </row>
    <row r="218" spans="1:26" ht="12.75" customHeight="1">
      <c r="A218" s="1062"/>
      <c r="B218" s="1062"/>
      <c r="C218" s="7"/>
      <c r="D218" s="1062"/>
      <c r="E218" s="7"/>
      <c r="F218" s="7"/>
      <c r="G218" s="7"/>
      <c r="H218" s="7"/>
      <c r="I218" s="1062"/>
      <c r="J218" s="1062"/>
      <c r="K218" s="7"/>
      <c r="L218" s="7"/>
      <c r="M218" s="7"/>
      <c r="N218" s="7"/>
      <c r="O218" s="7"/>
      <c r="P218" s="7"/>
      <c r="Q218" s="7"/>
      <c r="R218" s="7"/>
      <c r="S218" s="7"/>
      <c r="T218" s="7"/>
      <c r="U218" s="7"/>
      <c r="V218" s="7"/>
      <c r="W218" s="7"/>
      <c r="X218" s="7"/>
      <c r="Y218" s="7"/>
      <c r="Z218" s="7"/>
    </row>
    <row r="219" spans="1:26" ht="12.75" customHeight="1">
      <c r="A219" s="1062"/>
      <c r="B219" s="1062"/>
      <c r="C219" s="7"/>
      <c r="D219" s="1062"/>
      <c r="E219" s="7"/>
      <c r="F219" s="7"/>
      <c r="G219" s="7"/>
      <c r="H219" s="7"/>
      <c r="I219" s="1062"/>
      <c r="J219" s="1062"/>
      <c r="K219" s="7"/>
      <c r="L219" s="7"/>
      <c r="M219" s="7"/>
      <c r="N219" s="7"/>
      <c r="O219" s="7"/>
      <c r="P219" s="7"/>
      <c r="Q219" s="7"/>
      <c r="R219" s="7"/>
      <c r="S219" s="7"/>
      <c r="T219" s="7"/>
      <c r="U219" s="7"/>
      <c r="V219" s="7"/>
      <c r="W219" s="7"/>
      <c r="X219" s="7"/>
      <c r="Y219" s="7"/>
      <c r="Z219" s="7"/>
    </row>
    <row r="220" spans="1:26" ht="12.75" customHeight="1">
      <c r="A220" s="1062"/>
      <c r="B220" s="1062"/>
      <c r="C220" s="7"/>
      <c r="D220" s="1062"/>
      <c r="E220" s="7"/>
      <c r="F220" s="7"/>
      <c r="G220" s="7"/>
      <c r="H220" s="7"/>
      <c r="I220" s="1062"/>
      <c r="J220" s="1062"/>
      <c r="K220" s="7"/>
      <c r="L220" s="7"/>
      <c r="M220" s="7"/>
      <c r="N220" s="7"/>
      <c r="O220" s="7"/>
      <c r="P220" s="7"/>
      <c r="Q220" s="7"/>
      <c r="R220" s="7"/>
      <c r="S220" s="7"/>
      <c r="T220" s="7"/>
      <c r="U220" s="7"/>
      <c r="V220" s="7"/>
      <c r="W220" s="7"/>
      <c r="X220" s="7"/>
      <c r="Y220" s="7"/>
      <c r="Z220" s="7"/>
    </row>
    <row r="221" spans="1:26" ht="12.75" customHeight="1">
      <c r="A221" s="1062"/>
      <c r="B221" s="1062"/>
      <c r="C221" s="7"/>
      <c r="D221" s="1062"/>
      <c r="E221" s="7"/>
      <c r="F221" s="7"/>
      <c r="G221" s="7"/>
      <c r="H221" s="7"/>
      <c r="I221" s="1062"/>
      <c r="J221" s="1062"/>
      <c r="K221" s="7"/>
      <c r="L221" s="7"/>
      <c r="M221" s="7"/>
      <c r="N221" s="7"/>
      <c r="O221" s="7"/>
      <c r="P221" s="7"/>
      <c r="Q221" s="7"/>
      <c r="R221" s="7"/>
      <c r="S221" s="7"/>
      <c r="T221" s="7"/>
      <c r="U221" s="7"/>
      <c r="V221" s="7"/>
      <c r="W221" s="7"/>
      <c r="X221" s="7"/>
      <c r="Y221" s="7"/>
      <c r="Z221" s="7"/>
    </row>
    <row r="222" spans="1:26" ht="12.75" customHeight="1">
      <c r="A222" s="1062"/>
      <c r="B222" s="1062"/>
      <c r="C222" s="7"/>
      <c r="D222" s="1062"/>
      <c r="E222" s="7"/>
      <c r="F222" s="7"/>
      <c r="G222" s="7"/>
      <c r="H222" s="7"/>
      <c r="I222" s="1062"/>
      <c r="J222" s="1062"/>
      <c r="K222" s="7"/>
      <c r="L222" s="7"/>
      <c r="M222" s="7"/>
      <c r="N222" s="7"/>
      <c r="O222" s="7"/>
      <c r="P222" s="7"/>
      <c r="Q222" s="7"/>
      <c r="R222" s="7"/>
      <c r="S222" s="7"/>
      <c r="T222" s="7"/>
      <c r="U222" s="7"/>
      <c r="V222" s="7"/>
      <c r="W222" s="7"/>
      <c r="X222" s="7"/>
      <c r="Y222" s="7"/>
      <c r="Z222" s="7"/>
    </row>
    <row r="223" spans="1:26" ht="12.75" customHeight="1">
      <c r="A223" s="1062"/>
      <c r="B223" s="1062"/>
      <c r="C223" s="7"/>
      <c r="D223" s="1062"/>
      <c r="E223" s="7"/>
      <c r="F223" s="7"/>
      <c r="G223" s="7"/>
      <c r="H223" s="7"/>
      <c r="I223" s="1062"/>
      <c r="J223" s="1062"/>
      <c r="K223" s="7"/>
      <c r="L223" s="7"/>
      <c r="M223" s="7"/>
      <c r="N223" s="7"/>
      <c r="O223" s="7"/>
      <c r="P223" s="7"/>
      <c r="Q223" s="7"/>
      <c r="R223" s="7"/>
      <c r="S223" s="7"/>
      <c r="T223" s="7"/>
      <c r="U223" s="7"/>
      <c r="V223" s="7"/>
      <c r="W223" s="7"/>
      <c r="X223" s="7"/>
      <c r="Y223" s="7"/>
      <c r="Z223" s="7"/>
    </row>
    <row r="224" spans="1:26" ht="12.75" customHeight="1">
      <c r="A224" s="1062"/>
      <c r="B224" s="1062"/>
      <c r="C224" s="7"/>
      <c r="D224" s="1062"/>
      <c r="E224" s="7"/>
      <c r="F224" s="7"/>
      <c r="G224" s="7"/>
      <c r="H224" s="7"/>
      <c r="I224" s="1062"/>
      <c r="J224" s="1062"/>
      <c r="K224" s="7"/>
      <c r="L224" s="7"/>
      <c r="M224" s="7"/>
      <c r="N224" s="7"/>
      <c r="O224" s="7"/>
      <c r="P224" s="7"/>
      <c r="Q224" s="7"/>
      <c r="R224" s="7"/>
      <c r="S224" s="7"/>
      <c r="T224" s="7"/>
      <c r="U224" s="7"/>
      <c r="V224" s="7"/>
      <c r="W224" s="7"/>
      <c r="X224" s="7"/>
      <c r="Y224" s="7"/>
      <c r="Z224" s="7"/>
    </row>
    <row r="225" spans="1:26" ht="12.75" customHeight="1">
      <c r="A225" s="1062"/>
      <c r="B225" s="1062"/>
      <c r="C225" s="7"/>
      <c r="D225" s="1062"/>
      <c r="E225" s="7"/>
      <c r="F225" s="7"/>
      <c r="G225" s="7"/>
      <c r="H225" s="7"/>
      <c r="I225" s="1062"/>
      <c r="J225" s="1062"/>
      <c r="K225" s="7"/>
      <c r="L225" s="7"/>
      <c r="M225" s="7"/>
      <c r="N225" s="7"/>
      <c r="O225" s="7"/>
      <c r="P225" s="7"/>
      <c r="Q225" s="7"/>
      <c r="R225" s="7"/>
      <c r="S225" s="7"/>
      <c r="T225" s="7"/>
      <c r="U225" s="7"/>
      <c r="V225" s="7"/>
      <c r="W225" s="7"/>
      <c r="X225" s="7"/>
      <c r="Y225" s="7"/>
      <c r="Z225" s="7"/>
    </row>
    <row r="226" spans="1:26" ht="12.75" customHeight="1">
      <c r="A226" s="1062"/>
      <c r="B226" s="1062"/>
      <c r="C226" s="7"/>
      <c r="D226" s="1062"/>
      <c r="E226" s="7"/>
      <c r="F226" s="7"/>
      <c r="G226" s="7"/>
      <c r="H226" s="7"/>
      <c r="I226" s="1062"/>
      <c r="J226" s="1062"/>
      <c r="K226" s="7"/>
      <c r="L226" s="7"/>
      <c r="M226" s="7"/>
      <c r="N226" s="7"/>
      <c r="O226" s="7"/>
      <c r="P226" s="7"/>
      <c r="Q226" s="7"/>
      <c r="R226" s="7"/>
      <c r="S226" s="7"/>
      <c r="T226" s="7"/>
      <c r="U226" s="7"/>
      <c r="V226" s="7"/>
      <c r="W226" s="7"/>
      <c r="X226" s="7"/>
      <c r="Y226" s="7"/>
      <c r="Z226" s="7"/>
    </row>
    <row r="227" spans="1:26" ht="12.75" customHeight="1">
      <c r="A227" s="1062"/>
      <c r="B227" s="1062"/>
      <c r="C227" s="7"/>
      <c r="D227" s="1062"/>
      <c r="E227" s="7"/>
      <c r="F227" s="7"/>
      <c r="G227" s="7"/>
      <c r="H227" s="7"/>
      <c r="I227" s="1062"/>
      <c r="J227" s="1062"/>
      <c r="K227" s="7"/>
      <c r="L227" s="7"/>
      <c r="M227" s="7"/>
      <c r="N227" s="7"/>
      <c r="O227" s="7"/>
      <c r="P227" s="7"/>
      <c r="Q227" s="7"/>
      <c r="R227" s="7"/>
      <c r="S227" s="7"/>
      <c r="T227" s="7"/>
      <c r="U227" s="7"/>
      <c r="V227" s="7"/>
      <c r="W227" s="7"/>
      <c r="X227" s="7"/>
      <c r="Y227" s="7"/>
      <c r="Z227" s="7"/>
    </row>
    <row r="228" spans="1:26" ht="12.75" customHeight="1">
      <c r="A228" s="1062"/>
      <c r="B228" s="1062"/>
      <c r="C228" s="7"/>
      <c r="D228" s="1062"/>
      <c r="E228" s="7"/>
      <c r="F228" s="7"/>
      <c r="G228" s="7"/>
      <c r="H228" s="7"/>
      <c r="I228" s="1062"/>
      <c r="J228" s="1062"/>
      <c r="K228" s="7"/>
      <c r="L228" s="7"/>
      <c r="M228" s="7"/>
      <c r="N228" s="7"/>
      <c r="O228" s="7"/>
      <c r="P228" s="7"/>
      <c r="Q228" s="7"/>
      <c r="R228" s="7"/>
      <c r="S228" s="7"/>
      <c r="T228" s="7"/>
      <c r="U228" s="7"/>
      <c r="V228" s="7"/>
      <c r="W228" s="7"/>
      <c r="X228" s="7"/>
      <c r="Y228" s="7"/>
      <c r="Z228" s="7"/>
    </row>
    <row r="229" spans="1:26" ht="12.75" customHeight="1">
      <c r="A229" s="1062"/>
      <c r="B229" s="1062"/>
      <c r="C229" s="7"/>
      <c r="D229" s="1062"/>
      <c r="E229" s="7"/>
      <c r="F229" s="7"/>
      <c r="G229" s="7"/>
      <c r="H229" s="7"/>
      <c r="I229" s="1062"/>
      <c r="J229" s="1062"/>
      <c r="K229" s="7"/>
      <c r="L229" s="7"/>
      <c r="M229" s="7"/>
      <c r="N229" s="7"/>
      <c r="O229" s="7"/>
      <c r="P229" s="7"/>
      <c r="Q229" s="7"/>
      <c r="R229" s="7"/>
      <c r="S229" s="7"/>
      <c r="T229" s="7"/>
      <c r="U229" s="7"/>
      <c r="V229" s="7"/>
      <c r="W229" s="7"/>
      <c r="X229" s="7"/>
      <c r="Y229" s="7"/>
      <c r="Z229" s="7"/>
    </row>
    <row r="230" spans="1:26" ht="12.75" customHeight="1">
      <c r="A230" s="1062"/>
      <c r="B230" s="1062"/>
      <c r="C230" s="7"/>
      <c r="D230" s="1062"/>
      <c r="E230" s="7"/>
      <c r="F230" s="7"/>
      <c r="G230" s="7"/>
      <c r="H230" s="7"/>
      <c r="I230" s="1062"/>
      <c r="J230" s="1062"/>
      <c r="K230" s="7"/>
      <c r="L230" s="7"/>
      <c r="M230" s="7"/>
      <c r="N230" s="7"/>
      <c r="O230" s="7"/>
      <c r="P230" s="7"/>
      <c r="Q230" s="7"/>
      <c r="R230" s="7"/>
      <c r="S230" s="7"/>
      <c r="T230" s="7"/>
      <c r="U230" s="7"/>
      <c r="V230" s="7"/>
      <c r="W230" s="7"/>
      <c r="X230" s="7"/>
      <c r="Y230" s="7"/>
      <c r="Z230" s="7"/>
    </row>
    <row r="231" spans="1:26" ht="12.75" customHeight="1">
      <c r="A231" s="1062"/>
      <c r="B231" s="1062"/>
      <c r="C231" s="7"/>
      <c r="D231" s="1062"/>
      <c r="E231" s="7"/>
      <c r="F231" s="7"/>
      <c r="G231" s="7"/>
      <c r="H231" s="7"/>
      <c r="I231" s="1062"/>
      <c r="J231" s="1062"/>
      <c r="K231" s="7"/>
      <c r="L231" s="7"/>
      <c r="M231" s="7"/>
      <c r="N231" s="7"/>
      <c r="O231" s="7"/>
      <c r="P231" s="7"/>
      <c r="Q231" s="7"/>
      <c r="R231" s="7"/>
      <c r="S231" s="7"/>
      <c r="T231" s="7"/>
      <c r="U231" s="7"/>
      <c r="V231" s="7"/>
      <c r="W231" s="7"/>
      <c r="X231" s="7"/>
      <c r="Y231" s="7"/>
      <c r="Z231" s="7"/>
    </row>
    <row r="232" spans="1:26" ht="12.75" customHeight="1">
      <c r="A232" s="1062"/>
      <c r="B232" s="1062"/>
      <c r="C232" s="7"/>
      <c r="D232" s="1062"/>
      <c r="E232" s="7"/>
      <c r="F232" s="7"/>
      <c r="G232" s="7"/>
      <c r="H232" s="7"/>
      <c r="I232" s="1062"/>
      <c r="J232" s="1062"/>
      <c r="K232" s="7"/>
      <c r="L232" s="7"/>
      <c r="M232" s="7"/>
      <c r="N232" s="7"/>
      <c r="O232" s="7"/>
      <c r="P232" s="7"/>
      <c r="Q232" s="7"/>
      <c r="R232" s="7"/>
      <c r="S232" s="7"/>
      <c r="T232" s="7"/>
      <c r="U232" s="7"/>
      <c r="V232" s="7"/>
      <c r="W232" s="7"/>
      <c r="X232" s="7"/>
      <c r="Y232" s="7"/>
      <c r="Z232" s="7"/>
    </row>
    <row r="233" spans="1:26" ht="12.75" customHeight="1">
      <c r="A233" s="1062"/>
      <c r="B233" s="1062"/>
      <c r="C233" s="7"/>
      <c r="D233" s="1062"/>
      <c r="E233" s="7"/>
      <c r="F233" s="7"/>
      <c r="G233" s="7"/>
      <c r="H233" s="7"/>
      <c r="I233" s="1062"/>
      <c r="J233" s="1062"/>
      <c r="K233" s="7"/>
      <c r="L233" s="7"/>
      <c r="M233" s="7"/>
      <c r="N233" s="7"/>
      <c r="O233" s="7"/>
      <c r="P233" s="7"/>
      <c r="Q233" s="7"/>
      <c r="R233" s="7"/>
      <c r="S233" s="7"/>
      <c r="T233" s="7"/>
      <c r="U233" s="7"/>
      <c r="V233" s="7"/>
      <c r="W233" s="7"/>
      <c r="X233" s="7"/>
      <c r="Y233" s="7"/>
      <c r="Z233" s="7"/>
    </row>
    <row r="234" spans="1:26" ht="12.75" customHeight="1">
      <c r="A234" s="1062"/>
      <c r="B234" s="1062"/>
      <c r="C234" s="7"/>
      <c r="D234" s="1062"/>
      <c r="E234" s="7"/>
      <c r="F234" s="7"/>
      <c r="G234" s="7"/>
      <c r="H234" s="7"/>
      <c r="I234" s="1062"/>
      <c r="J234" s="1062"/>
      <c r="K234" s="7"/>
      <c r="L234" s="7"/>
      <c r="M234" s="7"/>
      <c r="N234" s="7"/>
      <c r="O234" s="7"/>
      <c r="P234" s="7"/>
      <c r="Q234" s="7"/>
      <c r="R234" s="7"/>
      <c r="S234" s="7"/>
      <c r="T234" s="7"/>
      <c r="U234" s="7"/>
      <c r="V234" s="7"/>
      <c r="W234" s="7"/>
      <c r="X234" s="7"/>
      <c r="Y234" s="7"/>
      <c r="Z234" s="7"/>
    </row>
    <row r="235" spans="1:26" ht="12.75" customHeight="1">
      <c r="A235" s="1062"/>
      <c r="B235" s="1062"/>
      <c r="C235" s="7"/>
      <c r="D235" s="1062"/>
      <c r="E235" s="7"/>
      <c r="F235" s="7"/>
      <c r="G235" s="7"/>
      <c r="H235" s="7"/>
      <c r="I235" s="1062"/>
      <c r="J235" s="1062"/>
      <c r="K235" s="7"/>
      <c r="L235" s="7"/>
      <c r="M235" s="7"/>
      <c r="N235" s="7"/>
      <c r="O235" s="7"/>
      <c r="P235" s="7"/>
      <c r="Q235" s="7"/>
      <c r="R235" s="7"/>
      <c r="S235" s="7"/>
      <c r="T235" s="7"/>
      <c r="U235" s="7"/>
      <c r="V235" s="7"/>
      <c r="W235" s="7"/>
      <c r="X235" s="7"/>
      <c r="Y235" s="7"/>
      <c r="Z235" s="7"/>
    </row>
    <row r="236" spans="1:26" ht="12.75" customHeight="1">
      <c r="A236" s="1062"/>
      <c r="B236" s="1062"/>
      <c r="C236" s="7"/>
      <c r="D236" s="1062"/>
      <c r="E236" s="7"/>
      <c r="F236" s="7"/>
      <c r="G236" s="7"/>
      <c r="H236" s="7"/>
      <c r="I236" s="1062"/>
      <c r="J236" s="1062"/>
      <c r="K236" s="7"/>
      <c r="L236" s="7"/>
      <c r="M236" s="7"/>
      <c r="N236" s="7"/>
      <c r="O236" s="7"/>
      <c r="P236" s="7"/>
      <c r="Q236" s="7"/>
      <c r="R236" s="7"/>
      <c r="S236" s="7"/>
      <c r="T236" s="7"/>
      <c r="U236" s="7"/>
      <c r="V236" s="7"/>
      <c r="W236" s="7"/>
      <c r="X236" s="7"/>
      <c r="Y236" s="7"/>
      <c r="Z236" s="7"/>
    </row>
    <row r="237" spans="1:26" ht="12.75" customHeight="1">
      <c r="A237" s="1062"/>
      <c r="B237" s="1062"/>
      <c r="C237" s="7"/>
      <c r="D237" s="1062"/>
      <c r="E237" s="7"/>
      <c r="F237" s="7"/>
      <c r="G237" s="7"/>
      <c r="H237" s="7"/>
      <c r="I237" s="1062"/>
      <c r="J237" s="1062"/>
      <c r="K237" s="7"/>
      <c r="L237" s="7"/>
      <c r="M237" s="7"/>
      <c r="N237" s="7"/>
      <c r="O237" s="7"/>
      <c r="P237" s="7"/>
      <c r="Q237" s="7"/>
      <c r="R237" s="7"/>
      <c r="S237" s="7"/>
      <c r="T237" s="7"/>
      <c r="U237" s="7"/>
      <c r="V237" s="7"/>
      <c r="W237" s="7"/>
      <c r="X237" s="7"/>
      <c r="Y237" s="7"/>
      <c r="Z237" s="7"/>
    </row>
    <row r="238" spans="1:26" ht="12.75" customHeight="1">
      <c r="A238" s="1062"/>
      <c r="B238" s="1062"/>
      <c r="C238" s="7"/>
      <c r="D238" s="1062"/>
      <c r="E238" s="7"/>
      <c r="F238" s="7"/>
      <c r="G238" s="7"/>
      <c r="H238" s="7"/>
      <c r="I238" s="1062"/>
      <c r="J238" s="1062"/>
      <c r="K238" s="7"/>
      <c r="L238" s="7"/>
      <c r="M238" s="7"/>
      <c r="N238" s="7"/>
      <c r="O238" s="7"/>
      <c r="P238" s="7"/>
      <c r="Q238" s="7"/>
      <c r="R238" s="7"/>
      <c r="S238" s="7"/>
      <c r="T238" s="7"/>
      <c r="U238" s="7"/>
      <c r="V238" s="7"/>
      <c r="W238" s="7"/>
      <c r="X238" s="7"/>
      <c r="Y238" s="7"/>
      <c r="Z238" s="7"/>
    </row>
    <row r="239" spans="1:26" ht="12.75" customHeight="1">
      <c r="A239" s="1062"/>
      <c r="B239" s="1062"/>
      <c r="C239" s="7"/>
      <c r="D239" s="1062"/>
      <c r="E239" s="7"/>
      <c r="F239" s="7"/>
      <c r="G239" s="7"/>
      <c r="H239" s="7"/>
      <c r="I239" s="1062"/>
      <c r="J239" s="1062"/>
      <c r="K239" s="7"/>
      <c r="L239" s="7"/>
      <c r="M239" s="7"/>
      <c r="N239" s="7"/>
      <c r="O239" s="7"/>
      <c r="P239" s="7"/>
      <c r="Q239" s="7"/>
      <c r="R239" s="7"/>
      <c r="S239" s="7"/>
      <c r="T239" s="7"/>
      <c r="U239" s="7"/>
      <c r="V239" s="7"/>
      <c r="W239" s="7"/>
      <c r="X239" s="7"/>
      <c r="Y239" s="7"/>
      <c r="Z239" s="7"/>
    </row>
    <row r="240" spans="1:26" ht="12.75" customHeight="1">
      <c r="A240" s="1062"/>
      <c r="B240" s="1062"/>
      <c r="C240" s="7"/>
      <c r="D240" s="1062"/>
      <c r="E240" s="7"/>
      <c r="F240" s="7"/>
      <c r="G240" s="7"/>
      <c r="H240" s="7"/>
      <c r="I240" s="1062"/>
      <c r="J240" s="1062"/>
      <c r="K240" s="7"/>
      <c r="L240" s="7"/>
      <c r="M240" s="7"/>
      <c r="N240" s="7"/>
      <c r="O240" s="7"/>
      <c r="P240" s="7"/>
      <c r="Q240" s="7"/>
      <c r="R240" s="7"/>
      <c r="S240" s="7"/>
      <c r="T240" s="7"/>
      <c r="U240" s="7"/>
      <c r="V240" s="7"/>
      <c r="W240" s="7"/>
      <c r="X240" s="7"/>
      <c r="Y240" s="7"/>
      <c r="Z240" s="7"/>
    </row>
    <row r="241" spans="1:26" ht="12.75" customHeight="1">
      <c r="A241" s="1062"/>
      <c r="B241" s="1062"/>
      <c r="C241" s="7"/>
      <c r="D241" s="1062"/>
      <c r="E241" s="7"/>
      <c r="F241" s="7"/>
      <c r="G241" s="7"/>
      <c r="H241" s="7"/>
      <c r="I241" s="1062"/>
      <c r="J241" s="1062"/>
      <c r="K241" s="7"/>
      <c r="L241" s="7"/>
      <c r="M241" s="7"/>
      <c r="N241" s="7"/>
      <c r="O241" s="7"/>
      <c r="P241" s="7"/>
      <c r="Q241" s="7"/>
      <c r="R241" s="7"/>
      <c r="S241" s="7"/>
      <c r="T241" s="7"/>
      <c r="U241" s="7"/>
      <c r="V241" s="7"/>
      <c r="W241" s="7"/>
      <c r="X241" s="7"/>
      <c r="Y241" s="7"/>
      <c r="Z241" s="7"/>
    </row>
    <row r="242" spans="1:26" ht="12.75" customHeight="1">
      <c r="A242" s="1062"/>
      <c r="B242" s="1062"/>
      <c r="C242" s="7"/>
      <c r="D242" s="1062"/>
      <c r="E242" s="7"/>
      <c r="F242" s="7"/>
      <c r="G242" s="7"/>
      <c r="H242" s="7"/>
      <c r="I242" s="1062"/>
      <c r="J242" s="1062"/>
      <c r="K242" s="7"/>
      <c r="L242" s="7"/>
      <c r="M242" s="7"/>
      <c r="N242" s="7"/>
      <c r="O242" s="7"/>
      <c r="P242" s="7"/>
      <c r="Q242" s="7"/>
      <c r="R242" s="7"/>
      <c r="S242" s="7"/>
      <c r="T242" s="7"/>
      <c r="U242" s="7"/>
      <c r="V242" s="7"/>
      <c r="W242" s="7"/>
      <c r="X242" s="7"/>
      <c r="Y242" s="7"/>
      <c r="Z242" s="7"/>
    </row>
    <row r="243" spans="1:26" ht="12.75" customHeight="1">
      <c r="A243" s="1062"/>
      <c r="B243" s="1062"/>
      <c r="C243" s="7"/>
      <c r="D243" s="1062"/>
      <c r="E243" s="7"/>
      <c r="F243" s="7"/>
      <c r="G243" s="7"/>
      <c r="H243" s="7"/>
      <c r="I243" s="1062"/>
      <c r="J243" s="1062"/>
      <c r="K243" s="7"/>
      <c r="L243" s="7"/>
      <c r="M243" s="7"/>
      <c r="N243" s="7"/>
      <c r="O243" s="7"/>
      <c r="P243" s="7"/>
      <c r="Q243" s="7"/>
      <c r="R243" s="7"/>
      <c r="S243" s="7"/>
      <c r="T243" s="7"/>
      <c r="U243" s="7"/>
      <c r="V243" s="7"/>
      <c r="W243" s="7"/>
      <c r="X243" s="7"/>
      <c r="Y243" s="7"/>
      <c r="Z243" s="7"/>
    </row>
    <row r="244" spans="1:26" ht="12.75" customHeight="1">
      <c r="A244" s="1062"/>
      <c r="B244" s="1062"/>
      <c r="C244" s="7"/>
      <c r="D244" s="1062"/>
      <c r="E244" s="7"/>
      <c r="F244" s="7"/>
      <c r="G244" s="7"/>
      <c r="H244" s="7"/>
      <c r="I244" s="1062"/>
      <c r="J244" s="1062"/>
      <c r="K244" s="7"/>
      <c r="L244" s="7"/>
      <c r="M244" s="7"/>
      <c r="N244" s="7"/>
      <c r="O244" s="7"/>
      <c r="P244" s="7"/>
      <c r="Q244" s="7"/>
      <c r="R244" s="7"/>
      <c r="S244" s="7"/>
      <c r="T244" s="7"/>
      <c r="U244" s="7"/>
      <c r="V244" s="7"/>
      <c r="W244" s="7"/>
      <c r="X244" s="7"/>
      <c r="Y244" s="7"/>
      <c r="Z244" s="7"/>
    </row>
    <row r="245" spans="1:26" ht="12.75" customHeight="1">
      <c r="A245" s="1062"/>
      <c r="B245" s="1062"/>
      <c r="C245" s="7"/>
      <c r="D245" s="1062"/>
      <c r="E245" s="7"/>
      <c r="F245" s="7"/>
      <c r="G245" s="7"/>
      <c r="H245" s="7"/>
      <c r="I245" s="1062"/>
      <c r="J245" s="1062"/>
      <c r="K245" s="7"/>
      <c r="L245" s="7"/>
      <c r="M245" s="7"/>
      <c r="N245" s="7"/>
      <c r="O245" s="7"/>
      <c r="P245" s="7"/>
      <c r="Q245" s="7"/>
      <c r="R245" s="7"/>
      <c r="S245" s="7"/>
      <c r="T245" s="7"/>
      <c r="U245" s="7"/>
      <c r="V245" s="7"/>
      <c r="W245" s="7"/>
      <c r="X245" s="7"/>
      <c r="Y245" s="7"/>
      <c r="Z245" s="7"/>
    </row>
    <row r="246" spans="1:26" ht="12.75" customHeight="1">
      <c r="A246" s="1062"/>
      <c r="B246" s="1062"/>
      <c r="C246" s="7"/>
      <c r="D246" s="1062"/>
      <c r="E246" s="7"/>
      <c r="F246" s="7"/>
      <c r="G246" s="7"/>
      <c r="H246" s="7"/>
      <c r="I246" s="1062"/>
      <c r="J246" s="1062"/>
      <c r="K246" s="7"/>
      <c r="L246" s="7"/>
      <c r="M246" s="7"/>
      <c r="N246" s="7"/>
      <c r="O246" s="7"/>
      <c r="P246" s="7"/>
      <c r="Q246" s="7"/>
      <c r="R246" s="7"/>
      <c r="S246" s="7"/>
      <c r="T246" s="7"/>
      <c r="U246" s="7"/>
      <c r="V246" s="7"/>
      <c r="W246" s="7"/>
      <c r="X246" s="7"/>
      <c r="Y246" s="7"/>
      <c r="Z246" s="7"/>
    </row>
    <row r="247" spans="1:26" ht="12.75" customHeight="1">
      <c r="A247" s="1062"/>
      <c r="B247" s="1062"/>
      <c r="C247" s="7"/>
      <c r="D247" s="1062"/>
      <c r="E247" s="7"/>
      <c r="F247" s="7"/>
      <c r="G247" s="7"/>
      <c r="H247" s="7"/>
      <c r="I247" s="1062"/>
      <c r="J247" s="1062"/>
      <c r="K247" s="7"/>
      <c r="L247" s="7"/>
      <c r="M247" s="7"/>
      <c r="N247" s="7"/>
      <c r="O247" s="7"/>
      <c r="P247" s="7"/>
      <c r="Q247" s="7"/>
      <c r="R247" s="7"/>
      <c r="S247" s="7"/>
      <c r="T247" s="7"/>
      <c r="U247" s="7"/>
      <c r="V247" s="7"/>
      <c r="W247" s="7"/>
      <c r="X247" s="7"/>
      <c r="Y247" s="7"/>
      <c r="Z247" s="7"/>
    </row>
    <row r="248" spans="1:26" ht="12.75" customHeight="1">
      <c r="A248" s="1062"/>
      <c r="B248" s="1062"/>
      <c r="C248" s="7"/>
      <c r="D248" s="1062"/>
      <c r="E248" s="7"/>
      <c r="F248" s="7"/>
      <c r="G248" s="7"/>
      <c r="H248" s="7"/>
      <c r="I248" s="1062"/>
      <c r="J248" s="1062"/>
      <c r="K248" s="7"/>
      <c r="L248" s="7"/>
      <c r="M248" s="7"/>
      <c r="N248" s="7"/>
      <c r="O248" s="7"/>
      <c r="P248" s="7"/>
      <c r="Q248" s="7"/>
      <c r="R248" s="7"/>
      <c r="S248" s="7"/>
      <c r="T248" s="7"/>
      <c r="U248" s="7"/>
      <c r="V248" s="7"/>
      <c r="W248" s="7"/>
      <c r="X248" s="7"/>
      <c r="Y248" s="7"/>
      <c r="Z248" s="7"/>
    </row>
    <row r="249" spans="1:26" ht="12.75" customHeight="1">
      <c r="A249" s="1062"/>
      <c r="B249" s="1062"/>
      <c r="C249" s="7"/>
      <c r="D249" s="1062"/>
      <c r="E249" s="7"/>
      <c r="F249" s="7"/>
      <c r="G249" s="7"/>
      <c r="H249" s="7"/>
      <c r="I249" s="1062"/>
      <c r="J249" s="1062"/>
      <c r="K249" s="7"/>
      <c r="L249" s="7"/>
      <c r="M249" s="7"/>
      <c r="N249" s="7"/>
      <c r="O249" s="7"/>
      <c r="P249" s="7"/>
      <c r="Q249" s="7"/>
      <c r="R249" s="7"/>
      <c r="S249" s="7"/>
      <c r="T249" s="7"/>
      <c r="U249" s="7"/>
      <c r="V249" s="7"/>
      <c r="W249" s="7"/>
      <c r="X249" s="7"/>
      <c r="Y249" s="7"/>
      <c r="Z249" s="7"/>
    </row>
    <row r="250" spans="1:26" ht="12.75" customHeight="1">
      <c r="A250" s="1062"/>
      <c r="B250" s="1062"/>
      <c r="C250" s="7"/>
      <c r="D250" s="1062"/>
      <c r="E250" s="7"/>
      <c r="F250" s="7"/>
      <c r="G250" s="7"/>
      <c r="H250" s="7"/>
      <c r="I250" s="1062"/>
      <c r="J250" s="1062"/>
      <c r="K250" s="7"/>
      <c r="L250" s="7"/>
      <c r="M250" s="7"/>
      <c r="N250" s="7"/>
      <c r="O250" s="7"/>
      <c r="P250" s="7"/>
      <c r="Q250" s="7"/>
      <c r="R250" s="7"/>
      <c r="S250" s="7"/>
      <c r="T250" s="7"/>
      <c r="U250" s="7"/>
      <c r="V250" s="7"/>
      <c r="W250" s="7"/>
      <c r="X250" s="7"/>
      <c r="Y250" s="7"/>
      <c r="Z250" s="7"/>
    </row>
    <row r="251" spans="1:26" ht="12.75" customHeight="1">
      <c r="A251" s="1062"/>
      <c r="B251" s="1062"/>
      <c r="C251" s="7"/>
      <c r="D251" s="1062"/>
      <c r="E251" s="7"/>
      <c r="F251" s="7"/>
      <c r="G251" s="7"/>
      <c r="H251" s="7"/>
      <c r="I251" s="1062"/>
      <c r="J251" s="1062"/>
      <c r="K251" s="7"/>
      <c r="L251" s="7"/>
      <c r="M251" s="7"/>
      <c r="N251" s="7"/>
      <c r="O251" s="7"/>
      <c r="P251" s="7"/>
      <c r="Q251" s="7"/>
      <c r="R251" s="7"/>
      <c r="S251" s="7"/>
      <c r="T251" s="7"/>
      <c r="U251" s="7"/>
      <c r="V251" s="7"/>
      <c r="W251" s="7"/>
      <c r="X251" s="7"/>
      <c r="Y251" s="7"/>
      <c r="Z251" s="7"/>
    </row>
    <row r="252" spans="1:26" ht="12.75" customHeight="1">
      <c r="A252" s="1062"/>
      <c r="B252" s="1062"/>
      <c r="C252" s="7"/>
      <c r="D252" s="1062"/>
      <c r="E252" s="7"/>
      <c r="F252" s="7"/>
      <c r="G252" s="7"/>
      <c r="H252" s="7"/>
      <c r="I252" s="1062"/>
      <c r="J252" s="1062"/>
      <c r="K252" s="7"/>
      <c r="L252" s="7"/>
      <c r="M252" s="7"/>
      <c r="N252" s="7"/>
      <c r="O252" s="7"/>
      <c r="P252" s="7"/>
      <c r="Q252" s="7"/>
      <c r="R252" s="7"/>
      <c r="S252" s="7"/>
      <c r="T252" s="7"/>
      <c r="U252" s="7"/>
      <c r="V252" s="7"/>
      <c r="W252" s="7"/>
      <c r="X252" s="7"/>
      <c r="Y252" s="7"/>
      <c r="Z252" s="7"/>
    </row>
    <row r="253" spans="1:26" ht="12.75" customHeight="1">
      <c r="A253" s="1062"/>
      <c r="B253" s="1062"/>
      <c r="C253" s="7"/>
      <c r="D253" s="1062"/>
      <c r="E253" s="7"/>
      <c r="F253" s="7"/>
      <c r="G253" s="7"/>
      <c r="H253" s="7"/>
      <c r="I253" s="1062"/>
      <c r="J253" s="1062"/>
      <c r="K253" s="7"/>
      <c r="L253" s="7"/>
      <c r="M253" s="7"/>
      <c r="N253" s="7"/>
      <c r="O253" s="7"/>
      <c r="P253" s="7"/>
      <c r="Q253" s="7"/>
      <c r="R253" s="7"/>
      <c r="S253" s="7"/>
      <c r="T253" s="7"/>
      <c r="U253" s="7"/>
      <c r="V253" s="7"/>
      <c r="W253" s="7"/>
      <c r="X253" s="7"/>
      <c r="Y253" s="7"/>
      <c r="Z253" s="7"/>
    </row>
    <row r="254" spans="1:26" ht="12.75" customHeight="1">
      <c r="A254" s="1062"/>
      <c r="B254" s="1062"/>
      <c r="C254" s="7"/>
      <c r="D254" s="1062"/>
      <c r="E254" s="7"/>
      <c r="F254" s="7"/>
      <c r="G254" s="7"/>
      <c r="H254" s="7"/>
      <c r="I254" s="1062"/>
      <c r="J254" s="1062"/>
      <c r="K254" s="7"/>
      <c r="L254" s="7"/>
      <c r="M254" s="7"/>
      <c r="N254" s="7"/>
      <c r="O254" s="7"/>
      <c r="P254" s="7"/>
      <c r="Q254" s="7"/>
      <c r="R254" s="7"/>
      <c r="S254" s="7"/>
      <c r="T254" s="7"/>
      <c r="U254" s="7"/>
      <c r="V254" s="7"/>
      <c r="W254" s="7"/>
      <c r="X254" s="7"/>
      <c r="Y254" s="7"/>
      <c r="Z254" s="7"/>
    </row>
    <row r="255" spans="1:26" ht="12.75" customHeight="1">
      <c r="A255" s="1062"/>
      <c r="B255" s="1062"/>
      <c r="C255" s="7"/>
      <c r="D255" s="1062"/>
      <c r="E255" s="7"/>
      <c r="F255" s="7"/>
      <c r="G255" s="7"/>
      <c r="H255" s="7"/>
      <c r="I255" s="1062"/>
      <c r="J255" s="1062"/>
      <c r="K255" s="7"/>
      <c r="L255" s="7"/>
      <c r="M255" s="7"/>
      <c r="N255" s="7"/>
      <c r="O255" s="7"/>
      <c r="P255" s="7"/>
      <c r="Q255" s="7"/>
      <c r="R255" s="7"/>
      <c r="S255" s="7"/>
      <c r="T255" s="7"/>
      <c r="U255" s="7"/>
      <c r="V255" s="7"/>
      <c r="W255" s="7"/>
      <c r="X255" s="7"/>
      <c r="Y255" s="7"/>
      <c r="Z255" s="7"/>
    </row>
    <row r="256" spans="1:26" ht="12.75" customHeight="1">
      <c r="A256" s="1062"/>
      <c r="B256" s="1062"/>
      <c r="C256" s="7"/>
      <c r="D256" s="1062"/>
      <c r="E256" s="7"/>
      <c r="F256" s="7"/>
      <c r="G256" s="7"/>
      <c r="H256" s="7"/>
      <c r="I256" s="1062"/>
      <c r="J256" s="1062"/>
      <c r="K256" s="7"/>
      <c r="L256" s="7"/>
      <c r="M256" s="7"/>
      <c r="N256" s="7"/>
      <c r="O256" s="7"/>
      <c r="P256" s="7"/>
      <c r="Q256" s="7"/>
      <c r="R256" s="7"/>
      <c r="S256" s="7"/>
      <c r="T256" s="7"/>
      <c r="U256" s="7"/>
      <c r="V256" s="7"/>
      <c r="W256" s="7"/>
      <c r="X256" s="7"/>
      <c r="Y256" s="7"/>
      <c r="Z256" s="7"/>
    </row>
    <row r="257" spans="1:26" ht="12.75" customHeight="1">
      <c r="A257" s="1062"/>
      <c r="B257" s="1062"/>
      <c r="C257" s="7"/>
      <c r="D257" s="1062"/>
      <c r="E257" s="7"/>
      <c r="F257" s="7"/>
      <c r="G257" s="7"/>
      <c r="H257" s="7"/>
      <c r="I257" s="1062"/>
      <c r="J257" s="1062"/>
      <c r="K257" s="7"/>
      <c r="L257" s="7"/>
      <c r="M257" s="7"/>
      <c r="N257" s="7"/>
      <c r="O257" s="7"/>
      <c r="P257" s="7"/>
      <c r="Q257" s="7"/>
      <c r="R257" s="7"/>
      <c r="S257" s="7"/>
      <c r="T257" s="7"/>
      <c r="U257" s="7"/>
      <c r="V257" s="7"/>
      <c r="W257" s="7"/>
      <c r="X257" s="7"/>
      <c r="Y257" s="7"/>
      <c r="Z257" s="7"/>
    </row>
    <row r="258" spans="1:26" ht="12.75" customHeight="1">
      <c r="A258" s="1062"/>
      <c r="B258" s="1062"/>
      <c r="C258" s="7"/>
      <c r="D258" s="1062"/>
      <c r="E258" s="7"/>
      <c r="F258" s="7"/>
      <c r="G258" s="7"/>
      <c r="H258" s="7"/>
      <c r="I258" s="1062"/>
      <c r="J258" s="1062"/>
      <c r="K258" s="7"/>
      <c r="L258" s="7"/>
      <c r="M258" s="7"/>
      <c r="N258" s="7"/>
      <c r="O258" s="7"/>
      <c r="P258" s="7"/>
      <c r="Q258" s="7"/>
      <c r="R258" s="7"/>
      <c r="S258" s="7"/>
      <c r="T258" s="7"/>
      <c r="U258" s="7"/>
      <c r="V258" s="7"/>
      <c r="W258" s="7"/>
      <c r="X258" s="7"/>
      <c r="Y258" s="7"/>
      <c r="Z258" s="7"/>
    </row>
    <row r="259" spans="1:26" ht="12.75" customHeight="1">
      <c r="A259" s="1062"/>
      <c r="B259" s="1062"/>
      <c r="C259" s="7"/>
      <c r="D259" s="1062"/>
      <c r="E259" s="7"/>
      <c r="F259" s="7"/>
      <c r="G259" s="7"/>
      <c r="H259" s="7"/>
      <c r="I259" s="1062"/>
      <c r="J259" s="1062"/>
      <c r="K259" s="7"/>
      <c r="L259" s="7"/>
      <c r="M259" s="7"/>
      <c r="N259" s="7"/>
      <c r="O259" s="7"/>
      <c r="P259" s="7"/>
      <c r="Q259" s="7"/>
      <c r="R259" s="7"/>
      <c r="S259" s="7"/>
      <c r="T259" s="7"/>
      <c r="U259" s="7"/>
      <c r="V259" s="7"/>
      <c r="W259" s="7"/>
      <c r="X259" s="7"/>
      <c r="Y259" s="7"/>
      <c r="Z259" s="7"/>
    </row>
    <row r="260" spans="1:26" ht="12.75" customHeight="1">
      <c r="A260" s="1062"/>
      <c r="B260" s="1062"/>
      <c r="C260" s="7"/>
      <c r="D260" s="1062"/>
      <c r="E260" s="7"/>
      <c r="F260" s="7"/>
      <c r="G260" s="7"/>
      <c r="H260" s="7"/>
      <c r="I260" s="1062"/>
      <c r="J260" s="1062"/>
      <c r="K260" s="7"/>
      <c r="L260" s="7"/>
      <c r="M260" s="7"/>
      <c r="N260" s="7"/>
      <c r="O260" s="7"/>
      <c r="P260" s="7"/>
      <c r="Q260" s="7"/>
      <c r="R260" s="7"/>
      <c r="S260" s="7"/>
      <c r="T260" s="7"/>
      <c r="U260" s="7"/>
      <c r="V260" s="7"/>
      <c r="W260" s="7"/>
      <c r="X260" s="7"/>
      <c r="Y260" s="7"/>
      <c r="Z260" s="7"/>
    </row>
    <row r="261" spans="1:26" ht="12.75" customHeight="1">
      <c r="A261" s="1062"/>
      <c r="B261" s="1062"/>
      <c r="C261" s="7"/>
      <c r="D261" s="1062"/>
      <c r="E261" s="7"/>
      <c r="F261" s="7"/>
      <c r="G261" s="7"/>
      <c r="H261" s="7"/>
      <c r="I261" s="1062"/>
      <c r="J261" s="1062"/>
      <c r="K261" s="7"/>
      <c r="L261" s="7"/>
      <c r="M261" s="7"/>
      <c r="N261" s="7"/>
      <c r="O261" s="7"/>
      <c r="P261" s="7"/>
      <c r="Q261" s="7"/>
      <c r="R261" s="7"/>
      <c r="S261" s="7"/>
      <c r="T261" s="7"/>
      <c r="U261" s="7"/>
      <c r="V261" s="7"/>
      <c r="W261" s="7"/>
      <c r="X261" s="7"/>
      <c r="Y261" s="7"/>
      <c r="Z261" s="7"/>
    </row>
    <row r="262" spans="1:26" ht="12.75" customHeight="1">
      <c r="A262" s="1062"/>
      <c r="B262" s="1062"/>
      <c r="C262" s="7"/>
      <c r="D262" s="1062"/>
      <c r="E262" s="7"/>
      <c r="F262" s="7"/>
      <c r="G262" s="7"/>
      <c r="H262" s="7"/>
      <c r="I262" s="1062"/>
      <c r="J262" s="1062"/>
      <c r="K262" s="7"/>
      <c r="L262" s="7"/>
      <c r="M262" s="7"/>
      <c r="N262" s="7"/>
      <c r="O262" s="7"/>
      <c r="P262" s="7"/>
      <c r="Q262" s="7"/>
      <c r="R262" s="7"/>
      <c r="S262" s="7"/>
      <c r="T262" s="7"/>
      <c r="U262" s="7"/>
      <c r="V262" s="7"/>
      <c r="W262" s="7"/>
      <c r="X262" s="7"/>
      <c r="Y262" s="7"/>
      <c r="Z262" s="7"/>
    </row>
    <row r="263" spans="1:26" ht="12.75" customHeight="1">
      <c r="A263" s="1062"/>
      <c r="B263" s="1062"/>
      <c r="C263" s="7"/>
      <c r="D263" s="1062"/>
      <c r="E263" s="7"/>
      <c r="F263" s="7"/>
      <c r="G263" s="7"/>
      <c r="H263" s="7"/>
      <c r="I263" s="1062"/>
      <c r="J263" s="1062"/>
      <c r="K263" s="7"/>
      <c r="L263" s="7"/>
      <c r="M263" s="7"/>
      <c r="N263" s="7"/>
      <c r="O263" s="7"/>
      <c r="P263" s="7"/>
      <c r="Q263" s="7"/>
      <c r="R263" s="7"/>
      <c r="S263" s="7"/>
      <c r="T263" s="7"/>
      <c r="U263" s="7"/>
      <c r="V263" s="7"/>
      <c r="W263" s="7"/>
      <c r="X263" s="7"/>
      <c r="Y263" s="7"/>
      <c r="Z263" s="7"/>
    </row>
    <row r="264" spans="1:26" ht="12.75" customHeight="1">
      <c r="A264" s="1062"/>
      <c r="B264" s="1062"/>
      <c r="C264" s="7"/>
      <c r="D264" s="1062"/>
      <c r="E264" s="7"/>
      <c r="F264" s="7"/>
      <c r="G264" s="7"/>
      <c r="H264" s="7"/>
      <c r="I264" s="1062"/>
      <c r="J264" s="1062"/>
      <c r="K264" s="7"/>
      <c r="L264" s="7"/>
      <c r="M264" s="7"/>
      <c r="N264" s="7"/>
      <c r="O264" s="7"/>
      <c r="P264" s="7"/>
      <c r="Q264" s="7"/>
      <c r="R264" s="7"/>
      <c r="S264" s="7"/>
      <c r="T264" s="7"/>
      <c r="U264" s="7"/>
      <c r="V264" s="7"/>
      <c r="W264" s="7"/>
      <c r="X264" s="7"/>
      <c r="Y264" s="7"/>
      <c r="Z264" s="7"/>
    </row>
    <row r="265" spans="1:26" ht="12.75" customHeight="1">
      <c r="A265" s="1062"/>
      <c r="B265" s="1062"/>
      <c r="C265" s="7"/>
      <c r="D265" s="1062"/>
      <c r="E265" s="7"/>
      <c r="F265" s="7"/>
      <c r="G265" s="7"/>
      <c r="H265" s="7"/>
      <c r="I265" s="1062"/>
      <c r="J265" s="1062"/>
      <c r="K265" s="7"/>
      <c r="L265" s="7"/>
      <c r="M265" s="7"/>
      <c r="N265" s="7"/>
      <c r="O265" s="7"/>
      <c r="P265" s="7"/>
      <c r="Q265" s="7"/>
      <c r="R265" s="7"/>
      <c r="S265" s="7"/>
      <c r="T265" s="7"/>
      <c r="U265" s="7"/>
      <c r="V265" s="7"/>
      <c r="W265" s="7"/>
      <c r="X265" s="7"/>
      <c r="Y265" s="7"/>
      <c r="Z265" s="7"/>
    </row>
    <row r="266" spans="1:26" ht="12.75" customHeight="1">
      <c r="A266" s="1062"/>
      <c r="B266" s="1062"/>
      <c r="C266" s="7"/>
      <c r="D266" s="1062"/>
      <c r="E266" s="7"/>
      <c r="F266" s="7"/>
      <c r="G266" s="7"/>
      <c r="H266" s="7"/>
      <c r="I266" s="1062"/>
      <c r="J266" s="1062"/>
      <c r="K266" s="7"/>
      <c r="L266" s="7"/>
      <c r="M266" s="7"/>
      <c r="N266" s="7"/>
      <c r="O266" s="7"/>
      <c r="P266" s="7"/>
      <c r="Q266" s="7"/>
      <c r="R266" s="7"/>
      <c r="S266" s="7"/>
      <c r="T266" s="7"/>
      <c r="U266" s="7"/>
      <c r="V266" s="7"/>
      <c r="W266" s="7"/>
      <c r="X266" s="7"/>
      <c r="Y266" s="7"/>
      <c r="Z266" s="7"/>
    </row>
    <row r="267" spans="1:26" ht="12.75" customHeight="1">
      <c r="A267" s="1062"/>
      <c r="B267" s="1062"/>
      <c r="C267" s="7"/>
      <c r="D267" s="1062"/>
      <c r="E267" s="7"/>
      <c r="F267" s="7"/>
      <c r="G267" s="7"/>
      <c r="H267" s="7"/>
      <c r="I267" s="1062"/>
      <c r="J267" s="1062"/>
      <c r="K267" s="7"/>
      <c r="L267" s="7"/>
      <c r="M267" s="7"/>
      <c r="N267" s="7"/>
      <c r="O267" s="7"/>
      <c r="P267" s="7"/>
      <c r="Q267" s="7"/>
      <c r="R267" s="7"/>
      <c r="S267" s="7"/>
      <c r="T267" s="7"/>
      <c r="U267" s="7"/>
      <c r="V267" s="7"/>
      <c r="W267" s="7"/>
      <c r="X267" s="7"/>
      <c r="Y267" s="7"/>
      <c r="Z267" s="7"/>
    </row>
    <row r="268" spans="1:26" ht="12.75" customHeight="1">
      <c r="A268" s="1062"/>
      <c r="B268" s="1062"/>
      <c r="C268" s="7"/>
      <c r="D268" s="1062"/>
      <c r="E268" s="7"/>
      <c r="F268" s="7"/>
      <c r="G268" s="7"/>
      <c r="H268" s="7"/>
      <c r="I268" s="1062"/>
      <c r="J268" s="1062"/>
      <c r="K268" s="7"/>
      <c r="L268" s="7"/>
      <c r="M268" s="7"/>
      <c r="N268" s="7"/>
      <c r="O268" s="7"/>
      <c r="P268" s="7"/>
      <c r="Q268" s="7"/>
      <c r="R268" s="7"/>
      <c r="S268" s="7"/>
      <c r="T268" s="7"/>
      <c r="U268" s="7"/>
      <c r="V268" s="7"/>
      <c r="W268" s="7"/>
      <c r="X268" s="7"/>
      <c r="Y268" s="7"/>
      <c r="Z268" s="7"/>
    </row>
    <row r="269" spans="1:26" ht="12.75" customHeight="1">
      <c r="A269" s="1062"/>
      <c r="B269" s="1062"/>
      <c r="C269" s="7"/>
      <c r="D269" s="1062"/>
      <c r="E269" s="7"/>
      <c r="F269" s="7"/>
      <c r="G269" s="7"/>
      <c r="H269" s="7"/>
      <c r="I269" s="1062"/>
      <c r="J269" s="1062"/>
      <c r="K269" s="7"/>
      <c r="L269" s="7"/>
      <c r="M269" s="7"/>
      <c r="N269" s="7"/>
      <c r="O269" s="7"/>
      <c r="P269" s="7"/>
      <c r="Q269" s="7"/>
      <c r="R269" s="7"/>
      <c r="S269" s="7"/>
      <c r="T269" s="7"/>
      <c r="U269" s="7"/>
      <c r="V269" s="7"/>
      <c r="W269" s="7"/>
      <c r="X269" s="7"/>
      <c r="Y269" s="7"/>
      <c r="Z269" s="7"/>
    </row>
    <row r="270" spans="1:26" ht="12.75" customHeight="1">
      <c r="A270" s="1062"/>
      <c r="B270" s="1062"/>
      <c r="C270" s="7"/>
      <c r="D270" s="1062"/>
      <c r="E270" s="7"/>
      <c r="F270" s="7"/>
      <c r="G270" s="7"/>
      <c r="H270" s="7"/>
      <c r="I270" s="1062"/>
      <c r="J270" s="1062"/>
      <c r="K270" s="7"/>
      <c r="L270" s="7"/>
      <c r="M270" s="7"/>
      <c r="N270" s="7"/>
      <c r="O270" s="7"/>
      <c r="P270" s="7"/>
      <c r="Q270" s="7"/>
      <c r="R270" s="7"/>
      <c r="S270" s="7"/>
      <c r="T270" s="7"/>
      <c r="U270" s="7"/>
      <c r="V270" s="7"/>
      <c r="W270" s="7"/>
      <c r="X270" s="7"/>
      <c r="Y270" s="7"/>
      <c r="Z270" s="7"/>
    </row>
    <row r="271" spans="1:26" ht="12.75" customHeight="1">
      <c r="A271" s="1062"/>
      <c r="B271" s="1062"/>
      <c r="C271" s="7"/>
      <c r="D271" s="1062"/>
      <c r="E271" s="7"/>
      <c r="F271" s="7"/>
      <c r="G271" s="7"/>
      <c r="H271" s="7"/>
      <c r="I271" s="1062"/>
      <c r="J271" s="1062"/>
      <c r="K271" s="7"/>
      <c r="L271" s="7"/>
      <c r="M271" s="7"/>
      <c r="N271" s="7"/>
      <c r="O271" s="7"/>
      <c r="P271" s="7"/>
      <c r="Q271" s="7"/>
      <c r="R271" s="7"/>
      <c r="S271" s="7"/>
      <c r="T271" s="7"/>
      <c r="U271" s="7"/>
      <c r="V271" s="7"/>
      <c r="W271" s="7"/>
      <c r="X271" s="7"/>
      <c r="Y271" s="7"/>
      <c r="Z271" s="7"/>
    </row>
    <row r="272" spans="1:26" ht="12.75" customHeight="1">
      <c r="A272" s="1062"/>
      <c r="B272" s="1062"/>
      <c r="C272" s="7"/>
      <c r="D272" s="1062"/>
      <c r="E272" s="7"/>
      <c r="F272" s="7"/>
      <c r="G272" s="7"/>
      <c r="H272" s="7"/>
      <c r="I272" s="1062"/>
      <c r="J272" s="1062"/>
      <c r="K272" s="7"/>
      <c r="L272" s="7"/>
      <c r="M272" s="7"/>
      <c r="N272" s="7"/>
      <c r="O272" s="7"/>
      <c r="P272" s="7"/>
      <c r="Q272" s="7"/>
      <c r="R272" s="7"/>
      <c r="S272" s="7"/>
      <c r="T272" s="7"/>
      <c r="U272" s="7"/>
      <c r="V272" s="7"/>
      <c r="W272" s="7"/>
      <c r="X272" s="7"/>
      <c r="Y272" s="7"/>
      <c r="Z272" s="7"/>
    </row>
    <row r="273" spans="1:26" ht="12.75" customHeight="1">
      <c r="A273" s="1062"/>
      <c r="B273" s="1062"/>
      <c r="C273" s="7"/>
      <c r="D273" s="1062"/>
      <c r="E273" s="7"/>
      <c r="F273" s="7"/>
      <c r="G273" s="7"/>
      <c r="H273" s="7"/>
      <c r="I273" s="1062"/>
      <c r="J273" s="1062"/>
      <c r="K273" s="7"/>
      <c r="L273" s="7"/>
      <c r="M273" s="7"/>
      <c r="N273" s="7"/>
      <c r="O273" s="7"/>
      <c r="P273" s="7"/>
      <c r="Q273" s="7"/>
      <c r="R273" s="7"/>
      <c r="S273" s="7"/>
      <c r="T273" s="7"/>
      <c r="U273" s="7"/>
      <c r="V273" s="7"/>
      <c r="W273" s="7"/>
      <c r="X273" s="7"/>
      <c r="Y273" s="7"/>
      <c r="Z273" s="7"/>
    </row>
    <row r="274" spans="1:26" ht="12.75" customHeight="1">
      <c r="A274" s="1062"/>
      <c r="B274" s="1062"/>
      <c r="C274" s="7"/>
      <c r="D274" s="1062"/>
      <c r="E274" s="7"/>
      <c r="F274" s="7"/>
      <c r="G274" s="7"/>
      <c r="H274" s="7"/>
      <c r="I274" s="1062"/>
      <c r="J274" s="1062"/>
      <c r="K274" s="7"/>
      <c r="L274" s="7"/>
      <c r="M274" s="7"/>
      <c r="N274" s="7"/>
      <c r="O274" s="7"/>
      <c r="P274" s="7"/>
      <c r="Q274" s="7"/>
      <c r="R274" s="7"/>
      <c r="S274" s="7"/>
      <c r="T274" s="7"/>
      <c r="U274" s="7"/>
      <c r="V274" s="7"/>
      <c r="W274" s="7"/>
      <c r="X274" s="7"/>
      <c r="Y274" s="7"/>
      <c r="Z274" s="7"/>
    </row>
    <row r="275" spans="1:26" ht="12.75" customHeight="1">
      <c r="A275" s="1062"/>
      <c r="B275" s="1062"/>
      <c r="C275" s="7"/>
      <c r="D275" s="1062"/>
      <c r="E275" s="7"/>
      <c r="F275" s="7"/>
      <c r="G275" s="7"/>
      <c r="H275" s="7"/>
      <c r="I275" s="1062"/>
      <c r="J275" s="1062"/>
      <c r="K275" s="7"/>
      <c r="L275" s="7"/>
      <c r="M275" s="7"/>
      <c r="N275" s="7"/>
      <c r="O275" s="7"/>
      <c r="P275" s="7"/>
      <c r="Q275" s="7"/>
      <c r="R275" s="7"/>
      <c r="S275" s="7"/>
      <c r="T275" s="7"/>
      <c r="U275" s="7"/>
      <c r="V275" s="7"/>
      <c r="W275" s="7"/>
      <c r="X275" s="7"/>
      <c r="Y275" s="7"/>
      <c r="Z275" s="7"/>
    </row>
    <row r="276" spans="1:26" ht="12.75" customHeight="1">
      <c r="A276" s="1062"/>
      <c r="B276" s="1062"/>
      <c r="C276" s="7"/>
      <c r="D276" s="1062"/>
      <c r="E276" s="7"/>
      <c r="F276" s="7"/>
      <c r="G276" s="7"/>
      <c r="H276" s="7"/>
      <c r="I276" s="1062"/>
      <c r="J276" s="1062"/>
      <c r="K276" s="7"/>
      <c r="L276" s="7"/>
      <c r="M276" s="7"/>
      <c r="N276" s="7"/>
      <c r="O276" s="7"/>
      <c r="P276" s="7"/>
      <c r="Q276" s="7"/>
      <c r="R276" s="7"/>
      <c r="S276" s="7"/>
      <c r="T276" s="7"/>
      <c r="U276" s="7"/>
      <c r="V276" s="7"/>
      <c r="W276" s="7"/>
      <c r="X276" s="7"/>
      <c r="Y276" s="7"/>
      <c r="Z276" s="7"/>
    </row>
    <row r="277" spans="1:26" ht="12.75" customHeight="1">
      <c r="A277" s="1062"/>
      <c r="B277" s="1062"/>
      <c r="C277" s="7"/>
      <c r="D277" s="1062"/>
      <c r="E277" s="7"/>
      <c r="F277" s="7"/>
      <c r="G277" s="7"/>
      <c r="H277" s="7"/>
      <c r="I277" s="1062"/>
      <c r="J277" s="1062"/>
      <c r="K277" s="7"/>
      <c r="L277" s="7"/>
      <c r="M277" s="7"/>
      <c r="N277" s="7"/>
      <c r="O277" s="7"/>
      <c r="P277" s="7"/>
      <c r="Q277" s="7"/>
      <c r="R277" s="7"/>
      <c r="S277" s="7"/>
      <c r="T277" s="7"/>
      <c r="U277" s="7"/>
      <c r="V277" s="7"/>
      <c r="W277" s="7"/>
      <c r="X277" s="7"/>
      <c r="Y277" s="7"/>
      <c r="Z277" s="7"/>
    </row>
    <row r="278" spans="1:26" ht="12.75" customHeight="1">
      <c r="A278" s="1062"/>
      <c r="B278" s="1062"/>
      <c r="C278" s="7"/>
      <c r="D278" s="1062"/>
      <c r="E278" s="7"/>
      <c r="F278" s="7"/>
      <c r="G278" s="7"/>
      <c r="H278" s="7"/>
      <c r="I278" s="1062"/>
      <c r="J278" s="1062"/>
      <c r="K278" s="7"/>
      <c r="L278" s="7"/>
      <c r="M278" s="7"/>
      <c r="N278" s="7"/>
      <c r="O278" s="7"/>
      <c r="P278" s="7"/>
      <c r="Q278" s="7"/>
      <c r="R278" s="7"/>
      <c r="S278" s="7"/>
      <c r="T278" s="7"/>
      <c r="U278" s="7"/>
      <c r="V278" s="7"/>
      <c r="W278" s="7"/>
      <c r="X278" s="7"/>
      <c r="Y278" s="7"/>
      <c r="Z278" s="7"/>
    </row>
    <row r="279" spans="1:26" ht="12.75" customHeight="1">
      <c r="A279" s="1062"/>
      <c r="B279" s="1062"/>
      <c r="C279" s="7"/>
      <c r="D279" s="1062"/>
      <c r="E279" s="7"/>
      <c r="F279" s="7"/>
      <c r="G279" s="7"/>
      <c r="H279" s="7"/>
      <c r="I279" s="1062"/>
      <c r="J279" s="1062"/>
      <c r="K279" s="7"/>
      <c r="L279" s="7"/>
      <c r="M279" s="7"/>
      <c r="N279" s="7"/>
      <c r="O279" s="7"/>
      <c r="P279" s="7"/>
      <c r="Q279" s="7"/>
      <c r="R279" s="7"/>
      <c r="S279" s="7"/>
      <c r="T279" s="7"/>
      <c r="U279" s="7"/>
      <c r="V279" s="7"/>
      <c r="W279" s="7"/>
      <c r="X279" s="7"/>
      <c r="Y279" s="7"/>
      <c r="Z279" s="7"/>
    </row>
    <row r="280" spans="1:26" ht="12.75" customHeight="1">
      <c r="A280" s="1062"/>
      <c r="B280" s="1062"/>
      <c r="C280" s="7"/>
      <c r="D280" s="1062"/>
      <c r="E280" s="7"/>
      <c r="F280" s="7"/>
      <c r="G280" s="7"/>
      <c r="H280" s="7"/>
      <c r="I280" s="1062"/>
      <c r="J280" s="1062"/>
      <c r="K280" s="7"/>
      <c r="L280" s="7"/>
      <c r="M280" s="7"/>
      <c r="N280" s="7"/>
      <c r="O280" s="7"/>
      <c r="P280" s="7"/>
      <c r="Q280" s="7"/>
      <c r="R280" s="7"/>
      <c r="S280" s="7"/>
      <c r="T280" s="7"/>
      <c r="U280" s="7"/>
      <c r="V280" s="7"/>
      <c r="W280" s="7"/>
      <c r="X280" s="7"/>
      <c r="Y280" s="7"/>
      <c r="Z280" s="7"/>
    </row>
    <row r="281" spans="1:26" ht="12.75" customHeight="1">
      <c r="A281" s="1062"/>
      <c r="B281" s="1062"/>
      <c r="C281" s="7"/>
      <c r="D281" s="1062"/>
      <c r="E281" s="7"/>
      <c r="F281" s="7"/>
      <c r="G281" s="7"/>
      <c r="H281" s="7"/>
      <c r="I281" s="1062"/>
      <c r="J281" s="1062"/>
      <c r="K281" s="7"/>
      <c r="L281" s="7"/>
      <c r="M281" s="7"/>
      <c r="N281" s="7"/>
      <c r="O281" s="7"/>
      <c r="P281" s="7"/>
      <c r="Q281" s="7"/>
      <c r="R281" s="7"/>
      <c r="S281" s="7"/>
      <c r="T281" s="7"/>
      <c r="U281" s="7"/>
      <c r="V281" s="7"/>
      <c r="W281" s="7"/>
      <c r="X281" s="7"/>
      <c r="Y281" s="7"/>
      <c r="Z281" s="7"/>
    </row>
    <row r="282" spans="1:26" ht="12.75" customHeight="1">
      <c r="A282" s="1062"/>
      <c r="B282" s="1062"/>
      <c r="C282" s="7"/>
      <c r="D282" s="1062"/>
      <c r="E282" s="7"/>
      <c r="F282" s="7"/>
      <c r="G282" s="7"/>
      <c r="H282" s="7"/>
      <c r="I282" s="1062"/>
      <c r="J282" s="1062"/>
      <c r="K282" s="7"/>
      <c r="L282" s="7"/>
      <c r="M282" s="7"/>
      <c r="N282" s="7"/>
      <c r="O282" s="7"/>
      <c r="P282" s="7"/>
      <c r="Q282" s="7"/>
      <c r="R282" s="7"/>
      <c r="S282" s="7"/>
      <c r="T282" s="7"/>
      <c r="U282" s="7"/>
      <c r="V282" s="7"/>
      <c r="W282" s="7"/>
      <c r="X282" s="7"/>
      <c r="Y282" s="7"/>
      <c r="Z282" s="7"/>
    </row>
    <row r="283" spans="1:26" ht="12.75" customHeight="1">
      <c r="A283" s="1062"/>
      <c r="B283" s="1062"/>
      <c r="C283" s="7"/>
      <c r="D283" s="1062"/>
      <c r="E283" s="7"/>
      <c r="F283" s="7"/>
      <c r="G283" s="7"/>
      <c r="H283" s="7"/>
      <c r="I283" s="1062"/>
      <c r="J283" s="1062"/>
      <c r="K283" s="7"/>
      <c r="L283" s="7"/>
      <c r="M283" s="7"/>
      <c r="N283" s="7"/>
      <c r="O283" s="7"/>
      <c r="P283" s="7"/>
      <c r="Q283" s="7"/>
      <c r="R283" s="7"/>
      <c r="S283" s="7"/>
      <c r="T283" s="7"/>
      <c r="U283" s="7"/>
      <c r="V283" s="7"/>
      <c r="W283" s="7"/>
      <c r="X283" s="7"/>
      <c r="Y283" s="7"/>
      <c r="Z283" s="7"/>
    </row>
    <row r="284" spans="1:26" ht="12.75" customHeight="1">
      <c r="A284" s="1062"/>
      <c r="B284" s="1062"/>
      <c r="C284" s="7"/>
      <c r="D284" s="1062"/>
      <c r="E284" s="7"/>
      <c r="F284" s="7"/>
      <c r="G284" s="7"/>
      <c r="H284" s="7"/>
      <c r="I284" s="1062"/>
      <c r="J284" s="1062"/>
      <c r="K284" s="7"/>
      <c r="L284" s="7"/>
      <c r="M284" s="7"/>
      <c r="N284" s="7"/>
      <c r="O284" s="7"/>
      <c r="P284" s="7"/>
      <c r="Q284" s="7"/>
      <c r="R284" s="7"/>
      <c r="S284" s="7"/>
      <c r="T284" s="7"/>
      <c r="U284" s="7"/>
      <c r="V284" s="7"/>
      <c r="W284" s="7"/>
      <c r="X284" s="7"/>
      <c r="Y284" s="7"/>
      <c r="Z284" s="7"/>
    </row>
    <row r="285" spans="1:26" ht="12.75" customHeight="1">
      <c r="A285" s="1062"/>
      <c r="B285" s="1062"/>
      <c r="C285" s="7"/>
      <c r="D285" s="1062"/>
      <c r="E285" s="7"/>
      <c r="F285" s="7"/>
      <c r="G285" s="7"/>
      <c r="H285" s="7"/>
      <c r="I285" s="1062"/>
      <c r="J285" s="1062"/>
      <c r="K285" s="7"/>
      <c r="L285" s="7"/>
      <c r="M285" s="7"/>
      <c r="N285" s="7"/>
      <c r="O285" s="7"/>
      <c r="P285" s="7"/>
      <c r="Q285" s="7"/>
      <c r="R285" s="7"/>
      <c r="S285" s="7"/>
      <c r="T285" s="7"/>
      <c r="U285" s="7"/>
      <c r="V285" s="7"/>
      <c r="W285" s="7"/>
      <c r="X285" s="7"/>
      <c r="Y285" s="7"/>
      <c r="Z285" s="7"/>
    </row>
    <row r="286" spans="1:26" ht="12.75" customHeight="1">
      <c r="A286" s="1062"/>
      <c r="B286" s="1062"/>
      <c r="C286" s="7"/>
      <c r="D286" s="1062"/>
      <c r="E286" s="7"/>
      <c r="F286" s="7"/>
      <c r="G286" s="7"/>
      <c r="H286" s="7"/>
      <c r="I286" s="1062"/>
      <c r="J286" s="1062"/>
      <c r="K286" s="7"/>
      <c r="L286" s="7"/>
      <c r="M286" s="7"/>
      <c r="N286" s="7"/>
      <c r="O286" s="7"/>
      <c r="P286" s="7"/>
      <c r="Q286" s="7"/>
      <c r="R286" s="7"/>
      <c r="S286" s="7"/>
      <c r="T286" s="7"/>
      <c r="U286" s="7"/>
      <c r="V286" s="7"/>
      <c r="W286" s="7"/>
      <c r="X286" s="7"/>
      <c r="Y286" s="7"/>
      <c r="Z286" s="7"/>
    </row>
    <row r="287" spans="1:26" ht="12.75" customHeight="1">
      <c r="A287" s="1062"/>
      <c r="B287" s="1062"/>
      <c r="C287" s="7"/>
      <c r="D287" s="1062"/>
      <c r="E287" s="7"/>
      <c r="F287" s="7"/>
      <c r="G287" s="7"/>
      <c r="H287" s="7"/>
      <c r="I287" s="1062"/>
      <c r="J287" s="1062"/>
      <c r="K287" s="7"/>
      <c r="L287" s="7"/>
      <c r="M287" s="7"/>
      <c r="N287" s="7"/>
      <c r="O287" s="7"/>
      <c r="P287" s="7"/>
      <c r="Q287" s="7"/>
      <c r="R287" s="7"/>
      <c r="S287" s="7"/>
      <c r="T287" s="7"/>
      <c r="U287" s="7"/>
      <c r="V287" s="7"/>
      <c r="W287" s="7"/>
      <c r="X287" s="7"/>
      <c r="Y287" s="7"/>
      <c r="Z287" s="7"/>
    </row>
    <row r="288" spans="1:26" ht="12.75" customHeight="1">
      <c r="A288" s="1062"/>
      <c r="B288" s="1062"/>
      <c r="C288" s="7"/>
      <c r="D288" s="1062"/>
      <c r="E288" s="7"/>
      <c r="F288" s="7"/>
      <c r="G288" s="7"/>
      <c r="H288" s="7"/>
      <c r="I288" s="1062"/>
      <c r="J288" s="1062"/>
      <c r="K288" s="7"/>
      <c r="L288" s="7"/>
      <c r="M288" s="7"/>
      <c r="N288" s="7"/>
      <c r="O288" s="7"/>
      <c r="P288" s="7"/>
      <c r="Q288" s="7"/>
      <c r="R288" s="7"/>
      <c r="S288" s="7"/>
      <c r="T288" s="7"/>
      <c r="U288" s="7"/>
      <c r="V288" s="7"/>
      <c r="W288" s="7"/>
      <c r="X288" s="7"/>
      <c r="Y288" s="7"/>
      <c r="Z288" s="7"/>
    </row>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87"/>
  <mergeCells count="2">
    <mergeCell ref="A1:K1"/>
    <mergeCell ref="E3:H3"/>
  </mergeCells>
  <pageMargins left="0.7" right="0.7" top="0.75" bottom="0.75" header="0" footer="0"/>
  <pageSetup paperSize="9" orientation="landscape"/>
</worksheet>
</file>

<file path=xl/worksheets/sheet43.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10.42578125" customWidth="1"/>
    <col min="2" max="2" width="8.7109375" customWidth="1"/>
    <col min="3" max="3" width="62.5703125" customWidth="1"/>
    <col min="4" max="4" width="10.140625" customWidth="1"/>
    <col min="5" max="5" width="8.7109375" customWidth="1"/>
    <col min="6" max="6" width="11.140625" customWidth="1"/>
    <col min="7" max="7" width="10" customWidth="1"/>
    <col min="8" max="8" width="8.7109375" customWidth="1"/>
    <col min="9" max="9" width="39.140625" customWidth="1"/>
    <col min="10" max="10" width="34.42578125" customWidth="1"/>
    <col min="11" max="11" width="12" customWidth="1"/>
    <col min="12" max="26" width="8.7109375" customWidth="1"/>
  </cols>
  <sheetData>
    <row r="1" spans="1:26" ht="12.75" customHeight="1">
      <c r="A1" s="1197" t="s">
        <v>5863</v>
      </c>
      <c r="B1" s="1177"/>
      <c r="C1" s="1177"/>
      <c r="D1" s="1177"/>
      <c r="E1" s="1177"/>
      <c r="F1" s="1177"/>
      <c r="G1" s="1177"/>
      <c r="H1" s="1177"/>
      <c r="I1" s="1177"/>
      <c r="J1" s="1177"/>
      <c r="K1" s="1177"/>
      <c r="L1" s="8"/>
      <c r="M1" s="8"/>
      <c r="N1" s="8"/>
      <c r="O1" s="8"/>
      <c r="P1" s="8"/>
      <c r="Q1" s="8"/>
      <c r="R1" s="8"/>
      <c r="S1" s="8"/>
      <c r="T1" s="8"/>
      <c r="U1" s="8"/>
      <c r="V1" s="8"/>
      <c r="W1" s="8"/>
      <c r="X1" s="8"/>
      <c r="Y1" s="8"/>
      <c r="Z1" s="8"/>
    </row>
    <row r="2" spans="1:26" ht="12.75" customHeight="1">
      <c r="A2" s="991" t="str">
        <f>HYPERLINK("#Index!F20", "Index Pg")</f>
        <v>Index Pg</v>
      </c>
      <c r="B2" s="96"/>
      <c r="C2" s="60" t="str">
        <f>HYPERLINK("#'Budget Summary II'!A3:B5", "Budget Summary II")</f>
        <v>Budget Summary II</v>
      </c>
      <c r="D2" s="333"/>
      <c r="E2" s="333"/>
      <c r="F2" s="333"/>
      <c r="G2" s="333"/>
      <c r="H2" s="333"/>
      <c r="I2" s="333"/>
      <c r="J2" s="333"/>
      <c r="K2" s="766"/>
      <c r="L2" s="8"/>
      <c r="M2" s="8"/>
      <c r="N2" s="8"/>
      <c r="O2" s="8"/>
      <c r="P2" s="8"/>
      <c r="Q2" s="8"/>
      <c r="R2" s="8"/>
      <c r="S2" s="8"/>
      <c r="T2" s="8"/>
      <c r="U2" s="8"/>
      <c r="V2" s="8"/>
      <c r="W2" s="8"/>
      <c r="X2" s="8"/>
      <c r="Y2" s="8"/>
      <c r="Z2" s="8"/>
    </row>
    <row r="3" spans="1:26" ht="12.75" customHeight="1">
      <c r="A3" s="63" t="s">
        <v>150</v>
      </c>
      <c r="B3" s="63" t="s">
        <v>151</v>
      </c>
      <c r="C3" s="63" t="s">
        <v>12</v>
      </c>
      <c r="D3" s="979" t="s">
        <v>431</v>
      </c>
      <c r="E3" s="1174" t="s">
        <v>432</v>
      </c>
      <c r="F3" s="1160"/>
      <c r="G3" s="1160"/>
      <c r="H3" s="1158"/>
      <c r="I3" s="63" t="s">
        <v>433</v>
      </c>
      <c r="J3" s="63" t="s">
        <v>435</v>
      </c>
      <c r="K3" s="106" t="s">
        <v>434</v>
      </c>
      <c r="L3" s="235"/>
      <c r="M3" s="235"/>
      <c r="N3" s="235"/>
      <c r="O3" s="235"/>
      <c r="P3" s="235"/>
      <c r="Q3" s="235"/>
      <c r="R3" s="235"/>
      <c r="S3" s="235"/>
      <c r="T3" s="235"/>
      <c r="U3" s="235"/>
      <c r="V3" s="235"/>
      <c r="W3" s="235"/>
      <c r="X3" s="235"/>
      <c r="Y3" s="235"/>
      <c r="Z3" s="235"/>
    </row>
    <row r="4" spans="1:26" ht="12.75" customHeight="1">
      <c r="A4" s="63"/>
      <c r="B4" s="63"/>
      <c r="C4" s="63"/>
      <c r="D4" s="981"/>
      <c r="E4" s="63" t="s">
        <v>442</v>
      </c>
      <c r="F4" s="106" t="s">
        <v>443</v>
      </c>
      <c r="G4" s="63" t="s">
        <v>444</v>
      </c>
      <c r="H4" s="106" t="s">
        <v>445</v>
      </c>
      <c r="I4" s="63"/>
      <c r="J4" s="63"/>
      <c r="K4" s="106"/>
      <c r="L4" s="235"/>
      <c r="M4" s="235"/>
      <c r="N4" s="235"/>
      <c r="O4" s="235"/>
      <c r="P4" s="235"/>
      <c r="Q4" s="235"/>
      <c r="R4" s="235"/>
      <c r="S4" s="235"/>
      <c r="T4" s="235"/>
      <c r="U4" s="235"/>
      <c r="V4" s="235"/>
      <c r="W4" s="235"/>
      <c r="X4" s="235"/>
      <c r="Y4" s="235"/>
      <c r="Z4" s="235"/>
    </row>
    <row r="5" spans="1:26" ht="12.75" customHeight="1">
      <c r="A5" s="1015"/>
      <c r="B5" s="1015"/>
      <c r="C5" s="1014" t="s">
        <v>5864</v>
      </c>
      <c r="D5" s="1014"/>
      <c r="E5" s="1013"/>
      <c r="F5" s="1018"/>
      <c r="G5" s="1013"/>
      <c r="H5" s="1018">
        <f>H6+H18+H22+H32+H42+H46+H51+H48+H29</f>
        <v>144.33851000000001</v>
      </c>
      <c r="I5" s="1014"/>
      <c r="J5" s="1014"/>
      <c r="K5" s="1018">
        <f>K6+K18+K22+K32+K42+K46+K51+K48+H29</f>
        <v>0</v>
      </c>
      <c r="L5" s="8"/>
      <c r="M5" s="8"/>
      <c r="N5" s="8"/>
      <c r="O5" s="8"/>
      <c r="P5" s="8"/>
      <c r="Q5" s="8"/>
      <c r="R5" s="8"/>
      <c r="S5" s="8"/>
      <c r="T5" s="8"/>
      <c r="U5" s="8"/>
      <c r="V5" s="8"/>
      <c r="W5" s="8"/>
      <c r="X5" s="8"/>
      <c r="Y5" s="8"/>
      <c r="Z5" s="8"/>
    </row>
    <row r="6" spans="1:26" ht="12.75" customHeight="1">
      <c r="A6" s="64">
        <f>'1.SD Facility Based Annex'!A6</f>
        <v>1</v>
      </c>
      <c r="B6" s="64"/>
      <c r="C6" s="64" t="str">
        <f>'1.SD Facility Based Annex'!C6</f>
        <v>Service Delivery - Facility Based</v>
      </c>
      <c r="D6" s="64"/>
      <c r="E6" s="64"/>
      <c r="F6" s="64"/>
      <c r="G6" s="64"/>
      <c r="H6" s="65">
        <f t="shared" ref="H6:H7" si="0">H7</f>
        <v>6.5</v>
      </c>
      <c r="I6" s="64"/>
      <c r="J6" s="64"/>
      <c r="K6" s="65">
        <f t="shared" ref="K6:K7" si="1">K7</f>
        <v>0</v>
      </c>
      <c r="L6" s="8"/>
      <c r="M6" s="8"/>
      <c r="N6" s="8"/>
      <c r="O6" s="8"/>
      <c r="P6" s="8"/>
      <c r="Q6" s="8"/>
      <c r="R6" s="8"/>
      <c r="S6" s="8"/>
      <c r="T6" s="8"/>
      <c r="U6" s="8"/>
      <c r="V6" s="8"/>
      <c r="W6" s="8"/>
      <c r="X6" s="8"/>
      <c r="Y6" s="8"/>
      <c r="Z6" s="8"/>
    </row>
    <row r="7" spans="1:26" ht="12.75" customHeight="1">
      <c r="A7" s="67">
        <f>'1.SD Facility Based Annex'!A81</f>
        <v>1.3</v>
      </c>
      <c r="B7" s="67"/>
      <c r="C7" s="67" t="str">
        <f>'1.SD Facility Based Annex'!C81</f>
        <v>Operating Expenses</v>
      </c>
      <c r="D7" s="67"/>
      <c r="E7" s="67"/>
      <c r="F7" s="67"/>
      <c r="G7" s="110"/>
      <c r="H7" s="68">
        <f t="shared" si="0"/>
        <v>6.5</v>
      </c>
      <c r="I7" s="110"/>
      <c r="J7" s="110"/>
      <c r="K7" s="68">
        <f t="shared" si="1"/>
        <v>0</v>
      </c>
      <c r="L7" s="8"/>
      <c r="M7" s="8"/>
      <c r="N7" s="8"/>
      <c r="O7" s="8"/>
      <c r="P7" s="8"/>
      <c r="Q7" s="8"/>
      <c r="R7" s="8"/>
      <c r="S7" s="8"/>
      <c r="T7" s="8"/>
      <c r="U7" s="8"/>
      <c r="V7" s="8"/>
      <c r="W7" s="8"/>
      <c r="X7" s="8"/>
      <c r="Y7" s="8"/>
      <c r="Z7" s="8"/>
    </row>
    <row r="8" spans="1:26" ht="12.75" customHeight="1">
      <c r="A8" s="78" t="str">
        <f>'1.SD Facility Based Annex'!A82</f>
        <v>1.3.1</v>
      </c>
      <c r="B8" s="78"/>
      <c r="C8" s="78" t="str">
        <f>'1.SD Facility Based Annex'!C82</f>
        <v>Operating expenses for Facilities (e.g. operating cost rent, electricity, stationary, internet, office expense etc.)</v>
      </c>
      <c r="D8" s="78"/>
      <c r="E8" s="117"/>
      <c r="F8" s="117"/>
      <c r="G8" s="116"/>
      <c r="H8" s="265">
        <f>H9+H10+H13</f>
        <v>6.5</v>
      </c>
      <c r="I8" s="78"/>
      <c r="J8" s="204"/>
      <c r="K8" s="265">
        <f>K9+K10+K13</f>
        <v>0</v>
      </c>
      <c r="L8" s="8"/>
      <c r="M8" s="8"/>
      <c r="N8" s="8"/>
      <c r="O8" s="8"/>
      <c r="P8" s="8"/>
      <c r="Q8" s="8"/>
      <c r="R8" s="8"/>
      <c r="S8" s="8"/>
      <c r="T8" s="8"/>
      <c r="U8" s="8"/>
      <c r="V8" s="8"/>
      <c r="W8" s="8"/>
      <c r="X8" s="8"/>
      <c r="Y8" s="8"/>
      <c r="Z8" s="8"/>
    </row>
    <row r="9" spans="1:26" ht="12.75" customHeight="1">
      <c r="A9" s="70" t="str">
        <f>'1.SD Facility Based Annex'!A98</f>
        <v>1.3.1.16</v>
      </c>
      <c r="B9" s="70"/>
      <c r="C9" s="70" t="str">
        <f>'1.SD Facility Based Annex'!C98</f>
        <v>State lab: Meeting Costs/Office expenses/Contingency</v>
      </c>
      <c r="D9" s="70" t="str">
        <f>'1.SD Facility Based Annex'!K98</f>
        <v>Total Cost</v>
      </c>
      <c r="E9" s="4">
        <f>'1.SD Facility Based Annex'!L98</f>
        <v>100000</v>
      </c>
      <c r="F9" s="125">
        <f>'1.SD Facility Based Annex'!M98</f>
        <v>1</v>
      </c>
      <c r="G9" s="4">
        <f>'1.SD Facility Based Annex'!N98</f>
        <v>1</v>
      </c>
      <c r="H9" s="125">
        <f>'1.SD Facility Based Annex'!O98</f>
        <v>1</v>
      </c>
      <c r="I9" s="70" t="str">
        <f>'1.SD Facility Based Annex'!P98</f>
        <v>Cash Grant - Rs. 1 Lakh. Meetings, Office expenses,coningencies,etc for State Laboratory at GMC</v>
      </c>
      <c r="J9" s="70"/>
      <c r="K9" s="125"/>
      <c r="L9" s="8"/>
      <c r="M9" s="8"/>
      <c r="N9" s="8"/>
      <c r="O9" s="8"/>
      <c r="P9" s="8"/>
      <c r="Q9" s="8"/>
      <c r="R9" s="8"/>
      <c r="S9" s="8"/>
      <c r="T9" s="8"/>
      <c r="U9" s="8"/>
      <c r="V9" s="8"/>
      <c r="W9" s="8"/>
      <c r="X9" s="8"/>
      <c r="Y9" s="8"/>
      <c r="Z9" s="8"/>
    </row>
    <row r="10" spans="1:26" ht="12.75" customHeight="1">
      <c r="A10" s="80" t="str">
        <f>'1.SD Facility Based Annex'!A99</f>
        <v>1.3.1.17</v>
      </c>
      <c r="B10" s="80"/>
      <c r="C10" s="80" t="str">
        <f>'1.SD Facility Based Annex'!C99</f>
        <v>Model Treatment Centres</v>
      </c>
      <c r="D10" s="80"/>
      <c r="E10" s="30"/>
      <c r="F10" s="33"/>
      <c r="G10" s="30"/>
      <c r="H10" s="33">
        <f>H11+H12</f>
        <v>4</v>
      </c>
      <c r="I10" s="80"/>
      <c r="J10" s="80"/>
      <c r="K10" s="33">
        <f>K11+K12</f>
        <v>0</v>
      </c>
      <c r="L10" s="1007"/>
      <c r="M10" s="1007"/>
      <c r="N10" s="1007"/>
      <c r="O10" s="1007"/>
      <c r="P10" s="1007"/>
      <c r="Q10" s="1007"/>
      <c r="R10" s="1007"/>
      <c r="S10" s="1007"/>
      <c r="T10" s="1007"/>
      <c r="U10" s="1007"/>
      <c r="V10" s="1007"/>
      <c r="W10" s="1007"/>
      <c r="X10" s="1007"/>
      <c r="Y10" s="1007"/>
      <c r="Z10" s="1007"/>
    </row>
    <row r="11" spans="1:26" ht="12.75" customHeight="1">
      <c r="A11" s="70" t="str">
        <f>'1.SD Facility Based Annex'!A100</f>
        <v>1.3.1.17.1</v>
      </c>
      <c r="B11" s="70"/>
      <c r="C11" s="70" t="str">
        <f>'1.SD Facility Based Annex'!C100</f>
        <v>Meeting Costs/Office expenses/Contingency (photocopy, internet/communication/ Resistance testing in selected cases/ Printing M &amp; E tools/ Tablets for M &amp; E if needed) etc)</v>
      </c>
      <c r="D11" s="70" t="str">
        <f>'1.SD Facility Based Annex'!K100</f>
        <v>Total Cost</v>
      </c>
      <c r="E11" s="4">
        <f>'1.SD Facility Based Annex'!L100</f>
        <v>300000</v>
      </c>
      <c r="F11" s="125">
        <f>'1.SD Facility Based Annex'!M100</f>
        <v>3</v>
      </c>
      <c r="G11" s="4">
        <f>'1.SD Facility Based Annex'!N100</f>
        <v>1</v>
      </c>
      <c r="H11" s="125">
        <f>'1.SD Facility Based Annex'!O100</f>
        <v>3</v>
      </c>
      <c r="I11" s="70" t="str">
        <f>'1.SD Facility Based Annex'!P100</f>
        <v>Cash Grant - Rs. 3 Lakhs . Meeting Costs/Office expenses/ Contingency for Model treatment centre at Goa Medical College/Tablets for M &amp; E if needed,etc</v>
      </c>
      <c r="J11" s="70"/>
      <c r="K11" s="125"/>
      <c r="L11" s="8"/>
      <c r="M11" s="8"/>
      <c r="N11" s="8"/>
      <c r="O11" s="8"/>
      <c r="P11" s="8"/>
      <c r="Q11" s="8"/>
      <c r="R11" s="8"/>
      <c r="S11" s="8"/>
      <c r="T11" s="8"/>
      <c r="U11" s="8"/>
      <c r="V11" s="8"/>
      <c r="W11" s="8"/>
      <c r="X11" s="8"/>
      <c r="Y11" s="8"/>
      <c r="Z11" s="8"/>
    </row>
    <row r="12" spans="1:26" ht="12.75" customHeight="1">
      <c r="A12" s="70" t="str">
        <f>'1.SD Facility Based Annex'!A101</f>
        <v>1.3.1.17.2</v>
      </c>
      <c r="B12" s="70"/>
      <c r="C12" s="70" t="str">
        <f>'1.SD Facility Based Annex'!C101</f>
        <v>Management of Hep A &amp; E</v>
      </c>
      <c r="D12" s="70" t="str">
        <f>'1.SD Facility Based Annex'!K101</f>
        <v xml:space="preserve">Total Cost
</v>
      </c>
      <c r="E12" s="4">
        <f>'1.SD Facility Based Annex'!L101</f>
        <v>100000</v>
      </c>
      <c r="F12" s="125">
        <f>'1.SD Facility Based Annex'!M101</f>
        <v>1</v>
      </c>
      <c r="G12" s="4">
        <f>'1.SD Facility Based Annex'!N101</f>
        <v>1</v>
      </c>
      <c r="H12" s="125">
        <f>'1.SD Facility Based Annex'!O101</f>
        <v>1</v>
      </c>
      <c r="I12" s="70" t="str">
        <f>'1.SD Facility Based Annex'!P101</f>
        <v>Cash Grant - Rs. 1 lakh. For the management of Hepatitis A and Hepatitis E cases at MTC</v>
      </c>
      <c r="J12" s="70"/>
      <c r="K12" s="125"/>
      <c r="L12" s="8"/>
      <c r="M12" s="8"/>
      <c r="N12" s="8"/>
      <c r="O12" s="8"/>
      <c r="P12" s="8"/>
      <c r="Q12" s="8"/>
      <c r="R12" s="8"/>
      <c r="S12" s="8"/>
      <c r="T12" s="8"/>
      <c r="U12" s="8"/>
      <c r="V12" s="8"/>
      <c r="W12" s="8"/>
      <c r="X12" s="8"/>
      <c r="Y12" s="8"/>
      <c r="Z12" s="8"/>
    </row>
    <row r="13" spans="1:26" ht="12.75" customHeight="1">
      <c r="A13" s="80" t="str">
        <f>'1.SD Facility Based Annex'!A102</f>
        <v>1.3.1.18</v>
      </c>
      <c r="B13" s="80"/>
      <c r="C13" s="80" t="str">
        <f>'1.SD Facility Based Annex'!C102</f>
        <v>Treatment Centres</v>
      </c>
      <c r="D13" s="80"/>
      <c r="E13" s="30"/>
      <c r="F13" s="33"/>
      <c r="G13" s="30"/>
      <c r="H13" s="33">
        <f>H14+H15</f>
        <v>1.5</v>
      </c>
      <c r="I13" s="70"/>
      <c r="J13" s="70"/>
      <c r="K13" s="33">
        <f>K14+K15</f>
        <v>0</v>
      </c>
      <c r="L13" s="8"/>
      <c r="M13" s="8"/>
      <c r="N13" s="8"/>
      <c r="O13" s="8"/>
      <c r="P13" s="8"/>
      <c r="Q13" s="8"/>
      <c r="R13" s="8"/>
      <c r="S13" s="8"/>
      <c r="T13" s="8"/>
      <c r="U13" s="8"/>
      <c r="V13" s="8"/>
      <c r="W13" s="8"/>
      <c r="X13" s="8"/>
      <c r="Y13" s="8"/>
      <c r="Z13" s="8"/>
    </row>
    <row r="14" spans="1:26" ht="12.75" customHeight="1">
      <c r="A14" s="70" t="str">
        <f>'1.SD Facility Based Annex'!A103</f>
        <v>1.3.1.18.1</v>
      </c>
      <c r="B14" s="70"/>
      <c r="C14" s="70" t="str">
        <f>'1.SD Facility Based Annex'!C103</f>
        <v>Meeting Costs/Office expenses/Contingency</v>
      </c>
      <c r="D14" s="70" t="str">
        <f>'1.SD Facility Based Annex'!K103</f>
        <v xml:space="preserve">Total Cost
</v>
      </c>
      <c r="E14" s="4">
        <f>'1.SD Facility Based Annex'!L103</f>
        <v>50000</v>
      </c>
      <c r="F14" s="125">
        <f>'1.SD Facility Based Annex'!M103</f>
        <v>0.5</v>
      </c>
      <c r="G14" s="4">
        <f>'1.SD Facility Based Annex'!N103</f>
        <v>1</v>
      </c>
      <c r="H14" s="125">
        <f>'1.SD Facility Based Annex'!O103</f>
        <v>0.5</v>
      </c>
      <c r="I14" s="70" t="str">
        <f>'1.SD Facility Based Annex'!P103</f>
        <v>Cash Grant- Rs. 50,000/-. Meeting Costs/Office expenses/ Contingency for treatment centres at both District Hospitals</v>
      </c>
      <c r="J14" s="70"/>
      <c r="K14" s="125"/>
      <c r="L14" s="8"/>
      <c r="M14" s="8"/>
      <c r="N14" s="8"/>
      <c r="O14" s="8"/>
      <c r="P14" s="8"/>
      <c r="Q14" s="8"/>
      <c r="R14" s="8"/>
      <c r="S14" s="8"/>
      <c r="T14" s="8"/>
      <c r="U14" s="8"/>
      <c r="V14" s="8"/>
      <c r="W14" s="8"/>
      <c r="X14" s="8"/>
      <c r="Y14" s="8"/>
      <c r="Z14" s="8"/>
    </row>
    <row r="15" spans="1:26" ht="12.75" customHeight="1">
      <c r="A15" s="70" t="str">
        <f>'1.SD Facility Based Annex'!A104</f>
        <v>1.3.1.18.2</v>
      </c>
      <c r="B15" s="70"/>
      <c r="C15" s="70" t="str">
        <f>'1.SD Facility Based Annex'!C104</f>
        <v>Management of Hep A &amp; E</v>
      </c>
      <c r="D15" s="70" t="str">
        <f>'1.SD Facility Based Annex'!K104</f>
        <v xml:space="preserve">Total Cost
</v>
      </c>
      <c r="E15" s="4">
        <f>'1.SD Facility Based Annex'!L104</f>
        <v>100000</v>
      </c>
      <c r="F15" s="125">
        <f>'1.SD Facility Based Annex'!M104</f>
        <v>1</v>
      </c>
      <c r="G15" s="4">
        <f>'1.SD Facility Based Annex'!N104</f>
        <v>1</v>
      </c>
      <c r="H15" s="125">
        <f>'1.SD Facility Based Annex'!O104</f>
        <v>1</v>
      </c>
      <c r="I15" s="70" t="str">
        <f>'1.SD Facility Based Annex'!P104</f>
        <v>Cash Grant - Rs. 1 lakh . For the management of Hepatitis A and Hepatitis E cases at treatment centers at both district hospitals</v>
      </c>
      <c r="J15" s="70"/>
      <c r="K15" s="125"/>
      <c r="L15" s="8"/>
      <c r="M15" s="8"/>
      <c r="N15" s="8"/>
      <c r="O15" s="8"/>
      <c r="P15" s="8"/>
      <c r="Q15" s="8"/>
      <c r="R15" s="8"/>
      <c r="S15" s="8"/>
      <c r="T15" s="8"/>
      <c r="U15" s="8"/>
      <c r="V15" s="8"/>
      <c r="W15" s="8"/>
      <c r="X15" s="8"/>
      <c r="Y15" s="8"/>
      <c r="Z15" s="8"/>
    </row>
    <row r="16" spans="1:26" ht="12.75" customHeight="1">
      <c r="A16" s="64">
        <v>2</v>
      </c>
      <c r="B16" s="64"/>
      <c r="C16" s="64" t="s">
        <v>5865</v>
      </c>
      <c r="D16" s="64"/>
      <c r="E16" s="64"/>
      <c r="F16" s="64"/>
      <c r="G16" s="64"/>
      <c r="H16" s="201">
        <f>H17</f>
        <v>2</v>
      </c>
      <c r="I16" s="64"/>
      <c r="J16" s="64"/>
      <c r="K16" s="65">
        <f>K17</f>
        <v>0</v>
      </c>
      <c r="L16" s="8"/>
      <c r="M16" s="8"/>
      <c r="N16" s="8"/>
      <c r="O16" s="8"/>
      <c r="P16" s="8"/>
      <c r="Q16" s="8"/>
      <c r="R16" s="8"/>
      <c r="S16" s="8"/>
      <c r="T16" s="8"/>
      <c r="U16" s="8"/>
      <c r="V16" s="8"/>
      <c r="W16" s="8"/>
      <c r="X16" s="8"/>
      <c r="Y16" s="8"/>
      <c r="Z16" s="8"/>
    </row>
    <row r="17" spans="1:26" ht="12.75" customHeight="1">
      <c r="A17" s="70" t="str">
        <f>'2.SD Community Based Annex'!A44</f>
        <v>2.3.1.11</v>
      </c>
      <c r="B17" s="70">
        <f>'2.SD Community Based Annex'!B44</f>
        <v>0</v>
      </c>
      <c r="C17" s="70" t="str">
        <f>'2.SD Community Based Annex'!C44</f>
        <v>Outreach for demand generation, testing and treatment of Viral Hepatitis through Mobile Medical Units/NGOs/CBOs/etc</v>
      </c>
      <c r="D17" s="193" t="str">
        <f>'2.SD Community Based Annex'!K44</f>
        <v>Total Cost</v>
      </c>
      <c r="E17" s="193">
        <f>'2.SD Community Based Annex'!L44</f>
        <v>200000</v>
      </c>
      <c r="F17" s="71">
        <f>'2.SD Community Based Annex'!M44</f>
        <v>2</v>
      </c>
      <c r="G17" s="193">
        <f>'2.SD Community Based Annex'!N44</f>
        <v>1</v>
      </c>
      <c r="H17" s="71">
        <f>'2.SD Community Based Annex'!O44</f>
        <v>2</v>
      </c>
      <c r="I17" s="70" t="str">
        <f>'2.SD Community Based Annex'!P44</f>
        <v>Cash Grant - Rs. 2 lakhs . Outreach for demand generation, testing and treatment of Viral Hepatitis</v>
      </c>
      <c r="J17" s="70"/>
      <c r="K17" s="125"/>
      <c r="L17" s="8"/>
      <c r="M17" s="8"/>
      <c r="N17" s="8"/>
      <c r="O17" s="8"/>
      <c r="P17" s="8"/>
      <c r="Q17" s="8"/>
      <c r="R17" s="8"/>
      <c r="S17" s="8"/>
      <c r="T17" s="8"/>
      <c r="U17" s="8"/>
      <c r="V17" s="8"/>
      <c r="W17" s="8"/>
      <c r="X17" s="8"/>
      <c r="Y17" s="8"/>
      <c r="Z17" s="8"/>
    </row>
    <row r="18" spans="1:26" ht="12.75" customHeight="1">
      <c r="A18" s="64">
        <f>'3.Community Intervention Annex'!A6</f>
        <v>3</v>
      </c>
      <c r="B18" s="64"/>
      <c r="C18" s="64" t="str">
        <f>'3.Community Intervention Annex'!C6</f>
        <v>Community Interventions</v>
      </c>
      <c r="D18" s="64"/>
      <c r="E18" s="1102"/>
      <c r="F18" s="1065"/>
      <c r="G18" s="1102"/>
      <c r="H18" s="1065">
        <f>H19</f>
        <v>0</v>
      </c>
      <c r="I18" s="64"/>
      <c r="J18" s="64"/>
      <c r="K18" s="1065">
        <f>K19</f>
        <v>0</v>
      </c>
      <c r="L18" s="8"/>
      <c r="M18" s="8"/>
      <c r="N18" s="8"/>
      <c r="O18" s="8"/>
      <c r="P18" s="8"/>
      <c r="Q18" s="8"/>
      <c r="R18" s="8"/>
      <c r="S18" s="8"/>
      <c r="T18" s="8"/>
      <c r="U18" s="8"/>
      <c r="V18" s="8"/>
      <c r="W18" s="8"/>
      <c r="X18" s="8"/>
      <c r="Y18" s="8"/>
      <c r="Z18" s="8"/>
    </row>
    <row r="19" spans="1:26" ht="12.75" customHeight="1">
      <c r="A19" s="67">
        <f>'3.Community Intervention Annex'!A74</f>
        <v>3.2</v>
      </c>
      <c r="B19" s="67"/>
      <c r="C19" s="67" t="str">
        <f>'3.Community Intervention Annex'!C74</f>
        <v>Other Community Interventions</v>
      </c>
      <c r="D19" s="67"/>
      <c r="E19" s="115"/>
      <c r="F19" s="203"/>
      <c r="G19" s="115"/>
      <c r="H19" s="203">
        <f>SUM(H20:H21)</f>
        <v>0</v>
      </c>
      <c r="I19" s="67"/>
      <c r="J19" s="67"/>
      <c r="K19" s="203">
        <f>SUM(K20:K21)</f>
        <v>0</v>
      </c>
      <c r="L19" s="8"/>
      <c r="M19" s="8"/>
      <c r="N19" s="8"/>
      <c r="O19" s="8"/>
      <c r="P19" s="8"/>
      <c r="Q19" s="8"/>
      <c r="R19" s="8"/>
      <c r="S19" s="8"/>
      <c r="T19" s="8"/>
      <c r="U19" s="8"/>
      <c r="V19" s="8"/>
      <c r="W19" s="8"/>
      <c r="X19" s="8"/>
      <c r="Y19" s="8"/>
      <c r="Z19" s="8"/>
    </row>
    <row r="20" spans="1:26" ht="12.75" customHeight="1">
      <c r="A20" s="70" t="str">
        <f>'3.Community Intervention Annex'!A82</f>
        <v>3.2.3.2</v>
      </c>
      <c r="B20" s="70"/>
      <c r="C20" s="70" t="str">
        <f>'3.Community Intervention Annex'!C82</f>
        <v>Incentives for Peer Educators under NVHCP</v>
      </c>
      <c r="D20" s="70">
        <f>'3.Community Intervention Annex'!K82</f>
        <v>0</v>
      </c>
      <c r="E20" s="4">
        <f>'3.Community Intervention Annex'!L82</f>
        <v>0</v>
      </c>
      <c r="F20" s="125">
        <f>'3.Community Intervention Annex'!M82</f>
        <v>0</v>
      </c>
      <c r="G20" s="4">
        <f>'3.Community Intervention Annex'!N82</f>
        <v>0</v>
      </c>
      <c r="H20" s="125">
        <f>'3.Community Intervention Annex'!O82</f>
        <v>0</v>
      </c>
      <c r="I20" s="215">
        <f>'3.Community Intervention Annex'!P82</f>
        <v>0</v>
      </c>
      <c r="J20" s="70"/>
      <c r="K20" s="125"/>
      <c r="L20" s="8"/>
      <c r="M20" s="8"/>
      <c r="N20" s="8"/>
      <c r="O20" s="8"/>
      <c r="P20" s="8"/>
      <c r="Q20" s="8"/>
      <c r="R20" s="8"/>
      <c r="S20" s="8"/>
      <c r="T20" s="8"/>
      <c r="U20" s="8"/>
      <c r="V20" s="8"/>
      <c r="W20" s="8"/>
      <c r="X20" s="8"/>
      <c r="Y20" s="8"/>
      <c r="Z20" s="8"/>
    </row>
    <row r="21" spans="1:26" ht="12.75" customHeight="1">
      <c r="A21" s="70" t="str">
        <f>'3.Community Intervention Annex'!A83</f>
        <v>3.2.3.3</v>
      </c>
      <c r="B21" s="70"/>
      <c r="C21" s="70" t="str">
        <f>'3.Community Intervention Annex'!C83</f>
        <v>Engagement with NGO CBO(Community Based Organisations) for outreach</v>
      </c>
      <c r="D21" s="70">
        <f>'3.Community Intervention Annex'!K83</f>
        <v>0</v>
      </c>
      <c r="E21" s="4">
        <f>'3.Community Intervention Annex'!L83</f>
        <v>0</v>
      </c>
      <c r="F21" s="125">
        <f>'3.Community Intervention Annex'!M83</f>
        <v>0</v>
      </c>
      <c r="G21" s="4">
        <f>'3.Community Intervention Annex'!N83</f>
        <v>0</v>
      </c>
      <c r="H21" s="125">
        <f>'3.Community Intervention Annex'!O83</f>
        <v>0</v>
      </c>
      <c r="I21" s="215">
        <f>'3.Community Intervention Annex'!P83</f>
        <v>0</v>
      </c>
      <c r="J21" s="70"/>
      <c r="K21" s="125"/>
      <c r="L21" s="8"/>
      <c r="M21" s="8"/>
      <c r="N21" s="8"/>
      <c r="O21" s="8"/>
      <c r="P21" s="8"/>
      <c r="Q21" s="8"/>
      <c r="R21" s="8"/>
      <c r="S21" s="8"/>
      <c r="T21" s="8"/>
      <c r="U21" s="8"/>
      <c r="V21" s="8"/>
      <c r="W21" s="8"/>
      <c r="X21" s="8"/>
      <c r="Y21" s="8"/>
      <c r="Z21" s="8"/>
    </row>
    <row r="22" spans="1:26" ht="12.75" customHeight="1">
      <c r="A22" s="64">
        <f>'6.Procurement Annex'!A6</f>
        <v>6</v>
      </c>
      <c r="B22" s="64"/>
      <c r="C22" s="64" t="str">
        <f>'6.Procurement Annex'!C6</f>
        <v>Procurement</v>
      </c>
      <c r="D22" s="64"/>
      <c r="E22" s="1102"/>
      <c r="F22" s="1065"/>
      <c r="G22" s="1102"/>
      <c r="H22" s="1065">
        <f t="shared" ref="H22:H23" si="2">H23</f>
        <v>118.46351000000001</v>
      </c>
      <c r="I22" s="64"/>
      <c r="J22" s="64"/>
      <c r="K22" s="1065">
        <f t="shared" ref="K22:K23" si="3">K23</f>
        <v>0</v>
      </c>
      <c r="L22" s="8"/>
      <c r="M22" s="8"/>
      <c r="N22" s="8"/>
      <c r="O22" s="8"/>
      <c r="P22" s="8"/>
      <c r="Q22" s="8"/>
      <c r="R22" s="8"/>
      <c r="S22" s="8"/>
      <c r="T22" s="8"/>
      <c r="U22" s="8"/>
      <c r="V22" s="8"/>
      <c r="W22" s="8"/>
      <c r="X22" s="8"/>
      <c r="Y22" s="8"/>
      <c r="Z22" s="8"/>
    </row>
    <row r="23" spans="1:26" ht="12.75" customHeight="1">
      <c r="A23" s="67">
        <f>'6.Procurement Annex'!A141</f>
        <v>6.2</v>
      </c>
      <c r="B23" s="67"/>
      <c r="C23" s="67" t="str">
        <f>'6.Procurement Annex'!C141</f>
        <v xml:space="preserve">Procurement of Drugs and supplies </v>
      </c>
      <c r="D23" s="67"/>
      <c r="E23" s="115"/>
      <c r="F23" s="203"/>
      <c r="G23" s="115"/>
      <c r="H23" s="203">
        <f t="shared" si="2"/>
        <v>118.46351000000001</v>
      </c>
      <c r="I23" s="67"/>
      <c r="J23" s="67"/>
      <c r="K23" s="203">
        <f t="shared" si="3"/>
        <v>0</v>
      </c>
      <c r="L23" s="8"/>
      <c r="M23" s="8"/>
      <c r="N23" s="8"/>
      <c r="O23" s="8"/>
      <c r="P23" s="8"/>
      <c r="Q23" s="8"/>
      <c r="R23" s="8"/>
      <c r="S23" s="8"/>
      <c r="T23" s="8"/>
      <c r="U23" s="8"/>
      <c r="V23" s="8"/>
      <c r="W23" s="8"/>
      <c r="X23" s="8"/>
      <c r="Y23" s="8"/>
      <c r="Z23" s="8"/>
    </row>
    <row r="24" spans="1:26" ht="12.75" customHeight="1">
      <c r="A24" s="78" t="str">
        <f>'6.Procurement Annex'!A254</f>
        <v>6.2.23</v>
      </c>
      <c r="B24" s="78"/>
      <c r="C24" s="78" t="str">
        <f>'6.Procurement Annex'!C254</f>
        <v>Drugs and supplies for NVHCP</v>
      </c>
      <c r="D24" s="78"/>
      <c r="E24" s="117"/>
      <c r="F24" s="265"/>
      <c r="G24" s="117"/>
      <c r="H24" s="265">
        <f>SUM(H25:H28)</f>
        <v>118.46351000000001</v>
      </c>
      <c r="I24" s="78"/>
      <c r="J24" s="78"/>
      <c r="K24" s="265">
        <f>SUM(K25:K28)</f>
        <v>0</v>
      </c>
      <c r="L24" s="8"/>
      <c r="M24" s="8"/>
      <c r="N24" s="8"/>
      <c r="O24" s="8"/>
      <c r="P24" s="8"/>
      <c r="Q24" s="8"/>
      <c r="R24" s="8"/>
      <c r="S24" s="8"/>
      <c r="T24" s="8"/>
      <c r="U24" s="8"/>
      <c r="V24" s="8"/>
      <c r="W24" s="8"/>
      <c r="X24" s="8"/>
      <c r="Y24" s="8"/>
      <c r="Z24" s="8"/>
    </row>
    <row r="25" spans="1:26" ht="12.75" customHeight="1">
      <c r="A25" s="304" t="str">
        <f>'6.Procurement Annex'!A255</f>
        <v>6.2.23.1</v>
      </c>
      <c r="B25" s="304"/>
      <c r="C25" s="70" t="str">
        <f>'6.Procurement Annex'!C255</f>
        <v>Drugs</v>
      </c>
      <c r="D25" s="304" t="str">
        <f>'6.Procurement Annex'!K255</f>
        <v>Total Cost</v>
      </c>
      <c r="E25" s="42">
        <f>'6.Procurement Annex'!L255</f>
        <v>4451785</v>
      </c>
      <c r="F25" s="35">
        <f>'6.Procurement Annex'!M255</f>
        <v>44.517850000000003</v>
      </c>
      <c r="G25" s="42">
        <f>'6.Procurement Annex'!N255</f>
        <v>1</v>
      </c>
      <c r="H25" s="35">
        <f>'6.Procurement Annex'!O255</f>
        <v>44.517850000000003</v>
      </c>
      <c r="I25" s="747" t="str">
        <f>'6.Procurement Annex'!P255</f>
        <v>Kind Grant - Rs. 44.52 lakhs Drugs (Sofosbuvir 400 mg,Daclatasvir 60 mg,Sofosbuvir 400 mg +Velpatasvir 100 mg)</v>
      </c>
      <c r="J25" s="304"/>
      <c r="K25" s="35"/>
      <c r="L25" s="8"/>
      <c r="M25" s="8"/>
      <c r="N25" s="8"/>
      <c r="O25" s="8"/>
      <c r="P25" s="8"/>
      <c r="Q25" s="8"/>
      <c r="R25" s="8"/>
      <c r="S25" s="8"/>
      <c r="T25" s="8"/>
      <c r="U25" s="8"/>
      <c r="V25" s="8"/>
      <c r="W25" s="8"/>
      <c r="X25" s="8"/>
      <c r="Y25" s="8"/>
      <c r="Z25" s="8"/>
    </row>
    <row r="26" spans="1:26" ht="12.75" customHeight="1">
      <c r="A26" s="304" t="str">
        <f>'6.Procurement Annex'!A256</f>
        <v>6.2.23.2</v>
      </c>
      <c r="B26" s="304"/>
      <c r="C26" s="70" t="str">
        <f>'6.Procurement Annex'!C256</f>
        <v>Kits</v>
      </c>
      <c r="D26" s="304" t="str">
        <f>'6.Procurement Annex'!K256</f>
        <v>Total Cost</v>
      </c>
      <c r="E26" s="42">
        <f>'6.Procurement Annex'!L256</f>
        <v>6994566</v>
      </c>
      <c r="F26" s="35">
        <f>'6.Procurement Annex'!M256</f>
        <v>69.945660000000004</v>
      </c>
      <c r="G26" s="42">
        <f>'6.Procurement Annex'!N256</f>
        <v>1</v>
      </c>
      <c r="H26" s="35">
        <f>'6.Procurement Annex'!O256</f>
        <v>69.945660000000004</v>
      </c>
      <c r="I26" s="747" t="str">
        <f>'6.Procurement Annex'!P256</f>
        <v xml:space="preserve">Kind Grant - Rs. 69.95 lakhs Kits for screening of pregnant women for HBV and parallel testing of HBV and HCV in patients who are high risk 
</v>
      </c>
      <c r="J26" s="304"/>
      <c r="K26" s="35"/>
      <c r="L26" s="8"/>
      <c r="M26" s="8"/>
      <c r="N26" s="8"/>
      <c r="O26" s="8"/>
      <c r="P26" s="8"/>
      <c r="Q26" s="8"/>
      <c r="R26" s="8"/>
      <c r="S26" s="8"/>
      <c r="T26" s="8"/>
      <c r="U26" s="8"/>
      <c r="V26" s="8"/>
      <c r="W26" s="8"/>
      <c r="X26" s="8"/>
      <c r="Y26" s="8"/>
      <c r="Z26" s="8"/>
    </row>
    <row r="27" spans="1:26" ht="12.75" customHeight="1">
      <c r="A27" s="304" t="str">
        <f>'6.Procurement Annex'!A257</f>
        <v>6.2.23.3</v>
      </c>
      <c r="B27" s="304"/>
      <c r="C27" s="70" t="str">
        <f>'6.Procurement Annex'!C257</f>
        <v>Consumables for laboratory under NVHCP (plasticware, RUP, evacuated vacuum tubes, waste disposal bags, Kit for HBsAg titre, grant for calibration of small equipment, money for EQAS)</v>
      </c>
      <c r="D27" s="304" t="str">
        <f>'6.Procurement Annex'!K257</f>
        <v>Total Cost</v>
      </c>
      <c r="E27" s="42">
        <f>'6.Procurement Annex'!L257</f>
        <v>200000</v>
      </c>
      <c r="F27" s="35">
        <f>'6.Procurement Annex'!M257</f>
        <v>2</v>
      </c>
      <c r="G27" s="42">
        <f>'6.Procurement Annex'!N257</f>
        <v>1</v>
      </c>
      <c r="H27" s="35">
        <f>'6.Procurement Annex'!O257</f>
        <v>2</v>
      </c>
      <c r="I27" s="747" t="str">
        <f>'6.Procurement Annex'!P257</f>
        <v>Cash Grant - Rs. 2 lakhs Consumbales for Labs under NVHCP</v>
      </c>
      <c r="J27" s="304"/>
      <c r="K27" s="35"/>
      <c r="L27" s="8"/>
      <c r="M27" s="8"/>
      <c r="N27" s="8"/>
      <c r="O27" s="8"/>
      <c r="P27" s="8"/>
      <c r="Q27" s="8"/>
      <c r="R27" s="8"/>
      <c r="S27" s="8"/>
      <c r="T27" s="8"/>
      <c r="U27" s="8"/>
      <c r="V27" s="8"/>
      <c r="W27" s="8"/>
      <c r="X27" s="8"/>
      <c r="Y27" s="8"/>
      <c r="Z27" s="8"/>
    </row>
    <row r="28" spans="1:26" ht="12.75" customHeight="1">
      <c r="A28" s="304" t="str">
        <f>'6.Procurement Annex'!A258</f>
        <v>6.2.23.4</v>
      </c>
      <c r="B28" s="304"/>
      <c r="C28" s="70" t="str">
        <f>'6.Procurement Annex'!C258</f>
        <v>Consumables for treatment sites (plasticware, RUP, evacuated vacuum tubes, waste disposal bags etc)</v>
      </c>
      <c r="D28" s="304" t="str">
        <f>'6.Procurement Annex'!K258</f>
        <v>Total Cost</v>
      </c>
      <c r="E28" s="42">
        <f>'6.Procurement Annex'!L258</f>
        <v>200000</v>
      </c>
      <c r="F28" s="35">
        <f>'6.Procurement Annex'!M258</f>
        <v>2</v>
      </c>
      <c r="G28" s="42">
        <f>'6.Procurement Annex'!N258</f>
        <v>1</v>
      </c>
      <c r="H28" s="35">
        <f>'6.Procurement Annex'!O258</f>
        <v>2</v>
      </c>
      <c r="I28" s="747" t="str">
        <f>'6.Procurement Annex'!P258</f>
        <v>Cash Grant - Rs. 2 lakhs Consumbales for Treatment sites NVHCP</v>
      </c>
      <c r="J28" s="304"/>
      <c r="K28" s="35"/>
      <c r="L28" s="8"/>
      <c r="M28" s="8"/>
      <c r="N28" s="8"/>
      <c r="O28" s="8"/>
      <c r="P28" s="8"/>
      <c r="Q28" s="8"/>
      <c r="R28" s="8"/>
      <c r="S28" s="8"/>
      <c r="T28" s="8"/>
      <c r="U28" s="8"/>
      <c r="V28" s="8"/>
      <c r="W28" s="8"/>
      <c r="X28" s="8"/>
      <c r="Y28" s="8"/>
      <c r="Z28" s="8"/>
    </row>
    <row r="29" spans="1:26" ht="12.75" customHeight="1">
      <c r="A29" s="64">
        <f>'8.Human Resources (SD) Annex'!A6</f>
        <v>8</v>
      </c>
      <c r="B29" s="64">
        <f>'8.Human Resources (SD) Annex'!B6</f>
        <v>0</v>
      </c>
      <c r="C29" s="64" t="str">
        <f>'8.Human Resources (SD) Annex'!C6</f>
        <v>Human Resources</v>
      </c>
      <c r="D29" s="64">
        <f>'8.Human Resources (SD) Annex'!K6</f>
        <v>0</v>
      </c>
      <c r="E29" s="64"/>
      <c r="F29" s="64"/>
      <c r="G29" s="64"/>
      <c r="H29" s="64"/>
      <c r="I29" s="64"/>
      <c r="J29" s="64"/>
      <c r="K29" s="64"/>
      <c r="L29" s="8"/>
      <c r="M29" s="8"/>
      <c r="N29" s="8"/>
      <c r="O29" s="8"/>
      <c r="P29" s="8"/>
      <c r="Q29" s="8"/>
      <c r="R29" s="8"/>
      <c r="S29" s="8"/>
      <c r="T29" s="8"/>
      <c r="U29" s="8"/>
      <c r="V29" s="8"/>
      <c r="W29" s="8"/>
      <c r="X29" s="8"/>
      <c r="Y29" s="8"/>
      <c r="Z29" s="8"/>
    </row>
    <row r="30" spans="1:26" ht="12.75" customHeight="1">
      <c r="A30" s="67">
        <f>'8.Human Resources (SD) Annex'!A160</f>
        <v>8.4</v>
      </c>
      <c r="B30" s="67">
        <f>'8.Human Resources (SD) Annex'!B160</f>
        <v>0</v>
      </c>
      <c r="C30" s="67" t="str">
        <f>'8.Human Resources (SD) Annex'!C160</f>
        <v>Incentives and Allowances</v>
      </c>
      <c r="D30" s="67">
        <f>'8.Human Resources (SD) Annex'!K160</f>
        <v>0</v>
      </c>
      <c r="E30" s="67"/>
      <c r="F30" s="67"/>
      <c r="G30" s="67"/>
      <c r="H30" s="67"/>
      <c r="I30" s="67"/>
      <c r="J30" s="67"/>
      <c r="K30" s="67"/>
      <c r="L30" s="8"/>
      <c r="M30" s="8"/>
      <c r="N30" s="8"/>
      <c r="O30" s="8"/>
      <c r="P30" s="8"/>
      <c r="Q30" s="8"/>
      <c r="R30" s="8"/>
      <c r="S30" s="8"/>
      <c r="T30" s="8"/>
      <c r="U30" s="8"/>
      <c r="V30" s="8"/>
      <c r="W30" s="8"/>
      <c r="X30" s="8"/>
      <c r="Y30" s="8"/>
      <c r="Z30" s="8"/>
    </row>
    <row r="31" spans="1:26" ht="12.75" customHeight="1">
      <c r="A31" s="304" t="str">
        <f>'8.Human Resources (SD) Annex'!A171</f>
        <v>8.4.11</v>
      </c>
      <c r="B31" s="304">
        <f>'8.Human Resources (SD) Annex'!B171</f>
        <v>0</v>
      </c>
      <c r="C31" s="304" t="str">
        <f>'8.Human Resources (SD) Annex'!C171</f>
        <v>Incentives under NVHCP for MO, Pharmacist and LT</v>
      </c>
      <c r="D31" s="304">
        <f>'8.Human Resources (SD) Annex'!K171</f>
        <v>0</v>
      </c>
      <c r="E31" s="304">
        <f>'8.Human Resources (SD) Annex'!L171</f>
        <v>0</v>
      </c>
      <c r="F31" s="316">
        <f>'8.Human Resources (SD) Annex'!M171</f>
        <v>0</v>
      </c>
      <c r="G31" s="304">
        <f>'8.Human Resources (SD) Annex'!N171</f>
        <v>0</v>
      </c>
      <c r="H31" s="316">
        <f>'8.Human Resources (SD) Annex'!O171</f>
        <v>0</v>
      </c>
      <c r="I31" s="304">
        <f>'8.Human Resources (SD) Annex'!P171</f>
        <v>0</v>
      </c>
      <c r="J31" s="304"/>
      <c r="K31" s="35"/>
      <c r="L31" s="8"/>
      <c r="M31" s="8"/>
      <c r="N31" s="8"/>
      <c r="O31" s="8"/>
      <c r="P31" s="8"/>
      <c r="Q31" s="8"/>
      <c r="R31" s="8"/>
      <c r="S31" s="8"/>
      <c r="T31" s="8"/>
      <c r="U31" s="8"/>
      <c r="V31" s="8"/>
      <c r="W31" s="8"/>
      <c r="X31" s="8"/>
      <c r="Y31" s="8"/>
      <c r="Z31" s="8"/>
    </row>
    <row r="32" spans="1:26" ht="12.75" customHeight="1">
      <c r="A32" s="64">
        <f>'9.Training Annex'!A6</f>
        <v>9</v>
      </c>
      <c r="B32" s="64"/>
      <c r="C32" s="64" t="str">
        <f>'9.Training Annex'!C6</f>
        <v>Training</v>
      </c>
      <c r="D32" s="64"/>
      <c r="E32" s="1102"/>
      <c r="F32" s="1065"/>
      <c r="G32" s="1102"/>
      <c r="H32" s="1065">
        <f t="shared" ref="H32:H33" si="4">H33</f>
        <v>10.375</v>
      </c>
      <c r="I32" s="64"/>
      <c r="J32" s="64"/>
      <c r="K32" s="1065">
        <f t="shared" ref="K32:K33" si="5">K33</f>
        <v>0</v>
      </c>
      <c r="L32" s="8"/>
      <c r="M32" s="8"/>
      <c r="N32" s="8"/>
      <c r="O32" s="8"/>
      <c r="P32" s="8"/>
      <c r="Q32" s="8"/>
      <c r="R32" s="8"/>
      <c r="S32" s="8"/>
      <c r="T32" s="8"/>
      <c r="U32" s="8"/>
      <c r="V32" s="8"/>
      <c r="W32" s="8"/>
      <c r="X32" s="8"/>
      <c r="Y32" s="8"/>
      <c r="Z32" s="8"/>
    </row>
    <row r="33" spans="1:26" ht="12.75" customHeight="1">
      <c r="A33" s="67">
        <f>'9.Training Annex'!A27</f>
        <v>9.5</v>
      </c>
      <c r="B33" s="67"/>
      <c r="C33" s="67" t="str">
        <f>'9.Training Annex'!C27</f>
        <v>Trainings including medical (DNB/CPS)/paramedical/nursing courses</v>
      </c>
      <c r="D33" s="67"/>
      <c r="E33" s="115"/>
      <c r="F33" s="203"/>
      <c r="G33" s="115"/>
      <c r="H33" s="203">
        <f t="shared" si="4"/>
        <v>10.375</v>
      </c>
      <c r="I33" s="67"/>
      <c r="J33" s="67"/>
      <c r="K33" s="203">
        <f t="shared" si="5"/>
        <v>0</v>
      </c>
      <c r="L33" s="8"/>
      <c r="M33" s="8"/>
      <c r="N33" s="8"/>
      <c r="O33" s="8"/>
      <c r="P33" s="8"/>
      <c r="Q33" s="8"/>
      <c r="R33" s="8"/>
      <c r="S33" s="8"/>
      <c r="T33" s="8"/>
      <c r="U33" s="8"/>
      <c r="V33" s="8"/>
      <c r="W33" s="8"/>
      <c r="X33" s="8"/>
      <c r="Y33" s="8"/>
      <c r="Z33" s="8"/>
    </row>
    <row r="34" spans="1:26" ht="12.75" customHeight="1">
      <c r="A34" s="78" t="str">
        <f>'9.Training Annex'!A256</f>
        <v>9.5.28</v>
      </c>
      <c r="B34" s="78"/>
      <c r="C34" s="78" t="str">
        <f>'9.Training Annex'!C256</f>
        <v>Trainings for NVHCP</v>
      </c>
      <c r="D34" s="78"/>
      <c r="E34" s="117"/>
      <c r="F34" s="265"/>
      <c r="G34" s="117"/>
      <c r="H34" s="265">
        <f>SUM(H35:H41)</f>
        <v>10.375</v>
      </c>
      <c r="I34" s="78"/>
      <c r="J34" s="78"/>
      <c r="K34" s="265">
        <f>SUM(K35:K41)</f>
        <v>0</v>
      </c>
      <c r="L34" s="8"/>
      <c r="M34" s="8"/>
      <c r="N34" s="8"/>
      <c r="O34" s="8"/>
      <c r="P34" s="8"/>
      <c r="Q34" s="8"/>
      <c r="R34" s="8"/>
      <c r="S34" s="8"/>
      <c r="T34" s="8"/>
      <c r="U34" s="8"/>
      <c r="V34" s="8"/>
      <c r="W34" s="8"/>
      <c r="X34" s="8"/>
      <c r="Y34" s="8"/>
      <c r="Z34" s="8"/>
    </row>
    <row r="35" spans="1:26" ht="12.75" customHeight="1">
      <c r="A35" s="70" t="str">
        <f>'9.Training Annex'!A257</f>
        <v>9.5.28.1</v>
      </c>
      <c r="B35" s="70"/>
      <c r="C35" s="70" t="str">
        <f>'9.Training Annex'!C257</f>
        <v>3 day training of Medical Officer of the Model Treatment Centre  (15 Medical officers in each batch)</v>
      </c>
      <c r="D35" s="304" t="str">
        <f>'9.Training Annex'!K257</f>
        <v>Total cost</v>
      </c>
      <c r="E35" s="35">
        <f>'9.Training Annex'!L257</f>
        <v>300000</v>
      </c>
      <c r="F35" s="35">
        <f>'9.Training Annex'!M257</f>
        <v>3</v>
      </c>
      <c r="G35" s="35">
        <f>'9.Training Annex'!N257</f>
        <v>1</v>
      </c>
      <c r="H35" s="35">
        <f>'9.Training Annex'!O257</f>
        <v>3</v>
      </c>
      <c r="I35" s="747" t="str">
        <f>'9.Training Annex'!P257</f>
        <v>Cash Grant - Rs. 3 lakhs 6 Batches of Medical Officers</v>
      </c>
      <c r="J35" s="304"/>
      <c r="K35" s="35"/>
      <c r="L35" s="8"/>
      <c r="M35" s="8"/>
      <c r="N35" s="8"/>
      <c r="O35" s="8"/>
      <c r="P35" s="8"/>
      <c r="Q35" s="8"/>
      <c r="R35" s="8"/>
      <c r="S35" s="8"/>
      <c r="T35" s="8"/>
      <c r="U35" s="8"/>
      <c r="V35" s="8"/>
      <c r="W35" s="8"/>
      <c r="X35" s="8"/>
      <c r="Y35" s="8"/>
      <c r="Z35" s="8"/>
    </row>
    <row r="36" spans="1:26" ht="31.5" customHeight="1">
      <c r="A36" s="70" t="str">
        <f>'9.Training Annex'!A258</f>
        <v>9.5.28.2</v>
      </c>
      <c r="B36" s="70"/>
      <c r="C36" s="70" t="str">
        <f>'9.Training Annex'!C258</f>
        <v>5 day training of the lab technicians (15 Lab Technicians in each batch)</v>
      </c>
      <c r="D36" s="304" t="str">
        <f>'9.Training Annex'!K258</f>
        <v>Total cost</v>
      </c>
      <c r="E36" s="35">
        <f>'9.Training Annex'!L258</f>
        <v>180000</v>
      </c>
      <c r="F36" s="35">
        <f>'9.Training Annex'!M258</f>
        <v>1.8</v>
      </c>
      <c r="G36" s="35">
        <f>'9.Training Annex'!N258</f>
        <v>1</v>
      </c>
      <c r="H36" s="35">
        <f>'9.Training Annex'!O258</f>
        <v>1.8</v>
      </c>
      <c r="I36" s="747" t="str">
        <f>'9.Training Annex'!P258</f>
        <v>Cash Grant - Rs. 1.8 lakhs 3 Batches of Lab Technicians</v>
      </c>
      <c r="J36" s="304"/>
      <c r="K36" s="35"/>
      <c r="L36" s="8"/>
      <c r="M36" s="8"/>
      <c r="N36" s="8"/>
      <c r="O36" s="8"/>
      <c r="P36" s="8"/>
      <c r="Q36" s="8"/>
      <c r="R36" s="8"/>
      <c r="S36" s="8"/>
      <c r="T36" s="8"/>
      <c r="U36" s="8"/>
      <c r="V36" s="8"/>
      <c r="W36" s="8"/>
      <c r="X36" s="8"/>
      <c r="Y36" s="8"/>
      <c r="Z36" s="8"/>
    </row>
    <row r="37" spans="1:26" ht="12.75" customHeight="1">
      <c r="A37" s="70" t="str">
        <f>'9.Training Annex'!A259</f>
        <v>9.5.28.3</v>
      </c>
      <c r="B37" s="70"/>
      <c r="C37" s="70" t="str">
        <f>'9.Training Annex'!C259</f>
        <v xml:space="preserve">1 day training of Peer support of the Treatment sites (MTC/TCs) </v>
      </c>
      <c r="D37" s="304" t="str">
        <f>'9.Training Annex'!K259</f>
        <v>Total cost</v>
      </c>
      <c r="E37" s="35">
        <f>'9.Training Annex'!L259</f>
        <v>60000</v>
      </c>
      <c r="F37" s="35">
        <f>'9.Training Annex'!M259</f>
        <v>0.6</v>
      </c>
      <c r="G37" s="35">
        <f>'9.Training Annex'!N259</f>
        <v>1</v>
      </c>
      <c r="H37" s="35">
        <f>'9.Training Annex'!O259</f>
        <v>0.6</v>
      </c>
      <c r="I37" s="747" t="str">
        <f>'9.Training Annex'!P259</f>
        <v>Cash Grant - Rs. 60,000/- 1 batch for Peer Support</v>
      </c>
      <c r="J37" s="304"/>
      <c r="K37" s="35"/>
      <c r="L37" s="8"/>
      <c r="M37" s="8"/>
      <c r="N37" s="8"/>
      <c r="O37" s="8"/>
      <c r="P37" s="8"/>
      <c r="Q37" s="8"/>
      <c r="R37" s="8"/>
      <c r="S37" s="8"/>
      <c r="T37" s="8"/>
      <c r="U37" s="8"/>
      <c r="V37" s="8"/>
      <c r="W37" s="8"/>
      <c r="X37" s="8"/>
      <c r="Y37" s="8"/>
      <c r="Z37" s="8"/>
    </row>
    <row r="38" spans="1:26" ht="12.75" customHeight="1">
      <c r="A38" s="70" t="str">
        <f>'9.Training Annex'!A260</f>
        <v>9.5.28.4</v>
      </c>
      <c r="B38" s="70"/>
      <c r="C38" s="70" t="str">
        <f>'9.Training Annex'!C260</f>
        <v xml:space="preserve">1 day training of pharmacist of the Treatment sites (MTC/TCs) </v>
      </c>
      <c r="D38" s="304" t="str">
        <f>'9.Training Annex'!K260</f>
        <v>Total cost</v>
      </c>
      <c r="E38" s="35">
        <f>'9.Training Annex'!L260</f>
        <v>120000</v>
      </c>
      <c r="F38" s="35">
        <f>'9.Training Annex'!M260</f>
        <v>1.2</v>
      </c>
      <c r="G38" s="35">
        <f>'9.Training Annex'!N260</f>
        <v>1</v>
      </c>
      <c r="H38" s="35">
        <f>'9.Training Annex'!O260</f>
        <v>1.2</v>
      </c>
      <c r="I38" s="747" t="str">
        <f>'9.Training Annex'!P260</f>
        <v>Cash Grant - Rs. 1.2 lakhs 2 Batches of Pharmacists</v>
      </c>
      <c r="J38" s="304"/>
      <c r="K38" s="35"/>
      <c r="L38" s="8"/>
      <c r="M38" s="8"/>
      <c r="N38" s="8"/>
      <c r="O38" s="8"/>
      <c r="P38" s="8"/>
      <c r="Q38" s="8"/>
      <c r="R38" s="8"/>
      <c r="S38" s="8"/>
      <c r="T38" s="8"/>
      <c r="U38" s="8"/>
      <c r="V38" s="8"/>
      <c r="W38" s="8"/>
      <c r="X38" s="8"/>
      <c r="Y38" s="8"/>
      <c r="Z38" s="8"/>
    </row>
    <row r="39" spans="1:26" ht="12.75" customHeight="1">
      <c r="A39" s="70" t="str">
        <f>'9.Training Annex'!A261</f>
        <v>9.5.28.5</v>
      </c>
      <c r="B39" s="70"/>
      <c r="C39" s="70" t="str">
        <f>'9.Training Annex'!C261</f>
        <v xml:space="preserve">1 day training of DEO of the Treatment sites (MTC/TCs) </v>
      </c>
      <c r="D39" s="304" t="str">
        <f>'9.Training Annex'!K261</f>
        <v>Total cost</v>
      </c>
      <c r="E39" s="35">
        <f>'9.Training Annex'!L261</f>
        <v>60000</v>
      </c>
      <c r="F39" s="35">
        <f>'9.Training Annex'!M261</f>
        <v>0.6</v>
      </c>
      <c r="G39" s="35">
        <f>'9.Training Annex'!N261</f>
        <v>1</v>
      </c>
      <c r="H39" s="35">
        <f>'9.Training Annex'!O261</f>
        <v>0.6</v>
      </c>
      <c r="I39" s="747" t="str">
        <f>'9.Training Annex'!P261</f>
        <v>Cash Grant - Rs. 60,000/- 1 batch for DEO</v>
      </c>
      <c r="J39" s="304"/>
      <c r="K39" s="35"/>
      <c r="L39" s="8"/>
      <c r="M39" s="8"/>
      <c r="N39" s="8"/>
      <c r="O39" s="8"/>
      <c r="P39" s="8"/>
      <c r="Q39" s="8"/>
      <c r="R39" s="8"/>
      <c r="S39" s="8"/>
      <c r="T39" s="8"/>
      <c r="U39" s="8"/>
      <c r="V39" s="8"/>
      <c r="W39" s="8"/>
      <c r="X39" s="8"/>
      <c r="Y39" s="8"/>
      <c r="Z39" s="8"/>
    </row>
    <row r="40" spans="1:26" ht="12.75" customHeight="1">
      <c r="A40" s="70" t="str">
        <f>'9.Training Annex'!A262</f>
        <v>9.5.28.6</v>
      </c>
      <c r="B40" s="70">
        <f>'9.Training Annex'!B262</f>
        <v>0</v>
      </c>
      <c r="C40" s="70" t="str">
        <f>'9.Training Annex'!C262</f>
        <v>Training for Community Volunteers</v>
      </c>
      <c r="D40" s="304">
        <f>'9.Training Annex'!K263</f>
        <v>0</v>
      </c>
      <c r="E40" s="35">
        <f>'9.Training Annex'!L263</f>
        <v>0</v>
      </c>
      <c r="F40" s="35">
        <f>'9.Training Annex'!M263</f>
        <v>0</v>
      </c>
      <c r="G40" s="35">
        <f>'9.Training Annex'!N263</f>
        <v>0</v>
      </c>
      <c r="H40" s="35">
        <f>'9.Training Annex'!O263</f>
        <v>0</v>
      </c>
      <c r="I40" s="747">
        <f>'9.Training Annex'!P263</f>
        <v>0</v>
      </c>
      <c r="J40" s="304"/>
      <c r="K40" s="35"/>
      <c r="L40" s="8"/>
      <c r="M40" s="8"/>
      <c r="N40" s="8"/>
      <c r="O40" s="8"/>
      <c r="P40" s="8"/>
      <c r="Q40" s="8"/>
      <c r="R40" s="8"/>
      <c r="S40" s="8"/>
      <c r="T40" s="8"/>
      <c r="U40" s="8"/>
      <c r="V40" s="8"/>
      <c r="W40" s="8"/>
      <c r="X40" s="8"/>
      <c r="Y40" s="8"/>
      <c r="Z40" s="8"/>
    </row>
    <row r="41" spans="1:26" ht="12.75" customHeight="1">
      <c r="A41" s="70" t="str">
        <f>'9.Training Annex'!A263</f>
        <v>9.5.28.7</v>
      </c>
      <c r="B41" s="70">
        <f>'9.Training Annex'!B263</f>
        <v>0</v>
      </c>
      <c r="C41" s="70" t="str">
        <f>'9.Training Annex'!C263</f>
        <v>Any other (please specify)</v>
      </c>
      <c r="D41" s="304">
        <f>'9.Training Annex'!K264</f>
        <v>0</v>
      </c>
      <c r="E41" s="42">
        <f>'9.Training Annex'!L264</f>
        <v>0</v>
      </c>
      <c r="F41" s="35">
        <f>'9.Training Annex'!M264</f>
        <v>0</v>
      </c>
      <c r="G41" s="35">
        <f>'9.Training Annex'!N264</f>
        <v>0</v>
      </c>
      <c r="H41" s="35">
        <f>'9.Training Annex'!O264</f>
        <v>3.1750000000000003</v>
      </c>
      <c r="I41" s="747">
        <f>'9.Training Annex'!P264</f>
        <v>0</v>
      </c>
      <c r="J41" s="304"/>
      <c r="K41" s="35"/>
      <c r="L41" s="8"/>
      <c r="M41" s="8"/>
      <c r="N41" s="8"/>
      <c r="O41" s="8"/>
      <c r="P41" s="8"/>
      <c r="Q41" s="8"/>
      <c r="R41" s="8"/>
      <c r="S41" s="8"/>
      <c r="T41" s="8"/>
      <c r="U41" s="8"/>
      <c r="V41" s="8"/>
      <c r="W41" s="8"/>
      <c r="X41" s="8"/>
      <c r="Y41" s="8"/>
      <c r="Z41" s="8"/>
    </row>
    <row r="42" spans="1:26" ht="12.75" customHeight="1">
      <c r="A42" s="64">
        <f>'11.IEC-BCC Annex'!A6</f>
        <v>11</v>
      </c>
      <c r="B42" s="64"/>
      <c r="C42" s="64" t="str">
        <f>'11.IEC-BCC Annex'!C6</f>
        <v>IEC/BCC</v>
      </c>
      <c r="D42" s="64"/>
      <c r="E42" s="1102"/>
      <c r="F42" s="1065"/>
      <c r="G42" s="1102"/>
      <c r="H42" s="1065">
        <f t="shared" ref="H42:H44" si="6">H43</f>
        <v>3</v>
      </c>
      <c r="I42" s="64"/>
      <c r="J42" s="64"/>
      <c r="K42" s="65">
        <f t="shared" ref="K42:K44" si="7">K43</f>
        <v>0</v>
      </c>
      <c r="L42" s="8"/>
      <c r="M42" s="8"/>
      <c r="N42" s="8"/>
      <c r="O42" s="8"/>
      <c r="P42" s="8"/>
      <c r="Q42" s="8"/>
      <c r="R42" s="8"/>
      <c r="S42" s="8"/>
      <c r="T42" s="8"/>
      <c r="U42" s="8"/>
      <c r="V42" s="8"/>
      <c r="W42" s="8"/>
      <c r="X42" s="8"/>
      <c r="Y42" s="8"/>
      <c r="Z42" s="8"/>
    </row>
    <row r="43" spans="1:26" ht="12.75" customHeight="1">
      <c r="A43" s="202">
        <f>'11.IEC-BCC Annex'!A89</f>
        <v>0</v>
      </c>
      <c r="B43" s="67"/>
      <c r="C43" s="202" t="str">
        <f>'11.IEC-BCC Annex'!C89</f>
        <v>Other IEC/BCC activities</v>
      </c>
      <c r="D43" s="67"/>
      <c r="E43" s="67"/>
      <c r="F43" s="67"/>
      <c r="G43" s="67"/>
      <c r="H43" s="68">
        <f t="shared" si="6"/>
        <v>3</v>
      </c>
      <c r="I43" s="67"/>
      <c r="J43" s="67"/>
      <c r="K43" s="68">
        <f t="shared" si="7"/>
        <v>0</v>
      </c>
      <c r="L43" s="8"/>
      <c r="M43" s="8"/>
      <c r="N43" s="8"/>
      <c r="O43" s="8"/>
      <c r="P43" s="8"/>
      <c r="Q43" s="8"/>
      <c r="R43" s="8"/>
      <c r="S43" s="8"/>
      <c r="T43" s="8"/>
      <c r="U43" s="8"/>
      <c r="V43" s="8"/>
      <c r="W43" s="8"/>
      <c r="X43" s="8"/>
      <c r="Y43" s="8"/>
      <c r="Z43" s="8"/>
    </row>
    <row r="44" spans="1:26" ht="12.75" customHeight="1">
      <c r="A44" s="78" t="str">
        <f>'11.IEC-BCC Annex'!A97</f>
        <v>11.24.4</v>
      </c>
      <c r="B44" s="78"/>
      <c r="C44" s="78" t="str">
        <f>'11.IEC-BCC Annex'!C97</f>
        <v>Any other IEC/BCC activities</v>
      </c>
      <c r="D44" s="78"/>
      <c r="E44" s="78"/>
      <c r="F44" s="78"/>
      <c r="G44" s="78"/>
      <c r="H44" s="79">
        <f t="shared" si="6"/>
        <v>3</v>
      </c>
      <c r="I44" s="78"/>
      <c r="J44" s="78"/>
      <c r="K44" s="79">
        <f t="shared" si="7"/>
        <v>0</v>
      </c>
      <c r="L44" s="8"/>
      <c r="M44" s="8"/>
      <c r="N44" s="8"/>
      <c r="O44" s="8"/>
      <c r="P44" s="8"/>
      <c r="Q44" s="8"/>
      <c r="R44" s="8"/>
      <c r="S44" s="8"/>
      <c r="T44" s="8"/>
      <c r="U44" s="8"/>
      <c r="V44" s="8"/>
      <c r="W44" s="8"/>
      <c r="X44" s="8"/>
      <c r="Y44" s="8"/>
      <c r="Z44" s="8"/>
    </row>
    <row r="45" spans="1:26" ht="12.75" customHeight="1">
      <c r="A45" s="304" t="str">
        <f>'11.IEC-BCC Annex'!A100</f>
        <v>11.24.4.3</v>
      </c>
      <c r="B45" s="304"/>
      <c r="C45" s="304" t="str">
        <f>'11.IEC-BCC Annex'!C100</f>
        <v>IEC/BCC under NVHCP</v>
      </c>
      <c r="D45" s="304" t="str">
        <f>'11.IEC-BCC Annex'!K100</f>
        <v>Total Cost</v>
      </c>
      <c r="E45" s="42">
        <f>'11.IEC-BCC Annex'!L100</f>
        <v>300000</v>
      </c>
      <c r="F45" s="35">
        <f>'11.IEC-BCC Annex'!M100</f>
        <v>3</v>
      </c>
      <c r="G45" s="42">
        <f>'11.IEC-BCC Annex'!N100</f>
        <v>1</v>
      </c>
      <c r="H45" s="35">
        <f>'11.IEC-BCC Annex'!O100</f>
        <v>3</v>
      </c>
      <c r="I45" s="304" t="str">
        <f>'11.IEC-BCC Annex'!P100</f>
        <v xml:space="preserve">Cash Grant - Rs. 3 lakhs IEC activities at RS. 1000/month/center i.e.1000*12*33 </v>
      </c>
      <c r="J45" s="304"/>
      <c r="K45" s="35"/>
      <c r="L45" s="8"/>
      <c r="M45" s="8"/>
      <c r="N45" s="8"/>
      <c r="O45" s="8"/>
      <c r="P45" s="8"/>
      <c r="Q45" s="8"/>
      <c r="R45" s="8"/>
      <c r="S45" s="8"/>
      <c r="T45" s="8"/>
      <c r="U45" s="8"/>
      <c r="V45" s="8"/>
      <c r="W45" s="8"/>
      <c r="X45" s="8"/>
      <c r="Y45" s="8"/>
      <c r="Z45" s="8"/>
    </row>
    <row r="46" spans="1:26" ht="12.75" customHeight="1">
      <c r="A46" s="64">
        <v>12</v>
      </c>
      <c r="B46" s="64"/>
      <c r="C46" s="64" t="s">
        <v>28</v>
      </c>
      <c r="D46" s="64"/>
      <c r="E46" s="1102"/>
      <c r="F46" s="1065"/>
      <c r="G46" s="1102"/>
      <c r="H46" s="1065">
        <f>H47</f>
        <v>3</v>
      </c>
      <c r="I46" s="64"/>
      <c r="J46" s="64"/>
      <c r="K46" s="65">
        <f>K47</f>
        <v>0</v>
      </c>
      <c r="L46" s="8"/>
      <c r="M46" s="8"/>
      <c r="N46" s="8"/>
      <c r="O46" s="8"/>
      <c r="P46" s="8"/>
      <c r="Q46" s="8"/>
      <c r="R46" s="8"/>
      <c r="S46" s="8"/>
      <c r="T46" s="8"/>
      <c r="U46" s="8"/>
      <c r="V46" s="8"/>
      <c r="W46" s="8"/>
      <c r="X46" s="8"/>
      <c r="Y46" s="8"/>
      <c r="Z46" s="8"/>
    </row>
    <row r="47" spans="1:26" ht="12.75" customHeight="1">
      <c r="A47" s="7" t="str">
        <f>'12.Printing Annex'!A91</f>
        <v>12.17.4</v>
      </c>
      <c r="B47" s="7">
        <f>'12.Printing Annex'!B91</f>
        <v>0</v>
      </c>
      <c r="C47" s="7" t="str">
        <f>'12.Printing Annex'!C91</f>
        <v>Printing for formats/registers under NVHCP</v>
      </c>
      <c r="D47" s="7" t="str">
        <f>'12.Printing Annex'!K91</f>
        <v>Total cost</v>
      </c>
      <c r="E47" s="7">
        <f>'12.Printing Annex'!L91</f>
        <v>300000</v>
      </c>
      <c r="F47" s="1106">
        <f>'12.Printing Annex'!M91</f>
        <v>3</v>
      </c>
      <c r="G47" s="7">
        <f>'12.Printing Annex'!N91</f>
        <v>1</v>
      </c>
      <c r="H47" s="1106">
        <f>'12.Printing Annex'!O91</f>
        <v>3</v>
      </c>
      <c r="I47" s="7" t="str">
        <f>'12.Printing Annex'!P91</f>
        <v>Cash Grant - Rs. 3 lakhs Printing of Hoardings/ Posters/Banners/Standees/Stock Registers/Paper forms/ Flip charts/Misc</v>
      </c>
      <c r="J47" s="1062"/>
      <c r="K47" s="7"/>
      <c r="L47" s="7"/>
      <c r="M47" s="7"/>
      <c r="N47" s="7"/>
      <c r="O47" s="7"/>
      <c r="P47" s="7"/>
      <c r="Q47" s="7"/>
      <c r="R47" s="7"/>
      <c r="S47" s="7"/>
      <c r="T47" s="7"/>
      <c r="U47" s="7"/>
      <c r="V47" s="7"/>
      <c r="W47" s="7"/>
      <c r="X47" s="7"/>
      <c r="Y47" s="7"/>
      <c r="Z47" s="7"/>
    </row>
    <row r="48" spans="1:26" ht="12.75" customHeight="1">
      <c r="A48" s="1107">
        <v>14</v>
      </c>
      <c r="B48" s="1108"/>
      <c r="C48" s="1109" t="s">
        <v>4618</v>
      </c>
      <c r="D48" s="1110"/>
      <c r="E48" s="1110"/>
      <c r="F48" s="1110"/>
      <c r="G48" s="1110"/>
      <c r="H48" s="1111">
        <f t="shared" ref="H48:H49" si="8">H49</f>
        <v>3</v>
      </c>
      <c r="I48" s="1110"/>
      <c r="J48" s="1112"/>
      <c r="K48" s="1110">
        <f t="shared" ref="K48:K49" si="9">K49</f>
        <v>0</v>
      </c>
      <c r="L48" s="7"/>
      <c r="M48" s="7"/>
      <c r="N48" s="7"/>
      <c r="O48" s="7"/>
      <c r="P48" s="7"/>
      <c r="Q48" s="7"/>
      <c r="R48" s="7"/>
      <c r="S48" s="7"/>
      <c r="T48" s="7"/>
      <c r="U48" s="7"/>
      <c r="V48" s="7"/>
      <c r="W48" s="7"/>
      <c r="X48" s="7"/>
      <c r="Y48" s="7"/>
      <c r="Z48" s="7"/>
    </row>
    <row r="49" spans="1:26" ht="12.75" customHeight="1">
      <c r="A49" s="67">
        <v>14.2</v>
      </c>
      <c r="B49" s="113"/>
      <c r="C49" s="1113" t="s">
        <v>4637</v>
      </c>
      <c r="D49" s="1094"/>
      <c r="E49" s="1094"/>
      <c r="F49" s="1094"/>
      <c r="G49" s="1094"/>
      <c r="H49" s="1099">
        <f t="shared" si="8"/>
        <v>3</v>
      </c>
      <c r="I49" s="1094"/>
      <c r="J49" s="1093"/>
      <c r="K49" s="1094">
        <f t="shared" si="9"/>
        <v>0</v>
      </c>
      <c r="L49" s="7"/>
      <c r="M49" s="7"/>
      <c r="N49" s="7"/>
      <c r="O49" s="7"/>
      <c r="P49" s="7"/>
      <c r="Q49" s="7"/>
      <c r="R49" s="7"/>
      <c r="S49" s="7"/>
      <c r="T49" s="7"/>
      <c r="U49" s="7"/>
      <c r="V49" s="7"/>
      <c r="W49" s="7"/>
      <c r="X49" s="7"/>
      <c r="Y49" s="7"/>
      <c r="Z49" s="7"/>
    </row>
    <row r="50" spans="1:26" ht="12.75" customHeight="1">
      <c r="A50" s="7" t="str">
        <f>'14.Drug warehouse &amp;Logistic Anx'!A30</f>
        <v>14.2.13</v>
      </c>
      <c r="B50" s="7"/>
      <c r="C50" s="7" t="str">
        <f>'14.Drug warehouse &amp;Logistic Anx'!C30</f>
        <v>Sample transportation cost under NVHCP</v>
      </c>
      <c r="D50" s="42" t="str">
        <f>'14.Drug warehouse &amp;Logistic Anx'!K30</f>
        <v>Total Cost</v>
      </c>
      <c r="E50" s="42">
        <f>'14.Drug warehouse &amp;Logistic Anx'!L30</f>
        <v>300000</v>
      </c>
      <c r="F50" s="35">
        <f>'14.Drug warehouse &amp;Logistic Anx'!M30</f>
        <v>3</v>
      </c>
      <c r="G50" s="42">
        <f>'14.Drug warehouse &amp;Logistic Anx'!N30</f>
        <v>1</v>
      </c>
      <c r="H50" s="35">
        <f>'14.Drug warehouse &amp;Logistic Anx'!O30</f>
        <v>3</v>
      </c>
      <c r="I50" s="42" t="str">
        <f>'14.Drug warehouse &amp;Logistic Anx'!P30</f>
        <v>Cash Grant Rs. 3 lakhs Courier transport of samples to SION Hospital @280per kg for 5000 samples</v>
      </c>
      <c r="J50" s="304"/>
      <c r="K50" s="42"/>
      <c r="L50" s="7"/>
      <c r="M50" s="7"/>
      <c r="N50" s="7"/>
      <c r="O50" s="7"/>
      <c r="P50" s="7"/>
      <c r="Q50" s="7"/>
      <c r="R50" s="7"/>
      <c r="S50" s="7"/>
      <c r="T50" s="7"/>
      <c r="U50" s="7"/>
      <c r="V50" s="7"/>
      <c r="W50" s="7"/>
      <c r="X50" s="7"/>
      <c r="Y50" s="7"/>
      <c r="Z50" s="7"/>
    </row>
    <row r="51" spans="1:26" ht="12.75" customHeight="1">
      <c r="A51" s="64">
        <v>15</v>
      </c>
      <c r="B51" s="64"/>
      <c r="C51" s="64" t="s">
        <v>929</v>
      </c>
      <c r="D51" s="64"/>
      <c r="E51" s="1102"/>
      <c r="F51" s="1065"/>
      <c r="G51" s="1102"/>
      <c r="H51" s="1065">
        <f>H52</f>
        <v>0</v>
      </c>
      <c r="I51" s="64"/>
      <c r="J51" s="64"/>
      <c r="K51" s="65">
        <f>K52</f>
        <v>0</v>
      </c>
      <c r="L51" s="8"/>
      <c r="M51" s="8"/>
      <c r="N51" s="8"/>
      <c r="O51" s="8"/>
      <c r="P51" s="8"/>
      <c r="Q51" s="8"/>
      <c r="R51" s="8"/>
      <c r="S51" s="8"/>
      <c r="T51" s="8"/>
      <c r="U51" s="8"/>
      <c r="V51" s="8"/>
      <c r="W51" s="8"/>
      <c r="X51" s="8"/>
      <c r="Y51" s="8"/>
      <c r="Z51" s="8"/>
    </row>
    <row r="52" spans="1:26" ht="12.75" customHeight="1">
      <c r="A52" s="42" t="str">
        <f>'15.PPP Annex'!A49</f>
        <v>15.9.8</v>
      </c>
      <c r="B52" s="42">
        <f>'15.PPP Annex'!B50</f>
        <v>0</v>
      </c>
      <c r="C52" s="42" t="str">
        <f>'15.PPP Annex'!C49</f>
        <v>PPP initiative under NVHCP</v>
      </c>
      <c r="D52" s="42">
        <f>'15.PPP Annex'!K49</f>
        <v>0</v>
      </c>
      <c r="E52" s="42">
        <f>'15.PPP Annex'!L49</f>
        <v>0</v>
      </c>
      <c r="F52" s="35">
        <f>'15.PPP Annex'!M49</f>
        <v>0</v>
      </c>
      <c r="G52" s="42">
        <f>'15.PPP Annex'!N49</f>
        <v>0</v>
      </c>
      <c r="H52" s="35">
        <f>'15.PPP Annex'!O49</f>
        <v>0</v>
      </c>
      <c r="I52" s="42">
        <f>'15.PPP Annex'!P49</f>
        <v>0</v>
      </c>
      <c r="J52" s="43"/>
      <c r="K52" s="18"/>
      <c r="L52" s="8"/>
      <c r="M52" s="8"/>
      <c r="N52" s="8"/>
      <c r="O52" s="8"/>
      <c r="P52" s="8"/>
      <c r="Q52" s="8"/>
      <c r="R52" s="8"/>
      <c r="S52" s="8"/>
      <c r="T52" s="8"/>
      <c r="U52" s="8"/>
      <c r="V52" s="8"/>
      <c r="W52" s="8"/>
      <c r="X52" s="8"/>
      <c r="Y52" s="8"/>
      <c r="Z52" s="8"/>
    </row>
    <row r="53" spans="1:26" ht="12.75" customHeight="1">
      <c r="A53" s="8"/>
      <c r="B53" s="8"/>
      <c r="C53" s="77"/>
      <c r="D53" s="917"/>
      <c r="E53" s="8"/>
      <c r="F53" s="8"/>
      <c r="G53" s="8"/>
      <c r="H53" s="8"/>
      <c r="I53" s="917"/>
      <c r="J53" s="917"/>
      <c r="K53" s="8"/>
      <c r="L53" s="8"/>
      <c r="M53" s="8"/>
      <c r="N53" s="8"/>
      <c r="O53" s="8"/>
      <c r="P53" s="8"/>
      <c r="Q53" s="8"/>
      <c r="R53" s="8"/>
      <c r="S53" s="8"/>
      <c r="T53" s="8"/>
      <c r="U53" s="8"/>
      <c r="V53" s="8"/>
      <c r="W53" s="8"/>
      <c r="X53" s="8"/>
      <c r="Y53" s="8"/>
      <c r="Z53" s="8"/>
    </row>
    <row r="54" spans="1:26" ht="12.75" customHeight="1">
      <c r="A54" s="8"/>
      <c r="B54" s="8"/>
      <c r="C54" s="77"/>
      <c r="D54" s="917"/>
      <c r="E54" s="8"/>
      <c r="F54" s="8"/>
      <c r="G54" s="8"/>
      <c r="H54" s="8"/>
      <c r="I54" s="917"/>
      <c r="J54" s="917"/>
      <c r="K54" s="8"/>
      <c r="L54" s="8"/>
      <c r="M54" s="8"/>
      <c r="N54" s="8"/>
      <c r="O54" s="8"/>
      <c r="P54" s="8"/>
      <c r="Q54" s="8"/>
      <c r="R54" s="8"/>
      <c r="S54" s="8"/>
      <c r="T54" s="8"/>
      <c r="U54" s="8"/>
      <c r="V54" s="8"/>
      <c r="W54" s="8"/>
      <c r="X54" s="8"/>
      <c r="Y54" s="8"/>
      <c r="Z54" s="8"/>
    </row>
    <row r="55" spans="1:26" ht="12.75" customHeight="1">
      <c r="A55" s="8"/>
      <c r="B55" s="8"/>
      <c r="C55" s="77"/>
      <c r="D55" s="917"/>
      <c r="E55" s="8"/>
      <c r="F55" s="8"/>
      <c r="G55" s="8"/>
      <c r="H55" s="8"/>
      <c r="I55" s="917"/>
      <c r="J55" s="917"/>
      <c r="K55" s="8"/>
      <c r="L55" s="8"/>
      <c r="M55" s="8"/>
      <c r="N55" s="8"/>
      <c r="O55" s="8"/>
      <c r="P55" s="8"/>
      <c r="Q55" s="8"/>
      <c r="R55" s="8"/>
      <c r="S55" s="8"/>
      <c r="T55" s="8"/>
      <c r="U55" s="8"/>
      <c r="V55" s="8"/>
      <c r="W55" s="8"/>
      <c r="X55" s="8"/>
      <c r="Y55" s="8"/>
      <c r="Z55" s="8"/>
    </row>
    <row r="56" spans="1:26" ht="12.75" customHeight="1">
      <c r="A56" s="8"/>
      <c r="B56" s="8"/>
      <c r="C56" s="77"/>
      <c r="D56" s="917"/>
      <c r="E56" s="8"/>
      <c r="F56" s="8"/>
      <c r="G56" s="8"/>
      <c r="H56" s="8"/>
      <c r="I56" s="917"/>
      <c r="J56" s="917"/>
      <c r="K56" s="8"/>
      <c r="L56" s="8"/>
      <c r="M56" s="8"/>
      <c r="N56" s="8"/>
      <c r="O56" s="8"/>
      <c r="P56" s="8"/>
      <c r="Q56" s="8"/>
      <c r="R56" s="8"/>
      <c r="S56" s="8"/>
      <c r="T56" s="8"/>
      <c r="U56" s="8"/>
      <c r="V56" s="8"/>
      <c r="W56" s="8"/>
      <c r="X56" s="8"/>
      <c r="Y56" s="8"/>
      <c r="Z56" s="8"/>
    </row>
    <row r="57" spans="1:26" ht="12.75" customHeight="1">
      <c r="A57" s="8"/>
      <c r="B57" s="8"/>
      <c r="C57" s="77"/>
      <c r="D57" s="917"/>
      <c r="E57" s="8"/>
      <c r="F57" s="8"/>
      <c r="G57" s="8"/>
      <c r="H57" s="8"/>
      <c r="I57" s="917"/>
      <c r="J57" s="917"/>
      <c r="K57" s="8"/>
      <c r="L57" s="8"/>
      <c r="M57" s="8"/>
      <c r="N57" s="8"/>
      <c r="O57" s="8"/>
      <c r="P57" s="8"/>
      <c r="Q57" s="8"/>
      <c r="R57" s="8"/>
      <c r="S57" s="8"/>
      <c r="T57" s="8"/>
      <c r="U57" s="8"/>
      <c r="V57" s="8"/>
      <c r="W57" s="8"/>
      <c r="X57" s="8"/>
      <c r="Y57" s="8"/>
      <c r="Z57" s="8"/>
    </row>
    <row r="58" spans="1:26" ht="12.75" customHeight="1">
      <c r="A58" s="8"/>
      <c r="B58" s="8"/>
      <c r="C58" s="77"/>
      <c r="D58" s="917"/>
      <c r="E58" s="8"/>
      <c r="F58" s="8"/>
      <c r="G58" s="8"/>
      <c r="H58" s="8"/>
      <c r="I58" s="917"/>
      <c r="J58" s="917"/>
      <c r="K58" s="8"/>
      <c r="L58" s="8"/>
      <c r="M58" s="8"/>
      <c r="N58" s="8"/>
      <c r="O58" s="8"/>
      <c r="P58" s="8"/>
      <c r="Q58" s="8"/>
      <c r="R58" s="8"/>
      <c r="S58" s="8"/>
      <c r="T58" s="8"/>
      <c r="U58" s="8"/>
      <c r="V58" s="8"/>
      <c r="W58" s="8"/>
      <c r="X58" s="8"/>
      <c r="Y58" s="8"/>
      <c r="Z58" s="8"/>
    </row>
    <row r="59" spans="1:26" ht="12.75" customHeight="1">
      <c r="A59" s="8"/>
      <c r="B59" s="8"/>
      <c r="C59" s="77"/>
      <c r="D59" s="917"/>
      <c r="E59" s="8"/>
      <c r="F59" s="8"/>
      <c r="G59" s="8"/>
      <c r="H59" s="8"/>
      <c r="I59" s="917"/>
      <c r="J59" s="917"/>
      <c r="K59" s="8"/>
      <c r="L59" s="8"/>
      <c r="M59" s="8"/>
      <c r="N59" s="8"/>
      <c r="O59" s="8"/>
      <c r="P59" s="8"/>
      <c r="Q59" s="8"/>
      <c r="R59" s="8"/>
      <c r="S59" s="8"/>
      <c r="T59" s="8"/>
      <c r="U59" s="8"/>
      <c r="V59" s="8"/>
      <c r="W59" s="8"/>
      <c r="X59" s="8"/>
      <c r="Y59" s="8"/>
      <c r="Z59" s="8"/>
    </row>
    <row r="60" spans="1:26" ht="12.75" customHeight="1">
      <c r="A60" s="8"/>
      <c r="B60" s="8"/>
      <c r="C60" s="77"/>
      <c r="D60" s="917"/>
      <c r="E60" s="8"/>
      <c r="F60" s="8"/>
      <c r="G60" s="8"/>
      <c r="H60" s="8"/>
      <c r="I60" s="917"/>
      <c r="J60" s="917"/>
      <c r="K60" s="8"/>
      <c r="L60" s="8"/>
      <c r="M60" s="8"/>
      <c r="N60" s="8"/>
      <c r="O60" s="8"/>
      <c r="P60" s="8"/>
      <c r="Q60" s="8"/>
      <c r="R60" s="8"/>
      <c r="S60" s="8"/>
      <c r="T60" s="8"/>
      <c r="U60" s="8"/>
      <c r="V60" s="8"/>
      <c r="W60" s="8"/>
      <c r="X60" s="8"/>
      <c r="Y60" s="8"/>
      <c r="Z60" s="8"/>
    </row>
    <row r="61" spans="1:26" ht="12.75" customHeight="1">
      <c r="A61" s="8"/>
      <c r="B61" s="8"/>
      <c r="C61" s="77"/>
      <c r="D61" s="917"/>
      <c r="E61" s="8"/>
      <c r="F61" s="8"/>
      <c r="G61" s="8"/>
      <c r="H61" s="8"/>
      <c r="I61" s="917"/>
      <c r="J61" s="917"/>
      <c r="K61" s="8"/>
      <c r="L61" s="8"/>
      <c r="M61" s="8"/>
      <c r="N61" s="8"/>
      <c r="O61" s="8"/>
      <c r="P61" s="8"/>
      <c r="Q61" s="8"/>
      <c r="R61" s="8"/>
      <c r="S61" s="8"/>
      <c r="T61" s="8"/>
      <c r="U61" s="8"/>
      <c r="V61" s="8"/>
      <c r="W61" s="8"/>
      <c r="X61" s="8"/>
      <c r="Y61" s="8"/>
      <c r="Z61" s="8"/>
    </row>
    <row r="62" spans="1:26" ht="12.75" customHeight="1">
      <c r="A62" s="8"/>
      <c r="B62" s="8"/>
      <c r="C62" s="77"/>
      <c r="D62" s="917"/>
      <c r="E62" s="8"/>
      <c r="F62" s="8"/>
      <c r="G62" s="8"/>
      <c r="H62" s="8"/>
      <c r="I62" s="917"/>
      <c r="J62" s="917"/>
      <c r="K62" s="8"/>
      <c r="L62" s="8"/>
      <c r="M62" s="8"/>
      <c r="N62" s="8"/>
      <c r="O62" s="8"/>
      <c r="P62" s="8"/>
      <c r="Q62" s="8"/>
      <c r="R62" s="8"/>
      <c r="S62" s="8"/>
      <c r="T62" s="8"/>
      <c r="U62" s="8"/>
      <c r="V62" s="8"/>
      <c r="W62" s="8"/>
      <c r="X62" s="8"/>
      <c r="Y62" s="8"/>
      <c r="Z62" s="8"/>
    </row>
    <row r="63" spans="1:26" ht="12.75" customHeight="1">
      <c r="A63" s="8"/>
      <c r="B63" s="8"/>
      <c r="C63" s="77"/>
      <c r="D63" s="917"/>
      <c r="E63" s="8"/>
      <c r="F63" s="8"/>
      <c r="G63" s="8"/>
      <c r="H63" s="8"/>
      <c r="I63" s="917"/>
      <c r="J63" s="917"/>
      <c r="K63" s="8"/>
      <c r="L63" s="8"/>
      <c r="M63" s="8"/>
      <c r="N63" s="8"/>
      <c r="O63" s="8"/>
      <c r="P63" s="8"/>
      <c r="Q63" s="8"/>
      <c r="R63" s="8"/>
      <c r="S63" s="8"/>
      <c r="T63" s="8"/>
      <c r="U63" s="8"/>
      <c r="V63" s="8"/>
      <c r="W63" s="8"/>
      <c r="X63" s="8"/>
      <c r="Y63" s="8"/>
      <c r="Z63" s="8"/>
    </row>
    <row r="64" spans="1:26" ht="12.75" customHeight="1">
      <c r="A64" s="8"/>
      <c r="B64" s="8"/>
      <c r="C64" s="77"/>
      <c r="D64" s="917"/>
      <c r="E64" s="8"/>
      <c r="F64" s="8"/>
      <c r="G64" s="8"/>
      <c r="H64" s="8"/>
      <c r="I64" s="917"/>
      <c r="J64" s="917"/>
      <c r="K64" s="8"/>
      <c r="L64" s="8"/>
      <c r="M64" s="8"/>
      <c r="N64" s="8"/>
      <c r="O64" s="8"/>
      <c r="P64" s="8"/>
      <c r="Q64" s="8"/>
      <c r="R64" s="8"/>
      <c r="S64" s="8"/>
      <c r="T64" s="8"/>
      <c r="U64" s="8"/>
      <c r="V64" s="8"/>
      <c r="W64" s="8"/>
      <c r="X64" s="8"/>
      <c r="Y64" s="8"/>
      <c r="Z64" s="8"/>
    </row>
    <row r="65" spans="1:26" ht="12.75" customHeight="1">
      <c r="A65" s="8"/>
      <c r="B65" s="8"/>
      <c r="C65" s="77"/>
      <c r="D65" s="917"/>
      <c r="E65" s="8"/>
      <c r="F65" s="8"/>
      <c r="G65" s="8"/>
      <c r="H65" s="8"/>
      <c r="I65" s="917"/>
      <c r="J65" s="917"/>
      <c r="K65" s="8"/>
      <c r="L65" s="8"/>
      <c r="M65" s="8"/>
      <c r="N65" s="8"/>
      <c r="O65" s="8"/>
      <c r="P65" s="8"/>
      <c r="Q65" s="8"/>
      <c r="R65" s="8"/>
      <c r="S65" s="8"/>
      <c r="T65" s="8"/>
      <c r="U65" s="8"/>
      <c r="V65" s="8"/>
      <c r="W65" s="8"/>
      <c r="X65" s="8"/>
      <c r="Y65" s="8"/>
      <c r="Z65" s="8"/>
    </row>
    <row r="66" spans="1:26" ht="12.75" customHeight="1">
      <c r="A66" s="8"/>
      <c r="B66" s="8"/>
      <c r="C66" s="77"/>
      <c r="D66" s="917"/>
      <c r="E66" s="8"/>
      <c r="F66" s="8"/>
      <c r="G66" s="8"/>
      <c r="H66" s="8"/>
      <c r="I66" s="917"/>
      <c r="J66" s="917"/>
      <c r="K66" s="8"/>
      <c r="L66" s="8"/>
      <c r="M66" s="8"/>
      <c r="N66" s="8"/>
      <c r="O66" s="8"/>
      <c r="P66" s="8"/>
      <c r="Q66" s="8"/>
      <c r="R66" s="8"/>
      <c r="S66" s="8"/>
      <c r="T66" s="8"/>
      <c r="U66" s="8"/>
      <c r="V66" s="8"/>
      <c r="W66" s="8"/>
      <c r="X66" s="8"/>
      <c r="Y66" s="8"/>
      <c r="Z66" s="8"/>
    </row>
    <row r="67" spans="1:26" ht="12.75" customHeight="1">
      <c r="A67" s="8"/>
      <c r="B67" s="8"/>
      <c r="C67" s="77"/>
      <c r="D67" s="917"/>
      <c r="E67" s="8"/>
      <c r="F67" s="8"/>
      <c r="G67" s="8"/>
      <c r="H67" s="8"/>
      <c r="I67" s="917"/>
      <c r="J67" s="917"/>
      <c r="K67" s="8"/>
      <c r="L67" s="8"/>
      <c r="M67" s="8"/>
      <c r="N67" s="8"/>
      <c r="O67" s="8"/>
      <c r="P67" s="8"/>
      <c r="Q67" s="8"/>
      <c r="R67" s="8"/>
      <c r="S67" s="8"/>
      <c r="T67" s="8"/>
      <c r="U67" s="8"/>
      <c r="V67" s="8"/>
      <c r="W67" s="8"/>
      <c r="X67" s="8"/>
      <c r="Y67" s="8"/>
      <c r="Z67" s="8"/>
    </row>
    <row r="68" spans="1:26" ht="12.75" customHeight="1">
      <c r="A68" s="8"/>
      <c r="B68" s="8"/>
      <c r="C68" s="77"/>
      <c r="D68" s="917"/>
      <c r="E68" s="8"/>
      <c r="F68" s="8"/>
      <c r="G68" s="8"/>
      <c r="H68" s="8"/>
      <c r="I68" s="917"/>
      <c r="J68" s="917"/>
      <c r="K68" s="8"/>
      <c r="L68" s="8"/>
      <c r="M68" s="8"/>
      <c r="N68" s="8"/>
      <c r="O68" s="8"/>
      <c r="P68" s="8"/>
      <c r="Q68" s="8"/>
      <c r="R68" s="8"/>
      <c r="S68" s="8"/>
      <c r="T68" s="8"/>
      <c r="U68" s="8"/>
      <c r="V68" s="8"/>
      <c r="W68" s="8"/>
      <c r="X68" s="8"/>
      <c r="Y68" s="8"/>
      <c r="Z68" s="8"/>
    </row>
    <row r="69" spans="1:26" ht="12.75" customHeight="1">
      <c r="A69" s="8"/>
      <c r="B69" s="8"/>
      <c r="C69" s="77"/>
      <c r="D69" s="917"/>
      <c r="E69" s="8"/>
      <c r="F69" s="8"/>
      <c r="G69" s="8"/>
      <c r="H69" s="8"/>
      <c r="I69" s="917"/>
      <c r="J69" s="917"/>
      <c r="K69" s="8"/>
      <c r="L69" s="8"/>
      <c r="M69" s="8"/>
      <c r="N69" s="8"/>
      <c r="O69" s="8"/>
      <c r="P69" s="8"/>
      <c r="Q69" s="8"/>
      <c r="R69" s="8"/>
      <c r="S69" s="8"/>
      <c r="T69" s="8"/>
      <c r="U69" s="8"/>
      <c r="V69" s="8"/>
      <c r="W69" s="8"/>
      <c r="X69" s="8"/>
      <c r="Y69" s="8"/>
      <c r="Z69" s="8"/>
    </row>
    <row r="70" spans="1:26" ht="12.75" customHeight="1">
      <c r="A70" s="8"/>
      <c r="B70" s="8"/>
      <c r="C70" s="77"/>
      <c r="D70" s="917"/>
      <c r="E70" s="8"/>
      <c r="F70" s="8"/>
      <c r="G70" s="8"/>
      <c r="H70" s="8"/>
      <c r="I70" s="917"/>
      <c r="J70" s="917"/>
      <c r="K70" s="8"/>
      <c r="L70" s="8"/>
      <c r="M70" s="8"/>
      <c r="N70" s="8"/>
      <c r="O70" s="8"/>
      <c r="P70" s="8"/>
      <c r="Q70" s="8"/>
      <c r="R70" s="8"/>
      <c r="S70" s="8"/>
      <c r="T70" s="8"/>
      <c r="U70" s="8"/>
      <c r="V70" s="8"/>
      <c r="W70" s="8"/>
      <c r="X70" s="8"/>
      <c r="Y70" s="8"/>
      <c r="Z70" s="8"/>
    </row>
    <row r="71" spans="1:26" ht="12.75" customHeight="1">
      <c r="A71" s="8"/>
      <c r="B71" s="8"/>
      <c r="C71" s="77"/>
      <c r="D71" s="917"/>
      <c r="E71" s="8"/>
      <c r="F71" s="8"/>
      <c r="G71" s="8"/>
      <c r="H71" s="8"/>
      <c r="I71" s="917"/>
      <c r="J71" s="917"/>
      <c r="K71" s="8"/>
      <c r="L71" s="8"/>
      <c r="M71" s="8"/>
      <c r="N71" s="8"/>
      <c r="O71" s="8"/>
      <c r="P71" s="8"/>
      <c r="Q71" s="8"/>
      <c r="R71" s="8"/>
      <c r="S71" s="8"/>
      <c r="T71" s="8"/>
      <c r="U71" s="8"/>
      <c r="V71" s="8"/>
      <c r="W71" s="8"/>
      <c r="X71" s="8"/>
      <c r="Y71" s="8"/>
      <c r="Z71" s="8"/>
    </row>
    <row r="72" spans="1:26" ht="12.75" customHeight="1">
      <c r="A72" s="8"/>
      <c r="B72" s="8"/>
      <c r="C72" s="77"/>
      <c r="D72" s="917"/>
      <c r="E72" s="8"/>
      <c r="F72" s="8"/>
      <c r="G72" s="8"/>
      <c r="H72" s="8"/>
      <c r="I72" s="917"/>
      <c r="J72" s="917"/>
      <c r="K72" s="8"/>
      <c r="L72" s="8"/>
      <c r="M72" s="8"/>
      <c r="N72" s="8"/>
      <c r="O72" s="8"/>
      <c r="P72" s="8"/>
      <c r="Q72" s="8"/>
      <c r="R72" s="8"/>
      <c r="S72" s="8"/>
      <c r="T72" s="8"/>
      <c r="U72" s="8"/>
      <c r="V72" s="8"/>
      <c r="W72" s="8"/>
      <c r="X72" s="8"/>
      <c r="Y72" s="8"/>
      <c r="Z72" s="8"/>
    </row>
    <row r="73" spans="1:26" ht="12.75" customHeight="1">
      <c r="A73" s="8"/>
      <c r="B73" s="8"/>
      <c r="C73" s="77"/>
      <c r="D73" s="917"/>
      <c r="E73" s="8"/>
      <c r="F73" s="8"/>
      <c r="G73" s="8"/>
      <c r="H73" s="8"/>
      <c r="I73" s="917"/>
      <c r="J73" s="917"/>
      <c r="K73" s="8"/>
      <c r="L73" s="8"/>
      <c r="M73" s="8"/>
      <c r="N73" s="8"/>
      <c r="O73" s="8"/>
      <c r="P73" s="8"/>
      <c r="Q73" s="8"/>
      <c r="R73" s="8"/>
      <c r="S73" s="8"/>
      <c r="T73" s="8"/>
      <c r="U73" s="8"/>
      <c r="V73" s="8"/>
      <c r="W73" s="8"/>
      <c r="X73" s="8"/>
      <c r="Y73" s="8"/>
      <c r="Z73" s="8"/>
    </row>
    <row r="74" spans="1:26" ht="12.75" customHeight="1">
      <c r="A74" s="8"/>
      <c r="B74" s="8"/>
      <c r="C74" s="77"/>
      <c r="D74" s="917"/>
      <c r="E74" s="8"/>
      <c r="F74" s="8"/>
      <c r="G74" s="8"/>
      <c r="H74" s="8"/>
      <c r="I74" s="917"/>
      <c r="J74" s="917"/>
      <c r="K74" s="8"/>
      <c r="L74" s="8"/>
      <c r="M74" s="8"/>
      <c r="N74" s="8"/>
      <c r="O74" s="8"/>
      <c r="P74" s="8"/>
      <c r="Q74" s="8"/>
      <c r="R74" s="8"/>
      <c r="S74" s="8"/>
      <c r="T74" s="8"/>
      <c r="U74" s="8"/>
      <c r="V74" s="8"/>
      <c r="W74" s="8"/>
      <c r="X74" s="8"/>
      <c r="Y74" s="8"/>
      <c r="Z74" s="8"/>
    </row>
    <row r="75" spans="1:26" ht="12.75" customHeight="1">
      <c r="A75" s="8"/>
      <c r="B75" s="8"/>
      <c r="C75" s="77"/>
      <c r="D75" s="917"/>
      <c r="E75" s="8"/>
      <c r="F75" s="8"/>
      <c r="G75" s="8"/>
      <c r="H75" s="8"/>
      <c r="I75" s="917"/>
      <c r="J75" s="917"/>
      <c r="K75" s="8"/>
      <c r="L75" s="8"/>
      <c r="M75" s="8"/>
      <c r="N75" s="8"/>
      <c r="O75" s="8"/>
      <c r="P75" s="8"/>
      <c r="Q75" s="8"/>
      <c r="R75" s="8"/>
      <c r="S75" s="8"/>
      <c r="T75" s="8"/>
      <c r="U75" s="8"/>
      <c r="V75" s="8"/>
      <c r="W75" s="8"/>
      <c r="X75" s="8"/>
      <c r="Y75" s="8"/>
      <c r="Z75" s="8"/>
    </row>
    <row r="76" spans="1:26" ht="12.75" customHeight="1">
      <c r="A76" s="8"/>
      <c r="B76" s="8"/>
      <c r="C76" s="77"/>
      <c r="D76" s="917"/>
      <c r="E76" s="8"/>
      <c r="F76" s="8"/>
      <c r="G76" s="8"/>
      <c r="H76" s="8"/>
      <c r="I76" s="917"/>
      <c r="J76" s="917"/>
      <c r="K76" s="8"/>
      <c r="L76" s="8"/>
      <c r="M76" s="8"/>
      <c r="N76" s="8"/>
      <c r="O76" s="8"/>
      <c r="P76" s="8"/>
      <c r="Q76" s="8"/>
      <c r="R76" s="8"/>
      <c r="S76" s="8"/>
      <c r="T76" s="8"/>
      <c r="U76" s="8"/>
      <c r="V76" s="8"/>
      <c r="W76" s="8"/>
      <c r="X76" s="8"/>
      <c r="Y76" s="8"/>
      <c r="Z76" s="8"/>
    </row>
    <row r="77" spans="1:26" ht="12.75" customHeight="1">
      <c r="A77" s="8"/>
      <c r="B77" s="8"/>
      <c r="C77" s="77"/>
      <c r="D77" s="917"/>
      <c r="E77" s="8"/>
      <c r="F77" s="8"/>
      <c r="G77" s="8"/>
      <c r="H77" s="8"/>
      <c r="I77" s="917"/>
      <c r="J77" s="917"/>
      <c r="K77" s="8"/>
      <c r="L77" s="8"/>
      <c r="M77" s="8"/>
      <c r="N77" s="8"/>
      <c r="O77" s="8"/>
      <c r="P77" s="8"/>
      <c r="Q77" s="8"/>
      <c r="R77" s="8"/>
      <c r="S77" s="8"/>
      <c r="T77" s="8"/>
      <c r="U77" s="8"/>
      <c r="V77" s="8"/>
      <c r="W77" s="8"/>
      <c r="X77" s="8"/>
      <c r="Y77" s="8"/>
      <c r="Z77" s="8"/>
    </row>
    <row r="78" spans="1:26" ht="12.75" customHeight="1">
      <c r="A78" s="8"/>
      <c r="B78" s="8"/>
      <c r="C78" s="77"/>
      <c r="D78" s="917"/>
      <c r="E78" s="8"/>
      <c r="F78" s="8"/>
      <c r="G78" s="8"/>
      <c r="H78" s="8"/>
      <c r="I78" s="917"/>
      <c r="J78" s="917"/>
      <c r="K78" s="8"/>
      <c r="L78" s="8"/>
      <c r="M78" s="8"/>
      <c r="N78" s="8"/>
      <c r="O78" s="8"/>
      <c r="P78" s="8"/>
      <c r="Q78" s="8"/>
      <c r="R78" s="8"/>
      <c r="S78" s="8"/>
      <c r="T78" s="8"/>
      <c r="U78" s="8"/>
      <c r="V78" s="8"/>
      <c r="W78" s="8"/>
      <c r="X78" s="8"/>
      <c r="Y78" s="8"/>
      <c r="Z78" s="8"/>
    </row>
    <row r="79" spans="1:26" ht="12.75" customHeight="1">
      <c r="A79" s="8"/>
      <c r="B79" s="8"/>
      <c r="C79" s="77"/>
      <c r="D79" s="917"/>
      <c r="E79" s="8"/>
      <c r="F79" s="8"/>
      <c r="G79" s="8"/>
      <c r="H79" s="8"/>
      <c r="I79" s="917"/>
      <c r="J79" s="917"/>
      <c r="K79" s="8"/>
      <c r="L79" s="8"/>
      <c r="M79" s="8"/>
      <c r="N79" s="8"/>
      <c r="O79" s="8"/>
      <c r="P79" s="8"/>
      <c r="Q79" s="8"/>
      <c r="R79" s="8"/>
      <c r="S79" s="8"/>
      <c r="T79" s="8"/>
      <c r="U79" s="8"/>
      <c r="V79" s="8"/>
      <c r="W79" s="8"/>
      <c r="X79" s="8"/>
      <c r="Y79" s="8"/>
      <c r="Z79" s="8"/>
    </row>
    <row r="80" spans="1:26" ht="12.75" customHeight="1">
      <c r="A80" s="8"/>
      <c r="B80" s="8"/>
      <c r="C80" s="77"/>
      <c r="D80" s="917"/>
      <c r="E80" s="8"/>
      <c r="F80" s="8"/>
      <c r="G80" s="8"/>
      <c r="H80" s="8"/>
      <c r="I80" s="917"/>
      <c r="J80" s="917"/>
      <c r="K80" s="8"/>
      <c r="L80" s="8"/>
      <c r="M80" s="8"/>
      <c r="N80" s="8"/>
      <c r="O80" s="8"/>
      <c r="P80" s="8"/>
      <c r="Q80" s="8"/>
      <c r="R80" s="8"/>
      <c r="S80" s="8"/>
      <c r="T80" s="8"/>
      <c r="U80" s="8"/>
      <c r="V80" s="8"/>
      <c r="W80" s="8"/>
      <c r="X80" s="8"/>
      <c r="Y80" s="8"/>
      <c r="Z80" s="8"/>
    </row>
    <row r="81" spans="1:26" ht="12.75" customHeight="1">
      <c r="A81" s="8"/>
      <c r="B81" s="8"/>
      <c r="C81" s="77"/>
      <c r="D81" s="917"/>
      <c r="E81" s="8"/>
      <c r="F81" s="8"/>
      <c r="G81" s="8"/>
      <c r="H81" s="8"/>
      <c r="I81" s="917"/>
      <c r="J81" s="917"/>
      <c r="K81" s="8"/>
      <c r="L81" s="8"/>
      <c r="M81" s="8"/>
      <c r="N81" s="8"/>
      <c r="O81" s="8"/>
      <c r="P81" s="8"/>
      <c r="Q81" s="8"/>
      <c r="R81" s="8"/>
      <c r="S81" s="8"/>
      <c r="T81" s="8"/>
      <c r="U81" s="8"/>
      <c r="V81" s="8"/>
      <c r="W81" s="8"/>
      <c r="X81" s="8"/>
      <c r="Y81" s="8"/>
      <c r="Z81" s="8"/>
    </row>
    <row r="82" spans="1:26" ht="12.75" customHeight="1">
      <c r="A82" s="8"/>
      <c r="B82" s="8"/>
      <c r="C82" s="77"/>
      <c r="D82" s="917"/>
      <c r="E82" s="8"/>
      <c r="F82" s="8"/>
      <c r="G82" s="8"/>
      <c r="H82" s="8"/>
      <c r="I82" s="917"/>
      <c r="J82" s="917"/>
      <c r="K82" s="8"/>
      <c r="L82" s="8"/>
      <c r="M82" s="8"/>
      <c r="N82" s="8"/>
      <c r="O82" s="8"/>
      <c r="P82" s="8"/>
      <c r="Q82" s="8"/>
      <c r="R82" s="8"/>
      <c r="S82" s="8"/>
      <c r="T82" s="8"/>
      <c r="U82" s="8"/>
      <c r="V82" s="8"/>
      <c r="W82" s="8"/>
      <c r="X82" s="8"/>
      <c r="Y82" s="8"/>
      <c r="Z82" s="8"/>
    </row>
    <row r="83" spans="1:26" ht="12.75" customHeight="1">
      <c r="A83" s="8"/>
      <c r="B83" s="8"/>
      <c r="C83" s="77"/>
      <c r="D83" s="917"/>
      <c r="E83" s="8"/>
      <c r="F83" s="8"/>
      <c r="G83" s="8"/>
      <c r="H83" s="8"/>
      <c r="I83" s="917"/>
      <c r="J83" s="917"/>
      <c r="K83" s="8"/>
      <c r="L83" s="8"/>
      <c r="M83" s="8"/>
      <c r="N83" s="8"/>
      <c r="O83" s="8"/>
      <c r="P83" s="8"/>
      <c r="Q83" s="8"/>
      <c r="R83" s="8"/>
      <c r="S83" s="8"/>
      <c r="T83" s="8"/>
      <c r="U83" s="8"/>
      <c r="V83" s="8"/>
      <c r="W83" s="8"/>
      <c r="X83" s="8"/>
      <c r="Y83" s="8"/>
      <c r="Z83" s="8"/>
    </row>
    <row r="84" spans="1:26" ht="12.75" customHeight="1">
      <c r="A84" s="8"/>
      <c r="B84" s="8"/>
      <c r="C84" s="77"/>
      <c r="D84" s="917"/>
      <c r="E84" s="8"/>
      <c r="F84" s="8"/>
      <c r="G84" s="8"/>
      <c r="H84" s="8"/>
      <c r="I84" s="917"/>
      <c r="J84" s="917"/>
      <c r="K84" s="8"/>
      <c r="L84" s="8"/>
      <c r="M84" s="8"/>
      <c r="N84" s="8"/>
      <c r="O84" s="8"/>
      <c r="P84" s="8"/>
      <c r="Q84" s="8"/>
      <c r="R84" s="8"/>
      <c r="S84" s="8"/>
      <c r="T84" s="8"/>
      <c r="U84" s="8"/>
      <c r="V84" s="8"/>
      <c r="W84" s="8"/>
      <c r="X84" s="8"/>
      <c r="Y84" s="8"/>
      <c r="Z84" s="8"/>
    </row>
    <row r="85" spans="1:26" ht="12.75" customHeight="1">
      <c r="A85" s="8"/>
      <c r="B85" s="8"/>
      <c r="C85" s="77"/>
      <c r="D85" s="917"/>
      <c r="E85" s="8"/>
      <c r="F85" s="8"/>
      <c r="G85" s="8"/>
      <c r="H85" s="8"/>
      <c r="I85" s="917"/>
      <c r="J85" s="917"/>
      <c r="K85" s="8"/>
      <c r="L85" s="8"/>
      <c r="M85" s="8"/>
      <c r="N85" s="8"/>
      <c r="O85" s="8"/>
      <c r="P85" s="8"/>
      <c r="Q85" s="8"/>
      <c r="R85" s="8"/>
      <c r="S85" s="8"/>
      <c r="T85" s="8"/>
      <c r="U85" s="8"/>
      <c r="V85" s="8"/>
      <c r="W85" s="8"/>
      <c r="X85" s="8"/>
      <c r="Y85" s="8"/>
      <c r="Z85" s="8"/>
    </row>
    <row r="86" spans="1:26" ht="12.75" customHeight="1">
      <c r="A86" s="8"/>
      <c r="B86" s="8"/>
      <c r="C86" s="77"/>
      <c r="D86" s="917"/>
      <c r="E86" s="8"/>
      <c r="F86" s="8"/>
      <c r="G86" s="8"/>
      <c r="H86" s="8"/>
      <c r="I86" s="917"/>
      <c r="J86" s="917"/>
      <c r="K86" s="8"/>
      <c r="L86" s="8"/>
      <c r="M86" s="8"/>
      <c r="N86" s="8"/>
      <c r="O86" s="8"/>
      <c r="P86" s="8"/>
      <c r="Q86" s="8"/>
      <c r="R86" s="8"/>
      <c r="S86" s="8"/>
      <c r="T86" s="8"/>
      <c r="U86" s="8"/>
      <c r="V86" s="8"/>
      <c r="W86" s="8"/>
      <c r="X86" s="8"/>
      <c r="Y86" s="8"/>
      <c r="Z86" s="8"/>
    </row>
    <row r="87" spans="1:26" ht="12.75" customHeight="1">
      <c r="A87" s="8"/>
      <c r="B87" s="8"/>
      <c r="C87" s="77"/>
      <c r="D87" s="917"/>
      <c r="E87" s="8"/>
      <c r="F87" s="8"/>
      <c r="G87" s="8"/>
      <c r="H87" s="8"/>
      <c r="I87" s="917"/>
      <c r="J87" s="917"/>
      <c r="K87" s="8"/>
      <c r="L87" s="8"/>
      <c r="M87" s="8"/>
      <c r="N87" s="8"/>
      <c r="O87" s="8"/>
      <c r="P87" s="8"/>
      <c r="Q87" s="8"/>
      <c r="R87" s="8"/>
      <c r="S87" s="8"/>
      <c r="T87" s="8"/>
      <c r="U87" s="8"/>
      <c r="V87" s="8"/>
      <c r="W87" s="8"/>
      <c r="X87" s="8"/>
      <c r="Y87" s="8"/>
      <c r="Z87" s="8"/>
    </row>
    <row r="88" spans="1:26" ht="12.75" customHeight="1">
      <c r="A88" s="8"/>
      <c r="B88" s="8"/>
      <c r="C88" s="77"/>
      <c r="D88" s="917"/>
      <c r="E88" s="8"/>
      <c r="F88" s="8"/>
      <c r="G88" s="8"/>
      <c r="H88" s="8"/>
      <c r="I88" s="917"/>
      <c r="J88" s="917"/>
      <c r="K88" s="8"/>
      <c r="L88" s="8"/>
      <c r="M88" s="8"/>
      <c r="N88" s="8"/>
      <c r="O88" s="8"/>
      <c r="P88" s="8"/>
      <c r="Q88" s="8"/>
      <c r="R88" s="8"/>
      <c r="S88" s="8"/>
      <c r="T88" s="8"/>
      <c r="U88" s="8"/>
      <c r="V88" s="8"/>
      <c r="W88" s="8"/>
      <c r="X88" s="8"/>
      <c r="Y88" s="8"/>
      <c r="Z88" s="8"/>
    </row>
    <row r="89" spans="1:26" ht="12.75" customHeight="1">
      <c r="A89" s="8"/>
      <c r="B89" s="8"/>
      <c r="C89" s="77"/>
      <c r="D89" s="917"/>
      <c r="E89" s="8"/>
      <c r="F89" s="8"/>
      <c r="G89" s="8"/>
      <c r="H89" s="8"/>
      <c r="I89" s="917"/>
      <c r="J89" s="917"/>
      <c r="K89" s="8"/>
      <c r="L89" s="8"/>
      <c r="M89" s="8"/>
      <c r="N89" s="8"/>
      <c r="O89" s="8"/>
      <c r="P89" s="8"/>
      <c r="Q89" s="8"/>
      <c r="R89" s="8"/>
      <c r="S89" s="8"/>
      <c r="T89" s="8"/>
      <c r="U89" s="8"/>
      <c r="V89" s="8"/>
      <c r="W89" s="8"/>
      <c r="X89" s="8"/>
      <c r="Y89" s="8"/>
      <c r="Z89" s="8"/>
    </row>
    <row r="90" spans="1:26" ht="12.75" customHeight="1">
      <c r="A90" s="8"/>
      <c r="B90" s="8"/>
      <c r="C90" s="77"/>
      <c r="D90" s="917"/>
      <c r="E90" s="8"/>
      <c r="F90" s="8"/>
      <c r="G90" s="8"/>
      <c r="H90" s="8"/>
      <c r="I90" s="917"/>
      <c r="J90" s="917"/>
      <c r="K90" s="8"/>
      <c r="L90" s="8"/>
      <c r="M90" s="8"/>
      <c r="N90" s="8"/>
      <c r="O90" s="8"/>
      <c r="P90" s="8"/>
      <c r="Q90" s="8"/>
      <c r="R90" s="8"/>
      <c r="S90" s="8"/>
      <c r="T90" s="8"/>
      <c r="U90" s="8"/>
      <c r="V90" s="8"/>
      <c r="W90" s="8"/>
      <c r="X90" s="8"/>
      <c r="Y90" s="8"/>
      <c r="Z90" s="8"/>
    </row>
    <row r="91" spans="1:26" ht="12.75" customHeight="1">
      <c r="A91" s="8"/>
      <c r="B91" s="8"/>
      <c r="C91" s="77"/>
      <c r="D91" s="917"/>
      <c r="E91" s="8"/>
      <c r="F91" s="8"/>
      <c r="G91" s="8"/>
      <c r="H91" s="8"/>
      <c r="I91" s="917"/>
      <c r="J91" s="917"/>
      <c r="K91" s="8"/>
      <c r="L91" s="8"/>
      <c r="M91" s="8"/>
      <c r="N91" s="8"/>
      <c r="O91" s="8"/>
      <c r="P91" s="8"/>
      <c r="Q91" s="8"/>
      <c r="R91" s="8"/>
      <c r="S91" s="8"/>
      <c r="T91" s="8"/>
      <c r="U91" s="8"/>
      <c r="V91" s="8"/>
      <c r="W91" s="8"/>
      <c r="X91" s="8"/>
      <c r="Y91" s="8"/>
      <c r="Z91" s="8"/>
    </row>
    <row r="92" spans="1:26" ht="12.75" customHeight="1">
      <c r="A92" s="8"/>
      <c r="B92" s="8"/>
      <c r="C92" s="77"/>
      <c r="D92" s="917"/>
      <c r="E92" s="8"/>
      <c r="F92" s="8"/>
      <c r="G92" s="8"/>
      <c r="H92" s="8"/>
      <c r="I92" s="917"/>
      <c r="J92" s="917"/>
      <c r="K92" s="8"/>
      <c r="L92" s="8"/>
      <c r="M92" s="8"/>
      <c r="N92" s="8"/>
      <c r="O92" s="8"/>
      <c r="P92" s="8"/>
      <c r="Q92" s="8"/>
      <c r="R92" s="8"/>
      <c r="S92" s="8"/>
      <c r="T92" s="8"/>
      <c r="U92" s="8"/>
      <c r="V92" s="8"/>
      <c r="W92" s="8"/>
      <c r="X92" s="8"/>
      <c r="Y92" s="8"/>
      <c r="Z92" s="8"/>
    </row>
    <row r="93" spans="1:26" ht="12.75" customHeight="1">
      <c r="A93" s="8"/>
      <c r="B93" s="8"/>
      <c r="C93" s="77"/>
      <c r="D93" s="917"/>
      <c r="E93" s="8"/>
      <c r="F93" s="8"/>
      <c r="G93" s="8"/>
      <c r="H93" s="8"/>
      <c r="I93" s="917"/>
      <c r="J93" s="917"/>
      <c r="K93" s="8"/>
      <c r="L93" s="8"/>
      <c r="M93" s="8"/>
      <c r="N93" s="8"/>
      <c r="O93" s="8"/>
      <c r="P93" s="8"/>
      <c r="Q93" s="8"/>
      <c r="R93" s="8"/>
      <c r="S93" s="8"/>
      <c r="T93" s="8"/>
      <c r="U93" s="8"/>
      <c r="V93" s="8"/>
      <c r="W93" s="8"/>
      <c r="X93" s="8"/>
      <c r="Y93" s="8"/>
      <c r="Z93" s="8"/>
    </row>
    <row r="94" spans="1:26" ht="12.75" customHeight="1">
      <c r="A94" s="8"/>
      <c r="B94" s="8"/>
      <c r="C94" s="77"/>
      <c r="D94" s="917"/>
      <c r="E94" s="8"/>
      <c r="F94" s="8"/>
      <c r="G94" s="8"/>
      <c r="H94" s="8"/>
      <c r="I94" s="917"/>
      <c r="J94" s="917"/>
      <c r="K94" s="8"/>
      <c r="L94" s="8"/>
      <c r="M94" s="8"/>
      <c r="N94" s="8"/>
      <c r="O94" s="8"/>
      <c r="P94" s="8"/>
      <c r="Q94" s="8"/>
      <c r="R94" s="8"/>
      <c r="S94" s="8"/>
      <c r="T94" s="8"/>
      <c r="U94" s="8"/>
      <c r="V94" s="8"/>
      <c r="W94" s="8"/>
      <c r="X94" s="8"/>
      <c r="Y94" s="8"/>
      <c r="Z94" s="8"/>
    </row>
    <row r="95" spans="1:26" ht="12.75" customHeight="1">
      <c r="A95" s="8"/>
      <c r="B95" s="8"/>
      <c r="C95" s="77"/>
      <c r="D95" s="917"/>
      <c r="E95" s="8"/>
      <c r="F95" s="8"/>
      <c r="G95" s="8"/>
      <c r="H95" s="8"/>
      <c r="I95" s="917"/>
      <c r="J95" s="917"/>
      <c r="K95" s="8"/>
      <c r="L95" s="8"/>
      <c r="M95" s="8"/>
      <c r="N95" s="8"/>
      <c r="O95" s="8"/>
      <c r="P95" s="8"/>
      <c r="Q95" s="8"/>
      <c r="R95" s="8"/>
      <c r="S95" s="8"/>
      <c r="T95" s="8"/>
      <c r="U95" s="8"/>
      <c r="V95" s="8"/>
      <c r="W95" s="8"/>
      <c r="X95" s="8"/>
      <c r="Y95" s="8"/>
      <c r="Z95" s="8"/>
    </row>
    <row r="96" spans="1:26" ht="12.75" customHeight="1">
      <c r="A96" s="8"/>
      <c r="B96" s="8"/>
      <c r="C96" s="77"/>
      <c r="D96" s="917"/>
      <c r="E96" s="8"/>
      <c r="F96" s="8"/>
      <c r="G96" s="8"/>
      <c r="H96" s="8"/>
      <c r="I96" s="917"/>
      <c r="J96" s="917"/>
      <c r="K96" s="8"/>
      <c r="L96" s="8"/>
      <c r="M96" s="8"/>
      <c r="N96" s="8"/>
      <c r="O96" s="8"/>
      <c r="P96" s="8"/>
      <c r="Q96" s="8"/>
      <c r="R96" s="8"/>
      <c r="S96" s="8"/>
      <c r="T96" s="8"/>
      <c r="U96" s="8"/>
      <c r="V96" s="8"/>
      <c r="W96" s="8"/>
      <c r="X96" s="8"/>
      <c r="Y96" s="8"/>
      <c r="Z96" s="8"/>
    </row>
    <row r="97" spans="1:26" ht="12.75" customHeight="1">
      <c r="A97" s="8"/>
      <c r="B97" s="8"/>
      <c r="C97" s="77"/>
      <c r="D97" s="917"/>
      <c r="E97" s="8"/>
      <c r="F97" s="8"/>
      <c r="G97" s="8"/>
      <c r="H97" s="8"/>
      <c r="I97" s="917"/>
      <c r="J97" s="917"/>
      <c r="K97" s="8"/>
      <c r="L97" s="8"/>
      <c r="M97" s="8"/>
      <c r="N97" s="8"/>
      <c r="O97" s="8"/>
      <c r="P97" s="8"/>
      <c r="Q97" s="8"/>
      <c r="R97" s="8"/>
      <c r="S97" s="8"/>
      <c r="T97" s="8"/>
      <c r="U97" s="8"/>
      <c r="V97" s="8"/>
      <c r="W97" s="8"/>
      <c r="X97" s="8"/>
      <c r="Y97" s="8"/>
      <c r="Z97" s="8"/>
    </row>
    <row r="98" spans="1:26" ht="12.75" customHeight="1">
      <c r="A98" s="8"/>
      <c r="B98" s="8"/>
      <c r="C98" s="77"/>
      <c r="D98" s="917"/>
      <c r="E98" s="8"/>
      <c r="F98" s="8"/>
      <c r="G98" s="8"/>
      <c r="H98" s="8"/>
      <c r="I98" s="917"/>
      <c r="J98" s="917"/>
      <c r="K98" s="8"/>
      <c r="L98" s="8"/>
      <c r="M98" s="8"/>
      <c r="N98" s="8"/>
      <c r="O98" s="8"/>
      <c r="P98" s="8"/>
      <c r="Q98" s="8"/>
      <c r="R98" s="8"/>
      <c r="S98" s="8"/>
      <c r="T98" s="8"/>
      <c r="U98" s="8"/>
      <c r="V98" s="8"/>
      <c r="W98" s="8"/>
      <c r="X98" s="8"/>
      <c r="Y98" s="8"/>
      <c r="Z98" s="8"/>
    </row>
    <row r="99" spans="1:26" ht="12.75" customHeight="1">
      <c r="A99" s="8"/>
      <c r="B99" s="8"/>
      <c r="C99" s="77"/>
      <c r="D99" s="917"/>
      <c r="E99" s="8"/>
      <c r="F99" s="8"/>
      <c r="G99" s="8"/>
      <c r="H99" s="8"/>
      <c r="I99" s="917"/>
      <c r="J99" s="917"/>
      <c r="K99" s="8"/>
      <c r="L99" s="8"/>
      <c r="M99" s="8"/>
      <c r="N99" s="8"/>
      <c r="O99" s="8"/>
      <c r="P99" s="8"/>
      <c r="Q99" s="8"/>
      <c r="R99" s="8"/>
      <c r="S99" s="8"/>
      <c r="T99" s="8"/>
      <c r="U99" s="8"/>
      <c r="V99" s="8"/>
      <c r="W99" s="8"/>
      <c r="X99" s="8"/>
      <c r="Y99" s="8"/>
      <c r="Z99" s="8"/>
    </row>
    <row r="100" spans="1:26" ht="12.75" customHeight="1">
      <c r="A100" s="8"/>
      <c r="B100" s="8"/>
      <c r="C100" s="77"/>
      <c r="D100" s="917"/>
      <c r="E100" s="8"/>
      <c r="F100" s="8"/>
      <c r="G100" s="8"/>
      <c r="H100" s="8"/>
      <c r="I100" s="917"/>
      <c r="J100" s="917"/>
      <c r="K100" s="8"/>
      <c r="L100" s="8"/>
      <c r="M100" s="8"/>
      <c r="N100" s="8"/>
      <c r="O100" s="8"/>
      <c r="P100" s="8"/>
      <c r="Q100" s="8"/>
      <c r="R100" s="8"/>
      <c r="S100" s="8"/>
      <c r="T100" s="8"/>
      <c r="U100" s="8"/>
      <c r="V100" s="8"/>
      <c r="W100" s="8"/>
      <c r="X100" s="8"/>
      <c r="Y100" s="8"/>
      <c r="Z100" s="8"/>
    </row>
    <row r="101" spans="1:26" ht="12.75" customHeight="1">
      <c r="A101" s="8"/>
      <c r="B101" s="8"/>
      <c r="C101" s="77"/>
      <c r="D101" s="917"/>
      <c r="E101" s="8"/>
      <c r="F101" s="8"/>
      <c r="G101" s="8"/>
      <c r="H101" s="8"/>
      <c r="I101" s="917"/>
      <c r="J101" s="917"/>
      <c r="K101" s="8"/>
      <c r="L101" s="8"/>
      <c r="M101" s="8"/>
      <c r="N101" s="8"/>
      <c r="O101" s="8"/>
      <c r="P101" s="8"/>
      <c r="Q101" s="8"/>
      <c r="R101" s="8"/>
      <c r="S101" s="8"/>
      <c r="T101" s="8"/>
      <c r="U101" s="8"/>
      <c r="V101" s="8"/>
      <c r="W101" s="8"/>
      <c r="X101" s="8"/>
      <c r="Y101" s="8"/>
      <c r="Z101" s="8"/>
    </row>
    <row r="102" spans="1:26" ht="12.75" customHeight="1">
      <c r="A102" s="8"/>
      <c r="B102" s="8"/>
      <c r="C102" s="77"/>
      <c r="D102" s="917"/>
      <c r="E102" s="8"/>
      <c r="F102" s="8"/>
      <c r="G102" s="8"/>
      <c r="H102" s="8"/>
      <c r="I102" s="917"/>
      <c r="J102" s="917"/>
      <c r="K102" s="8"/>
      <c r="L102" s="8"/>
      <c r="M102" s="8"/>
      <c r="N102" s="8"/>
      <c r="O102" s="8"/>
      <c r="P102" s="8"/>
      <c r="Q102" s="8"/>
      <c r="R102" s="8"/>
      <c r="S102" s="8"/>
      <c r="T102" s="8"/>
      <c r="U102" s="8"/>
      <c r="V102" s="8"/>
      <c r="W102" s="8"/>
      <c r="X102" s="8"/>
      <c r="Y102" s="8"/>
      <c r="Z102" s="8"/>
    </row>
    <row r="103" spans="1:26" ht="12.75" customHeight="1">
      <c r="A103" s="8"/>
      <c r="B103" s="8"/>
      <c r="C103" s="77"/>
      <c r="D103" s="917"/>
      <c r="E103" s="8"/>
      <c r="F103" s="8"/>
      <c r="G103" s="8"/>
      <c r="H103" s="8"/>
      <c r="I103" s="917"/>
      <c r="J103" s="917"/>
      <c r="K103" s="8"/>
      <c r="L103" s="8"/>
      <c r="M103" s="8"/>
      <c r="N103" s="8"/>
      <c r="O103" s="8"/>
      <c r="P103" s="8"/>
      <c r="Q103" s="8"/>
      <c r="R103" s="8"/>
      <c r="S103" s="8"/>
      <c r="T103" s="8"/>
      <c r="U103" s="8"/>
      <c r="V103" s="8"/>
      <c r="W103" s="8"/>
      <c r="X103" s="8"/>
      <c r="Y103" s="8"/>
      <c r="Z103" s="8"/>
    </row>
    <row r="104" spans="1:26" ht="12.75" customHeight="1">
      <c r="A104" s="8"/>
      <c r="B104" s="8"/>
      <c r="C104" s="77"/>
      <c r="D104" s="917"/>
      <c r="E104" s="8"/>
      <c r="F104" s="8"/>
      <c r="G104" s="8"/>
      <c r="H104" s="8"/>
      <c r="I104" s="917"/>
      <c r="J104" s="917"/>
      <c r="K104" s="8"/>
      <c r="L104" s="8"/>
      <c r="M104" s="8"/>
      <c r="N104" s="8"/>
      <c r="O104" s="8"/>
      <c r="P104" s="8"/>
      <c r="Q104" s="8"/>
      <c r="R104" s="8"/>
      <c r="S104" s="8"/>
      <c r="T104" s="8"/>
      <c r="U104" s="8"/>
      <c r="V104" s="8"/>
      <c r="W104" s="8"/>
      <c r="X104" s="8"/>
      <c r="Y104" s="8"/>
      <c r="Z104" s="8"/>
    </row>
    <row r="105" spans="1:26" ht="12.75" customHeight="1">
      <c r="A105" s="8"/>
      <c r="B105" s="8"/>
      <c r="C105" s="77"/>
      <c r="D105" s="917"/>
      <c r="E105" s="8"/>
      <c r="F105" s="8"/>
      <c r="G105" s="8"/>
      <c r="H105" s="8"/>
      <c r="I105" s="917"/>
      <c r="J105" s="917"/>
      <c r="K105" s="8"/>
      <c r="L105" s="8"/>
      <c r="M105" s="8"/>
      <c r="N105" s="8"/>
      <c r="O105" s="8"/>
      <c r="P105" s="8"/>
      <c r="Q105" s="8"/>
      <c r="R105" s="8"/>
      <c r="S105" s="8"/>
      <c r="T105" s="8"/>
      <c r="U105" s="8"/>
      <c r="V105" s="8"/>
      <c r="W105" s="8"/>
      <c r="X105" s="8"/>
      <c r="Y105" s="8"/>
      <c r="Z105" s="8"/>
    </row>
    <row r="106" spans="1:26" ht="12.75" customHeight="1">
      <c r="A106" s="8"/>
      <c r="B106" s="8"/>
      <c r="C106" s="77"/>
      <c r="D106" s="917"/>
      <c r="E106" s="8"/>
      <c r="F106" s="8"/>
      <c r="G106" s="8"/>
      <c r="H106" s="8"/>
      <c r="I106" s="917"/>
      <c r="J106" s="917"/>
      <c r="K106" s="8"/>
      <c r="L106" s="8"/>
      <c r="M106" s="8"/>
      <c r="N106" s="8"/>
      <c r="O106" s="8"/>
      <c r="P106" s="8"/>
      <c r="Q106" s="8"/>
      <c r="R106" s="8"/>
      <c r="S106" s="8"/>
      <c r="T106" s="8"/>
      <c r="U106" s="8"/>
      <c r="V106" s="8"/>
      <c r="W106" s="8"/>
      <c r="X106" s="8"/>
      <c r="Y106" s="8"/>
      <c r="Z106" s="8"/>
    </row>
    <row r="107" spans="1:26" ht="12.75" customHeight="1">
      <c r="A107" s="8"/>
      <c r="B107" s="8"/>
      <c r="C107" s="77"/>
      <c r="D107" s="917"/>
      <c r="E107" s="8"/>
      <c r="F107" s="8"/>
      <c r="G107" s="8"/>
      <c r="H107" s="8"/>
      <c r="I107" s="917"/>
      <c r="J107" s="917"/>
      <c r="K107" s="8"/>
      <c r="L107" s="8"/>
      <c r="M107" s="8"/>
      <c r="N107" s="8"/>
      <c r="O107" s="8"/>
      <c r="P107" s="8"/>
      <c r="Q107" s="8"/>
      <c r="R107" s="8"/>
      <c r="S107" s="8"/>
      <c r="T107" s="8"/>
      <c r="U107" s="8"/>
      <c r="V107" s="8"/>
      <c r="W107" s="8"/>
      <c r="X107" s="8"/>
      <c r="Y107" s="8"/>
      <c r="Z107" s="8"/>
    </row>
    <row r="108" spans="1:26" ht="12.75" customHeight="1">
      <c r="A108" s="8"/>
      <c r="B108" s="8"/>
      <c r="C108" s="77"/>
      <c r="D108" s="917"/>
      <c r="E108" s="8"/>
      <c r="F108" s="8"/>
      <c r="G108" s="8"/>
      <c r="H108" s="8"/>
      <c r="I108" s="917"/>
      <c r="J108" s="917"/>
      <c r="K108" s="8"/>
      <c r="L108" s="8"/>
      <c r="M108" s="8"/>
      <c r="N108" s="8"/>
      <c r="O108" s="8"/>
      <c r="P108" s="8"/>
      <c r="Q108" s="8"/>
      <c r="R108" s="8"/>
      <c r="S108" s="8"/>
      <c r="T108" s="8"/>
      <c r="U108" s="8"/>
      <c r="V108" s="8"/>
      <c r="W108" s="8"/>
      <c r="X108" s="8"/>
      <c r="Y108" s="8"/>
      <c r="Z108" s="8"/>
    </row>
    <row r="109" spans="1:26" ht="12.75" customHeight="1">
      <c r="A109" s="8"/>
      <c r="B109" s="8"/>
      <c r="C109" s="77"/>
      <c r="D109" s="917"/>
      <c r="E109" s="8"/>
      <c r="F109" s="8"/>
      <c r="G109" s="8"/>
      <c r="H109" s="8"/>
      <c r="I109" s="917"/>
      <c r="J109" s="917"/>
      <c r="K109" s="8"/>
      <c r="L109" s="8"/>
      <c r="M109" s="8"/>
      <c r="N109" s="8"/>
      <c r="O109" s="8"/>
      <c r="P109" s="8"/>
      <c r="Q109" s="8"/>
      <c r="R109" s="8"/>
      <c r="S109" s="8"/>
      <c r="T109" s="8"/>
      <c r="U109" s="8"/>
      <c r="V109" s="8"/>
      <c r="W109" s="8"/>
      <c r="X109" s="8"/>
      <c r="Y109" s="8"/>
      <c r="Z109" s="8"/>
    </row>
    <row r="110" spans="1:26" ht="12.75" customHeight="1">
      <c r="A110" s="8"/>
      <c r="B110" s="8"/>
      <c r="C110" s="77"/>
      <c r="D110" s="917"/>
      <c r="E110" s="8"/>
      <c r="F110" s="8"/>
      <c r="G110" s="8"/>
      <c r="H110" s="8"/>
      <c r="I110" s="917"/>
      <c r="J110" s="917"/>
      <c r="K110" s="8"/>
      <c r="L110" s="8"/>
      <c r="M110" s="8"/>
      <c r="N110" s="8"/>
      <c r="O110" s="8"/>
      <c r="P110" s="8"/>
      <c r="Q110" s="8"/>
      <c r="R110" s="8"/>
      <c r="S110" s="8"/>
      <c r="T110" s="8"/>
      <c r="U110" s="8"/>
      <c r="V110" s="8"/>
      <c r="W110" s="8"/>
      <c r="X110" s="8"/>
      <c r="Y110" s="8"/>
      <c r="Z110" s="8"/>
    </row>
    <row r="111" spans="1:26" ht="12.75" customHeight="1">
      <c r="A111" s="8"/>
      <c r="B111" s="8"/>
      <c r="C111" s="77"/>
      <c r="D111" s="917"/>
      <c r="E111" s="8"/>
      <c r="F111" s="8"/>
      <c r="G111" s="8"/>
      <c r="H111" s="8"/>
      <c r="I111" s="917"/>
      <c r="J111" s="917"/>
      <c r="K111" s="8"/>
      <c r="L111" s="8"/>
      <c r="M111" s="8"/>
      <c r="N111" s="8"/>
      <c r="O111" s="8"/>
      <c r="P111" s="8"/>
      <c r="Q111" s="8"/>
      <c r="R111" s="8"/>
      <c r="S111" s="8"/>
      <c r="T111" s="8"/>
      <c r="U111" s="8"/>
      <c r="V111" s="8"/>
      <c r="W111" s="8"/>
      <c r="X111" s="8"/>
      <c r="Y111" s="8"/>
      <c r="Z111" s="8"/>
    </row>
    <row r="112" spans="1:26" ht="12.75" customHeight="1">
      <c r="A112" s="8"/>
      <c r="B112" s="8"/>
      <c r="C112" s="77"/>
      <c r="D112" s="917"/>
      <c r="E112" s="8"/>
      <c r="F112" s="8"/>
      <c r="G112" s="8"/>
      <c r="H112" s="8"/>
      <c r="I112" s="917"/>
      <c r="J112" s="917"/>
      <c r="K112" s="8"/>
      <c r="L112" s="8"/>
      <c r="M112" s="8"/>
      <c r="N112" s="8"/>
      <c r="O112" s="8"/>
      <c r="P112" s="8"/>
      <c r="Q112" s="8"/>
      <c r="R112" s="8"/>
      <c r="S112" s="8"/>
      <c r="T112" s="8"/>
      <c r="U112" s="8"/>
      <c r="V112" s="8"/>
      <c r="W112" s="8"/>
      <c r="X112" s="8"/>
      <c r="Y112" s="8"/>
      <c r="Z112" s="8"/>
    </row>
    <row r="113" spans="1:26" ht="12.75" customHeight="1">
      <c r="A113" s="8"/>
      <c r="B113" s="8"/>
      <c r="C113" s="77"/>
      <c r="D113" s="917"/>
      <c r="E113" s="8"/>
      <c r="F113" s="8"/>
      <c r="G113" s="8"/>
      <c r="H113" s="8"/>
      <c r="I113" s="917"/>
      <c r="J113" s="917"/>
      <c r="K113" s="8"/>
      <c r="L113" s="8"/>
      <c r="M113" s="8"/>
      <c r="N113" s="8"/>
      <c r="O113" s="8"/>
      <c r="P113" s="8"/>
      <c r="Q113" s="8"/>
      <c r="R113" s="8"/>
      <c r="S113" s="8"/>
      <c r="T113" s="8"/>
      <c r="U113" s="8"/>
      <c r="V113" s="8"/>
      <c r="W113" s="8"/>
      <c r="X113" s="8"/>
      <c r="Y113" s="8"/>
      <c r="Z113" s="8"/>
    </row>
    <row r="114" spans="1:26" ht="12.75" customHeight="1">
      <c r="A114" s="8"/>
      <c r="B114" s="8"/>
      <c r="C114" s="77"/>
      <c r="D114" s="917"/>
      <c r="E114" s="8"/>
      <c r="F114" s="8"/>
      <c r="G114" s="8"/>
      <c r="H114" s="8"/>
      <c r="I114" s="917"/>
      <c r="J114" s="917"/>
      <c r="K114" s="8"/>
      <c r="L114" s="8"/>
      <c r="M114" s="8"/>
      <c r="N114" s="8"/>
      <c r="O114" s="8"/>
      <c r="P114" s="8"/>
      <c r="Q114" s="8"/>
      <c r="R114" s="8"/>
      <c r="S114" s="8"/>
      <c r="T114" s="8"/>
      <c r="U114" s="8"/>
      <c r="V114" s="8"/>
      <c r="W114" s="8"/>
      <c r="X114" s="8"/>
      <c r="Y114" s="8"/>
      <c r="Z114" s="8"/>
    </row>
    <row r="115" spans="1:26" ht="12.75" customHeight="1">
      <c r="A115" s="8"/>
      <c r="B115" s="8"/>
      <c r="C115" s="77"/>
      <c r="D115" s="917"/>
      <c r="E115" s="8"/>
      <c r="F115" s="8"/>
      <c r="G115" s="8"/>
      <c r="H115" s="8"/>
      <c r="I115" s="917"/>
      <c r="J115" s="917"/>
      <c r="K115" s="8"/>
      <c r="L115" s="8"/>
      <c r="M115" s="8"/>
      <c r="N115" s="8"/>
      <c r="O115" s="8"/>
      <c r="P115" s="8"/>
      <c r="Q115" s="8"/>
      <c r="R115" s="8"/>
      <c r="S115" s="8"/>
      <c r="T115" s="8"/>
      <c r="U115" s="8"/>
      <c r="V115" s="8"/>
      <c r="W115" s="8"/>
      <c r="X115" s="8"/>
      <c r="Y115" s="8"/>
      <c r="Z115" s="8"/>
    </row>
    <row r="116" spans="1:26" ht="12.75" customHeight="1">
      <c r="A116" s="8"/>
      <c r="B116" s="8"/>
      <c r="C116" s="77"/>
      <c r="D116" s="917"/>
      <c r="E116" s="8"/>
      <c r="F116" s="8"/>
      <c r="G116" s="8"/>
      <c r="H116" s="8"/>
      <c r="I116" s="917"/>
      <c r="J116" s="917"/>
      <c r="K116" s="8"/>
      <c r="L116" s="8"/>
      <c r="M116" s="8"/>
      <c r="N116" s="8"/>
      <c r="O116" s="8"/>
      <c r="P116" s="8"/>
      <c r="Q116" s="8"/>
      <c r="R116" s="8"/>
      <c r="S116" s="8"/>
      <c r="T116" s="8"/>
      <c r="U116" s="8"/>
      <c r="V116" s="8"/>
      <c r="W116" s="8"/>
      <c r="X116" s="8"/>
      <c r="Y116" s="8"/>
      <c r="Z116" s="8"/>
    </row>
    <row r="117" spans="1:26" ht="12.75" customHeight="1">
      <c r="A117" s="8"/>
      <c r="B117" s="8"/>
      <c r="C117" s="77"/>
      <c r="D117" s="917"/>
      <c r="E117" s="8"/>
      <c r="F117" s="8"/>
      <c r="G117" s="8"/>
      <c r="H117" s="8"/>
      <c r="I117" s="917"/>
      <c r="J117" s="917"/>
      <c r="K117" s="8"/>
      <c r="L117" s="8"/>
      <c r="M117" s="8"/>
      <c r="N117" s="8"/>
      <c r="O117" s="8"/>
      <c r="P117" s="8"/>
      <c r="Q117" s="8"/>
      <c r="R117" s="8"/>
      <c r="S117" s="8"/>
      <c r="T117" s="8"/>
      <c r="U117" s="8"/>
      <c r="V117" s="8"/>
      <c r="W117" s="8"/>
      <c r="X117" s="8"/>
      <c r="Y117" s="8"/>
      <c r="Z117" s="8"/>
    </row>
    <row r="118" spans="1:26" ht="12.75" customHeight="1">
      <c r="A118" s="8"/>
      <c r="B118" s="8"/>
      <c r="C118" s="77"/>
      <c r="D118" s="917"/>
      <c r="E118" s="8"/>
      <c r="F118" s="8"/>
      <c r="G118" s="8"/>
      <c r="H118" s="8"/>
      <c r="I118" s="917"/>
      <c r="J118" s="917"/>
      <c r="K118" s="8"/>
      <c r="L118" s="8"/>
      <c r="M118" s="8"/>
      <c r="N118" s="8"/>
      <c r="O118" s="8"/>
      <c r="P118" s="8"/>
      <c r="Q118" s="8"/>
      <c r="R118" s="8"/>
      <c r="S118" s="8"/>
      <c r="T118" s="8"/>
      <c r="U118" s="8"/>
      <c r="V118" s="8"/>
      <c r="W118" s="8"/>
      <c r="X118" s="8"/>
      <c r="Y118" s="8"/>
      <c r="Z118" s="8"/>
    </row>
    <row r="119" spans="1:26" ht="12.75" customHeight="1">
      <c r="A119" s="8"/>
      <c r="B119" s="8"/>
      <c r="C119" s="77"/>
      <c r="D119" s="917"/>
      <c r="E119" s="8"/>
      <c r="F119" s="8"/>
      <c r="G119" s="8"/>
      <c r="H119" s="8"/>
      <c r="I119" s="917"/>
      <c r="J119" s="917"/>
      <c r="K119" s="8"/>
      <c r="L119" s="8"/>
      <c r="M119" s="8"/>
      <c r="N119" s="8"/>
      <c r="O119" s="8"/>
      <c r="P119" s="8"/>
      <c r="Q119" s="8"/>
      <c r="R119" s="8"/>
      <c r="S119" s="8"/>
      <c r="T119" s="8"/>
      <c r="U119" s="8"/>
      <c r="V119" s="8"/>
      <c r="W119" s="8"/>
      <c r="X119" s="8"/>
      <c r="Y119" s="8"/>
      <c r="Z119" s="8"/>
    </row>
    <row r="120" spans="1:26" ht="12.75" customHeight="1">
      <c r="A120" s="8"/>
      <c r="B120" s="8"/>
      <c r="C120" s="77"/>
      <c r="D120" s="917"/>
      <c r="E120" s="8"/>
      <c r="F120" s="8"/>
      <c r="G120" s="8"/>
      <c r="H120" s="8"/>
      <c r="I120" s="917"/>
      <c r="J120" s="917"/>
      <c r="K120" s="8"/>
      <c r="L120" s="8"/>
      <c r="M120" s="8"/>
      <c r="N120" s="8"/>
      <c r="O120" s="8"/>
      <c r="P120" s="8"/>
      <c r="Q120" s="8"/>
      <c r="R120" s="8"/>
      <c r="S120" s="8"/>
      <c r="T120" s="8"/>
      <c r="U120" s="8"/>
      <c r="V120" s="8"/>
      <c r="W120" s="8"/>
      <c r="X120" s="8"/>
      <c r="Y120" s="8"/>
      <c r="Z120" s="8"/>
    </row>
    <row r="121" spans="1:26" ht="12.75" customHeight="1">
      <c r="A121" s="8"/>
      <c r="B121" s="8"/>
      <c r="C121" s="77"/>
      <c r="D121" s="917"/>
      <c r="E121" s="8"/>
      <c r="F121" s="8"/>
      <c r="G121" s="8"/>
      <c r="H121" s="8"/>
      <c r="I121" s="917"/>
      <c r="J121" s="917"/>
      <c r="K121" s="8"/>
      <c r="L121" s="8"/>
      <c r="M121" s="8"/>
      <c r="N121" s="8"/>
      <c r="O121" s="8"/>
      <c r="P121" s="8"/>
      <c r="Q121" s="8"/>
      <c r="R121" s="8"/>
      <c r="S121" s="8"/>
      <c r="T121" s="8"/>
      <c r="U121" s="8"/>
      <c r="V121" s="8"/>
      <c r="W121" s="8"/>
      <c r="X121" s="8"/>
      <c r="Y121" s="8"/>
      <c r="Z121" s="8"/>
    </row>
    <row r="122" spans="1:26" ht="12.75" customHeight="1">
      <c r="A122" s="8"/>
      <c r="B122" s="8"/>
      <c r="C122" s="77"/>
      <c r="D122" s="917"/>
      <c r="E122" s="8"/>
      <c r="F122" s="8"/>
      <c r="G122" s="8"/>
      <c r="H122" s="8"/>
      <c r="I122" s="917"/>
      <c r="J122" s="917"/>
      <c r="K122" s="8"/>
      <c r="L122" s="8"/>
      <c r="M122" s="8"/>
      <c r="N122" s="8"/>
      <c r="O122" s="8"/>
      <c r="P122" s="8"/>
      <c r="Q122" s="8"/>
      <c r="R122" s="8"/>
      <c r="S122" s="8"/>
      <c r="T122" s="8"/>
      <c r="U122" s="8"/>
      <c r="V122" s="8"/>
      <c r="W122" s="8"/>
      <c r="X122" s="8"/>
      <c r="Y122" s="8"/>
      <c r="Z122" s="8"/>
    </row>
    <row r="123" spans="1:26" ht="12.75" customHeight="1">
      <c r="A123" s="8"/>
      <c r="B123" s="8"/>
      <c r="C123" s="77"/>
      <c r="D123" s="917"/>
      <c r="E123" s="8"/>
      <c r="F123" s="8"/>
      <c r="G123" s="8"/>
      <c r="H123" s="8"/>
      <c r="I123" s="917"/>
      <c r="J123" s="917"/>
      <c r="K123" s="8"/>
      <c r="L123" s="8"/>
      <c r="M123" s="8"/>
      <c r="N123" s="8"/>
      <c r="O123" s="8"/>
      <c r="P123" s="8"/>
      <c r="Q123" s="8"/>
      <c r="R123" s="8"/>
      <c r="S123" s="8"/>
      <c r="T123" s="8"/>
      <c r="U123" s="8"/>
      <c r="V123" s="8"/>
      <c r="W123" s="8"/>
      <c r="X123" s="8"/>
      <c r="Y123" s="8"/>
      <c r="Z123" s="8"/>
    </row>
    <row r="124" spans="1:26" ht="12.75" customHeight="1">
      <c r="A124" s="8"/>
      <c r="B124" s="8"/>
      <c r="C124" s="77"/>
      <c r="D124" s="917"/>
      <c r="E124" s="8"/>
      <c r="F124" s="8"/>
      <c r="G124" s="8"/>
      <c r="H124" s="8"/>
      <c r="I124" s="917"/>
      <c r="J124" s="917"/>
      <c r="K124" s="8"/>
      <c r="L124" s="8"/>
      <c r="M124" s="8"/>
      <c r="N124" s="8"/>
      <c r="O124" s="8"/>
      <c r="P124" s="8"/>
      <c r="Q124" s="8"/>
      <c r="R124" s="8"/>
      <c r="S124" s="8"/>
      <c r="T124" s="8"/>
      <c r="U124" s="8"/>
      <c r="V124" s="8"/>
      <c r="W124" s="8"/>
      <c r="X124" s="8"/>
      <c r="Y124" s="8"/>
      <c r="Z124" s="8"/>
    </row>
    <row r="125" spans="1:26" ht="12.75" customHeight="1">
      <c r="A125" s="8"/>
      <c r="B125" s="8"/>
      <c r="C125" s="77"/>
      <c r="D125" s="917"/>
      <c r="E125" s="8"/>
      <c r="F125" s="8"/>
      <c r="G125" s="8"/>
      <c r="H125" s="8"/>
      <c r="I125" s="917"/>
      <c r="J125" s="917"/>
      <c r="K125" s="8"/>
      <c r="L125" s="8"/>
      <c r="M125" s="8"/>
      <c r="N125" s="8"/>
      <c r="O125" s="8"/>
      <c r="P125" s="8"/>
      <c r="Q125" s="8"/>
      <c r="R125" s="8"/>
      <c r="S125" s="8"/>
      <c r="T125" s="8"/>
      <c r="U125" s="8"/>
      <c r="V125" s="8"/>
      <c r="W125" s="8"/>
      <c r="X125" s="8"/>
      <c r="Y125" s="8"/>
      <c r="Z125" s="8"/>
    </row>
    <row r="126" spans="1:26" ht="12.75" customHeight="1">
      <c r="A126" s="8"/>
      <c r="B126" s="8"/>
      <c r="C126" s="77"/>
      <c r="D126" s="917"/>
      <c r="E126" s="8"/>
      <c r="F126" s="8"/>
      <c r="G126" s="8"/>
      <c r="H126" s="8"/>
      <c r="I126" s="917"/>
      <c r="J126" s="917"/>
      <c r="K126" s="8"/>
      <c r="L126" s="8"/>
      <c r="M126" s="8"/>
      <c r="N126" s="8"/>
      <c r="O126" s="8"/>
      <c r="P126" s="8"/>
      <c r="Q126" s="8"/>
      <c r="R126" s="8"/>
      <c r="S126" s="8"/>
      <c r="T126" s="8"/>
      <c r="U126" s="8"/>
      <c r="V126" s="8"/>
      <c r="W126" s="8"/>
      <c r="X126" s="8"/>
      <c r="Y126" s="8"/>
      <c r="Z126" s="8"/>
    </row>
    <row r="127" spans="1:26" ht="12.75" customHeight="1">
      <c r="A127" s="8"/>
      <c r="B127" s="8"/>
      <c r="C127" s="77"/>
      <c r="D127" s="917"/>
      <c r="E127" s="8"/>
      <c r="F127" s="8"/>
      <c r="G127" s="8"/>
      <c r="H127" s="8"/>
      <c r="I127" s="917"/>
      <c r="J127" s="917"/>
      <c r="K127" s="8"/>
      <c r="L127" s="8"/>
      <c r="M127" s="8"/>
      <c r="N127" s="8"/>
      <c r="O127" s="8"/>
      <c r="P127" s="8"/>
      <c r="Q127" s="8"/>
      <c r="R127" s="8"/>
      <c r="S127" s="8"/>
      <c r="T127" s="8"/>
      <c r="U127" s="8"/>
      <c r="V127" s="8"/>
      <c r="W127" s="8"/>
      <c r="X127" s="8"/>
      <c r="Y127" s="8"/>
      <c r="Z127" s="8"/>
    </row>
    <row r="128" spans="1:26" ht="12.75" customHeight="1">
      <c r="A128" s="8"/>
      <c r="B128" s="8"/>
      <c r="C128" s="77"/>
      <c r="D128" s="917"/>
      <c r="E128" s="8"/>
      <c r="F128" s="8"/>
      <c r="G128" s="8"/>
      <c r="H128" s="8"/>
      <c r="I128" s="917"/>
      <c r="J128" s="917"/>
      <c r="K128" s="8"/>
      <c r="L128" s="8"/>
      <c r="M128" s="8"/>
      <c r="N128" s="8"/>
      <c r="O128" s="8"/>
      <c r="P128" s="8"/>
      <c r="Q128" s="8"/>
      <c r="R128" s="8"/>
      <c r="S128" s="8"/>
      <c r="T128" s="8"/>
      <c r="U128" s="8"/>
      <c r="V128" s="8"/>
      <c r="W128" s="8"/>
      <c r="X128" s="8"/>
      <c r="Y128" s="8"/>
      <c r="Z128" s="8"/>
    </row>
    <row r="129" spans="1:26" ht="12.75" customHeight="1">
      <c r="A129" s="8"/>
      <c r="B129" s="8"/>
      <c r="C129" s="77"/>
      <c r="D129" s="917"/>
      <c r="E129" s="8"/>
      <c r="F129" s="8"/>
      <c r="G129" s="8"/>
      <c r="H129" s="8"/>
      <c r="I129" s="917"/>
      <c r="J129" s="917"/>
      <c r="K129" s="8"/>
      <c r="L129" s="8"/>
      <c r="M129" s="8"/>
      <c r="N129" s="8"/>
      <c r="O129" s="8"/>
      <c r="P129" s="8"/>
      <c r="Q129" s="8"/>
      <c r="R129" s="8"/>
      <c r="S129" s="8"/>
      <c r="T129" s="8"/>
      <c r="U129" s="8"/>
      <c r="V129" s="8"/>
      <c r="W129" s="8"/>
      <c r="X129" s="8"/>
      <c r="Y129" s="8"/>
      <c r="Z129" s="8"/>
    </row>
    <row r="130" spans="1:26" ht="12.75" customHeight="1">
      <c r="A130" s="8"/>
      <c r="B130" s="8"/>
      <c r="C130" s="77"/>
      <c r="D130" s="917"/>
      <c r="E130" s="8"/>
      <c r="F130" s="8"/>
      <c r="G130" s="8"/>
      <c r="H130" s="8"/>
      <c r="I130" s="917"/>
      <c r="J130" s="917"/>
      <c r="K130" s="8"/>
      <c r="L130" s="8"/>
      <c r="M130" s="8"/>
      <c r="N130" s="8"/>
      <c r="O130" s="8"/>
      <c r="P130" s="8"/>
      <c r="Q130" s="8"/>
      <c r="R130" s="8"/>
      <c r="S130" s="8"/>
      <c r="T130" s="8"/>
      <c r="U130" s="8"/>
      <c r="V130" s="8"/>
      <c r="W130" s="8"/>
      <c r="X130" s="8"/>
      <c r="Y130" s="8"/>
      <c r="Z130" s="8"/>
    </row>
    <row r="131" spans="1:26" ht="12.75" customHeight="1">
      <c r="A131" s="8"/>
      <c r="B131" s="8"/>
      <c r="C131" s="77"/>
      <c r="D131" s="917"/>
      <c r="E131" s="8"/>
      <c r="F131" s="8"/>
      <c r="G131" s="8"/>
      <c r="H131" s="8"/>
      <c r="I131" s="917"/>
      <c r="J131" s="917"/>
      <c r="K131" s="8"/>
      <c r="L131" s="8"/>
      <c r="M131" s="8"/>
      <c r="N131" s="8"/>
      <c r="O131" s="8"/>
      <c r="P131" s="8"/>
      <c r="Q131" s="8"/>
      <c r="R131" s="8"/>
      <c r="S131" s="8"/>
      <c r="T131" s="8"/>
      <c r="U131" s="8"/>
      <c r="V131" s="8"/>
      <c r="W131" s="8"/>
      <c r="X131" s="8"/>
      <c r="Y131" s="8"/>
      <c r="Z131" s="8"/>
    </row>
    <row r="132" spans="1:26" ht="12.75" customHeight="1">
      <c r="A132" s="8"/>
      <c r="B132" s="8"/>
      <c r="C132" s="77"/>
      <c r="D132" s="917"/>
      <c r="E132" s="8"/>
      <c r="F132" s="8"/>
      <c r="G132" s="8"/>
      <c r="H132" s="8"/>
      <c r="I132" s="917"/>
      <c r="J132" s="917"/>
      <c r="K132" s="8"/>
      <c r="L132" s="8"/>
      <c r="M132" s="8"/>
      <c r="N132" s="8"/>
      <c r="O132" s="8"/>
      <c r="P132" s="8"/>
      <c r="Q132" s="8"/>
      <c r="R132" s="8"/>
      <c r="S132" s="8"/>
      <c r="T132" s="8"/>
      <c r="U132" s="8"/>
      <c r="V132" s="8"/>
      <c r="W132" s="8"/>
      <c r="X132" s="8"/>
      <c r="Y132" s="8"/>
      <c r="Z132" s="8"/>
    </row>
    <row r="133" spans="1:26" ht="12.75" customHeight="1">
      <c r="A133" s="8"/>
      <c r="B133" s="8"/>
      <c r="C133" s="77"/>
      <c r="D133" s="917"/>
      <c r="E133" s="8"/>
      <c r="F133" s="8"/>
      <c r="G133" s="8"/>
      <c r="H133" s="8"/>
      <c r="I133" s="917"/>
      <c r="J133" s="917"/>
      <c r="K133" s="8"/>
      <c r="L133" s="8"/>
      <c r="M133" s="8"/>
      <c r="N133" s="8"/>
      <c r="O133" s="8"/>
      <c r="P133" s="8"/>
      <c r="Q133" s="8"/>
      <c r="R133" s="8"/>
      <c r="S133" s="8"/>
      <c r="T133" s="8"/>
      <c r="U133" s="8"/>
      <c r="V133" s="8"/>
      <c r="W133" s="8"/>
      <c r="X133" s="8"/>
      <c r="Y133" s="8"/>
      <c r="Z133" s="8"/>
    </row>
    <row r="134" spans="1:26" ht="12.75" customHeight="1">
      <c r="A134" s="8"/>
      <c r="B134" s="8"/>
      <c r="C134" s="77"/>
      <c r="D134" s="917"/>
      <c r="E134" s="8"/>
      <c r="F134" s="8"/>
      <c r="G134" s="8"/>
      <c r="H134" s="8"/>
      <c r="I134" s="917"/>
      <c r="J134" s="917"/>
      <c r="K134" s="8"/>
      <c r="L134" s="8"/>
      <c r="M134" s="8"/>
      <c r="N134" s="8"/>
      <c r="O134" s="8"/>
      <c r="P134" s="8"/>
      <c r="Q134" s="8"/>
      <c r="R134" s="8"/>
      <c r="S134" s="8"/>
      <c r="T134" s="8"/>
      <c r="U134" s="8"/>
      <c r="V134" s="8"/>
      <c r="W134" s="8"/>
      <c r="X134" s="8"/>
      <c r="Y134" s="8"/>
      <c r="Z134" s="8"/>
    </row>
    <row r="135" spans="1:26" ht="12.75" customHeight="1">
      <c r="A135" s="8"/>
      <c r="B135" s="8"/>
      <c r="C135" s="77"/>
      <c r="D135" s="917"/>
      <c r="E135" s="8"/>
      <c r="F135" s="8"/>
      <c r="G135" s="8"/>
      <c r="H135" s="8"/>
      <c r="I135" s="917"/>
      <c r="J135" s="917"/>
      <c r="K135" s="8"/>
      <c r="L135" s="8"/>
      <c r="M135" s="8"/>
      <c r="N135" s="8"/>
      <c r="O135" s="8"/>
      <c r="P135" s="8"/>
      <c r="Q135" s="8"/>
      <c r="R135" s="8"/>
      <c r="S135" s="8"/>
      <c r="T135" s="8"/>
      <c r="U135" s="8"/>
      <c r="V135" s="8"/>
      <c r="W135" s="8"/>
      <c r="X135" s="8"/>
      <c r="Y135" s="8"/>
      <c r="Z135" s="8"/>
    </row>
    <row r="136" spans="1:26" ht="12.75" customHeight="1">
      <c r="A136" s="8"/>
      <c r="B136" s="8"/>
      <c r="C136" s="77"/>
      <c r="D136" s="917"/>
      <c r="E136" s="8"/>
      <c r="F136" s="8"/>
      <c r="G136" s="8"/>
      <c r="H136" s="8"/>
      <c r="I136" s="917"/>
      <c r="J136" s="917"/>
      <c r="K136" s="8"/>
      <c r="L136" s="8"/>
      <c r="M136" s="8"/>
      <c r="N136" s="8"/>
      <c r="O136" s="8"/>
      <c r="P136" s="8"/>
      <c r="Q136" s="8"/>
      <c r="R136" s="8"/>
      <c r="S136" s="8"/>
      <c r="T136" s="8"/>
      <c r="U136" s="8"/>
      <c r="V136" s="8"/>
      <c r="W136" s="8"/>
      <c r="X136" s="8"/>
      <c r="Y136" s="8"/>
      <c r="Z136" s="8"/>
    </row>
    <row r="137" spans="1:26" ht="12.75" customHeight="1">
      <c r="A137" s="8"/>
      <c r="B137" s="8"/>
      <c r="C137" s="77"/>
      <c r="D137" s="917"/>
      <c r="E137" s="8"/>
      <c r="F137" s="8"/>
      <c r="G137" s="8"/>
      <c r="H137" s="8"/>
      <c r="I137" s="917"/>
      <c r="J137" s="917"/>
      <c r="K137" s="8"/>
      <c r="L137" s="8"/>
      <c r="M137" s="8"/>
      <c r="N137" s="8"/>
      <c r="O137" s="8"/>
      <c r="P137" s="8"/>
      <c r="Q137" s="8"/>
      <c r="R137" s="8"/>
      <c r="S137" s="8"/>
      <c r="T137" s="8"/>
      <c r="U137" s="8"/>
      <c r="V137" s="8"/>
      <c r="W137" s="8"/>
      <c r="X137" s="8"/>
      <c r="Y137" s="8"/>
      <c r="Z137" s="8"/>
    </row>
    <row r="138" spans="1:26" ht="12.75" customHeight="1">
      <c r="A138" s="8"/>
      <c r="B138" s="8"/>
      <c r="C138" s="77"/>
      <c r="D138" s="917"/>
      <c r="E138" s="8"/>
      <c r="F138" s="8"/>
      <c r="G138" s="8"/>
      <c r="H138" s="8"/>
      <c r="I138" s="917"/>
      <c r="J138" s="917"/>
      <c r="K138" s="8"/>
      <c r="L138" s="8"/>
      <c r="M138" s="8"/>
      <c r="N138" s="8"/>
      <c r="O138" s="8"/>
      <c r="P138" s="8"/>
      <c r="Q138" s="8"/>
      <c r="R138" s="8"/>
      <c r="S138" s="8"/>
      <c r="T138" s="8"/>
      <c r="U138" s="8"/>
      <c r="V138" s="8"/>
      <c r="W138" s="8"/>
      <c r="X138" s="8"/>
      <c r="Y138" s="8"/>
      <c r="Z138" s="8"/>
    </row>
    <row r="139" spans="1:26" ht="12.75" customHeight="1">
      <c r="A139" s="8"/>
      <c r="B139" s="8"/>
      <c r="C139" s="77"/>
      <c r="D139" s="917"/>
      <c r="E139" s="8"/>
      <c r="F139" s="8"/>
      <c r="G139" s="8"/>
      <c r="H139" s="8"/>
      <c r="I139" s="917"/>
      <c r="J139" s="917"/>
      <c r="K139" s="8"/>
      <c r="L139" s="8"/>
      <c r="M139" s="8"/>
      <c r="N139" s="8"/>
      <c r="O139" s="8"/>
      <c r="P139" s="8"/>
      <c r="Q139" s="8"/>
      <c r="R139" s="8"/>
      <c r="S139" s="8"/>
      <c r="T139" s="8"/>
      <c r="U139" s="8"/>
      <c r="V139" s="8"/>
      <c r="W139" s="8"/>
      <c r="X139" s="8"/>
      <c r="Y139" s="8"/>
      <c r="Z139" s="8"/>
    </row>
    <row r="140" spans="1:26" ht="12.75" customHeight="1">
      <c r="A140" s="8"/>
      <c r="B140" s="8"/>
      <c r="C140" s="77"/>
      <c r="D140" s="917"/>
      <c r="E140" s="8"/>
      <c r="F140" s="8"/>
      <c r="G140" s="8"/>
      <c r="H140" s="8"/>
      <c r="I140" s="917"/>
      <c r="J140" s="917"/>
      <c r="K140" s="8"/>
      <c r="L140" s="8"/>
      <c r="M140" s="8"/>
      <c r="N140" s="8"/>
      <c r="O140" s="8"/>
      <c r="P140" s="8"/>
      <c r="Q140" s="8"/>
      <c r="R140" s="8"/>
      <c r="S140" s="8"/>
      <c r="T140" s="8"/>
      <c r="U140" s="8"/>
      <c r="V140" s="8"/>
      <c r="W140" s="8"/>
      <c r="X140" s="8"/>
      <c r="Y140" s="8"/>
      <c r="Z140" s="8"/>
    </row>
    <row r="141" spans="1:26" ht="12.75" customHeight="1">
      <c r="A141" s="8"/>
      <c r="B141" s="8"/>
      <c r="C141" s="77"/>
      <c r="D141" s="917"/>
      <c r="E141" s="8"/>
      <c r="F141" s="8"/>
      <c r="G141" s="8"/>
      <c r="H141" s="8"/>
      <c r="I141" s="917"/>
      <c r="J141" s="917"/>
      <c r="K141" s="8"/>
      <c r="L141" s="8"/>
      <c r="M141" s="8"/>
      <c r="N141" s="8"/>
      <c r="O141" s="8"/>
      <c r="P141" s="8"/>
      <c r="Q141" s="8"/>
      <c r="R141" s="8"/>
      <c r="S141" s="8"/>
      <c r="T141" s="8"/>
      <c r="U141" s="8"/>
      <c r="V141" s="8"/>
      <c r="W141" s="8"/>
      <c r="X141" s="8"/>
      <c r="Y141" s="8"/>
      <c r="Z141" s="8"/>
    </row>
    <row r="142" spans="1:26" ht="12.75" customHeight="1">
      <c r="A142" s="8"/>
      <c r="B142" s="8"/>
      <c r="C142" s="77"/>
      <c r="D142" s="917"/>
      <c r="E142" s="8"/>
      <c r="F142" s="8"/>
      <c r="G142" s="8"/>
      <c r="H142" s="8"/>
      <c r="I142" s="917"/>
      <c r="J142" s="917"/>
      <c r="K142" s="8"/>
      <c r="L142" s="8"/>
      <c r="M142" s="8"/>
      <c r="N142" s="8"/>
      <c r="O142" s="8"/>
      <c r="P142" s="8"/>
      <c r="Q142" s="8"/>
      <c r="R142" s="8"/>
      <c r="S142" s="8"/>
      <c r="T142" s="8"/>
      <c r="U142" s="8"/>
      <c r="V142" s="8"/>
      <c r="W142" s="8"/>
      <c r="X142" s="8"/>
      <c r="Y142" s="8"/>
      <c r="Z142" s="8"/>
    </row>
    <row r="143" spans="1:26" ht="12.75" customHeight="1">
      <c r="A143" s="8"/>
      <c r="B143" s="8"/>
      <c r="C143" s="77"/>
      <c r="D143" s="917"/>
      <c r="E143" s="8"/>
      <c r="F143" s="8"/>
      <c r="G143" s="8"/>
      <c r="H143" s="8"/>
      <c r="I143" s="917"/>
      <c r="J143" s="917"/>
      <c r="K143" s="8"/>
      <c r="L143" s="8"/>
      <c r="M143" s="8"/>
      <c r="N143" s="8"/>
      <c r="O143" s="8"/>
      <c r="P143" s="8"/>
      <c r="Q143" s="8"/>
      <c r="R143" s="8"/>
      <c r="S143" s="8"/>
      <c r="T143" s="8"/>
      <c r="U143" s="8"/>
      <c r="V143" s="8"/>
      <c r="W143" s="8"/>
      <c r="X143" s="8"/>
      <c r="Y143" s="8"/>
      <c r="Z143" s="8"/>
    </row>
    <row r="144" spans="1:26" ht="12.75" customHeight="1">
      <c r="A144" s="8"/>
      <c r="B144" s="8"/>
      <c r="C144" s="77"/>
      <c r="D144" s="917"/>
      <c r="E144" s="8"/>
      <c r="F144" s="8"/>
      <c r="G144" s="8"/>
      <c r="H144" s="8"/>
      <c r="I144" s="917"/>
      <c r="J144" s="917"/>
      <c r="K144" s="8"/>
      <c r="L144" s="8"/>
      <c r="M144" s="8"/>
      <c r="N144" s="8"/>
      <c r="O144" s="8"/>
      <c r="P144" s="8"/>
      <c r="Q144" s="8"/>
      <c r="R144" s="8"/>
      <c r="S144" s="8"/>
      <c r="T144" s="8"/>
      <c r="U144" s="8"/>
      <c r="V144" s="8"/>
      <c r="W144" s="8"/>
      <c r="X144" s="8"/>
      <c r="Y144" s="8"/>
      <c r="Z144" s="8"/>
    </row>
    <row r="145" spans="1:26" ht="12.75" customHeight="1">
      <c r="A145" s="8"/>
      <c r="B145" s="8"/>
      <c r="C145" s="77"/>
      <c r="D145" s="917"/>
      <c r="E145" s="8"/>
      <c r="F145" s="8"/>
      <c r="G145" s="8"/>
      <c r="H145" s="8"/>
      <c r="I145" s="917"/>
      <c r="J145" s="917"/>
      <c r="K145" s="8"/>
      <c r="L145" s="8"/>
      <c r="M145" s="8"/>
      <c r="N145" s="8"/>
      <c r="O145" s="8"/>
      <c r="P145" s="8"/>
      <c r="Q145" s="8"/>
      <c r="R145" s="8"/>
      <c r="S145" s="8"/>
      <c r="T145" s="8"/>
      <c r="U145" s="8"/>
      <c r="V145" s="8"/>
      <c r="W145" s="8"/>
      <c r="X145" s="8"/>
      <c r="Y145" s="8"/>
      <c r="Z145" s="8"/>
    </row>
    <row r="146" spans="1:26" ht="12.75" customHeight="1">
      <c r="A146" s="8"/>
      <c r="B146" s="8"/>
      <c r="C146" s="77"/>
      <c r="D146" s="917"/>
      <c r="E146" s="8"/>
      <c r="F146" s="8"/>
      <c r="G146" s="8"/>
      <c r="H146" s="8"/>
      <c r="I146" s="917"/>
      <c r="J146" s="917"/>
      <c r="K146" s="8"/>
      <c r="L146" s="8"/>
      <c r="M146" s="8"/>
      <c r="N146" s="8"/>
      <c r="O146" s="8"/>
      <c r="P146" s="8"/>
      <c r="Q146" s="8"/>
      <c r="R146" s="8"/>
      <c r="S146" s="8"/>
      <c r="T146" s="8"/>
      <c r="U146" s="8"/>
      <c r="V146" s="8"/>
      <c r="W146" s="8"/>
      <c r="X146" s="8"/>
      <c r="Y146" s="8"/>
      <c r="Z146" s="8"/>
    </row>
    <row r="147" spans="1:26" ht="12.75" customHeight="1">
      <c r="A147" s="8"/>
      <c r="B147" s="8"/>
      <c r="C147" s="77"/>
      <c r="D147" s="917"/>
      <c r="E147" s="8"/>
      <c r="F147" s="8"/>
      <c r="G147" s="8"/>
      <c r="H147" s="8"/>
      <c r="I147" s="917"/>
      <c r="J147" s="917"/>
      <c r="K147" s="8"/>
      <c r="L147" s="8"/>
      <c r="M147" s="8"/>
      <c r="N147" s="8"/>
      <c r="O147" s="8"/>
      <c r="P147" s="8"/>
      <c r="Q147" s="8"/>
      <c r="R147" s="8"/>
      <c r="S147" s="8"/>
      <c r="T147" s="8"/>
      <c r="U147" s="8"/>
      <c r="V147" s="8"/>
      <c r="W147" s="8"/>
      <c r="X147" s="8"/>
      <c r="Y147" s="8"/>
      <c r="Z147" s="8"/>
    </row>
    <row r="148" spans="1:26" ht="12.75" customHeight="1">
      <c r="A148" s="8"/>
      <c r="B148" s="8"/>
      <c r="C148" s="77"/>
      <c r="D148" s="917"/>
      <c r="E148" s="8"/>
      <c r="F148" s="8"/>
      <c r="G148" s="8"/>
      <c r="H148" s="8"/>
      <c r="I148" s="917"/>
      <c r="J148" s="917"/>
      <c r="K148" s="8"/>
      <c r="L148" s="8"/>
      <c r="M148" s="8"/>
      <c r="N148" s="8"/>
      <c r="O148" s="8"/>
      <c r="P148" s="8"/>
      <c r="Q148" s="8"/>
      <c r="R148" s="8"/>
      <c r="S148" s="8"/>
      <c r="T148" s="8"/>
      <c r="U148" s="8"/>
      <c r="V148" s="8"/>
      <c r="W148" s="8"/>
      <c r="X148" s="8"/>
      <c r="Y148" s="8"/>
      <c r="Z148" s="8"/>
    </row>
    <row r="149" spans="1:26" ht="12.75" customHeight="1">
      <c r="A149" s="8"/>
      <c r="B149" s="8"/>
      <c r="C149" s="77"/>
      <c r="D149" s="917"/>
      <c r="E149" s="8"/>
      <c r="F149" s="8"/>
      <c r="G149" s="8"/>
      <c r="H149" s="8"/>
      <c r="I149" s="917"/>
      <c r="J149" s="917"/>
      <c r="K149" s="8"/>
      <c r="L149" s="8"/>
      <c r="M149" s="8"/>
      <c r="N149" s="8"/>
      <c r="O149" s="8"/>
      <c r="P149" s="8"/>
      <c r="Q149" s="8"/>
      <c r="R149" s="8"/>
      <c r="S149" s="8"/>
      <c r="T149" s="8"/>
      <c r="U149" s="8"/>
      <c r="V149" s="8"/>
      <c r="W149" s="8"/>
      <c r="X149" s="8"/>
      <c r="Y149" s="8"/>
      <c r="Z149" s="8"/>
    </row>
    <row r="150" spans="1:26" ht="12.75" customHeight="1">
      <c r="A150" s="8"/>
      <c r="B150" s="8"/>
      <c r="C150" s="77"/>
      <c r="D150" s="917"/>
      <c r="E150" s="8"/>
      <c r="F150" s="8"/>
      <c r="G150" s="8"/>
      <c r="H150" s="8"/>
      <c r="I150" s="917"/>
      <c r="J150" s="917"/>
      <c r="K150" s="8"/>
      <c r="L150" s="8"/>
      <c r="M150" s="8"/>
      <c r="N150" s="8"/>
      <c r="O150" s="8"/>
      <c r="P150" s="8"/>
      <c r="Q150" s="8"/>
      <c r="R150" s="8"/>
      <c r="S150" s="8"/>
      <c r="T150" s="8"/>
      <c r="U150" s="8"/>
      <c r="V150" s="8"/>
      <c r="W150" s="8"/>
      <c r="X150" s="8"/>
      <c r="Y150" s="8"/>
      <c r="Z150" s="8"/>
    </row>
    <row r="151" spans="1:26" ht="12.75" customHeight="1">
      <c r="A151" s="8"/>
      <c r="B151" s="8"/>
      <c r="C151" s="77"/>
      <c r="D151" s="917"/>
      <c r="E151" s="8"/>
      <c r="F151" s="8"/>
      <c r="G151" s="8"/>
      <c r="H151" s="8"/>
      <c r="I151" s="917"/>
      <c r="J151" s="917"/>
      <c r="K151" s="8"/>
      <c r="L151" s="8"/>
      <c r="M151" s="8"/>
      <c r="N151" s="8"/>
      <c r="O151" s="8"/>
      <c r="P151" s="8"/>
      <c r="Q151" s="8"/>
      <c r="R151" s="8"/>
      <c r="S151" s="8"/>
      <c r="T151" s="8"/>
      <c r="U151" s="8"/>
      <c r="V151" s="8"/>
      <c r="W151" s="8"/>
      <c r="X151" s="8"/>
      <c r="Y151" s="8"/>
      <c r="Z151" s="8"/>
    </row>
    <row r="152" spans="1:26" ht="12.75" customHeight="1">
      <c r="A152" s="8"/>
      <c r="B152" s="8"/>
      <c r="C152" s="77"/>
      <c r="D152" s="917"/>
      <c r="E152" s="8"/>
      <c r="F152" s="8"/>
      <c r="G152" s="8"/>
      <c r="H152" s="8"/>
      <c r="I152" s="917"/>
      <c r="J152" s="917"/>
      <c r="K152" s="8"/>
      <c r="L152" s="8"/>
      <c r="M152" s="8"/>
      <c r="N152" s="8"/>
      <c r="O152" s="8"/>
      <c r="P152" s="8"/>
      <c r="Q152" s="8"/>
      <c r="R152" s="8"/>
      <c r="S152" s="8"/>
      <c r="T152" s="8"/>
      <c r="U152" s="8"/>
      <c r="V152" s="8"/>
      <c r="W152" s="8"/>
      <c r="X152" s="8"/>
      <c r="Y152" s="8"/>
      <c r="Z152" s="8"/>
    </row>
    <row r="153" spans="1:26" ht="12.75" customHeight="1">
      <c r="A153" s="8"/>
      <c r="B153" s="8"/>
      <c r="C153" s="77"/>
      <c r="D153" s="917"/>
      <c r="E153" s="8"/>
      <c r="F153" s="8"/>
      <c r="G153" s="8"/>
      <c r="H153" s="8"/>
      <c r="I153" s="917"/>
      <c r="J153" s="917"/>
      <c r="K153" s="8"/>
      <c r="L153" s="8"/>
      <c r="M153" s="8"/>
      <c r="N153" s="8"/>
      <c r="O153" s="8"/>
      <c r="P153" s="8"/>
      <c r="Q153" s="8"/>
      <c r="R153" s="8"/>
      <c r="S153" s="8"/>
      <c r="T153" s="8"/>
      <c r="U153" s="8"/>
      <c r="V153" s="8"/>
      <c r="W153" s="8"/>
      <c r="X153" s="8"/>
      <c r="Y153" s="8"/>
      <c r="Z153" s="8"/>
    </row>
    <row r="154" spans="1:26" ht="12.75" customHeight="1">
      <c r="A154" s="8"/>
      <c r="B154" s="8"/>
      <c r="C154" s="77"/>
      <c r="D154" s="917"/>
      <c r="E154" s="8"/>
      <c r="F154" s="8"/>
      <c r="G154" s="8"/>
      <c r="H154" s="8"/>
      <c r="I154" s="917"/>
      <c r="J154" s="917"/>
      <c r="K154" s="8"/>
      <c r="L154" s="8"/>
      <c r="M154" s="8"/>
      <c r="N154" s="8"/>
      <c r="O154" s="8"/>
      <c r="P154" s="8"/>
      <c r="Q154" s="8"/>
      <c r="R154" s="8"/>
      <c r="S154" s="8"/>
      <c r="T154" s="8"/>
      <c r="U154" s="8"/>
      <c r="V154" s="8"/>
      <c r="W154" s="8"/>
      <c r="X154" s="8"/>
      <c r="Y154" s="8"/>
      <c r="Z154" s="8"/>
    </row>
    <row r="155" spans="1:26" ht="12.75" customHeight="1">
      <c r="A155" s="8"/>
      <c r="B155" s="8"/>
      <c r="C155" s="77"/>
      <c r="D155" s="917"/>
      <c r="E155" s="8"/>
      <c r="F155" s="8"/>
      <c r="G155" s="8"/>
      <c r="H155" s="8"/>
      <c r="I155" s="917"/>
      <c r="J155" s="917"/>
      <c r="K155" s="8"/>
      <c r="L155" s="8"/>
      <c r="M155" s="8"/>
      <c r="N155" s="8"/>
      <c r="O155" s="8"/>
      <c r="P155" s="8"/>
      <c r="Q155" s="8"/>
      <c r="R155" s="8"/>
      <c r="S155" s="8"/>
      <c r="T155" s="8"/>
      <c r="U155" s="8"/>
      <c r="V155" s="8"/>
      <c r="W155" s="8"/>
      <c r="X155" s="8"/>
      <c r="Y155" s="8"/>
      <c r="Z155" s="8"/>
    </row>
    <row r="156" spans="1:26" ht="12.75" customHeight="1">
      <c r="A156" s="8"/>
      <c r="B156" s="8"/>
      <c r="C156" s="77"/>
      <c r="D156" s="917"/>
      <c r="E156" s="8"/>
      <c r="F156" s="8"/>
      <c r="G156" s="8"/>
      <c r="H156" s="8"/>
      <c r="I156" s="917"/>
      <c r="J156" s="917"/>
      <c r="K156" s="8"/>
      <c r="L156" s="8"/>
      <c r="M156" s="8"/>
      <c r="N156" s="8"/>
      <c r="O156" s="8"/>
      <c r="P156" s="8"/>
      <c r="Q156" s="8"/>
      <c r="R156" s="8"/>
      <c r="S156" s="8"/>
      <c r="T156" s="8"/>
      <c r="U156" s="8"/>
      <c r="V156" s="8"/>
      <c r="W156" s="8"/>
      <c r="X156" s="8"/>
      <c r="Y156" s="8"/>
      <c r="Z156" s="8"/>
    </row>
    <row r="157" spans="1:26" ht="12.75" customHeight="1">
      <c r="A157" s="8"/>
      <c r="B157" s="8"/>
      <c r="C157" s="77"/>
      <c r="D157" s="917"/>
      <c r="E157" s="8"/>
      <c r="F157" s="8"/>
      <c r="G157" s="8"/>
      <c r="H157" s="8"/>
      <c r="I157" s="917"/>
      <c r="J157" s="917"/>
      <c r="K157" s="8"/>
      <c r="L157" s="8"/>
      <c r="M157" s="8"/>
      <c r="N157" s="8"/>
      <c r="O157" s="8"/>
      <c r="P157" s="8"/>
      <c r="Q157" s="8"/>
      <c r="R157" s="8"/>
      <c r="S157" s="8"/>
      <c r="T157" s="8"/>
      <c r="U157" s="8"/>
      <c r="V157" s="8"/>
      <c r="W157" s="8"/>
      <c r="X157" s="8"/>
      <c r="Y157" s="8"/>
      <c r="Z157" s="8"/>
    </row>
    <row r="158" spans="1:26" ht="12.75" customHeight="1">
      <c r="A158" s="8"/>
      <c r="B158" s="8"/>
      <c r="C158" s="77"/>
      <c r="D158" s="917"/>
      <c r="E158" s="8"/>
      <c r="F158" s="8"/>
      <c r="G158" s="8"/>
      <c r="H158" s="8"/>
      <c r="I158" s="917"/>
      <c r="J158" s="917"/>
      <c r="K158" s="8"/>
      <c r="L158" s="8"/>
      <c r="M158" s="8"/>
      <c r="N158" s="8"/>
      <c r="O158" s="8"/>
      <c r="P158" s="8"/>
      <c r="Q158" s="8"/>
      <c r="R158" s="8"/>
      <c r="S158" s="8"/>
      <c r="T158" s="8"/>
      <c r="U158" s="8"/>
      <c r="V158" s="8"/>
      <c r="W158" s="8"/>
      <c r="X158" s="8"/>
      <c r="Y158" s="8"/>
      <c r="Z158" s="8"/>
    </row>
    <row r="159" spans="1:26" ht="12.75" customHeight="1">
      <c r="A159" s="8"/>
      <c r="B159" s="8"/>
      <c r="C159" s="77"/>
      <c r="D159" s="917"/>
      <c r="E159" s="8"/>
      <c r="F159" s="8"/>
      <c r="G159" s="8"/>
      <c r="H159" s="8"/>
      <c r="I159" s="917"/>
      <c r="J159" s="917"/>
      <c r="K159" s="8"/>
      <c r="L159" s="8"/>
      <c r="M159" s="8"/>
      <c r="N159" s="8"/>
      <c r="O159" s="8"/>
      <c r="P159" s="8"/>
      <c r="Q159" s="8"/>
      <c r="R159" s="8"/>
      <c r="S159" s="8"/>
      <c r="T159" s="8"/>
      <c r="U159" s="8"/>
      <c r="V159" s="8"/>
      <c r="W159" s="8"/>
      <c r="X159" s="8"/>
      <c r="Y159" s="8"/>
      <c r="Z159" s="8"/>
    </row>
    <row r="160" spans="1:26" ht="12.75" customHeight="1">
      <c r="A160" s="8"/>
      <c r="B160" s="8"/>
      <c r="C160" s="77"/>
      <c r="D160" s="917"/>
      <c r="E160" s="8"/>
      <c r="F160" s="8"/>
      <c r="G160" s="8"/>
      <c r="H160" s="8"/>
      <c r="I160" s="917"/>
      <c r="J160" s="917"/>
      <c r="K160" s="8"/>
      <c r="L160" s="8"/>
      <c r="M160" s="8"/>
      <c r="N160" s="8"/>
      <c r="O160" s="8"/>
      <c r="P160" s="8"/>
      <c r="Q160" s="8"/>
      <c r="R160" s="8"/>
      <c r="S160" s="8"/>
      <c r="T160" s="8"/>
      <c r="U160" s="8"/>
      <c r="V160" s="8"/>
      <c r="W160" s="8"/>
      <c r="X160" s="8"/>
      <c r="Y160" s="8"/>
      <c r="Z160" s="8"/>
    </row>
    <row r="161" spans="1:26" ht="12.75" customHeight="1">
      <c r="A161" s="8"/>
      <c r="B161" s="8"/>
      <c r="C161" s="77"/>
      <c r="D161" s="917"/>
      <c r="E161" s="8"/>
      <c r="F161" s="8"/>
      <c r="G161" s="8"/>
      <c r="H161" s="8"/>
      <c r="I161" s="917"/>
      <c r="J161" s="917"/>
      <c r="K161" s="8"/>
      <c r="L161" s="8"/>
      <c r="M161" s="8"/>
      <c r="N161" s="8"/>
      <c r="O161" s="8"/>
      <c r="P161" s="8"/>
      <c r="Q161" s="8"/>
      <c r="R161" s="8"/>
      <c r="S161" s="8"/>
      <c r="T161" s="8"/>
      <c r="U161" s="8"/>
      <c r="V161" s="8"/>
      <c r="W161" s="8"/>
      <c r="X161" s="8"/>
      <c r="Y161" s="8"/>
      <c r="Z161" s="8"/>
    </row>
    <row r="162" spans="1:26" ht="12.75" customHeight="1">
      <c r="A162" s="8"/>
      <c r="B162" s="8"/>
      <c r="C162" s="77"/>
      <c r="D162" s="917"/>
      <c r="E162" s="8"/>
      <c r="F162" s="8"/>
      <c r="G162" s="8"/>
      <c r="H162" s="8"/>
      <c r="I162" s="917"/>
      <c r="J162" s="917"/>
      <c r="K162" s="8"/>
      <c r="L162" s="8"/>
      <c r="M162" s="8"/>
      <c r="N162" s="8"/>
      <c r="O162" s="8"/>
      <c r="P162" s="8"/>
      <c r="Q162" s="8"/>
      <c r="R162" s="8"/>
      <c r="S162" s="8"/>
      <c r="T162" s="8"/>
      <c r="U162" s="8"/>
      <c r="V162" s="8"/>
      <c r="W162" s="8"/>
      <c r="X162" s="8"/>
      <c r="Y162" s="8"/>
      <c r="Z162" s="8"/>
    </row>
    <row r="163" spans="1:26" ht="12.75" customHeight="1">
      <c r="A163" s="8"/>
      <c r="B163" s="8"/>
      <c r="C163" s="77"/>
      <c r="D163" s="917"/>
      <c r="E163" s="8"/>
      <c r="F163" s="8"/>
      <c r="G163" s="8"/>
      <c r="H163" s="8"/>
      <c r="I163" s="917"/>
      <c r="J163" s="917"/>
      <c r="K163" s="8"/>
      <c r="L163" s="8"/>
      <c r="M163" s="8"/>
      <c r="N163" s="8"/>
      <c r="O163" s="8"/>
      <c r="P163" s="8"/>
      <c r="Q163" s="8"/>
      <c r="R163" s="8"/>
      <c r="S163" s="8"/>
      <c r="T163" s="8"/>
      <c r="U163" s="8"/>
      <c r="V163" s="8"/>
      <c r="W163" s="8"/>
      <c r="X163" s="8"/>
      <c r="Y163" s="8"/>
      <c r="Z163" s="8"/>
    </row>
    <row r="164" spans="1:26" ht="12.75" customHeight="1">
      <c r="A164" s="8"/>
      <c r="B164" s="8"/>
      <c r="C164" s="77"/>
      <c r="D164" s="917"/>
      <c r="E164" s="8"/>
      <c r="F164" s="8"/>
      <c r="G164" s="8"/>
      <c r="H164" s="8"/>
      <c r="I164" s="917"/>
      <c r="J164" s="917"/>
      <c r="K164" s="8"/>
      <c r="L164" s="8"/>
      <c r="M164" s="8"/>
      <c r="N164" s="8"/>
      <c r="O164" s="8"/>
      <c r="P164" s="8"/>
      <c r="Q164" s="8"/>
      <c r="R164" s="8"/>
      <c r="S164" s="8"/>
      <c r="T164" s="8"/>
      <c r="U164" s="8"/>
      <c r="V164" s="8"/>
      <c r="W164" s="8"/>
      <c r="X164" s="8"/>
      <c r="Y164" s="8"/>
      <c r="Z164" s="8"/>
    </row>
    <row r="165" spans="1:26" ht="12.75" customHeight="1">
      <c r="A165" s="8"/>
      <c r="B165" s="8"/>
      <c r="C165" s="77"/>
      <c r="D165" s="917"/>
      <c r="E165" s="8"/>
      <c r="F165" s="8"/>
      <c r="G165" s="8"/>
      <c r="H165" s="8"/>
      <c r="I165" s="917"/>
      <c r="J165" s="917"/>
      <c r="K165" s="8"/>
      <c r="L165" s="8"/>
      <c r="M165" s="8"/>
      <c r="N165" s="8"/>
      <c r="O165" s="8"/>
      <c r="P165" s="8"/>
      <c r="Q165" s="8"/>
      <c r="R165" s="8"/>
      <c r="S165" s="8"/>
      <c r="T165" s="8"/>
      <c r="U165" s="8"/>
      <c r="V165" s="8"/>
      <c r="W165" s="8"/>
      <c r="X165" s="8"/>
      <c r="Y165" s="8"/>
      <c r="Z165" s="8"/>
    </row>
    <row r="166" spans="1:26" ht="12.75" customHeight="1">
      <c r="A166" s="8"/>
      <c r="B166" s="8"/>
      <c r="C166" s="77"/>
      <c r="D166" s="917"/>
      <c r="E166" s="8"/>
      <c r="F166" s="8"/>
      <c r="G166" s="8"/>
      <c r="H166" s="8"/>
      <c r="I166" s="917"/>
      <c r="J166" s="917"/>
      <c r="K166" s="8"/>
      <c r="L166" s="8"/>
      <c r="M166" s="8"/>
      <c r="N166" s="8"/>
      <c r="O166" s="8"/>
      <c r="P166" s="8"/>
      <c r="Q166" s="8"/>
      <c r="R166" s="8"/>
      <c r="S166" s="8"/>
      <c r="T166" s="8"/>
      <c r="U166" s="8"/>
      <c r="V166" s="8"/>
      <c r="W166" s="8"/>
      <c r="X166" s="8"/>
      <c r="Y166" s="8"/>
      <c r="Z166" s="8"/>
    </row>
    <row r="167" spans="1:26" ht="12.75" customHeight="1">
      <c r="A167" s="8"/>
      <c r="B167" s="8"/>
      <c r="C167" s="77"/>
      <c r="D167" s="917"/>
      <c r="E167" s="8"/>
      <c r="F167" s="8"/>
      <c r="G167" s="8"/>
      <c r="H167" s="8"/>
      <c r="I167" s="917"/>
      <c r="J167" s="917"/>
      <c r="K167" s="8"/>
      <c r="L167" s="8"/>
      <c r="M167" s="8"/>
      <c r="N167" s="8"/>
      <c r="O167" s="8"/>
      <c r="P167" s="8"/>
      <c r="Q167" s="8"/>
      <c r="R167" s="8"/>
      <c r="S167" s="8"/>
      <c r="T167" s="8"/>
      <c r="U167" s="8"/>
      <c r="V167" s="8"/>
      <c r="W167" s="8"/>
      <c r="X167" s="8"/>
      <c r="Y167" s="8"/>
      <c r="Z167" s="8"/>
    </row>
    <row r="168" spans="1:26" ht="12.75" customHeight="1">
      <c r="A168" s="8"/>
      <c r="B168" s="8"/>
      <c r="C168" s="77"/>
      <c r="D168" s="917"/>
      <c r="E168" s="8"/>
      <c r="F168" s="8"/>
      <c r="G168" s="8"/>
      <c r="H168" s="8"/>
      <c r="I168" s="917"/>
      <c r="J168" s="917"/>
      <c r="K168" s="8"/>
      <c r="L168" s="8"/>
      <c r="M168" s="8"/>
      <c r="N168" s="8"/>
      <c r="O168" s="8"/>
      <c r="P168" s="8"/>
      <c r="Q168" s="8"/>
      <c r="R168" s="8"/>
      <c r="S168" s="8"/>
      <c r="T168" s="8"/>
      <c r="U168" s="8"/>
      <c r="V168" s="8"/>
      <c r="W168" s="8"/>
      <c r="X168" s="8"/>
      <c r="Y168" s="8"/>
      <c r="Z168" s="8"/>
    </row>
    <row r="169" spans="1:26" ht="12.75" customHeight="1">
      <c r="A169" s="8"/>
      <c r="B169" s="8"/>
      <c r="C169" s="77"/>
      <c r="D169" s="917"/>
      <c r="E169" s="8"/>
      <c r="F169" s="8"/>
      <c r="G169" s="8"/>
      <c r="H169" s="8"/>
      <c r="I169" s="917"/>
      <c r="J169" s="917"/>
      <c r="K169" s="8"/>
      <c r="L169" s="8"/>
      <c r="M169" s="8"/>
      <c r="N169" s="8"/>
      <c r="O169" s="8"/>
      <c r="P169" s="8"/>
      <c r="Q169" s="8"/>
      <c r="R169" s="8"/>
      <c r="S169" s="8"/>
      <c r="T169" s="8"/>
      <c r="U169" s="8"/>
      <c r="V169" s="8"/>
      <c r="W169" s="8"/>
      <c r="X169" s="8"/>
      <c r="Y169" s="8"/>
      <c r="Z169" s="8"/>
    </row>
    <row r="170" spans="1:26" ht="12.75" customHeight="1">
      <c r="A170" s="8"/>
      <c r="B170" s="8"/>
      <c r="C170" s="77"/>
      <c r="D170" s="917"/>
      <c r="E170" s="8"/>
      <c r="F170" s="8"/>
      <c r="G170" s="8"/>
      <c r="H170" s="8"/>
      <c r="I170" s="917"/>
      <c r="J170" s="917"/>
      <c r="K170" s="8"/>
      <c r="L170" s="8"/>
      <c r="M170" s="8"/>
      <c r="N170" s="8"/>
      <c r="O170" s="8"/>
      <c r="P170" s="8"/>
      <c r="Q170" s="8"/>
      <c r="R170" s="8"/>
      <c r="S170" s="8"/>
      <c r="T170" s="8"/>
      <c r="U170" s="8"/>
      <c r="V170" s="8"/>
      <c r="W170" s="8"/>
      <c r="X170" s="8"/>
      <c r="Y170" s="8"/>
      <c r="Z170" s="8"/>
    </row>
    <row r="171" spans="1:26" ht="12.75" customHeight="1">
      <c r="A171" s="8"/>
      <c r="B171" s="8"/>
      <c r="C171" s="77"/>
      <c r="D171" s="917"/>
      <c r="E171" s="8"/>
      <c r="F171" s="8"/>
      <c r="G171" s="8"/>
      <c r="H171" s="8"/>
      <c r="I171" s="917"/>
      <c r="J171" s="917"/>
      <c r="K171" s="8"/>
      <c r="L171" s="8"/>
      <c r="M171" s="8"/>
      <c r="N171" s="8"/>
      <c r="O171" s="8"/>
      <c r="P171" s="8"/>
      <c r="Q171" s="8"/>
      <c r="R171" s="8"/>
      <c r="S171" s="8"/>
      <c r="T171" s="8"/>
      <c r="U171" s="8"/>
      <c r="V171" s="8"/>
      <c r="W171" s="8"/>
      <c r="X171" s="8"/>
      <c r="Y171" s="8"/>
      <c r="Z171" s="8"/>
    </row>
    <row r="172" spans="1:26" ht="12.75" customHeight="1">
      <c r="A172" s="8"/>
      <c r="B172" s="8"/>
      <c r="C172" s="77"/>
      <c r="D172" s="917"/>
      <c r="E172" s="8"/>
      <c r="F172" s="8"/>
      <c r="G172" s="8"/>
      <c r="H172" s="8"/>
      <c r="I172" s="917"/>
      <c r="J172" s="917"/>
      <c r="K172" s="8"/>
      <c r="L172" s="8"/>
      <c r="M172" s="8"/>
      <c r="N172" s="8"/>
      <c r="O172" s="8"/>
      <c r="P172" s="8"/>
      <c r="Q172" s="8"/>
      <c r="R172" s="8"/>
      <c r="S172" s="8"/>
      <c r="T172" s="8"/>
      <c r="U172" s="8"/>
      <c r="V172" s="8"/>
      <c r="W172" s="8"/>
      <c r="X172" s="8"/>
      <c r="Y172" s="8"/>
      <c r="Z172" s="8"/>
    </row>
    <row r="173" spans="1:26" ht="12.75" customHeight="1">
      <c r="A173" s="8"/>
      <c r="B173" s="8"/>
      <c r="C173" s="77"/>
      <c r="D173" s="917"/>
      <c r="E173" s="8"/>
      <c r="F173" s="8"/>
      <c r="G173" s="8"/>
      <c r="H173" s="8"/>
      <c r="I173" s="917"/>
      <c r="J173" s="917"/>
      <c r="K173" s="8"/>
      <c r="L173" s="8"/>
      <c r="M173" s="8"/>
      <c r="N173" s="8"/>
      <c r="O173" s="8"/>
      <c r="P173" s="8"/>
      <c r="Q173" s="8"/>
      <c r="R173" s="8"/>
      <c r="S173" s="8"/>
      <c r="T173" s="8"/>
      <c r="U173" s="8"/>
      <c r="V173" s="8"/>
      <c r="W173" s="8"/>
      <c r="X173" s="8"/>
      <c r="Y173" s="8"/>
      <c r="Z173" s="8"/>
    </row>
    <row r="174" spans="1:26" ht="12.75" customHeight="1">
      <c r="A174" s="8"/>
      <c r="B174" s="8"/>
      <c r="C174" s="77"/>
      <c r="D174" s="917"/>
      <c r="E174" s="8"/>
      <c r="F174" s="8"/>
      <c r="G174" s="8"/>
      <c r="H174" s="8"/>
      <c r="I174" s="917"/>
      <c r="J174" s="917"/>
      <c r="K174" s="8"/>
      <c r="L174" s="8"/>
      <c r="M174" s="8"/>
      <c r="N174" s="8"/>
      <c r="O174" s="8"/>
      <c r="P174" s="8"/>
      <c r="Q174" s="8"/>
      <c r="R174" s="8"/>
      <c r="S174" s="8"/>
      <c r="T174" s="8"/>
      <c r="U174" s="8"/>
      <c r="V174" s="8"/>
      <c r="W174" s="8"/>
      <c r="X174" s="8"/>
      <c r="Y174" s="8"/>
      <c r="Z174" s="8"/>
    </row>
    <row r="175" spans="1:26" ht="12.75" customHeight="1">
      <c r="A175" s="8"/>
      <c r="B175" s="8"/>
      <c r="C175" s="77"/>
      <c r="D175" s="917"/>
      <c r="E175" s="8"/>
      <c r="F175" s="8"/>
      <c r="G175" s="8"/>
      <c r="H175" s="8"/>
      <c r="I175" s="917"/>
      <c r="J175" s="917"/>
      <c r="K175" s="8"/>
      <c r="L175" s="8"/>
      <c r="M175" s="8"/>
      <c r="N175" s="8"/>
      <c r="O175" s="8"/>
      <c r="P175" s="8"/>
      <c r="Q175" s="8"/>
      <c r="R175" s="8"/>
      <c r="S175" s="8"/>
      <c r="T175" s="8"/>
      <c r="U175" s="8"/>
      <c r="V175" s="8"/>
      <c r="W175" s="8"/>
      <c r="X175" s="8"/>
      <c r="Y175" s="8"/>
      <c r="Z175" s="8"/>
    </row>
    <row r="176" spans="1:26" ht="12.75" customHeight="1">
      <c r="A176" s="8"/>
      <c r="B176" s="8"/>
      <c r="C176" s="77"/>
      <c r="D176" s="917"/>
      <c r="E176" s="8"/>
      <c r="F176" s="8"/>
      <c r="G176" s="8"/>
      <c r="H176" s="8"/>
      <c r="I176" s="917"/>
      <c r="J176" s="917"/>
      <c r="K176" s="8"/>
      <c r="L176" s="8"/>
      <c r="M176" s="8"/>
      <c r="N176" s="8"/>
      <c r="O176" s="8"/>
      <c r="P176" s="8"/>
      <c r="Q176" s="8"/>
      <c r="R176" s="8"/>
      <c r="S176" s="8"/>
      <c r="T176" s="8"/>
      <c r="U176" s="8"/>
      <c r="V176" s="8"/>
      <c r="W176" s="8"/>
      <c r="X176" s="8"/>
      <c r="Y176" s="8"/>
      <c r="Z176" s="8"/>
    </row>
    <row r="177" spans="1:26" ht="12.75" customHeight="1">
      <c r="A177" s="8"/>
      <c r="B177" s="8"/>
      <c r="C177" s="77"/>
      <c r="D177" s="917"/>
      <c r="E177" s="8"/>
      <c r="F177" s="8"/>
      <c r="G177" s="8"/>
      <c r="H177" s="8"/>
      <c r="I177" s="917"/>
      <c r="J177" s="917"/>
      <c r="K177" s="8"/>
      <c r="L177" s="8"/>
      <c r="M177" s="8"/>
      <c r="N177" s="8"/>
      <c r="O177" s="8"/>
      <c r="P177" s="8"/>
      <c r="Q177" s="8"/>
      <c r="R177" s="8"/>
      <c r="S177" s="8"/>
      <c r="T177" s="8"/>
      <c r="U177" s="8"/>
      <c r="V177" s="8"/>
      <c r="W177" s="8"/>
      <c r="X177" s="8"/>
      <c r="Y177" s="8"/>
      <c r="Z177" s="8"/>
    </row>
    <row r="178" spans="1:26" ht="12.75" customHeight="1">
      <c r="A178" s="8"/>
      <c r="B178" s="8"/>
      <c r="C178" s="77"/>
      <c r="D178" s="917"/>
      <c r="E178" s="8"/>
      <c r="F178" s="8"/>
      <c r="G178" s="8"/>
      <c r="H178" s="8"/>
      <c r="I178" s="917"/>
      <c r="J178" s="917"/>
      <c r="K178" s="8"/>
      <c r="L178" s="8"/>
      <c r="M178" s="8"/>
      <c r="N178" s="8"/>
      <c r="O178" s="8"/>
      <c r="P178" s="8"/>
      <c r="Q178" s="8"/>
      <c r="R178" s="8"/>
      <c r="S178" s="8"/>
      <c r="T178" s="8"/>
      <c r="U178" s="8"/>
      <c r="V178" s="8"/>
      <c r="W178" s="8"/>
      <c r="X178" s="8"/>
      <c r="Y178" s="8"/>
      <c r="Z178" s="8"/>
    </row>
    <row r="179" spans="1:26" ht="12.75" customHeight="1">
      <c r="A179" s="8"/>
      <c r="B179" s="8"/>
      <c r="C179" s="77"/>
      <c r="D179" s="917"/>
      <c r="E179" s="8"/>
      <c r="F179" s="8"/>
      <c r="G179" s="8"/>
      <c r="H179" s="8"/>
      <c r="I179" s="917"/>
      <c r="J179" s="917"/>
      <c r="K179" s="8"/>
      <c r="L179" s="8"/>
      <c r="M179" s="8"/>
      <c r="N179" s="8"/>
      <c r="O179" s="8"/>
      <c r="P179" s="8"/>
      <c r="Q179" s="8"/>
      <c r="R179" s="8"/>
      <c r="S179" s="8"/>
      <c r="T179" s="8"/>
      <c r="U179" s="8"/>
      <c r="V179" s="8"/>
      <c r="W179" s="8"/>
      <c r="X179" s="8"/>
      <c r="Y179" s="8"/>
      <c r="Z179" s="8"/>
    </row>
    <row r="180" spans="1:26" ht="12.75" customHeight="1">
      <c r="A180" s="8"/>
      <c r="B180" s="8"/>
      <c r="C180" s="77"/>
      <c r="D180" s="917"/>
      <c r="E180" s="8"/>
      <c r="F180" s="8"/>
      <c r="G180" s="8"/>
      <c r="H180" s="8"/>
      <c r="I180" s="917"/>
      <c r="J180" s="917"/>
      <c r="K180" s="8"/>
      <c r="L180" s="8"/>
      <c r="M180" s="8"/>
      <c r="N180" s="8"/>
      <c r="O180" s="8"/>
      <c r="P180" s="8"/>
      <c r="Q180" s="8"/>
      <c r="R180" s="8"/>
      <c r="S180" s="8"/>
      <c r="T180" s="8"/>
      <c r="U180" s="8"/>
      <c r="V180" s="8"/>
      <c r="W180" s="8"/>
      <c r="X180" s="8"/>
      <c r="Y180" s="8"/>
      <c r="Z180" s="8"/>
    </row>
    <row r="181" spans="1:26" ht="12.75" customHeight="1">
      <c r="A181" s="8"/>
      <c r="B181" s="8"/>
      <c r="C181" s="77"/>
      <c r="D181" s="917"/>
      <c r="E181" s="8"/>
      <c r="F181" s="8"/>
      <c r="G181" s="8"/>
      <c r="H181" s="8"/>
      <c r="I181" s="917"/>
      <c r="J181" s="917"/>
      <c r="K181" s="8"/>
      <c r="L181" s="8"/>
      <c r="M181" s="8"/>
      <c r="N181" s="8"/>
      <c r="O181" s="8"/>
      <c r="P181" s="8"/>
      <c r="Q181" s="8"/>
      <c r="R181" s="8"/>
      <c r="S181" s="8"/>
      <c r="T181" s="8"/>
      <c r="U181" s="8"/>
      <c r="V181" s="8"/>
      <c r="W181" s="8"/>
      <c r="X181" s="8"/>
      <c r="Y181" s="8"/>
      <c r="Z181" s="8"/>
    </row>
    <row r="182" spans="1:26" ht="12.75" customHeight="1">
      <c r="A182" s="8"/>
      <c r="B182" s="8"/>
      <c r="C182" s="77"/>
      <c r="D182" s="917"/>
      <c r="E182" s="8"/>
      <c r="F182" s="8"/>
      <c r="G182" s="8"/>
      <c r="H182" s="8"/>
      <c r="I182" s="917"/>
      <c r="J182" s="917"/>
      <c r="K182" s="8"/>
      <c r="L182" s="8"/>
      <c r="M182" s="8"/>
      <c r="N182" s="8"/>
      <c r="O182" s="8"/>
      <c r="P182" s="8"/>
      <c r="Q182" s="8"/>
      <c r="R182" s="8"/>
      <c r="S182" s="8"/>
      <c r="T182" s="8"/>
      <c r="U182" s="8"/>
      <c r="V182" s="8"/>
      <c r="W182" s="8"/>
      <c r="X182" s="8"/>
      <c r="Y182" s="8"/>
      <c r="Z182" s="8"/>
    </row>
    <row r="183" spans="1:26" ht="12.75" customHeight="1">
      <c r="A183" s="8"/>
      <c r="B183" s="8"/>
      <c r="C183" s="77"/>
      <c r="D183" s="917"/>
      <c r="E183" s="8"/>
      <c r="F183" s="8"/>
      <c r="G183" s="8"/>
      <c r="H183" s="8"/>
      <c r="I183" s="917"/>
      <c r="J183" s="917"/>
      <c r="K183" s="8"/>
      <c r="L183" s="8"/>
      <c r="M183" s="8"/>
      <c r="N183" s="8"/>
      <c r="O183" s="8"/>
      <c r="P183" s="8"/>
      <c r="Q183" s="8"/>
      <c r="R183" s="8"/>
      <c r="S183" s="8"/>
      <c r="T183" s="8"/>
      <c r="U183" s="8"/>
      <c r="V183" s="8"/>
      <c r="W183" s="8"/>
      <c r="X183" s="8"/>
      <c r="Y183" s="8"/>
      <c r="Z183" s="8"/>
    </row>
    <row r="184" spans="1:26" ht="12.75" customHeight="1">
      <c r="A184" s="8"/>
      <c r="B184" s="8"/>
      <c r="C184" s="77"/>
      <c r="D184" s="917"/>
      <c r="E184" s="8"/>
      <c r="F184" s="8"/>
      <c r="G184" s="8"/>
      <c r="H184" s="8"/>
      <c r="I184" s="917"/>
      <c r="J184" s="917"/>
      <c r="K184" s="8"/>
      <c r="L184" s="8"/>
      <c r="M184" s="8"/>
      <c r="N184" s="8"/>
      <c r="O184" s="8"/>
      <c r="P184" s="8"/>
      <c r="Q184" s="8"/>
      <c r="R184" s="8"/>
      <c r="S184" s="8"/>
      <c r="T184" s="8"/>
      <c r="U184" s="8"/>
      <c r="V184" s="8"/>
      <c r="W184" s="8"/>
      <c r="X184" s="8"/>
      <c r="Y184" s="8"/>
      <c r="Z184" s="8"/>
    </row>
    <row r="185" spans="1:26" ht="12.75" customHeight="1">
      <c r="A185" s="8"/>
      <c r="B185" s="8"/>
      <c r="C185" s="77"/>
      <c r="D185" s="917"/>
      <c r="E185" s="8"/>
      <c r="F185" s="8"/>
      <c r="G185" s="8"/>
      <c r="H185" s="8"/>
      <c r="I185" s="917"/>
      <c r="J185" s="917"/>
      <c r="K185" s="8"/>
      <c r="L185" s="8"/>
      <c r="M185" s="8"/>
      <c r="N185" s="8"/>
      <c r="O185" s="8"/>
      <c r="P185" s="8"/>
      <c r="Q185" s="8"/>
      <c r="R185" s="8"/>
      <c r="S185" s="8"/>
      <c r="T185" s="8"/>
      <c r="U185" s="8"/>
      <c r="V185" s="8"/>
      <c r="W185" s="8"/>
      <c r="X185" s="8"/>
      <c r="Y185" s="8"/>
      <c r="Z185" s="8"/>
    </row>
    <row r="186" spans="1:26" ht="12.75" customHeight="1">
      <c r="A186" s="8"/>
      <c r="B186" s="8"/>
      <c r="C186" s="77"/>
      <c r="D186" s="917"/>
      <c r="E186" s="8"/>
      <c r="F186" s="8"/>
      <c r="G186" s="8"/>
      <c r="H186" s="8"/>
      <c r="I186" s="917"/>
      <c r="J186" s="917"/>
      <c r="K186" s="8"/>
      <c r="L186" s="8"/>
      <c r="M186" s="8"/>
      <c r="N186" s="8"/>
      <c r="O186" s="8"/>
      <c r="P186" s="8"/>
      <c r="Q186" s="8"/>
      <c r="R186" s="8"/>
      <c r="S186" s="8"/>
      <c r="T186" s="8"/>
      <c r="U186" s="8"/>
      <c r="V186" s="8"/>
      <c r="W186" s="8"/>
      <c r="X186" s="8"/>
      <c r="Y186" s="8"/>
      <c r="Z186" s="8"/>
    </row>
    <row r="187" spans="1:26" ht="12.75" customHeight="1">
      <c r="A187" s="8"/>
      <c r="B187" s="8"/>
      <c r="C187" s="77"/>
      <c r="D187" s="917"/>
      <c r="E187" s="8"/>
      <c r="F187" s="8"/>
      <c r="G187" s="8"/>
      <c r="H187" s="8"/>
      <c r="I187" s="917"/>
      <c r="J187" s="917"/>
      <c r="K187" s="8"/>
      <c r="L187" s="8"/>
      <c r="M187" s="8"/>
      <c r="N187" s="8"/>
      <c r="O187" s="8"/>
      <c r="P187" s="8"/>
      <c r="Q187" s="8"/>
      <c r="R187" s="8"/>
      <c r="S187" s="8"/>
      <c r="T187" s="8"/>
      <c r="U187" s="8"/>
      <c r="V187" s="8"/>
      <c r="W187" s="8"/>
      <c r="X187" s="8"/>
      <c r="Y187" s="8"/>
      <c r="Z187" s="8"/>
    </row>
    <row r="188" spans="1:26" ht="12.75" customHeight="1">
      <c r="A188" s="8"/>
      <c r="B188" s="8"/>
      <c r="C188" s="77"/>
      <c r="D188" s="917"/>
      <c r="E188" s="8"/>
      <c r="F188" s="8"/>
      <c r="G188" s="8"/>
      <c r="H188" s="8"/>
      <c r="I188" s="917"/>
      <c r="J188" s="917"/>
      <c r="K188" s="8"/>
      <c r="L188" s="8"/>
      <c r="M188" s="8"/>
      <c r="N188" s="8"/>
      <c r="O188" s="8"/>
      <c r="P188" s="8"/>
      <c r="Q188" s="8"/>
      <c r="R188" s="8"/>
      <c r="S188" s="8"/>
      <c r="T188" s="8"/>
      <c r="U188" s="8"/>
      <c r="V188" s="8"/>
      <c r="W188" s="8"/>
      <c r="X188" s="8"/>
      <c r="Y188" s="8"/>
      <c r="Z188" s="8"/>
    </row>
    <row r="189" spans="1:26" ht="12.75" customHeight="1">
      <c r="A189" s="8"/>
      <c r="B189" s="8"/>
      <c r="C189" s="77"/>
      <c r="D189" s="917"/>
      <c r="E189" s="8"/>
      <c r="F189" s="8"/>
      <c r="G189" s="8"/>
      <c r="H189" s="8"/>
      <c r="I189" s="917"/>
      <c r="J189" s="917"/>
      <c r="K189" s="8"/>
      <c r="L189" s="8"/>
      <c r="M189" s="8"/>
      <c r="N189" s="8"/>
      <c r="O189" s="8"/>
      <c r="P189" s="8"/>
      <c r="Q189" s="8"/>
      <c r="R189" s="8"/>
      <c r="S189" s="8"/>
      <c r="T189" s="8"/>
      <c r="U189" s="8"/>
      <c r="V189" s="8"/>
      <c r="W189" s="8"/>
      <c r="X189" s="8"/>
      <c r="Y189" s="8"/>
      <c r="Z189" s="8"/>
    </row>
    <row r="190" spans="1:26" ht="12.75" customHeight="1">
      <c r="A190" s="8"/>
      <c r="B190" s="8"/>
      <c r="C190" s="77"/>
      <c r="D190" s="917"/>
      <c r="E190" s="8"/>
      <c r="F190" s="8"/>
      <c r="G190" s="8"/>
      <c r="H190" s="8"/>
      <c r="I190" s="917"/>
      <c r="J190" s="917"/>
      <c r="K190" s="8"/>
      <c r="L190" s="8"/>
      <c r="M190" s="8"/>
      <c r="N190" s="8"/>
      <c r="O190" s="8"/>
      <c r="P190" s="8"/>
      <c r="Q190" s="8"/>
      <c r="R190" s="8"/>
      <c r="S190" s="8"/>
      <c r="T190" s="8"/>
      <c r="U190" s="8"/>
      <c r="V190" s="8"/>
      <c r="W190" s="8"/>
      <c r="X190" s="8"/>
      <c r="Y190" s="8"/>
      <c r="Z190" s="8"/>
    </row>
    <row r="191" spans="1:26" ht="12.75" customHeight="1">
      <c r="A191" s="8"/>
      <c r="B191" s="8"/>
      <c r="C191" s="77"/>
      <c r="D191" s="917"/>
      <c r="E191" s="8"/>
      <c r="F191" s="8"/>
      <c r="G191" s="8"/>
      <c r="H191" s="8"/>
      <c r="I191" s="917"/>
      <c r="J191" s="917"/>
      <c r="K191" s="8"/>
      <c r="L191" s="8"/>
      <c r="M191" s="8"/>
      <c r="N191" s="8"/>
      <c r="O191" s="8"/>
      <c r="P191" s="8"/>
      <c r="Q191" s="8"/>
      <c r="R191" s="8"/>
      <c r="S191" s="8"/>
      <c r="T191" s="8"/>
      <c r="U191" s="8"/>
      <c r="V191" s="8"/>
      <c r="W191" s="8"/>
      <c r="X191" s="8"/>
      <c r="Y191" s="8"/>
      <c r="Z191" s="8"/>
    </row>
    <row r="192" spans="1:26" ht="12.75" customHeight="1">
      <c r="A192" s="8"/>
      <c r="B192" s="8"/>
      <c r="C192" s="77"/>
      <c r="D192" s="917"/>
      <c r="E192" s="8"/>
      <c r="F192" s="8"/>
      <c r="G192" s="8"/>
      <c r="H192" s="8"/>
      <c r="I192" s="917"/>
      <c r="J192" s="917"/>
      <c r="K192" s="8"/>
      <c r="L192" s="8"/>
      <c r="M192" s="8"/>
      <c r="N192" s="8"/>
      <c r="O192" s="8"/>
      <c r="P192" s="8"/>
      <c r="Q192" s="8"/>
      <c r="R192" s="8"/>
      <c r="S192" s="8"/>
      <c r="T192" s="8"/>
      <c r="U192" s="8"/>
      <c r="V192" s="8"/>
      <c r="W192" s="8"/>
      <c r="X192" s="8"/>
      <c r="Y192" s="8"/>
      <c r="Z192" s="8"/>
    </row>
    <row r="193" spans="1:26" ht="12.75" customHeight="1">
      <c r="A193" s="8"/>
      <c r="B193" s="8"/>
      <c r="C193" s="77"/>
      <c r="D193" s="917"/>
      <c r="E193" s="8"/>
      <c r="F193" s="8"/>
      <c r="G193" s="8"/>
      <c r="H193" s="8"/>
      <c r="I193" s="917"/>
      <c r="J193" s="917"/>
      <c r="K193" s="8"/>
      <c r="L193" s="8"/>
      <c r="M193" s="8"/>
      <c r="N193" s="8"/>
      <c r="O193" s="8"/>
      <c r="P193" s="8"/>
      <c r="Q193" s="8"/>
      <c r="R193" s="8"/>
      <c r="S193" s="8"/>
      <c r="T193" s="8"/>
      <c r="U193" s="8"/>
      <c r="V193" s="8"/>
      <c r="W193" s="8"/>
      <c r="X193" s="8"/>
      <c r="Y193" s="8"/>
      <c r="Z193" s="8"/>
    </row>
    <row r="194" spans="1:26" ht="12.75" customHeight="1">
      <c r="A194" s="8"/>
      <c r="B194" s="8"/>
      <c r="C194" s="77"/>
      <c r="D194" s="917"/>
      <c r="E194" s="8"/>
      <c r="F194" s="8"/>
      <c r="G194" s="8"/>
      <c r="H194" s="8"/>
      <c r="I194" s="917"/>
      <c r="J194" s="917"/>
      <c r="K194" s="8"/>
      <c r="L194" s="8"/>
      <c r="M194" s="8"/>
      <c r="N194" s="8"/>
      <c r="O194" s="8"/>
      <c r="P194" s="8"/>
      <c r="Q194" s="8"/>
      <c r="R194" s="8"/>
      <c r="S194" s="8"/>
      <c r="T194" s="8"/>
      <c r="U194" s="8"/>
      <c r="V194" s="8"/>
      <c r="W194" s="8"/>
      <c r="X194" s="8"/>
      <c r="Y194" s="8"/>
      <c r="Z194" s="8"/>
    </row>
    <row r="195" spans="1:26" ht="12.75" customHeight="1">
      <c r="A195" s="8"/>
      <c r="B195" s="8"/>
      <c r="C195" s="77"/>
      <c r="D195" s="917"/>
      <c r="E195" s="8"/>
      <c r="F195" s="8"/>
      <c r="G195" s="8"/>
      <c r="H195" s="8"/>
      <c r="I195" s="917"/>
      <c r="J195" s="917"/>
      <c r="K195" s="8"/>
      <c r="L195" s="8"/>
      <c r="M195" s="8"/>
      <c r="N195" s="8"/>
      <c r="O195" s="8"/>
      <c r="P195" s="8"/>
      <c r="Q195" s="8"/>
      <c r="R195" s="8"/>
      <c r="S195" s="8"/>
      <c r="T195" s="8"/>
      <c r="U195" s="8"/>
      <c r="V195" s="8"/>
      <c r="W195" s="8"/>
      <c r="X195" s="8"/>
      <c r="Y195" s="8"/>
      <c r="Z195" s="8"/>
    </row>
    <row r="196" spans="1:26" ht="12.75" customHeight="1">
      <c r="A196" s="8"/>
      <c r="B196" s="8"/>
      <c r="C196" s="77"/>
      <c r="D196" s="917"/>
      <c r="E196" s="8"/>
      <c r="F196" s="8"/>
      <c r="G196" s="8"/>
      <c r="H196" s="8"/>
      <c r="I196" s="917"/>
      <c r="J196" s="917"/>
      <c r="K196" s="8"/>
      <c r="L196" s="8"/>
      <c r="M196" s="8"/>
      <c r="N196" s="8"/>
      <c r="O196" s="8"/>
      <c r="P196" s="8"/>
      <c r="Q196" s="8"/>
      <c r="R196" s="8"/>
      <c r="S196" s="8"/>
      <c r="T196" s="8"/>
      <c r="U196" s="8"/>
      <c r="V196" s="8"/>
      <c r="W196" s="8"/>
      <c r="X196" s="8"/>
      <c r="Y196" s="8"/>
      <c r="Z196" s="8"/>
    </row>
    <row r="197" spans="1:26" ht="12.75" customHeight="1">
      <c r="A197" s="8"/>
      <c r="B197" s="8"/>
      <c r="C197" s="77"/>
      <c r="D197" s="917"/>
      <c r="E197" s="8"/>
      <c r="F197" s="8"/>
      <c r="G197" s="8"/>
      <c r="H197" s="8"/>
      <c r="I197" s="917"/>
      <c r="J197" s="917"/>
      <c r="K197" s="8"/>
      <c r="L197" s="8"/>
      <c r="M197" s="8"/>
      <c r="N197" s="8"/>
      <c r="O197" s="8"/>
      <c r="P197" s="8"/>
      <c r="Q197" s="8"/>
      <c r="R197" s="8"/>
      <c r="S197" s="8"/>
      <c r="T197" s="8"/>
      <c r="U197" s="8"/>
      <c r="V197" s="8"/>
      <c r="W197" s="8"/>
      <c r="X197" s="8"/>
      <c r="Y197" s="8"/>
      <c r="Z197" s="8"/>
    </row>
    <row r="198" spans="1:26" ht="12.75" customHeight="1">
      <c r="A198" s="8"/>
      <c r="B198" s="8"/>
      <c r="C198" s="77"/>
      <c r="D198" s="917"/>
      <c r="E198" s="8"/>
      <c r="F198" s="8"/>
      <c r="G198" s="8"/>
      <c r="H198" s="8"/>
      <c r="I198" s="917"/>
      <c r="J198" s="917"/>
      <c r="K198" s="8"/>
      <c r="L198" s="8"/>
      <c r="M198" s="8"/>
      <c r="N198" s="8"/>
      <c r="O198" s="8"/>
      <c r="P198" s="8"/>
      <c r="Q198" s="8"/>
      <c r="R198" s="8"/>
      <c r="S198" s="8"/>
      <c r="T198" s="8"/>
      <c r="U198" s="8"/>
      <c r="V198" s="8"/>
      <c r="W198" s="8"/>
      <c r="X198" s="8"/>
      <c r="Y198" s="8"/>
      <c r="Z198" s="8"/>
    </row>
    <row r="199" spans="1:26" ht="12.75" customHeight="1">
      <c r="A199" s="8"/>
      <c r="B199" s="8"/>
      <c r="C199" s="77"/>
      <c r="D199" s="917"/>
      <c r="E199" s="8"/>
      <c r="F199" s="8"/>
      <c r="G199" s="8"/>
      <c r="H199" s="8"/>
      <c r="I199" s="917"/>
      <c r="J199" s="917"/>
      <c r="K199" s="8"/>
      <c r="L199" s="8"/>
      <c r="M199" s="8"/>
      <c r="N199" s="8"/>
      <c r="O199" s="8"/>
      <c r="P199" s="8"/>
      <c r="Q199" s="8"/>
      <c r="R199" s="8"/>
      <c r="S199" s="8"/>
      <c r="T199" s="8"/>
      <c r="U199" s="8"/>
      <c r="V199" s="8"/>
      <c r="W199" s="8"/>
      <c r="X199" s="8"/>
      <c r="Y199" s="8"/>
      <c r="Z199" s="8"/>
    </row>
    <row r="200" spans="1:26" ht="12.75" customHeight="1">
      <c r="A200" s="8"/>
      <c r="B200" s="8"/>
      <c r="C200" s="77"/>
      <c r="D200" s="917"/>
      <c r="E200" s="8"/>
      <c r="F200" s="8"/>
      <c r="G200" s="8"/>
      <c r="H200" s="8"/>
      <c r="I200" s="917"/>
      <c r="J200" s="917"/>
      <c r="K200" s="8"/>
      <c r="L200" s="8"/>
      <c r="M200" s="8"/>
      <c r="N200" s="8"/>
      <c r="O200" s="8"/>
      <c r="P200" s="8"/>
      <c r="Q200" s="8"/>
      <c r="R200" s="8"/>
      <c r="S200" s="8"/>
      <c r="T200" s="8"/>
      <c r="U200" s="8"/>
      <c r="V200" s="8"/>
      <c r="W200" s="8"/>
      <c r="X200" s="8"/>
      <c r="Y200" s="8"/>
      <c r="Z200" s="8"/>
    </row>
    <row r="201" spans="1:26" ht="12.75" customHeight="1">
      <c r="A201" s="8"/>
      <c r="B201" s="8"/>
      <c r="C201" s="77"/>
      <c r="D201" s="917"/>
      <c r="E201" s="8"/>
      <c r="F201" s="8"/>
      <c r="G201" s="8"/>
      <c r="H201" s="8"/>
      <c r="I201" s="917"/>
      <c r="J201" s="917"/>
      <c r="K201" s="8"/>
      <c r="L201" s="8"/>
      <c r="M201" s="8"/>
      <c r="N201" s="8"/>
      <c r="O201" s="8"/>
      <c r="P201" s="8"/>
      <c r="Q201" s="8"/>
      <c r="R201" s="8"/>
      <c r="S201" s="8"/>
      <c r="T201" s="8"/>
      <c r="U201" s="8"/>
      <c r="V201" s="8"/>
      <c r="W201" s="8"/>
      <c r="X201" s="8"/>
      <c r="Y201" s="8"/>
      <c r="Z201" s="8"/>
    </row>
    <row r="202" spans="1:26" ht="12.75" customHeight="1">
      <c r="A202" s="8"/>
      <c r="B202" s="8"/>
      <c r="C202" s="77"/>
      <c r="D202" s="917"/>
      <c r="E202" s="8"/>
      <c r="F202" s="8"/>
      <c r="G202" s="8"/>
      <c r="H202" s="8"/>
      <c r="I202" s="917"/>
      <c r="J202" s="917"/>
      <c r="K202" s="8"/>
      <c r="L202" s="8"/>
      <c r="M202" s="8"/>
      <c r="N202" s="8"/>
      <c r="O202" s="8"/>
      <c r="P202" s="8"/>
      <c r="Q202" s="8"/>
      <c r="R202" s="8"/>
      <c r="S202" s="8"/>
      <c r="T202" s="8"/>
      <c r="U202" s="8"/>
      <c r="V202" s="8"/>
      <c r="W202" s="8"/>
      <c r="X202" s="8"/>
      <c r="Y202" s="8"/>
      <c r="Z202" s="8"/>
    </row>
    <row r="203" spans="1:26" ht="12.75" customHeight="1">
      <c r="A203" s="8"/>
      <c r="B203" s="8"/>
      <c r="C203" s="77"/>
      <c r="D203" s="917"/>
      <c r="E203" s="8"/>
      <c r="F203" s="8"/>
      <c r="G203" s="8"/>
      <c r="H203" s="8"/>
      <c r="I203" s="917"/>
      <c r="J203" s="917"/>
      <c r="K203" s="8"/>
      <c r="L203" s="8"/>
      <c r="M203" s="8"/>
      <c r="N203" s="8"/>
      <c r="O203" s="8"/>
      <c r="P203" s="8"/>
      <c r="Q203" s="8"/>
      <c r="R203" s="8"/>
      <c r="S203" s="8"/>
      <c r="T203" s="8"/>
      <c r="U203" s="8"/>
      <c r="V203" s="8"/>
      <c r="W203" s="8"/>
      <c r="X203" s="8"/>
      <c r="Y203" s="8"/>
      <c r="Z203" s="8"/>
    </row>
    <row r="204" spans="1:26" ht="12.75" customHeight="1">
      <c r="A204" s="8"/>
      <c r="B204" s="8"/>
      <c r="C204" s="77"/>
      <c r="D204" s="917"/>
      <c r="E204" s="8"/>
      <c r="F204" s="8"/>
      <c r="G204" s="8"/>
      <c r="H204" s="8"/>
      <c r="I204" s="917"/>
      <c r="J204" s="917"/>
      <c r="K204" s="8"/>
      <c r="L204" s="8"/>
      <c r="M204" s="8"/>
      <c r="N204" s="8"/>
      <c r="O204" s="8"/>
      <c r="P204" s="8"/>
      <c r="Q204" s="8"/>
      <c r="R204" s="8"/>
      <c r="S204" s="8"/>
      <c r="T204" s="8"/>
      <c r="U204" s="8"/>
      <c r="V204" s="8"/>
      <c r="W204" s="8"/>
      <c r="X204" s="8"/>
      <c r="Y204" s="8"/>
      <c r="Z204" s="8"/>
    </row>
    <row r="205" spans="1:26" ht="12.75" customHeight="1">
      <c r="A205" s="8"/>
      <c r="B205" s="8"/>
      <c r="C205" s="77"/>
      <c r="D205" s="917"/>
      <c r="E205" s="8"/>
      <c r="F205" s="8"/>
      <c r="G205" s="8"/>
      <c r="H205" s="8"/>
      <c r="I205" s="917"/>
      <c r="J205" s="917"/>
      <c r="K205" s="8"/>
      <c r="L205" s="8"/>
      <c r="M205" s="8"/>
      <c r="N205" s="8"/>
      <c r="O205" s="8"/>
      <c r="P205" s="8"/>
      <c r="Q205" s="8"/>
      <c r="R205" s="8"/>
      <c r="S205" s="8"/>
      <c r="T205" s="8"/>
      <c r="U205" s="8"/>
      <c r="V205" s="8"/>
      <c r="W205" s="8"/>
      <c r="X205" s="8"/>
      <c r="Y205" s="8"/>
      <c r="Z205" s="8"/>
    </row>
    <row r="206" spans="1:26" ht="12.75" customHeight="1">
      <c r="A206" s="8"/>
      <c r="B206" s="8"/>
      <c r="C206" s="77"/>
      <c r="D206" s="917"/>
      <c r="E206" s="8"/>
      <c r="F206" s="8"/>
      <c r="G206" s="8"/>
      <c r="H206" s="8"/>
      <c r="I206" s="917"/>
      <c r="J206" s="917"/>
      <c r="K206" s="8"/>
      <c r="L206" s="8"/>
      <c r="M206" s="8"/>
      <c r="N206" s="8"/>
      <c r="O206" s="8"/>
      <c r="P206" s="8"/>
      <c r="Q206" s="8"/>
      <c r="R206" s="8"/>
      <c r="S206" s="8"/>
      <c r="T206" s="8"/>
      <c r="U206" s="8"/>
      <c r="V206" s="8"/>
      <c r="W206" s="8"/>
      <c r="X206" s="8"/>
      <c r="Y206" s="8"/>
      <c r="Z206" s="8"/>
    </row>
    <row r="207" spans="1:26" ht="12.75" customHeight="1">
      <c r="A207" s="8"/>
      <c r="B207" s="8"/>
      <c r="C207" s="77"/>
      <c r="D207" s="917"/>
      <c r="E207" s="8"/>
      <c r="F207" s="8"/>
      <c r="G207" s="8"/>
      <c r="H207" s="8"/>
      <c r="I207" s="917"/>
      <c r="J207" s="917"/>
      <c r="K207" s="8"/>
      <c r="L207" s="8"/>
      <c r="M207" s="8"/>
      <c r="N207" s="8"/>
      <c r="O207" s="8"/>
      <c r="P207" s="8"/>
      <c r="Q207" s="8"/>
      <c r="R207" s="8"/>
      <c r="S207" s="8"/>
      <c r="T207" s="8"/>
      <c r="U207" s="8"/>
      <c r="V207" s="8"/>
      <c r="W207" s="8"/>
      <c r="X207" s="8"/>
      <c r="Y207" s="8"/>
      <c r="Z207" s="8"/>
    </row>
    <row r="208" spans="1:26" ht="12.75" customHeight="1">
      <c r="A208" s="8"/>
      <c r="B208" s="8"/>
      <c r="C208" s="77"/>
      <c r="D208" s="917"/>
      <c r="E208" s="8"/>
      <c r="F208" s="8"/>
      <c r="G208" s="8"/>
      <c r="H208" s="8"/>
      <c r="I208" s="917"/>
      <c r="J208" s="917"/>
      <c r="K208" s="8"/>
      <c r="L208" s="8"/>
      <c r="M208" s="8"/>
      <c r="N208" s="8"/>
      <c r="O208" s="8"/>
      <c r="P208" s="8"/>
      <c r="Q208" s="8"/>
      <c r="R208" s="8"/>
      <c r="S208" s="8"/>
      <c r="T208" s="8"/>
      <c r="U208" s="8"/>
      <c r="V208" s="8"/>
      <c r="W208" s="8"/>
      <c r="X208" s="8"/>
      <c r="Y208" s="8"/>
      <c r="Z208" s="8"/>
    </row>
    <row r="209" spans="1:26" ht="12.75" customHeight="1">
      <c r="A209" s="8"/>
      <c r="B209" s="8"/>
      <c r="C209" s="77"/>
      <c r="D209" s="917"/>
      <c r="E209" s="8"/>
      <c r="F209" s="8"/>
      <c r="G209" s="8"/>
      <c r="H209" s="8"/>
      <c r="I209" s="917"/>
      <c r="J209" s="917"/>
      <c r="K209" s="8"/>
      <c r="L209" s="8"/>
      <c r="M209" s="8"/>
      <c r="N209" s="8"/>
      <c r="O209" s="8"/>
      <c r="P209" s="8"/>
      <c r="Q209" s="8"/>
      <c r="R209" s="8"/>
      <c r="S209" s="8"/>
      <c r="T209" s="8"/>
      <c r="U209" s="8"/>
      <c r="V209" s="8"/>
      <c r="W209" s="8"/>
      <c r="X209" s="8"/>
      <c r="Y209" s="8"/>
      <c r="Z209" s="8"/>
    </row>
    <row r="210" spans="1:26" ht="12.75" customHeight="1">
      <c r="A210" s="8"/>
      <c r="B210" s="8"/>
      <c r="C210" s="77"/>
      <c r="D210" s="917"/>
      <c r="E210" s="8"/>
      <c r="F210" s="8"/>
      <c r="G210" s="8"/>
      <c r="H210" s="8"/>
      <c r="I210" s="917"/>
      <c r="J210" s="917"/>
      <c r="K210" s="8"/>
      <c r="L210" s="8"/>
      <c r="M210" s="8"/>
      <c r="N210" s="8"/>
      <c r="O210" s="8"/>
      <c r="P210" s="8"/>
      <c r="Q210" s="8"/>
      <c r="R210" s="8"/>
      <c r="S210" s="8"/>
      <c r="T210" s="8"/>
      <c r="U210" s="8"/>
      <c r="V210" s="8"/>
      <c r="W210" s="8"/>
      <c r="X210" s="8"/>
      <c r="Y210" s="8"/>
      <c r="Z210" s="8"/>
    </row>
    <row r="211" spans="1:26" ht="12.75" customHeight="1">
      <c r="A211" s="8"/>
      <c r="B211" s="8"/>
      <c r="C211" s="77"/>
      <c r="D211" s="917"/>
      <c r="E211" s="8"/>
      <c r="F211" s="8"/>
      <c r="G211" s="8"/>
      <c r="H211" s="8"/>
      <c r="I211" s="917"/>
      <c r="J211" s="917"/>
      <c r="K211" s="8"/>
      <c r="L211" s="8"/>
      <c r="M211" s="8"/>
      <c r="N211" s="8"/>
      <c r="O211" s="8"/>
      <c r="P211" s="8"/>
      <c r="Q211" s="8"/>
      <c r="R211" s="8"/>
      <c r="S211" s="8"/>
      <c r="T211" s="8"/>
      <c r="U211" s="8"/>
      <c r="V211" s="8"/>
      <c r="W211" s="8"/>
      <c r="X211" s="8"/>
      <c r="Y211" s="8"/>
      <c r="Z211" s="8"/>
    </row>
    <row r="212" spans="1:26" ht="12.75" customHeight="1">
      <c r="A212" s="8"/>
      <c r="B212" s="8"/>
      <c r="C212" s="77"/>
      <c r="D212" s="917"/>
      <c r="E212" s="8"/>
      <c r="F212" s="8"/>
      <c r="G212" s="8"/>
      <c r="H212" s="8"/>
      <c r="I212" s="917"/>
      <c r="J212" s="917"/>
      <c r="K212" s="8"/>
      <c r="L212" s="8"/>
      <c r="M212" s="8"/>
      <c r="N212" s="8"/>
      <c r="O212" s="8"/>
      <c r="P212" s="8"/>
      <c r="Q212" s="8"/>
      <c r="R212" s="8"/>
      <c r="S212" s="8"/>
      <c r="T212" s="8"/>
      <c r="U212" s="8"/>
      <c r="V212" s="8"/>
      <c r="W212" s="8"/>
      <c r="X212" s="8"/>
      <c r="Y212" s="8"/>
      <c r="Z212" s="8"/>
    </row>
    <row r="213" spans="1:26" ht="12.75" customHeight="1">
      <c r="A213" s="8"/>
      <c r="B213" s="8"/>
      <c r="C213" s="77"/>
      <c r="D213" s="917"/>
      <c r="E213" s="8"/>
      <c r="F213" s="8"/>
      <c r="G213" s="8"/>
      <c r="H213" s="8"/>
      <c r="I213" s="917"/>
      <c r="J213" s="917"/>
      <c r="K213" s="8"/>
      <c r="L213" s="8"/>
      <c r="M213" s="8"/>
      <c r="N213" s="8"/>
      <c r="O213" s="8"/>
      <c r="P213" s="8"/>
      <c r="Q213" s="8"/>
      <c r="R213" s="8"/>
      <c r="S213" s="8"/>
      <c r="T213" s="8"/>
      <c r="U213" s="8"/>
      <c r="V213" s="8"/>
      <c r="W213" s="8"/>
      <c r="X213" s="8"/>
      <c r="Y213" s="8"/>
      <c r="Z213" s="8"/>
    </row>
    <row r="214" spans="1:26" ht="12.75" customHeight="1">
      <c r="A214" s="8"/>
      <c r="B214" s="8"/>
      <c r="C214" s="77"/>
      <c r="D214" s="917"/>
      <c r="E214" s="8"/>
      <c r="F214" s="8"/>
      <c r="G214" s="8"/>
      <c r="H214" s="8"/>
      <c r="I214" s="917"/>
      <c r="J214" s="917"/>
      <c r="K214" s="8"/>
      <c r="L214" s="8"/>
      <c r="M214" s="8"/>
      <c r="N214" s="8"/>
      <c r="O214" s="8"/>
      <c r="P214" s="8"/>
      <c r="Q214" s="8"/>
      <c r="R214" s="8"/>
      <c r="S214" s="8"/>
      <c r="T214" s="8"/>
      <c r="U214" s="8"/>
      <c r="V214" s="8"/>
      <c r="W214" s="8"/>
      <c r="X214" s="8"/>
      <c r="Y214" s="8"/>
      <c r="Z214" s="8"/>
    </row>
    <row r="215" spans="1:26" ht="12.75" customHeight="1">
      <c r="A215" s="8"/>
      <c r="B215" s="8"/>
      <c r="C215" s="77"/>
      <c r="D215" s="917"/>
      <c r="E215" s="8"/>
      <c r="F215" s="8"/>
      <c r="G215" s="8"/>
      <c r="H215" s="8"/>
      <c r="I215" s="917"/>
      <c r="J215" s="917"/>
      <c r="K215" s="8"/>
      <c r="L215" s="8"/>
      <c r="M215" s="8"/>
      <c r="N215" s="8"/>
      <c r="O215" s="8"/>
      <c r="P215" s="8"/>
      <c r="Q215" s="8"/>
      <c r="R215" s="8"/>
      <c r="S215" s="8"/>
      <c r="T215" s="8"/>
      <c r="U215" s="8"/>
      <c r="V215" s="8"/>
      <c r="W215" s="8"/>
      <c r="X215" s="8"/>
      <c r="Y215" s="8"/>
      <c r="Z215" s="8"/>
    </row>
    <row r="216" spans="1:26" ht="12.75" customHeight="1">
      <c r="A216" s="8"/>
      <c r="B216" s="8"/>
      <c r="C216" s="77"/>
      <c r="D216" s="917"/>
      <c r="E216" s="8"/>
      <c r="F216" s="8"/>
      <c r="G216" s="8"/>
      <c r="H216" s="8"/>
      <c r="I216" s="917"/>
      <c r="J216" s="917"/>
      <c r="K216" s="8"/>
      <c r="L216" s="8"/>
      <c r="M216" s="8"/>
      <c r="N216" s="8"/>
      <c r="O216" s="8"/>
      <c r="P216" s="8"/>
      <c r="Q216" s="8"/>
      <c r="R216" s="8"/>
      <c r="S216" s="8"/>
      <c r="T216" s="8"/>
      <c r="U216" s="8"/>
      <c r="V216" s="8"/>
      <c r="W216" s="8"/>
      <c r="X216" s="8"/>
      <c r="Y216" s="8"/>
      <c r="Z216" s="8"/>
    </row>
    <row r="217" spans="1:26" ht="12.75" customHeight="1">
      <c r="A217" s="8"/>
      <c r="B217" s="8"/>
      <c r="C217" s="77"/>
      <c r="D217" s="917"/>
      <c r="E217" s="8"/>
      <c r="F217" s="8"/>
      <c r="G217" s="8"/>
      <c r="H217" s="8"/>
      <c r="I217" s="917"/>
      <c r="J217" s="917"/>
      <c r="K217" s="8"/>
      <c r="L217" s="8"/>
      <c r="M217" s="8"/>
      <c r="N217" s="8"/>
      <c r="O217" s="8"/>
      <c r="P217" s="8"/>
      <c r="Q217" s="8"/>
      <c r="R217" s="8"/>
      <c r="S217" s="8"/>
      <c r="T217" s="8"/>
      <c r="U217" s="8"/>
      <c r="V217" s="8"/>
      <c r="W217" s="8"/>
      <c r="X217" s="8"/>
      <c r="Y217" s="8"/>
      <c r="Z217" s="8"/>
    </row>
    <row r="218" spans="1:26" ht="12.75" customHeight="1">
      <c r="A218" s="8"/>
      <c r="B218" s="8"/>
      <c r="C218" s="77"/>
      <c r="D218" s="917"/>
      <c r="E218" s="8"/>
      <c r="F218" s="8"/>
      <c r="G218" s="8"/>
      <c r="H218" s="8"/>
      <c r="I218" s="917"/>
      <c r="J218" s="917"/>
      <c r="K218" s="8"/>
      <c r="L218" s="8"/>
      <c r="M218" s="8"/>
      <c r="N218" s="8"/>
      <c r="O218" s="8"/>
      <c r="P218" s="8"/>
      <c r="Q218" s="8"/>
      <c r="R218" s="8"/>
      <c r="S218" s="8"/>
      <c r="T218" s="8"/>
      <c r="U218" s="8"/>
      <c r="V218" s="8"/>
      <c r="W218" s="8"/>
      <c r="X218" s="8"/>
      <c r="Y218" s="8"/>
      <c r="Z218" s="8"/>
    </row>
    <row r="219" spans="1:26" ht="12.75" customHeight="1">
      <c r="A219" s="8"/>
      <c r="B219" s="8"/>
      <c r="C219" s="77"/>
      <c r="D219" s="917"/>
      <c r="E219" s="8"/>
      <c r="F219" s="8"/>
      <c r="G219" s="8"/>
      <c r="H219" s="8"/>
      <c r="I219" s="917"/>
      <c r="J219" s="917"/>
      <c r="K219" s="8"/>
      <c r="L219" s="8"/>
      <c r="M219" s="8"/>
      <c r="N219" s="8"/>
      <c r="O219" s="8"/>
      <c r="P219" s="8"/>
      <c r="Q219" s="8"/>
      <c r="R219" s="8"/>
      <c r="S219" s="8"/>
      <c r="T219" s="8"/>
      <c r="U219" s="8"/>
      <c r="V219" s="8"/>
      <c r="W219" s="8"/>
      <c r="X219" s="8"/>
      <c r="Y219" s="8"/>
      <c r="Z219" s="8"/>
    </row>
    <row r="220" spans="1:26" ht="12.75" customHeight="1">
      <c r="A220" s="8"/>
      <c r="B220" s="8"/>
      <c r="C220" s="77"/>
      <c r="D220" s="917"/>
      <c r="E220" s="8"/>
      <c r="F220" s="8"/>
      <c r="G220" s="8"/>
      <c r="H220" s="8"/>
      <c r="I220" s="917"/>
      <c r="J220" s="917"/>
      <c r="K220" s="8"/>
      <c r="L220" s="8"/>
      <c r="M220" s="8"/>
      <c r="N220" s="8"/>
      <c r="O220" s="8"/>
      <c r="P220" s="8"/>
      <c r="Q220" s="8"/>
      <c r="R220" s="8"/>
      <c r="S220" s="8"/>
      <c r="T220" s="8"/>
      <c r="U220" s="8"/>
      <c r="V220" s="8"/>
      <c r="W220" s="8"/>
      <c r="X220" s="8"/>
      <c r="Y220" s="8"/>
      <c r="Z220" s="8"/>
    </row>
    <row r="221" spans="1:26" ht="12.75" customHeight="1">
      <c r="A221" s="8"/>
      <c r="B221" s="8"/>
      <c r="C221" s="77"/>
      <c r="D221" s="917"/>
      <c r="E221" s="8"/>
      <c r="F221" s="8"/>
      <c r="G221" s="8"/>
      <c r="H221" s="8"/>
      <c r="I221" s="917"/>
      <c r="J221" s="917"/>
      <c r="K221" s="8"/>
      <c r="L221" s="8"/>
      <c r="M221" s="8"/>
      <c r="N221" s="8"/>
      <c r="O221" s="8"/>
      <c r="P221" s="8"/>
      <c r="Q221" s="8"/>
      <c r="R221" s="8"/>
      <c r="S221" s="8"/>
      <c r="T221" s="8"/>
      <c r="U221" s="8"/>
      <c r="V221" s="8"/>
      <c r="W221" s="8"/>
      <c r="X221" s="8"/>
      <c r="Y221" s="8"/>
      <c r="Z221" s="8"/>
    </row>
    <row r="222" spans="1:26" ht="12.75" customHeight="1">
      <c r="A222" s="8"/>
      <c r="B222" s="8"/>
      <c r="C222" s="77"/>
      <c r="D222" s="917"/>
      <c r="E222" s="8"/>
      <c r="F222" s="8"/>
      <c r="G222" s="8"/>
      <c r="H222" s="8"/>
      <c r="I222" s="917"/>
      <c r="J222" s="917"/>
      <c r="K222" s="8"/>
      <c r="L222" s="8"/>
      <c r="M222" s="8"/>
      <c r="N222" s="8"/>
      <c r="O222" s="8"/>
      <c r="P222" s="8"/>
      <c r="Q222" s="8"/>
      <c r="R222" s="8"/>
      <c r="S222" s="8"/>
      <c r="T222" s="8"/>
      <c r="U222" s="8"/>
      <c r="V222" s="8"/>
      <c r="W222" s="8"/>
      <c r="X222" s="8"/>
      <c r="Y222" s="8"/>
      <c r="Z222" s="8"/>
    </row>
    <row r="223" spans="1:26" ht="12.75" customHeight="1">
      <c r="A223" s="8"/>
      <c r="B223" s="8"/>
      <c r="C223" s="77"/>
      <c r="D223" s="917"/>
      <c r="E223" s="8"/>
      <c r="F223" s="8"/>
      <c r="G223" s="8"/>
      <c r="H223" s="8"/>
      <c r="I223" s="917"/>
      <c r="J223" s="917"/>
      <c r="K223" s="8"/>
      <c r="L223" s="8"/>
      <c r="M223" s="8"/>
      <c r="N223" s="8"/>
      <c r="O223" s="8"/>
      <c r="P223" s="8"/>
      <c r="Q223" s="8"/>
      <c r="R223" s="8"/>
      <c r="S223" s="8"/>
      <c r="T223" s="8"/>
      <c r="U223" s="8"/>
      <c r="V223" s="8"/>
      <c r="W223" s="8"/>
      <c r="X223" s="8"/>
      <c r="Y223" s="8"/>
      <c r="Z223" s="8"/>
    </row>
    <row r="224" spans="1:26" ht="12.75" customHeight="1">
      <c r="A224" s="8"/>
      <c r="B224" s="8"/>
      <c r="C224" s="77"/>
      <c r="D224" s="917"/>
      <c r="E224" s="8"/>
      <c r="F224" s="8"/>
      <c r="G224" s="8"/>
      <c r="H224" s="8"/>
      <c r="I224" s="917"/>
      <c r="J224" s="917"/>
      <c r="K224" s="8"/>
      <c r="L224" s="8"/>
      <c r="M224" s="8"/>
      <c r="N224" s="8"/>
      <c r="O224" s="8"/>
      <c r="P224" s="8"/>
      <c r="Q224" s="8"/>
      <c r="R224" s="8"/>
      <c r="S224" s="8"/>
      <c r="T224" s="8"/>
      <c r="U224" s="8"/>
      <c r="V224" s="8"/>
      <c r="W224" s="8"/>
      <c r="X224" s="8"/>
      <c r="Y224" s="8"/>
      <c r="Z224" s="8"/>
    </row>
    <row r="225" spans="1:26" ht="12.75" customHeight="1">
      <c r="A225" s="8"/>
      <c r="B225" s="8"/>
      <c r="C225" s="77"/>
      <c r="D225" s="917"/>
      <c r="E225" s="8"/>
      <c r="F225" s="8"/>
      <c r="G225" s="8"/>
      <c r="H225" s="8"/>
      <c r="I225" s="917"/>
      <c r="J225" s="917"/>
      <c r="K225" s="8"/>
      <c r="L225" s="8"/>
      <c r="M225" s="8"/>
      <c r="N225" s="8"/>
      <c r="O225" s="8"/>
      <c r="P225" s="8"/>
      <c r="Q225" s="8"/>
      <c r="R225" s="8"/>
      <c r="S225" s="8"/>
      <c r="T225" s="8"/>
      <c r="U225" s="8"/>
      <c r="V225" s="8"/>
      <c r="W225" s="8"/>
      <c r="X225" s="8"/>
      <c r="Y225" s="8"/>
      <c r="Z225" s="8"/>
    </row>
    <row r="226" spans="1:26" ht="12.75" customHeight="1">
      <c r="A226" s="8"/>
      <c r="B226" s="8"/>
      <c r="C226" s="77"/>
      <c r="D226" s="917"/>
      <c r="E226" s="8"/>
      <c r="F226" s="8"/>
      <c r="G226" s="8"/>
      <c r="H226" s="8"/>
      <c r="I226" s="917"/>
      <c r="J226" s="917"/>
      <c r="K226" s="8"/>
      <c r="L226" s="8"/>
      <c r="M226" s="8"/>
      <c r="N226" s="8"/>
      <c r="O226" s="8"/>
      <c r="P226" s="8"/>
      <c r="Q226" s="8"/>
      <c r="R226" s="8"/>
      <c r="S226" s="8"/>
      <c r="T226" s="8"/>
      <c r="U226" s="8"/>
      <c r="V226" s="8"/>
      <c r="W226" s="8"/>
      <c r="X226" s="8"/>
      <c r="Y226" s="8"/>
      <c r="Z226" s="8"/>
    </row>
    <row r="227" spans="1:26" ht="12.75" customHeight="1">
      <c r="A227" s="8"/>
      <c r="B227" s="8"/>
      <c r="C227" s="77"/>
      <c r="D227" s="917"/>
      <c r="E227" s="8"/>
      <c r="F227" s="8"/>
      <c r="G227" s="8"/>
      <c r="H227" s="8"/>
      <c r="I227" s="917"/>
      <c r="J227" s="917"/>
      <c r="K227" s="8"/>
      <c r="L227" s="8"/>
      <c r="M227" s="8"/>
      <c r="N227" s="8"/>
      <c r="O227" s="8"/>
      <c r="P227" s="8"/>
      <c r="Q227" s="8"/>
      <c r="R227" s="8"/>
      <c r="S227" s="8"/>
      <c r="T227" s="8"/>
      <c r="U227" s="8"/>
      <c r="V227" s="8"/>
      <c r="W227" s="8"/>
      <c r="X227" s="8"/>
      <c r="Y227" s="8"/>
      <c r="Z227" s="8"/>
    </row>
    <row r="228" spans="1:26" ht="12.75" customHeight="1">
      <c r="A228" s="8"/>
      <c r="B228" s="8"/>
      <c r="C228" s="77"/>
      <c r="D228" s="917"/>
      <c r="E228" s="8"/>
      <c r="F228" s="8"/>
      <c r="G228" s="8"/>
      <c r="H228" s="8"/>
      <c r="I228" s="917"/>
      <c r="J228" s="917"/>
      <c r="K228" s="8"/>
      <c r="L228" s="8"/>
      <c r="M228" s="8"/>
      <c r="N228" s="8"/>
      <c r="O228" s="8"/>
      <c r="P228" s="8"/>
      <c r="Q228" s="8"/>
      <c r="R228" s="8"/>
      <c r="S228" s="8"/>
      <c r="T228" s="8"/>
      <c r="U228" s="8"/>
      <c r="V228" s="8"/>
      <c r="W228" s="8"/>
      <c r="X228" s="8"/>
      <c r="Y228" s="8"/>
      <c r="Z228" s="8"/>
    </row>
    <row r="229" spans="1:26" ht="12.75" customHeight="1">
      <c r="A229" s="8"/>
      <c r="B229" s="8"/>
      <c r="C229" s="77"/>
      <c r="D229" s="917"/>
      <c r="E229" s="8"/>
      <c r="F229" s="8"/>
      <c r="G229" s="8"/>
      <c r="H229" s="8"/>
      <c r="I229" s="917"/>
      <c r="J229" s="917"/>
      <c r="K229" s="8"/>
      <c r="L229" s="8"/>
      <c r="M229" s="8"/>
      <c r="N229" s="8"/>
      <c r="O229" s="8"/>
      <c r="P229" s="8"/>
      <c r="Q229" s="8"/>
      <c r="R229" s="8"/>
      <c r="S229" s="8"/>
      <c r="T229" s="8"/>
      <c r="U229" s="8"/>
      <c r="V229" s="8"/>
      <c r="W229" s="8"/>
      <c r="X229" s="8"/>
      <c r="Y229" s="8"/>
      <c r="Z229" s="8"/>
    </row>
    <row r="230" spans="1:26" ht="12.75" customHeight="1">
      <c r="A230" s="8"/>
      <c r="B230" s="8"/>
      <c r="C230" s="77"/>
      <c r="D230" s="917"/>
      <c r="E230" s="8"/>
      <c r="F230" s="8"/>
      <c r="G230" s="8"/>
      <c r="H230" s="8"/>
      <c r="I230" s="917"/>
      <c r="J230" s="917"/>
      <c r="K230" s="8"/>
      <c r="L230" s="8"/>
      <c r="M230" s="8"/>
      <c r="N230" s="8"/>
      <c r="O230" s="8"/>
      <c r="P230" s="8"/>
      <c r="Q230" s="8"/>
      <c r="R230" s="8"/>
      <c r="S230" s="8"/>
      <c r="T230" s="8"/>
      <c r="U230" s="8"/>
      <c r="V230" s="8"/>
      <c r="W230" s="8"/>
      <c r="X230" s="8"/>
      <c r="Y230" s="8"/>
      <c r="Z230" s="8"/>
    </row>
    <row r="231" spans="1:26" ht="12.75" customHeight="1">
      <c r="A231" s="8"/>
      <c r="B231" s="8"/>
      <c r="C231" s="77"/>
      <c r="D231" s="917"/>
      <c r="E231" s="8"/>
      <c r="F231" s="8"/>
      <c r="G231" s="8"/>
      <c r="H231" s="8"/>
      <c r="I231" s="917"/>
      <c r="J231" s="917"/>
      <c r="K231" s="8"/>
      <c r="L231" s="8"/>
      <c r="M231" s="8"/>
      <c r="N231" s="8"/>
      <c r="O231" s="8"/>
      <c r="P231" s="8"/>
      <c r="Q231" s="8"/>
      <c r="R231" s="8"/>
      <c r="S231" s="8"/>
      <c r="T231" s="8"/>
      <c r="U231" s="8"/>
      <c r="V231" s="8"/>
      <c r="W231" s="8"/>
      <c r="X231" s="8"/>
      <c r="Y231" s="8"/>
      <c r="Z231" s="8"/>
    </row>
    <row r="232" spans="1:26" ht="12.75" customHeight="1">
      <c r="A232" s="8"/>
      <c r="B232" s="8"/>
      <c r="C232" s="77"/>
      <c r="D232" s="917"/>
      <c r="E232" s="8"/>
      <c r="F232" s="8"/>
      <c r="G232" s="8"/>
      <c r="H232" s="8"/>
      <c r="I232" s="917"/>
      <c r="J232" s="917"/>
      <c r="K232" s="8"/>
      <c r="L232" s="8"/>
      <c r="M232" s="8"/>
      <c r="N232" s="8"/>
      <c r="O232" s="8"/>
      <c r="P232" s="8"/>
      <c r="Q232" s="8"/>
      <c r="R232" s="8"/>
      <c r="S232" s="8"/>
      <c r="T232" s="8"/>
      <c r="U232" s="8"/>
      <c r="V232" s="8"/>
      <c r="W232" s="8"/>
      <c r="X232" s="8"/>
      <c r="Y232" s="8"/>
      <c r="Z232" s="8"/>
    </row>
    <row r="233" spans="1:26" ht="12.75" customHeight="1">
      <c r="A233" s="8"/>
      <c r="B233" s="8"/>
      <c r="C233" s="77"/>
      <c r="D233" s="917"/>
      <c r="E233" s="8"/>
      <c r="F233" s="8"/>
      <c r="G233" s="8"/>
      <c r="H233" s="8"/>
      <c r="I233" s="917"/>
      <c r="J233" s="917"/>
      <c r="K233" s="8"/>
      <c r="L233" s="8"/>
      <c r="M233" s="8"/>
      <c r="N233" s="8"/>
      <c r="O233" s="8"/>
      <c r="P233" s="8"/>
      <c r="Q233" s="8"/>
      <c r="R233" s="8"/>
      <c r="S233" s="8"/>
      <c r="T233" s="8"/>
      <c r="U233" s="8"/>
      <c r="V233" s="8"/>
      <c r="W233" s="8"/>
      <c r="X233" s="8"/>
      <c r="Y233" s="8"/>
      <c r="Z233" s="8"/>
    </row>
    <row r="234" spans="1:26" ht="12.75" customHeight="1">
      <c r="A234" s="8"/>
      <c r="B234" s="8"/>
      <c r="C234" s="77"/>
      <c r="D234" s="917"/>
      <c r="E234" s="8"/>
      <c r="F234" s="8"/>
      <c r="G234" s="8"/>
      <c r="H234" s="8"/>
      <c r="I234" s="917"/>
      <c r="J234" s="917"/>
      <c r="K234" s="8"/>
      <c r="L234" s="8"/>
      <c r="M234" s="8"/>
      <c r="N234" s="8"/>
      <c r="O234" s="8"/>
      <c r="P234" s="8"/>
      <c r="Q234" s="8"/>
      <c r="R234" s="8"/>
      <c r="S234" s="8"/>
      <c r="T234" s="8"/>
      <c r="U234" s="8"/>
      <c r="V234" s="8"/>
      <c r="W234" s="8"/>
      <c r="X234" s="8"/>
      <c r="Y234" s="8"/>
      <c r="Z234" s="8"/>
    </row>
    <row r="235" spans="1:26" ht="12.75" customHeight="1">
      <c r="A235" s="8"/>
      <c r="B235" s="8"/>
      <c r="C235" s="77"/>
      <c r="D235" s="917"/>
      <c r="E235" s="8"/>
      <c r="F235" s="8"/>
      <c r="G235" s="8"/>
      <c r="H235" s="8"/>
      <c r="I235" s="917"/>
      <c r="J235" s="917"/>
      <c r="K235" s="8"/>
      <c r="L235" s="8"/>
      <c r="M235" s="8"/>
      <c r="N235" s="8"/>
      <c r="O235" s="8"/>
      <c r="P235" s="8"/>
      <c r="Q235" s="8"/>
      <c r="R235" s="8"/>
      <c r="S235" s="8"/>
      <c r="T235" s="8"/>
      <c r="U235" s="8"/>
      <c r="V235" s="8"/>
      <c r="W235" s="8"/>
      <c r="X235" s="8"/>
      <c r="Y235" s="8"/>
      <c r="Z235" s="8"/>
    </row>
    <row r="236" spans="1:26" ht="12.75" customHeight="1">
      <c r="A236" s="8"/>
      <c r="B236" s="8"/>
      <c r="C236" s="77"/>
      <c r="D236" s="917"/>
      <c r="E236" s="8"/>
      <c r="F236" s="8"/>
      <c r="G236" s="8"/>
      <c r="H236" s="8"/>
      <c r="I236" s="917"/>
      <c r="J236" s="917"/>
      <c r="K236" s="8"/>
      <c r="L236" s="8"/>
      <c r="M236" s="8"/>
      <c r="N236" s="8"/>
      <c r="O236" s="8"/>
      <c r="P236" s="8"/>
      <c r="Q236" s="8"/>
      <c r="R236" s="8"/>
      <c r="S236" s="8"/>
      <c r="T236" s="8"/>
      <c r="U236" s="8"/>
      <c r="V236" s="8"/>
      <c r="W236" s="8"/>
      <c r="X236" s="8"/>
      <c r="Y236" s="8"/>
      <c r="Z236" s="8"/>
    </row>
    <row r="237" spans="1:26" ht="12.75" customHeight="1">
      <c r="A237" s="8"/>
      <c r="B237" s="8"/>
      <c r="C237" s="77"/>
      <c r="D237" s="917"/>
      <c r="E237" s="8"/>
      <c r="F237" s="8"/>
      <c r="G237" s="8"/>
      <c r="H237" s="8"/>
      <c r="I237" s="917"/>
      <c r="J237" s="917"/>
      <c r="K237" s="8"/>
      <c r="L237" s="8"/>
      <c r="M237" s="8"/>
      <c r="N237" s="8"/>
      <c r="O237" s="8"/>
      <c r="P237" s="8"/>
      <c r="Q237" s="8"/>
      <c r="R237" s="8"/>
      <c r="S237" s="8"/>
      <c r="T237" s="8"/>
      <c r="U237" s="8"/>
      <c r="V237" s="8"/>
      <c r="W237" s="8"/>
      <c r="X237" s="8"/>
      <c r="Y237" s="8"/>
      <c r="Z237" s="8"/>
    </row>
    <row r="238" spans="1:26" ht="12.75" customHeight="1">
      <c r="A238" s="8"/>
      <c r="B238" s="8"/>
      <c r="C238" s="77"/>
      <c r="D238" s="917"/>
      <c r="E238" s="8"/>
      <c r="F238" s="8"/>
      <c r="G238" s="8"/>
      <c r="H238" s="8"/>
      <c r="I238" s="917"/>
      <c r="J238" s="917"/>
      <c r="K238" s="8"/>
      <c r="L238" s="8"/>
      <c r="M238" s="8"/>
      <c r="N238" s="8"/>
      <c r="O238" s="8"/>
      <c r="P238" s="8"/>
      <c r="Q238" s="8"/>
      <c r="R238" s="8"/>
      <c r="S238" s="8"/>
      <c r="T238" s="8"/>
      <c r="U238" s="8"/>
      <c r="V238" s="8"/>
      <c r="W238" s="8"/>
      <c r="X238" s="8"/>
      <c r="Y238" s="8"/>
      <c r="Z238" s="8"/>
    </row>
    <row r="239" spans="1:26" ht="12.75" customHeight="1">
      <c r="A239" s="8"/>
      <c r="B239" s="8"/>
      <c r="C239" s="77"/>
      <c r="D239" s="917"/>
      <c r="E239" s="8"/>
      <c r="F239" s="8"/>
      <c r="G239" s="8"/>
      <c r="H239" s="8"/>
      <c r="I239" s="917"/>
      <c r="J239" s="917"/>
      <c r="K239" s="8"/>
      <c r="L239" s="8"/>
      <c r="M239" s="8"/>
      <c r="N239" s="8"/>
      <c r="O239" s="8"/>
      <c r="P239" s="8"/>
      <c r="Q239" s="8"/>
      <c r="R239" s="8"/>
      <c r="S239" s="8"/>
      <c r="T239" s="8"/>
      <c r="U239" s="8"/>
      <c r="V239" s="8"/>
      <c r="W239" s="8"/>
      <c r="X239" s="8"/>
      <c r="Y239" s="8"/>
      <c r="Z239" s="8"/>
    </row>
    <row r="240" spans="1:26" ht="12.75" customHeight="1">
      <c r="A240" s="8"/>
      <c r="B240" s="8"/>
      <c r="C240" s="77"/>
      <c r="D240" s="917"/>
      <c r="E240" s="8"/>
      <c r="F240" s="8"/>
      <c r="G240" s="8"/>
      <c r="H240" s="8"/>
      <c r="I240" s="917"/>
      <c r="J240" s="917"/>
      <c r="K240" s="8"/>
      <c r="L240" s="8"/>
      <c r="M240" s="8"/>
      <c r="N240" s="8"/>
      <c r="O240" s="8"/>
      <c r="P240" s="8"/>
      <c r="Q240" s="8"/>
      <c r="R240" s="8"/>
      <c r="S240" s="8"/>
      <c r="T240" s="8"/>
      <c r="U240" s="8"/>
      <c r="V240" s="8"/>
      <c r="W240" s="8"/>
      <c r="X240" s="8"/>
      <c r="Y240" s="8"/>
      <c r="Z240" s="8"/>
    </row>
    <row r="241" spans="1:26" ht="12.75" customHeight="1">
      <c r="A241" s="8"/>
      <c r="B241" s="8"/>
      <c r="C241" s="77"/>
      <c r="D241" s="917"/>
      <c r="E241" s="8"/>
      <c r="F241" s="8"/>
      <c r="G241" s="8"/>
      <c r="H241" s="8"/>
      <c r="I241" s="917"/>
      <c r="J241" s="917"/>
      <c r="K241" s="8"/>
      <c r="L241" s="8"/>
      <c r="M241" s="8"/>
      <c r="N241" s="8"/>
      <c r="O241" s="8"/>
      <c r="P241" s="8"/>
      <c r="Q241" s="8"/>
      <c r="R241" s="8"/>
      <c r="S241" s="8"/>
      <c r="T241" s="8"/>
      <c r="U241" s="8"/>
      <c r="V241" s="8"/>
      <c r="W241" s="8"/>
      <c r="X241" s="8"/>
      <c r="Y241" s="8"/>
      <c r="Z241" s="8"/>
    </row>
    <row r="242" spans="1:26" ht="12.75" customHeight="1">
      <c r="A242" s="8"/>
      <c r="B242" s="8"/>
      <c r="C242" s="77"/>
      <c r="D242" s="917"/>
      <c r="E242" s="8"/>
      <c r="F242" s="8"/>
      <c r="G242" s="8"/>
      <c r="H242" s="8"/>
      <c r="I242" s="917"/>
      <c r="J242" s="917"/>
      <c r="K242" s="8"/>
      <c r="L242" s="8"/>
      <c r="M242" s="8"/>
      <c r="N242" s="8"/>
      <c r="O242" s="8"/>
      <c r="P242" s="8"/>
      <c r="Q242" s="8"/>
      <c r="R242" s="8"/>
      <c r="S242" s="8"/>
      <c r="T242" s="8"/>
      <c r="U242" s="8"/>
      <c r="V242" s="8"/>
      <c r="W242" s="8"/>
      <c r="X242" s="8"/>
      <c r="Y242" s="8"/>
      <c r="Z242" s="8"/>
    </row>
    <row r="243" spans="1:26" ht="12.75" customHeight="1">
      <c r="A243" s="8"/>
      <c r="B243" s="8"/>
      <c r="C243" s="77"/>
      <c r="D243" s="917"/>
      <c r="E243" s="8"/>
      <c r="F243" s="8"/>
      <c r="G243" s="8"/>
      <c r="H243" s="8"/>
      <c r="I243" s="917"/>
      <c r="J243" s="917"/>
      <c r="K243" s="8"/>
      <c r="L243" s="8"/>
      <c r="M243" s="8"/>
      <c r="N243" s="8"/>
      <c r="O243" s="8"/>
      <c r="P243" s="8"/>
      <c r="Q243" s="8"/>
      <c r="R243" s="8"/>
      <c r="S243" s="8"/>
      <c r="T243" s="8"/>
      <c r="U243" s="8"/>
      <c r="V243" s="8"/>
      <c r="W243" s="8"/>
      <c r="X243" s="8"/>
      <c r="Y243" s="8"/>
      <c r="Z243" s="8"/>
    </row>
    <row r="244" spans="1:26" ht="12.75" customHeight="1">
      <c r="A244" s="8"/>
      <c r="B244" s="8"/>
      <c r="C244" s="77"/>
      <c r="D244" s="917"/>
      <c r="E244" s="8"/>
      <c r="F244" s="8"/>
      <c r="G244" s="8"/>
      <c r="H244" s="8"/>
      <c r="I244" s="917"/>
      <c r="J244" s="917"/>
      <c r="K244" s="8"/>
      <c r="L244" s="8"/>
      <c r="M244" s="8"/>
      <c r="N244" s="8"/>
      <c r="O244" s="8"/>
      <c r="P244" s="8"/>
      <c r="Q244" s="8"/>
      <c r="R244" s="8"/>
      <c r="S244" s="8"/>
      <c r="T244" s="8"/>
      <c r="U244" s="8"/>
      <c r="V244" s="8"/>
      <c r="W244" s="8"/>
      <c r="X244" s="8"/>
      <c r="Y244" s="8"/>
      <c r="Z244" s="8"/>
    </row>
    <row r="245" spans="1:26" ht="12.75" customHeight="1">
      <c r="A245" s="8"/>
      <c r="B245" s="8"/>
      <c r="C245" s="77"/>
      <c r="D245" s="917"/>
      <c r="E245" s="8"/>
      <c r="F245" s="8"/>
      <c r="G245" s="8"/>
      <c r="H245" s="8"/>
      <c r="I245" s="917"/>
      <c r="J245" s="917"/>
      <c r="K245" s="8"/>
      <c r="L245" s="8"/>
      <c r="M245" s="8"/>
      <c r="N245" s="8"/>
      <c r="O245" s="8"/>
      <c r="P245" s="8"/>
      <c r="Q245" s="8"/>
      <c r="R245" s="8"/>
      <c r="S245" s="8"/>
      <c r="T245" s="8"/>
      <c r="U245" s="8"/>
      <c r="V245" s="8"/>
      <c r="W245" s="8"/>
      <c r="X245" s="8"/>
      <c r="Y245" s="8"/>
      <c r="Z245" s="8"/>
    </row>
    <row r="246" spans="1:26" ht="12.75" customHeight="1">
      <c r="A246" s="8"/>
      <c r="B246" s="8"/>
      <c r="C246" s="77"/>
      <c r="D246" s="917"/>
      <c r="E246" s="8"/>
      <c r="F246" s="8"/>
      <c r="G246" s="8"/>
      <c r="H246" s="8"/>
      <c r="I246" s="917"/>
      <c r="J246" s="917"/>
      <c r="K246" s="8"/>
      <c r="L246" s="8"/>
      <c r="M246" s="8"/>
      <c r="N246" s="8"/>
      <c r="O246" s="8"/>
      <c r="P246" s="8"/>
      <c r="Q246" s="8"/>
      <c r="R246" s="8"/>
      <c r="S246" s="8"/>
      <c r="T246" s="8"/>
      <c r="U246" s="8"/>
      <c r="V246" s="8"/>
      <c r="W246" s="8"/>
      <c r="X246" s="8"/>
      <c r="Y246" s="8"/>
      <c r="Z246" s="8"/>
    </row>
    <row r="247" spans="1:26" ht="12.75" customHeight="1">
      <c r="A247" s="8"/>
      <c r="B247" s="8"/>
      <c r="C247" s="77"/>
      <c r="D247" s="917"/>
      <c r="E247" s="8"/>
      <c r="F247" s="8"/>
      <c r="G247" s="8"/>
      <c r="H247" s="8"/>
      <c r="I247" s="917"/>
      <c r="J247" s="917"/>
      <c r="K247" s="8"/>
      <c r="L247" s="8"/>
      <c r="M247" s="8"/>
      <c r="N247" s="8"/>
      <c r="O247" s="8"/>
      <c r="P247" s="8"/>
      <c r="Q247" s="8"/>
      <c r="R247" s="8"/>
      <c r="S247" s="8"/>
      <c r="T247" s="8"/>
      <c r="U247" s="8"/>
      <c r="V247" s="8"/>
      <c r="W247" s="8"/>
      <c r="X247" s="8"/>
      <c r="Y247" s="8"/>
      <c r="Z247" s="8"/>
    </row>
    <row r="248" spans="1:26" ht="12.75" customHeight="1">
      <c r="A248" s="8"/>
      <c r="B248" s="8"/>
      <c r="C248" s="77"/>
      <c r="D248" s="917"/>
      <c r="E248" s="8"/>
      <c r="F248" s="8"/>
      <c r="G248" s="8"/>
      <c r="H248" s="8"/>
      <c r="I248" s="917"/>
      <c r="J248" s="917"/>
      <c r="K248" s="8"/>
      <c r="L248" s="8"/>
      <c r="M248" s="8"/>
      <c r="N248" s="8"/>
      <c r="O248" s="8"/>
      <c r="P248" s="8"/>
      <c r="Q248" s="8"/>
      <c r="R248" s="8"/>
      <c r="S248" s="8"/>
      <c r="T248" s="8"/>
      <c r="U248" s="8"/>
      <c r="V248" s="8"/>
      <c r="W248" s="8"/>
      <c r="X248" s="8"/>
      <c r="Y248" s="8"/>
      <c r="Z248" s="8"/>
    </row>
    <row r="249" spans="1:26" ht="12.75" customHeight="1">
      <c r="A249" s="8"/>
      <c r="B249" s="8"/>
      <c r="C249" s="77"/>
      <c r="D249" s="917"/>
      <c r="E249" s="8"/>
      <c r="F249" s="8"/>
      <c r="G249" s="8"/>
      <c r="H249" s="8"/>
      <c r="I249" s="917"/>
      <c r="J249" s="917"/>
      <c r="K249" s="8"/>
      <c r="L249" s="8"/>
      <c r="M249" s="8"/>
      <c r="N249" s="8"/>
      <c r="O249" s="8"/>
      <c r="P249" s="8"/>
      <c r="Q249" s="8"/>
      <c r="R249" s="8"/>
      <c r="S249" s="8"/>
      <c r="T249" s="8"/>
      <c r="U249" s="8"/>
      <c r="V249" s="8"/>
      <c r="W249" s="8"/>
      <c r="X249" s="8"/>
      <c r="Y249" s="8"/>
      <c r="Z249" s="8"/>
    </row>
    <row r="250" spans="1:26" ht="12.75" customHeight="1">
      <c r="A250" s="8"/>
      <c r="B250" s="8"/>
      <c r="C250" s="77"/>
      <c r="D250" s="917"/>
      <c r="E250" s="8"/>
      <c r="F250" s="8"/>
      <c r="G250" s="8"/>
      <c r="H250" s="8"/>
      <c r="I250" s="917"/>
      <c r="J250" s="917"/>
      <c r="K250" s="8"/>
      <c r="L250" s="8"/>
      <c r="M250" s="8"/>
      <c r="N250" s="8"/>
      <c r="O250" s="8"/>
      <c r="P250" s="8"/>
      <c r="Q250" s="8"/>
      <c r="R250" s="8"/>
      <c r="S250" s="8"/>
      <c r="T250" s="8"/>
      <c r="U250" s="8"/>
      <c r="V250" s="8"/>
      <c r="W250" s="8"/>
      <c r="X250" s="8"/>
      <c r="Y250" s="8"/>
      <c r="Z250" s="8"/>
    </row>
    <row r="251" spans="1:26" ht="12.75" customHeight="1">
      <c r="A251" s="8"/>
      <c r="B251" s="8"/>
      <c r="C251" s="77"/>
      <c r="D251" s="917"/>
      <c r="E251" s="8"/>
      <c r="F251" s="8"/>
      <c r="G251" s="8"/>
      <c r="H251" s="8"/>
      <c r="I251" s="917"/>
      <c r="J251" s="917"/>
      <c r="K251" s="8"/>
      <c r="L251" s="8"/>
      <c r="M251" s="8"/>
      <c r="N251" s="8"/>
      <c r="O251" s="8"/>
      <c r="P251" s="8"/>
      <c r="Q251" s="8"/>
      <c r="R251" s="8"/>
      <c r="S251" s="8"/>
      <c r="T251" s="8"/>
      <c r="U251" s="8"/>
      <c r="V251" s="8"/>
      <c r="W251" s="8"/>
      <c r="X251" s="8"/>
      <c r="Y251" s="8"/>
      <c r="Z251" s="8"/>
    </row>
    <row r="252" spans="1:26" ht="12.75" customHeight="1">
      <c r="A252" s="8"/>
      <c r="B252" s="8"/>
      <c r="C252" s="77"/>
      <c r="D252" s="917"/>
      <c r="E252" s="8"/>
      <c r="F252" s="8"/>
      <c r="G252" s="8"/>
      <c r="H252" s="8"/>
      <c r="I252" s="917"/>
      <c r="J252" s="917"/>
      <c r="K252" s="8"/>
      <c r="L252" s="8"/>
      <c r="M252" s="8"/>
      <c r="N252" s="8"/>
      <c r="O252" s="8"/>
      <c r="P252" s="8"/>
      <c r="Q252" s="8"/>
      <c r="R252" s="8"/>
      <c r="S252" s="8"/>
      <c r="T252" s="8"/>
      <c r="U252" s="8"/>
      <c r="V252" s="8"/>
      <c r="W252" s="8"/>
      <c r="X252" s="8"/>
      <c r="Y252" s="8"/>
      <c r="Z252" s="8"/>
    </row>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45"/>
  <mergeCells count="2">
    <mergeCell ref="A1:K1"/>
    <mergeCell ref="E3:H3"/>
  </mergeCell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2" width="10.42578125" customWidth="1"/>
    <col min="3" max="3" width="40" customWidth="1"/>
    <col min="4" max="8" width="10.42578125" customWidth="1"/>
    <col min="9" max="9" width="34.42578125" customWidth="1"/>
    <col min="10" max="10" width="38.140625" customWidth="1"/>
    <col min="11" max="11" width="13.140625" customWidth="1"/>
    <col min="12" max="26" width="10.42578125" customWidth="1"/>
  </cols>
  <sheetData>
    <row r="1" spans="1:26" ht="12.75" customHeight="1">
      <c r="A1" s="1199" t="s">
        <v>5866</v>
      </c>
      <c r="B1" s="1177"/>
      <c r="C1" s="1177"/>
      <c r="D1" s="1177"/>
      <c r="E1" s="1177"/>
      <c r="F1" s="1177"/>
      <c r="G1" s="1177"/>
      <c r="H1" s="1177"/>
      <c r="I1" s="1177"/>
      <c r="J1" s="1177"/>
      <c r="K1" s="1177"/>
      <c r="L1" s="1074"/>
      <c r="M1" s="1074"/>
      <c r="N1" s="1074"/>
      <c r="O1" s="1074"/>
      <c r="P1" s="1074"/>
      <c r="Q1" s="1074"/>
      <c r="R1" s="1074"/>
      <c r="S1" s="1074"/>
      <c r="T1" s="1074"/>
      <c r="U1" s="1074"/>
      <c r="V1" s="1074"/>
      <c r="W1" s="1074"/>
      <c r="X1" s="1074"/>
      <c r="Y1" s="1074"/>
      <c r="Z1" s="1074"/>
    </row>
    <row r="2" spans="1:26" ht="12.75" customHeight="1">
      <c r="A2" s="97" t="str">
        <f>HYPERLINK("#Index!F21", "Index Pg")</f>
        <v>Index Pg</v>
      </c>
      <c r="B2" s="96"/>
      <c r="C2" s="60" t="str">
        <f>HYPERLINK("#'Budget Summary II'!A3:B5", "Budget Summary II")</f>
        <v>Budget Summary II</v>
      </c>
      <c r="D2" s="333"/>
      <c r="E2" s="333"/>
      <c r="F2" s="333"/>
      <c r="G2" s="333"/>
      <c r="H2" s="333"/>
      <c r="I2" s="333"/>
      <c r="J2" s="333"/>
      <c r="K2" s="766"/>
      <c r="L2" s="1074"/>
      <c r="M2" s="1074"/>
      <c r="N2" s="1074"/>
      <c r="O2" s="1074"/>
      <c r="P2" s="1074"/>
      <c r="Q2" s="1074"/>
      <c r="R2" s="1074"/>
      <c r="S2" s="1074"/>
      <c r="T2" s="1074"/>
      <c r="U2" s="1074"/>
      <c r="V2" s="1074"/>
      <c r="W2" s="1074"/>
      <c r="X2" s="1074"/>
      <c r="Y2" s="1074"/>
      <c r="Z2" s="1074"/>
    </row>
    <row r="3" spans="1:26" ht="12.75" customHeight="1">
      <c r="A3" s="63" t="s">
        <v>150</v>
      </c>
      <c r="B3" s="63" t="s">
        <v>151</v>
      </c>
      <c r="C3" s="63" t="s">
        <v>12</v>
      </c>
      <c r="D3" s="979" t="s">
        <v>431</v>
      </c>
      <c r="E3" s="1174" t="s">
        <v>5791</v>
      </c>
      <c r="F3" s="1160"/>
      <c r="G3" s="1160"/>
      <c r="H3" s="1158"/>
      <c r="I3" s="63" t="s">
        <v>433</v>
      </c>
      <c r="J3" s="63" t="s">
        <v>435</v>
      </c>
      <c r="K3" s="106" t="s">
        <v>434</v>
      </c>
      <c r="L3" s="1012"/>
      <c r="M3" s="1012"/>
      <c r="N3" s="1012"/>
      <c r="O3" s="1012"/>
      <c r="P3" s="1012"/>
      <c r="Q3" s="1012"/>
      <c r="R3" s="1012"/>
      <c r="S3" s="1012"/>
      <c r="T3" s="1012"/>
      <c r="U3" s="1012"/>
      <c r="V3" s="1012"/>
      <c r="W3" s="1012"/>
      <c r="X3" s="1012"/>
      <c r="Y3" s="1012"/>
      <c r="Z3" s="1012"/>
    </row>
    <row r="4" spans="1:26" ht="12.75" customHeight="1">
      <c r="A4" s="63"/>
      <c r="B4" s="63"/>
      <c r="C4" s="63"/>
      <c r="D4" s="981"/>
      <c r="E4" s="63" t="s">
        <v>442</v>
      </c>
      <c r="F4" s="106" t="s">
        <v>443</v>
      </c>
      <c r="G4" s="63" t="s">
        <v>444</v>
      </c>
      <c r="H4" s="106" t="s">
        <v>445</v>
      </c>
      <c r="I4" s="63"/>
      <c r="J4" s="63"/>
      <c r="K4" s="106"/>
      <c r="L4" s="1032"/>
      <c r="M4" s="1032"/>
      <c r="N4" s="1032"/>
      <c r="O4" s="1032"/>
      <c r="P4" s="1032"/>
      <c r="Q4" s="1032"/>
      <c r="R4" s="1032"/>
      <c r="S4" s="1032"/>
      <c r="T4" s="1032"/>
      <c r="U4" s="1032"/>
      <c r="V4" s="1032"/>
      <c r="W4" s="1032"/>
      <c r="X4" s="1032"/>
      <c r="Y4" s="1032"/>
      <c r="Z4" s="1032"/>
    </row>
    <row r="5" spans="1:26" ht="12.75" customHeight="1">
      <c r="A5" s="1015"/>
      <c r="B5" s="1015"/>
      <c r="C5" s="1014" t="s">
        <v>5867</v>
      </c>
      <c r="D5" s="1014"/>
      <c r="E5" s="1013"/>
      <c r="F5" s="1018"/>
      <c r="G5" s="1013"/>
      <c r="H5" s="1018">
        <f>H49+H45+H37+H21+H6+H61+H16+H42</f>
        <v>149.9</v>
      </c>
      <c r="I5" s="1014"/>
      <c r="J5" s="1014"/>
      <c r="K5" s="1018">
        <f>K49+K45+K37+K21+K6+K61+K16+K42</f>
        <v>0</v>
      </c>
      <c r="L5" s="1074"/>
      <c r="M5" s="1074"/>
      <c r="N5" s="1074"/>
      <c r="O5" s="1074"/>
      <c r="P5" s="1074"/>
      <c r="Q5" s="1074"/>
      <c r="R5" s="1074"/>
      <c r="S5" s="1074"/>
      <c r="T5" s="1074"/>
      <c r="U5" s="1074"/>
      <c r="V5" s="1074"/>
      <c r="W5" s="1074"/>
      <c r="X5" s="1074"/>
      <c r="Y5" s="1074"/>
      <c r="Z5" s="1074"/>
    </row>
    <row r="6" spans="1:26" ht="12.75" customHeight="1">
      <c r="A6" s="64">
        <f>'2.SD Community Based Annex'!A6</f>
        <v>2</v>
      </c>
      <c r="B6" s="64"/>
      <c r="C6" s="64" t="str">
        <f>'2.SD Community Based Annex'!C6</f>
        <v>Service Delivery - Community Based</v>
      </c>
      <c r="D6" s="107"/>
      <c r="E6" s="107"/>
      <c r="F6" s="107"/>
      <c r="G6" s="107"/>
      <c r="H6" s="65">
        <f>H7+H10</f>
        <v>10.9</v>
      </c>
      <c r="I6" s="107"/>
      <c r="J6" s="107"/>
      <c r="K6" s="65">
        <f>K7+K10</f>
        <v>0</v>
      </c>
      <c r="L6" s="1074"/>
      <c r="M6" s="1074"/>
      <c r="N6" s="1074"/>
      <c r="O6" s="1074"/>
      <c r="P6" s="1074"/>
      <c r="Q6" s="1074"/>
      <c r="R6" s="1074"/>
      <c r="S6" s="1074"/>
      <c r="T6" s="1074"/>
      <c r="U6" s="1074"/>
      <c r="V6" s="1074"/>
      <c r="W6" s="1074"/>
      <c r="X6" s="1074"/>
      <c r="Y6" s="1074"/>
      <c r="Z6" s="1074"/>
    </row>
    <row r="7" spans="1:26" ht="12.75" customHeight="1">
      <c r="A7" s="67">
        <f>'2.SD Community Based Annex'!A7</f>
        <v>2.1</v>
      </c>
      <c r="B7" s="67"/>
      <c r="C7" s="67" t="str">
        <f>'2.SD Community Based Annex'!C7</f>
        <v>Mobile Units</v>
      </c>
      <c r="D7" s="110"/>
      <c r="E7" s="113"/>
      <c r="F7" s="113"/>
      <c r="G7" s="113"/>
      <c r="H7" s="203">
        <f t="shared" ref="H7:H8" si="0">H8</f>
        <v>0</v>
      </c>
      <c r="I7" s="110"/>
      <c r="J7" s="110"/>
      <c r="K7" s="203">
        <f t="shared" ref="K7:K8" si="1">K8</f>
        <v>0</v>
      </c>
      <c r="L7" s="1074"/>
      <c r="M7" s="1074"/>
      <c r="N7" s="1074"/>
      <c r="O7" s="1074"/>
      <c r="P7" s="1074"/>
      <c r="Q7" s="1074"/>
      <c r="R7" s="1074"/>
      <c r="S7" s="1074"/>
      <c r="T7" s="1074"/>
      <c r="U7" s="1074"/>
      <c r="V7" s="1074"/>
      <c r="W7" s="1074"/>
      <c r="X7" s="1074"/>
      <c r="Y7" s="1074"/>
      <c r="Z7" s="1074"/>
    </row>
    <row r="8" spans="1:26" ht="12.75" customHeight="1">
      <c r="A8" s="78" t="str">
        <f>'2.SD Community Based Annex'!A14</f>
        <v>2.1.3</v>
      </c>
      <c r="B8" s="78"/>
      <c r="C8" s="78" t="str">
        <f>'2.SD Community Based Annex'!C14</f>
        <v>Other Mobile Units</v>
      </c>
      <c r="D8" s="78"/>
      <c r="E8" s="78"/>
      <c r="F8" s="78"/>
      <c r="G8" s="78"/>
      <c r="H8" s="265">
        <f t="shared" si="0"/>
        <v>0</v>
      </c>
      <c r="I8" s="78"/>
      <c r="J8" s="78"/>
      <c r="K8" s="265">
        <f t="shared" si="1"/>
        <v>0</v>
      </c>
      <c r="L8" s="1074"/>
      <c r="M8" s="1074"/>
      <c r="N8" s="1074"/>
      <c r="O8" s="1074"/>
      <c r="P8" s="1074"/>
      <c r="Q8" s="1074"/>
      <c r="R8" s="1074"/>
      <c r="S8" s="1074"/>
      <c r="T8" s="1074"/>
      <c r="U8" s="1074"/>
      <c r="V8" s="1074"/>
      <c r="W8" s="1074"/>
      <c r="X8" s="1074"/>
      <c r="Y8" s="1074"/>
      <c r="Z8" s="1074"/>
    </row>
    <row r="9" spans="1:26" ht="12.75" customHeight="1">
      <c r="A9" s="70" t="str">
        <f>'2.SD Community Based Annex'!A16</f>
        <v>2.1.3.2</v>
      </c>
      <c r="B9" s="70" t="str">
        <f>'2.SD Community Based Annex'!B16</f>
        <v>I.2.8</v>
      </c>
      <c r="C9" s="70" t="str">
        <f>'2.SD Community Based Annex'!C16</f>
        <v xml:space="preserve">Grant in aid for Mobile Ophthalmic Units </v>
      </c>
      <c r="D9" s="70">
        <f>'2.SD Community Based Annex'!K16</f>
        <v>0</v>
      </c>
      <c r="E9" s="4">
        <f>'2.SD Community Based Annex'!L16</f>
        <v>0</v>
      </c>
      <c r="F9" s="125">
        <f>'2.SD Community Based Annex'!M16</f>
        <v>0</v>
      </c>
      <c r="G9" s="4">
        <f>'2.SD Community Based Annex'!N16</f>
        <v>0</v>
      </c>
      <c r="H9" s="125">
        <f>'2.SD Community Based Annex'!O16</f>
        <v>0</v>
      </c>
      <c r="I9" s="70">
        <f>'2.SD Community Based Annex'!P16</f>
        <v>0</v>
      </c>
      <c r="J9" s="70"/>
      <c r="K9" s="125"/>
      <c r="L9" s="1074"/>
      <c r="M9" s="1074"/>
      <c r="N9" s="1074"/>
      <c r="O9" s="1074"/>
      <c r="P9" s="1074"/>
      <c r="Q9" s="1074"/>
      <c r="R9" s="1074"/>
      <c r="S9" s="1074"/>
      <c r="T9" s="1074"/>
      <c r="U9" s="1074"/>
      <c r="V9" s="1074"/>
      <c r="W9" s="1074"/>
      <c r="X9" s="1074"/>
      <c r="Y9" s="1074"/>
      <c r="Z9" s="1074"/>
    </row>
    <row r="10" spans="1:26" ht="12.75" customHeight="1">
      <c r="A10" s="67">
        <f>'2.SD Community Based Annex'!A30</f>
        <v>2.2999999999999998</v>
      </c>
      <c r="B10" s="67"/>
      <c r="C10" s="67" t="str">
        <f>'2.SD Community Based Annex'!C30</f>
        <v xml:space="preserve">Outreach activities </v>
      </c>
      <c r="D10" s="110"/>
      <c r="E10" s="113"/>
      <c r="F10" s="669"/>
      <c r="G10" s="113"/>
      <c r="H10" s="203">
        <f>H11+H13</f>
        <v>10.9</v>
      </c>
      <c r="I10" s="110"/>
      <c r="J10" s="110"/>
      <c r="K10" s="203">
        <f>K11+K13</f>
        <v>0</v>
      </c>
      <c r="L10" s="1074"/>
      <c r="M10" s="1074"/>
      <c r="N10" s="1074"/>
      <c r="O10" s="1074"/>
      <c r="P10" s="1074"/>
      <c r="Q10" s="1074"/>
      <c r="R10" s="1074"/>
      <c r="S10" s="1074"/>
      <c r="T10" s="1074"/>
      <c r="U10" s="1074"/>
      <c r="V10" s="1074"/>
      <c r="W10" s="1074"/>
      <c r="X10" s="1074"/>
      <c r="Y10" s="1074"/>
      <c r="Z10" s="1074"/>
    </row>
    <row r="11" spans="1:26" ht="12.75" customHeight="1">
      <c r="A11" s="78" t="str">
        <f>'2.SD Community Based Annex'!A45</f>
        <v>2.3.2</v>
      </c>
      <c r="B11" s="78"/>
      <c r="C11" s="78" t="str">
        <f>'2.SD Community Based Annex'!C45</f>
        <v>Outreach activities for controlling DCPs &amp; NCDs</v>
      </c>
      <c r="D11" s="78"/>
      <c r="E11" s="78"/>
      <c r="F11" s="650"/>
      <c r="G11" s="78"/>
      <c r="H11" s="265">
        <f>H12</f>
        <v>0.4</v>
      </c>
      <c r="I11" s="78"/>
      <c r="J11" s="78"/>
      <c r="K11" s="265">
        <f>K12</f>
        <v>0</v>
      </c>
      <c r="L11" s="1074"/>
      <c r="M11" s="1074"/>
      <c r="N11" s="1074"/>
      <c r="O11" s="1074"/>
      <c r="P11" s="1074"/>
      <c r="Q11" s="1074"/>
      <c r="R11" s="1074"/>
      <c r="S11" s="1074"/>
      <c r="T11" s="1074"/>
      <c r="U11" s="1074"/>
      <c r="V11" s="1074"/>
      <c r="W11" s="1074"/>
      <c r="X11" s="1074"/>
      <c r="Y11" s="1074"/>
      <c r="Z11" s="1074"/>
    </row>
    <row r="12" spans="1:26" ht="12.75" customHeight="1">
      <c r="A12" s="70" t="str">
        <f>'2.SD Community Based Annex'!A49</f>
        <v>2.3.2.4</v>
      </c>
      <c r="B12" s="70" t="str">
        <f>'2.SD Community Based Annex'!B49</f>
        <v>I.1.5</v>
      </c>
      <c r="C12" s="70" t="str">
        <f>'2.SD Community Based Annex'!C49</f>
        <v>Recurring grant for collection of eye balls by eye banks and eye donation centres</v>
      </c>
      <c r="D12" s="70" t="str">
        <f>'2.SD Community Based Annex'!K49</f>
        <v>per pair of eyes</v>
      </c>
      <c r="E12" s="193">
        <f>'2.SD Community Based Annex'!L49</f>
        <v>2000</v>
      </c>
      <c r="F12" s="71">
        <f>'2.SD Community Based Annex'!M49</f>
        <v>0.02</v>
      </c>
      <c r="G12" s="193">
        <f>'2.SD Community Based Annex'!N49</f>
        <v>20</v>
      </c>
      <c r="H12" s="71">
        <f>'2.SD Community Based Annex'!O49</f>
        <v>0.4</v>
      </c>
      <c r="I12" s="70" t="str">
        <f>'2.SD Community Based Annex'!P49</f>
        <v>Continued activity:
Target given for the year 20-21 is 100 pairs however for F.Y.19-20, no pairs were collected.Proposed 20 pairs for the F.Y.20-21 @ Rs. 2000/- per PHC</v>
      </c>
      <c r="J12" s="70"/>
      <c r="K12" s="33"/>
      <c r="L12" s="1074"/>
      <c r="M12" s="1074"/>
      <c r="N12" s="1074"/>
      <c r="O12" s="1074"/>
      <c r="P12" s="1074"/>
      <c r="Q12" s="1074"/>
      <c r="R12" s="1074"/>
      <c r="S12" s="1074"/>
      <c r="T12" s="1074"/>
      <c r="U12" s="1074"/>
      <c r="V12" s="1074"/>
      <c r="W12" s="1074"/>
      <c r="X12" s="1074"/>
      <c r="Y12" s="1074"/>
      <c r="Z12" s="1074"/>
    </row>
    <row r="13" spans="1:26" ht="12.75" customHeight="1">
      <c r="A13" s="78" t="str">
        <f>'2.SD Community Based Annex'!A54</f>
        <v>2.3.3</v>
      </c>
      <c r="B13" s="78"/>
      <c r="C13" s="78" t="str">
        <f>'2.SD Community Based Annex'!C54</f>
        <v>Outreach activities at School level</v>
      </c>
      <c r="D13" s="204"/>
      <c r="E13" s="116"/>
      <c r="F13" s="652"/>
      <c r="G13" s="116"/>
      <c r="H13" s="265">
        <f>SUM(H14:H15)</f>
        <v>10.5</v>
      </c>
      <c r="I13" s="204"/>
      <c r="J13" s="204"/>
      <c r="K13" s="265">
        <f>SUM(K14:K15)</f>
        <v>0</v>
      </c>
      <c r="L13" s="1074"/>
      <c r="M13" s="1074"/>
      <c r="N13" s="1074"/>
      <c r="O13" s="1074"/>
      <c r="P13" s="1074"/>
      <c r="Q13" s="1074"/>
      <c r="R13" s="1074"/>
      <c r="S13" s="1074"/>
      <c r="T13" s="1074"/>
      <c r="U13" s="1074"/>
      <c r="V13" s="1074"/>
      <c r="W13" s="1074"/>
      <c r="X13" s="1074"/>
      <c r="Y13" s="1074"/>
      <c r="Z13" s="1074"/>
    </row>
    <row r="14" spans="1:26" ht="12.75" customHeight="1">
      <c r="A14" s="70" t="str">
        <f>'2.SD Community Based Annex'!A56</f>
        <v>2.3.3.2</v>
      </c>
      <c r="B14" s="70" t="str">
        <f>'2.SD Community Based Annex'!B56</f>
        <v>I.1.3</v>
      </c>
      <c r="C14" s="70" t="str">
        <f>'2.SD Community Based Annex'!C56</f>
        <v>Screening and free spectacles to school children</v>
      </c>
      <c r="D14" s="70" t="str">
        <f>'2.SD Community Based Annex'!K56</f>
        <v>per spectacle</v>
      </c>
      <c r="E14" s="4">
        <f>'2.SD Community Based Annex'!L56</f>
        <v>350</v>
      </c>
      <c r="F14" s="125">
        <f>'2.SD Community Based Annex'!M56</f>
        <v>3.5000000000000001E-3</v>
      </c>
      <c r="G14" s="4">
        <f>'2.SD Community Based Annex'!N56</f>
        <v>1000</v>
      </c>
      <c r="H14" s="125">
        <f>'2.SD Community Based Annex'!O56</f>
        <v>3.5</v>
      </c>
      <c r="I14" s="70" t="str">
        <f>'2.SD Community Based Annex'!P56</f>
        <v>Screening and providing free spectacles to school children @ Rs 350/-per spectacles (As per Revised norms for Implementation of NPCB&amp;VI beyond 12th Plan (2017-2020)for 1000 school children</v>
      </c>
      <c r="J14" s="70"/>
      <c r="K14" s="125"/>
      <c r="L14" s="1074"/>
      <c r="M14" s="1074"/>
      <c r="N14" s="1074"/>
      <c r="O14" s="1074"/>
      <c r="P14" s="1074"/>
      <c r="Q14" s="1074"/>
      <c r="R14" s="1074"/>
      <c r="S14" s="1074"/>
      <c r="T14" s="1074"/>
      <c r="U14" s="1074"/>
      <c r="V14" s="1074"/>
      <c r="W14" s="1074"/>
      <c r="X14" s="1074"/>
      <c r="Y14" s="1074"/>
      <c r="Z14" s="1074"/>
    </row>
    <row r="15" spans="1:26" ht="12.75" customHeight="1">
      <c r="A15" s="70" t="str">
        <f>'2.SD Community Based Annex'!A57</f>
        <v>2.3.3.3</v>
      </c>
      <c r="B15" s="70" t="str">
        <f>'2.SD Community Based Annex'!B57</f>
        <v>I.1.4</v>
      </c>
      <c r="C15" s="70" t="str">
        <f>'2.SD Community Based Annex'!C57</f>
        <v>Screening and free spectacles for near work to Old Person</v>
      </c>
      <c r="D15" s="70" t="str">
        <f>'2.SD Community Based Annex'!K57</f>
        <v>Per spectacle</v>
      </c>
      <c r="E15" s="4">
        <f>'2.SD Community Based Annex'!L57</f>
        <v>350</v>
      </c>
      <c r="F15" s="125">
        <f>'2.SD Community Based Annex'!M57</f>
        <v>3.5000000000000001E-3</v>
      </c>
      <c r="G15" s="4">
        <f>'2.SD Community Based Annex'!N57</f>
        <v>2000</v>
      </c>
      <c r="H15" s="125">
        <f>'2.SD Community Based Annex'!O57</f>
        <v>7</v>
      </c>
      <c r="I15" s="70" t="str">
        <f>'2.SD Community Based Annex'!P57</f>
        <v>Screening and providing free spectacles for near work and old person @ Rs 350/-per spectacles (As per Revised norms for Implementation of NPCB&amp;VI beyond 12th Plan (2017-2020)for 2000 old persons</v>
      </c>
      <c r="J15" s="70"/>
      <c r="K15" s="125"/>
      <c r="L15" s="1074"/>
      <c r="M15" s="1074"/>
      <c r="N15" s="1074"/>
      <c r="O15" s="1074"/>
      <c r="P15" s="1074"/>
      <c r="Q15" s="1074"/>
      <c r="R15" s="1074"/>
      <c r="S15" s="1074"/>
      <c r="T15" s="1074"/>
      <c r="U15" s="1074"/>
      <c r="V15" s="1074"/>
      <c r="W15" s="1074"/>
      <c r="X15" s="1074"/>
      <c r="Y15" s="1074"/>
      <c r="Z15" s="1074"/>
    </row>
    <row r="16" spans="1:26" ht="12.75" customHeight="1">
      <c r="A16" s="64">
        <f>'5.Infrastructure Annex'!A6</f>
        <v>5</v>
      </c>
      <c r="B16" s="64"/>
      <c r="C16" s="64" t="str">
        <f>'5.Infrastructure Annex'!C6</f>
        <v>Infrastructure</v>
      </c>
      <c r="D16" s="64"/>
      <c r="E16" s="64"/>
      <c r="F16" s="201"/>
      <c r="G16" s="64"/>
      <c r="H16" s="65">
        <f t="shared" ref="H16:H19" si="2">H17</f>
        <v>0</v>
      </c>
      <c r="I16" s="64"/>
      <c r="J16" s="64"/>
      <c r="K16" s="65">
        <f t="shared" ref="K16:K19" si="3">K17</f>
        <v>0</v>
      </c>
      <c r="L16" s="1074"/>
      <c r="M16" s="1074"/>
      <c r="N16" s="1074"/>
      <c r="O16" s="1074"/>
      <c r="P16" s="1074"/>
      <c r="Q16" s="1074"/>
      <c r="R16" s="1074"/>
      <c r="S16" s="1074"/>
      <c r="T16" s="1074"/>
      <c r="U16" s="1074"/>
      <c r="V16" s="1074"/>
      <c r="W16" s="1074"/>
      <c r="X16" s="1074"/>
      <c r="Y16" s="1074"/>
      <c r="Z16" s="1074"/>
    </row>
    <row r="17" spans="1:26" ht="12.75" customHeight="1">
      <c r="A17" s="67">
        <f>'5.Infrastructure Annex'!A7</f>
        <v>5.0999999999999996</v>
      </c>
      <c r="B17" s="67"/>
      <c r="C17" s="67" t="str">
        <f>'5.Infrastructure Annex'!C7</f>
        <v>Upgradation of existing facilities as per IPHS norms including staff quarters</v>
      </c>
      <c r="D17" s="110"/>
      <c r="E17" s="113"/>
      <c r="F17" s="669"/>
      <c r="G17" s="113"/>
      <c r="H17" s="203">
        <f t="shared" si="2"/>
        <v>0</v>
      </c>
      <c r="I17" s="110"/>
      <c r="J17" s="110"/>
      <c r="K17" s="203">
        <f t="shared" si="3"/>
        <v>0</v>
      </c>
      <c r="L17" s="713"/>
      <c r="M17" s="713"/>
      <c r="N17" s="713"/>
      <c r="O17" s="713"/>
      <c r="P17" s="713"/>
      <c r="Q17" s="713"/>
      <c r="R17" s="713"/>
      <c r="S17" s="713"/>
      <c r="T17" s="713"/>
      <c r="U17" s="713"/>
      <c r="V17" s="713"/>
      <c r="W17" s="713"/>
      <c r="X17" s="713"/>
      <c r="Y17" s="713"/>
      <c r="Z17" s="713"/>
    </row>
    <row r="18" spans="1:26" ht="12.75" customHeight="1">
      <c r="A18" s="78" t="str">
        <f>'5.Infrastructure Annex'!A8</f>
        <v>5.1.1</v>
      </c>
      <c r="B18" s="78"/>
      <c r="C18" s="78" t="str">
        <f>'5.Infrastructure Annex'!C8</f>
        <v xml:space="preserve">Upgradation of CHCs, PHCs, Dist. Hospitals and other Institutions </v>
      </c>
      <c r="D18" s="204"/>
      <c r="E18" s="116"/>
      <c r="F18" s="652"/>
      <c r="G18" s="116"/>
      <c r="H18" s="265">
        <f t="shared" si="2"/>
        <v>0</v>
      </c>
      <c r="I18" s="204"/>
      <c r="J18" s="204"/>
      <c r="K18" s="265">
        <f t="shared" si="3"/>
        <v>0</v>
      </c>
      <c r="L18" s="713"/>
      <c r="M18" s="713"/>
      <c r="N18" s="713"/>
      <c r="O18" s="713"/>
      <c r="P18" s="713"/>
      <c r="Q18" s="713"/>
      <c r="R18" s="713"/>
      <c r="S18" s="713"/>
      <c r="T18" s="713"/>
      <c r="U18" s="713"/>
      <c r="V18" s="713"/>
      <c r="W18" s="713"/>
      <c r="X18" s="713"/>
      <c r="Y18" s="713"/>
      <c r="Z18" s="713"/>
    </row>
    <row r="19" spans="1:26" ht="12.75" customHeight="1">
      <c r="A19" s="206" t="str">
        <f>'5.Infrastructure Annex'!A9</f>
        <v>5.1.1.1</v>
      </c>
      <c r="B19" s="206"/>
      <c r="C19" s="206" t="str">
        <f>'5.Infrastructure Annex'!C9</f>
        <v>Additional Building/ Major Upgradation of existing Structure</v>
      </c>
      <c r="D19" s="213"/>
      <c r="E19" s="207"/>
      <c r="F19" s="1097"/>
      <c r="G19" s="207"/>
      <c r="H19" s="234">
        <f t="shared" si="2"/>
        <v>0</v>
      </c>
      <c r="I19" s="213"/>
      <c r="J19" s="213"/>
      <c r="K19" s="234">
        <f t="shared" si="3"/>
        <v>0</v>
      </c>
      <c r="L19" s="713"/>
      <c r="M19" s="713"/>
      <c r="N19" s="713"/>
      <c r="O19" s="713"/>
      <c r="P19" s="713"/>
      <c r="Q19" s="713"/>
      <c r="R19" s="713"/>
      <c r="S19" s="713"/>
      <c r="T19" s="713"/>
      <c r="U19" s="713"/>
      <c r="V19" s="713"/>
      <c r="W19" s="713"/>
      <c r="X19" s="713"/>
      <c r="Y19" s="713"/>
      <c r="Z19" s="713"/>
    </row>
    <row r="20" spans="1:26" ht="12.75" customHeight="1">
      <c r="A20" s="70" t="str">
        <f>'5.Infrastructure Annex'!A17</f>
        <v>5.1.1.1.8</v>
      </c>
      <c r="B20" s="70" t="str">
        <f>'5.Infrastructure Annex'!B17</f>
        <v>I.2.7</v>
      </c>
      <c r="C20" s="70" t="str">
        <f>'5.Infrastructure Annex'!C17</f>
        <v>Grant-in-aid for construction of Eye Wards and Eye OTS (renamed as  dedicated eye unit)</v>
      </c>
      <c r="D20" s="70">
        <f>'5.Infrastructure Annex'!K17</f>
        <v>0</v>
      </c>
      <c r="E20" s="4">
        <f>'5.Infrastructure Annex'!L17</f>
        <v>0</v>
      </c>
      <c r="F20" s="125">
        <f>'5.Infrastructure Annex'!M17</f>
        <v>0</v>
      </c>
      <c r="G20" s="4">
        <f>'5.Infrastructure Annex'!N17</f>
        <v>0</v>
      </c>
      <c r="H20" s="125">
        <f>'5.Infrastructure Annex'!O17</f>
        <v>0</v>
      </c>
      <c r="I20" s="70">
        <f>'5.Infrastructure Annex'!P17</f>
        <v>0</v>
      </c>
      <c r="J20" s="70"/>
      <c r="K20" s="125"/>
      <c r="L20" s="713"/>
      <c r="M20" s="713"/>
      <c r="N20" s="713"/>
      <c r="O20" s="713"/>
      <c r="P20" s="713"/>
      <c r="Q20" s="713"/>
      <c r="R20" s="713"/>
      <c r="S20" s="713"/>
      <c r="T20" s="713"/>
      <c r="U20" s="713"/>
      <c r="V20" s="713"/>
      <c r="W20" s="713"/>
      <c r="X20" s="713"/>
      <c r="Y20" s="713"/>
      <c r="Z20" s="713"/>
    </row>
    <row r="21" spans="1:26" ht="12.75" customHeight="1">
      <c r="A21" s="64">
        <f>'6.Procurement Annex'!A6</f>
        <v>6</v>
      </c>
      <c r="B21" s="64"/>
      <c r="C21" s="64" t="str">
        <f>'6.Procurement Annex'!C6</f>
        <v>Procurement</v>
      </c>
      <c r="D21" s="107"/>
      <c r="E21" s="107"/>
      <c r="F21" s="1035"/>
      <c r="G21" s="107"/>
      <c r="H21" s="65">
        <f>H22+H33</f>
        <v>130</v>
      </c>
      <c r="I21" s="107"/>
      <c r="J21" s="107"/>
      <c r="K21" s="65">
        <f>K22+K33</f>
        <v>0</v>
      </c>
      <c r="L21" s="1074"/>
      <c r="M21" s="1074"/>
      <c r="N21" s="1074"/>
      <c r="O21" s="1074"/>
      <c r="P21" s="1074"/>
      <c r="Q21" s="1074"/>
      <c r="R21" s="1074"/>
      <c r="S21" s="1074"/>
      <c r="T21" s="1074"/>
      <c r="U21" s="1074"/>
      <c r="V21" s="1074"/>
      <c r="W21" s="1074"/>
      <c r="X21" s="1074"/>
      <c r="Y21" s="1074"/>
      <c r="Z21" s="1074"/>
    </row>
    <row r="22" spans="1:26" ht="12.75" customHeight="1">
      <c r="A22" s="67">
        <f>'6.Procurement Annex'!A7</f>
        <v>6.1</v>
      </c>
      <c r="B22" s="67"/>
      <c r="C22" s="67" t="str">
        <f>'6.Procurement Annex'!C7</f>
        <v>Procurement of Equipment</v>
      </c>
      <c r="D22" s="110"/>
      <c r="E22" s="110"/>
      <c r="F22" s="112"/>
      <c r="G22" s="110"/>
      <c r="H22" s="68">
        <f>H23+H30</f>
        <v>60</v>
      </c>
      <c r="I22" s="110"/>
      <c r="J22" s="110"/>
      <c r="K22" s="68">
        <f>K23+K30</f>
        <v>0</v>
      </c>
      <c r="L22" s="1074"/>
      <c r="M22" s="1074"/>
      <c r="N22" s="1074"/>
      <c r="O22" s="1074"/>
      <c r="P22" s="1074"/>
      <c r="Q22" s="1074"/>
      <c r="R22" s="1074"/>
      <c r="S22" s="1074"/>
      <c r="T22" s="1074"/>
      <c r="U22" s="1074"/>
      <c r="V22" s="1074"/>
      <c r="W22" s="1074"/>
      <c r="X22" s="1074"/>
      <c r="Y22" s="1074"/>
      <c r="Z22" s="1074"/>
    </row>
    <row r="23" spans="1:26" ht="12.75" customHeight="1">
      <c r="A23" s="78" t="str">
        <f>'6.Procurement Annex'!A8</f>
        <v>6.1.1</v>
      </c>
      <c r="B23" s="78"/>
      <c r="C23" s="78" t="str">
        <f>'6.Procurement Annex'!C8</f>
        <v>Procurement of Bio-medical Equipment</v>
      </c>
      <c r="D23" s="78"/>
      <c r="E23" s="78"/>
      <c r="F23" s="650"/>
      <c r="G23" s="78"/>
      <c r="H23" s="79">
        <f>H24</f>
        <v>50</v>
      </c>
      <c r="I23" s="78"/>
      <c r="J23" s="78"/>
      <c r="K23" s="79">
        <f>K24</f>
        <v>0</v>
      </c>
      <c r="L23" s="1074"/>
      <c r="M23" s="1074"/>
      <c r="N23" s="1074"/>
      <c r="O23" s="1074"/>
      <c r="P23" s="1074"/>
      <c r="Q23" s="1074"/>
      <c r="R23" s="1074"/>
      <c r="S23" s="1074"/>
      <c r="T23" s="1074"/>
      <c r="U23" s="1074"/>
      <c r="V23" s="1074"/>
      <c r="W23" s="1074"/>
      <c r="X23" s="1074"/>
      <c r="Y23" s="1074"/>
      <c r="Z23" s="1074"/>
    </row>
    <row r="24" spans="1:26" ht="12.75" customHeight="1">
      <c r="A24" s="206" t="str">
        <f>'6.Procurement Annex'!A73</f>
        <v>6.1.1.19</v>
      </c>
      <c r="B24" s="206"/>
      <c r="C24" s="206" t="str">
        <f>'6.Procurement Annex'!C73</f>
        <v>Procurement of bio-medical Equipment: NPCB</v>
      </c>
      <c r="D24" s="206"/>
      <c r="E24" s="206"/>
      <c r="F24" s="1114"/>
      <c r="G24" s="206"/>
      <c r="H24" s="212">
        <f>SUM(H25:H29)</f>
        <v>50</v>
      </c>
      <c r="I24" s="206"/>
      <c r="J24" s="206"/>
      <c r="K24" s="212">
        <f>SUM(K25:K29)</f>
        <v>0</v>
      </c>
      <c r="L24" s="1074"/>
      <c r="M24" s="1074"/>
      <c r="N24" s="1074"/>
      <c r="O24" s="1074"/>
      <c r="P24" s="1074"/>
      <c r="Q24" s="1074"/>
      <c r="R24" s="1074"/>
      <c r="S24" s="1074"/>
      <c r="T24" s="1074"/>
      <c r="U24" s="1074"/>
      <c r="V24" s="1074"/>
      <c r="W24" s="1074"/>
      <c r="X24" s="1074"/>
      <c r="Y24" s="1074"/>
      <c r="Z24" s="1074"/>
    </row>
    <row r="25" spans="1:26" ht="12.75" customHeight="1">
      <c r="A25" s="70" t="str">
        <f>'6.Procurement Annex'!A74</f>
        <v>6.1.1.19.1</v>
      </c>
      <c r="B25" s="70" t="str">
        <f>'6.Procurement Annex'!B74</f>
        <v>I.2.1.</v>
      </c>
      <c r="C25" s="70" t="str">
        <f>'6.Procurement Annex'!C74</f>
        <v>Grant-in-aid for District Hospitals</v>
      </c>
      <c r="D25" s="70" t="str">
        <f>'6.Procurement Annex'!K74</f>
        <v>Per DH</v>
      </c>
      <c r="E25" s="193">
        <f>'6.Procurement Annex'!L74</f>
        <v>0</v>
      </c>
      <c r="F25" s="71">
        <f>'6.Procurement Annex'!M74</f>
        <v>0</v>
      </c>
      <c r="G25" s="193">
        <f>'6.Procurement Annex'!N74</f>
        <v>0</v>
      </c>
      <c r="H25" s="71">
        <f>'6.Procurement Annex'!O74</f>
        <v>0</v>
      </c>
      <c r="I25" s="70">
        <f>'6.Procurement Annex'!P74</f>
        <v>0</v>
      </c>
      <c r="J25" s="70"/>
      <c r="K25" s="125"/>
      <c r="L25" s="1074"/>
      <c r="M25" s="1074"/>
      <c r="N25" s="1074"/>
      <c r="O25" s="1074"/>
      <c r="P25" s="1074"/>
      <c r="Q25" s="1074"/>
      <c r="R25" s="1074"/>
      <c r="S25" s="1074"/>
      <c r="T25" s="1074"/>
      <c r="U25" s="1074"/>
      <c r="V25" s="1074"/>
      <c r="W25" s="1074"/>
      <c r="X25" s="1074"/>
      <c r="Y25" s="1074"/>
      <c r="Z25" s="1074"/>
    </row>
    <row r="26" spans="1:26" ht="12.75" customHeight="1">
      <c r="A26" s="70" t="str">
        <f>'6.Procurement Annex'!A75</f>
        <v>6.1.1.19.2</v>
      </c>
      <c r="B26" s="70" t="str">
        <f>'6.Procurement Annex'!B75</f>
        <v>I.2.2.</v>
      </c>
      <c r="C26" s="70" t="str">
        <f>'6.Procurement Annex'!C75</f>
        <v>Grant-in-aid for Sub Divisional Hospitals</v>
      </c>
      <c r="D26" s="70" t="str">
        <f>'6.Procurement Annex'!K75</f>
        <v>per SDH</v>
      </c>
      <c r="E26" s="193">
        <f>'6.Procurement Annex'!L75</f>
        <v>4000000</v>
      </c>
      <c r="F26" s="71">
        <f>'6.Procurement Annex'!M75</f>
        <v>40</v>
      </c>
      <c r="G26" s="193">
        <f>'6.Procurement Annex'!N75</f>
        <v>0</v>
      </c>
      <c r="H26" s="71">
        <f>'6.Procurement Annex'!O75</f>
        <v>0</v>
      </c>
      <c r="I26" s="70" t="str">
        <f>'6.Procurement Annex'!P75</f>
        <v>Continued activity: Procument of Ophthalmic Equipment and machinery for district hospital such as Phaco machine @ Rs. 21 Lakhs, 1 Slit Lamp @ Rs. 10 Lakhs ,  Operating Microscope @ Rs.  15 lakhs , Ophthalmic operating table &amp; Chair @ Rs. 1.56 Lakhs for district hospitals @ Rs.40.00 lakhs.</v>
      </c>
      <c r="J26" s="70"/>
      <c r="K26" s="71"/>
      <c r="L26" s="1074"/>
      <c r="M26" s="1074"/>
      <c r="N26" s="1074"/>
      <c r="O26" s="1074"/>
      <c r="P26" s="1074"/>
      <c r="Q26" s="1074"/>
      <c r="R26" s="1074"/>
      <c r="S26" s="1074"/>
      <c r="T26" s="1074"/>
      <c r="U26" s="1074"/>
      <c r="V26" s="1074"/>
      <c r="W26" s="1074"/>
      <c r="X26" s="1074"/>
      <c r="Y26" s="1074"/>
      <c r="Z26" s="1074"/>
    </row>
    <row r="27" spans="1:26" ht="12.75" customHeight="1">
      <c r="A27" s="70" t="str">
        <f>'6.Procurement Annex'!A76</f>
        <v>6.1.1.19.3</v>
      </c>
      <c r="B27" s="70" t="str">
        <f>'6.Procurement Annex'!B76</f>
        <v>I.2.3</v>
      </c>
      <c r="C27" s="70" t="str">
        <f>'6.Procurement Annex'!C76</f>
        <v xml:space="preserve">Grant-in-aid for Vision Centre (PHC) (Govt.) </v>
      </c>
      <c r="D27" s="70" t="str">
        <f>'6.Procurement Annex'!K76</f>
        <v>Per centre</v>
      </c>
      <c r="E27" s="193">
        <f>'6.Procurement Annex'!L76</f>
        <v>100000</v>
      </c>
      <c r="F27" s="71">
        <f>'6.Procurement Annex'!M76</f>
        <v>1</v>
      </c>
      <c r="G27" s="193">
        <f>'6.Procurement Annex'!N76</f>
        <v>10</v>
      </c>
      <c r="H27" s="71">
        <f>'6.Procurement Annex'!O76</f>
        <v>10</v>
      </c>
      <c r="I27" s="70" t="str">
        <f>'6.Procurement Annex'!P76</f>
        <v>Procument of  Streak Retinoscope @Rs.0.72 lakhs x2 Rs.1.44 lakhs, Direct ophthalmoscope @ 0.25 lakhs x 2 Rs.0.50lakhs, Auto refectometer @3.36 lakhs, Trial set @ 0.08 lakhs x40 Rs 3.20lakhs, Manual distance vision drum @ Rs.0.05 lakhs x3 Rs 0.15 lakhs, Trial frame pediatric @0.015 lakhsx10 Rs.0.15lakhs, Volk lense @ 0.23 lakhs, Volk 90D lense @0.28 lakhs, single miror Gonio lense @ 0.23 lakhs x 3 Rs.0.69 lakhs for 23 vision centres @ Rs 10 lakhs.</v>
      </c>
      <c r="J27" s="70"/>
      <c r="K27" s="71"/>
      <c r="L27" s="1074"/>
      <c r="M27" s="1074"/>
      <c r="N27" s="1074"/>
      <c r="O27" s="1074"/>
      <c r="P27" s="1074"/>
      <c r="Q27" s="1074"/>
      <c r="R27" s="1074"/>
      <c r="S27" s="1074"/>
      <c r="T27" s="1074"/>
      <c r="U27" s="1074"/>
      <c r="V27" s="1074"/>
      <c r="W27" s="1074"/>
      <c r="X27" s="1074"/>
      <c r="Y27" s="1074"/>
      <c r="Z27" s="1074"/>
    </row>
    <row r="28" spans="1:26" ht="12.75" customHeight="1">
      <c r="A28" s="70" t="str">
        <f>'6.Procurement Annex'!A77</f>
        <v>6.1.1.19.4</v>
      </c>
      <c r="B28" s="70" t="str">
        <f>'6.Procurement Annex'!B77</f>
        <v>I.2.4</v>
      </c>
      <c r="C28" s="70" t="str">
        <f>'6.Procurement Annex'!C77</f>
        <v>Grant-in-aid for Eye Bank (Govt.)</v>
      </c>
      <c r="D28" s="70">
        <f>'6.Procurement Annex'!K77</f>
        <v>1</v>
      </c>
      <c r="E28" s="193">
        <f>'6.Procurement Annex'!L77</f>
        <v>4000000</v>
      </c>
      <c r="F28" s="71">
        <f>'6.Procurement Annex'!M77</f>
        <v>40</v>
      </c>
      <c r="G28" s="193">
        <f>'6.Procurement Annex'!N77</f>
        <v>1</v>
      </c>
      <c r="H28" s="71">
        <f>'6.Procurement Annex'!O77</f>
        <v>40</v>
      </c>
      <c r="I28" s="70" t="str">
        <f>'6.Procurement Annex'!P77</f>
        <v>New Activity: 
Setting up of new Eye Bank at Goa Medical 
Detailed annexure attcahed.</v>
      </c>
      <c r="J28" s="70"/>
      <c r="K28" s="71"/>
      <c r="L28" s="1074"/>
      <c r="M28" s="1074"/>
      <c r="N28" s="1074"/>
      <c r="O28" s="1074"/>
      <c r="P28" s="1074"/>
      <c r="Q28" s="1074"/>
      <c r="R28" s="1074"/>
      <c r="S28" s="1074"/>
      <c r="T28" s="1074"/>
      <c r="U28" s="1074"/>
      <c r="V28" s="1074"/>
      <c r="W28" s="1074"/>
      <c r="X28" s="1074"/>
      <c r="Y28" s="1074"/>
      <c r="Z28" s="1074"/>
    </row>
    <row r="29" spans="1:26" ht="12.75" customHeight="1">
      <c r="A29" s="70" t="str">
        <f>'6.Procurement Annex'!A78</f>
        <v>6.1.1.19.5</v>
      </c>
      <c r="B29" s="70" t="str">
        <f>'6.Procurement Annex'!B78</f>
        <v>I.2.5</v>
      </c>
      <c r="C29" s="70" t="str">
        <f>'6.Procurement Annex'!C78</f>
        <v>Grant-in-aid for Eye Donation Centre (Govt.)</v>
      </c>
      <c r="D29" s="70">
        <f>'6.Procurement Annex'!K78</f>
        <v>0</v>
      </c>
      <c r="E29" s="193">
        <f>'6.Procurement Annex'!L78</f>
        <v>0</v>
      </c>
      <c r="F29" s="71">
        <f>'6.Procurement Annex'!M78</f>
        <v>0</v>
      </c>
      <c r="G29" s="193">
        <f>'6.Procurement Annex'!N78</f>
        <v>0</v>
      </c>
      <c r="H29" s="71">
        <f>'6.Procurement Annex'!O78</f>
        <v>0</v>
      </c>
      <c r="I29" s="70">
        <f>'6.Procurement Annex'!P78</f>
        <v>0</v>
      </c>
      <c r="J29" s="70"/>
      <c r="K29" s="71"/>
      <c r="L29" s="1074"/>
      <c r="M29" s="1074"/>
      <c r="N29" s="1074"/>
      <c r="O29" s="1074"/>
      <c r="P29" s="1074"/>
      <c r="Q29" s="1074"/>
      <c r="R29" s="1074"/>
      <c r="S29" s="1074"/>
      <c r="T29" s="1074"/>
      <c r="U29" s="1074"/>
      <c r="V29" s="1074"/>
      <c r="W29" s="1074"/>
      <c r="X29" s="1074"/>
      <c r="Y29" s="1074"/>
      <c r="Z29" s="1074"/>
    </row>
    <row r="30" spans="1:26" ht="12.75" customHeight="1">
      <c r="A30" s="78" t="str">
        <f>'6.Procurement Annex'!A131</f>
        <v>6.1.3</v>
      </c>
      <c r="B30" s="78"/>
      <c r="C30" s="78" t="str">
        <f>'6.Procurement Annex'!C131</f>
        <v>Equipment maintenance</v>
      </c>
      <c r="D30" s="204"/>
      <c r="E30" s="116"/>
      <c r="F30" s="652"/>
      <c r="G30" s="116"/>
      <c r="H30" s="265">
        <f t="shared" ref="H30:H31" si="4">H31</f>
        <v>10</v>
      </c>
      <c r="I30" s="204"/>
      <c r="J30" s="204"/>
      <c r="K30" s="265">
        <f t="shared" ref="K30:K31" si="5">K31</f>
        <v>0</v>
      </c>
      <c r="L30" s="1074"/>
      <c r="M30" s="1074"/>
      <c r="N30" s="1074"/>
      <c r="O30" s="1074"/>
      <c r="P30" s="1074"/>
      <c r="Q30" s="1074"/>
      <c r="R30" s="1074"/>
      <c r="S30" s="1074"/>
      <c r="T30" s="1074"/>
      <c r="U30" s="1074"/>
      <c r="V30" s="1074"/>
      <c r="W30" s="1074"/>
      <c r="X30" s="1074"/>
      <c r="Y30" s="1074"/>
      <c r="Z30" s="1074"/>
    </row>
    <row r="31" spans="1:26" ht="12.75" customHeight="1">
      <c r="A31" s="206" t="str">
        <f>'6.Procurement Annex'!A132</f>
        <v>6.1.3.1</v>
      </c>
      <c r="B31" s="206"/>
      <c r="C31" s="206" t="str">
        <f>'6.Procurement Annex'!C132</f>
        <v>Maintenance of bio-medical equipment</v>
      </c>
      <c r="D31" s="206"/>
      <c r="E31" s="206"/>
      <c r="F31" s="1114"/>
      <c r="G31" s="206"/>
      <c r="H31" s="212">
        <f t="shared" si="4"/>
        <v>10</v>
      </c>
      <c r="I31" s="206"/>
      <c r="J31" s="206"/>
      <c r="K31" s="212">
        <f t="shared" si="5"/>
        <v>0</v>
      </c>
      <c r="L31" s="1074"/>
      <c r="M31" s="1074"/>
      <c r="N31" s="1074"/>
      <c r="O31" s="1074"/>
      <c r="P31" s="1074"/>
      <c r="Q31" s="1074"/>
      <c r="R31" s="1074"/>
      <c r="S31" s="1074"/>
      <c r="T31" s="1074"/>
      <c r="U31" s="1074"/>
      <c r="V31" s="1074"/>
      <c r="W31" s="1074"/>
      <c r="X31" s="1074"/>
      <c r="Y31" s="1074"/>
      <c r="Z31" s="1074"/>
    </row>
    <row r="32" spans="1:26" ht="12.75" customHeight="1">
      <c r="A32" s="70" t="str">
        <f>'6.Procurement Annex'!A136</f>
        <v>6.1.3.1.4</v>
      </c>
      <c r="B32" s="70" t="str">
        <f>'6.Procurement Annex'!B136</f>
        <v>I.1.8</v>
      </c>
      <c r="C32" s="70" t="str">
        <f>'6.Procurement Annex'!C136</f>
        <v>Maintenance of Ophthalmic Equipment</v>
      </c>
      <c r="D32" s="70" t="str">
        <f>'6.Procurement Annex'!K136</f>
        <v>Per unit</v>
      </c>
      <c r="E32" s="4">
        <f>'6.Procurement Annex'!L136</f>
        <v>500000</v>
      </c>
      <c r="F32" s="125">
        <f>'6.Procurement Annex'!M136</f>
        <v>5</v>
      </c>
      <c r="G32" s="4">
        <f>'6.Procurement Annex'!N136</f>
        <v>2</v>
      </c>
      <c r="H32" s="125">
        <f>'6.Procurement Annex'!O136</f>
        <v>10</v>
      </c>
      <c r="I32" s="70" t="str">
        <f>'6.Procurement Annex'!P136</f>
        <v>Continued activity: 
2 Half yearly Annual Maintainence contract visit for existing equipments at 2 district hospitals , 1 Sub district hospital @ 1.75 Lakhs per unit for equipments such as Auto Ref with Auto Keratometer-URK 700 , Slit Lamp, Non Contact Tonometer, Auto Keratometer(Hand Held),  Portable Auto Ref, Phaco-Emulsification Visalis 100 etc  and repairs of  existing Ophthalmic equipments. Proposed Rs 5 lakhs each for 2 districts in Goa.</v>
      </c>
      <c r="J32" s="70"/>
      <c r="K32" s="125"/>
      <c r="L32" s="1074"/>
      <c r="M32" s="1074"/>
      <c r="N32" s="1074"/>
      <c r="O32" s="1074"/>
      <c r="P32" s="1074"/>
      <c r="Q32" s="1074"/>
      <c r="R32" s="1074"/>
      <c r="S32" s="1074"/>
      <c r="T32" s="1074"/>
      <c r="U32" s="1074"/>
      <c r="V32" s="1074"/>
      <c r="W32" s="1074"/>
      <c r="X32" s="1074"/>
      <c r="Y32" s="1074"/>
      <c r="Z32" s="1074"/>
    </row>
    <row r="33" spans="1:26" ht="12.75" customHeight="1">
      <c r="A33" s="67">
        <f>'6.Procurement Annex'!A141</f>
        <v>6.2</v>
      </c>
      <c r="B33" s="67"/>
      <c r="C33" s="67" t="str">
        <f>'6.Procurement Annex'!C141</f>
        <v xml:space="preserve">Procurement of Drugs and supplies </v>
      </c>
      <c r="D33" s="110"/>
      <c r="E33" s="110"/>
      <c r="F33" s="112"/>
      <c r="G33" s="110"/>
      <c r="H33" s="68">
        <f>H34</f>
        <v>70</v>
      </c>
      <c r="I33" s="110"/>
      <c r="J33" s="110"/>
      <c r="K33" s="68">
        <f>K34</f>
        <v>0</v>
      </c>
      <c r="L33" s="1074"/>
      <c r="M33" s="1074"/>
      <c r="N33" s="1074"/>
      <c r="O33" s="1074"/>
      <c r="P33" s="1074"/>
      <c r="Q33" s="1074"/>
      <c r="R33" s="1074"/>
      <c r="S33" s="1074"/>
      <c r="T33" s="1074"/>
      <c r="U33" s="1074"/>
      <c r="V33" s="1074"/>
      <c r="W33" s="1074"/>
      <c r="X33" s="1074"/>
      <c r="Y33" s="1074"/>
      <c r="Z33" s="1074"/>
    </row>
    <row r="34" spans="1:26" ht="12.75" customHeight="1">
      <c r="A34" s="78" t="str">
        <f>'6.Procurement Annex'!A226</f>
        <v>6.2.15</v>
      </c>
      <c r="B34" s="78"/>
      <c r="C34" s="78" t="str">
        <f>'6.Procurement Annex'!C226</f>
        <v>Drugs and supplies for NPCB</v>
      </c>
      <c r="D34" s="204"/>
      <c r="E34" s="116"/>
      <c r="F34" s="652"/>
      <c r="G34" s="116"/>
      <c r="H34" s="265">
        <f>SUM(H35:H36)</f>
        <v>70</v>
      </c>
      <c r="I34" s="204"/>
      <c r="J34" s="204"/>
      <c r="K34" s="265">
        <f>SUM(K35:K36)</f>
        <v>0</v>
      </c>
      <c r="L34" s="1074"/>
      <c r="M34" s="1074"/>
      <c r="N34" s="1074"/>
      <c r="O34" s="1074"/>
      <c r="P34" s="1074"/>
      <c r="Q34" s="1074"/>
      <c r="R34" s="1074"/>
      <c r="S34" s="1074"/>
      <c r="T34" s="1074"/>
      <c r="U34" s="1074"/>
      <c r="V34" s="1074"/>
      <c r="W34" s="1074"/>
      <c r="X34" s="1074"/>
      <c r="Y34" s="1074"/>
      <c r="Z34" s="1074"/>
    </row>
    <row r="35" spans="1:26" ht="12.75" customHeight="1">
      <c r="A35" s="70" t="str">
        <f>'6.Procurement Annex'!A227</f>
        <v>6.2.15.1</v>
      </c>
      <c r="B35" s="70" t="str">
        <f>'6.Procurement Annex'!B227</f>
        <v>B.16.2.11.4.a</v>
      </c>
      <c r="C35" s="70" t="str">
        <f>'6.Procurement Annex'!C227</f>
        <v>Assistance for consumables/drugs/medicines to the Govt./District Hospital for Cat sx etc</v>
      </c>
      <c r="D35" s="70" t="str">
        <f>'6.Procurement Annex'!K227</f>
        <v>per case</v>
      </c>
      <c r="E35" s="4">
        <f>'6.Procurement Annex'!L227</f>
        <v>1000</v>
      </c>
      <c r="F35" s="125">
        <f>'6.Procurement Annex'!M227</f>
        <v>0.01</v>
      </c>
      <c r="G35" s="4">
        <f>'6.Procurement Annex'!N227</f>
        <v>7000</v>
      </c>
      <c r="H35" s="125">
        <f>'6.Procurement Annex'!O227</f>
        <v>70</v>
      </c>
      <c r="I35" s="70" t="str">
        <f>'6.Procurement Annex'!P227</f>
        <v>Continued activity: Purchase of drugs , consumables, medicines , IOL lenses , blades for cataract sugeries, conducting monthly cataract detection camps.Purchase of Foldable and Rigid lenses for cataract surgeries to be supplied to govt. hospitals such as GMC, Asilo, Hospicio, Sub District Ponda, SDH Chicalim approximately Rs. 30 Lakhs (annual requirement)
Purchase of drugs and  consumables medicines and surgical blades and intruments such as  Eye drops, eye onionment, injections required for cataract surgery to be supplied to Govt. hospitals such as  Asilo, Hospicio, Sub District Ponda, SDH Chicalim  Rs 28 lakhs  (annual requirement)
conducting cataract detection camps 40 camps for the year Rs.76000/-
Refreshment for the camp @ Rs 1500/- (Rs 1500/- X 40 camps) = Rs 60000, Honorarium to Ophthalmic Assistants (Rs 200/- X2X40) = Rs 16000  Total amounting to Rs. 60.00 Lakhs.
Proposed Rs 10 lakhs towards purchase of drugs and  consumables medicines and surgical blades  such as  Eye drops, eye onionment, injections required for cataract surgery to be supplied to Goa Medical College.</v>
      </c>
      <c r="J35" s="70"/>
      <c r="K35" s="125"/>
      <c r="L35" s="1074"/>
      <c r="M35" s="1074"/>
      <c r="N35" s="1074"/>
      <c r="O35" s="1074"/>
      <c r="P35" s="1074"/>
      <c r="Q35" s="1074"/>
      <c r="R35" s="1074"/>
      <c r="S35" s="1074"/>
      <c r="T35" s="1074"/>
      <c r="U35" s="1074"/>
      <c r="V35" s="1074"/>
      <c r="W35" s="1074"/>
      <c r="X35" s="1074"/>
      <c r="Y35" s="1074"/>
      <c r="Z35" s="1074"/>
    </row>
    <row r="36" spans="1:26" ht="12.75" customHeight="1">
      <c r="A36" s="70" t="str">
        <f>'6.Procurement Annex'!A228</f>
        <v>6.2.15.2</v>
      </c>
      <c r="B36" s="70"/>
      <c r="C36" s="70" t="str">
        <f>'6.Procurement Annex'!C228</f>
        <v>Any other drugs &amp; supplies (please specify)</v>
      </c>
      <c r="D36" s="70">
        <f>'6.Procurement Annex'!K228</f>
        <v>0</v>
      </c>
      <c r="E36" s="4">
        <f>'6.Procurement Annex'!L228</f>
        <v>0</v>
      </c>
      <c r="F36" s="125">
        <f>'6.Procurement Annex'!M228</f>
        <v>0</v>
      </c>
      <c r="G36" s="4">
        <f>'6.Procurement Annex'!N228</f>
        <v>0</v>
      </c>
      <c r="H36" s="125">
        <f>'6.Procurement Annex'!O228</f>
        <v>0</v>
      </c>
      <c r="I36" s="70">
        <f>'6.Procurement Annex'!P228</f>
        <v>0</v>
      </c>
      <c r="J36" s="70"/>
      <c r="K36" s="125"/>
      <c r="L36" s="1074"/>
      <c r="M36" s="1074"/>
      <c r="N36" s="1074"/>
      <c r="O36" s="1074"/>
      <c r="P36" s="1074"/>
      <c r="Q36" s="1074"/>
      <c r="R36" s="1074"/>
      <c r="S36" s="1074"/>
      <c r="T36" s="1074"/>
      <c r="U36" s="1074"/>
      <c r="V36" s="1074"/>
      <c r="W36" s="1074"/>
      <c r="X36" s="1074"/>
      <c r="Y36" s="1074"/>
      <c r="Z36" s="1074"/>
    </row>
    <row r="37" spans="1:26" ht="12.75" customHeight="1">
      <c r="A37" s="64">
        <f>'9.Training Annex'!A6</f>
        <v>9</v>
      </c>
      <c r="B37" s="64"/>
      <c r="C37" s="64" t="str">
        <f>'9.Training Annex'!C6</f>
        <v>Training</v>
      </c>
      <c r="D37" s="64"/>
      <c r="E37" s="108"/>
      <c r="F37" s="757"/>
      <c r="G37" s="108"/>
      <c r="H37" s="65">
        <f t="shared" ref="H37:H38" si="6">H38</f>
        <v>1</v>
      </c>
      <c r="I37" s="64"/>
      <c r="J37" s="64"/>
      <c r="K37" s="65">
        <f t="shared" ref="K37:K38" si="7">K38</f>
        <v>0</v>
      </c>
      <c r="L37" s="1074"/>
      <c r="M37" s="1074"/>
      <c r="N37" s="1074"/>
      <c r="O37" s="1074"/>
      <c r="P37" s="1074"/>
      <c r="Q37" s="1074"/>
      <c r="R37" s="1074"/>
      <c r="S37" s="1074"/>
      <c r="T37" s="1074"/>
      <c r="U37" s="1074"/>
      <c r="V37" s="1074"/>
      <c r="W37" s="1074"/>
      <c r="X37" s="1074"/>
      <c r="Y37" s="1074"/>
      <c r="Z37" s="1074"/>
    </row>
    <row r="38" spans="1:26" ht="12.75" customHeight="1">
      <c r="A38" s="67">
        <f>'9.Training Annex'!A27</f>
        <v>9.5</v>
      </c>
      <c r="B38" s="67"/>
      <c r="C38" s="67" t="str">
        <f>'9.Training Annex'!C27</f>
        <v>Trainings including medical (DNB/CPS)/paramedical/nursing courses</v>
      </c>
      <c r="D38" s="67"/>
      <c r="E38" s="115"/>
      <c r="F38" s="203"/>
      <c r="G38" s="115"/>
      <c r="H38" s="203">
        <f t="shared" si="6"/>
        <v>1</v>
      </c>
      <c r="I38" s="67"/>
      <c r="J38" s="67"/>
      <c r="K38" s="203">
        <f t="shared" si="7"/>
        <v>0</v>
      </c>
      <c r="L38" s="1074"/>
      <c r="M38" s="1074"/>
      <c r="N38" s="1074"/>
      <c r="O38" s="1074"/>
      <c r="P38" s="1074"/>
      <c r="Q38" s="1074"/>
      <c r="R38" s="1074"/>
      <c r="S38" s="1074"/>
      <c r="T38" s="1074"/>
      <c r="U38" s="1074"/>
      <c r="V38" s="1074"/>
      <c r="W38" s="1074"/>
      <c r="X38" s="1074"/>
      <c r="Y38" s="1074"/>
      <c r="Z38" s="1074"/>
    </row>
    <row r="39" spans="1:26" ht="12.75" customHeight="1">
      <c r="A39" s="78" t="str">
        <f>'9.Training Annex'!A178</f>
        <v>9.5.15</v>
      </c>
      <c r="B39" s="78"/>
      <c r="C39" s="78" t="str">
        <f>'9.Training Annex'!C178</f>
        <v>Trainings under NPCB</v>
      </c>
      <c r="D39" s="78"/>
      <c r="E39" s="117"/>
      <c r="F39" s="265"/>
      <c r="G39" s="117"/>
      <c r="H39" s="265">
        <f>H40+H41</f>
        <v>1</v>
      </c>
      <c r="I39" s="78"/>
      <c r="J39" s="78"/>
      <c r="K39" s="265">
        <f>K40+K41</f>
        <v>0</v>
      </c>
      <c r="L39" s="1074"/>
      <c r="M39" s="1074"/>
      <c r="N39" s="1074"/>
      <c r="O39" s="1074"/>
      <c r="P39" s="1074"/>
      <c r="Q39" s="1074"/>
      <c r="R39" s="1074"/>
      <c r="S39" s="1074"/>
      <c r="T39" s="1074"/>
      <c r="U39" s="1074"/>
      <c r="V39" s="1074"/>
      <c r="W39" s="1074"/>
      <c r="X39" s="1074"/>
      <c r="Y39" s="1074"/>
      <c r="Z39" s="1074"/>
    </row>
    <row r="40" spans="1:26" ht="12.75" customHeight="1">
      <c r="A40" s="70" t="str">
        <f>'9.Training Annex'!A179</f>
        <v>9.5.15.1</v>
      </c>
      <c r="B40" s="70" t="str">
        <f>'9.Training Annex'!B179</f>
        <v>I.1.6</v>
      </c>
      <c r="C40" s="70" t="str">
        <f>'9.Training Annex'!C179</f>
        <v>Training of PMOA under NPCB</v>
      </c>
      <c r="D40" s="70" t="str">
        <f>'9.Training Annex'!K179</f>
        <v>per person</v>
      </c>
      <c r="E40" s="4">
        <f>'9.Training Annex'!L179</f>
        <v>1000</v>
      </c>
      <c r="F40" s="125">
        <f>'9.Training Annex'!M179</f>
        <v>0.01</v>
      </c>
      <c r="G40" s="125">
        <f>'9.Training Annex'!N179</f>
        <v>100</v>
      </c>
      <c r="H40" s="125">
        <f>'9.Training Annex'!O179</f>
        <v>1</v>
      </c>
      <c r="I40" s="70" t="str">
        <f>'9.Training Annex'!P179</f>
        <v>Continued activity:
Training of 23 Opthalmic Assitants in  2 batches of 30 each and 1 annual review meeting @ Rs 30,000/-= Rs 1 lakh</v>
      </c>
      <c r="J40" s="70"/>
      <c r="K40" s="125"/>
      <c r="L40" s="1074"/>
      <c r="M40" s="1074"/>
      <c r="N40" s="1074"/>
      <c r="O40" s="1074"/>
      <c r="P40" s="1074"/>
      <c r="Q40" s="1074"/>
      <c r="R40" s="1074"/>
      <c r="S40" s="1074"/>
      <c r="T40" s="1074"/>
      <c r="U40" s="1074"/>
      <c r="V40" s="1074"/>
      <c r="W40" s="1074"/>
      <c r="X40" s="1074"/>
      <c r="Y40" s="1074"/>
      <c r="Z40" s="1074"/>
    </row>
    <row r="41" spans="1:26" ht="12.75" customHeight="1">
      <c r="A41" s="70" t="str">
        <f>'9.Training Annex'!A180</f>
        <v>9.5.15.2</v>
      </c>
      <c r="B41" s="70"/>
      <c r="C41" s="70" t="str">
        <f>'9.Training Annex'!C180</f>
        <v>Any other (please specify)</v>
      </c>
      <c r="D41" s="70">
        <f>'9.Training Annex'!K180</f>
        <v>0</v>
      </c>
      <c r="E41" s="4">
        <f>'9.Training Annex'!L180</f>
        <v>0</v>
      </c>
      <c r="F41" s="125">
        <f>'9.Training Annex'!M180</f>
        <v>0</v>
      </c>
      <c r="G41" s="125">
        <f>'9.Training Annex'!N180</f>
        <v>0</v>
      </c>
      <c r="H41" s="125">
        <f>'9.Training Annex'!O180</f>
        <v>0</v>
      </c>
      <c r="I41" s="70">
        <f>'9.Training Annex'!P180</f>
        <v>0</v>
      </c>
      <c r="J41" s="70"/>
      <c r="K41" s="125"/>
      <c r="L41" s="1074"/>
      <c r="M41" s="1074"/>
      <c r="N41" s="1074"/>
      <c r="O41" s="1074"/>
      <c r="P41" s="1074"/>
      <c r="Q41" s="1074"/>
      <c r="R41" s="1074"/>
      <c r="S41" s="1074"/>
      <c r="T41" s="1074"/>
      <c r="U41" s="1074"/>
      <c r="V41" s="1074"/>
      <c r="W41" s="1074"/>
      <c r="X41" s="1074"/>
      <c r="Y41" s="1074"/>
      <c r="Z41" s="1074"/>
    </row>
    <row r="42" spans="1:26" ht="12.75" customHeight="1">
      <c r="A42" s="64">
        <f>'10.Review Research &amp; Surveillen'!A6</f>
        <v>10</v>
      </c>
      <c r="B42" s="64">
        <f>'10.Review Research &amp; Surveillen'!B6</f>
        <v>0</v>
      </c>
      <c r="C42" s="64" t="str">
        <f>'10.Review Research &amp; Surveillen'!C6</f>
        <v>Reviews, Research, Surveys and Surveillance</v>
      </c>
      <c r="D42" s="64">
        <f>'10.Review Research &amp; Surveillen'!D6</f>
        <v>0</v>
      </c>
      <c r="E42" s="64"/>
      <c r="F42" s="64"/>
      <c r="G42" s="64"/>
      <c r="H42" s="65">
        <f t="shared" ref="H42:H43" si="8">H43</f>
        <v>0</v>
      </c>
      <c r="I42" s="64"/>
      <c r="J42" s="64"/>
      <c r="K42" s="65">
        <f t="shared" ref="K42:K43" si="9">K43</f>
        <v>0</v>
      </c>
      <c r="L42" s="1074"/>
      <c r="M42" s="1074"/>
      <c r="N42" s="1074"/>
      <c r="O42" s="1074"/>
      <c r="P42" s="1074"/>
      <c r="Q42" s="1074"/>
      <c r="R42" s="1074"/>
      <c r="S42" s="1074"/>
      <c r="T42" s="1074"/>
      <c r="U42" s="1074"/>
      <c r="V42" s="1074"/>
      <c r="W42" s="1074"/>
      <c r="X42" s="1074"/>
      <c r="Y42" s="1074"/>
      <c r="Z42" s="1074"/>
    </row>
    <row r="43" spans="1:26" ht="12.75" customHeight="1">
      <c r="A43" s="67" t="str">
        <f>'10.Review Research &amp; Surveillen'!A55</f>
        <v>10.4.9</v>
      </c>
      <c r="B43" s="67">
        <f>'10.Review Research &amp; Surveillen'!B55</f>
        <v>0</v>
      </c>
      <c r="C43" s="67" t="str">
        <f>'10.Review Research &amp; Surveillen'!C55</f>
        <v>Sub-national Disease Free Certification</v>
      </c>
      <c r="D43" s="67">
        <f>'10.Review Research &amp; Surveillen'!D55</f>
        <v>0</v>
      </c>
      <c r="E43" s="67"/>
      <c r="F43" s="67"/>
      <c r="G43" s="67"/>
      <c r="H43" s="68">
        <f t="shared" si="8"/>
        <v>0</v>
      </c>
      <c r="I43" s="67"/>
      <c r="J43" s="67"/>
      <c r="K43" s="68">
        <f t="shared" si="9"/>
        <v>0</v>
      </c>
      <c r="L43" s="1074"/>
      <c r="M43" s="1074"/>
      <c r="N43" s="1074"/>
      <c r="O43" s="1074"/>
      <c r="P43" s="1074"/>
      <c r="Q43" s="1074"/>
      <c r="R43" s="1074"/>
      <c r="S43" s="1074"/>
      <c r="T43" s="1074"/>
      <c r="U43" s="1074"/>
      <c r="V43" s="1074"/>
      <c r="W43" s="1074"/>
      <c r="X43" s="1074"/>
      <c r="Y43" s="1074"/>
      <c r="Z43" s="1074"/>
    </row>
    <row r="44" spans="1:26" ht="12.75" customHeight="1">
      <c r="A44" s="70" t="str">
        <f>'10.Review Research &amp; Surveillen'!A61</f>
        <v>10.5.6</v>
      </c>
      <c r="B44" s="70">
        <f>'10.Review Research &amp; Surveillen'!B61</f>
        <v>0</v>
      </c>
      <c r="C44" s="70" t="str">
        <f>'10.Review Research &amp; Surveillen'!C61</f>
        <v>Cataract/Blindness</v>
      </c>
      <c r="D44" s="70">
        <f>'10.Review Research &amp; Surveillen'!K61</f>
        <v>0</v>
      </c>
      <c r="E44" s="70">
        <f>'10.Review Research &amp; Surveillen'!L61</f>
        <v>0</v>
      </c>
      <c r="F44" s="130">
        <f>'10.Review Research &amp; Surveillen'!M61</f>
        <v>0</v>
      </c>
      <c r="G44" s="70">
        <f>'10.Review Research &amp; Surveillen'!N61</f>
        <v>0</v>
      </c>
      <c r="H44" s="71">
        <f>'10.Review Research &amp; Surveillen'!O61</f>
        <v>0</v>
      </c>
      <c r="I44" s="70">
        <f>'10.Review Research &amp; Surveillen'!P61</f>
        <v>0</v>
      </c>
      <c r="J44" s="70"/>
      <c r="K44" s="125"/>
      <c r="L44" s="1074"/>
      <c r="M44" s="1074"/>
      <c r="N44" s="1074"/>
      <c r="O44" s="1074"/>
      <c r="P44" s="1074"/>
      <c r="Q44" s="1074"/>
      <c r="R44" s="1074"/>
      <c r="S44" s="1074"/>
      <c r="T44" s="1074"/>
      <c r="U44" s="1074"/>
      <c r="V44" s="1074"/>
      <c r="W44" s="1074"/>
      <c r="X44" s="1074"/>
      <c r="Y44" s="1074"/>
      <c r="Z44" s="1074"/>
    </row>
    <row r="45" spans="1:26" ht="12.75" customHeight="1">
      <c r="A45" s="64">
        <f>'11.IEC-BCC Annex'!A6</f>
        <v>11</v>
      </c>
      <c r="B45" s="64"/>
      <c r="C45" s="64" t="str">
        <f>'11.IEC-BCC Annex'!C6</f>
        <v>IEC/BCC</v>
      </c>
      <c r="D45" s="107"/>
      <c r="E45" s="107"/>
      <c r="F45" s="1035"/>
      <c r="G45" s="107"/>
      <c r="H45" s="65">
        <f>H46</f>
        <v>2</v>
      </c>
      <c r="I45" s="107"/>
      <c r="J45" s="107"/>
      <c r="K45" s="65">
        <f>K46</f>
        <v>0</v>
      </c>
      <c r="L45" s="1074"/>
      <c r="M45" s="1074"/>
      <c r="N45" s="1074"/>
      <c r="O45" s="1074"/>
      <c r="P45" s="1074"/>
      <c r="Q45" s="1074"/>
      <c r="R45" s="1074"/>
      <c r="S45" s="1074"/>
      <c r="T45" s="1074"/>
      <c r="U45" s="1074"/>
      <c r="V45" s="1074"/>
      <c r="W45" s="1074"/>
      <c r="X45" s="1074"/>
      <c r="Y45" s="1074"/>
      <c r="Z45" s="1074"/>
    </row>
    <row r="46" spans="1:26" ht="12.75" customHeight="1">
      <c r="A46" s="67">
        <f>'11.IEC-BCC Annex'!A68</f>
        <v>11.18</v>
      </c>
      <c r="B46" s="67"/>
      <c r="C46" s="67" t="str">
        <f>'11.IEC-BCC Annex'!C68</f>
        <v>IEC/BCC activities under NPCB</v>
      </c>
      <c r="D46" s="110"/>
      <c r="E46" s="113"/>
      <c r="F46" s="669"/>
      <c r="G46" s="113"/>
      <c r="H46" s="203">
        <f>H47+H48</f>
        <v>2</v>
      </c>
      <c r="I46" s="110"/>
      <c r="J46" s="110"/>
      <c r="K46" s="203">
        <f>K47+K48</f>
        <v>0</v>
      </c>
      <c r="L46" s="1074"/>
      <c r="M46" s="1074"/>
      <c r="N46" s="1074"/>
      <c r="O46" s="1074"/>
      <c r="P46" s="1074"/>
      <c r="Q46" s="1074"/>
      <c r="R46" s="1074"/>
      <c r="S46" s="1074"/>
      <c r="T46" s="1074"/>
      <c r="U46" s="1074"/>
      <c r="V46" s="1074"/>
      <c r="W46" s="1074"/>
      <c r="X46" s="1074"/>
      <c r="Y46" s="1074"/>
      <c r="Z46" s="1074"/>
    </row>
    <row r="47" spans="1:26" ht="12.75" customHeight="1">
      <c r="A47" s="70" t="str">
        <f>'11.IEC-BCC Annex'!A69</f>
        <v>11.18.1</v>
      </c>
      <c r="B47" s="70" t="str">
        <f>'11.IEC-BCC Annex'!B69</f>
        <v>B.10.6.11</v>
      </c>
      <c r="C47" s="70" t="str">
        <f>'11.IEC-BCC Annex'!C69</f>
        <v>State level IEC for Minor State @ Rs. 10 lakh and for Major States @ Rs. 20 lakh under NPCB&amp;VI</v>
      </c>
      <c r="D47" s="70" t="str">
        <f>'11.IEC-BCC Annex'!K69</f>
        <v>per activity</v>
      </c>
      <c r="E47" s="4">
        <f>'11.IEC-BCC Annex'!L69</f>
        <v>200000</v>
      </c>
      <c r="F47" s="125">
        <f>'11.IEC-BCC Annex'!M69</f>
        <v>2</v>
      </c>
      <c r="G47" s="4">
        <f>'11.IEC-BCC Annex'!N69</f>
        <v>1</v>
      </c>
      <c r="H47" s="125">
        <f>'11.IEC-BCC Annex'!O69</f>
        <v>2</v>
      </c>
      <c r="I47" s="70" t="str">
        <f>'11.IEC-BCC Annex'!P69</f>
        <v>3 IEC Activities planned for the year - World Eye Donation Forthnight, World Sight Day and World Glaucoma Week.
World Eye Donation Forthnight @ Rs 0.90lakhs (Rs 1500/-X 33 centres = Rs 0.50lakhs and 0.40 lakhs for Eye Donation activities at GMC), World Sight Day @ Rs 0.50 lakhs (Rs 1500/-X 33 centres) and World Glaucoma Week @ Rs 0.50lakhs (Rs 1500/-X 33 centres).</v>
      </c>
      <c r="J47" s="70"/>
      <c r="K47" s="125"/>
      <c r="L47" s="1074"/>
      <c r="M47" s="1074"/>
      <c r="N47" s="1074"/>
      <c r="O47" s="1074"/>
      <c r="P47" s="1074"/>
      <c r="Q47" s="1074"/>
      <c r="R47" s="1074"/>
      <c r="S47" s="1074"/>
      <c r="T47" s="1074"/>
      <c r="U47" s="1074"/>
      <c r="V47" s="1074"/>
      <c r="W47" s="1074"/>
      <c r="X47" s="1074"/>
      <c r="Y47" s="1074"/>
      <c r="Z47" s="1074"/>
    </row>
    <row r="48" spans="1:26" ht="12.75" customHeight="1">
      <c r="A48" s="70" t="str">
        <f>'11.IEC-BCC Annex'!A70</f>
        <v>11.18.2</v>
      </c>
      <c r="B48" s="70"/>
      <c r="C48" s="70" t="str">
        <f>'11.IEC-BCC Annex'!C70</f>
        <v>Any other IEC/BCC activities (please specify)</v>
      </c>
      <c r="D48" s="70">
        <f>'11.IEC-BCC Annex'!K70</f>
        <v>0</v>
      </c>
      <c r="E48" s="4">
        <f>'11.IEC-BCC Annex'!L70</f>
        <v>0</v>
      </c>
      <c r="F48" s="125">
        <f>'11.IEC-BCC Annex'!M70</f>
        <v>0</v>
      </c>
      <c r="G48" s="4">
        <f>'11.IEC-BCC Annex'!N70</f>
        <v>0</v>
      </c>
      <c r="H48" s="125">
        <f>'11.IEC-BCC Annex'!O70</f>
        <v>0</v>
      </c>
      <c r="I48" s="70">
        <f>'11.IEC-BCC Annex'!P70</f>
        <v>0</v>
      </c>
      <c r="J48" s="70"/>
      <c r="K48" s="125"/>
      <c r="L48" s="1074"/>
      <c r="M48" s="1074"/>
      <c r="N48" s="1074"/>
      <c r="O48" s="1074"/>
      <c r="P48" s="1074"/>
      <c r="Q48" s="1074"/>
      <c r="R48" s="1074"/>
      <c r="S48" s="1074"/>
      <c r="T48" s="1074"/>
      <c r="U48" s="1074"/>
      <c r="V48" s="1074"/>
      <c r="W48" s="1074"/>
      <c r="X48" s="1074"/>
      <c r="Y48" s="1074"/>
      <c r="Z48" s="1074"/>
    </row>
    <row r="49" spans="1:26" ht="12.75" customHeight="1">
      <c r="A49" s="64">
        <f>'15.PPP Annex'!A6</f>
        <v>15</v>
      </c>
      <c r="B49" s="64"/>
      <c r="C49" s="64" t="str">
        <f>'15.PPP Annex'!C6</f>
        <v>PPP</v>
      </c>
      <c r="D49" s="107"/>
      <c r="E49" s="107"/>
      <c r="F49" s="1035"/>
      <c r="G49" s="107"/>
      <c r="H49" s="65">
        <f>H50</f>
        <v>6</v>
      </c>
      <c r="I49" s="107"/>
      <c r="J49" s="107"/>
      <c r="K49" s="65">
        <f>K50</f>
        <v>0</v>
      </c>
      <c r="L49" s="1074"/>
      <c r="M49" s="1074"/>
      <c r="N49" s="1074"/>
      <c r="O49" s="1074"/>
      <c r="P49" s="1074"/>
      <c r="Q49" s="1074"/>
      <c r="R49" s="1074"/>
      <c r="S49" s="1074"/>
      <c r="T49" s="1074"/>
      <c r="U49" s="1074"/>
      <c r="V49" s="1074"/>
      <c r="W49" s="1074"/>
      <c r="X49" s="1074"/>
      <c r="Y49" s="1074"/>
      <c r="Z49" s="1074"/>
    </row>
    <row r="50" spans="1:26" ht="12.75" customHeight="1">
      <c r="A50" s="67">
        <f>'15.PPP Annex'!A24</f>
        <v>15.6</v>
      </c>
      <c r="B50" s="67"/>
      <c r="C50" s="67" t="str">
        <f>'15.PPP Annex'!C24</f>
        <v>PPP under NPCB</v>
      </c>
      <c r="D50" s="110"/>
      <c r="E50" s="110"/>
      <c r="F50" s="112"/>
      <c r="G50" s="110"/>
      <c r="H50" s="68">
        <f>H51+H52+H58+H59+H60</f>
        <v>6</v>
      </c>
      <c r="I50" s="110"/>
      <c r="J50" s="110"/>
      <c r="K50" s="68">
        <f>K51+K52+K58+K59+K60</f>
        <v>0</v>
      </c>
      <c r="L50" s="1074"/>
      <c r="M50" s="1074"/>
      <c r="N50" s="1074"/>
      <c r="O50" s="1074"/>
      <c r="P50" s="1074"/>
      <c r="Q50" s="1074"/>
      <c r="R50" s="1074"/>
      <c r="S50" s="1074"/>
      <c r="T50" s="1074"/>
      <c r="U50" s="1074"/>
      <c r="V50" s="1074"/>
      <c r="W50" s="1074"/>
      <c r="X50" s="1074"/>
      <c r="Y50" s="1074"/>
      <c r="Z50" s="1074"/>
    </row>
    <row r="51" spans="1:26" ht="12.75" customHeight="1">
      <c r="A51" s="70" t="str">
        <f>'15.PPP Annex'!A25</f>
        <v>15.6.1</v>
      </c>
      <c r="B51" s="70" t="str">
        <f>'15.PPP Annex'!B25</f>
        <v>I.1.1</v>
      </c>
      <c r="C51" s="70" t="str">
        <f>'15.PPP Annex'!C25</f>
        <v>Reimbursement for cataract operation for NGO and Private  Practitioners as per NGO norms @ Rs. 2000</v>
      </c>
      <c r="D51" s="70">
        <f>'15.PPP Annex'!K25</f>
        <v>0</v>
      </c>
      <c r="E51" s="4">
        <f>'15.PPP Annex'!L25</f>
        <v>0</v>
      </c>
      <c r="F51" s="125">
        <f>'15.PPP Annex'!M25</f>
        <v>0</v>
      </c>
      <c r="G51" s="4">
        <f>'15.PPP Annex'!N25</f>
        <v>0</v>
      </c>
      <c r="H51" s="125">
        <f>'15.PPP Annex'!O25</f>
        <v>0</v>
      </c>
      <c r="I51" s="70">
        <f>'15.PPP Annex'!P25</f>
        <v>0</v>
      </c>
      <c r="J51" s="70"/>
      <c r="K51" s="125"/>
      <c r="L51" s="1074"/>
      <c r="M51" s="1074"/>
      <c r="N51" s="1074"/>
      <c r="O51" s="1074"/>
      <c r="P51" s="1074"/>
      <c r="Q51" s="1074"/>
      <c r="R51" s="1074"/>
      <c r="S51" s="1074"/>
      <c r="T51" s="1074"/>
      <c r="U51" s="1074"/>
      <c r="V51" s="1074"/>
      <c r="W51" s="1074"/>
      <c r="X51" s="1074"/>
      <c r="Y51" s="1074"/>
      <c r="Z51" s="1074"/>
    </row>
    <row r="52" spans="1:26" ht="12.75" customHeight="1">
      <c r="A52" s="78" t="str">
        <f>'15.PPP Annex'!A26</f>
        <v>15.6.2</v>
      </c>
      <c r="B52" s="78"/>
      <c r="C52" s="78" t="str">
        <f>'15.PPP Annex'!C26</f>
        <v>Other Eye Diseases</v>
      </c>
      <c r="D52" s="204"/>
      <c r="E52" s="116"/>
      <c r="F52" s="652"/>
      <c r="G52" s="116"/>
      <c r="H52" s="265">
        <f>SUM(H53:H57)</f>
        <v>6</v>
      </c>
      <c r="I52" s="204"/>
      <c r="J52" s="204"/>
      <c r="K52" s="265">
        <f>SUM(K53:K57)</f>
        <v>0</v>
      </c>
      <c r="L52" s="1074"/>
      <c r="M52" s="1074"/>
      <c r="N52" s="1074"/>
      <c r="O52" s="1074"/>
      <c r="P52" s="1074"/>
      <c r="Q52" s="1074"/>
      <c r="R52" s="1074"/>
      <c r="S52" s="1074"/>
      <c r="T52" s="1074"/>
      <c r="U52" s="1074"/>
      <c r="V52" s="1074"/>
      <c r="W52" s="1074"/>
      <c r="X52" s="1074"/>
      <c r="Y52" s="1074"/>
      <c r="Z52" s="1074"/>
    </row>
    <row r="53" spans="1:26" ht="12.75" customHeight="1">
      <c r="A53" s="70" t="str">
        <f>'15.PPP Annex'!A27</f>
        <v>15.6.2.1</v>
      </c>
      <c r="B53" s="70"/>
      <c r="C53" s="70" t="str">
        <f>'15.PPP Annex'!C27</f>
        <v>Diabetic Retinopathy @ Rs. 2000</v>
      </c>
      <c r="D53" s="70" t="str">
        <f>'15.PPP Annex'!K27</f>
        <v>Per patient</v>
      </c>
      <c r="E53" s="4">
        <f>'15.PPP Annex'!L27</f>
        <v>2000</v>
      </c>
      <c r="F53" s="125">
        <f>'15.PPP Annex'!M27</f>
        <v>0.02</v>
      </c>
      <c r="G53" s="4">
        <f>'15.PPP Annex'!N27</f>
        <v>300</v>
      </c>
      <c r="H53" s="125">
        <f>'15.PPP Annex'!O27</f>
        <v>6</v>
      </c>
      <c r="I53" s="70" t="str">
        <f>'15.PPP Annex'!P27</f>
        <v xml:space="preserve">Ongoing activity:
"Diabetic Retnopathy Testing is exsiting in 12 centres in Goa namely North District Hospital, South district hospital, Sub District Hospital, Ponda, CHC Canacona, Cottage Hospital, Chicalim, GMC , Bambolim, PHC Bicholim, CHC Pernem,CHC Valpoi, PHC Pillem,Dharbandora,PHC Balli &amp; CHC Curchrem  and the same will be extended to 16 planning units where Fundus examination will be done.
Rs 6.00 lakhs proposed for an average of 300 patients to be treated for Diabetic Retinopathy and procurement of intra vitreal injection cost Rs 18000/- each for treatment of DR.
Diabetic Retinopathy for 300 patients @ Rs. 2000/-
</v>
      </c>
      <c r="J53" s="70"/>
      <c r="K53" s="125"/>
      <c r="L53" s="1074"/>
      <c r="M53" s="1074"/>
      <c r="N53" s="1074"/>
      <c r="O53" s="1074"/>
      <c r="P53" s="1074"/>
      <c r="Q53" s="1074"/>
      <c r="R53" s="1074"/>
      <c r="S53" s="1074"/>
      <c r="T53" s="1074"/>
      <c r="U53" s="1074"/>
      <c r="V53" s="1074"/>
      <c r="W53" s="1074"/>
      <c r="X53" s="1074"/>
      <c r="Y53" s="1074"/>
      <c r="Z53" s="1074"/>
    </row>
    <row r="54" spans="1:26" ht="12.75" customHeight="1">
      <c r="A54" s="70" t="str">
        <f>'15.PPP Annex'!A28</f>
        <v>15.6.2.2</v>
      </c>
      <c r="B54" s="70"/>
      <c r="C54" s="70" t="str">
        <f>'15.PPP Annex'!C28</f>
        <v>Childhood Blindness @ Rs. 2000</v>
      </c>
      <c r="D54" s="70">
        <f>'15.PPP Annex'!K28</f>
        <v>0</v>
      </c>
      <c r="E54" s="4">
        <f>'15.PPP Annex'!L28</f>
        <v>0</v>
      </c>
      <c r="F54" s="125">
        <f>'15.PPP Annex'!M28</f>
        <v>0</v>
      </c>
      <c r="G54" s="4">
        <f>'15.PPP Annex'!N28</f>
        <v>0</v>
      </c>
      <c r="H54" s="125">
        <f>'15.PPP Annex'!O28</f>
        <v>0</v>
      </c>
      <c r="I54" s="70">
        <f>'15.PPP Annex'!P28</f>
        <v>0</v>
      </c>
      <c r="J54" s="70"/>
      <c r="K54" s="125"/>
      <c r="L54" s="1074"/>
      <c r="M54" s="1074"/>
      <c r="N54" s="1074"/>
      <c r="O54" s="1074"/>
      <c r="P54" s="1074"/>
      <c r="Q54" s="1074"/>
      <c r="R54" s="1074"/>
      <c r="S54" s="1074"/>
      <c r="T54" s="1074"/>
      <c r="U54" s="1074"/>
      <c r="V54" s="1074"/>
      <c r="W54" s="1074"/>
      <c r="X54" s="1074"/>
      <c r="Y54" s="1074"/>
      <c r="Z54" s="1074"/>
    </row>
    <row r="55" spans="1:26" ht="12.75" customHeight="1">
      <c r="A55" s="70" t="str">
        <f>'15.PPP Annex'!A29</f>
        <v>15.6.2.3</v>
      </c>
      <c r="B55" s="70"/>
      <c r="C55" s="70" t="str">
        <f>'15.PPP Annex'!C29</f>
        <v>Glaucoma @ Rs. 2000</v>
      </c>
      <c r="D55" s="70">
        <f>'15.PPP Annex'!K29</f>
        <v>0</v>
      </c>
      <c r="E55" s="4">
        <f>'15.PPP Annex'!L29</f>
        <v>0</v>
      </c>
      <c r="F55" s="125">
        <f>'15.PPP Annex'!M29</f>
        <v>0</v>
      </c>
      <c r="G55" s="4">
        <f>'15.PPP Annex'!N29</f>
        <v>0</v>
      </c>
      <c r="H55" s="125">
        <f>'15.PPP Annex'!O29</f>
        <v>0</v>
      </c>
      <c r="I55" s="70">
        <f>'15.PPP Annex'!P29</f>
        <v>0</v>
      </c>
      <c r="J55" s="70"/>
      <c r="K55" s="125"/>
      <c r="L55" s="1074"/>
      <c r="M55" s="1074"/>
      <c r="N55" s="1074"/>
      <c r="O55" s="1074"/>
      <c r="P55" s="1074"/>
      <c r="Q55" s="1074"/>
      <c r="R55" s="1074"/>
      <c r="S55" s="1074"/>
      <c r="T55" s="1074"/>
      <c r="U55" s="1074"/>
      <c r="V55" s="1074"/>
      <c r="W55" s="1074"/>
      <c r="X55" s="1074"/>
      <c r="Y55" s="1074"/>
      <c r="Z55" s="1074"/>
    </row>
    <row r="56" spans="1:26" ht="12.75" customHeight="1">
      <c r="A56" s="70" t="str">
        <f>'15.PPP Annex'!A30</f>
        <v>15.6.2.4</v>
      </c>
      <c r="B56" s="70"/>
      <c r="C56" s="70" t="str">
        <f>'15.PPP Annex'!C30</f>
        <v>Keratoplasty @ Rs. 5000</v>
      </c>
      <c r="D56" s="70">
        <f>'15.PPP Annex'!K30</f>
        <v>0</v>
      </c>
      <c r="E56" s="4">
        <f>'15.PPP Annex'!L30</f>
        <v>0</v>
      </c>
      <c r="F56" s="125">
        <f>'15.PPP Annex'!M30</f>
        <v>0</v>
      </c>
      <c r="G56" s="4">
        <f>'15.PPP Annex'!N30</f>
        <v>0</v>
      </c>
      <c r="H56" s="125">
        <f>'15.PPP Annex'!O30</f>
        <v>0</v>
      </c>
      <c r="I56" s="70">
        <f>'15.PPP Annex'!P30</f>
        <v>0</v>
      </c>
      <c r="J56" s="70"/>
      <c r="K56" s="125"/>
      <c r="L56" s="1074"/>
      <c r="M56" s="1074"/>
      <c r="N56" s="1074"/>
      <c r="O56" s="1074"/>
      <c r="P56" s="1074"/>
      <c r="Q56" s="1074"/>
      <c r="R56" s="1074"/>
      <c r="S56" s="1074"/>
      <c r="T56" s="1074"/>
      <c r="U56" s="1074"/>
      <c r="V56" s="1074"/>
      <c r="W56" s="1074"/>
      <c r="X56" s="1074"/>
      <c r="Y56" s="1074"/>
      <c r="Z56" s="1074"/>
    </row>
    <row r="57" spans="1:26" ht="12.75" customHeight="1">
      <c r="A57" s="70" t="str">
        <f>'15.PPP Annex'!A31</f>
        <v>15.6.2.5</v>
      </c>
      <c r="B57" s="70"/>
      <c r="C57" s="70" t="str">
        <f>'15.PPP Annex'!C31</f>
        <v>Vitreoretinal Surgery@ Rs. 7500</v>
      </c>
      <c r="D57" s="70">
        <f>'15.PPP Annex'!K31</f>
        <v>0</v>
      </c>
      <c r="E57" s="4">
        <f>'15.PPP Annex'!L31</f>
        <v>0</v>
      </c>
      <c r="F57" s="125">
        <f>'15.PPP Annex'!M31</f>
        <v>0</v>
      </c>
      <c r="G57" s="4">
        <f>'15.PPP Annex'!N31</f>
        <v>0</v>
      </c>
      <c r="H57" s="125">
        <f>'15.PPP Annex'!O31</f>
        <v>0</v>
      </c>
      <c r="I57" s="70">
        <f>'15.PPP Annex'!P31</f>
        <v>0</v>
      </c>
      <c r="J57" s="70"/>
      <c r="K57" s="125"/>
      <c r="L57" s="1074"/>
      <c r="M57" s="1074"/>
      <c r="N57" s="1074"/>
      <c r="O57" s="1074"/>
      <c r="P57" s="1074"/>
      <c r="Q57" s="1074"/>
      <c r="R57" s="1074"/>
      <c r="S57" s="1074"/>
      <c r="T57" s="1074"/>
      <c r="U57" s="1074"/>
      <c r="V57" s="1074"/>
      <c r="W57" s="1074"/>
      <c r="X57" s="1074"/>
      <c r="Y57" s="1074"/>
      <c r="Z57" s="1074"/>
    </row>
    <row r="58" spans="1:26" ht="12.75" customHeight="1">
      <c r="A58" s="70" t="str">
        <f>'15.PPP Annex'!A32</f>
        <v>15.6.3</v>
      </c>
      <c r="B58" s="70" t="str">
        <f>'15.PPP Annex'!B32</f>
        <v>I.2.3</v>
      </c>
      <c r="C58" s="70" t="str">
        <f>'15.PPP Annex'!C32</f>
        <v>Non-recurring grant-in-aid for  Vision Centre (PHC) (NGO)</v>
      </c>
      <c r="D58" s="70">
        <f>'15.PPP Annex'!K32</f>
        <v>0</v>
      </c>
      <c r="E58" s="4">
        <f>'15.PPP Annex'!L32</f>
        <v>0</v>
      </c>
      <c r="F58" s="125">
        <f>'15.PPP Annex'!M32</f>
        <v>0</v>
      </c>
      <c r="G58" s="4">
        <f>'15.PPP Annex'!N32</f>
        <v>0</v>
      </c>
      <c r="H58" s="125">
        <f>'15.PPP Annex'!O32</f>
        <v>0</v>
      </c>
      <c r="I58" s="70" t="str">
        <f>'15.PPP Annex'!P32</f>
        <v>FMR removed</v>
      </c>
      <c r="J58" s="70"/>
      <c r="K58" s="125"/>
      <c r="L58" s="1074"/>
      <c r="M58" s="1074"/>
      <c r="N58" s="1074"/>
      <c r="O58" s="1074"/>
      <c r="P58" s="1074"/>
      <c r="Q58" s="1074"/>
      <c r="R58" s="1074"/>
      <c r="S58" s="1074"/>
      <c r="T58" s="1074"/>
      <c r="U58" s="1074"/>
      <c r="V58" s="1074"/>
      <c r="W58" s="1074"/>
      <c r="X58" s="1074"/>
      <c r="Y58" s="1074"/>
      <c r="Z58" s="1074"/>
    </row>
    <row r="59" spans="1:26" ht="12.75" customHeight="1">
      <c r="A59" s="70" t="str">
        <f>'15.PPP Annex'!A33</f>
        <v>15.6.4</v>
      </c>
      <c r="B59" s="70" t="str">
        <f>'15.PPP Annex'!B33</f>
        <v>I.2.6</v>
      </c>
      <c r="C59" s="70" t="str">
        <f>'15.PPP Annex'!C33</f>
        <v>For GIA to NGOs for setting up/expanding eye care unit in semi-urban/ rural area</v>
      </c>
      <c r="D59" s="70">
        <f>'15.PPP Annex'!K33</f>
        <v>0</v>
      </c>
      <c r="E59" s="4">
        <f>'15.PPP Annex'!L33</f>
        <v>0</v>
      </c>
      <c r="F59" s="125">
        <f>'15.PPP Annex'!M33</f>
        <v>0</v>
      </c>
      <c r="G59" s="4">
        <f>'15.PPP Annex'!N33</f>
        <v>0</v>
      </c>
      <c r="H59" s="125">
        <f>'15.PPP Annex'!O33</f>
        <v>0</v>
      </c>
      <c r="I59" s="70" t="str">
        <f>'15.PPP Annex'!P33</f>
        <v>FMR removed</v>
      </c>
      <c r="J59" s="70"/>
      <c r="K59" s="125"/>
      <c r="L59" s="1074"/>
      <c r="M59" s="1074"/>
      <c r="N59" s="1074"/>
      <c r="O59" s="1074"/>
      <c r="P59" s="1074"/>
      <c r="Q59" s="1074"/>
      <c r="R59" s="1074"/>
      <c r="S59" s="1074"/>
      <c r="T59" s="1074"/>
      <c r="U59" s="1074"/>
      <c r="V59" s="1074"/>
      <c r="W59" s="1074"/>
      <c r="X59" s="1074"/>
      <c r="Y59" s="1074"/>
      <c r="Z59" s="1074"/>
    </row>
    <row r="60" spans="1:26" ht="12.75" customHeight="1">
      <c r="A60" s="70" t="str">
        <f>'15.PPP Annex'!A34</f>
        <v>15.6.5</v>
      </c>
      <c r="B60" s="70"/>
      <c r="C60" s="70" t="str">
        <f>'15.PPP Annex'!C34</f>
        <v>Any other (please specify)</v>
      </c>
      <c r="D60" s="70">
        <f>'15.PPP Annex'!K34</f>
        <v>0</v>
      </c>
      <c r="E60" s="4">
        <f>'15.PPP Annex'!L34</f>
        <v>0</v>
      </c>
      <c r="F60" s="125">
        <f>'15.PPP Annex'!M34</f>
        <v>0</v>
      </c>
      <c r="G60" s="4">
        <f>'15.PPP Annex'!N34</f>
        <v>0</v>
      </c>
      <c r="H60" s="125">
        <f>'15.PPP Annex'!O34</f>
        <v>0</v>
      </c>
      <c r="I60" s="70">
        <f>'15.PPP Annex'!P34</f>
        <v>0</v>
      </c>
      <c r="J60" s="70"/>
      <c r="K60" s="125"/>
      <c r="L60" s="1074"/>
      <c r="M60" s="1074"/>
      <c r="N60" s="1074"/>
      <c r="O60" s="1074"/>
      <c r="P60" s="1074"/>
      <c r="Q60" s="1074"/>
      <c r="R60" s="1074"/>
      <c r="S60" s="1074"/>
      <c r="T60" s="1074"/>
      <c r="U60" s="1074"/>
      <c r="V60" s="1074"/>
      <c r="W60" s="1074"/>
      <c r="X60" s="1074"/>
      <c r="Y60" s="1074"/>
      <c r="Z60" s="1074"/>
    </row>
    <row r="61" spans="1:26" ht="12.75" customHeight="1">
      <c r="A61" s="64">
        <f>'17.IT Initiatives_SD'!A6</f>
        <v>17</v>
      </c>
      <c r="B61" s="64"/>
      <c r="C61" s="64" t="str">
        <f>'17.IT Initiatives_SD'!C6</f>
        <v>IT Initiatives for strengthening Service Delivery</v>
      </c>
      <c r="D61" s="64"/>
      <c r="E61" s="64"/>
      <c r="F61" s="201"/>
      <c r="G61" s="64"/>
      <c r="H61" s="65">
        <f>H62</f>
        <v>0</v>
      </c>
      <c r="I61" s="64"/>
      <c r="J61" s="64"/>
      <c r="K61" s="65">
        <f>K62</f>
        <v>0</v>
      </c>
      <c r="L61" s="1074"/>
      <c r="M61" s="1074"/>
      <c r="N61" s="1074"/>
      <c r="O61" s="1074"/>
      <c r="P61" s="1074"/>
      <c r="Q61" s="1074"/>
      <c r="R61" s="1074"/>
      <c r="S61" s="1074"/>
      <c r="T61" s="1074"/>
      <c r="U61" s="1074"/>
      <c r="V61" s="1074"/>
      <c r="W61" s="1074"/>
      <c r="X61" s="1074"/>
      <c r="Y61" s="1074"/>
      <c r="Z61" s="1074"/>
    </row>
    <row r="62" spans="1:26" ht="12.75" customHeight="1">
      <c r="A62" s="70">
        <f>'17.IT Initiatives_SD'!A7</f>
        <v>17.100000000000001</v>
      </c>
      <c r="B62" s="70" t="str">
        <f>'17.IT Initiatives_SD'!B7</f>
        <v>I.2.9</v>
      </c>
      <c r="C62" s="70" t="str">
        <f>'17.IT Initiatives_SD'!C7</f>
        <v>Fixed tele- ophthalmic network unit in Got. Set up/ internet based ophthalmic consultation unit)</v>
      </c>
      <c r="D62" s="70">
        <f>'17.IT Initiatives_SD'!K7</f>
        <v>0</v>
      </c>
      <c r="E62" s="193">
        <f>'17.IT Initiatives_SD'!L7</f>
        <v>0</v>
      </c>
      <c r="F62" s="71">
        <f>'17.IT Initiatives_SD'!M7</f>
        <v>0</v>
      </c>
      <c r="G62" s="193">
        <f>'17.IT Initiatives_SD'!N7</f>
        <v>0</v>
      </c>
      <c r="H62" s="71">
        <f>'17.IT Initiatives_SD'!O7</f>
        <v>0</v>
      </c>
      <c r="I62" s="70">
        <f>'17.IT Initiatives_SD'!P7</f>
        <v>0</v>
      </c>
      <c r="J62" s="70"/>
      <c r="K62" s="125"/>
      <c r="L62" s="1074"/>
      <c r="M62" s="1074"/>
      <c r="N62" s="1074"/>
      <c r="O62" s="1074"/>
      <c r="P62" s="1074"/>
      <c r="Q62" s="1074"/>
      <c r="R62" s="1074"/>
      <c r="S62" s="1074"/>
      <c r="T62" s="1074"/>
      <c r="U62" s="1074"/>
      <c r="V62" s="1074"/>
      <c r="W62" s="1074"/>
      <c r="X62" s="1074"/>
      <c r="Y62" s="1074"/>
      <c r="Z62" s="1074"/>
    </row>
    <row r="63" spans="1:26" ht="12.75" customHeight="1">
      <c r="A63" s="1115"/>
      <c r="B63" s="1115"/>
      <c r="C63" s="1074"/>
      <c r="D63" s="72"/>
      <c r="E63" s="1074"/>
      <c r="F63" s="1074"/>
      <c r="G63" s="1074"/>
      <c r="H63" s="1074"/>
      <c r="I63" s="72"/>
      <c r="J63" s="72"/>
      <c r="K63" s="1074"/>
      <c r="L63" s="1074"/>
      <c r="M63" s="1074"/>
      <c r="N63" s="1074"/>
      <c r="O63" s="1074"/>
      <c r="P63" s="1074"/>
      <c r="Q63" s="1074"/>
      <c r="R63" s="1074"/>
      <c r="S63" s="1074"/>
      <c r="T63" s="1074"/>
      <c r="U63" s="1074"/>
      <c r="V63" s="1074"/>
      <c r="W63" s="1074"/>
      <c r="X63" s="1074"/>
      <c r="Y63" s="1074"/>
      <c r="Z63" s="1074"/>
    </row>
    <row r="64" spans="1:26" ht="12.75" customHeight="1">
      <c r="A64" s="1115"/>
      <c r="B64" s="1115"/>
      <c r="C64" s="1074"/>
      <c r="D64" s="72"/>
      <c r="E64" s="1074"/>
      <c r="F64" s="1074"/>
      <c r="G64" s="1074"/>
      <c r="H64" s="1074"/>
      <c r="I64" s="72"/>
      <c r="J64" s="72"/>
      <c r="K64" s="1074"/>
      <c r="L64" s="1074"/>
      <c r="M64" s="1074"/>
      <c r="N64" s="1074"/>
      <c r="O64" s="1074"/>
      <c r="P64" s="1074"/>
      <c r="Q64" s="1074"/>
      <c r="R64" s="1074"/>
      <c r="S64" s="1074"/>
      <c r="T64" s="1074"/>
      <c r="U64" s="1074"/>
      <c r="V64" s="1074"/>
      <c r="W64" s="1074"/>
      <c r="X64" s="1074"/>
      <c r="Y64" s="1074"/>
      <c r="Z64" s="1074"/>
    </row>
    <row r="65" spans="1:26" ht="12.75" customHeight="1">
      <c r="A65" s="1115"/>
      <c r="B65" s="1115"/>
      <c r="C65" s="1074"/>
      <c r="D65" s="72"/>
      <c r="E65" s="1074"/>
      <c r="F65" s="1074"/>
      <c r="G65" s="1074"/>
      <c r="H65" s="1074"/>
      <c r="I65" s="72"/>
      <c r="J65" s="72"/>
      <c r="K65" s="1074"/>
      <c r="L65" s="1074"/>
      <c r="M65" s="1074"/>
      <c r="N65" s="1074"/>
      <c r="O65" s="1074"/>
      <c r="P65" s="1074"/>
      <c r="Q65" s="1074"/>
      <c r="R65" s="1074"/>
      <c r="S65" s="1074"/>
      <c r="T65" s="1074"/>
      <c r="U65" s="1074"/>
      <c r="V65" s="1074"/>
      <c r="W65" s="1074"/>
      <c r="X65" s="1074"/>
      <c r="Y65" s="1074"/>
      <c r="Z65" s="1074"/>
    </row>
    <row r="66" spans="1:26" ht="12.75" customHeight="1">
      <c r="A66" s="1115"/>
      <c r="B66" s="1115"/>
      <c r="C66" s="1074"/>
      <c r="D66" s="72"/>
      <c r="E66" s="1074"/>
      <c r="F66" s="1074"/>
      <c r="G66" s="1074"/>
      <c r="H66" s="1074"/>
      <c r="I66" s="72"/>
      <c r="J66" s="72"/>
      <c r="K66" s="1074"/>
      <c r="L66" s="1074"/>
      <c r="M66" s="1074"/>
      <c r="N66" s="1074"/>
      <c r="O66" s="1074"/>
      <c r="P66" s="1074"/>
      <c r="Q66" s="1074"/>
      <c r="R66" s="1074"/>
      <c r="S66" s="1074"/>
      <c r="T66" s="1074"/>
      <c r="U66" s="1074"/>
      <c r="V66" s="1074"/>
      <c r="W66" s="1074"/>
      <c r="X66" s="1074"/>
      <c r="Y66" s="1074"/>
      <c r="Z66" s="1074"/>
    </row>
    <row r="67" spans="1:26" ht="12.75" customHeight="1">
      <c r="A67" s="1115"/>
      <c r="B67" s="1115"/>
      <c r="C67" s="1074"/>
      <c r="D67" s="72"/>
      <c r="E67" s="1074"/>
      <c r="F67" s="1074"/>
      <c r="G67" s="1074"/>
      <c r="H67" s="1074"/>
      <c r="I67" s="72"/>
      <c r="J67" s="72"/>
      <c r="K67" s="1074"/>
      <c r="L67" s="1074"/>
      <c r="M67" s="1074"/>
      <c r="N67" s="1074"/>
      <c r="O67" s="1074"/>
      <c r="P67" s="1074"/>
      <c r="Q67" s="1074"/>
      <c r="R67" s="1074"/>
      <c r="S67" s="1074"/>
      <c r="T67" s="1074"/>
      <c r="U67" s="1074"/>
      <c r="V67" s="1074"/>
      <c r="W67" s="1074"/>
      <c r="X67" s="1074"/>
      <c r="Y67" s="1074"/>
      <c r="Z67" s="1074"/>
    </row>
    <row r="68" spans="1:26" ht="12.75" customHeight="1">
      <c r="A68" s="1115"/>
      <c r="B68" s="1115"/>
      <c r="C68" s="1074"/>
      <c r="D68" s="72"/>
      <c r="E68" s="1074"/>
      <c r="F68" s="1074"/>
      <c r="G68" s="1074"/>
      <c r="H68" s="1074"/>
      <c r="I68" s="72"/>
      <c r="J68" s="72"/>
      <c r="K68" s="1074"/>
      <c r="L68" s="1074"/>
      <c r="M68" s="1074"/>
      <c r="N68" s="1074"/>
      <c r="O68" s="1074"/>
      <c r="P68" s="1074"/>
      <c r="Q68" s="1074"/>
      <c r="R68" s="1074"/>
      <c r="S68" s="1074"/>
      <c r="T68" s="1074"/>
      <c r="U68" s="1074"/>
      <c r="V68" s="1074"/>
      <c r="W68" s="1074"/>
      <c r="X68" s="1074"/>
      <c r="Y68" s="1074"/>
      <c r="Z68" s="1074"/>
    </row>
    <row r="69" spans="1:26" ht="12.75" customHeight="1">
      <c r="A69" s="1115"/>
      <c r="B69" s="1115"/>
      <c r="C69" s="1074"/>
      <c r="D69" s="72"/>
      <c r="E69" s="1074"/>
      <c r="F69" s="1074"/>
      <c r="G69" s="1074"/>
      <c r="H69" s="1074"/>
      <c r="I69" s="72"/>
      <c r="J69" s="72"/>
      <c r="K69" s="1074"/>
      <c r="L69" s="1074"/>
      <c r="M69" s="1074"/>
      <c r="N69" s="1074"/>
      <c r="O69" s="1074"/>
      <c r="P69" s="1074"/>
      <c r="Q69" s="1074"/>
      <c r="R69" s="1074"/>
      <c r="S69" s="1074"/>
      <c r="T69" s="1074"/>
      <c r="U69" s="1074"/>
      <c r="V69" s="1074"/>
      <c r="W69" s="1074"/>
      <c r="X69" s="1074"/>
      <c r="Y69" s="1074"/>
      <c r="Z69" s="1074"/>
    </row>
    <row r="70" spans="1:26" ht="12.75" customHeight="1">
      <c r="A70" s="1115"/>
      <c r="B70" s="1115"/>
      <c r="C70" s="1074"/>
      <c r="D70" s="72"/>
      <c r="E70" s="1074"/>
      <c r="F70" s="1074"/>
      <c r="G70" s="1074"/>
      <c r="H70" s="1074"/>
      <c r="I70" s="72"/>
      <c r="J70" s="72"/>
      <c r="K70" s="1074"/>
      <c r="L70" s="1074"/>
      <c r="M70" s="1074"/>
      <c r="N70" s="1074"/>
      <c r="O70" s="1074"/>
      <c r="P70" s="1074"/>
      <c r="Q70" s="1074"/>
      <c r="R70" s="1074"/>
      <c r="S70" s="1074"/>
      <c r="T70" s="1074"/>
      <c r="U70" s="1074"/>
      <c r="V70" s="1074"/>
      <c r="W70" s="1074"/>
      <c r="X70" s="1074"/>
      <c r="Y70" s="1074"/>
      <c r="Z70" s="1074"/>
    </row>
    <row r="71" spans="1:26" ht="12.75" customHeight="1">
      <c r="A71" s="1115"/>
      <c r="B71" s="1115"/>
      <c r="C71" s="1074"/>
      <c r="D71" s="72"/>
      <c r="E71" s="1074"/>
      <c r="F71" s="1074"/>
      <c r="G71" s="1074"/>
      <c r="H71" s="1074"/>
      <c r="I71" s="72"/>
      <c r="J71" s="72"/>
      <c r="K71" s="1074"/>
      <c r="L71" s="1074"/>
      <c r="M71" s="1074"/>
      <c r="N71" s="1074"/>
      <c r="O71" s="1074"/>
      <c r="P71" s="1074"/>
      <c r="Q71" s="1074"/>
      <c r="R71" s="1074"/>
      <c r="S71" s="1074"/>
      <c r="T71" s="1074"/>
      <c r="U71" s="1074"/>
      <c r="V71" s="1074"/>
      <c r="W71" s="1074"/>
      <c r="X71" s="1074"/>
      <c r="Y71" s="1074"/>
      <c r="Z71" s="1074"/>
    </row>
    <row r="72" spans="1:26" ht="12.75" customHeight="1">
      <c r="A72" s="1115"/>
      <c r="B72" s="1115"/>
      <c r="C72" s="1074"/>
      <c r="D72" s="72"/>
      <c r="E72" s="1074"/>
      <c r="F72" s="1074"/>
      <c r="G72" s="1074"/>
      <c r="H72" s="1074"/>
      <c r="I72" s="72"/>
      <c r="J72" s="72"/>
      <c r="K72" s="1074"/>
      <c r="L72" s="1074"/>
      <c r="M72" s="1074"/>
      <c r="N72" s="1074"/>
      <c r="O72" s="1074"/>
      <c r="P72" s="1074"/>
      <c r="Q72" s="1074"/>
      <c r="R72" s="1074"/>
      <c r="S72" s="1074"/>
      <c r="T72" s="1074"/>
      <c r="U72" s="1074"/>
      <c r="V72" s="1074"/>
      <c r="W72" s="1074"/>
      <c r="X72" s="1074"/>
      <c r="Y72" s="1074"/>
      <c r="Z72" s="1074"/>
    </row>
    <row r="73" spans="1:26" ht="12.75" customHeight="1">
      <c r="A73" s="1115"/>
      <c r="B73" s="1115"/>
      <c r="C73" s="1074"/>
      <c r="D73" s="72"/>
      <c r="E73" s="1074"/>
      <c r="F73" s="1074"/>
      <c r="G73" s="1074"/>
      <c r="H73" s="1074"/>
      <c r="I73" s="72"/>
      <c r="J73" s="72"/>
      <c r="K73" s="1074"/>
      <c r="L73" s="1074"/>
      <c r="M73" s="1074"/>
      <c r="N73" s="1074"/>
      <c r="O73" s="1074"/>
      <c r="P73" s="1074"/>
      <c r="Q73" s="1074"/>
      <c r="R73" s="1074"/>
      <c r="S73" s="1074"/>
      <c r="T73" s="1074"/>
      <c r="U73" s="1074"/>
      <c r="V73" s="1074"/>
      <c r="W73" s="1074"/>
      <c r="X73" s="1074"/>
      <c r="Y73" s="1074"/>
      <c r="Z73" s="1074"/>
    </row>
    <row r="74" spans="1:26" ht="12.75" customHeight="1">
      <c r="A74" s="1115"/>
      <c r="B74" s="1115"/>
      <c r="C74" s="1074"/>
      <c r="D74" s="72"/>
      <c r="E74" s="1074"/>
      <c r="F74" s="1074"/>
      <c r="G74" s="1074"/>
      <c r="H74" s="1074"/>
      <c r="I74" s="72"/>
      <c r="J74" s="72"/>
      <c r="K74" s="1074"/>
      <c r="L74" s="1074"/>
      <c r="M74" s="1074"/>
      <c r="N74" s="1074"/>
      <c r="O74" s="1074"/>
      <c r="P74" s="1074"/>
      <c r="Q74" s="1074"/>
      <c r="R74" s="1074"/>
      <c r="S74" s="1074"/>
      <c r="T74" s="1074"/>
      <c r="U74" s="1074"/>
      <c r="V74" s="1074"/>
      <c r="W74" s="1074"/>
      <c r="X74" s="1074"/>
      <c r="Y74" s="1074"/>
      <c r="Z74" s="1074"/>
    </row>
    <row r="75" spans="1:26" ht="12.75" customHeight="1">
      <c r="A75" s="1115"/>
      <c r="B75" s="1115"/>
      <c r="C75" s="1074"/>
      <c r="D75" s="72"/>
      <c r="E75" s="1074"/>
      <c r="F75" s="1074"/>
      <c r="G75" s="1074"/>
      <c r="H75" s="1074"/>
      <c r="I75" s="72"/>
      <c r="J75" s="72"/>
      <c r="K75" s="1074"/>
      <c r="L75" s="1074"/>
      <c r="M75" s="1074"/>
      <c r="N75" s="1074"/>
      <c r="O75" s="1074"/>
      <c r="P75" s="1074"/>
      <c r="Q75" s="1074"/>
      <c r="R75" s="1074"/>
      <c r="S75" s="1074"/>
      <c r="T75" s="1074"/>
      <c r="U75" s="1074"/>
      <c r="V75" s="1074"/>
      <c r="W75" s="1074"/>
      <c r="X75" s="1074"/>
      <c r="Y75" s="1074"/>
      <c r="Z75" s="1074"/>
    </row>
    <row r="76" spans="1:26" ht="12.75" customHeight="1">
      <c r="A76" s="1115"/>
      <c r="B76" s="1115"/>
      <c r="C76" s="1074"/>
      <c r="D76" s="72"/>
      <c r="E76" s="1074"/>
      <c r="F76" s="1074"/>
      <c r="G76" s="1074"/>
      <c r="H76" s="1074"/>
      <c r="I76" s="72"/>
      <c r="J76" s="72"/>
      <c r="K76" s="1074"/>
      <c r="L76" s="1074"/>
      <c r="M76" s="1074"/>
      <c r="N76" s="1074"/>
      <c r="O76" s="1074"/>
      <c r="P76" s="1074"/>
      <c r="Q76" s="1074"/>
      <c r="R76" s="1074"/>
      <c r="S76" s="1074"/>
      <c r="T76" s="1074"/>
      <c r="U76" s="1074"/>
      <c r="V76" s="1074"/>
      <c r="W76" s="1074"/>
      <c r="X76" s="1074"/>
      <c r="Y76" s="1074"/>
      <c r="Z76" s="1074"/>
    </row>
    <row r="77" spans="1:26" ht="12.75" customHeight="1">
      <c r="A77" s="1115"/>
      <c r="B77" s="1115"/>
      <c r="C77" s="1074"/>
      <c r="D77" s="72"/>
      <c r="E77" s="1074"/>
      <c r="F77" s="1074"/>
      <c r="G77" s="1074"/>
      <c r="H77" s="1074"/>
      <c r="I77" s="72"/>
      <c r="J77" s="72"/>
      <c r="K77" s="1074"/>
      <c r="L77" s="1074"/>
      <c r="M77" s="1074"/>
      <c r="N77" s="1074"/>
      <c r="O77" s="1074"/>
      <c r="P77" s="1074"/>
      <c r="Q77" s="1074"/>
      <c r="R77" s="1074"/>
      <c r="S77" s="1074"/>
      <c r="T77" s="1074"/>
      <c r="U77" s="1074"/>
      <c r="V77" s="1074"/>
      <c r="W77" s="1074"/>
      <c r="X77" s="1074"/>
      <c r="Y77" s="1074"/>
      <c r="Z77" s="1074"/>
    </row>
    <row r="78" spans="1:26" ht="12.75" customHeight="1">
      <c r="A78" s="1115"/>
      <c r="B78" s="1115"/>
      <c r="C78" s="1074"/>
      <c r="D78" s="72"/>
      <c r="E78" s="1074"/>
      <c r="F78" s="1074"/>
      <c r="G78" s="1074"/>
      <c r="H78" s="1074"/>
      <c r="I78" s="72"/>
      <c r="J78" s="72"/>
      <c r="K78" s="1074"/>
      <c r="L78" s="1074"/>
      <c r="M78" s="1074"/>
      <c r="N78" s="1074"/>
      <c r="O78" s="1074"/>
      <c r="P78" s="1074"/>
      <c r="Q78" s="1074"/>
      <c r="R78" s="1074"/>
      <c r="S78" s="1074"/>
      <c r="T78" s="1074"/>
      <c r="U78" s="1074"/>
      <c r="V78" s="1074"/>
      <c r="W78" s="1074"/>
      <c r="X78" s="1074"/>
      <c r="Y78" s="1074"/>
      <c r="Z78" s="1074"/>
    </row>
    <row r="79" spans="1:26" ht="12.75" customHeight="1">
      <c r="A79" s="1115"/>
      <c r="B79" s="1115"/>
      <c r="C79" s="1074"/>
      <c r="D79" s="72"/>
      <c r="E79" s="1074"/>
      <c r="F79" s="1074"/>
      <c r="G79" s="1074"/>
      <c r="H79" s="1074"/>
      <c r="I79" s="72"/>
      <c r="J79" s="72"/>
      <c r="K79" s="1074"/>
      <c r="L79" s="1074"/>
      <c r="M79" s="1074"/>
      <c r="N79" s="1074"/>
      <c r="O79" s="1074"/>
      <c r="P79" s="1074"/>
      <c r="Q79" s="1074"/>
      <c r="R79" s="1074"/>
      <c r="S79" s="1074"/>
      <c r="T79" s="1074"/>
      <c r="U79" s="1074"/>
      <c r="V79" s="1074"/>
      <c r="W79" s="1074"/>
      <c r="X79" s="1074"/>
      <c r="Y79" s="1074"/>
      <c r="Z79" s="1074"/>
    </row>
    <row r="80" spans="1:26" ht="12.75" customHeight="1">
      <c r="A80" s="1115"/>
      <c r="B80" s="1115"/>
      <c r="C80" s="1074"/>
      <c r="D80" s="72"/>
      <c r="E80" s="1074"/>
      <c r="F80" s="1074"/>
      <c r="G80" s="1074"/>
      <c r="H80" s="1074"/>
      <c r="I80" s="72"/>
      <c r="J80" s="72"/>
      <c r="K80" s="1074"/>
      <c r="L80" s="1074"/>
      <c r="M80" s="1074"/>
      <c r="N80" s="1074"/>
      <c r="O80" s="1074"/>
      <c r="P80" s="1074"/>
      <c r="Q80" s="1074"/>
      <c r="R80" s="1074"/>
      <c r="S80" s="1074"/>
      <c r="T80" s="1074"/>
      <c r="U80" s="1074"/>
      <c r="V80" s="1074"/>
      <c r="W80" s="1074"/>
      <c r="X80" s="1074"/>
      <c r="Y80" s="1074"/>
      <c r="Z80" s="1074"/>
    </row>
    <row r="81" spans="1:26" ht="12.75" customHeight="1">
      <c r="A81" s="1115"/>
      <c r="B81" s="1115"/>
      <c r="C81" s="1074"/>
      <c r="D81" s="72"/>
      <c r="E81" s="1074"/>
      <c r="F81" s="1074"/>
      <c r="G81" s="1074"/>
      <c r="H81" s="1074"/>
      <c r="I81" s="72"/>
      <c r="J81" s="72"/>
      <c r="K81" s="1074"/>
      <c r="L81" s="1074"/>
      <c r="M81" s="1074"/>
      <c r="N81" s="1074"/>
      <c r="O81" s="1074"/>
      <c r="P81" s="1074"/>
      <c r="Q81" s="1074"/>
      <c r="R81" s="1074"/>
      <c r="S81" s="1074"/>
      <c r="T81" s="1074"/>
      <c r="U81" s="1074"/>
      <c r="V81" s="1074"/>
      <c r="W81" s="1074"/>
      <c r="X81" s="1074"/>
      <c r="Y81" s="1074"/>
      <c r="Z81" s="1074"/>
    </row>
    <row r="82" spans="1:26" ht="12.75" customHeight="1">
      <c r="A82" s="1115"/>
      <c r="B82" s="1115"/>
      <c r="C82" s="1074"/>
      <c r="D82" s="72"/>
      <c r="E82" s="1074"/>
      <c r="F82" s="1074"/>
      <c r="G82" s="1074"/>
      <c r="H82" s="1074"/>
      <c r="I82" s="72"/>
      <c r="J82" s="72"/>
      <c r="K82" s="1074"/>
      <c r="L82" s="1074"/>
      <c r="M82" s="1074"/>
      <c r="N82" s="1074"/>
      <c r="O82" s="1074"/>
      <c r="P82" s="1074"/>
      <c r="Q82" s="1074"/>
      <c r="R82" s="1074"/>
      <c r="S82" s="1074"/>
      <c r="T82" s="1074"/>
      <c r="U82" s="1074"/>
      <c r="V82" s="1074"/>
      <c r="W82" s="1074"/>
      <c r="X82" s="1074"/>
      <c r="Y82" s="1074"/>
      <c r="Z82" s="1074"/>
    </row>
    <row r="83" spans="1:26" ht="12.75" customHeight="1">
      <c r="A83" s="1115"/>
      <c r="B83" s="1115"/>
      <c r="C83" s="1074"/>
      <c r="D83" s="72"/>
      <c r="E83" s="1074"/>
      <c r="F83" s="1074"/>
      <c r="G83" s="1074"/>
      <c r="H83" s="1074"/>
      <c r="I83" s="72"/>
      <c r="J83" s="72"/>
      <c r="K83" s="1074"/>
      <c r="L83" s="1074"/>
      <c r="M83" s="1074"/>
      <c r="N83" s="1074"/>
      <c r="O83" s="1074"/>
      <c r="P83" s="1074"/>
      <c r="Q83" s="1074"/>
      <c r="R83" s="1074"/>
      <c r="S83" s="1074"/>
      <c r="T83" s="1074"/>
      <c r="U83" s="1074"/>
      <c r="V83" s="1074"/>
      <c r="W83" s="1074"/>
      <c r="X83" s="1074"/>
      <c r="Y83" s="1074"/>
      <c r="Z83" s="1074"/>
    </row>
    <row r="84" spans="1:26" ht="12.75" customHeight="1">
      <c r="A84" s="1115"/>
      <c r="B84" s="1115"/>
      <c r="C84" s="1074"/>
      <c r="D84" s="72"/>
      <c r="E84" s="1074"/>
      <c r="F84" s="1074"/>
      <c r="G84" s="1074"/>
      <c r="H84" s="1074"/>
      <c r="I84" s="72"/>
      <c r="J84" s="72"/>
      <c r="K84" s="1074"/>
      <c r="L84" s="1074"/>
      <c r="M84" s="1074"/>
      <c r="N84" s="1074"/>
      <c r="O84" s="1074"/>
      <c r="P84" s="1074"/>
      <c r="Q84" s="1074"/>
      <c r="R84" s="1074"/>
      <c r="S84" s="1074"/>
      <c r="T84" s="1074"/>
      <c r="U84" s="1074"/>
      <c r="V84" s="1074"/>
      <c r="W84" s="1074"/>
      <c r="X84" s="1074"/>
      <c r="Y84" s="1074"/>
      <c r="Z84" s="1074"/>
    </row>
    <row r="85" spans="1:26" ht="12.75" customHeight="1">
      <c r="A85" s="1115"/>
      <c r="B85" s="1115"/>
      <c r="C85" s="1074"/>
      <c r="D85" s="72"/>
      <c r="E85" s="1074"/>
      <c r="F85" s="1074"/>
      <c r="G85" s="1074"/>
      <c r="H85" s="1074"/>
      <c r="I85" s="72"/>
      <c r="J85" s="72"/>
      <c r="K85" s="1074"/>
      <c r="L85" s="1074"/>
      <c r="M85" s="1074"/>
      <c r="N85" s="1074"/>
      <c r="O85" s="1074"/>
      <c r="P85" s="1074"/>
      <c r="Q85" s="1074"/>
      <c r="R85" s="1074"/>
      <c r="S85" s="1074"/>
      <c r="T85" s="1074"/>
      <c r="U85" s="1074"/>
      <c r="V85" s="1074"/>
      <c r="W85" s="1074"/>
      <c r="X85" s="1074"/>
      <c r="Y85" s="1074"/>
      <c r="Z85" s="1074"/>
    </row>
    <row r="86" spans="1:26" ht="12.75" customHeight="1">
      <c r="A86" s="1115"/>
      <c r="B86" s="1115"/>
      <c r="C86" s="1074"/>
      <c r="D86" s="72"/>
      <c r="E86" s="1074"/>
      <c r="F86" s="1074"/>
      <c r="G86" s="1074"/>
      <c r="H86" s="1074"/>
      <c r="I86" s="72"/>
      <c r="J86" s="72"/>
      <c r="K86" s="1074"/>
      <c r="L86" s="1074"/>
      <c r="M86" s="1074"/>
      <c r="N86" s="1074"/>
      <c r="O86" s="1074"/>
      <c r="P86" s="1074"/>
      <c r="Q86" s="1074"/>
      <c r="R86" s="1074"/>
      <c r="S86" s="1074"/>
      <c r="T86" s="1074"/>
      <c r="U86" s="1074"/>
      <c r="V86" s="1074"/>
      <c r="W86" s="1074"/>
      <c r="X86" s="1074"/>
      <c r="Y86" s="1074"/>
      <c r="Z86" s="1074"/>
    </row>
    <row r="87" spans="1:26" ht="12.75" customHeight="1">
      <c r="A87" s="1115"/>
      <c r="B87" s="1115"/>
      <c r="C87" s="1074"/>
      <c r="D87" s="72"/>
      <c r="E87" s="1074"/>
      <c r="F87" s="1074"/>
      <c r="G87" s="1074"/>
      <c r="H87" s="1074"/>
      <c r="I87" s="72"/>
      <c r="J87" s="72"/>
      <c r="K87" s="1074"/>
      <c r="L87" s="1074"/>
      <c r="M87" s="1074"/>
      <c r="N87" s="1074"/>
      <c r="O87" s="1074"/>
      <c r="P87" s="1074"/>
      <c r="Q87" s="1074"/>
      <c r="R87" s="1074"/>
      <c r="S87" s="1074"/>
      <c r="T87" s="1074"/>
      <c r="U87" s="1074"/>
      <c r="V87" s="1074"/>
      <c r="W87" s="1074"/>
      <c r="X87" s="1074"/>
      <c r="Y87" s="1074"/>
      <c r="Z87" s="1074"/>
    </row>
    <row r="88" spans="1:26" ht="12.75" customHeight="1">
      <c r="A88" s="1115"/>
      <c r="B88" s="1115"/>
      <c r="C88" s="1074"/>
      <c r="D88" s="72"/>
      <c r="E88" s="1074"/>
      <c r="F88" s="1074"/>
      <c r="G88" s="1074"/>
      <c r="H88" s="1074"/>
      <c r="I88" s="72"/>
      <c r="J88" s="72"/>
      <c r="K88" s="1074"/>
      <c r="L88" s="1074"/>
      <c r="M88" s="1074"/>
      <c r="N88" s="1074"/>
      <c r="O88" s="1074"/>
      <c r="P88" s="1074"/>
      <c r="Q88" s="1074"/>
      <c r="R88" s="1074"/>
      <c r="S88" s="1074"/>
      <c r="T88" s="1074"/>
      <c r="U88" s="1074"/>
      <c r="V88" s="1074"/>
      <c r="W88" s="1074"/>
      <c r="X88" s="1074"/>
      <c r="Y88" s="1074"/>
      <c r="Z88" s="1074"/>
    </row>
    <row r="89" spans="1:26" ht="12.75" customHeight="1">
      <c r="A89" s="1115"/>
      <c r="B89" s="1115"/>
      <c r="C89" s="1074"/>
      <c r="D89" s="72"/>
      <c r="E89" s="1074"/>
      <c r="F89" s="1074"/>
      <c r="G89" s="1074"/>
      <c r="H89" s="1074"/>
      <c r="I89" s="72"/>
      <c r="J89" s="72"/>
      <c r="K89" s="1074"/>
      <c r="L89" s="1074"/>
      <c r="M89" s="1074"/>
      <c r="N89" s="1074"/>
      <c r="O89" s="1074"/>
      <c r="P89" s="1074"/>
      <c r="Q89" s="1074"/>
      <c r="R89" s="1074"/>
      <c r="S89" s="1074"/>
      <c r="T89" s="1074"/>
      <c r="U89" s="1074"/>
      <c r="V89" s="1074"/>
      <c r="W89" s="1074"/>
      <c r="X89" s="1074"/>
      <c r="Y89" s="1074"/>
      <c r="Z89" s="1074"/>
    </row>
    <row r="90" spans="1:26" ht="12.75" customHeight="1">
      <c r="A90" s="1115"/>
      <c r="B90" s="1115"/>
      <c r="C90" s="1074"/>
      <c r="D90" s="72"/>
      <c r="E90" s="1074"/>
      <c r="F90" s="1074"/>
      <c r="G90" s="1074"/>
      <c r="H90" s="1074"/>
      <c r="I90" s="72"/>
      <c r="J90" s="72"/>
      <c r="K90" s="1074"/>
      <c r="L90" s="1074"/>
      <c r="M90" s="1074"/>
      <c r="N90" s="1074"/>
      <c r="O90" s="1074"/>
      <c r="P90" s="1074"/>
      <c r="Q90" s="1074"/>
      <c r="R90" s="1074"/>
      <c r="S90" s="1074"/>
      <c r="T90" s="1074"/>
      <c r="U90" s="1074"/>
      <c r="V90" s="1074"/>
      <c r="W90" s="1074"/>
      <c r="X90" s="1074"/>
      <c r="Y90" s="1074"/>
      <c r="Z90" s="1074"/>
    </row>
    <row r="91" spans="1:26" ht="12.75" customHeight="1">
      <c r="A91" s="1115"/>
      <c r="B91" s="1115"/>
      <c r="C91" s="1074"/>
      <c r="D91" s="72"/>
      <c r="E91" s="1074"/>
      <c r="F91" s="1074"/>
      <c r="G91" s="1074"/>
      <c r="H91" s="1074"/>
      <c r="I91" s="72"/>
      <c r="J91" s="72"/>
      <c r="K91" s="1074"/>
      <c r="L91" s="1074"/>
      <c r="M91" s="1074"/>
      <c r="N91" s="1074"/>
      <c r="O91" s="1074"/>
      <c r="P91" s="1074"/>
      <c r="Q91" s="1074"/>
      <c r="R91" s="1074"/>
      <c r="S91" s="1074"/>
      <c r="T91" s="1074"/>
      <c r="U91" s="1074"/>
      <c r="V91" s="1074"/>
      <c r="W91" s="1074"/>
      <c r="X91" s="1074"/>
      <c r="Y91" s="1074"/>
      <c r="Z91" s="1074"/>
    </row>
    <row r="92" spans="1:26" ht="12.75" customHeight="1">
      <c r="A92" s="1115"/>
      <c r="B92" s="1115"/>
      <c r="C92" s="1074"/>
      <c r="D92" s="72"/>
      <c r="E92" s="1074"/>
      <c r="F92" s="1074"/>
      <c r="G92" s="1074"/>
      <c r="H92" s="1074"/>
      <c r="I92" s="72"/>
      <c r="J92" s="72"/>
      <c r="K92" s="1074"/>
      <c r="L92" s="1074"/>
      <c r="M92" s="1074"/>
      <c r="N92" s="1074"/>
      <c r="O92" s="1074"/>
      <c r="P92" s="1074"/>
      <c r="Q92" s="1074"/>
      <c r="R92" s="1074"/>
      <c r="S92" s="1074"/>
      <c r="T92" s="1074"/>
      <c r="U92" s="1074"/>
      <c r="V92" s="1074"/>
      <c r="W92" s="1074"/>
      <c r="X92" s="1074"/>
      <c r="Y92" s="1074"/>
      <c r="Z92" s="1074"/>
    </row>
    <row r="93" spans="1:26" ht="12.75" customHeight="1">
      <c r="A93" s="1115"/>
      <c r="B93" s="1115"/>
      <c r="C93" s="1074"/>
      <c r="D93" s="72"/>
      <c r="E93" s="1074"/>
      <c r="F93" s="1074"/>
      <c r="G93" s="1074"/>
      <c r="H93" s="1074"/>
      <c r="I93" s="72"/>
      <c r="J93" s="72"/>
      <c r="K93" s="1074"/>
      <c r="L93" s="1074"/>
      <c r="M93" s="1074"/>
      <c r="N93" s="1074"/>
      <c r="O93" s="1074"/>
      <c r="P93" s="1074"/>
      <c r="Q93" s="1074"/>
      <c r="R93" s="1074"/>
      <c r="S93" s="1074"/>
      <c r="T93" s="1074"/>
      <c r="U93" s="1074"/>
      <c r="V93" s="1074"/>
      <c r="W93" s="1074"/>
      <c r="X93" s="1074"/>
      <c r="Y93" s="1074"/>
      <c r="Z93" s="1074"/>
    </row>
    <row r="94" spans="1:26" ht="12.75" customHeight="1">
      <c r="A94" s="1115"/>
      <c r="B94" s="1115"/>
      <c r="C94" s="1074"/>
      <c r="D94" s="72"/>
      <c r="E94" s="1074"/>
      <c r="F94" s="1074"/>
      <c r="G94" s="1074"/>
      <c r="H94" s="1074"/>
      <c r="I94" s="72"/>
      <c r="J94" s="72"/>
      <c r="K94" s="1074"/>
      <c r="L94" s="1074"/>
      <c r="M94" s="1074"/>
      <c r="N94" s="1074"/>
      <c r="O94" s="1074"/>
      <c r="P94" s="1074"/>
      <c r="Q94" s="1074"/>
      <c r="R94" s="1074"/>
      <c r="S94" s="1074"/>
      <c r="T94" s="1074"/>
      <c r="U94" s="1074"/>
      <c r="V94" s="1074"/>
      <c r="W94" s="1074"/>
      <c r="X94" s="1074"/>
      <c r="Y94" s="1074"/>
      <c r="Z94" s="1074"/>
    </row>
    <row r="95" spans="1:26" ht="12.75" customHeight="1">
      <c r="A95" s="1115"/>
      <c r="B95" s="1115"/>
      <c r="C95" s="1074"/>
      <c r="D95" s="72"/>
      <c r="E95" s="1074"/>
      <c r="F95" s="1074"/>
      <c r="G95" s="1074"/>
      <c r="H95" s="1074"/>
      <c r="I95" s="72"/>
      <c r="J95" s="72"/>
      <c r="K95" s="1074"/>
      <c r="L95" s="1074"/>
      <c r="M95" s="1074"/>
      <c r="N95" s="1074"/>
      <c r="O95" s="1074"/>
      <c r="P95" s="1074"/>
      <c r="Q95" s="1074"/>
      <c r="R95" s="1074"/>
      <c r="S95" s="1074"/>
      <c r="T95" s="1074"/>
      <c r="U95" s="1074"/>
      <c r="V95" s="1074"/>
      <c r="W95" s="1074"/>
      <c r="X95" s="1074"/>
      <c r="Y95" s="1074"/>
      <c r="Z95" s="1074"/>
    </row>
    <row r="96" spans="1:26" ht="12.75" customHeight="1">
      <c r="A96" s="1115"/>
      <c r="B96" s="1115"/>
      <c r="C96" s="1074"/>
      <c r="D96" s="72"/>
      <c r="E96" s="1074"/>
      <c r="F96" s="1074"/>
      <c r="G96" s="1074"/>
      <c r="H96" s="1074"/>
      <c r="I96" s="72"/>
      <c r="J96" s="72"/>
      <c r="K96" s="1074"/>
      <c r="L96" s="1074"/>
      <c r="M96" s="1074"/>
      <c r="N96" s="1074"/>
      <c r="O96" s="1074"/>
      <c r="P96" s="1074"/>
      <c r="Q96" s="1074"/>
      <c r="R96" s="1074"/>
      <c r="S96" s="1074"/>
      <c r="T96" s="1074"/>
      <c r="U96" s="1074"/>
      <c r="V96" s="1074"/>
      <c r="W96" s="1074"/>
      <c r="X96" s="1074"/>
      <c r="Y96" s="1074"/>
      <c r="Z96" s="1074"/>
    </row>
    <row r="97" spans="1:26" ht="12.75" customHeight="1">
      <c r="A97" s="1115"/>
      <c r="B97" s="1115"/>
      <c r="C97" s="1074"/>
      <c r="D97" s="72"/>
      <c r="E97" s="1074"/>
      <c r="F97" s="1074"/>
      <c r="G97" s="1074"/>
      <c r="H97" s="1074"/>
      <c r="I97" s="72"/>
      <c r="J97" s="72"/>
      <c r="K97" s="1074"/>
      <c r="L97" s="1074"/>
      <c r="M97" s="1074"/>
      <c r="N97" s="1074"/>
      <c r="O97" s="1074"/>
      <c r="P97" s="1074"/>
      <c r="Q97" s="1074"/>
      <c r="R97" s="1074"/>
      <c r="S97" s="1074"/>
      <c r="T97" s="1074"/>
      <c r="U97" s="1074"/>
      <c r="V97" s="1074"/>
      <c r="W97" s="1074"/>
      <c r="X97" s="1074"/>
      <c r="Y97" s="1074"/>
      <c r="Z97" s="1074"/>
    </row>
    <row r="98" spans="1:26" ht="12.75" customHeight="1">
      <c r="A98" s="1115"/>
      <c r="B98" s="1115"/>
      <c r="C98" s="1074"/>
      <c r="D98" s="72"/>
      <c r="E98" s="1074"/>
      <c r="F98" s="1074"/>
      <c r="G98" s="1074"/>
      <c r="H98" s="1074"/>
      <c r="I98" s="72"/>
      <c r="J98" s="72"/>
      <c r="K98" s="1074"/>
      <c r="L98" s="1074"/>
      <c r="M98" s="1074"/>
      <c r="N98" s="1074"/>
      <c r="O98" s="1074"/>
      <c r="P98" s="1074"/>
      <c r="Q98" s="1074"/>
      <c r="R98" s="1074"/>
      <c r="S98" s="1074"/>
      <c r="T98" s="1074"/>
      <c r="U98" s="1074"/>
      <c r="V98" s="1074"/>
      <c r="W98" s="1074"/>
      <c r="X98" s="1074"/>
      <c r="Y98" s="1074"/>
      <c r="Z98" s="1074"/>
    </row>
    <row r="99" spans="1:26" ht="12.75" customHeight="1">
      <c r="A99" s="1115"/>
      <c r="B99" s="1115"/>
      <c r="C99" s="1074"/>
      <c r="D99" s="72"/>
      <c r="E99" s="1074"/>
      <c r="F99" s="1074"/>
      <c r="G99" s="1074"/>
      <c r="H99" s="1074"/>
      <c r="I99" s="72"/>
      <c r="J99" s="72"/>
      <c r="K99" s="1074"/>
      <c r="L99" s="1074"/>
      <c r="M99" s="1074"/>
      <c r="N99" s="1074"/>
      <c r="O99" s="1074"/>
      <c r="P99" s="1074"/>
      <c r="Q99" s="1074"/>
      <c r="R99" s="1074"/>
      <c r="S99" s="1074"/>
      <c r="T99" s="1074"/>
      <c r="U99" s="1074"/>
      <c r="V99" s="1074"/>
      <c r="W99" s="1074"/>
      <c r="X99" s="1074"/>
      <c r="Y99" s="1074"/>
      <c r="Z99" s="1074"/>
    </row>
    <row r="100" spans="1:26" ht="12.75" customHeight="1">
      <c r="A100" s="1115"/>
      <c r="B100" s="1115"/>
      <c r="C100" s="1074"/>
      <c r="D100" s="72"/>
      <c r="E100" s="1074"/>
      <c r="F100" s="1074"/>
      <c r="G100" s="1074"/>
      <c r="H100" s="1074"/>
      <c r="I100" s="72"/>
      <c r="J100" s="72"/>
      <c r="K100" s="1074"/>
      <c r="L100" s="1074"/>
      <c r="M100" s="1074"/>
      <c r="N100" s="1074"/>
      <c r="O100" s="1074"/>
      <c r="P100" s="1074"/>
      <c r="Q100" s="1074"/>
      <c r="R100" s="1074"/>
      <c r="S100" s="1074"/>
      <c r="T100" s="1074"/>
      <c r="U100" s="1074"/>
      <c r="V100" s="1074"/>
      <c r="W100" s="1074"/>
      <c r="X100" s="1074"/>
      <c r="Y100" s="1074"/>
      <c r="Z100" s="1074"/>
    </row>
    <row r="101" spans="1:26" ht="12.75" customHeight="1">
      <c r="A101" s="1115"/>
      <c r="B101" s="1115"/>
      <c r="C101" s="1074"/>
      <c r="D101" s="72"/>
      <c r="E101" s="1074"/>
      <c r="F101" s="1074"/>
      <c r="G101" s="1074"/>
      <c r="H101" s="1074"/>
      <c r="I101" s="72"/>
      <c r="J101" s="72"/>
      <c r="K101" s="1074"/>
      <c r="L101" s="1074"/>
      <c r="M101" s="1074"/>
      <c r="N101" s="1074"/>
      <c r="O101" s="1074"/>
      <c r="P101" s="1074"/>
      <c r="Q101" s="1074"/>
      <c r="R101" s="1074"/>
      <c r="S101" s="1074"/>
      <c r="T101" s="1074"/>
      <c r="U101" s="1074"/>
      <c r="V101" s="1074"/>
      <c r="W101" s="1074"/>
      <c r="X101" s="1074"/>
      <c r="Y101" s="1074"/>
      <c r="Z101" s="1074"/>
    </row>
    <row r="102" spans="1:26" ht="12.75" customHeight="1">
      <c r="A102" s="1115"/>
      <c r="B102" s="1115"/>
      <c r="C102" s="1074"/>
      <c r="D102" s="72"/>
      <c r="E102" s="1074"/>
      <c r="F102" s="1074"/>
      <c r="G102" s="1074"/>
      <c r="H102" s="1074"/>
      <c r="I102" s="72"/>
      <c r="J102" s="72"/>
      <c r="K102" s="1074"/>
      <c r="L102" s="1074"/>
      <c r="M102" s="1074"/>
      <c r="N102" s="1074"/>
      <c r="O102" s="1074"/>
      <c r="P102" s="1074"/>
      <c r="Q102" s="1074"/>
      <c r="R102" s="1074"/>
      <c r="S102" s="1074"/>
      <c r="T102" s="1074"/>
      <c r="U102" s="1074"/>
      <c r="V102" s="1074"/>
      <c r="W102" s="1074"/>
      <c r="X102" s="1074"/>
      <c r="Y102" s="1074"/>
      <c r="Z102" s="1074"/>
    </row>
    <row r="103" spans="1:26" ht="12.75" customHeight="1">
      <c r="A103" s="1115"/>
      <c r="B103" s="1115"/>
      <c r="C103" s="1074"/>
      <c r="D103" s="72"/>
      <c r="E103" s="1074"/>
      <c r="F103" s="1074"/>
      <c r="G103" s="1074"/>
      <c r="H103" s="1074"/>
      <c r="I103" s="72"/>
      <c r="J103" s="72"/>
      <c r="K103" s="1074"/>
      <c r="L103" s="1074"/>
      <c r="M103" s="1074"/>
      <c r="N103" s="1074"/>
      <c r="O103" s="1074"/>
      <c r="P103" s="1074"/>
      <c r="Q103" s="1074"/>
      <c r="R103" s="1074"/>
      <c r="S103" s="1074"/>
      <c r="T103" s="1074"/>
      <c r="U103" s="1074"/>
      <c r="V103" s="1074"/>
      <c r="W103" s="1074"/>
      <c r="X103" s="1074"/>
      <c r="Y103" s="1074"/>
      <c r="Z103" s="1074"/>
    </row>
    <row r="104" spans="1:26" ht="12.75" customHeight="1">
      <c r="A104" s="1115"/>
      <c r="B104" s="1115"/>
      <c r="C104" s="1074"/>
      <c r="D104" s="72"/>
      <c r="E104" s="1074"/>
      <c r="F104" s="1074"/>
      <c r="G104" s="1074"/>
      <c r="H104" s="1074"/>
      <c r="I104" s="72"/>
      <c r="J104" s="72"/>
      <c r="K104" s="1074"/>
      <c r="L104" s="1074"/>
      <c r="M104" s="1074"/>
      <c r="N104" s="1074"/>
      <c r="O104" s="1074"/>
      <c r="P104" s="1074"/>
      <c r="Q104" s="1074"/>
      <c r="R104" s="1074"/>
      <c r="S104" s="1074"/>
      <c r="T104" s="1074"/>
      <c r="U104" s="1074"/>
      <c r="V104" s="1074"/>
      <c r="W104" s="1074"/>
      <c r="X104" s="1074"/>
      <c r="Y104" s="1074"/>
      <c r="Z104" s="1074"/>
    </row>
    <row r="105" spans="1:26" ht="12.75" customHeight="1">
      <c r="A105" s="1115"/>
      <c r="B105" s="1115"/>
      <c r="C105" s="1074"/>
      <c r="D105" s="72"/>
      <c r="E105" s="1074"/>
      <c r="F105" s="1074"/>
      <c r="G105" s="1074"/>
      <c r="H105" s="1074"/>
      <c r="I105" s="72"/>
      <c r="J105" s="72"/>
      <c r="K105" s="1074"/>
      <c r="L105" s="1074"/>
      <c r="M105" s="1074"/>
      <c r="N105" s="1074"/>
      <c r="O105" s="1074"/>
      <c r="P105" s="1074"/>
      <c r="Q105" s="1074"/>
      <c r="R105" s="1074"/>
      <c r="S105" s="1074"/>
      <c r="T105" s="1074"/>
      <c r="U105" s="1074"/>
      <c r="V105" s="1074"/>
      <c r="W105" s="1074"/>
      <c r="X105" s="1074"/>
      <c r="Y105" s="1074"/>
      <c r="Z105" s="1074"/>
    </row>
    <row r="106" spans="1:26" ht="12.75" customHeight="1">
      <c r="A106" s="1115"/>
      <c r="B106" s="1115"/>
      <c r="C106" s="1074"/>
      <c r="D106" s="72"/>
      <c r="E106" s="1074"/>
      <c r="F106" s="1074"/>
      <c r="G106" s="1074"/>
      <c r="H106" s="1074"/>
      <c r="I106" s="72"/>
      <c r="J106" s="72"/>
      <c r="K106" s="1074"/>
      <c r="L106" s="1074"/>
      <c r="M106" s="1074"/>
      <c r="N106" s="1074"/>
      <c r="O106" s="1074"/>
      <c r="P106" s="1074"/>
      <c r="Q106" s="1074"/>
      <c r="R106" s="1074"/>
      <c r="S106" s="1074"/>
      <c r="T106" s="1074"/>
      <c r="U106" s="1074"/>
      <c r="V106" s="1074"/>
      <c r="W106" s="1074"/>
      <c r="X106" s="1074"/>
      <c r="Y106" s="1074"/>
      <c r="Z106" s="1074"/>
    </row>
    <row r="107" spans="1:26" ht="12.75" customHeight="1">
      <c r="A107" s="1115"/>
      <c r="B107" s="1115"/>
      <c r="C107" s="1074"/>
      <c r="D107" s="72"/>
      <c r="E107" s="1074"/>
      <c r="F107" s="1074"/>
      <c r="G107" s="1074"/>
      <c r="H107" s="1074"/>
      <c r="I107" s="72"/>
      <c r="J107" s="72"/>
      <c r="K107" s="1074"/>
      <c r="L107" s="1074"/>
      <c r="M107" s="1074"/>
      <c r="N107" s="1074"/>
      <c r="O107" s="1074"/>
      <c r="P107" s="1074"/>
      <c r="Q107" s="1074"/>
      <c r="R107" s="1074"/>
      <c r="S107" s="1074"/>
      <c r="T107" s="1074"/>
      <c r="U107" s="1074"/>
      <c r="V107" s="1074"/>
      <c r="W107" s="1074"/>
      <c r="X107" s="1074"/>
      <c r="Y107" s="1074"/>
      <c r="Z107" s="1074"/>
    </row>
    <row r="108" spans="1:26" ht="12.75" customHeight="1">
      <c r="A108" s="1115"/>
      <c r="B108" s="1115"/>
      <c r="C108" s="1074"/>
      <c r="D108" s="72"/>
      <c r="E108" s="1074"/>
      <c r="F108" s="1074"/>
      <c r="G108" s="1074"/>
      <c r="H108" s="1074"/>
      <c r="I108" s="72"/>
      <c r="J108" s="72"/>
      <c r="K108" s="1074"/>
      <c r="L108" s="1074"/>
      <c r="M108" s="1074"/>
      <c r="N108" s="1074"/>
      <c r="O108" s="1074"/>
      <c r="P108" s="1074"/>
      <c r="Q108" s="1074"/>
      <c r="R108" s="1074"/>
      <c r="S108" s="1074"/>
      <c r="T108" s="1074"/>
      <c r="U108" s="1074"/>
      <c r="V108" s="1074"/>
      <c r="W108" s="1074"/>
      <c r="X108" s="1074"/>
      <c r="Y108" s="1074"/>
      <c r="Z108" s="1074"/>
    </row>
    <row r="109" spans="1:26" ht="12.75" customHeight="1">
      <c r="A109" s="1115"/>
      <c r="B109" s="1115"/>
      <c r="C109" s="1074"/>
      <c r="D109" s="72"/>
      <c r="E109" s="1074"/>
      <c r="F109" s="1074"/>
      <c r="G109" s="1074"/>
      <c r="H109" s="1074"/>
      <c r="I109" s="72"/>
      <c r="J109" s="72"/>
      <c r="K109" s="1074"/>
      <c r="L109" s="1074"/>
      <c r="M109" s="1074"/>
      <c r="N109" s="1074"/>
      <c r="O109" s="1074"/>
      <c r="P109" s="1074"/>
      <c r="Q109" s="1074"/>
      <c r="R109" s="1074"/>
      <c r="S109" s="1074"/>
      <c r="T109" s="1074"/>
      <c r="U109" s="1074"/>
      <c r="V109" s="1074"/>
      <c r="W109" s="1074"/>
      <c r="X109" s="1074"/>
      <c r="Y109" s="1074"/>
      <c r="Z109" s="1074"/>
    </row>
    <row r="110" spans="1:26" ht="12.75" customHeight="1">
      <c r="A110" s="1115"/>
      <c r="B110" s="1115"/>
      <c r="C110" s="1074"/>
      <c r="D110" s="72"/>
      <c r="E110" s="1074"/>
      <c r="F110" s="1074"/>
      <c r="G110" s="1074"/>
      <c r="H110" s="1074"/>
      <c r="I110" s="72"/>
      <c r="J110" s="72"/>
      <c r="K110" s="1074"/>
      <c r="L110" s="1074"/>
      <c r="M110" s="1074"/>
      <c r="N110" s="1074"/>
      <c r="O110" s="1074"/>
      <c r="P110" s="1074"/>
      <c r="Q110" s="1074"/>
      <c r="R110" s="1074"/>
      <c r="S110" s="1074"/>
      <c r="T110" s="1074"/>
      <c r="U110" s="1074"/>
      <c r="V110" s="1074"/>
      <c r="W110" s="1074"/>
      <c r="X110" s="1074"/>
      <c r="Y110" s="1074"/>
      <c r="Z110" s="1074"/>
    </row>
    <row r="111" spans="1:26" ht="12.75" customHeight="1">
      <c r="A111" s="1115"/>
      <c r="B111" s="1115"/>
      <c r="C111" s="1074"/>
      <c r="D111" s="72"/>
      <c r="E111" s="1074"/>
      <c r="F111" s="1074"/>
      <c r="G111" s="1074"/>
      <c r="H111" s="1074"/>
      <c r="I111" s="72"/>
      <c r="J111" s="72"/>
      <c r="K111" s="1074"/>
      <c r="L111" s="1074"/>
      <c r="M111" s="1074"/>
      <c r="N111" s="1074"/>
      <c r="O111" s="1074"/>
      <c r="P111" s="1074"/>
      <c r="Q111" s="1074"/>
      <c r="R111" s="1074"/>
      <c r="S111" s="1074"/>
      <c r="T111" s="1074"/>
      <c r="U111" s="1074"/>
      <c r="V111" s="1074"/>
      <c r="W111" s="1074"/>
      <c r="X111" s="1074"/>
      <c r="Y111" s="1074"/>
      <c r="Z111" s="1074"/>
    </row>
    <row r="112" spans="1:26" ht="12.75" customHeight="1">
      <c r="A112" s="1115"/>
      <c r="B112" s="1115"/>
      <c r="C112" s="1074"/>
      <c r="D112" s="72"/>
      <c r="E112" s="1074"/>
      <c r="F112" s="1074"/>
      <c r="G112" s="1074"/>
      <c r="H112" s="1074"/>
      <c r="I112" s="72"/>
      <c r="J112" s="72"/>
      <c r="K112" s="1074"/>
      <c r="L112" s="1074"/>
      <c r="M112" s="1074"/>
      <c r="N112" s="1074"/>
      <c r="O112" s="1074"/>
      <c r="P112" s="1074"/>
      <c r="Q112" s="1074"/>
      <c r="R112" s="1074"/>
      <c r="S112" s="1074"/>
      <c r="T112" s="1074"/>
      <c r="U112" s="1074"/>
      <c r="V112" s="1074"/>
      <c r="W112" s="1074"/>
      <c r="X112" s="1074"/>
      <c r="Y112" s="1074"/>
      <c r="Z112" s="1074"/>
    </row>
    <row r="113" spans="1:26" ht="12.75" customHeight="1">
      <c r="A113" s="1115"/>
      <c r="B113" s="1115"/>
      <c r="C113" s="1074"/>
      <c r="D113" s="72"/>
      <c r="E113" s="1074"/>
      <c r="F113" s="1074"/>
      <c r="G113" s="1074"/>
      <c r="H113" s="1074"/>
      <c r="I113" s="72"/>
      <c r="J113" s="72"/>
      <c r="K113" s="1074"/>
      <c r="L113" s="1074"/>
      <c r="M113" s="1074"/>
      <c r="N113" s="1074"/>
      <c r="O113" s="1074"/>
      <c r="P113" s="1074"/>
      <c r="Q113" s="1074"/>
      <c r="R113" s="1074"/>
      <c r="S113" s="1074"/>
      <c r="T113" s="1074"/>
      <c r="U113" s="1074"/>
      <c r="V113" s="1074"/>
      <c r="W113" s="1074"/>
      <c r="X113" s="1074"/>
      <c r="Y113" s="1074"/>
      <c r="Z113" s="1074"/>
    </row>
    <row r="114" spans="1:26" ht="12.75" customHeight="1">
      <c r="A114" s="1115"/>
      <c r="B114" s="1115"/>
      <c r="C114" s="1074"/>
      <c r="D114" s="72"/>
      <c r="E114" s="1074"/>
      <c r="F114" s="1074"/>
      <c r="G114" s="1074"/>
      <c r="H114" s="1074"/>
      <c r="I114" s="72"/>
      <c r="J114" s="72"/>
      <c r="K114" s="1074"/>
      <c r="L114" s="1074"/>
      <c r="M114" s="1074"/>
      <c r="N114" s="1074"/>
      <c r="O114" s="1074"/>
      <c r="P114" s="1074"/>
      <c r="Q114" s="1074"/>
      <c r="R114" s="1074"/>
      <c r="S114" s="1074"/>
      <c r="T114" s="1074"/>
      <c r="U114" s="1074"/>
      <c r="V114" s="1074"/>
      <c r="W114" s="1074"/>
      <c r="X114" s="1074"/>
      <c r="Y114" s="1074"/>
      <c r="Z114" s="1074"/>
    </row>
    <row r="115" spans="1:26" ht="12.75" customHeight="1">
      <c r="A115" s="1115"/>
      <c r="B115" s="1115"/>
      <c r="C115" s="1074"/>
      <c r="D115" s="72"/>
      <c r="E115" s="1074"/>
      <c r="F115" s="1074"/>
      <c r="G115" s="1074"/>
      <c r="H115" s="1074"/>
      <c r="I115" s="72"/>
      <c r="J115" s="72"/>
      <c r="K115" s="1074"/>
      <c r="L115" s="1074"/>
      <c r="M115" s="1074"/>
      <c r="N115" s="1074"/>
      <c r="O115" s="1074"/>
      <c r="P115" s="1074"/>
      <c r="Q115" s="1074"/>
      <c r="R115" s="1074"/>
      <c r="S115" s="1074"/>
      <c r="T115" s="1074"/>
      <c r="U115" s="1074"/>
      <c r="V115" s="1074"/>
      <c r="W115" s="1074"/>
      <c r="X115" s="1074"/>
      <c r="Y115" s="1074"/>
      <c r="Z115" s="1074"/>
    </row>
    <row r="116" spans="1:26" ht="12.75" customHeight="1">
      <c r="A116" s="1115"/>
      <c r="B116" s="1115"/>
      <c r="C116" s="1074"/>
      <c r="D116" s="72"/>
      <c r="E116" s="1074"/>
      <c r="F116" s="1074"/>
      <c r="G116" s="1074"/>
      <c r="H116" s="1074"/>
      <c r="I116" s="72"/>
      <c r="J116" s="72"/>
      <c r="K116" s="1074"/>
      <c r="L116" s="1074"/>
      <c r="M116" s="1074"/>
      <c r="N116" s="1074"/>
      <c r="O116" s="1074"/>
      <c r="P116" s="1074"/>
      <c r="Q116" s="1074"/>
      <c r="R116" s="1074"/>
      <c r="S116" s="1074"/>
      <c r="T116" s="1074"/>
      <c r="U116" s="1074"/>
      <c r="V116" s="1074"/>
      <c r="W116" s="1074"/>
      <c r="X116" s="1074"/>
      <c r="Y116" s="1074"/>
      <c r="Z116" s="1074"/>
    </row>
    <row r="117" spans="1:26" ht="12.75" customHeight="1">
      <c r="A117" s="1115"/>
      <c r="B117" s="1115"/>
      <c r="C117" s="1074"/>
      <c r="D117" s="72"/>
      <c r="E117" s="1074"/>
      <c r="F117" s="1074"/>
      <c r="G117" s="1074"/>
      <c r="H117" s="1074"/>
      <c r="I117" s="72"/>
      <c r="J117" s="72"/>
      <c r="K117" s="1074"/>
      <c r="L117" s="1074"/>
      <c r="M117" s="1074"/>
      <c r="N117" s="1074"/>
      <c r="O117" s="1074"/>
      <c r="P117" s="1074"/>
      <c r="Q117" s="1074"/>
      <c r="R117" s="1074"/>
      <c r="S117" s="1074"/>
      <c r="T117" s="1074"/>
      <c r="U117" s="1074"/>
      <c r="V117" s="1074"/>
      <c r="W117" s="1074"/>
      <c r="X117" s="1074"/>
      <c r="Y117" s="1074"/>
      <c r="Z117" s="1074"/>
    </row>
    <row r="118" spans="1:26" ht="12.75" customHeight="1">
      <c r="A118" s="1115"/>
      <c r="B118" s="1115"/>
      <c r="C118" s="1074"/>
      <c r="D118" s="72"/>
      <c r="E118" s="1074"/>
      <c r="F118" s="1074"/>
      <c r="G118" s="1074"/>
      <c r="H118" s="1074"/>
      <c r="I118" s="72"/>
      <c r="J118" s="72"/>
      <c r="K118" s="1074"/>
      <c r="L118" s="1074"/>
      <c r="M118" s="1074"/>
      <c r="N118" s="1074"/>
      <c r="O118" s="1074"/>
      <c r="P118" s="1074"/>
      <c r="Q118" s="1074"/>
      <c r="R118" s="1074"/>
      <c r="S118" s="1074"/>
      <c r="T118" s="1074"/>
      <c r="U118" s="1074"/>
      <c r="V118" s="1074"/>
      <c r="W118" s="1074"/>
      <c r="X118" s="1074"/>
      <c r="Y118" s="1074"/>
      <c r="Z118" s="1074"/>
    </row>
    <row r="119" spans="1:26" ht="12.75" customHeight="1">
      <c r="A119" s="1115"/>
      <c r="B119" s="1115"/>
      <c r="C119" s="1074"/>
      <c r="D119" s="72"/>
      <c r="E119" s="1074"/>
      <c r="F119" s="1074"/>
      <c r="G119" s="1074"/>
      <c r="H119" s="1074"/>
      <c r="I119" s="72"/>
      <c r="J119" s="72"/>
      <c r="K119" s="1074"/>
      <c r="L119" s="1074"/>
      <c r="M119" s="1074"/>
      <c r="N119" s="1074"/>
      <c r="O119" s="1074"/>
      <c r="P119" s="1074"/>
      <c r="Q119" s="1074"/>
      <c r="R119" s="1074"/>
      <c r="S119" s="1074"/>
      <c r="T119" s="1074"/>
      <c r="U119" s="1074"/>
      <c r="V119" s="1074"/>
      <c r="W119" s="1074"/>
      <c r="X119" s="1074"/>
      <c r="Y119" s="1074"/>
      <c r="Z119" s="1074"/>
    </row>
    <row r="120" spans="1:26" ht="12.75" customHeight="1">
      <c r="A120" s="1115"/>
      <c r="B120" s="1115"/>
      <c r="C120" s="1074"/>
      <c r="D120" s="72"/>
      <c r="E120" s="1074"/>
      <c r="F120" s="1074"/>
      <c r="G120" s="1074"/>
      <c r="H120" s="1074"/>
      <c r="I120" s="72"/>
      <c r="J120" s="72"/>
      <c r="K120" s="1074"/>
      <c r="L120" s="1074"/>
      <c r="M120" s="1074"/>
      <c r="N120" s="1074"/>
      <c r="O120" s="1074"/>
      <c r="P120" s="1074"/>
      <c r="Q120" s="1074"/>
      <c r="R120" s="1074"/>
      <c r="S120" s="1074"/>
      <c r="T120" s="1074"/>
      <c r="U120" s="1074"/>
      <c r="V120" s="1074"/>
      <c r="W120" s="1074"/>
      <c r="X120" s="1074"/>
      <c r="Y120" s="1074"/>
      <c r="Z120" s="1074"/>
    </row>
    <row r="121" spans="1:26" ht="12.75" customHeight="1">
      <c r="A121" s="1115"/>
      <c r="B121" s="1115"/>
      <c r="C121" s="1074"/>
      <c r="D121" s="72"/>
      <c r="E121" s="1074"/>
      <c r="F121" s="1074"/>
      <c r="G121" s="1074"/>
      <c r="H121" s="1074"/>
      <c r="I121" s="72"/>
      <c r="J121" s="72"/>
      <c r="K121" s="1074"/>
      <c r="L121" s="1074"/>
      <c r="M121" s="1074"/>
      <c r="N121" s="1074"/>
      <c r="O121" s="1074"/>
      <c r="P121" s="1074"/>
      <c r="Q121" s="1074"/>
      <c r="R121" s="1074"/>
      <c r="S121" s="1074"/>
      <c r="T121" s="1074"/>
      <c r="U121" s="1074"/>
      <c r="V121" s="1074"/>
      <c r="W121" s="1074"/>
      <c r="X121" s="1074"/>
      <c r="Y121" s="1074"/>
      <c r="Z121" s="1074"/>
    </row>
    <row r="122" spans="1:26" ht="12.75" customHeight="1">
      <c r="A122" s="1115"/>
      <c r="B122" s="1115"/>
      <c r="C122" s="1074"/>
      <c r="D122" s="72"/>
      <c r="E122" s="1074"/>
      <c r="F122" s="1074"/>
      <c r="G122" s="1074"/>
      <c r="H122" s="1074"/>
      <c r="I122" s="72"/>
      <c r="J122" s="72"/>
      <c r="K122" s="1074"/>
      <c r="L122" s="1074"/>
      <c r="M122" s="1074"/>
      <c r="N122" s="1074"/>
      <c r="O122" s="1074"/>
      <c r="P122" s="1074"/>
      <c r="Q122" s="1074"/>
      <c r="R122" s="1074"/>
      <c r="S122" s="1074"/>
      <c r="T122" s="1074"/>
      <c r="U122" s="1074"/>
      <c r="V122" s="1074"/>
      <c r="W122" s="1074"/>
      <c r="X122" s="1074"/>
      <c r="Y122" s="1074"/>
      <c r="Z122" s="1074"/>
    </row>
    <row r="123" spans="1:26" ht="12.75" customHeight="1">
      <c r="A123" s="1115"/>
      <c r="B123" s="1115"/>
      <c r="C123" s="1074"/>
      <c r="D123" s="72"/>
      <c r="E123" s="1074"/>
      <c r="F123" s="1074"/>
      <c r="G123" s="1074"/>
      <c r="H123" s="1074"/>
      <c r="I123" s="72"/>
      <c r="J123" s="72"/>
      <c r="K123" s="1074"/>
      <c r="L123" s="1074"/>
      <c r="M123" s="1074"/>
      <c r="N123" s="1074"/>
      <c r="O123" s="1074"/>
      <c r="P123" s="1074"/>
      <c r="Q123" s="1074"/>
      <c r="R123" s="1074"/>
      <c r="S123" s="1074"/>
      <c r="T123" s="1074"/>
      <c r="U123" s="1074"/>
      <c r="V123" s="1074"/>
      <c r="W123" s="1074"/>
      <c r="X123" s="1074"/>
      <c r="Y123" s="1074"/>
      <c r="Z123" s="1074"/>
    </row>
    <row r="124" spans="1:26" ht="12.75" customHeight="1">
      <c r="A124" s="1115"/>
      <c r="B124" s="1115"/>
      <c r="C124" s="1074"/>
      <c r="D124" s="72"/>
      <c r="E124" s="1074"/>
      <c r="F124" s="1074"/>
      <c r="G124" s="1074"/>
      <c r="H124" s="1074"/>
      <c r="I124" s="72"/>
      <c r="J124" s="72"/>
      <c r="K124" s="1074"/>
      <c r="L124" s="1074"/>
      <c r="M124" s="1074"/>
      <c r="N124" s="1074"/>
      <c r="O124" s="1074"/>
      <c r="P124" s="1074"/>
      <c r="Q124" s="1074"/>
      <c r="R124" s="1074"/>
      <c r="S124" s="1074"/>
      <c r="T124" s="1074"/>
      <c r="U124" s="1074"/>
      <c r="V124" s="1074"/>
      <c r="W124" s="1074"/>
      <c r="X124" s="1074"/>
      <c r="Y124" s="1074"/>
      <c r="Z124" s="1074"/>
    </row>
    <row r="125" spans="1:26" ht="12.75" customHeight="1">
      <c r="A125" s="1115"/>
      <c r="B125" s="1115"/>
      <c r="C125" s="1074"/>
      <c r="D125" s="72"/>
      <c r="E125" s="1074"/>
      <c r="F125" s="1074"/>
      <c r="G125" s="1074"/>
      <c r="H125" s="1074"/>
      <c r="I125" s="72"/>
      <c r="J125" s="72"/>
      <c r="K125" s="1074"/>
      <c r="L125" s="1074"/>
      <c r="M125" s="1074"/>
      <c r="N125" s="1074"/>
      <c r="O125" s="1074"/>
      <c r="P125" s="1074"/>
      <c r="Q125" s="1074"/>
      <c r="R125" s="1074"/>
      <c r="S125" s="1074"/>
      <c r="T125" s="1074"/>
      <c r="U125" s="1074"/>
      <c r="V125" s="1074"/>
      <c r="W125" s="1074"/>
      <c r="X125" s="1074"/>
      <c r="Y125" s="1074"/>
      <c r="Z125" s="1074"/>
    </row>
    <row r="126" spans="1:26" ht="12.75" customHeight="1">
      <c r="A126" s="1115"/>
      <c r="B126" s="1115"/>
      <c r="C126" s="1074"/>
      <c r="D126" s="72"/>
      <c r="E126" s="1074"/>
      <c r="F126" s="1074"/>
      <c r="G126" s="1074"/>
      <c r="H126" s="1074"/>
      <c r="I126" s="72"/>
      <c r="J126" s="72"/>
      <c r="K126" s="1074"/>
      <c r="L126" s="1074"/>
      <c r="M126" s="1074"/>
      <c r="N126" s="1074"/>
      <c r="O126" s="1074"/>
      <c r="P126" s="1074"/>
      <c r="Q126" s="1074"/>
      <c r="R126" s="1074"/>
      <c r="S126" s="1074"/>
      <c r="T126" s="1074"/>
      <c r="U126" s="1074"/>
      <c r="V126" s="1074"/>
      <c r="W126" s="1074"/>
      <c r="X126" s="1074"/>
      <c r="Y126" s="1074"/>
      <c r="Z126" s="1074"/>
    </row>
    <row r="127" spans="1:26" ht="12.75" customHeight="1">
      <c r="A127" s="1115"/>
      <c r="B127" s="1115"/>
      <c r="C127" s="1074"/>
      <c r="D127" s="72"/>
      <c r="E127" s="1074"/>
      <c r="F127" s="1074"/>
      <c r="G127" s="1074"/>
      <c r="H127" s="1074"/>
      <c r="I127" s="72"/>
      <c r="J127" s="72"/>
      <c r="K127" s="1074"/>
      <c r="L127" s="1074"/>
      <c r="M127" s="1074"/>
      <c r="N127" s="1074"/>
      <c r="O127" s="1074"/>
      <c r="P127" s="1074"/>
      <c r="Q127" s="1074"/>
      <c r="R127" s="1074"/>
      <c r="S127" s="1074"/>
      <c r="T127" s="1074"/>
      <c r="U127" s="1074"/>
      <c r="V127" s="1074"/>
      <c r="W127" s="1074"/>
      <c r="X127" s="1074"/>
      <c r="Y127" s="1074"/>
      <c r="Z127" s="1074"/>
    </row>
    <row r="128" spans="1:26" ht="12.75" customHeight="1">
      <c r="A128" s="1115"/>
      <c r="B128" s="1115"/>
      <c r="C128" s="1074"/>
      <c r="D128" s="72"/>
      <c r="E128" s="1074"/>
      <c r="F128" s="1074"/>
      <c r="G128" s="1074"/>
      <c r="H128" s="1074"/>
      <c r="I128" s="72"/>
      <c r="J128" s="72"/>
      <c r="K128" s="1074"/>
      <c r="L128" s="1074"/>
      <c r="M128" s="1074"/>
      <c r="N128" s="1074"/>
      <c r="O128" s="1074"/>
      <c r="P128" s="1074"/>
      <c r="Q128" s="1074"/>
      <c r="R128" s="1074"/>
      <c r="S128" s="1074"/>
      <c r="T128" s="1074"/>
      <c r="U128" s="1074"/>
      <c r="V128" s="1074"/>
      <c r="W128" s="1074"/>
      <c r="X128" s="1074"/>
      <c r="Y128" s="1074"/>
      <c r="Z128" s="1074"/>
    </row>
    <row r="129" spans="1:26" ht="12.75" customHeight="1">
      <c r="A129" s="1115"/>
      <c r="B129" s="1115"/>
      <c r="C129" s="1074"/>
      <c r="D129" s="72"/>
      <c r="E129" s="1074"/>
      <c r="F129" s="1074"/>
      <c r="G129" s="1074"/>
      <c r="H129" s="1074"/>
      <c r="I129" s="72"/>
      <c r="J129" s="72"/>
      <c r="K129" s="1074"/>
      <c r="L129" s="1074"/>
      <c r="M129" s="1074"/>
      <c r="N129" s="1074"/>
      <c r="O129" s="1074"/>
      <c r="P129" s="1074"/>
      <c r="Q129" s="1074"/>
      <c r="R129" s="1074"/>
      <c r="S129" s="1074"/>
      <c r="T129" s="1074"/>
      <c r="U129" s="1074"/>
      <c r="V129" s="1074"/>
      <c r="W129" s="1074"/>
      <c r="X129" s="1074"/>
      <c r="Y129" s="1074"/>
      <c r="Z129" s="1074"/>
    </row>
    <row r="130" spans="1:26" ht="12.75" customHeight="1">
      <c r="A130" s="1115"/>
      <c r="B130" s="1115"/>
      <c r="C130" s="1074"/>
      <c r="D130" s="72"/>
      <c r="E130" s="1074"/>
      <c r="F130" s="1074"/>
      <c r="G130" s="1074"/>
      <c r="H130" s="1074"/>
      <c r="I130" s="72"/>
      <c r="J130" s="72"/>
      <c r="K130" s="1074"/>
      <c r="L130" s="1074"/>
      <c r="M130" s="1074"/>
      <c r="N130" s="1074"/>
      <c r="O130" s="1074"/>
      <c r="P130" s="1074"/>
      <c r="Q130" s="1074"/>
      <c r="R130" s="1074"/>
      <c r="S130" s="1074"/>
      <c r="T130" s="1074"/>
      <c r="U130" s="1074"/>
      <c r="V130" s="1074"/>
      <c r="W130" s="1074"/>
      <c r="X130" s="1074"/>
      <c r="Y130" s="1074"/>
      <c r="Z130" s="1074"/>
    </row>
    <row r="131" spans="1:26" ht="12.75" customHeight="1">
      <c r="A131" s="1115"/>
      <c r="B131" s="1115"/>
      <c r="C131" s="1074"/>
      <c r="D131" s="72"/>
      <c r="E131" s="1074"/>
      <c r="F131" s="1074"/>
      <c r="G131" s="1074"/>
      <c r="H131" s="1074"/>
      <c r="I131" s="72"/>
      <c r="J131" s="72"/>
      <c r="K131" s="1074"/>
      <c r="L131" s="1074"/>
      <c r="M131" s="1074"/>
      <c r="N131" s="1074"/>
      <c r="O131" s="1074"/>
      <c r="P131" s="1074"/>
      <c r="Q131" s="1074"/>
      <c r="R131" s="1074"/>
      <c r="S131" s="1074"/>
      <c r="T131" s="1074"/>
      <c r="U131" s="1074"/>
      <c r="V131" s="1074"/>
      <c r="W131" s="1074"/>
      <c r="X131" s="1074"/>
      <c r="Y131" s="1074"/>
      <c r="Z131" s="1074"/>
    </row>
    <row r="132" spans="1:26" ht="12.75" customHeight="1">
      <c r="A132" s="1115"/>
      <c r="B132" s="1115"/>
      <c r="C132" s="1074"/>
      <c r="D132" s="72"/>
      <c r="E132" s="1074"/>
      <c r="F132" s="1074"/>
      <c r="G132" s="1074"/>
      <c r="H132" s="1074"/>
      <c r="I132" s="72"/>
      <c r="J132" s="72"/>
      <c r="K132" s="1074"/>
      <c r="L132" s="1074"/>
      <c r="M132" s="1074"/>
      <c r="N132" s="1074"/>
      <c r="O132" s="1074"/>
      <c r="P132" s="1074"/>
      <c r="Q132" s="1074"/>
      <c r="R132" s="1074"/>
      <c r="S132" s="1074"/>
      <c r="T132" s="1074"/>
      <c r="U132" s="1074"/>
      <c r="V132" s="1074"/>
      <c r="W132" s="1074"/>
      <c r="X132" s="1074"/>
      <c r="Y132" s="1074"/>
      <c r="Z132" s="1074"/>
    </row>
    <row r="133" spans="1:26" ht="12.75" customHeight="1">
      <c r="A133" s="1115"/>
      <c r="B133" s="1115"/>
      <c r="C133" s="1074"/>
      <c r="D133" s="72"/>
      <c r="E133" s="1074"/>
      <c r="F133" s="1074"/>
      <c r="G133" s="1074"/>
      <c r="H133" s="1074"/>
      <c r="I133" s="72"/>
      <c r="J133" s="72"/>
      <c r="K133" s="1074"/>
      <c r="L133" s="1074"/>
      <c r="M133" s="1074"/>
      <c r="N133" s="1074"/>
      <c r="O133" s="1074"/>
      <c r="P133" s="1074"/>
      <c r="Q133" s="1074"/>
      <c r="R133" s="1074"/>
      <c r="S133" s="1074"/>
      <c r="T133" s="1074"/>
      <c r="U133" s="1074"/>
      <c r="V133" s="1074"/>
      <c r="W133" s="1074"/>
      <c r="X133" s="1074"/>
      <c r="Y133" s="1074"/>
      <c r="Z133" s="1074"/>
    </row>
    <row r="134" spans="1:26" ht="12.75" customHeight="1">
      <c r="A134" s="1115"/>
      <c r="B134" s="1115"/>
      <c r="C134" s="1074"/>
      <c r="D134" s="72"/>
      <c r="E134" s="1074"/>
      <c r="F134" s="1074"/>
      <c r="G134" s="1074"/>
      <c r="H134" s="1074"/>
      <c r="I134" s="72"/>
      <c r="J134" s="72"/>
      <c r="K134" s="1074"/>
      <c r="L134" s="1074"/>
      <c r="M134" s="1074"/>
      <c r="N134" s="1074"/>
      <c r="O134" s="1074"/>
      <c r="P134" s="1074"/>
      <c r="Q134" s="1074"/>
      <c r="R134" s="1074"/>
      <c r="S134" s="1074"/>
      <c r="T134" s="1074"/>
      <c r="U134" s="1074"/>
      <c r="V134" s="1074"/>
      <c r="W134" s="1074"/>
      <c r="X134" s="1074"/>
      <c r="Y134" s="1074"/>
      <c r="Z134" s="1074"/>
    </row>
    <row r="135" spans="1:26" ht="12.75" customHeight="1">
      <c r="A135" s="1115"/>
      <c r="B135" s="1115"/>
      <c r="C135" s="1074"/>
      <c r="D135" s="72"/>
      <c r="E135" s="1074"/>
      <c r="F135" s="1074"/>
      <c r="G135" s="1074"/>
      <c r="H135" s="1074"/>
      <c r="I135" s="72"/>
      <c r="J135" s="72"/>
      <c r="K135" s="1074"/>
      <c r="L135" s="1074"/>
      <c r="M135" s="1074"/>
      <c r="N135" s="1074"/>
      <c r="O135" s="1074"/>
      <c r="P135" s="1074"/>
      <c r="Q135" s="1074"/>
      <c r="R135" s="1074"/>
      <c r="S135" s="1074"/>
      <c r="T135" s="1074"/>
      <c r="U135" s="1074"/>
      <c r="V135" s="1074"/>
      <c r="W135" s="1074"/>
      <c r="X135" s="1074"/>
      <c r="Y135" s="1074"/>
      <c r="Z135" s="1074"/>
    </row>
    <row r="136" spans="1:26" ht="12.75" customHeight="1">
      <c r="A136" s="1115"/>
      <c r="B136" s="1115"/>
      <c r="C136" s="1074"/>
      <c r="D136" s="72"/>
      <c r="E136" s="1074"/>
      <c r="F136" s="1074"/>
      <c r="G136" s="1074"/>
      <c r="H136" s="1074"/>
      <c r="I136" s="72"/>
      <c r="J136" s="72"/>
      <c r="K136" s="1074"/>
      <c r="L136" s="1074"/>
      <c r="M136" s="1074"/>
      <c r="N136" s="1074"/>
      <c r="O136" s="1074"/>
      <c r="P136" s="1074"/>
      <c r="Q136" s="1074"/>
      <c r="R136" s="1074"/>
      <c r="S136" s="1074"/>
      <c r="T136" s="1074"/>
      <c r="U136" s="1074"/>
      <c r="V136" s="1074"/>
      <c r="W136" s="1074"/>
      <c r="X136" s="1074"/>
      <c r="Y136" s="1074"/>
      <c r="Z136" s="1074"/>
    </row>
    <row r="137" spans="1:26" ht="12.75" customHeight="1">
      <c r="A137" s="1115"/>
      <c r="B137" s="1115"/>
      <c r="C137" s="1074"/>
      <c r="D137" s="72"/>
      <c r="E137" s="1074"/>
      <c r="F137" s="1074"/>
      <c r="G137" s="1074"/>
      <c r="H137" s="1074"/>
      <c r="I137" s="72"/>
      <c r="J137" s="72"/>
      <c r="K137" s="1074"/>
      <c r="L137" s="1074"/>
      <c r="M137" s="1074"/>
      <c r="N137" s="1074"/>
      <c r="O137" s="1074"/>
      <c r="P137" s="1074"/>
      <c r="Q137" s="1074"/>
      <c r="R137" s="1074"/>
      <c r="S137" s="1074"/>
      <c r="T137" s="1074"/>
      <c r="U137" s="1074"/>
      <c r="V137" s="1074"/>
      <c r="W137" s="1074"/>
      <c r="X137" s="1074"/>
      <c r="Y137" s="1074"/>
      <c r="Z137" s="1074"/>
    </row>
    <row r="138" spans="1:26" ht="12.75" customHeight="1">
      <c r="A138" s="1115"/>
      <c r="B138" s="1115"/>
      <c r="C138" s="1074"/>
      <c r="D138" s="72"/>
      <c r="E138" s="1074"/>
      <c r="F138" s="1074"/>
      <c r="G138" s="1074"/>
      <c r="H138" s="1074"/>
      <c r="I138" s="72"/>
      <c r="J138" s="72"/>
      <c r="K138" s="1074"/>
      <c r="L138" s="1074"/>
      <c r="M138" s="1074"/>
      <c r="N138" s="1074"/>
      <c r="O138" s="1074"/>
      <c r="P138" s="1074"/>
      <c r="Q138" s="1074"/>
      <c r="R138" s="1074"/>
      <c r="S138" s="1074"/>
      <c r="T138" s="1074"/>
      <c r="U138" s="1074"/>
      <c r="V138" s="1074"/>
      <c r="W138" s="1074"/>
      <c r="X138" s="1074"/>
      <c r="Y138" s="1074"/>
      <c r="Z138" s="1074"/>
    </row>
    <row r="139" spans="1:26" ht="12.75" customHeight="1">
      <c r="A139" s="1115"/>
      <c r="B139" s="1115"/>
      <c r="C139" s="1074"/>
      <c r="D139" s="72"/>
      <c r="E139" s="1074"/>
      <c r="F139" s="1074"/>
      <c r="G139" s="1074"/>
      <c r="H139" s="1074"/>
      <c r="I139" s="72"/>
      <c r="J139" s="72"/>
      <c r="K139" s="1074"/>
      <c r="L139" s="1074"/>
      <c r="M139" s="1074"/>
      <c r="N139" s="1074"/>
      <c r="O139" s="1074"/>
      <c r="P139" s="1074"/>
      <c r="Q139" s="1074"/>
      <c r="R139" s="1074"/>
      <c r="S139" s="1074"/>
      <c r="T139" s="1074"/>
      <c r="U139" s="1074"/>
      <c r="V139" s="1074"/>
      <c r="W139" s="1074"/>
      <c r="X139" s="1074"/>
      <c r="Y139" s="1074"/>
      <c r="Z139" s="1074"/>
    </row>
    <row r="140" spans="1:26" ht="12.75" customHeight="1">
      <c r="A140" s="1115"/>
      <c r="B140" s="1115"/>
      <c r="C140" s="1074"/>
      <c r="D140" s="72"/>
      <c r="E140" s="1074"/>
      <c r="F140" s="1074"/>
      <c r="G140" s="1074"/>
      <c r="H140" s="1074"/>
      <c r="I140" s="72"/>
      <c r="J140" s="72"/>
      <c r="K140" s="1074"/>
      <c r="L140" s="1074"/>
      <c r="M140" s="1074"/>
      <c r="N140" s="1074"/>
      <c r="O140" s="1074"/>
      <c r="P140" s="1074"/>
      <c r="Q140" s="1074"/>
      <c r="R140" s="1074"/>
      <c r="S140" s="1074"/>
      <c r="T140" s="1074"/>
      <c r="U140" s="1074"/>
      <c r="V140" s="1074"/>
      <c r="W140" s="1074"/>
      <c r="X140" s="1074"/>
      <c r="Y140" s="1074"/>
      <c r="Z140" s="1074"/>
    </row>
    <row r="141" spans="1:26" ht="12.75" customHeight="1">
      <c r="A141" s="1115"/>
      <c r="B141" s="1115"/>
      <c r="C141" s="1074"/>
      <c r="D141" s="72"/>
      <c r="E141" s="1074"/>
      <c r="F141" s="1074"/>
      <c r="G141" s="1074"/>
      <c r="H141" s="1074"/>
      <c r="I141" s="72"/>
      <c r="J141" s="72"/>
      <c r="K141" s="1074"/>
      <c r="L141" s="1074"/>
      <c r="M141" s="1074"/>
      <c r="N141" s="1074"/>
      <c r="O141" s="1074"/>
      <c r="P141" s="1074"/>
      <c r="Q141" s="1074"/>
      <c r="R141" s="1074"/>
      <c r="S141" s="1074"/>
      <c r="T141" s="1074"/>
      <c r="U141" s="1074"/>
      <c r="V141" s="1074"/>
      <c r="W141" s="1074"/>
      <c r="X141" s="1074"/>
      <c r="Y141" s="1074"/>
      <c r="Z141" s="1074"/>
    </row>
    <row r="142" spans="1:26" ht="12.75" customHeight="1">
      <c r="A142" s="1115"/>
      <c r="B142" s="1115"/>
      <c r="C142" s="1074"/>
      <c r="D142" s="72"/>
      <c r="E142" s="1074"/>
      <c r="F142" s="1074"/>
      <c r="G142" s="1074"/>
      <c r="H142" s="1074"/>
      <c r="I142" s="72"/>
      <c r="J142" s="72"/>
      <c r="K142" s="1074"/>
      <c r="L142" s="1074"/>
      <c r="M142" s="1074"/>
      <c r="N142" s="1074"/>
      <c r="O142" s="1074"/>
      <c r="P142" s="1074"/>
      <c r="Q142" s="1074"/>
      <c r="R142" s="1074"/>
      <c r="S142" s="1074"/>
      <c r="T142" s="1074"/>
      <c r="U142" s="1074"/>
      <c r="V142" s="1074"/>
      <c r="W142" s="1074"/>
      <c r="X142" s="1074"/>
      <c r="Y142" s="1074"/>
      <c r="Z142" s="1074"/>
    </row>
    <row r="143" spans="1:26" ht="12.75" customHeight="1">
      <c r="A143" s="1115"/>
      <c r="B143" s="1115"/>
      <c r="C143" s="1074"/>
      <c r="D143" s="72"/>
      <c r="E143" s="1074"/>
      <c r="F143" s="1074"/>
      <c r="G143" s="1074"/>
      <c r="H143" s="1074"/>
      <c r="I143" s="72"/>
      <c r="J143" s="72"/>
      <c r="K143" s="1074"/>
      <c r="L143" s="1074"/>
      <c r="M143" s="1074"/>
      <c r="N143" s="1074"/>
      <c r="O143" s="1074"/>
      <c r="P143" s="1074"/>
      <c r="Q143" s="1074"/>
      <c r="R143" s="1074"/>
      <c r="S143" s="1074"/>
      <c r="T143" s="1074"/>
      <c r="U143" s="1074"/>
      <c r="V143" s="1074"/>
      <c r="W143" s="1074"/>
      <c r="X143" s="1074"/>
      <c r="Y143" s="1074"/>
      <c r="Z143" s="1074"/>
    </row>
    <row r="144" spans="1:26" ht="12.75" customHeight="1">
      <c r="A144" s="1115"/>
      <c r="B144" s="1115"/>
      <c r="C144" s="1074"/>
      <c r="D144" s="72"/>
      <c r="E144" s="1074"/>
      <c r="F144" s="1074"/>
      <c r="G144" s="1074"/>
      <c r="H144" s="1074"/>
      <c r="I144" s="72"/>
      <c r="J144" s="72"/>
      <c r="K144" s="1074"/>
      <c r="L144" s="1074"/>
      <c r="M144" s="1074"/>
      <c r="N144" s="1074"/>
      <c r="O144" s="1074"/>
      <c r="P144" s="1074"/>
      <c r="Q144" s="1074"/>
      <c r="R144" s="1074"/>
      <c r="S144" s="1074"/>
      <c r="T144" s="1074"/>
      <c r="U144" s="1074"/>
      <c r="V144" s="1074"/>
      <c r="W144" s="1074"/>
      <c r="X144" s="1074"/>
      <c r="Y144" s="1074"/>
      <c r="Z144" s="1074"/>
    </row>
    <row r="145" spans="1:26" ht="12.75" customHeight="1">
      <c r="A145" s="1115"/>
      <c r="B145" s="1115"/>
      <c r="C145" s="1074"/>
      <c r="D145" s="72"/>
      <c r="E145" s="1074"/>
      <c r="F145" s="1074"/>
      <c r="G145" s="1074"/>
      <c r="H145" s="1074"/>
      <c r="I145" s="72"/>
      <c r="J145" s="72"/>
      <c r="K145" s="1074"/>
      <c r="L145" s="1074"/>
      <c r="M145" s="1074"/>
      <c r="N145" s="1074"/>
      <c r="O145" s="1074"/>
      <c r="P145" s="1074"/>
      <c r="Q145" s="1074"/>
      <c r="R145" s="1074"/>
      <c r="S145" s="1074"/>
      <c r="T145" s="1074"/>
      <c r="U145" s="1074"/>
      <c r="V145" s="1074"/>
      <c r="W145" s="1074"/>
      <c r="X145" s="1074"/>
      <c r="Y145" s="1074"/>
      <c r="Z145" s="1074"/>
    </row>
    <row r="146" spans="1:26" ht="12.75" customHeight="1">
      <c r="A146" s="1115"/>
      <c r="B146" s="1115"/>
      <c r="C146" s="1074"/>
      <c r="D146" s="72"/>
      <c r="E146" s="1074"/>
      <c r="F146" s="1074"/>
      <c r="G146" s="1074"/>
      <c r="H146" s="1074"/>
      <c r="I146" s="72"/>
      <c r="J146" s="72"/>
      <c r="K146" s="1074"/>
      <c r="L146" s="1074"/>
      <c r="M146" s="1074"/>
      <c r="N146" s="1074"/>
      <c r="O146" s="1074"/>
      <c r="P146" s="1074"/>
      <c r="Q146" s="1074"/>
      <c r="R146" s="1074"/>
      <c r="S146" s="1074"/>
      <c r="T146" s="1074"/>
      <c r="U146" s="1074"/>
      <c r="V146" s="1074"/>
      <c r="W146" s="1074"/>
      <c r="X146" s="1074"/>
      <c r="Y146" s="1074"/>
      <c r="Z146" s="1074"/>
    </row>
    <row r="147" spans="1:26" ht="12.75" customHeight="1">
      <c r="A147" s="1115"/>
      <c r="B147" s="1115"/>
      <c r="C147" s="1074"/>
      <c r="D147" s="72"/>
      <c r="E147" s="1074"/>
      <c r="F147" s="1074"/>
      <c r="G147" s="1074"/>
      <c r="H147" s="1074"/>
      <c r="I147" s="72"/>
      <c r="J147" s="72"/>
      <c r="K147" s="1074"/>
      <c r="L147" s="1074"/>
      <c r="M147" s="1074"/>
      <c r="N147" s="1074"/>
      <c r="O147" s="1074"/>
      <c r="P147" s="1074"/>
      <c r="Q147" s="1074"/>
      <c r="R147" s="1074"/>
      <c r="S147" s="1074"/>
      <c r="T147" s="1074"/>
      <c r="U147" s="1074"/>
      <c r="V147" s="1074"/>
      <c r="W147" s="1074"/>
      <c r="X147" s="1074"/>
      <c r="Y147" s="1074"/>
      <c r="Z147" s="1074"/>
    </row>
    <row r="148" spans="1:26" ht="12.75" customHeight="1">
      <c r="A148" s="1115"/>
      <c r="B148" s="1115"/>
      <c r="C148" s="1074"/>
      <c r="D148" s="72"/>
      <c r="E148" s="1074"/>
      <c r="F148" s="1074"/>
      <c r="G148" s="1074"/>
      <c r="H148" s="1074"/>
      <c r="I148" s="72"/>
      <c r="J148" s="72"/>
      <c r="K148" s="1074"/>
      <c r="L148" s="1074"/>
      <c r="M148" s="1074"/>
      <c r="N148" s="1074"/>
      <c r="O148" s="1074"/>
      <c r="P148" s="1074"/>
      <c r="Q148" s="1074"/>
      <c r="R148" s="1074"/>
      <c r="S148" s="1074"/>
      <c r="T148" s="1074"/>
      <c r="U148" s="1074"/>
      <c r="V148" s="1074"/>
      <c r="W148" s="1074"/>
      <c r="X148" s="1074"/>
      <c r="Y148" s="1074"/>
      <c r="Z148" s="1074"/>
    </row>
    <row r="149" spans="1:26" ht="12.75" customHeight="1">
      <c r="A149" s="1115"/>
      <c r="B149" s="1115"/>
      <c r="C149" s="1074"/>
      <c r="D149" s="72"/>
      <c r="E149" s="1074"/>
      <c r="F149" s="1074"/>
      <c r="G149" s="1074"/>
      <c r="H149" s="1074"/>
      <c r="I149" s="72"/>
      <c r="J149" s="72"/>
      <c r="K149" s="1074"/>
      <c r="L149" s="1074"/>
      <c r="M149" s="1074"/>
      <c r="N149" s="1074"/>
      <c r="O149" s="1074"/>
      <c r="P149" s="1074"/>
      <c r="Q149" s="1074"/>
      <c r="R149" s="1074"/>
      <c r="S149" s="1074"/>
      <c r="T149" s="1074"/>
      <c r="U149" s="1074"/>
      <c r="V149" s="1074"/>
      <c r="W149" s="1074"/>
      <c r="X149" s="1074"/>
      <c r="Y149" s="1074"/>
      <c r="Z149" s="1074"/>
    </row>
    <row r="150" spans="1:26" ht="12.75" customHeight="1">
      <c r="A150" s="1115"/>
      <c r="B150" s="1115"/>
      <c r="C150" s="1074"/>
      <c r="D150" s="72"/>
      <c r="E150" s="1074"/>
      <c r="F150" s="1074"/>
      <c r="G150" s="1074"/>
      <c r="H150" s="1074"/>
      <c r="I150" s="72"/>
      <c r="J150" s="72"/>
      <c r="K150" s="1074"/>
      <c r="L150" s="1074"/>
      <c r="M150" s="1074"/>
      <c r="N150" s="1074"/>
      <c r="O150" s="1074"/>
      <c r="P150" s="1074"/>
      <c r="Q150" s="1074"/>
      <c r="R150" s="1074"/>
      <c r="S150" s="1074"/>
      <c r="T150" s="1074"/>
      <c r="U150" s="1074"/>
      <c r="V150" s="1074"/>
      <c r="W150" s="1074"/>
      <c r="X150" s="1074"/>
      <c r="Y150" s="1074"/>
      <c r="Z150" s="1074"/>
    </row>
    <row r="151" spans="1:26" ht="12.75" customHeight="1">
      <c r="A151" s="1115"/>
      <c r="B151" s="1115"/>
      <c r="C151" s="1074"/>
      <c r="D151" s="72"/>
      <c r="E151" s="1074"/>
      <c r="F151" s="1074"/>
      <c r="G151" s="1074"/>
      <c r="H151" s="1074"/>
      <c r="I151" s="72"/>
      <c r="J151" s="72"/>
      <c r="K151" s="1074"/>
      <c r="L151" s="1074"/>
      <c r="M151" s="1074"/>
      <c r="N151" s="1074"/>
      <c r="O151" s="1074"/>
      <c r="P151" s="1074"/>
      <c r="Q151" s="1074"/>
      <c r="R151" s="1074"/>
      <c r="S151" s="1074"/>
      <c r="T151" s="1074"/>
      <c r="U151" s="1074"/>
      <c r="V151" s="1074"/>
      <c r="W151" s="1074"/>
      <c r="X151" s="1074"/>
      <c r="Y151" s="1074"/>
      <c r="Z151" s="1074"/>
    </row>
    <row r="152" spans="1:26" ht="12.75" customHeight="1">
      <c r="A152" s="1115"/>
      <c r="B152" s="1115"/>
      <c r="C152" s="1074"/>
      <c r="D152" s="72"/>
      <c r="E152" s="1074"/>
      <c r="F152" s="1074"/>
      <c r="G152" s="1074"/>
      <c r="H152" s="1074"/>
      <c r="I152" s="72"/>
      <c r="J152" s="72"/>
      <c r="K152" s="1074"/>
      <c r="L152" s="1074"/>
      <c r="M152" s="1074"/>
      <c r="N152" s="1074"/>
      <c r="O152" s="1074"/>
      <c r="P152" s="1074"/>
      <c r="Q152" s="1074"/>
      <c r="R152" s="1074"/>
      <c r="S152" s="1074"/>
      <c r="T152" s="1074"/>
      <c r="U152" s="1074"/>
      <c r="V152" s="1074"/>
      <c r="W152" s="1074"/>
      <c r="X152" s="1074"/>
      <c r="Y152" s="1074"/>
      <c r="Z152" s="1074"/>
    </row>
    <row r="153" spans="1:26" ht="12.75" customHeight="1">
      <c r="A153" s="1115"/>
      <c r="B153" s="1115"/>
      <c r="C153" s="1074"/>
      <c r="D153" s="72"/>
      <c r="E153" s="1074"/>
      <c r="F153" s="1074"/>
      <c r="G153" s="1074"/>
      <c r="H153" s="1074"/>
      <c r="I153" s="72"/>
      <c r="J153" s="72"/>
      <c r="K153" s="1074"/>
      <c r="L153" s="1074"/>
      <c r="M153" s="1074"/>
      <c r="N153" s="1074"/>
      <c r="O153" s="1074"/>
      <c r="P153" s="1074"/>
      <c r="Q153" s="1074"/>
      <c r="R153" s="1074"/>
      <c r="S153" s="1074"/>
      <c r="T153" s="1074"/>
      <c r="U153" s="1074"/>
      <c r="V153" s="1074"/>
      <c r="W153" s="1074"/>
      <c r="X153" s="1074"/>
      <c r="Y153" s="1074"/>
      <c r="Z153" s="1074"/>
    </row>
    <row r="154" spans="1:26" ht="12.75" customHeight="1">
      <c r="A154" s="1115"/>
      <c r="B154" s="1115"/>
      <c r="C154" s="1074"/>
      <c r="D154" s="72"/>
      <c r="E154" s="1074"/>
      <c r="F154" s="1074"/>
      <c r="G154" s="1074"/>
      <c r="H154" s="1074"/>
      <c r="I154" s="72"/>
      <c r="J154" s="72"/>
      <c r="K154" s="1074"/>
      <c r="L154" s="1074"/>
      <c r="M154" s="1074"/>
      <c r="N154" s="1074"/>
      <c r="O154" s="1074"/>
      <c r="P154" s="1074"/>
      <c r="Q154" s="1074"/>
      <c r="R154" s="1074"/>
      <c r="S154" s="1074"/>
      <c r="T154" s="1074"/>
      <c r="U154" s="1074"/>
      <c r="V154" s="1074"/>
      <c r="W154" s="1074"/>
      <c r="X154" s="1074"/>
      <c r="Y154" s="1074"/>
      <c r="Z154" s="1074"/>
    </row>
    <row r="155" spans="1:26" ht="12.75" customHeight="1">
      <c r="A155" s="1115"/>
      <c r="B155" s="1115"/>
      <c r="C155" s="1074"/>
      <c r="D155" s="72"/>
      <c r="E155" s="1074"/>
      <c r="F155" s="1074"/>
      <c r="G155" s="1074"/>
      <c r="H155" s="1074"/>
      <c r="I155" s="72"/>
      <c r="J155" s="72"/>
      <c r="K155" s="1074"/>
      <c r="L155" s="1074"/>
      <c r="M155" s="1074"/>
      <c r="N155" s="1074"/>
      <c r="O155" s="1074"/>
      <c r="P155" s="1074"/>
      <c r="Q155" s="1074"/>
      <c r="R155" s="1074"/>
      <c r="S155" s="1074"/>
      <c r="T155" s="1074"/>
      <c r="U155" s="1074"/>
      <c r="V155" s="1074"/>
      <c r="W155" s="1074"/>
      <c r="X155" s="1074"/>
      <c r="Y155" s="1074"/>
      <c r="Z155" s="1074"/>
    </row>
    <row r="156" spans="1:26" ht="12.75" customHeight="1">
      <c r="A156" s="1115"/>
      <c r="B156" s="1115"/>
      <c r="C156" s="1074"/>
      <c r="D156" s="72"/>
      <c r="E156" s="1074"/>
      <c r="F156" s="1074"/>
      <c r="G156" s="1074"/>
      <c r="H156" s="1074"/>
      <c r="I156" s="72"/>
      <c r="J156" s="72"/>
      <c r="K156" s="1074"/>
      <c r="L156" s="1074"/>
      <c r="M156" s="1074"/>
      <c r="N156" s="1074"/>
      <c r="O156" s="1074"/>
      <c r="P156" s="1074"/>
      <c r="Q156" s="1074"/>
      <c r="R156" s="1074"/>
      <c r="S156" s="1074"/>
      <c r="T156" s="1074"/>
      <c r="U156" s="1074"/>
      <c r="V156" s="1074"/>
      <c r="W156" s="1074"/>
      <c r="X156" s="1074"/>
      <c r="Y156" s="1074"/>
      <c r="Z156" s="1074"/>
    </row>
    <row r="157" spans="1:26" ht="12.75" customHeight="1">
      <c r="A157" s="1115"/>
      <c r="B157" s="1115"/>
      <c r="C157" s="1074"/>
      <c r="D157" s="72"/>
      <c r="E157" s="1074"/>
      <c r="F157" s="1074"/>
      <c r="G157" s="1074"/>
      <c r="H157" s="1074"/>
      <c r="I157" s="72"/>
      <c r="J157" s="72"/>
      <c r="K157" s="1074"/>
      <c r="L157" s="1074"/>
      <c r="M157" s="1074"/>
      <c r="N157" s="1074"/>
      <c r="O157" s="1074"/>
      <c r="P157" s="1074"/>
      <c r="Q157" s="1074"/>
      <c r="R157" s="1074"/>
      <c r="S157" s="1074"/>
      <c r="T157" s="1074"/>
      <c r="U157" s="1074"/>
      <c r="V157" s="1074"/>
      <c r="W157" s="1074"/>
      <c r="X157" s="1074"/>
      <c r="Y157" s="1074"/>
      <c r="Z157" s="1074"/>
    </row>
    <row r="158" spans="1:26" ht="12.75" customHeight="1">
      <c r="A158" s="1115"/>
      <c r="B158" s="1115"/>
      <c r="C158" s="1074"/>
      <c r="D158" s="72"/>
      <c r="E158" s="1074"/>
      <c r="F158" s="1074"/>
      <c r="G158" s="1074"/>
      <c r="H158" s="1074"/>
      <c r="I158" s="72"/>
      <c r="J158" s="72"/>
      <c r="K158" s="1074"/>
      <c r="L158" s="1074"/>
      <c r="M158" s="1074"/>
      <c r="N158" s="1074"/>
      <c r="O158" s="1074"/>
      <c r="P158" s="1074"/>
      <c r="Q158" s="1074"/>
      <c r="R158" s="1074"/>
      <c r="S158" s="1074"/>
      <c r="T158" s="1074"/>
      <c r="U158" s="1074"/>
      <c r="V158" s="1074"/>
      <c r="W158" s="1074"/>
      <c r="X158" s="1074"/>
      <c r="Y158" s="1074"/>
      <c r="Z158" s="1074"/>
    </row>
    <row r="159" spans="1:26" ht="12.75" customHeight="1">
      <c r="A159" s="1115"/>
      <c r="B159" s="1115"/>
      <c r="C159" s="1074"/>
      <c r="D159" s="72"/>
      <c r="E159" s="1074"/>
      <c r="F159" s="1074"/>
      <c r="G159" s="1074"/>
      <c r="H159" s="1074"/>
      <c r="I159" s="72"/>
      <c r="J159" s="72"/>
      <c r="K159" s="1074"/>
      <c r="L159" s="1074"/>
      <c r="M159" s="1074"/>
      <c r="N159" s="1074"/>
      <c r="O159" s="1074"/>
      <c r="P159" s="1074"/>
      <c r="Q159" s="1074"/>
      <c r="R159" s="1074"/>
      <c r="S159" s="1074"/>
      <c r="T159" s="1074"/>
      <c r="U159" s="1074"/>
      <c r="V159" s="1074"/>
      <c r="W159" s="1074"/>
      <c r="X159" s="1074"/>
      <c r="Y159" s="1074"/>
      <c r="Z159" s="1074"/>
    </row>
    <row r="160" spans="1:26" ht="12.75" customHeight="1">
      <c r="A160" s="1115"/>
      <c r="B160" s="1115"/>
      <c r="C160" s="1074"/>
      <c r="D160" s="72"/>
      <c r="E160" s="1074"/>
      <c r="F160" s="1074"/>
      <c r="G160" s="1074"/>
      <c r="H160" s="1074"/>
      <c r="I160" s="72"/>
      <c r="J160" s="72"/>
      <c r="K160" s="1074"/>
      <c r="L160" s="1074"/>
      <c r="M160" s="1074"/>
      <c r="N160" s="1074"/>
      <c r="O160" s="1074"/>
      <c r="P160" s="1074"/>
      <c r="Q160" s="1074"/>
      <c r="R160" s="1074"/>
      <c r="S160" s="1074"/>
      <c r="T160" s="1074"/>
      <c r="U160" s="1074"/>
      <c r="V160" s="1074"/>
      <c r="W160" s="1074"/>
      <c r="X160" s="1074"/>
      <c r="Y160" s="1074"/>
      <c r="Z160" s="1074"/>
    </row>
    <row r="161" spans="1:26" ht="12.75" customHeight="1">
      <c r="A161" s="1115"/>
      <c r="B161" s="1115"/>
      <c r="C161" s="1074"/>
      <c r="D161" s="72"/>
      <c r="E161" s="1074"/>
      <c r="F161" s="1074"/>
      <c r="G161" s="1074"/>
      <c r="H161" s="1074"/>
      <c r="I161" s="72"/>
      <c r="J161" s="72"/>
      <c r="K161" s="1074"/>
      <c r="L161" s="1074"/>
      <c r="M161" s="1074"/>
      <c r="N161" s="1074"/>
      <c r="O161" s="1074"/>
      <c r="P161" s="1074"/>
      <c r="Q161" s="1074"/>
      <c r="R161" s="1074"/>
      <c r="S161" s="1074"/>
      <c r="T161" s="1074"/>
      <c r="U161" s="1074"/>
      <c r="V161" s="1074"/>
      <c r="W161" s="1074"/>
      <c r="X161" s="1074"/>
      <c r="Y161" s="1074"/>
      <c r="Z161" s="1074"/>
    </row>
    <row r="162" spans="1:26" ht="12.75" customHeight="1">
      <c r="A162" s="1115"/>
      <c r="B162" s="1115"/>
      <c r="C162" s="1074"/>
      <c r="D162" s="72"/>
      <c r="E162" s="1074"/>
      <c r="F162" s="1074"/>
      <c r="G162" s="1074"/>
      <c r="H162" s="1074"/>
      <c r="I162" s="72"/>
      <c r="J162" s="72"/>
      <c r="K162" s="1074"/>
      <c r="L162" s="1074"/>
      <c r="M162" s="1074"/>
      <c r="N162" s="1074"/>
      <c r="O162" s="1074"/>
      <c r="P162" s="1074"/>
      <c r="Q162" s="1074"/>
      <c r="R162" s="1074"/>
      <c r="S162" s="1074"/>
      <c r="T162" s="1074"/>
      <c r="U162" s="1074"/>
      <c r="V162" s="1074"/>
      <c r="W162" s="1074"/>
      <c r="X162" s="1074"/>
      <c r="Y162" s="1074"/>
      <c r="Z162" s="1074"/>
    </row>
    <row r="163" spans="1:26" ht="12.75" customHeight="1">
      <c r="A163" s="1115"/>
      <c r="B163" s="1115"/>
      <c r="C163" s="1074"/>
      <c r="D163" s="72"/>
      <c r="E163" s="1074"/>
      <c r="F163" s="1074"/>
      <c r="G163" s="1074"/>
      <c r="H163" s="1074"/>
      <c r="I163" s="72"/>
      <c r="J163" s="72"/>
      <c r="K163" s="1074"/>
      <c r="L163" s="1074"/>
      <c r="M163" s="1074"/>
      <c r="N163" s="1074"/>
      <c r="O163" s="1074"/>
      <c r="P163" s="1074"/>
      <c r="Q163" s="1074"/>
      <c r="R163" s="1074"/>
      <c r="S163" s="1074"/>
      <c r="T163" s="1074"/>
      <c r="U163" s="1074"/>
      <c r="V163" s="1074"/>
      <c r="W163" s="1074"/>
      <c r="X163" s="1074"/>
      <c r="Y163" s="1074"/>
      <c r="Z163" s="1074"/>
    </row>
    <row r="164" spans="1:26" ht="12.75" customHeight="1">
      <c r="A164" s="1115"/>
      <c r="B164" s="1115"/>
      <c r="C164" s="1074"/>
      <c r="D164" s="72"/>
      <c r="E164" s="1074"/>
      <c r="F164" s="1074"/>
      <c r="G164" s="1074"/>
      <c r="H164" s="1074"/>
      <c r="I164" s="72"/>
      <c r="J164" s="72"/>
      <c r="K164" s="1074"/>
      <c r="L164" s="1074"/>
      <c r="M164" s="1074"/>
      <c r="N164" s="1074"/>
      <c r="O164" s="1074"/>
      <c r="P164" s="1074"/>
      <c r="Q164" s="1074"/>
      <c r="R164" s="1074"/>
      <c r="S164" s="1074"/>
      <c r="T164" s="1074"/>
      <c r="U164" s="1074"/>
      <c r="V164" s="1074"/>
      <c r="W164" s="1074"/>
      <c r="X164" s="1074"/>
      <c r="Y164" s="1074"/>
      <c r="Z164" s="1074"/>
    </row>
    <row r="165" spans="1:26" ht="12.75" customHeight="1">
      <c r="A165" s="1115"/>
      <c r="B165" s="1115"/>
      <c r="C165" s="1074"/>
      <c r="D165" s="72"/>
      <c r="E165" s="1074"/>
      <c r="F165" s="1074"/>
      <c r="G165" s="1074"/>
      <c r="H165" s="1074"/>
      <c r="I165" s="72"/>
      <c r="J165" s="72"/>
      <c r="K165" s="1074"/>
      <c r="L165" s="1074"/>
      <c r="M165" s="1074"/>
      <c r="N165" s="1074"/>
      <c r="O165" s="1074"/>
      <c r="P165" s="1074"/>
      <c r="Q165" s="1074"/>
      <c r="R165" s="1074"/>
      <c r="S165" s="1074"/>
      <c r="T165" s="1074"/>
      <c r="U165" s="1074"/>
      <c r="V165" s="1074"/>
      <c r="W165" s="1074"/>
      <c r="X165" s="1074"/>
      <c r="Y165" s="1074"/>
      <c r="Z165" s="1074"/>
    </row>
    <row r="166" spans="1:26" ht="12.75" customHeight="1">
      <c r="A166" s="1115"/>
      <c r="B166" s="1115"/>
      <c r="C166" s="1074"/>
      <c r="D166" s="72"/>
      <c r="E166" s="1074"/>
      <c r="F166" s="1074"/>
      <c r="G166" s="1074"/>
      <c r="H166" s="1074"/>
      <c r="I166" s="72"/>
      <c r="J166" s="72"/>
      <c r="K166" s="1074"/>
      <c r="L166" s="1074"/>
      <c r="M166" s="1074"/>
      <c r="N166" s="1074"/>
      <c r="O166" s="1074"/>
      <c r="P166" s="1074"/>
      <c r="Q166" s="1074"/>
      <c r="R166" s="1074"/>
      <c r="S166" s="1074"/>
      <c r="T166" s="1074"/>
      <c r="U166" s="1074"/>
      <c r="V166" s="1074"/>
      <c r="W166" s="1074"/>
      <c r="X166" s="1074"/>
      <c r="Y166" s="1074"/>
      <c r="Z166" s="1074"/>
    </row>
    <row r="167" spans="1:26" ht="12.75" customHeight="1">
      <c r="A167" s="1115"/>
      <c r="B167" s="1115"/>
      <c r="C167" s="1074"/>
      <c r="D167" s="72"/>
      <c r="E167" s="1074"/>
      <c r="F167" s="1074"/>
      <c r="G167" s="1074"/>
      <c r="H167" s="1074"/>
      <c r="I167" s="72"/>
      <c r="J167" s="72"/>
      <c r="K167" s="1074"/>
      <c r="L167" s="1074"/>
      <c r="M167" s="1074"/>
      <c r="N167" s="1074"/>
      <c r="O167" s="1074"/>
      <c r="P167" s="1074"/>
      <c r="Q167" s="1074"/>
      <c r="R167" s="1074"/>
      <c r="S167" s="1074"/>
      <c r="T167" s="1074"/>
      <c r="U167" s="1074"/>
      <c r="V167" s="1074"/>
      <c r="W167" s="1074"/>
      <c r="X167" s="1074"/>
      <c r="Y167" s="1074"/>
      <c r="Z167" s="1074"/>
    </row>
    <row r="168" spans="1:26" ht="12.75" customHeight="1">
      <c r="A168" s="1115"/>
      <c r="B168" s="1115"/>
      <c r="C168" s="1074"/>
      <c r="D168" s="72"/>
      <c r="E168" s="1074"/>
      <c r="F168" s="1074"/>
      <c r="G168" s="1074"/>
      <c r="H168" s="1074"/>
      <c r="I168" s="72"/>
      <c r="J168" s="72"/>
      <c r="K168" s="1074"/>
      <c r="L168" s="1074"/>
      <c r="M168" s="1074"/>
      <c r="N168" s="1074"/>
      <c r="O168" s="1074"/>
      <c r="P168" s="1074"/>
      <c r="Q168" s="1074"/>
      <c r="R168" s="1074"/>
      <c r="S168" s="1074"/>
      <c r="T168" s="1074"/>
      <c r="U168" s="1074"/>
      <c r="V168" s="1074"/>
      <c r="W168" s="1074"/>
      <c r="X168" s="1074"/>
      <c r="Y168" s="1074"/>
      <c r="Z168" s="1074"/>
    </row>
    <row r="169" spans="1:26" ht="12.75" customHeight="1">
      <c r="A169" s="1115"/>
      <c r="B169" s="1115"/>
      <c r="C169" s="1074"/>
      <c r="D169" s="72"/>
      <c r="E169" s="1074"/>
      <c r="F169" s="1074"/>
      <c r="G169" s="1074"/>
      <c r="H169" s="1074"/>
      <c r="I169" s="72"/>
      <c r="J169" s="72"/>
      <c r="K169" s="1074"/>
      <c r="L169" s="1074"/>
      <c r="M169" s="1074"/>
      <c r="N169" s="1074"/>
      <c r="O169" s="1074"/>
      <c r="P169" s="1074"/>
      <c r="Q169" s="1074"/>
      <c r="R169" s="1074"/>
      <c r="S169" s="1074"/>
      <c r="T169" s="1074"/>
      <c r="U169" s="1074"/>
      <c r="V169" s="1074"/>
      <c r="W169" s="1074"/>
      <c r="X169" s="1074"/>
      <c r="Y169" s="1074"/>
      <c r="Z169" s="1074"/>
    </row>
    <row r="170" spans="1:26" ht="12.75" customHeight="1">
      <c r="A170" s="1115"/>
      <c r="B170" s="1115"/>
      <c r="C170" s="1074"/>
      <c r="D170" s="72"/>
      <c r="E170" s="1074"/>
      <c r="F170" s="1074"/>
      <c r="G170" s="1074"/>
      <c r="H170" s="1074"/>
      <c r="I170" s="72"/>
      <c r="J170" s="72"/>
      <c r="K170" s="1074"/>
      <c r="L170" s="1074"/>
      <c r="M170" s="1074"/>
      <c r="N170" s="1074"/>
      <c r="O170" s="1074"/>
      <c r="P170" s="1074"/>
      <c r="Q170" s="1074"/>
      <c r="R170" s="1074"/>
      <c r="S170" s="1074"/>
      <c r="T170" s="1074"/>
      <c r="U170" s="1074"/>
      <c r="V170" s="1074"/>
      <c r="W170" s="1074"/>
      <c r="X170" s="1074"/>
      <c r="Y170" s="1074"/>
      <c r="Z170" s="1074"/>
    </row>
    <row r="171" spans="1:26" ht="12.75" customHeight="1">
      <c r="A171" s="1115"/>
      <c r="B171" s="1115"/>
      <c r="C171" s="1074"/>
      <c r="D171" s="72"/>
      <c r="E171" s="1074"/>
      <c r="F171" s="1074"/>
      <c r="G171" s="1074"/>
      <c r="H171" s="1074"/>
      <c r="I171" s="72"/>
      <c r="J171" s="72"/>
      <c r="K171" s="1074"/>
      <c r="L171" s="1074"/>
      <c r="M171" s="1074"/>
      <c r="N171" s="1074"/>
      <c r="O171" s="1074"/>
      <c r="P171" s="1074"/>
      <c r="Q171" s="1074"/>
      <c r="R171" s="1074"/>
      <c r="S171" s="1074"/>
      <c r="T171" s="1074"/>
      <c r="U171" s="1074"/>
      <c r="V171" s="1074"/>
      <c r="W171" s="1074"/>
      <c r="X171" s="1074"/>
      <c r="Y171" s="1074"/>
      <c r="Z171" s="1074"/>
    </row>
    <row r="172" spans="1:26" ht="12.75" customHeight="1">
      <c r="A172" s="1115"/>
      <c r="B172" s="1115"/>
      <c r="C172" s="1074"/>
      <c r="D172" s="72"/>
      <c r="E172" s="1074"/>
      <c r="F172" s="1074"/>
      <c r="G172" s="1074"/>
      <c r="H172" s="1074"/>
      <c r="I172" s="72"/>
      <c r="J172" s="72"/>
      <c r="K172" s="1074"/>
      <c r="L172" s="1074"/>
      <c r="M172" s="1074"/>
      <c r="N172" s="1074"/>
      <c r="O172" s="1074"/>
      <c r="P172" s="1074"/>
      <c r="Q172" s="1074"/>
      <c r="R172" s="1074"/>
      <c r="S172" s="1074"/>
      <c r="T172" s="1074"/>
      <c r="U172" s="1074"/>
      <c r="V172" s="1074"/>
      <c r="W172" s="1074"/>
      <c r="X172" s="1074"/>
      <c r="Y172" s="1074"/>
      <c r="Z172" s="1074"/>
    </row>
    <row r="173" spans="1:26" ht="12.75" customHeight="1">
      <c r="A173" s="1115"/>
      <c r="B173" s="1115"/>
      <c r="C173" s="1074"/>
      <c r="D173" s="72"/>
      <c r="E173" s="1074"/>
      <c r="F173" s="1074"/>
      <c r="G173" s="1074"/>
      <c r="H173" s="1074"/>
      <c r="I173" s="72"/>
      <c r="J173" s="72"/>
      <c r="K173" s="1074"/>
      <c r="L173" s="1074"/>
      <c r="M173" s="1074"/>
      <c r="N173" s="1074"/>
      <c r="O173" s="1074"/>
      <c r="P173" s="1074"/>
      <c r="Q173" s="1074"/>
      <c r="R173" s="1074"/>
      <c r="S173" s="1074"/>
      <c r="T173" s="1074"/>
      <c r="U173" s="1074"/>
      <c r="V173" s="1074"/>
      <c r="W173" s="1074"/>
      <c r="X173" s="1074"/>
      <c r="Y173" s="1074"/>
      <c r="Z173" s="1074"/>
    </row>
    <row r="174" spans="1:26" ht="12.75" customHeight="1">
      <c r="A174" s="1115"/>
      <c r="B174" s="1115"/>
      <c r="C174" s="1074"/>
      <c r="D174" s="72"/>
      <c r="E174" s="1074"/>
      <c r="F174" s="1074"/>
      <c r="G174" s="1074"/>
      <c r="H174" s="1074"/>
      <c r="I174" s="72"/>
      <c r="J174" s="72"/>
      <c r="K174" s="1074"/>
      <c r="L174" s="1074"/>
      <c r="M174" s="1074"/>
      <c r="N174" s="1074"/>
      <c r="O174" s="1074"/>
      <c r="P174" s="1074"/>
      <c r="Q174" s="1074"/>
      <c r="R174" s="1074"/>
      <c r="S174" s="1074"/>
      <c r="T174" s="1074"/>
      <c r="U174" s="1074"/>
      <c r="V174" s="1074"/>
      <c r="W174" s="1074"/>
      <c r="X174" s="1074"/>
      <c r="Y174" s="1074"/>
      <c r="Z174" s="1074"/>
    </row>
    <row r="175" spans="1:26" ht="12.75" customHeight="1">
      <c r="A175" s="1115"/>
      <c r="B175" s="1115"/>
      <c r="C175" s="1074"/>
      <c r="D175" s="72"/>
      <c r="E175" s="1074"/>
      <c r="F175" s="1074"/>
      <c r="G175" s="1074"/>
      <c r="H175" s="1074"/>
      <c r="I175" s="72"/>
      <c r="J175" s="72"/>
      <c r="K175" s="1074"/>
      <c r="L175" s="1074"/>
      <c r="M175" s="1074"/>
      <c r="N175" s="1074"/>
      <c r="O175" s="1074"/>
      <c r="P175" s="1074"/>
      <c r="Q175" s="1074"/>
      <c r="R175" s="1074"/>
      <c r="S175" s="1074"/>
      <c r="T175" s="1074"/>
      <c r="U175" s="1074"/>
      <c r="V175" s="1074"/>
      <c r="W175" s="1074"/>
      <c r="X175" s="1074"/>
      <c r="Y175" s="1074"/>
      <c r="Z175" s="1074"/>
    </row>
    <row r="176" spans="1:26" ht="12.75" customHeight="1">
      <c r="A176" s="1115"/>
      <c r="B176" s="1115"/>
      <c r="C176" s="1074"/>
      <c r="D176" s="72"/>
      <c r="E176" s="1074"/>
      <c r="F176" s="1074"/>
      <c r="G176" s="1074"/>
      <c r="H176" s="1074"/>
      <c r="I176" s="72"/>
      <c r="J176" s="72"/>
      <c r="K176" s="1074"/>
      <c r="L176" s="1074"/>
      <c r="M176" s="1074"/>
      <c r="N176" s="1074"/>
      <c r="O176" s="1074"/>
      <c r="P176" s="1074"/>
      <c r="Q176" s="1074"/>
      <c r="R176" s="1074"/>
      <c r="S176" s="1074"/>
      <c r="T176" s="1074"/>
      <c r="U176" s="1074"/>
      <c r="V176" s="1074"/>
      <c r="W176" s="1074"/>
      <c r="X176" s="1074"/>
      <c r="Y176" s="1074"/>
      <c r="Z176" s="1074"/>
    </row>
    <row r="177" spans="1:26" ht="12.75" customHeight="1">
      <c r="A177" s="1115"/>
      <c r="B177" s="1115"/>
      <c r="C177" s="1074"/>
      <c r="D177" s="72"/>
      <c r="E177" s="1074"/>
      <c r="F177" s="1074"/>
      <c r="G177" s="1074"/>
      <c r="H177" s="1074"/>
      <c r="I177" s="72"/>
      <c r="J177" s="72"/>
      <c r="K177" s="1074"/>
      <c r="L177" s="1074"/>
      <c r="M177" s="1074"/>
      <c r="N177" s="1074"/>
      <c r="O177" s="1074"/>
      <c r="P177" s="1074"/>
      <c r="Q177" s="1074"/>
      <c r="R177" s="1074"/>
      <c r="S177" s="1074"/>
      <c r="T177" s="1074"/>
      <c r="U177" s="1074"/>
      <c r="V177" s="1074"/>
      <c r="W177" s="1074"/>
      <c r="X177" s="1074"/>
      <c r="Y177" s="1074"/>
      <c r="Z177" s="1074"/>
    </row>
    <row r="178" spans="1:26" ht="12.75" customHeight="1">
      <c r="A178" s="1115"/>
      <c r="B178" s="1115"/>
      <c r="C178" s="1074"/>
      <c r="D178" s="72"/>
      <c r="E178" s="1074"/>
      <c r="F178" s="1074"/>
      <c r="G178" s="1074"/>
      <c r="H178" s="1074"/>
      <c r="I178" s="72"/>
      <c r="J178" s="72"/>
      <c r="K178" s="1074"/>
      <c r="L178" s="1074"/>
      <c r="M178" s="1074"/>
      <c r="N178" s="1074"/>
      <c r="O178" s="1074"/>
      <c r="P178" s="1074"/>
      <c r="Q178" s="1074"/>
      <c r="R178" s="1074"/>
      <c r="S178" s="1074"/>
      <c r="T178" s="1074"/>
      <c r="U178" s="1074"/>
      <c r="V178" s="1074"/>
      <c r="W178" s="1074"/>
      <c r="X178" s="1074"/>
      <c r="Y178" s="1074"/>
      <c r="Z178" s="1074"/>
    </row>
    <row r="179" spans="1:26" ht="12.75" customHeight="1">
      <c r="A179" s="1115"/>
      <c r="B179" s="1115"/>
      <c r="C179" s="1074"/>
      <c r="D179" s="72"/>
      <c r="E179" s="1074"/>
      <c r="F179" s="1074"/>
      <c r="G179" s="1074"/>
      <c r="H179" s="1074"/>
      <c r="I179" s="72"/>
      <c r="J179" s="72"/>
      <c r="K179" s="1074"/>
      <c r="L179" s="1074"/>
      <c r="M179" s="1074"/>
      <c r="N179" s="1074"/>
      <c r="O179" s="1074"/>
      <c r="P179" s="1074"/>
      <c r="Q179" s="1074"/>
      <c r="R179" s="1074"/>
      <c r="S179" s="1074"/>
      <c r="T179" s="1074"/>
      <c r="U179" s="1074"/>
      <c r="V179" s="1074"/>
      <c r="W179" s="1074"/>
      <c r="X179" s="1074"/>
      <c r="Y179" s="1074"/>
      <c r="Z179" s="1074"/>
    </row>
    <row r="180" spans="1:26" ht="12.75" customHeight="1">
      <c r="A180" s="1115"/>
      <c r="B180" s="1115"/>
      <c r="C180" s="1074"/>
      <c r="D180" s="72"/>
      <c r="E180" s="1074"/>
      <c r="F180" s="1074"/>
      <c r="G180" s="1074"/>
      <c r="H180" s="1074"/>
      <c r="I180" s="72"/>
      <c r="J180" s="72"/>
      <c r="K180" s="1074"/>
      <c r="L180" s="1074"/>
      <c r="M180" s="1074"/>
      <c r="N180" s="1074"/>
      <c r="O180" s="1074"/>
      <c r="P180" s="1074"/>
      <c r="Q180" s="1074"/>
      <c r="R180" s="1074"/>
      <c r="S180" s="1074"/>
      <c r="T180" s="1074"/>
      <c r="U180" s="1074"/>
      <c r="V180" s="1074"/>
      <c r="W180" s="1074"/>
      <c r="X180" s="1074"/>
      <c r="Y180" s="1074"/>
      <c r="Z180" s="1074"/>
    </row>
    <row r="181" spans="1:26" ht="12.75" customHeight="1">
      <c r="A181" s="1115"/>
      <c r="B181" s="1115"/>
      <c r="C181" s="1074"/>
      <c r="D181" s="72"/>
      <c r="E181" s="1074"/>
      <c r="F181" s="1074"/>
      <c r="G181" s="1074"/>
      <c r="H181" s="1074"/>
      <c r="I181" s="72"/>
      <c r="J181" s="72"/>
      <c r="K181" s="1074"/>
      <c r="L181" s="1074"/>
      <c r="M181" s="1074"/>
      <c r="N181" s="1074"/>
      <c r="O181" s="1074"/>
      <c r="P181" s="1074"/>
      <c r="Q181" s="1074"/>
      <c r="R181" s="1074"/>
      <c r="S181" s="1074"/>
      <c r="T181" s="1074"/>
      <c r="U181" s="1074"/>
      <c r="V181" s="1074"/>
      <c r="W181" s="1074"/>
      <c r="X181" s="1074"/>
      <c r="Y181" s="1074"/>
      <c r="Z181" s="1074"/>
    </row>
    <row r="182" spans="1:26" ht="12.75" customHeight="1">
      <c r="A182" s="1115"/>
      <c r="B182" s="1115"/>
      <c r="C182" s="1074"/>
      <c r="D182" s="72"/>
      <c r="E182" s="1074"/>
      <c r="F182" s="1074"/>
      <c r="G182" s="1074"/>
      <c r="H182" s="1074"/>
      <c r="I182" s="72"/>
      <c r="J182" s="72"/>
      <c r="K182" s="1074"/>
      <c r="L182" s="1074"/>
      <c r="M182" s="1074"/>
      <c r="N182" s="1074"/>
      <c r="O182" s="1074"/>
      <c r="P182" s="1074"/>
      <c r="Q182" s="1074"/>
      <c r="R182" s="1074"/>
      <c r="S182" s="1074"/>
      <c r="T182" s="1074"/>
      <c r="U182" s="1074"/>
      <c r="V182" s="1074"/>
      <c r="W182" s="1074"/>
      <c r="X182" s="1074"/>
      <c r="Y182" s="1074"/>
      <c r="Z182" s="1074"/>
    </row>
    <row r="183" spans="1:26" ht="12.75" customHeight="1">
      <c r="A183" s="1115"/>
      <c r="B183" s="1115"/>
      <c r="C183" s="1074"/>
      <c r="D183" s="72"/>
      <c r="E183" s="1074"/>
      <c r="F183" s="1074"/>
      <c r="G183" s="1074"/>
      <c r="H183" s="1074"/>
      <c r="I183" s="72"/>
      <c r="J183" s="72"/>
      <c r="K183" s="1074"/>
      <c r="L183" s="1074"/>
      <c r="M183" s="1074"/>
      <c r="N183" s="1074"/>
      <c r="O183" s="1074"/>
      <c r="P183" s="1074"/>
      <c r="Q183" s="1074"/>
      <c r="R183" s="1074"/>
      <c r="S183" s="1074"/>
      <c r="T183" s="1074"/>
      <c r="U183" s="1074"/>
      <c r="V183" s="1074"/>
      <c r="W183" s="1074"/>
      <c r="X183" s="1074"/>
      <c r="Y183" s="1074"/>
      <c r="Z183" s="1074"/>
    </row>
    <row r="184" spans="1:26" ht="12.75" customHeight="1">
      <c r="A184" s="1115"/>
      <c r="B184" s="1115"/>
      <c r="C184" s="1074"/>
      <c r="D184" s="72"/>
      <c r="E184" s="1074"/>
      <c r="F184" s="1074"/>
      <c r="G184" s="1074"/>
      <c r="H184" s="1074"/>
      <c r="I184" s="72"/>
      <c r="J184" s="72"/>
      <c r="K184" s="1074"/>
      <c r="L184" s="1074"/>
      <c r="M184" s="1074"/>
      <c r="N184" s="1074"/>
      <c r="O184" s="1074"/>
      <c r="P184" s="1074"/>
      <c r="Q184" s="1074"/>
      <c r="R184" s="1074"/>
      <c r="S184" s="1074"/>
      <c r="T184" s="1074"/>
      <c r="U184" s="1074"/>
      <c r="V184" s="1074"/>
      <c r="W184" s="1074"/>
      <c r="X184" s="1074"/>
      <c r="Y184" s="1074"/>
      <c r="Z184" s="1074"/>
    </row>
    <row r="185" spans="1:26" ht="12.75" customHeight="1">
      <c r="A185" s="1115"/>
      <c r="B185" s="1115"/>
      <c r="C185" s="1074"/>
      <c r="D185" s="72"/>
      <c r="E185" s="1074"/>
      <c r="F185" s="1074"/>
      <c r="G185" s="1074"/>
      <c r="H185" s="1074"/>
      <c r="I185" s="72"/>
      <c r="J185" s="72"/>
      <c r="K185" s="1074"/>
      <c r="L185" s="1074"/>
      <c r="M185" s="1074"/>
      <c r="N185" s="1074"/>
      <c r="O185" s="1074"/>
      <c r="P185" s="1074"/>
      <c r="Q185" s="1074"/>
      <c r="R185" s="1074"/>
      <c r="S185" s="1074"/>
      <c r="T185" s="1074"/>
      <c r="U185" s="1074"/>
      <c r="V185" s="1074"/>
      <c r="W185" s="1074"/>
      <c r="X185" s="1074"/>
      <c r="Y185" s="1074"/>
      <c r="Z185" s="1074"/>
    </row>
    <row r="186" spans="1:26" ht="12.75" customHeight="1">
      <c r="A186" s="1115"/>
      <c r="B186" s="1115"/>
      <c r="C186" s="1074"/>
      <c r="D186" s="72"/>
      <c r="E186" s="1074"/>
      <c r="F186" s="1074"/>
      <c r="G186" s="1074"/>
      <c r="H186" s="1074"/>
      <c r="I186" s="72"/>
      <c r="J186" s="72"/>
      <c r="K186" s="1074"/>
      <c r="L186" s="1074"/>
      <c r="M186" s="1074"/>
      <c r="N186" s="1074"/>
      <c r="O186" s="1074"/>
      <c r="P186" s="1074"/>
      <c r="Q186" s="1074"/>
      <c r="R186" s="1074"/>
      <c r="S186" s="1074"/>
      <c r="T186" s="1074"/>
      <c r="U186" s="1074"/>
      <c r="V186" s="1074"/>
      <c r="W186" s="1074"/>
      <c r="X186" s="1074"/>
      <c r="Y186" s="1074"/>
      <c r="Z186" s="1074"/>
    </row>
    <row r="187" spans="1:26" ht="12.75" customHeight="1">
      <c r="A187" s="1115"/>
      <c r="B187" s="1115"/>
      <c r="C187" s="1074"/>
      <c r="D187" s="72"/>
      <c r="E187" s="1074"/>
      <c r="F187" s="1074"/>
      <c r="G187" s="1074"/>
      <c r="H187" s="1074"/>
      <c r="I187" s="72"/>
      <c r="J187" s="72"/>
      <c r="K187" s="1074"/>
      <c r="L187" s="1074"/>
      <c r="M187" s="1074"/>
      <c r="N187" s="1074"/>
      <c r="O187" s="1074"/>
      <c r="P187" s="1074"/>
      <c r="Q187" s="1074"/>
      <c r="R187" s="1074"/>
      <c r="S187" s="1074"/>
      <c r="T187" s="1074"/>
      <c r="U187" s="1074"/>
      <c r="V187" s="1074"/>
      <c r="W187" s="1074"/>
      <c r="X187" s="1074"/>
      <c r="Y187" s="1074"/>
      <c r="Z187" s="1074"/>
    </row>
    <row r="188" spans="1:26" ht="12.75" customHeight="1">
      <c r="A188" s="1115"/>
      <c r="B188" s="1115"/>
      <c r="C188" s="1074"/>
      <c r="D188" s="72"/>
      <c r="E188" s="1074"/>
      <c r="F188" s="1074"/>
      <c r="G188" s="1074"/>
      <c r="H188" s="1074"/>
      <c r="I188" s="72"/>
      <c r="J188" s="72"/>
      <c r="K188" s="1074"/>
      <c r="L188" s="1074"/>
      <c r="M188" s="1074"/>
      <c r="N188" s="1074"/>
      <c r="O188" s="1074"/>
      <c r="P188" s="1074"/>
      <c r="Q188" s="1074"/>
      <c r="R188" s="1074"/>
      <c r="S188" s="1074"/>
      <c r="T188" s="1074"/>
      <c r="U188" s="1074"/>
      <c r="V188" s="1074"/>
      <c r="W188" s="1074"/>
      <c r="X188" s="1074"/>
      <c r="Y188" s="1074"/>
      <c r="Z188" s="1074"/>
    </row>
    <row r="189" spans="1:26" ht="12.75" customHeight="1">
      <c r="A189" s="1115"/>
      <c r="B189" s="1115"/>
      <c r="C189" s="1074"/>
      <c r="D189" s="72"/>
      <c r="E189" s="1074"/>
      <c r="F189" s="1074"/>
      <c r="G189" s="1074"/>
      <c r="H189" s="1074"/>
      <c r="I189" s="72"/>
      <c r="J189" s="72"/>
      <c r="K189" s="1074"/>
      <c r="L189" s="1074"/>
      <c r="M189" s="1074"/>
      <c r="N189" s="1074"/>
      <c r="O189" s="1074"/>
      <c r="P189" s="1074"/>
      <c r="Q189" s="1074"/>
      <c r="R189" s="1074"/>
      <c r="S189" s="1074"/>
      <c r="T189" s="1074"/>
      <c r="U189" s="1074"/>
      <c r="V189" s="1074"/>
      <c r="W189" s="1074"/>
      <c r="X189" s="1074"/>
      <c r="Y189" s="1074"/>
      <c r="Z189" s="1074"/>
    </row>
    <row r="190" spans="1:26" ht="12.75" customHeight="1">
      <c r="A190" s="1115"/>
      <c r="B190" s="1115"/>
      <c r="C190" s="1074"/>
      <c r="D190" s="72"/>
      <c r="E190" s="1074"/>
      <c r="F190" s="1074"/>
      <c r="G190" s="1074"/>
      <c r="H190" s="1074"/>
      <c r="I190" s="72"/>
      <c r="J190" s="72"/>
      <c r="K190" s="1074"/>
      <c r="L190" s="1074"/>
      <c r="M190" s="1074"/>
      <c r="N190" s="1074"/>
      <c r="O190" s="1074"/>
      <c r="P190" s="1074"/>
      <c r="Q190" s="1074"/>
      <c r="R190" s="1074"/>
      <c r="S190" s="1074"/>
      <c r="T190" s="1074"/>
      <c r="U190" s="1074"/>
      <c r="V190" s="1074"/>
      <c r="W190" s="1074"/>
      <c r="X190" s="1074"/>
      <c r="Y190" s="1074"/>
      <c r="Z190" s="1074"/>
    </row>
    <row r="191" spans="1:26" ht="12.75" customHeight="1">
      <c r="A191" s="1115"/>
      <c r="B191" s="1115"/>
      <c r="C191" s="1074"/>
      <c r="D191" s="72"/>
      <c r="E191" s="1074"/>
      <c r="F191" s="1074"/>
      <c r="G191" s="1074"/>
      <c r="H191" s="1074"/>
      <c r="I191" s="72"/>
      <c r="J191" s="72"/>
      <c r="K191" s="1074"/>
      <c r="L191" s="1074"/>
      <c r="M191" s="1074"/>
      <c r="N191" s="1074"/>
      <c r="O191" s="1074"/>
      <c r="P191" s="1074"/>
      <c r="Q191" s="1074"/>
      <c r="R191" s="1074"/>
      <c r="S191" s="1074"/>
      <c r="T191" s="1074"/>
      <c r="U191" s="1074"/>
      <c r="V191" s="1074"/>
      <c r="W191" s="1074"/>
      <c r="X191" s="1074"/>
      <c r="Y191" s="1074"/>
      <c r="Z191" s="1074"/>
    </row>
    <row r="192" spans="1:26" ht="12.75" customHeight="1">
      <c r="A192" s="1115"/>
      <c r="B192" s="1115"/>
      <c r="C192" s="1074"/>
      <c r="D192" s="72"/>
      <c r="E192" s="1074"/>
      <c r="F192" s="1074"/>
      <c r="G192" s="1074"/>
      <c r="H192" s="1074"/>
      <c r="I192" s="72"/>
      <c r="J192" s="72"/>
      <c r="K192" s="1074"/>
      <c r="L192" s="1074"/>
      <c r="M192" s="1074"/>
      <c r="N192" s="1074"/>
      <c r="O192" s="1074"/>
      <c r="P192" s="1074"/>
      <c r="Q192" s="1074"/>
      <c r="R192" s="1074"/>
      <c r="S192" s="1074"/>
      <c r="T192" s="1074"/>
      <c r="U192" s="1074"/>
      <c r="V192" s="1074"/>
      <c r="W192" s="1074"/>
      <c r="X192" s="1074"/>
      <c r="Y192" s="1074"/>
      <c r="Z192" s="1074"/>
    </row>
    <row r="193" spans="1:26" ht="12.75" customHeight="1">
      <c r="A193" s="1115"/>
      <c r="B193" s="1115"/>
      <c r="C193" s="1074"/>
      <c r="D193" s="72"/>
      <c r="E193" s="1074"/>
      <c r="F193" s="1074"/>
      <c r="G193" s="1074"/>
      <c r="H193" s="1074"/>
      <c r="I193" s="72"/>
      <c r="J193" s="72"/>
      <c r="K193" s="1074"/>
      <c r="L193" s="1074"/>
      <c r="M193" s="1074"/>
      <c r="N193" s="1074"/>
      <c r="O193" s="1074"/>
      <c r="P193" s="1074"/>
      <c r="Q193" s="1074"/>
      <c r="R193" s="1074"/>
      <c r="S193" s="1074"/>
      <c r="T193" s="1074"/>
      <c r="U193" s="1074"/>
      <c r="V193" s="1074"/>
      <c r="W193" s="1074"/>
      <c r="X193" s="1074"/>
      <c r="Y193" s="1074"/>
      <c r="Z193" s="1074"/>
    </row>
    <row r="194" spans="1:26" ht="12.75" customHeight="1">
      <c r="A194" s="1115"/>
      <c r="B194" s="1115"/>
      <c r="C194" s="1074"/>
      <c r="D194" s="72"/>
      <c r="E194" s="1074"/>
      <c r="F194" s="1074"/>
      <c r="G194" s="1074"/>
      <c r="H194" s="1074"/>
      <c r="I194" s="72"/>
      <c r="J194" s="72"/>
      <c r="K194" s="1074"/>
      <c r="L194" s="1074"/>
      <c r="M194" s="1074"/>
      <c r="N194" s="1074"/>
      <c r="O194" s="1074"/>
      <c r="P194" s="1074"/>
      <c r="Q194" s="1074"/>
      <c r="R194" s="1074"/>
      <c r="S194" s="1074"/>
      <c r="T194" s="1074"/>
      <c r="U194" s="1074"/>
      <c r="V194" s="1074"/>
      <c r="W194" s="1074"/>
      <c r="X194" s="1074"/>
      <c r="Y194" s="1074"/>
      <c r="Z194" s="1074"/>
    </row>
    <row r="195" spans="1:26" ht="12.75" customHeight="1">
      <c r="A195" s="1115"/>
      <c r="B195" s="1115"/>
      <c r="C195" s="1074"/>
      <c r="D195" s="72"/>
      <c r="E195" s="1074"/>
      <c r="F195" s="1074"/>
      <c r="G195" s="1074"/>
      <c r="H195" s="1074"/>
      <c r="I195" s="72"/>
      <c r="J195" s="72"/>
      <c r="K195" s="1074"/>
      <c r="L195" s="1074"/>
      <c r="M195" s="1074"/>
      <c r="N195" s="1074"/>
      <c r="O195" s="1074"/>
      <c r="P195" s="1074"/>
      <c r="Q195" s="1074"/>
      <c r="R195" s="1074"/>
      <c r="S195" s="1074"/>
      <c r="T195" s="1074"/>
      <c r="U195" s="1074"/>
      <c r="V195" s="1074"/>
      <c r="W195" s="1074"/>
      <c r="X195" s="1074"/>
      <c r="Y195" s="1074"/>
      <c r="Z195" s="1074"/>
    </row>
    <row r="196" spans="1:26" ht="12.75" customHeight="1">
      <c r="A196" s="1115"/>
      <c r="B196" s="1115"/>
      <c r="C196" s="1074"/>
      <c r="D196" s="72"/>
      <c r="E196" s="1074"/>
      <c r="F196" s="1074"/>
      <c r="G196" s="1074"/>
      <c r="H196" s="1074"/>
      <c r="I196" s="72"/>
      <c r="J196" s="72"/>
      <c r="K196" s="1074"/>
      <c r="L196" s="1074"/>
      <c r="M196" s="1074"/>
      <c r="N196" s="1074"/>
      <c r="O196" s="1074"/>
      <c r="P196" s="1074"/>
      <c r="Q196" s="1074"/>
      <c r="R196" s="1074"/>
      <c r="S196" s="1074"/>
      <c r="T196" s="1074"/>
      <c r="U196" s="1074"/>
      <c r="V196" s="1074"/>
      <c r="W196" s="1074"/>
      <c r="X196" s="1074"/>
      <c r="Y196" s="1074"/>
      <c r="Z196" s="1074"/>
    </row>
    <row r="197" spans="1:26" ht="12.75" customHeight="1">
      <c r="A197" s="1115"/>
      <c r="B197" s="1115"/>
      <c r="C197" s="1074"/>
      <c r="D197" s="72"/>
      <c r="E197" s="1074"/>
      <c r="F197" s="1074"/>
      <c r="G197" s="1074"/>
      <c r="H197" s="1074"/>
      <c r="I197" s="72"/>
      <c r="J197" s="72"/>
      <c r="K197" s="1074"/>
      <c r="L197" s="1074"/>
      <c r="M197" s="1074"/>
      <c r="N197" s="1074"/>
      <c r="O197" s="1074"/>
      <c r="P197" s="1074"/>
      <c r="Q197" s="1074"/>
      <c r="R197" s="1074"/>
      <c r="S197" s="1074"/>
      <c r="T197" s="1074"/>
      <c r="U197" s="1074"/>
      <c r="V197" s="1074"/>
      <c r="W197" s="1074"/>
      <c r="X197" s="1074"/>
      <c r="Y197" s="1074"/>
      <c r="Z197" s="1074"/>
    </row>
    <row r="198" spans="1:26" ht="12.75" customHeight="1">
      <c r="A198" s="1115"/>
      <c r="B198" s="1115"/>
      <c r="C198" s="1074"/>
      <c r="D198" s="72"/>
      <c r="E198" s="1074"/>
      <c r="F198" s="1074"/>
      <c r="G198" s="1074"/>
      <c r="H198" s="1074"/>
      <c r="I198" s="72"/>
      <c r="J198" s="72"/>
      <c r="K198" s="1074"/>
      <c r="L198" s="1074"/>
      <c r="M198" s="1074"/>
      <c r="N198" s="1074"/>
      <c r="O198" s="1074"/>
      <c r="P198" s="1074"/>
      <c r="Q198" s="1074"/>
      <c r="R198" s="1074"/>
      <c r="S198" s="1074"/>
      <c r="T198" s="1074"/>
      <c r="U198" s="1074"/>
      <c r="V198" s="1074"/>
      <c r="W198" s="1074"/>
      <c r="X198" s="1074"/>
      <c r="Y198" s="1074"/>
      <c r="Z198" s="1074"/>
    </row>
    <row r="199" spans="1:26" ht="12.75" customHeight="1">
      <c r="A199" s="1115"/>
      <c r="B199" s="1115"/>
      <c r="C199" s="1074"/>
      <c r="D199" s="72"/>
      <c r="E199" s="1074"/>
      <c r="F199" s="1074"/>
      <c r="G199" s="1074"/>
      <c r="H199" s="1074"/>
      <c r="I199" s="72"/>
      <c r="J199" s="72"/>
      <c r="K199" s="1074"/>
      <c r="L199" s="1074"/>
      <c r="M199" s="1074"/>
      <c r="N199" s="1074"/>
      <c r="O199" s="1074"/>
      <c r="P199" s="1074"/>
      <c r="Q199" s="1074"/>
      <c r="R199" s="1074"/>
      <c r="S199" s="1074"/>
      <c r="T199" s="1074"/>
      <c r="U199" s="1074"/>
      <c r="V199" s="1074"/>
      <c r="W199" s="1074"/>
      <c r="X199" s="1074"/>
      <c r="Y199" s="1074"/>
      <c r="Z199" s="1074"/>
    </row>
    <row r="200" spans="1:26" ht="12.75" customHeight="1">
      <c r="A200" s="1115"/>
      <c r="B200" s="1115"/>
      <c r="C200" s="1074"/>
      <c r="D200" s="72"/>
      <c r="E200" s="1074"/>
      <c r="F200" s="1074"/>
      <c r="G200" s="1074"/>
      <c r="H200" s="1074"/>
      <c r="I200" s="72"/>
      <c r="J200" s="72"/>
      <c r="K200" s="1074"/>
      <c r="L200" s="1074"/>
      <c r="M200" s="1074"/>
      <c r="N200" s="1074"/>
      <c r="O200" s="1074"/>
      <c r="P200" s="1074"/>
      <c r="Q200" s="1074"/>
      <c r="R200" s="1074"/>
      <c r="S200" s="1074"/>
      <c r="T200" s="1074"/>
      <c r="U200" s="1074"/>
      <c r="V200" s="1074"/>
      <c r="W200" s="1074"/>
      <c r="X200" s="1074"/>
      <c r="Y200" s="1074"/>
      <c r="Z200" s="1074"/>
    </row>
    <row r="201" spans="1:26" ht="12.75" customHeight="1">
      <c r="A201" s="1115"/>
      <c r="B201" s="1115"/>
      <c r="C201" s="1074"/>
      <c r="D201" s="72"/>
      <c r="E201" s="1074"/>
      <c r="F201" s="1074"/>
      <c r="G201" s="1074"/>
      <c r="H201" s="1074"/>
      <c r="I201" s="72"/>
      <c r="J201" s="72"/>
      <c r="K201" s="1074"/>
      <c r="L201" s="1074"/>
      <c r="M201" s="1074"/>
      <c r="N201" s="1074"/>
      <c r="O201" s="1074"/>
      <c r="P201" s="1074"/>
      <c r="Q201" s="1074"/>
      <c r="R201" s="1074"/>
      <c r="S201" s="1074"/>
      <c r="T201" s="1074"/>
      <c r="U201" s="1074"/>
      <c r="V201" s="1074"/>
      <c r="W201" s="1074"/>
      <c r="X201" s="1074"/>
      <c r="Y201" s="1074"/>
      <c r="Z201" s="1074"/>
    </row>
    <row r="202" spans="1:26" ht="12.75" customHeight="1">
      <c r="A202" s="1115"/>
      <c r="B202" s="1115"/>
      <c r="C202" s="1074"/>
      <c r="D202" s="72"/>
      <c r="E202" s="1074"/>
      <c r="F202" s="1074"/>
      <c r="G202" s="1074"/>
      <c r="H202" s="1074"/>
      <c r="I202" s="72"/>
      <c r="J202" s="72"/>
      <c r="K202" s="1074"/>
      <c r="L202" s="1074"/>
      <c r="M202" s="1074"/>
      <c r="N202" s="1074"/>
      <c r="O202" s="1074"/>
      <c r="P202" s="1074"/>
      <c r="Q202" s="1074"/>
      <c r="R202" s="1074"/>
      <c r="S202" s="1074"/>
      <c r="T202" s="1074"/>
      <c r="U202" s="1074"/>
      <c r="V202" s="1074"/>
      <c r="W202" s="1074"/>
      <c r="X202" s="1074"/>
      <c r="Y202" s="1074"/>
      <c r="Z202" s="1074"/>
    </row>
    <row r="203" spans="1:26" ht="12.75" customHeight="1">
      <c r="A203" s="1115"/>
      <c r="B203" s="1115"/>
      <c r="C203" s="1074"/>
      <c r="D203" s="72"/>
      <c r="E203" s="1074"/>
      <c r="F203" s="1074"/>
      <c r="G203" s="1074"/>
      <c r="H203" s="1074"/>
      <c r="I203" s="72"/>
      <c r="J203" s="72"/>
      <c r="K203" s="1074"/>
      <c r="L203" s="1074"/>
      <c r="M203" s="1074"/>
      <c r="N203" s="1074"/>
      <c r="O203" s="1074"/>
      <c r="P203" s="1074"/>
      <c r="Q203" s="1074"/>
      <c r="R203" s="1074"/>
      <c r="S203" s="1074"/>
      <c r="T203" s="1074"/>
      <c r="U203" s="1074"/>
      <c r="V203" s="1074"/>
      <c r="W203" s="1074"/>
      <c r="X203" s="1074"/>
      <c r="Y203" s="1074"/>
      <c r="Z203" s="1074"/>
    </row>
    <row r="204" spans="1:26" ht="12.75" customHeight="1">
      <c r="A204" s="1115"/>
      <c r="B204" s="1115"/>
      <c r="C204" s="1074"/>
      <c r="D204" s="72"/>
      <c r="E204" s="1074"/>
      <c r="F204" s="1074"/>
      <c r="G204" s="1074"/>
      <c r="H204" s="1074"/>
      <c r="I204" s="72"/>
      <c r="J204" s="72"/>
      <c r="K204" s="1074"/>
      <c r="L204" s="1074"/>
      <c r="M204" s="1074"/>
      <c r="N204" s="1074"/>
      <c r="O204" s="1074"/>
      <c r="P204" s="1074"/>
      <c r="Q204" s="1074"/>
      <c r="R204" s="1074"/>
      <c r="S204" s="1074"/>
      <c r="T204" s="1074"/>
      <c r="U204" s="1074"/>
      <c r="V204" s="1074"/>
      <c r="W204" s="1074"/>
      <c r="X204" s="1074"/>
      <c r="Y204" s="1074"/>
      <c r="Z204" s="1074"/>
    </row>
    <row r="205" spans="1:26" ht="12.75" customHeight="1">
      <c r="A205" s="1115"/>
      <c r="B205" s="1115"/>
      <c r="C205" s="1074"/>
      <c r="D205" s="72"/>
      <c r="E205" s="1074"/>
      <c r="F205" s="1074"/>
      <c r="G205" s="1074"/>
      <c r="H205" s="1074"/>
      <c r="I205" s="72"/>
      <c r="J205" s="72"/>
      <c r="K205" s="1074"/>
      <c r="L205" s="1074"/>
      <c r="M205" s="1074"/>
      <c r="N205" s="1074"/>
      <c r="O205" s="1074"/>
      <c r="P205" s="1074"/>
      <c r="Q205" s="1074"/>
      <c r="R205" s="1074"/>
      <c r="S205" s="1074"/>
      <c r="T205" s="1074"/>
      <c r="U205" s="1074"/>
      <c r="V205" s="1074"/>
      <c r="W205" s="1074"/>
      <c r="X205" s="1074"/>
      <c r="Y205" s="1074"/>
      <c r="Z205" s="1074"/>
    </row>
    <row r="206" spans="1:26" ht="12.75" customHeight="1">
      <c r="A206" s="1115"/>
      <c r="B206" s="1115"/>
      <c r="C206" s="1074"/>
      <c r="D206" s="72"/>
      <c r="E206" s="1074"/>
      <c r="F206" s="1074"/>
      <c r="G206" s="1074"/>
      <c r="H206" s="1074"/>
      <c r="I206" s="72"/>
      <c r="J206" s="72"/>
      <c r="K206" s="1074"/>
      <c r="L206" s="1074"/>
      <c r="M206" s="1074"/>
      <c r="N206" s="1074"/>
      <c r="O206" s="1074"/>
      <c r="P206" s="1074"/>
      <c r="Q206" s="1074"/>
      <c r="R206" s="1074"/>
      <c r="S206" s="1074"/>
      <c r="T206" s="1074"/>
      <c r="U206" s="1074"/>
      <c r="V206" s="1074"/>
      <c r="W206" s="1074"/>
      <c r="X206" s="1074"/>
      <c r="Y206" s="1074"/>
      <c r="Z206" s="1074"/>
    </row>
    <row r="207" spans="1:26" ht="12.75" customHeight="1">
      <c r="A207" s="1115"/>
      <c r="B207" s="1115"/>
      <c r="C207" s="1074"/>
      <c r="D207" s="72"/>
      <c r="E207" s="1074"/>
      <c r="F207" s="1074"/>
      <c r="G207" s="1074"/>
      <c r="H207" s="1074"/>
      <c r="I207" s="72"/>
      <c r="J207" s="72"/>
      <c r="K207" s="1074"/>
      <c r="L207" s="1074"/>
      <c r="M207" s="1074"/>
      <c r="N207" s="1074"/>
      <c r="O207" s="1074"/>
      <c r="P207" s="1074"/>
      <c r="Q207" s="1074"/>
      <c r="R207" s="1074"/>
      <c r="S207" s="1074"/>
      <c r="T207" s="1074"/>
      <c r="U207" s="1074"/>
      <c r="V207" s="1074"/>
      <c r="W207" s="1074"/>
      <c r="X207" s="1074"/>
      <c r="Y207" s="1074"/>
      <c r="Z207" s="1074"/>
    </row>
    <row r="208" spans="1:26" ht="12.75" customHeight="1">
      <c r="A208" s="1115"/>
      <c r="B208" s="1115"/>
      <c r="C208" s="1074"/>
      <c r="D208" s="72"/>
      <c r="E208" s="1074"/>
      <c r="F208" s="1074"/>
      <c r="G208" s="1074"/>
      <c r="H208" s="1074"/>
      <c r="I208" s="72"/>
      <c r="J208" s="72"/>
      <c r="K208" s="1074"/>
      <c r="L208" s="1074"/>
      <c r="M208" s="1074"/>
      <c r="N208" s="1074"/>
      <c r="O208" s="1074"/>
      <c r="P208" s="1074"/>
      <c r="Q208" s="1074"/>
      <c r="R208" s="1074"/>
      <c r="S208" s="1074"/>
      <c r="T208" s="1074"/>
      <c r="U208" s="1074"/>
      <c r="V208" s="1074"/>
      <c r="W208" s="1074"/>
      <c r="X208" s="1074"/>
      <c r="Y208" s="1074"/>
      <c r="Z208" s="1074"/>
    </row>
    <row r="209" spans="1:26" ht="12.75" customHeight="1">
      <c r="A209" s="1115"/>
      <c r="B209" s="1115"/>
      <c r="C209" s="1074"/>
      <c r="D209" s="72"/>
      <c r="E209" s="1074"/>
      <c r="F209" s="1074"/>
      <c r="G209" s="1074"/>
      <c r="H209" s="1074"/>
      <c r="I209" s="72"/>
      <c r="J209" s="72"/>
      <c r="K209" s="1074"/>
      <c r="L209" s="1074"/>
      <c r="M209" s="1074"/>
      <c r="N209" s="1074"/>
      <c r="O209" s="1074"/>
      <c r="P209" s="1074"/>
      <c r="Q209" s="1074"/>
      <c r="R209" s="1074"/>
      <c r="S209" s="1074"/>
      <c r="T209" s="1074"/>
      <c r="U209" s="1074"/>
      <c r="V209" s="1074"/>
      <c r="W209" s="1074"/>
      <c r="X209" s="1074"/>
      <c r="Y209" s="1074"/>
      <c r="Z209" s="1074"/>
    </row>
    <row r="210" spans="1:26" ht="12.75" customHeight="1">
      <c r="A210" s="1115"/>
      <c r="B210" s="1115"/>
      <c r="C210" s="1074"/>
      <c r="D210" s="72"/>
      <c r="E210" s="1074"/>
      <c r="F210" s="1074"/>
      <c r="G210" s="1074"/>
      <c r="H210" s="1074"/>
      <c r="I210" s="72"/>
      <c r="J210" s="72"/>
      <c r="K210" s="1074"/>
      <c r="L210" s="1074"/>
      <c r="M210" s="1074"/>
      <c r="N210" s="1074"/>
      <c r="O210" s="1074"/>
      <c r="P210" s="1074"/>
      <c r="Q210" s="1074"/>
      <c r="R210" s="1074"/>
      <c r="S210" s="1074"/>
      <c r="T210" s="1074"/>
      <c r="U210" s="1074"/>
      <c r="V210" s="1074"/>
      <c r="W210" s="1074"/>
      <c r="X210" s="1074"/>
      <c r="Y210" s="1074"/>
      <c r="Z210" s="1074"/>
    </row>
    <row r="211" spans="1:26" ht="12.75" customHeight="1">
      <c r="A211" s="1115"/>
      <c r="B211" s="1115"/>
      <c r="C211" s="1074"/>
      <c r="D211" s="72"/>
      <c r="E211" s="1074"/>
      <c r="F211" s="1074"/>
      <c r="G211" s="1074"/>
      <c r="H211" s="1074"/>
      <c r="I211" s="72"/>
      <c r="J211" s="72"/>
      <c r="K211" s="1074"/>
      <c r="L211" s="1074"/>
      <c r="M211" s="1074"/>
      <c r="N211" s="1074"/>
      <c r="O211" s="1074"/>
      <c r="P211" s="1074"/>
      <c r="Q211" s="1074"/>
      <c r="R211" s="1074"/>
      <c r="S211" s="1074"/>
      <c r="T211" s="1074"/>
      <c r="U211" s="1074"/>
      <c r="V211" s="1074"/>
      <c r="W211" s="1074"/>
      <c r="X211" s="1074"/>
      <c r="Y211" s="1074"/>
      <c r="Z211" s="1074"/>
    </row>
    <row r="212" spans="1:26" ht="12.75" customHeight="1">
      <c r="A212" s="1115"/>
      <c r="B212" s="1115"/>
      <c r="C212" s="1074"/>
      <c r="D212" s="72"/>
      <c r="E212" s="1074"/>
      <c r="F212" s="1074"/>
      <c r="G212" s="1074"/>
      <c r="H212" s="1074"/>
      <c r="I212" s="72"/>
      <c r="J212" s="72"/>
      <c r="K212" s="1074"/>
      <c r="L212" s="1074"/>
      <c r="M212" s="1074"/>
      <c r="N212" s="1074"/>
      <c r="O212" s="1074"/>
      <c r="P212" s="1074"/>
      <c r="Q212" s="1074"/>
      <c r="R212" s="1074"/>
      <c r="S212" s="1074"/>
      <c r="T212" s="1074"/>
      <c r="U212" s="1074"/>
      <c r="V212" s="1074"/>
      <c r="W212" s="1074"/>
      <c r="X212" s="1074"/>
      <c r="Y212" s="1074"/>
      <c r="Z212" s="1074"/>
    </row>
    <row r="213" spans="1:26" ht="12.75" customHeight="1">
      <c r="A213" s="1115"/>
      <c r="B213" s="1115"/>
      <c r="C213" s="1074"/>
      <c r="D213" s="72"/>
      <c r="E213" s="1074"/>
      <c r="F213" s="1074"/>
      <c r="G213" s="1074"/>
      <c r="H213" s="1074"/>
      <c r="I213" s="72"/>
      <c r="J213" s="72"/>
      <c r="K213" s="1074"/>
      <c r="L213" s="1074"/>
      <c r="M213" s="1074"/>
      <c r="N213" s="1074"/>
      <c r="O213" s="1074"/>
      <c r="P213" s="1074"/>
      <c r="Q213" s="1074"/>
      <c r="R213" s="1074"/>
      <c r="S213" s="1074"/>
      <c r="T213" s="1074"/>
      <c r="U213" s="1074"/>
      <c r="V213" s="1074"/>
      <c r="W213" s="1074"/>
      <c r="X213" s="1074"/>
      <c r="Y213" s="1074"/>
      <c r="Z213" s="1074"/>
    </row>
    <row r="214" spans="1:26" ht="12.75" customHeight="1">
      <c r="A214" s="1115"/>
      <c r="B214" s="1115"/>
      <c r="C214" s="1074"/>
      <c r="D214" s="72"/>
      <c r="E214" s="1074"/>
      <c r="F214" s="1074"/>
      <c r="G214" s="1074"/>
      <c r="H214" s="1074"/>
      <c r="I214" s="72"/>
      <c r="J214" s="72"/>
      <c r="K214" s="1074"/>
      <c r="L214" s="1074"/>
      <c r="M214" s="1074"/>
      <c r="N214" s="1074"/>
      <c r="O214" s="1074"/>
      <c r="P214" s="1074"/>
      <c r="Q214" s="1074"/>
      <c r="R214" s="1074"/>
      <c r="S214" s="1074"/>
      <c r="T214" s="1074"/>
      <c r="U214" s="1074"/>
      <c r="V214" s="1074"/>
      <c r="W214" s="1074"/>
      <c r="X214" s="1074"/>
      <c r="Y214" s="1074"/>
      <c r="Z214" s="1074"/>
    </row>
    <row r="215" spans="1:26" ht="12.75" customHeight="1">
      <c r="A215" s="1115"/>
      <c r="B215" s="1115"/>
      <c r="C215" s="1074"/>
      <c r="D215" s="72"/>
      <c r="E215" s="1074"/>
      <c r="F215" s="1074"/>
      <c r="G215" s="1074"/>
      <c r="H215" s="1074"/>
      <c r="I215" s="72"/>
      <c r="J215" s="72"/>
      <c r="K215" s="1074"/>
      <c r="L215" s="1074"/>
      <c r="M215" s="1074"/>
      <c r="N215" s="1074"/>
      <c r="O215" s="1074"/>
      <c r="P215" s="1074"/>
      <c r="Q215" s="1074"/>
      <c r="R215" s="1074"/>
      <c r="S215" s="1074"/>
      <c r="T215" s="1074"/>
      <c r="U215" s="1074"/>
      <c r="V215" s="1074"/>
      <c r="W215" s="1074"/>
      <c r="X215" s="1074"/>
      <c r="Y215" s="1074"/>
      <c r="Z215" s="1074"/>
    </row>
    <row r="216" spans="1:26" ht="12.75" customHeight="1">
      <c r="A216" s="1115"/>
      <c r="B216" s="1115"/>
      <c r="C216" s="1074"/>
      <c r="D216" s="72"/>
      <c r="E216" s="1074"/>
      <c r="F216" s="1074"/>
      <c r="G216" s="1074"/>
      <c r="H216" s="1074"/>
      <c r="I216" s="72"/>
      <c r="J216" s="72"/>
      <c r="K216" s="1074"/>
      <c r="L216" s="1074"/>
      <c r="M216" s="1074"/>
      <c r="N216" s="1074"/>
      <c r="O216" s="1074"/>
      <c r="P216" s="1074"/>
      <c r="Q216" s="1074"/>
      <c r="R216" s="1074"/>
      <c r="S216" s="1074"/>
      <c r="T216" s="1074"/>
      <c r="U216" s="1074"/>
      <c r="V216" s="1074"/>
      <c r="W216" s="1074"/>
      <c r="X216" s="1074"/>
      <c r="Y216" s="1074"/>
      <c r="Z216" s="1074"/>
    </row>
    <row r="217" spans="1:26" ht="12.75" customHeight="1">
      <c r="A217" s="1115"/>
      <c r="B217" s="1115"/>
      <c r="C217" s="1074"/>
      <c r="D217" s="72"/>
      <c r="E217" s="1074"/>
      <c r="F217" s="1074"/>
      <c r="G217" s="1074"/>
      <c r="H217" s="1074"/>
      <c r="I217" s="72"/>
      <c r="J217" s="72"/>
      <c r="K217" s="1074"/>
      <c r="L217" s="1074"/>
      <c r="M217" s="1074"/>
      <c r="N217" s="1074"/>
      <c r="O217" s="1074"/>
      <c r="P217" s="1074"/>
      <c r="Q217" s="1074"/>
      <c r="R217" s="1074"/>
      <c r="S217" s="1074"/>
      <c r="T217" s="1074"/>
      <c r="U217" s="1074"/>
      <c r="V217" s="1074"/>
      <c r="W217" s="1074"/>
      <c r="X217" s="1074"/>
      <c r="Y217" s="1074"/>
      <c r="Z217" s="1074"/>
    </row>
    <row r="218" spans="1:26" ht="12.75" customHeight="1">
      <c r="A218" s="1115"/>
      <c r="B218" s="1115"/>
      <c r="C218" s="1074"/>
      <c r="D218" s="72"/>
      <c r="E218" s="1074"/>
      <c r="F218" s="1074"/>
      <c r="G218" s="1074"/>
      <c r="H218" s="1074"/>
      <c r="I218" s="72"/>
      <c r="J218" s="72"/>
      <c r="K218" s="1074"/>
      <c r="L218" s="1074"/>
      <c r="M218" s="1074"/>
      <c r="N218" s="1074"/>
      <c r="O218" s="1074"/>
      <c r="P218" s="1074"/>
      <c r="Q218" s="1074"/>
      <c r="R218" s="1074"/>
      <c r="S218" s="1074"/>
      <c r="T218" s="1074"/>
      <c r="U218" s="1074"/>
      <c r="V218" s="1074"/>
      <c r="W218" s="1074"/>
      <c r="X218" s="1074"/>
      <c r="Y218" s="1074"/>
      <c r="Z218" s="1074"/>
    </row>
    <row r="219" spans="1:26" ht="12.75" customHeight="1">
      <c r="A219" s="1115"/>
      <c r="B219" s="1115"/>
      <c r="C219" s="1074"/>
      <c r="D219" s="72"/>
      <c r="E219" s="1074"/>
      <c r="F219" s="1074"/>
      <c r="G219" s="1074"/>
      <c r="H219" s="1074"/>
      <c r="I219" s="72"/>
      <c r="J219" s="72"/>
      <c r="K219" s="1074"/>
      <c r="L219" s="1074"/>
      <c r="M219" s="1074"/>
      <c r="N219" s="1074"/>
      <c r="O219" s="1074"/>
      <c r="P219" s="1074"/>
      <c r="Q219" s="1074"/>
      <c r="R219" s="1074"/>
      <c r="S219" s="1074"/>
      <c r="T219" s="1074"/>
      <c r="U219" s="1074"/>
      <c r="V219" s="1074"/>
      <c r="W219" s="1074"/>
      <c r="X219" s="1074"/>
      <c r="Y219" s="1074"/>
      <c r="Z219" s="1074"/>
    </row>
    <row r="220" spans="1:26" ht="12.75" customHeight="1">
      <c r="A220" s="1115"/>
      <c r="B220" s="1115"/>
      <c r="C220" s="1074"/>
      <c r="D220" s="72"/>
      <c r="E220" s="1074"/>
      <c r="F220" s="1074"/>
      <c r="G220" s="1074"/>
      <c r="H220" s="1074"/>
      <c r="I220" s="72"/>
      <c r="J220" s="72"/>
      <c r="K220" s="1074"/>
      <c r="L220" s="1074"/>
      <c r="M220" s="1074"/>
      <c r="N220" s="1074"/>
      <c r="O220" s="1074"/>
      <c r="P220" s="1074"/>
      <c r="Q220" s="1074"/>
      <c r="R220" s="1074"/>
      <c r="S220" s="1074"/>
      <c r="T220" s="1074"/>
      <c r="U220" s="1074"/>
      <c r="V220" s="1074"/>
      <c r="W220" s="1074"/>
      <c r="X220" s="1074"/>
      <c r="Y220" s="1074"/>
      <c r="Z220" s="1074"/>
    </row>
    <row r="221" spans="1:26" ht="12.75" customHeight="1">
      <c r="A221" s="1115"/>
      <c r="B221" s="1115"/>
      <c r="C221" s="1074"/>
      <c r="D221" s="72"/>
      <c r="E221" s="1074"/>
      <c r="F221" s="1074"/>
      <c r="G221" s="1074"/>
      <c r="H221" s="1074"/>
      <c r="I221" s="72"/>
      <c r="J221" s="72"/>
      <c r="K221" s="1074"/>
      <c r="L221" s="1074"/>
      <c r="M221" s="1074"/>
      <c r="N221" s="1074"/>
      <c r="O221" s="1074"/>
      <c r="P221" s="1074"/>
      <c r="Q221" s="1074"/>
      <c r="R221" s="1074"/>
      <c r="S221" s="1074"/>
      <c r="T221" s="1074"/>
      <c r="U221" s="1074"/>
      <c r="V221" s="1074"/>
      <c r="W221" s="1074"/>
      <c r="X221" s="1074"/>
      <c r="Y221" s="1074"/>
      <c r="Z221" s="1074"/>
    </row>
    <row r="222" spans="1:26" ht="12.75" customHeight="1">
      <c r="A222" s="1115"/>
      <c r="B222" s="1115"/>
      <c r="C222" s="1074"/>
      <c r="D222" s="72"/>
      <c r="E222" s="1074"/>
      <c r="F222" s="1074"/>
      <c r="G222" s="1074"/>
      <c r="H222" s="1074"/>
      <c r="I222" s="72"/>
      <c r="J222" s="72"/>
      <c r="K222" s="1074"/>
      <c r="L222" s="1074"/>
      <c r="M222" s="1074"/>
      <c r="N222" s="1074"/>
      <c r="O222" s="1074"/>
      <c r="P222" s="1074"/>
      <c r="Q222" s="1074"/>
      <c r="R222" s="1074"/>
      <c r="S222" s="1074"/>
      <c r="T222" s="1074"/>
      <c r="U222" s="1074"/>
      <c r="V222" s="1074"/>
      <c r="W222" s="1074"/>
      <c r="X222" s="1074"/>
      <c r="Y222" s="1074"/>
      <c r="Z222" s="1074"/>
    </row>
    <row r="223" spans="1:26" ht="12.75" customHeight="1">
      <c r="A223" s="1115"/>
      <c r="B223" s="1115"/>
      <c r="C223" s="1074"/>
      <c r="D223" s="72"/>
      <c r="E223" s="1074"/>
      <c r="F223" s="1074"/>
      <c r="G223" s="1074"/>
      <c r="H223" s="1074"/>
      <c r="I223" s="72"/>
      <c r="J223" s="72"/>
      <c r="K223" s="1074"/>
      <c r="L223" s="1074"/>
      <c r="M223" s="1074"/>
      <c r="N223" s="1074"/>
      <c r="O223" s="1074"/>
      <c r="P223" s="1074"/>
      <c r="Q223" s="1074"/>
      <c r="R223" s="1074"/>
      <c r="S223" s="1074"/>
      <c r="T223" s="1074"/>
      <c r="U223" s="1074"/>
      <c r="V223" s="1074"/>
      <c r="W223" s="1074"/>
      <c r="X223" s="1074"/>
      <c r="Y223" s="1074"/>
      <c r="Z223" s="1074"/>
    </row>
    <row r="224" spans="1:26" ht="12.75" customHeight="1">
      <c r="A224" s="1115"/>
      <c r="B224" s="1115"/>
      <c r="C224" s="1074"/>
      <c r="D224" s="72"/>
      <c r="E224" s="1074"/>
      <c r="F224" s="1074"/>
      <c r="G224" s="1074"/>
      <c r="H224" s="1074"/>
      <c r="I224" s="72"/>
      <c r="J224" s="72"/>
      <c r="K224" s="1074"/>
      <c r="L224" s="1074"/>
      <c r="M224" s="1074"/>
      <c r="N224" s="1074"/>
      <c r="O224" s="1074"/>
      <c r="P224" s="1074"/>
      <c r="Q224" s="1074"/>
      <c r="R224" s="1074"/>
      <c r="S224" s="1074"/>
      <c r="T224" s="1074"/>
      <c r="U224" s="1074"/>
      <c r="V224" s="1074"/>
      <c r="W224" s="1074"/>
      <c r="X224" s="1074"/>
      <c r="Y224" s="1074"/>
      <c r="Z224" s="1074"/>
    </row>
    <row r="225" spans="1:26" ht="12.75" customHeight="1">
      <c r="A225" s="1115"/>
      <c r="B225" s="1115"/>
      <c r="C225" s="1074"/>
      <c r="D225" s="72"/>
      <c r="E225" s="1074"/>
      <c r="F225" s="1074"/>
      <c r="G225" s="1074"/>
      <c r="H225" s="1074"/>
      <c r="I225" s="72"/>
      <c r="J225" s="72"/>
      <c r="K225" s="1074"/>
      <c r="L225" s="1074"/>
      <c r="M225" s="1074"/>
      <c r="N225" s="1074"/>
      <c r="O225" s="1074"/>
      <c r="P225" s="1074"/>
      <c r="Q225" s="1074"/>
      <c r="R225" s="1074"/>
      <c r="S225" s="1074"/>
      <c r="T225" s="1074"/>
      <c r="U225" s="1074"/>
      <c r="V225" s="1074"/>
      <c r="W225" s="1074"/>
      <c r="X225" s="1074"/>
      <c r="Y225" s="1074"/>
      <c r="Z225" s="1074"/>
    </row>
    <row r="226" spans="1:26" ht="12.75" customHeight="1">
      <c r="A226" s="1115"/>
      <c r="B226" s="1115"/>
      <c r="C226" s="1074"/>
      <c r="D226" s="72"/>
      <c r="E226" s="1074"/>
      <c r="F226" s="1074"/>
      <c r="G226" s="1074"/>
      <c r="H226" s="1074"/>
      <c r="I226" s="72"/>
      <c r="J226" s="72"/>
      <c r="K226" s="1074"/>
      <c r="L226" s="1074"/>
      <c r="M226" s="1074"/>
      <c r="N226" s="1074"/>
      <c r="O226" s="1074"/>
      <c r="P226" s="1074"/>
      <c r="Q226" s="1074"/>
      <c r="R226" s="1074"/>
      <c r="S226" s="1074"/>
      <c r="T226" s="1074"/>
      <c r="U226" s="1074"/>
      <c r="V226" s="1074"/>
      <c r="W226" s="1074"/>
      <c r="X226" s="1074"/>
      <c r="Y226" s="1074"/>
      <c r="Z226" s="1074"/>
    </row>
    <row r="227" spans="1:26" ht="12.75" customHeight="1">
      <c r="A227" s="1115"/>
      <c r="B227" s="1115"/>
      <c r="C227" s="1074"/>
      <c r="D227" s="72"/>
      <c r="E227" s="1074"/>
      <c r="F227" s="1074"/>
      <c r="G227" s="1074"/>
      <c r="H227" s="1074"/>
      <c r="I227" s="72"/>
      <c r="J227" s="72"/>
      <c r="K227" s="1074"/>
      <c r="L227" s="1074"/>
      <c r="M227" s="1074"/>
      <c r="N227" s="1074"/>
      <c r="O227" s="1074"/>
      <c r="P227" s="1074"/>
      <c r="Q227" s="1074"/>
      <c r="R227" s="1074"/>
      <c r="S227" s="1074"/>
      <c r="T227" s="1074"/>
      <c r="U227" s="1074"/>
      <c r="V227" s="1074"/>
      <c r="W227" s="1074"/>
      <c r="X227" s="1074"/>
      <c r="Y227" s="1074"/>
      <c r="Z227" s="1074"/>
    </row>
    <row r="228" spans="1:26" ht="12.75" customHeight="1">
      <c r="A228" s="1115"/>
      <c r="B228" s="1115"/>
      <c r="C228" s="1074"/>
      <c r="D228" s="72"/>
      <c r="E228" s="1074"/>
      <c r="F228" s="1074"/>
      <c r="G228" s="1074"/>
      <c r="H228" s="1074"/>
      <c r="I228" s="72"/>
      <c r="J228" s="72"/>
      <c r="K228" s="1074"/>
      <c r="L228" s="1074"/>
      <c r="M228" s="1074"/>
      <c r="N228" s="1074"/>
      <c r="O228" s="1074"/>
      <c r="P228" s="1074"/>
      <c r="Q228" s="1074"/>
      <c r="R228" s="1074"/>
      <c r="S228" s="1074"/>
      <c r="T228" s="1074"/>
      <c r="U228" s="1074"/>
      <c r="V228" s="1074"/>
      <c r="W228" s="1074"/>
      <c r="X228" s="1074"/>
      <c r="Y228" s="1074"/>
      <c r="Z228" s="1074"/>
    </row>
    <row r="229" spans="1:26" ht="12.75" customHeight="1">
      <c r="A229" s="1115"/>
      <c r="B229" s="1115"/>
      <c r="C229" s="1074"/>
      <c r="D229" s="72"/>
      <c r="E229" s="1074"/>
      <c r="F229" s="1074"/>
      <c r="G229" s="1074"/>
      <c r="H229" s="1074"/>
      <c r="I229" s="72"/>
      <c r="J229" s="72"/>
      <c r="K229" s="1074"/>
      <c r="L229" s="1074"/>
      <c r="M229" s="1074"/>
      <c r="N229" s="1074"/>
      <c r="O229" s="1074"/>
      <c r="P229" s="1074"/>
      <c r="Q229" s="1074"/>
      <c r="R229" s="1074"/>
      <c r="S229" s="1074"/>
      <c r="T229" s="1074"/>
      <c r="U229" s="1074"/>
      <c r="V229" s="1074"/>
      <c r="W229" s="1074"/>
      <c r="X229" s="1074"/>
      <c r="Y229" s="1074"/>
      <c r="Z229" s="1074"/>
    </row>
    <row r="230" spans="1:26" ht="12.75" customHeight="1">
      <c r="A230" s="1115"/>
      <c r="B230" s="1115"/>
      <c r="C230" s="1074"/>
      <c r="D230" s="72"/>
      <c r="E230" s="1074"/>
      <c r="F230" s="1074"/>
      <c r="G230" s="1074"/>
      <c r="H230" s="1074"/>
      <c r="I230" s="72"/>
      <c r="J230" s="72"/>
      <c r="K230" s="1074"/>
      <c r="L230" s="1074"/>
      <c r="M230" s="1074"/>
      <c r="N230" s="1074"/>
      <c r="O230" s="1074"/>
      <c r="P230" s="1074"/>
      <c r="Q230" s="1074"/>
      <c r="R230" s="1074"/>
      <c r="S230" s="1074"/>
      <c r="T230" s="1074"/>
      <c r="U230" s="1074"/>
      <c r="V230" s="1074"/>
      <c r="W230" s="1074"/>
      <c r="X230" s="1074"/>
      <c r="Y230" s="1074"/>
      <c r="Z230" s="1074"/>
    </row>
    <row r="231" spans="1:26" ht="12.75" customHeight="1">
      <c r="A231" s="1115"/>
      <c r="B231" s="1115"/>
      <c r="C231" s="1074"/>
      <c r="D231" s="72"/>
      <c r="E231" s="1074"/>
      <c r="F231" s="1074"/>
      <c r="G231" s="1074"/>
      <c r="H231" s="1074"/>
      <c r="I231" s="72"/>
      <c r="J231" s="72"/>
      <c r="K231" s="1074"/>
      <c r="L231" s="1074"/>
      <c r="M231" s="1074"/>
      <c r="N231" s="1074"/>
      <c r="O231" s="1074"/>
      <c r="P231" s="1074"/>
      <c r="Q231" s="1074"/>
      <c r="R231" s="1074"/>
      <c r="S231" s="1074"/>
      <c r="T231" s="1074"/>
      <c r="U231" s="1074"/>
      <c r="V231" s="1074"/>
      <c r="W231" s="1074"/>
      <c r="X231" s="1074"/>
      <c r="Y231" s="1074"/>
      <c r="Z231" s="1074"/>
    </row>
    <row r="232" spans="1:26" ht="12.75" customHeight="1">
      <c r="A232" s="1115"/>
      <c r="B232" s="1115"/>
      <c r="C232" s="1074"/>
      <c r="D232" s="72"/>
      <c r="E232" s="1074"/>
      <c r="F232" s="1074"/>
      <c r="G232" s="1074"/>
      <c r="H232" s="1074"/>
      <c r="I232" s="72"/>
      <c r="J232" s="72"/>
      <c r="K232" s="1074"/>
      <c r="L232" s="1074"/>
      <c r="M232" s="1074"/>
      <c r="N232" s="1074"/>
      <c r="O232" s="1074"/>
      <c r="P232" s="1074"/>
      <c r="Q232" s="1074"/>
      <c r="R232" s="1074"/>
      <c r="S232" s="1074"/>
      <c r="T232" s="1074"/>
      <c r="U232" s="1074"/>
      <c r="V232" s="1074"/>
      <c r="W232" s="1074"/>
      <c r="X232" s="1074"/>
      <c r="Y232" s="1074"/>
      <c r="Z232" s="1074"/>
    </row>
    <row r="233" spans="1:26" ht="12.75" customHeight="1">
      <c r="A233" s="1115"/>
      <c r="B233" s="1115"/>
      <c r="C233" s="1074"/>
      <c r="D233" s="72"/>
      <c r="E233" s="1074"/>
      <c r="F233" s="1074"/>
      <c r="G233" s="1074"/>
      <c r="H233" s="1074"/>
      <c r="I233" s="72"/>
      <c r="J233" s="72"/>
      <c r="K233" s="1074"/>
      <c r="L233" s="1074"/>
      <c r="M233" s="1074"/>
      <c r="N233" s="1074"/>
      <c r="O233" s="1074"/>
      <c r="P233" s="1074"/>
      <c r="Q233" s="1074"/>
      <c r="R233" s="1074"/>
      <c r="S233" s="1074"/>
      <c r="T233" s="1074"/>
      <c r="U233" s="1074"/>
      <c r="V233" s="1074"/>
      <c r="W233" s="1074"/>
      <c r="X233" s="1074"/>
      <c r="Y233" s="1074"/>
      <c r="Z233" s="1074"/>
    </row>
    <row r="234" spans="1:26" ht="12.75" customHeight="1">
      <c r="A234" s="1115"/>
      <c r="B234" s="1115"/>
      <c r="C234" s="1074"/>
      <c r="D234" s="72"/>
      <c r="E234" s="1074"/>
      <c r="F234" s="1074"/>
      <c r="G234" s="1074"/>
      <c r="H234" s="1074"/>
      <c r="I234" s="72"/>
      <c r="J234" s="72"/>
      <c r="K234" s="1074"/>
      <c r="L234" s="1074"/>
      <c r="M234" s="1074"/>
      <c r="N234" s="1074"/>
      <c r="O234" s="1074"/>
      <c r="P234" s="1074"/>
      <c r="Q234" s="1074"/>
      <c r="R234" s="1074"/>
      <c r="S234" s="1074"/>
      <c r="T234" s="1074"/>
      <c r="U234" s="1074"/>
      <c r="V234" s="1074"/>
      <c r="W234" s="1074"/>
      <c r="X234" s="1074"/>
      <c r="Y234" s="1074"/>
      <c r="Z234" s="1074"/>
    </row>
    <row r="235" spans="1:26" ht="12.75" customHeight="1">
      <c r="A235" s="1115"/>
      <c r="B235" s="1115"/>
      <c r="C235" s="1074"/>
      <c r="D235" s="72"/>
      <c r="E235" s="1074"/>
      <c r="F235" s="1074"/>
      <c r="G235" s="1074"/>
      <c r="H235" s="1074"/>
      <c r="I235" s="72"/>
      <c r="J235" s="72"/>
      <c r="K235" s="1074"/>
      <c r="L235" s="1074"/>
      <c r="M235" s="1074"/>
      <c r="N235" s="1074"/>
      <c r="O235" s="1074"/>
      <c r="P235" s="1074"/>
      <c r="Q235" s="1074"/>
      <c r="R235" s="1074"/>
      <c r="S235" s="1074"/>
      <c r="T235" s="1074"/>
      <c r="U235" s="1074"/>
      <c r="V235" s="1074"/>
      <c r="W235" s="1074"/>
      <c r="X235" s="1074"/>
      <c r="Y235" s="1074"/>
      <c r="Z235" s="1074"/>
    </row>
    <row r="236" spans="1:26" ht="12.75" customHeight="1">
      <c r="A236" s="1115"/>
      <c r="B236" s="1115"/>
      <c r="C236" s="1074"/>
      <c r="D236" s="72"/>
      <c r="E236" s="1074"/>
      <c r="F236" s="1074"/>
      <c r="G236" s="1074"/>
      <c r="H236" s="1074"/>
      <c r="I236" s="72"/>
      <c r="J236" s="72"/>
      <c r="K236" s="1074"/>
      <c r="L236" s="1074"/>
      <c r="M236" s="1074"/>
      <c r="N236" s="1074"/>
      <c r="O236" s="1074"/>
      <c r="P236" s="1074"/>
      <c r="Q236" s="1074"/>
      <c r="R236" s="1074"/>
      <c r="S236" s="1074"/>
      <c r="T236" s="1074"/>
      <c r="U236" s="1074"/>
      <c r="V236" s="1074"/>
      <c r="W236" s="1074"/>
      <c r="X236" s="1074"/>
      <c r="Y236" s="1074"/>
      <c r="Z236" s="1074"/>
    </row>
    <row r="237" spans="1:26" ht="12.75" customHeight="1">
      <c r="A237" s="1115"/>
      <c r="B237" s="1115"/>
      <c r="C237" s="1074"/>
      <c r="D237" s="72"/>
      <c r="E237" s="1074"/>
      <c r="F237" s="1074"/>
      <c r="G237" s="1074"/>
      <c r="H237" s="1074"/>
      <c r="I237" s="72"/>
      <c r="J237" s="72"/>
      <c r="K237" s="1074"/>
      <c r="L237" s="1074"/>
      <c r="M237" s="1074"/>
      <c r="N237" s="1074"/>
      <c r="O237" s="1074"/>
      <c r="P237" s="1074"/>
      <c r="Q237" s="1074"/>
      <c r="R237" s="1074"/>
      <c r="S237" s="1074"/>
      <c r="T237" s="1074"/>
      <c r="U237" s="1074"/>
      <c r="V237" s="1074"/>
      <c r="W237" s="1074"/>
      <c r="X237" s="1074"/>
      <c r="Y237" s="1074"/>
      <c r="Z237" s="1074"/>
    </row>
    <row r="238" spans="1:26" ht="12.75" customHeight="1">
      <c r="A238" s="1115"/>
      <c r="B238" s="1115"/>
      <c r="C238" s="1074"/>
      <c r="D238" s="72"/>
      <c r="E238" s="1074"/>
      <c r="F238" s="1074"/>
      <c r="G238" s="1074"/>
      <c r="H238" s="1074"/>
      <c r="I238" s="72"/>
      <c r="J238" s="72"/>
      <c r="K238" s="1074"/>
      <c r="L238" s="1074"/>
      <c r="M238" s="1074"/>
      <c r="N238" s="1074"/>
      <c r="O238" s="1074"/>
      <c r="P238" s="1074"/>
      <c r="Q238" s="1074"/>
      <c r="R238" s="1074"/>
      <c r="S238" s="1074"/>
      <c r="T238" s="1074"/>
      <c r="U238" s="1074"/>
      <c r="V238" s="1074"/>
      <c r="W238" s="1074"/>
      <c r="X238" s="1074"/>
      <c r="Y238" s="1074"/>
      <c r="Z238" s="1074"/>
    </row>
    <row r="239" spans="1:26" ht="12.75" customHeight="1">
      <c r="A239" s="1115"/>
      <c r="B239" s="1115"/>
      <c r="C239" s="1074"/>
      <c r="D239" s="72"/>
      <c r="E239" s="1074"/>
      <c r="F239" s="1074"/>
      <c r="G239" s="1074"/>
      <c r="H239" s="1074"/>
      <c r="I239" s="72"/>
      <c r="J239" s="72"/>
      <c r="K239" s="1074"/>
      <c r="L239" s="1074"/>
      <c r="M239" s="1074"/>
      <c r="N239" s="1074"/>
      <c r="O239" s="1074"/>
      <c r="P239" s="1074"/>
      <c r="Q239" s="1074"/>
      <c r="R239" s="1074"/>
      <c r="S239" s="1074"/>
      <c r="T239" s="1074"/>
      <c r="U239" s="1074"/>
      <c r="V239" s="1074"/>
      <c r="W239" s="1074"/>
      <c r="X239" s="1074"/>
      <c r="Y239" s="1074"/>
      <c r="Z239" s="1074"/>
    </row>
    <row r="240" spans="1:26" ht="12.75" customHeight="1">
      <c r="A240" s="1115"/>
      <c r="B240" s="1115"/>
      <c r="C240" s="1074"/>
      <c r="D240" s="72"/>
      <c r="E240" s="1074"/>
      <c r="F240" s="1074"/>
      <c r="G240" s="1074"/>
      <c r="H240" s="1074"/>
      <c r="I240" s="72"/>
      <c r="J240" s="72"/>
      <c r="K240" s="1074"/>
      <c r="L240" s="1074"/>
      <c r="M240" s="1074"/>
      <c r="N240" s="1074"/>
      <c r="O240" s="1074"/>
      <c r="P240" s="1074"/>
      <c r="Q240" s="1074"/>
      <c r="R240" s="1074"/>
      <c r="S240" s="1074"/>
      <c r="T240" s="1074"/>
      <c r="U240" s="1074"/>
      <c r="V240" s="1074"/>
      <c r="W240" s="1074"/>
      <c r="X240" s="1074"/>
      <c r="Y240" s="1074"/>
      <c r="Z240" s="1074"/>
    </row>
    <row r="241" spans="1:26" ht="12.75" customHeight="1">
      <c r="A241" s="1115"/>
      <c r="B241" s="1115"/>
      <c r="C241" s="1074"/>
      <c r="D241" s="72"/>
      <c r="E241" s="1074"/>
      <c r="F241" s="1074"/>
      <c r="G241" s="1074"/>
      <c r="H241" s="1074"/>
      <c r="I241" s="72"/>
      <c r="J241" s="72"/>
      <c r="K241" s="1074"/>
      <c r="L241" s="1074"/>
      <c r="M241" s="1074"/>
      <c r="N241" s="1074"/>
      <c r="O241" s="1074"/>
      <c r="P241" s="1074"/>
      <c r="Q241" s="1074"/>
      <c r="R241" s="1074"/>
      <c r="S241" s="1074"/>
      <c r="T241" s="1074"/>
      <c r="U241" s="1074"/>
      <c r="V241" s="1074"/>
      <c r="W241" s="1074"/>
      <c r="X241" s="1074"/>
      <c r="Y241" s="1074"/>
      <c r="Z241" s="1074"/>
    </row>
    <row r="242" spans="1:26" ht="12.75" customHeight="1">
      <c r="A242" s="1115"/>
      <c r="B242" s="1115"/>
      <c r="C242" s="1074"/>
      <c r="D242" s="72"/>
      <c r="E242" s="1074"/>
      <c r="F242" s="1074"/>
      <c r="G242" s="1074"/>
      <c r="H242" s="1074"/>
      <c r="I242" s="72"/>
      <c r="J242" s="72"/>
      <c r="K242" s="1074"/>
      <c r="L242" s="1074"/>
      <c r="M242" s="1074"/>
      <c r="N242" s="1074"/>
      <c r="O242" s="1074"/>
      <c r="P242" s="1074"/>
      <c r="Q242" s="1074"/>
      <c r="R242" s="1074"/>
      <c r="S242" s="1074"/>
      <c r="T242" s="1074"/>
      <c r="U242" s="1074"/>
      <c r="V242" s="1074"/>
      <c r="W242" s="1074"/>
      <c r="X242" s="1074"/>
      <c r="Y242" s="1074"/>
      <c r="Z242" s="1074"/>
    </row>
    <row r="243" spans="1:26" ht="12.75" customHeight="1">
      <c r="A243" s="1115"/>
      <c r="B243" s="1115"/>
      <c r="C243" s="1074"/>
      <c r="D243" s="72"/>
      <c r="E243" s="1074"/>
      <c r="F243" s="1074"/>
      <c r="G243" s="1074"/>
      <c r="H243" s="1074"/>
      <c r="I243" s="72"/>
      <c r="J243" s="72"/>
      <c r="K243" s="1074"/>
      <c r="L243" s="1074"/>
      <c r="M243" s="1074"/>
      <c r="N243" s="1074"/>
      <c r="O243" s="1074"/>
      <c r="P243" s="1074"/>
      <c r="Q243" s="1074"/>
      <c r="R243" s="1074"/>
      <c r="S243" s="1074"/>
      <c r="T243" s="1074"/>
      <c r="U243" s="1074"/>
      <c r="V243" s="1074"/>
      <c r="W243" s="1074"/>
      <c r="X243" s="1074"/>
      <c r="Y243" s="1074"/>
      <c r="Z243" s="1074"/>
    </row>
    <row r="244" spans="1:26" ht="12.75" customHeight="1">
      <c r="A244" s="1115"/>
      <c r="B244" s="1115"/>
      <c r="C244" s="1074"/>
      <c r="D244" s="72"/>
      <c r="E244" s="1074"/>
      <c r="F244" s="1074"/>
      <c r="G244" s="1074"/>
      <c r="H244" s="1074"/>
      <c r="I244" s="72"/>
      <c r="J244" s="72"/>
      <c r="K244" s="1074"/>
      <c r="L244" s="1074"/>
      <c r="M244" s="1074"/>
      <c r="N244" s="1074"/>
      <c r="O244" s="1074"/>
      <c r="P244" s="1074"/>
      <c r="Q244" s="1074"/>
      <c r="R244" s="1074"/>
      <c r="S244" s="1074"/>
      <c r="T244" s="1074"/>
      <c r="U244" s="1074"/>
      <c r="V244" s="1074"/>
      <c r="W244" s="1074"/>
      <c r="X244" s="1074"/>
      <c r="Y244" s="1074"/>
      <c r="Z244" s="1074"/>
    </row>
    <row r="245" spans="1:26" ht="12.75" customHeight="1">
      <c r="A245" s="1115"/>
      <c r="B245" s="1115"/>
      <c r="C245" s="1074"/>
      <c r="D245" s="72"/>
      <c r="E245" s="1074"/>
      <c r="F245" s="1074"/>
      <c r="G245" s="1074"/>
      <c r="H245" s="1074"/>
      <c r="I245" s="72"/>
      <c r="J245" s="72"/>
      <c r="K245" s="1074"/>
      <c r="L245" s="1074"/>
      <c r="M245" s="1074"/>
      <c r="N245" s="1074"/>
      <c r="O245" s="1074"/>
      <c r="P245" s="1074"/>
      <c r="Q245" s="1074"/>
      <c r="R245" s="1074"/>
      <c r="S245" s="1074"/>
      <c r="T245" s="1074"/>
      <c r="U245" s="1074"/>
      <c r="V245" s="1074"/>
      <c r="W245" s="1074"/>
      <c r="X245" s="1074"/>
      <c r="Y245" s="1074"/>
      <c r="Z245" s="1074"/>
    </row>
    <row r="246" spans="1:26" ht="12.75" customHeight="1">
      <c r="A246" s="1115"/>
      <c r="B246" s="1115"/>
      <c r="C246" s="1074"/>
      <c r="D246" s="72"/>
      <c r="E246" s="1074"/>
      <c r="F246" s="1074"/>
      <c r="G246" s="1074"/>
      <c r="H246" s="1074"/>
      <c r="I246" s="72"/>
      <c r="J246" s="72"/>
      <c r="K246" s="1074"/>
      <c r="L246" s="1074"/>
      <c r="M246" s="1074"/>
      <c r="N246" s="1074"/>
      <c r="O246" s="1074"/>
      <c r="P246" s="1074"/>
      <c r="Q246" s="1074"/>
      <c r="R246" s="1074"/>
      <c r="S246" s="1074"/>
      <c r="T246" s="1074"/>
      <c r="U246" s="1074"/>
      <c r="V246" s="1074"/>
      <c r="W246" s="1074"/>
      <c r="X246" s="1074"/>
      <c r="Y246" s="1074"/>
      <c r="Z246" s="1074"/>
    </row>
    <row r="247" spans="1:26" ht="12.75" customHeight="1">
      <c r="A247" s="1115"/>
      <c r="B247" s="1115"/>
      <c r="C247" s="1074"/>
      <c r="D247" s="72"/>
      <c r="E247" s="1074"/>
      <c r="F247" s="1074"/>
      <c r="G247" s="1074"/>
      <c r="H247" s="1074"/>
      <c r="I247" s="72"/>
      <c r="J247" s="72"/>
      <c r="K247" s="1074"/>
      <c r="L247" s="1074"/>
      <c r="M247" s="1074"/>
      <c r="N247" s="1074"/>
      <c r="O247" s="1074"/>
      <c r="P247" s="1074"/>
      <c r="Q247" s="1074"/>
      <c r="R247" s="1074"/>
      <c r="S247" s="1074"/>
      <c r="T247" s="1074"/>
      <c r="U247" s="1074"/>
      <c r="V247" s="1074"/>
      <c r="W247" s="1074"/>
      <c r="X247" s="1074"/>
      <c r="Y247" s="1074"/>
      <c r="Z247" s="1074"/>
    </row>
    <row r="248" spans="1:26" ht="12.75" customHeight="1">
      <c r="A248" s="1115"/>
      <c r="B248" s="1115"/>
      <c r="C248" s="1074"/>
      <c r="D248" s="72"/>
      <c r="E248" s="1074"/>
      <c r="F248" s="1074"/>
      <c r="G248" s="1074"/>
      <c r="H248" s="1074"/>
      <c r="I248" s="72"/>
      <c r="J248" s="72"/>
      <c r="K248" s="1074"/>
      <c r="L248" s="1074"/>
      <c r="M248" s="1074"/>
      <c r="N248" s="1074"/>
      <c r="O248" s="1074"/>
      <c r="P248" s="1074"/>
      <c r="Q248" s="1074"/>
      <c r="R248" s="1074"/>
      <c r="S248" s="1074"/>
      <c r="T248" s="1074"/>
      <c r="U248" s="1074"/>
      <c r="V248" s="1074"/>
      <c r="W248" s="1074"/>
      <c r="X248" s="1074"/>
      <c r="Y248" s="1074"/>
      <c r="Z248" s="1074"/>
    </row>
    <row r="249" spans="1:26" ht="12.75" customHeight="1">
      <c r="A249" s="1115"/>
      <c r="B249" s="1115"/>
      <c r="C249" s="1074"/>
      <c r="D249" s="72"/>
      <c r="E249" s="1074"/>
      <c r="F249" s="1074"/>
      <c r="G249" s="1074"/>
      <c r="H249" s="1074"/>
      <c r="I249" s="72"/>
      <c r="J249" s="72"/>
      <c r="K249" s="1074"/>
      <c r="L249" s="1074"/>
      <c r="M249" s="1074"/>
      <c r="N249" s="1074"/>
      <c r="O249" s="1074"/>
      <c r="P249" s="1074"/>
      <c r="Q249" s="1074"/>
      <c r="R249" s="1074"/>
      <c r="S249" s="1074"/>
      <c r="T249" s="1074"/>
      <c r="U249" s="1074"/>
      <c r="V249" s="1074"/>
      <c r="W249" s="1074"/>
      <c r="X249" s="1074"/>
      <c r="Y249" s="1074"/>
      <c r="Z249" s="1074"/>
    </row>
    <row r="250" spans="1:26" ht="12.75" customHeight="1">
      <c r="A250" s="1115"/>
      <c r="B250" s="1115"/>
      <c r="C250" s="1074"/>
      <c r="D250" s="72"/>
      <c r="E250" s="1074"/>
      <c r="F250" s="1074"/>
      <c r="G250" s="1074"/>
      <c r="H250" s="1074"/>
      <c r="I250" s="72"/>
      <c r="J250" s="72"/>
      <c r="K250" s="1074"/>
      <c r="L250" s="1074"/>
      <c r="M250" s="1074"/>
      <c r="N250" s="1074"/>
      <c r="O250" s="1074"/>
      <c r="P250" s="1074"/>
      <c r="Q250" s="1074"/>
      <c r="R250" s="1074"/>
      <c r="S250" s="1074"/>
      <c r="T250" s="1074"/>
      <c r="U250" s="1074"/>
      <c r="V250" s="1074"/>
      <c r="W250" s="1074"/>
      <c r="X250" s="1074"/>
      <c r="Y250" s="1074"/>
      <c r="Z250" s="1074"/>
    </row>
    <row r="251" spans="1:26" ht="12.75" customHeight="1">
      <c r="A251" s="1115"/>
      <c r="B251" s="1115"/>
      <c r="C251" s="1074"/>
      <c r="D251" s="72"/>
      <c r="E251" s="1074"/>
      <c r="F251" s="1074"/>
      <c r="G251" s="1074"/>
      <c r="H251" s="1074"/>
      <c r="I251" s="72"/>
      <c r="J251" s="72"/>
      <c r="K251" s="1074"/>
      <c r="L251" s="1074"/>
      <c r="M251" s="1074"/>
      <c r="N251" s="1074"/>
      <c r="O251" s="1074"/>
      <c r="P251" s="1074"/>
      <c r="Q251" s="1074"/>
      <c r="R251" s="1074"/>
      <c r="S251" s="1074"/>
      <c r="T251" s="1074"/>
      <c r="U251" s="1074"/>
      <c r="V251" s="1074"/>
      <c r="W251" s="1074"/>
      <c r="X251" s="1074"/>
      <c r="Y251" s="1074"/>
      <c r="Z251" s="1074"/>
    </row>
    <row r="252" spans="1:26" ht="12.75" customHeight="1">
      <c r="A252" s="1115"/>
      <c r="B252" s="1115"/>
      <c r="C252" s="1074"/>
      <c r="D252" s="72"/>
      <c r="E252" s="1074"/>
      <c r="F252" s="1074"/>
      <c r="G252" s="1074"/>
      <c r="H252" s="1074"/>
      <c r="I252" s="72"/>
      <c r="J252" s="72"/>
      <c r="K252" s="1074"/>
      <c r="L252" s="1074"/>
      <c r="M252" s="1074"/>
      <c r="N252" s="1074"/>
      <c r="O252" s="1074"/>
      <c r="P252" s="1074"/>
      <c r="Q252" s="1074"/>
      <c r="R252" s="1074"/>
      <c r="S252" s="1074"/>
      <c r="T252" s="1074"/>
      <c r="U252" s="1074"/>
      <c r="V252" s="1074"/>
      <c r="W252" s="1074"/>
      <c r="X252" s="1074"/>
      <c r="Y252" s="1074"/>
      <c r="Z252" s="1074"/>
    </row>
    <row r="253" spans="1:26" ht="12.75" customHeight="1">
      <c r="A253" s="1115"/>
      <c r="B253" s="1115"/>
      <c r="C253" s="1074"/>
      <c r="D253" s="72"/>
      <c r="E253" s="1074"/>
      <c r="F253" s="1074"/>
      <c r="G253" s="1074"/>
      <c r="H253" s="1074"/>
      <c r="I253" s="72"/>
      <c r="J253" s="72"/>
      <c r="K253" s="1074"/>
      <c r="L253" s="1074"/>
      <c r="M253" s="1074"/>
      <c r="N253" s="1074"/>
      <c r="O253" s="1074"/>
      <c r="P253" s="1074"/>
      <c r="Q253" s="1074"/>
      <c r="R253" s="1074"/>
      <c r="S253" s="1074"/>
      <c r="T253" s="1074"/>
      <c r="U253" s="1074"/>
      <c r="V253" s="1074"/>
      <c r="W253" s="1074"/>
      <c r="X253" s="1074"/>
      <c r="Y253" s="1074"/>
      <c r="Z253" s="1074"/>
    </row>
    <row r="254" spans="1:26" ht="12.75" customHeight="1">
      <c r="A254" s="1115"/>
      <c r="B254" s="1115"/>
      <c r="C254" s="1074"/>
      <c r="D254" s="72"/>
      <c r="E254" s="1074"/>
      <c r="F254" s="1074"/>
      <c r="G254" s="1074"/>
      <c r="H254" s="1074"/>
      <c r="I254" s="72"/>
      <c r="J254" s="72"/>
      <c r="K254" s="1074"/>
      <c r="L254" s="1074"/>
      <c r="M254" s="1074"/>
      <c r="N254" s="1074"/>
      <c r="O254" s="1074"/>
      <c r="P254" s="1074"/>
      <c r="Q254" s="1074"/>
      <c r="R254" s="1074"/>
      <c r="S254" s="1074"/>
      <c r="T254" s="1074"/>
      <c r="U254" s="1074"/>
      <c r="V254" s="1074"/>
      <c r="W254" s="1074"/>
      <c r="X254" s="1074"/>
      <c r="Y254" s="1074"/>
      <c r="Z254" s="1074"/>
    </row>
    <row r="255" spans="1:26" ht="12.75" customHeight="1">
      <c r="A255" s="1115"/>
      <c r="B255" s="1115"/>
      <c r="C255" s="1074"/>
      <c r="D255" s="72"/>
      <c r="E255" s="1074"/>
      <c r="F255" s="1074"/>
      <c r="G255" s="1074"/>
      <c r="H255" s="1074"/>
      <c r="I255" s="72"/>
      <c r="J255" s="72"/>
      <c r="K255" s="1074"/>
      <c r="L255" s="1074"/>
      <c r="M255" s="1074"/>
      <c r="N255" s="1074"/>
      <c r="O255" s="1074"/>
      <c r="P255" s="1074"/>
      <c r="Q255" s="1074"/>
      <c r="R255" s="1074"/>
      <c r="S255" s="1074"/>
      <c r="T255" s="1074"/>
      <c r="U255" s="1074"/>
      <c r="V255" s="1074"/>
      <c r="W255" s="1074"/>
      <c r="X255" s="1074"/>
      <c r="Y255" s="1074"/>
      <c r="Z255" s="1074"/>
    </row>
    <row r="256" spans="1:26" ht="12.75" customHeight="1">
      <c r="A256" s="1115"/>
      <c r="B256" s="1115"/>
      <c r="C256" s="1074"/>
      <c r="D256" s="72"/>
      <c r="E256" s="1074"/>
      <c r="F256" s="1074"/>
      <c r="G256" s="1074"/>
      <c r="H256" s="1074"/>
      <c r="I256" s="72"/>
      <c r="J256" s="72"/>
      <c r="K256" s="1074"/>
      <c r="L256" s="1074"/>
      <c r="M256" s="1074"/>
      <c r="N256" s="1074"/>
      <c r="O256" s="1074"/>
      <c r="P256" s="1074"/>
      <c r="Q256" s="1074"/>
      <c r="R256" s="1074"/>
      <c r="S256" s="1074"/>
      <c r="T256" s="1074"/>
      <c r="U256" s="1074"/>
      <c r="V256" s="1074"/>
      <c r="W256" s="1074"/>
      <c r="X256" s="1074"/>
      <c r="Y256" s="1074"/>
      <c r="Z256" s="1074"/>
    </row>
    <row r="257" spans="1:26" ht="12.75" customHeight="1">
      <c r="A257" s="1115"/>
      <c r="B257" s="1115"/>
      <c r="C257" s="1074"/>
      <c r="D257" s="72"/>
      <c r="E257" s="1074"/>
      <c r="F257" s="1074"/>
      <c r="G257" s="1074"/>
      <c r="H257" s="1074"/>
      <c r="I257" s="72"/>
      <c r="J257" s="72"/>
      <c r="K257" s="1074"/>
      <c r="L257" s="1074"/>
      <c r="M257" s="1074"/>
      <c r="N257" s="1074"/>
      <c r="O257" s="1074"/>
      <c r="P257" s="1074"/>
      <c r="Q257" s="1074"/>
      <c r="R257" s="1074"/>
      <c r="S257" s="1074"/>
      <c r="T257" s="1074"/>
      <c r="U257" s="1074"/>
      <c r="V257" s="1074"/>
      <c r="W257" s="1074"/>
      <c r="X257" s="1074"/>
      <c r="Y257" s="1074"/>
      <c r="Z257" s="1074"/>
    </row>
    <row r="258" spans="1:26" ht="12.75" customHeight="1">
      <c r="A258" s="1115"/>
      <c r="B258" s="1115"/>
      <c r="C258" s="1074"/>
      <c r="D258" s="72"/>
      <c r="E258" s="1074"/>
      <c r="F258" s="1074"/>
      <c r="G258" s="1074"/>
      <c r="H258" s="1074"/>
      <c r="I258" s="72"/>
      <c r="J258" s="72"/>
      <c r="K258" s="1074"/>
      <c r="L258" s="1074"/>
      <c r="M258" s="1074"/>
      <c r="N258" s="1074"/>
      <c r="O258" s="1074"/>
      <c r="P258" s="1074"/>
      <c r="Q258" s="1074"/>
      <c r="R258" s="1074"/>
      <c r="S258" s="1074"/>
      <c r="T258" s="1074"/>
      <c r="U258" s="1074"/>
      <c r="V258" s="1074"/>
      <c r="W258" s="1074"/>
      <c r="X258" s="1074"/>
      <c r="Y258" s="1074"/>
      <c r="Z258" s="1074"/>
    </row>
    <row r="259" spans="1:26" ht="12.75" customHeight="1">
      <c r="A259" s="1115"/>
      <c r="B259" s="1115"/>
      <c r="C259" s="1074"/>
      <c r="D259" s="72"/>
      <c r="E259" s="1074"/>
      <c r="F259" s="1074"/>
      <c r="G259" s="1074"/>
      <c r="H259" s="1074"/>
      <c r="I259" s="72"/>
      <c r="J259" s="72"/>
      <c r="K259" s="1074"/>
      <c r="L259" s="1074"/>
      <c r="M259" s="1074"/>
      <c r="N259" s="1074"/>
      <c r="O259" s="1074"/>
      <c r="P259" s="1074"/>
      <c r="Q259" s="1074"/>
      <c r="R259" s="1074"/>
      <c r="S259" s="1074"/>
      <c r="T259" s="1074"/>
      <c r="U259" s="1074"/>
      <c r="V259" s="1074"/>
      <c r="W259" s="1074"/>
      <c r="X259" s="1074"/>
      <c r="Y259" s="1074"/>
      <c r="Z259" s="1074"/>
    </row>
    <row r="260" spans="1:26" ht="12.75" customHeight="1">
      <c r="A260" s="1115"/>
      <c r="B260" s="1115"/>
      <c r="C260" s="1074"/>
      <c r="D260" s="72"/>
      <c r="E260" s="1074"/>
      <c r="F260" s="1074"/>
      <c r="G260" s="1074"/>
      <c r="H260" s="1074"/>
      <c r="I260" s="72"/>
      <c r="J260" s="72"/>
      <c r="K260" s="1074"/>
      <c r="L260" s="1074"/>
      <c r="M260" s="1074"/>
      <c r="N260" s="1074"/>
      <c r="O260" s="1074"/>
      <c r="P260" s="1074"/>
      <c r="Q260" s="1074"/>
      <c r="R260" s="1074"/>
      <c r="S260" s="1074"/>
      <c r="T260" s="1074"/>
      <c r="U260" s="1074"/>
      <c r="V260" s="1074"/>
      <c r="W260" s="1074"/>
      <c r="X260" s="1074"/>
      <c r="Y260" s="1074"/>
      <c r="Z260" s="1074"/>
    </row>
    <row r="261" spans="1:26" ht="12.75" customHeight="1">
      <c r="A261" s="1115"/>
      <c r="B261" s="1115"/>
      <c r="C261" s="1074"/>
      <c r="D261" s="72"/>
      <c r="E261" s="1074"/>
      <c r="F261" s="1074"/>
      <c r="G261" s="1074"/>
      <c r="H261" s="1074"/>
      <c r="I261" s="72"/>
      <c r="J261" s="72"/>
      <c r="K261" s="1074"/>
      <c r="L261" s="1074"/>
      <c r="M261" s="1074"/>
      <c r="N261" s="1074"/>
      <c r="O261" s="1074"/>
      <c r="P261" s="1074"/>
      <c r="Q261" s="1074"/>
      <c r="R261" s="1074"/>
      <c r="S261" s="1074"/>
      <c r="T261" s="1074"/>
      <c r="U261" s="1074"/>
      <c r="V261" s="1074"/>
      <c r="W261" s="1074"/>
      <c r="X261" s="1074"/>
      <c r="Y261" s="1074"/>
      <c r="Z261" s="1074"/>
    </row>
    <row r="262" spans="1:26" ht="12.75" customHeight="1">
      <c r="A262" s="1115"/>
      <c r="B262" s="1115"/>
      <c r="C262" s="1074"/>
      <c r="D262" s="72"/>
      <c r="E262" s="1074"/>
      <c r="F262" s="1074"/>
      <c r="G262" s="1074"/>
      <c r="H262" s="1074"/>
      <c r="I262" s="72"/>
      <c r="J262" s="72"/>
      <c r="K262" s="1074"/>
      <c r="L262" s="1074"/>
      <c r="M262" s="1074"/>
      <c r="N262" s="1074"/>
      <c r="O262" s="1074"/>
      <c r="P262" s="1074"/>
      <c r="Q262" s="1074"/>
      <c r="R262" s="1074"/>
      <c r="S262" s="1074"/>
      <c r="T262" s="1074"/>
      <c r="U262" s="1074"/>
      <c r="V262" s="1074"/>
      <c r="W262" s="1074"/>
      <c r="X262" s="1074"/>
      <c r="Y262" s="1074"/>
      <c r="Z262" s="1074"/>
    </row>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62"/>
  <mergeCells count="2">
    <mergeCell ref="A1:K1"/>
    <mergeCell ref="E3:H3"/>
  </mergeCells>
  <pageMargins left="0.7" right="0.7" top="0.75" bottom="0.75" header="0" footer="0"/>
  <pageSetup orientation="portrait"/>
</worksheet>
</file>

<file path=xl/worksheets/sheet45.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9.85546875" customWidth="1"/>
    <col min="2" max="2" width="11.85546875" customWidth="1"/>
    <col min="3" max="3" width="56.85546875" customWidth="1"/>
    <col min="4" max="4" width="9.5703125" customWidth="1"/>
    <col min="5" max="6" width="9.85546875" customWidth="1"/>
    <col min="7" max="7" width="8.140625" customWidth="1"/>
    <col min="8" max="8" width="9" customWidth="1"/>
    <col min="9" max="9" width="27.42578125" customWidth="1"/>
    <col min="10" max="10" width="31.140625" customWidth="1"/>
    <col min="11" max="11" width="12.85546875" customWidth="1"/>
    <col min="12" max="26" width="8.7109375" customWidth="1"/>
  </cols>
  <sheetData>
    <row r="1" spans="1:26" ht="12.75" customHeight="1">
      <c r="A1" s="1199" t="s">
        <v>5868</v>
      </c>
      <c r="B1" s="1177"/>
      <c r="C1" s="1177"/>
      <c r="D1" s="1177"/>
      <c r="E1" s="1177"/>
      <c r="F1" s="1177"/>
      <c r="G1" s="1177"/>
      <c r="H1" s="1177"/>
      <c r="I1" s="1177"/>
      <c r="J1" s="1177"/>
      <c r="K1" s="1177"/>
      <c r="L1" s="7"/>
      <c r="M1" s="7"/>
      <c r="N1" s="7"/>
      <c r="O1" s="7"/>
      <c r="P1" s="7"/>
      <c r="Q1" s="7"/>
      <c r="R1" s="7"/>
      <c r="S1" s="7"/>
      <c r="T1" s="7"/>
      <c r="U1" s="7"/>
      <c r="V1" s="7"/>
      <c r="W1" s="7"/>
      <c r="X1" s="7"/>
      <c r="Y1" s="7"/>
      <c r="Z1" s="7"/>
    </row>
    <row r="2" spans="1:26" ht="12.75" customHeight="1">
      <c r="A2" s="97" t="str">
        <f>HYPERLINK("#Index!F22", "Index Pg")</f>
        <v>Index Pg</v>
      </c>
      <c r="B2" s="96"/>
      <c r="C2" s="60" t="str">
        <f>HYPERLINK("#'Budget Summary II'!A3:B5", "Budget Summary II")</f>
        <v>Budget Summary II</v>
      </c>
      <c r="D2" s="333"/>
      <c r="E2" s="333"/>
      <c r="F2" s="333"/>
      <c r="G2" s="333"/>
      <c r="H2" s="333"/>
      <c r="I2" s="333"/>
      <c r="J2" s="333"/>
      <c r="K2" s="766"/>
      <c r="L2" s="7"/>
      <c r="M2" s="7"/>
      <c r="N2" s="7"/>
      <c r="O2" s="7"/>
      <c r="P2" s="7"/>
      <c r="Q2" s="7"/>
      <c r="R2" s="7"/>
      <c r="S2" s="7"/>
      <c r="T2" s="7"/>
      <c r="U2" s="7"/>
      <c r="V2" s="7"/>
      <c r="W2" s="7"/>
      <c r="X2" s="7"/>
      <c r="Y2" s="7"/>
      <c r="Z2" s="7"/>
    </row>
    <row r="3" spans="1:26" ht="12.75" customHeight="1">
      <c r="A3" s="63" t="s">
        <v>150</v>
      </c>
      <c r="B3" s="63" t="s">
        <v>151</v>
      </c>
      <c r="C3" s="63" t="s">
        <v>12</v>
      </c>
      <c r="D3" s="979" t="s">
        <v>431</v>
      </c>
      <c r="E3" s="1174" t="s">
        <v>5830</v>
      </c>
      <c r="F3" s="1160"/>
      <c r="G3" s="1160"/>
      <c r="H3" s="1158"/>
      <c r="I3" s="63" t="s">
        <v>433</v>
      </c>
      <c r="J3" s="63" t="s">
        <v>435</v>
      </c>
      <c r="K3" s="106" t="s">
        <v>434</v>
      </c>
      <c r="L3" s="1032"/>
      <c r="M3" s="1032"/>
      <c r="N3" s="1032"/>
      <c r="O3" s="1032"/>
      <c r="P3" s="1032"/>
      <c r="Q3" s="1032"/>
      <c r="R3" s="1032"/>
      <c r="S3" s="1032"/>
      <c r="T3" s="1032"/>
      <c r="U3" s="1032"/>
      <c r="V3" s="1032"/>
      <c r="W3" s="1032"/>
      <c r="X3" s="1032"/>
      <c r="Y3" s="1032"/>
      <c r="Z3" s="1032"/>
    </row>
    <row r="4" spans="1:26" ht="12.75" customHeight="1">
      <c r="A4" s="63"/>
      <c r="B4" s="63"/>
      <c r="C4" s="63"/>
      <c r="D4" s="981"/>
      <c r="E4" s="63" t="s">
        <v>442</v>
      </c>
      <c r="F4" s="106" t="s">
        <v>443</v>
      </c>
      <c r="G4" s="63" t="s">
        <v>444</v>
      </c>
      <c r="H4" s="106" t="s">
        <v>445</v>
      </c>
      <c r="I4" s="63"/>
      <c r="J4" s="63"/>
      <c r="K4" s="106"/>
      <c r="L4" s="1032"/>
      <c r="M4" s="1032"/>
      <c r="N4" s="1032"/>
      <c r="O4" s="1032"/>
      <c r="P4" s="1032"/>
      <c r="Q4" s="1032"/>
      <c r="R4" s="1032"/>
      <c r="S4" s="1032"/>
      <c r="T4" s="1032"/>
      <c r="U4" s="1032"/>
      <c r="V4" s="1032"/>
      <c r="W4" s="1032"/>
      <c r="X4" s="1032"/>
      <c r="Y4" s="1032"/>
      <c r="Z4" s="1032"/>
    </row>
    <row r="5" spans="1:26" ht="12.75" customHeight="1">
      <c r="A5" s="1015"/>
      <c r="B5" s="1015"/>
      <c r="C5" s="1014" t="s">
        <v>5869</v>
      </c>
      <c r="D5" s="1014"/>
      <c r="E5" s="1013"/>
      <c r="F5" s="1018"/>
      <c r="G5" s="1013"/>
      <c r="H5" s="1018">
        <f>H38+H33+H28+H17+H14+H6+H10+H26</f>
        <v>28.4</v>
      </c>
      <c r="I5" s="1014"/>
      <c r="J5" s="1014"/>
      <c r="K5" s="1018">
        <f>K38+K33+K28+K17+K14+K6+K10+K26</f>
        <v>0</v>
      </c>
      <c r="L5" s="7"/>
      <c r="M5" s="7"/>
      <c r="N5" s="7"/>
      <c r="O5" s="7"/>
      <c r="P5" s="7"/>
      <c r="Q5" s="7"/>
      <c r="R5" s="7"/>
      <c r="S5" s="7"/>
      <c r="T5" s="7"/>
      <c r="U5" s="7"/>
      <c r="V5" s="7"/>
      <c r="W5" s="7"/>
      <c r="X5" s="7"/>
      <c r="Y5" s="7"/>
      <c r="Z5" s="7"/>
    </row>
    <row r="6" spans="1:26" ht="12.75" customHeight="1">
      <c r="A6" s="1076">
        <f>'2.SD Community Based Annex'!A6</f>
        <v>2</v>
      </c>
      <c r="B6" s="1076"/>
      <c r="C6" s="64" t="str">
        <f>'2.SD Community Based Annex'!C6</f>
        <v>Service Delivery - Community Based</v>
      </c>
      <c r="D6" s="1076"/>
      <c r="E6" s="1076"/>
      <c r="F6" s="1076"/>
      <c r="G6" s="1076"/>
      <c r="H6" s="1077">
        <f t="shared" ref="H6:H8" si="0">H7</f>
        <v>3</v>
      </c>
      <c r="I6" s="1076"/>
      <c r="J6" s="1076"/>
      <c r="K6" s="1077">
        <f t="shared" ref="K6:K8" si="1">K7</f>
        <v>0</v>
      </c>
      <c r="L6" s="7"/>
      <c r="M6" s="7"/>
      <c r="N6" s="7"/>
      <c r="O6" s="7"/>
      <c r="P6" s="7"/>
      <c r="Q6" s="7"/>
      <c r="R6" s="7"/>
      <c r="S6" s="7"/>
      <c r="T6" s="7"/>
      <c r="U6" s="7"/>
      <c r="V6" s="7"/>
      <c r="W6" s="7"/>
      <c r="X6" s="7"/>
      <c r="Y6" s="7"/>
      <c r="Z6" s="7"/>
    </row>
    <row r="7" spans="1:26" ht="12.75" customHeight="1">
      <c r="A7" s="67">
        <f>'2.SD Community Based Annex'!A30</f>
        <v>2.2999999999999998</v>
      </c>
      <c r="B7" s="67"/>
      <c r="C7" s="67" t="str">
        <f>'2.SD Community Based Annex'!C30</f>
        <v xml:space="preserve">Outreach activities </v>
      </c>
      <c r="D7" s="67"/>
      <c r="E7" s="115"/>
      <c r="F7" s="115"/>
      <c r="G7" s="115"/>
      <c r="H7" s="203">
        <f t="shared" si="0"/>
        <v>3</v>
      </c>
      <c r="I7" s="67"/>
      <c r="J7" s="67"/>
      <c r="K7" s="203">
        <f t="shared" si="1"/>
        <v>0</v>
      </c>
      <c r="L7" s="7"/>
      <c r="M7" s="7"/>
      <c r="N7" s="7"/>
      <c r="O7" s="7"/>
      <c r="P7" s="7"/>
      <c r="Q7" s="7"/>
      <c r="R7" s="7"/>
      <c r="S7" s="7"/>
      <c r="T7" s="7"/>
      <c r="U7" s="7"/>
      <c r="V7" s="7"/>
      <c r="W7" s="7"/>
      <c r="X7" s="7"/>
      <c r="Y7" s="7"/>
      <c r="Z7" s="7"/>
    </row>
    <row r="8" spans="1:26" ht="12.75" customHeight="1">
      <c r="A8" s="78" t="str">
        <f>'2.SD Community Based Annex'!A45</f>
        <v>2.3.2</v>
      </c>
      <c r="B8" s="78"/>
      <c r="C8" s="78" t="str">
        <f>'2.SD Community Based Annex'!C45</f>
        <v>Outreach activities for controlling DCPs &amp; NCDs</v>
      </c>
      <c r="D8" s="78"/>
      <c r="E8" s="117"/>
      <c r="F8" s="117"/>
      <c r="G8" s="117"/>
      <c r="H8" s="265">
        <f t="shared" si="0"/>
        <v>3</v>
      </c>
      <c r="I8" s="78"/>
      <c r="J8" s="78"/>
      <c r="K8" s="265">
        <f t="shared" si="1"/>
        <v>0</v>
      </c>
      <c r="L8" s="7"/>
      <c r="M8" s="7"/>
      <c r="N8" s="7"/>
      <c r="O8" s="7"/>
      <c r="P8" s="7"/>
      <c r="Q8" s="7"/>
      <c r="R8" s="7"/>
      <c r="S8" s="7"/>
      <c r="T8" s="7"/>
      <c r="U8" s="7"/>
      <c r="V8" s="7"/>
      <c r="W8" s="7"/>
      <c r="X8" s="7"/>
      <c r="Y8" s="7"/>
      <c r="Z8" s="7"/>
    </row>
    <row r="9" spans="1:26" ht="12.75" customHeight="1">
      <c r="A9" s="304" t="str">
        <f>+'2.SD Community Based Annex'!A48</f>
        <v>2.3.2.3</v>
      </c>
      <c r="B9" s="304" t="str">
        <f>+'2.SD Community Based Annex'!B48</f>
        <v>J.1.3</v>
      </c>
      <c r="C9" s="70" t="str">
        <f>+'2.SD Community Based Annex'!C48</f>
        <v>DMHP: Targeted interventions at community level Activities &amp; interventions targeted at schools, colleges, workplaces, out of school adolescents, urban slums and suicide prevention.</v>
      </c>
      <c r="D9" s="304">
        <f>+'2.SD Community Based Annex'!K48</f>
        <v>0</v>
      </c>
      <c r="E9" s="42">
        <f>+'2.SD Community Based Annex'!L48</f>
        <v>150000</v>
      </c>
      <c r="F9" s="35">
        <f>+'2.SD Community Based Annex'!M48</f>
        <v>1.5</v>
      </c>
      <c r="G9" s="42">
        <f>+'2.SD Community Based Annex'!N48</f>
        <v>2</v>
      </c>
      <c r="H9" s="35">
        <f>+'2.SD Community Based Annex'!O48</f>
        <v>3</v>
      </c>
      <c r="I9" s="304" t="str">
        <f>+'2.SD Community Based Annex'!P48</f>
        <v>Interventions at schools for school teachers in life skills, at colleges for college teachers in counselling skills/orientation of psychiatrists/psychologists at Rs. 150000/-per DH .</v>
      </c>
      <c r="J9" s="304"/>
      <c r="K9" s="35"/>
      <c r="L9" s="7"/>
      <c r="M9" s="7"/>
      <c r="N9" s="7"/>
      <c r="O9" s="7"/>
      <c r="P9" s="7"/>
      <c r="Q9" s="7"/>
      <c r="R9" s="7"/>
      <c r="S9" s="7"/>
      <c r="T9" s="7"/>
      <c r="U9" s="7"/>
      <c r="V9" s="7"/>
      <c r="W9" s="7"/>
      <c r="X9" s="7"/>
      <c r="Y9" s="7"/>
      <c r="Z9" s="7"/>
    </row>
    <row r="10" spans="1:26" ht="12.75" customHeight="1">
      <c r="A10" s="64">
        <f>'3.Community Intervention Annex'!A6</f>
        <v>3</v>
      </c>
      <c r="B10" s="64"/>
      <c r="C10" s="64" t="str">
        <f>'3.Community Intervention Annex'!C6</f>
        <v>Community Interventions</v>
      </c>
      <c r="D10" s="107"/>
      <c r="E10" s="107"/>
      <c r="F10" s="1035"/>
      <c r="G10" s="107"/>
      <c r="H10" s="65">
        <f t="shared" ref="H10:H12" si="2">H11</f>
        <v>0</v>
      </c>
      <c r="I10" s="107"/>
      <c r="J10" s="107"/>
      <c r="K10" s="65">
        <f t="shared" ref="K10:K12" si="3">K11</f>
        <v>0</v>
      </c>
      <c r="L10" s="7"/>
      <c r="M10" s="7"/>
      <c r="N10" s="7"/>
      <c r="O10" s="7"/>
      <c r="P10" s="7"/>
      <c r="Q10" s="7"/>
      <c r="R10" s="7"/>
      <c r="S10" s="7"/>
      <c r="T10" s="7"/>
      <c r="U10" s="7"/>
      <c r="V10" s="7"/>
      <c r="W10" s="7"/>
      <c r="X10" s="7"/>
      <c r="Y10" s="7"/>
      <c r="Z10" s="7"/>
    </row>
    <row r="11" spans="1:26" ht="12.75" customHeight="1">
      <c r="A11" s="67">
        <f>'3.Community Intervention Annex'!A74</f>
        <v>3.2</v>
      </c>
      <c r="B11" s="113"/>
      <c r="C11" s="67" t="str">
        <f>'3.Community Intervention Annex'!C74</f>
        <v>Other Community Interventions</v>
      </c>
      <c r="D11" s="67"/>
      <c r="E11" s="115"/>
      <c r="F11" s="203"/>
      <c r="G11" s="115"/>
      <c r="H11" s="203">
        <f t="shared" si="2"/>
        <v>0</v>
      </c>
      <c r="I11" s="67"/>
      <c r="J11" s="67"/>
      <c r="K11" s="203">
        <f t="shared" si="3"/>
        <v>0</v>
      </c>
      <c r="L11" s="7"/>
      <c r="M11" s="7"/>
      <c r="N11" s="7"/>
      <c r="O11" s="7"/>
      <c r="P11" s="7"/>
      <c r="Q11" s="7"/>
      <c r="R11" s="7"/>
      <c r="S11" s="7"/>
      <c r="T11" s="7"/>
      <c r="U11" s="7"/>
      <c r="V11" s="7"/>
      <c r="W11" s="7"/>
      <c r="X11" s="7"/>
      <c r="Y11" s="7"/>
      <c r="Z11" s="7"/>
    </row>
    <row r="12" spans="1:26" ht="12.75" customHeight="1">
      <c r="A12" s="78" t="str">
        <f>'3.Community Intervention Annex'!A91</f>
        <v>3.2.5</v>
      </c>
      <c r="B12" s="78"/>
      <c r="C12" s="78" t="str">
        <f>'3.Community Intervention Annex'!C91</f>
        <v>Preventive Strategies</v>
      </c>
      <c r="D12" s="78"/>
      <c r="E12" s="78"/>
      <c r="F12" s="650"/>
      <c r="G12" s="78"/>
      <c r="H12" s="79">
        <f t="shared" si="2"/>
        <v>0</v>
      </c>
      <c r="I12" s="78"/>
      <c r="J12" s="78"/>
      <c r="K12" s="79">
        <f t="shared" si="3"/>
        <v>0</v>
      </c>
      <c r="L12" s="7"/>
      <c r="M12" s="7"/>
      <c r="N12" s="7"/>
      <c r="O12" s="7"/>
      <c r="P12" s="7"/>
      <c r="Q12" s="7"/>
      <c r="R12" s="7"/>
      <c r="S12" s="7"/>
      <c r="T12" s="7"/>
      <c r="U12" s="7"/>
      <c r="V12" s="7"/>
      <c r="W12" s="7"/>
      <c r="X12" s="7"/>
      <c r="Y12" s="7"/>
      <c r="Z12" s="7"/>
    </row>
    <row r="13" spans="1:26" ht="12.75" customHeight="1">
      <c r="A13" s="304" t="str">
        <f>+'3.Community Intervention Annex'!A104</f>
        <v>3.2.5.3</v>
      </c>
      <c r="B13" s="304" t="str">
        <f>+'3.Community Intervention Annex'!B104</f>
        <v>J.1.3</v>
      </c>
      <c r="C13" s="70" t="str">
        <f>+'3.Community Intervention Annex'!C104</f>
        <v>District counselling centre (DCC) and crisis helpline outsourced to psychology department/ NGO per year</v>
      </c>
      <c r="D13" s="304">
        <f>+'3.Community Intervention Annex'!K104</f>
        <v>0</v>
      </c>
      <c r="E13" s="689">
        <f>+'3.Community Intervention Annex'!L104</f>
        <v>0</v>
      </c>
      <c r="F13" s="316">
        <f>+'3.Community Intervention Annex'!M104</f>
        <v>0</v>
      </c>
      <c r="G13" s="689">
        <f>+'3.Community Intervention Annex'!N104</f>
        <v>0</v>
      </c>
      <c r="H13" s="316">
        <f>+'3.Community Intervention Annex'!O104</f>
        <v>0</v>
      </c>
      <c r="I13" s="304">
        <f>+'3.Community Intervention Annex'!P104</f>
        <v>0</v>
      </c>
      <c r="J13" s="304"/>
      <c r="K13" s="316"/>
      <c r="L13" s="7"/>
      <c r="M13" s="7"/>
      <c r="N13" s="7"/>
      <c r="O13" s="7"/>
      <c r="P13" s="7"/>
      <c r="Q13" s="7"/>
      <c r="R13" s="7"/>
      <c r="S13" s="7"/>
      <c r="T13" s="7"/>
      <c r="U13" s="7"/>
      <c r="V13" s="7"/>
      <c r="W13" s="7"/>
      <c r="X13" s="7"/>
      <c r="Y13" s="7"/>
      <c r="Z13" s="7"/>
    </row>
    <row r="14" spans="1:26" ht="12.75" customHeight="1">
      <c r="A14" s="64">
        <f>'5.Infrastructure Annex'!A6</f>
        <v>5</v>
      </c>
      <c r="B14" s="64"/>
      <c r="C14" s="64" t="str">
        <f>'5.Infrastructure Annex'!C6</f>
        <v>Infrastructure</v>
      </c>
      <c r="D14" s="64"/>
      <c r="E14" s="108"/>
      <c r="F14" s="757"/>
      <c r="G14" s="108"/>
      <c r="H14" s="65">
        <f t="shared" ref="H14:H15" si="4">H15</f>
        <v>0</v>
      </c>
      <c r="I14" s="64"/>
      <c r="J14" s="64"/>
      <c r="K14" s="65">
        <f t="shared" ref="K14:K15" si="5">K15</f>
        <v>0</v>
      </c>
      <c r="L14" s="7"/>
      <c r="M14" s="7"/>
      <c r="N14" s="7"/>
      <c r="O14" s="7"/>
      <c r="P14" s="7"/>
      <c r="Q14" s="7"/>
      <c r="R14" s="7"/>
      <c r="S14" s="7"/>
      <c r="T14" s="7"/>
      <c r="U14" s="7"/>
      <c r="V14" s="7"/>
      <c r="W14" s="7"/>
      <c r="X14" s="7"/>
      <c r="Y14" s="7"/>
      <c r="Z14" s="7"/>
    </row>
    <row r="15" spans="1:26" ht="12.75" customHeight="1">
      <c r="A15" s="67">
        <f>+'5.Infrastructure Annex'!A81</f>
        <v>5.3</v>
      </c>
      <c r="B15" s="67"/>
      <c r="C15" s="67" t="str">
        <f>+'5.Infrastructure Annex'!C81</f>
        <v>Other construction/ Civil works except IPHS Infrastructure</v>
      </c>
      <c r="D15" s="67"/>
      <c r="E15" s="115"/>
      <c r="F15" s="203"/>
      <c r="G15" s="115"/>
      <c r="H15" s="203">
        <f t="shared" si="4"/>
        <v>0</v>
      </c>
      <c r="I15" s="67"/>
      <c r="J15" s="67"/>
      <c r="K15" s="203">
        <f t="shared" si="5"/>
        <v>0</v>
      </c>
      <c r="L15" s="7"/>
      <c r="M15" s="7"/>
      <c r="N15" s="7"/>
      <c r="O15" s="7"/>
      <c r="P15" s="7"/>
      <c r="Q15" s="7"/>
      <c r="R15" s="7"/>
      <c r="S15" s="7"/>
      <c r="T15" s="7"/>
      <c r="U15" s="7"/>
      <c r="V15" s="7"/>
      <c r="W15" s="7"/>
      <c r="X15" s="7"/>
      <c r="Y15" s="7"/>
      <c r="Z15" s="7"/>
    </row>
    <row r="16" spans="1:26" ht="12.75" customHeight="1">
      <c r="A16" s="304" t="str">
        <f>+'5.Infrastructure Annex'!A96</f>
        <v>5.3.15</v>
      </c>
      <c r="B16" s="304" t="str">
        <f>+'5.Infrastructure Annex'!B96</f>
        <v>J.1.1</v>
      </c>
      <c r="C16" s="70" t="str">
        <f>+'5.Infrastructure Annex'!C96</f>
        <v>District DMHP Centre, Counselling Centre under psychology dept.. In a selected college including crisis helpline</v>
      </c>
      <c r="D16" s="304">
        <f>+'5.Infrastructure Annex'!K96</f>
        <v>0</v>
      </c>
      <c r="E16" s="42">
        <f>+'5.Infrastructure Annex'!L96</f>
        <v>0</v>
      </c>
      <c r="F16" s="35">
        <f>+'5.Infrastructure Annex'!M96</f>
        <v>0</v>
      </c>
      <c r="G16" s="42">
        <f>+'5.Infrastructure Annex'!N96</f>
        <v>0</v>
      </c>
      <c r="H16" s="35">
        <f>+'5.Infrastructure Annex'!O96</f>
        <v>0</v>
      </c>
      <c r="I16" s="304">
        <f>+'5.Infrastructure Annex'!P96</f>
        <v>0</v>
      </c>
      <c r="J16" s="304"/>
      <c r="K16" s="35"/>
      <c r="L16" s="7"/>
      <c r="M16" s="7"/>
      <c r="N16" s="7"/>
      <c r="O16" s="7"/>
      <c r="P16" s="7"/>
      <c r="Q16" s="7"/>
      <c r="R16" s="7"/>
      <c r="S16" s="7"/>
      <c r="T16" s="7"/>
      <c r="U16" s="7"/>
      <c r="V16" s="7"/>
      <c r="W16" s="7"/>
      <c r="X16" s="7"/>
      <c r="Y16" s="7"/>
      <c r="Z16" s="7"/>
    </row>
    <row r="17" spans="1:26" ht="12.75" customHeight="1">
      <c r="A17" s="64">
        <f>'6.Procurement Annex'!A6</f>
        <v>6</v>
      </c>
      <c r="B17" s="64"/>
      <c r="C17" s="64" t="str">
        <f>'6.Procurement Annex'!C6</f>
        <v>Procurement</v>
      </c>
      <c r="D17" s="64"/>
      <c r="E17" s="64"/>
      <c r="F17" s="201"/>
      <c r="G17" s="64"/>
      <c r="H17" s="65">
        <f>H18+H22</f>
        <v>10</v>
      </c>
      <c r="I17" s="64"/>
      <c r="J17" s="64"/>
      <c r="K17" s="65">
        <f>K18+K22</f>
        <v>0</v>
      </c>
      <c r="L17" s="7"/>
      <c r="M17" s="7"/>
      <c r="N17" s="7"/>
      <c r="O17" s="7"/>
      <c r="P17" s="7"/>
      <c r="Q17" s="7"/>
      <c r="R17" s="7"/>
      <c r="S17" s="7"/>
      <c r="T17" s="7"/>
      <c r="U17" s="7"/>
      <c r="V17" s="7"/>
      <c r="W17" s="7"/>
      <c r="X17" s="7"/>
      <c r="Y17" s="7"/>
      <c r="Z17" s="7"/>
    </row>
    <row r="18" spans="1:26" ht="12.75" customHeight="1">
      <c r="A18" s="67">
        <f>+'6.Procurement Annex'!A7</f>
        <v>6.1</v>
      </c>
      <c r="B18" s="67"/>
      <c r="C18" s="67" t="str">
        <f>+'6.Procurement Annex'!C7</f>
        <v>Procurement of Equipment</v>
      </c>
      <c r="D18" s="67"/>
      <c r="E18" s="67"/>
      <c r="F18" s="202"/>
      <c r="G18" s="238"/>
      <c r="H18" s="68">
        <f t="shared" ref="H18:H20" si="6">H19</f>
        <v>2</v>
      </c>
      <c r="I18" s="67"/>
      <c r="J18" s="67"/>
      <c r="K18" s="68">
        <f t="shared" ref="K18:K20" si="7">K19</f>
        <v>0</v>
      </c>
      <c r="L18" s="7"/>
      <c r="M18" s="7"/>
      <c r="N18" s="7"/>
      <c r="O18" s="7"/>
      <c r="P18" s="7"/>
      <c r="Q18" s="7"/>
      <c r="R18" s="7"/>
      <c r="S18" s="7"/>
      <c r="T18" s="7"/>
      <c r="U18" s="7"/>
      <c r="V18" s="7"/>
      <c r="W18" s="7"/>
      <c r="X18" s="7"/>
      <c r="Y18" s="7"/>
      <c r="Z18" s="7"/>
    </row>
    <row r="19" spans="1:26" ht="12.75" customHeight="1">
      <c r="A19" s="78" t="str">
        <f>+'6.Procurement Annex'!A8</f>
        <v>6.1.1</v>
      </c>
      <c r="B19" s="78"/>
      <c r="C19" s="78" t="str">
        <f>+'6.Procurement Annex'!C8</f>
        <v>Procurement of Bio-medical Equipment</v>
      </c>
      <c r="D19" s="78"/>
      <c r="E19" s="117"/>
      <c r="F19" s="265"/>
      <c r="G19" s="117"/>
      <c r="H19" s="265">
        <f t="shared" si="6"/>
        <v>2</v>
      </c>
      <c r="I19" s="78"/>
      <c r="J19" s="78"/>
      <c r="K19" s="265">
        <f t="shared" si="7"/>
        <v>0</v>
      </c>
      <c r="L19" s="7"/>
      <c r="M19" s="7"/>
      <c r="N19" s="7"/>
      <c r="O19" s="7"/>
      <c r="P19" s="7"/>
      <c r="Q19" s="7"/>
      <c r="R19" s="7"/>
      <c r="S19" s="7"/>
      <c r="T19" s="7"/>
      <c r="U19" s="7"/>
      <c r="V19" s="7"/>
      <c r="W19" s="7"/>
      <c r="X19" s="7"/>
      <c r="Y19" s="7"/>
      <c r="Z19" s="7"/>
    </row>
    <row r="20" spans="1:26" ht="12.75" customHeight="1">
      <c r="A20" s="290" t="str">
        <f>+'6.Procurement Annex'!A79</f>
        <v>6.1.1.20</v>
      </c>
      <c r="B20" s="290"/>
      <c r="C20" s="290" t="str">
        <f>+'6.Procurement Annex'!C79</f>
        <v>Procurement of bio-medical Equipment: NMHP</v>
      </c>
      <c r="D20" s="274"/>
      <c r="E20" s="269"/>
      <c r="F20" s="310"/>
      <c r="G20" s="269"/>
      <c r="H20" s="311">
        <f t="shared" si="6"/>
        <v>2</v>
      </c>
      <c r="I20" s="274"/>
      <c r="J20" s="274"/>
      <c r="K20" s="311">
        <f t="shared" si="7"/>
        <v>0</v>
      </c>
      <c r="L20" s="7"/>
      <c r="M20" s="7"/>
      <c r="N20" s="7"/>
      <c r="O20" s="7"/>
      <c r="P20" s="7"/>
      <c r="Q20" s="7"/>
      <c r="R20" s="7"/>
      <c r="S20" s="7"/>
      <c r="T20" s="7"/>
      <c r="U20" s="7"/>
      <c r="V20" s="7"/>
      <c r="W20" s="7"/>
      <c r="X20" s="7"/>
      <c r="Y20" s="7"/>
      <c r="Z20" s="7"/>
    </row>
    <row r="21" spans="1:26" ht="12.75" customHeight="1">
      <c r="A21" s="304" t="str">
        <f>+'6.Procurement Annex'!A80</f>
        <v>6.1.1.20.1</v>
      </c>
      <c r="B21" s="304" t="str">
        <f>+'6.Procurement Annex'!B80</f>
        <v>J.1.4</v>
      </c>
      <c r="C21" s="70" t="str">
        <f>+'6.Procurement Annex'!C80</f>
        <v>Equipment</v>
      </c>
      <c r="D21" s="304" t="str">
        <f>+'6.Procurement Annex'!K80</f>
        <v>PerAnnum</v>
      </c>
      <c r="E21" s="42">
        <f>+'6.Procurement Annex'!L80</f>
        <v>200000</v>
      </c>
      <c r="F21" s="35">
        <f>+'6.Procurement Annex'!M80</f>
        <v>2</v>
      </c>
      <c r="G21" s="42">
        <f>+'6.Procurement Annex'!N80</f>
        <v>1</v>
      </c>
      <c r="H21" s="35">
        <f>+'6.Procurement Annex'!O80</f>
        <v>2</v>
      </c>
      <c r="I21" s="304" t="str">
        <f>+'6.Procurement Annex'!P80</f>
        <v>Purchase of Psychiatric bands,etc.</v>
      </c>
      <c r="J21" s="304"/>
      <c r="K21" s="35"/>
      <c r="L21" s="7"/>
      <c r="M21" s="7"/>
      <c r="N21" s="7"/>
      <c r="O21" s="7"/>
      <c r="P21" s="7"/>
      <c r="Q21" s="7"/>
      <c r="R21" s="7"/>
      <c r="S21" s="7"/>
      <c r="T21" s="7"/>
      <c r="U21" s="7"/>
      <c r="V21" s="7"/>
      <c r="W21" s="7"/>
      <c r="X21" s="7"/>
      <c r="Y21" s="7"/>
      <c r="Z21" s="7"/>
    </row>
    <row r="22" spans="1:26" ht="12.75" customHeight="1">
      <c r="A22" s="67">
        <f>+'6.Procurement Annex'!A141</f>
        <v>6.2</v>
      </c>
      <c r="B22" s="67"/>
      <c r="C22" s="67" t="str">
        <f>+'6.Procurement Annex'!C141</f>
        <v xml:space="preserve">Procurement of Drugs and supplies </v>
      </c>
      <c r="D22" s="67"/>
      <c r="E22" s="67"/>
      <c r="F22" s="202"/>
      <c r="G22" s="67"/>
      <c r="H22" s="68">
        <f>H23</f>
        <v>8</v>
      </c>
      <c r="I22" s="67"/>
      <c r="J22" s="67"/>
      <c r="K22" s="68">
        <f>K23</f>
        <v>0</v>
      </c>
      <c r="L22" s="7"/>
      <c r="M22" s="7"/>
      <c r="N22" s="7"/>
      <c r="O22" s="7"/>
      <c r="P22" s="7"/>
      <c r="Q22" s="7"/>
      <c r="R22" s="7"/>
      <c r="S22" s="7"/>
      <c r="T22" s="7"/>
      <c r="U22" s="7"/>
      <c r="V22" s="7"/>
      <c r="W22" s="7"/>
      <c r="X22" s="7"/>
      <c r="Y22" s="7"/>
      <c r="Z22" s="7"/>
    </row>
    <row r="23" spans="1:26" ht="12.75" customHeight="1">
      <c r="A23" s="78" t="str">
        <f>+'6.Procurement Annex'!A229</f>
        <v>6.2.16</v>
      </c>
      <c r="B23" s="78" t="str">
        <f>+'6.Procurement Annex'!B229</f>
        <v>B.16.2.11.5</v>
      </c>
      <c r="C23" s="78" t="str">
        <f>+'6.Procurement Annex'!C229</f>
        <v>Drugs and supplies for NMHP</v>
      </c>
      <c r="D23" s="78"/>
      <c r="E23" s="117"/>
      <c r="F23" s="265"/>
      <c r="G23" s="117"/>
      <c r="H23" s="265">
        <f>SUM(H24:H25)</f>
        <v>8</v>
      </c>
      <c r="I23" s="78"/>
      <c r="J23" s="78"/>
      <c r="K23" s="265">
        <f>SUM(K24:K25)</f>
        <v>0</v>
      </c>
      <c r="L23" s="7"/>
      <c r="M23" s="7"/>
      <c r="N23" s="7"/>
      <c r="O23" s="7"/>
      <c r="P23" s="7"/>
      <c r="Q23" s="7"/>
      <c r="R23" s="7"/>
      <c r="S23" s="7"/>
      <c r="T23" s="7"/>
      <c r="U23" s="7"/>
      <c r="V23" s="7"/>
      <c r="W23" s="7"/>
      <c r="X23" s="7"/>
      <c r="Y23" s="7"/>
      <c r="Z23" s="7"/>
    </row>
    <row r="24" spans="1:26" ht="12.75" customHeight="1">
      <c r="A24" s="304" t="str">
        <f>+'6.Procurement Annex'!A230</f>
        <v>6.2.16.1</v>
      </c>
      <c r="B24" s="304"/>
      <c r="C24" s="70" t="str">
        <f>+'6.Procurement Annex'!C230</f>
        <v>Drugs and supplies for NMHP</v>
      </c>
      <c r="D24" s="304" t="str">
        <f>+'6.Procurement Annex'!K230</f>
        <v>Per District</v>
      </c>
      <c r="E24" s="42">
        <f>+'6.Procurement Annex'!L230</f>
        <v>400000</v>
      </c>
      <c r="F24" s="35">
        <f>+'6.Procurement Annex'!M230</f>
        <v>4</v>
      </c>
      <c r="G24" s="42">
        <f>+'6.Procurement Annex'!N230</f>
        <v>2</v>
      </c>
      <c r="H24" s="35">
        <f>+'6.Procurement Annex'!O230</f>
        <v>8</v>
      </c>
      <c r="I24" s="304" t="str">
        <f>+'6.Procurement Annex'!P230</f>
        <v>(As per operational guidelines; Anti-psychotic, anti-depressant, anti-epilectic and mood stabilizers and other drugs are needed to treat mental disorders. Continued activity for South Goa and North Goa at Rs.4  lakh per unit</v>
      </c>
      <c r="J24" s="304"/>
      <c r="K24" s="35"/>
      <c r="L24" s="7"/>
      <c r="M24" s="7"/>
      <c r="N24" s="7"/>
      <c r="O24" s="7"/>
      <c r="P24" s="7"/>
      <c r="Q24" s="7"/>
      <c r="R24" s="7"/>
      <c r="S24" s="7"/>
      <c r="T24" s="7"/>
      <c r="U24" s="7"/>
      <c r="V24" s="7"/>
      <c r="W24" s="7"/>
      <c r="X24" s="7"/>
      <c r="Y24" s="7"/>
      <c r="Z24" s="7"/>
    </row>
    <row r="25" spans="1:26" ht="12.75" customHeight="1">
      <c r="A25" s="304" t="str">
        <f>+'6.Procurement Annex'!A231</f>
        <v>6.2.16.2</v>
      </c>
      <c r="B25" s="304"/>
      <c r="C25" s="70">
        <f>+'6.Procurement Annex'!C231</f>
        <v>0</v>
      </c>
      <c r="D25" s="304">
        <f>+'6.Procurement Annex'!K231</f>
        <v>0</v>
      </c>
      <c r="E25" s="42">
        <f>+'6.Procurement Annex'!L231</f>
        <v>0</v>
      </c>
      <c r="F25" s="35">
        <f>+'6.Procurement Annex'!M231</f>
        <v>0</v>
      </c>
      <c r="G25" s="42">
        <f>+'6.Procurement Annex'!N231</f>
        <v>0</v>
      </c>
      <c r="H25" s="35">
        <f>+'6.Procurement Annex'!O231</f>
        <v>0</v>
      </c>
      <c r="I25" s="304">
        <f>+'6.Procurement Annex'!P231</f>
        <v>0</v>
      </c>
      <c r="J25" s="304"/>
      <c r="K25" s="35"/>
      <c r="L25" s="7"/>
      <c r="M25" s="7"/>
      <c r="N25" s="7"/>
      <c r="O25" s="7"/>
      <c r="P25" s="7"/>
      <c r="Q25" s="7"/>
      <c r="R25" s="7"/>
      <c r="S25" s="7"/>
      <c r="T25" s="7"/>
      <c r="U25" s="7"/>
      <c r="V25" s="7"/>
      <c r="W25" s="7"/>
      <c r="X25" s="7"/>
      <c r="Y25" s="7"/>
      <c r="Z25" s="7"/>
    </row>
    <row r="26" spans="1:26" ht="12.75" customHeight="1">
      <c r="A26" s="64">
        <f>'7.Referral Transport Annex'!A6</f>
        <v>7</v>
      </c>
      <c r="B26" s="64"/>
      <c r="C26" s="64" t="str">
        <f>'7.Referral Transport Annex'!C6</f>
        <v>Referral Transport</v>
      </c>
      <c r="D26" s="64"/>
      <c r="E26" s="64"/>
      <c r="F26" s="201"/>
      <c r="G26" s="64"/>
      <c r="H26" s="65">
        <f>H27</f>
        <v>1</v>
      </c>
      <c r="I26" s="64"/>
      <c r="J26" s="64"/>
      <c r="K26" s="65">
        <f>K27</f>
        <v>0</v>
      </c>
      <c r="L26" s="7"/>
      <c r="M26" s="7"/>
      <c r="N26" s="7"/>
      <c r="O26" s="7"/>
      <c r="P26" s="7"/>
      <c r="Q26" s="7"/>
      <c r="R26" s="7"/>
      <c r="S26" s="7"/>
      <c r="T26" s="7"/>
      <c r="U26" s="7"/>
      <c r="V26" s="7"/>
      <c r="W26" s="7"/>
      <c r="X26" s="7"/>
      <c r="Y26" s="7"/>
      <c r="Z26" s="7"/>
    </row>
    <row r="27" spans="1:26" ht="12.75" customHeight="1">
      <c r="A27" s="304">
        <f>+'7.Referral Transport Annex'!A27</f>
        <v>7.7</v>
      </c>
      <c r="B27" s="304" t="str">
        <f>+'7.Referral Transport Annex'!B27</f>
        <v>J.1.6</v>
      </c>
      <c r="C27" s="70" t="str">
        <f>+'7.Referral Transport Annex'!C27</f>
        <v>Ambulatory Services</v>
      </c>
      <c r="D27" s="304" t="str">
        <f>+'7.Referral Transport Annex'!K27</f>
        <v>Per district</v>
      </c>
      <c r="E27" s="689">
        <f>+'7.Referral Transport Annex'!L27</f>
        <v>50000</v>
      </c>
      <c r="F27" s="316">
        <f>+'7.Referral Transport Annex'!M27</f>
        <v>0.5</v>
      </c>
      <c r="G27" s="689">
        <f>+'7.Referral Transport Annex'!N27</f>
        <v>2</v>
      </c>
      <c r="H27" s="316">
        <f>+'7.Referral Transport Annex'!O27</f>
        <v>1</v>
      </c>
      <c r="I27" s="304" t="str">
        <f>+'7.Referral Transport Annex'!P27</f>
        <v>Amount proposed towards ambultory services</v>
      </c>
      <c r="J27" s="304"/>
      <c r="K27" s="316"/>
      <c r="L27" s="7"/>
      <c r="M27" s="7"/>
      <c r="N27" s="7"/>
      <c r="O27" s="7"/>
      <c r="P27" s="7"/>
      <c r="Q27" s="7"/>
      <c r="R27" s="7"/>
      <c r="S27" s="7"/>
      <c r="T27" s="7"/>
      <c r="U27" s="7"/>
      <c r="V27" s="7"/>
      <c r="W27" s="7"/>
      <c r="X27" s="7"/>
      <c r="Y27" s="7"/>
      <c r="Z27" s="7"/>
    </row>
    <row r="28" spans="1:26" ht="12.75" customHeight="1">
      <c r="A28" s="64">
        <f>'9.Training Annex'!A6</f>
        <v>9</v>
      </c>
      <c r="B28" s="64"/>
      <c r="C28" s="64" t="str">
        <f>'9.Training Annex'!C6</f>
        <v>Training</v>
      </c>
      <c r="D28" s="64"/>
      <c r="E28" s="64"/>
      <c r="F28" s="201"/>
      <c r="G28" s="64"/>
      <c r="H28" s="65">
        <f t="shared" ref="H28:H29" si="8">H29</f>
        <v>6.4</v>
      </c>
      <c r="I28" s="64"/>
      <c r="J28" s="64"/>
      <c r="K28" s="65">
        <f t="shared" ref="K28:K29" si="9">K29</f>
        <v>0</v>
      </c>
      <c r="L28" s="7"/>
      <c r="M28" s="7"/>
      <c r="N28" s="7"/>
      <c r="O28" s="7"/>
      <c r="P28" s="7"/>
      <c r="Q28" s="7"/>
      <c r="R28" s="7"/>
      <c r="S28" s="7"/>
      <c r="T28" s="7"/>
      <c r="U28" s="7"/>
      <c r="V28" s="7"/>
      <c r="W28" s="7"/>
      <c r="X28" s="7"/>
      <c r="Y28" s="7"/>
      <c r="Z28" s="7"/>
    </row>
    <row r="29" spans="1:26" ht="12.75" customHeight="1">
      <c r="A29" s="67">
        <f>'9.Training Annex'!A27</f>
        <v>9.5</v>
      </c>
      <c r="B29" s="67"/>
      <c r="C29" s="67" t="str">
        <f>'9.Training Annex'!C27</f>
        <v>Trainings including medical (DNB/CPS)/paramedical/nursing courses</v>
      </c>
      <c r="D29" s="110"/>
      <c r="E29" s="113"/>
      <c r="F29" s="669"/>
      <c r="G29" s="113"/>
      <c r="H29" s="203">
        <f t="shared" si="8"/>
        <v>6.4</v>
      </c>
      <c r="I29" s="110"/>
      <c r="J29" s="110"/>
      <c r="K29" s="203">
        <f t="shared" si="9"/>
        <v>0</v>
      </c>
      <c r="L29" s="7"/>
      <c r="M29" s="7"/>
      <c r="N29" s="7"/>
      <c r="O29" s="7"/>
      <c r="P29" s="7"/>
      <c r="Q29" s="7"/>
      <c r="R29" s="7"/>
      <c r="S29" s="7"/>
      <c r="T29" s="7"/>
      <c r="U29" s="7"/>
      <c r="V29" s="7"/>
      <c r="W29" s="7"/>
      <c r="X29" s="7"/>
      <c r="Y29" s="7"/>
      <c r="Z29" s="7"/>
    </row>
    <row r="30" spans="1:26" ht="12.75" customHeight="1">
      <c r="A30" s="78" t="str">
        <f>+'9.Training Annex'!A181</f>
        <v>9.5.16</v>
      </c>
      <c r="B30" s="78"/>
      <c r="C30" s="78" t="str">
        <f>+'9.Training Annex'!C181</f>
        <v>Trainings under NMHP</v>
      </c>
      <c r="D30" s="78"/>
      <c r="E30" s="117"/>
      <c r="F30" s="265"/>
      <c r="G30" s="117"/>
      <c r="H30" s="265">
        <f>H31+H32</f>
        <v>6.4</v>
      </c>
      <c r="I30" s="78"/>
      <c r="J30" s="78"/>
      <c r="K30" s="265">
        <f>K31+K32</f>
        <v>0</v>
      </c>
      <c r="L30" s="7"/>
      <c r="M30" s="7"/>
      <c r="N30" s="7"/>
      <c r="O30" s="7"/>
      <c r="P30" s="7"/>
      <c r="Q30" s="7"/>
      <c r="R30" s="7"/>
      <c r="S30" s="7"/>
      <c r="T30" s="7"/>
      <c r="U30" s="7"/>
      <c r="V30" s="7"/>
      <c r="W30" s="7"/>
      <c r="X30" s="7"/>
      <c r="Y30" s="7"/>
      <c r="Z30" s="7"/>
    </row>
    <row r="31" spans="1:26" ht="12.75" customHeight="1">
      <c r="A31" s="304" t="str">
        <f>+'9.Training Annex'!A182</f>
        <v>9.5.16.1</v>
      </c>
      <c r="B31" s="304" t="str">
        <f>+'9.Training Annex'!B182</f>
        <v>J.1.2</v>
      </c>
      <c r="C31" s="70" t="str">
        <f>+'9.Training Annex'!C182</f>
        <v>Training of PHC Medical Officers, Nurses, Paramedical Workers &amp; Other Health Staff working under NMHP</v>
      </c>
      <c r="D31" s="304" t="str">
        <f>+'9.Training Annex'!K182</f>
        <v>Per Training</v>
      </c>
      <c r="E31" s="42">
        <f>+'9.Training Annex'!L182</f>
        <v>40000</v>
      </c>
      <c r="F31" s="35">
        <f>+'9.Training Annex'!M182</f>
        <v>0.4</v>
      </c>
      <c r="G31" s="35">
        <f>+'9.Training Annex'!N182</f>
        <v>16</v>
      </c>
      <c r="H31" s="35">
        <f>+'9.Training Annex'!O182</f>
        <v>6.4</v>
      </c>
      <c r="I31" s="304" t="str">
        <f>+'9.Training Annex'!P182</f>
        <v>1 Training of 30 doctors, 4 Training of 50 doctors,1 Training of 30 Para Medical Staff and Nurses,3 Training of 50 nurses, 5 Training of 50 ANM, 2 Training of 35 Pharmacists. Thus Rs.0.4 lakhs per training for 16 trainings. Continued activity for South Goa and North Goa.</v>
      </c>
      <c r="J31" s="304"/>
      <c r="K31" s="35"/>
      <c r="L31" s="7"/>
      <c r="M31" s="7"/>
      <c r="N31" s="7"/>
      <c r="O31" s="7"/>
      <c r="P31" s="7"/>
      <c r="Q31" s="7"/>
      <c r="R31" s="7"/>
      <c r="S31" s="7"/>
      <c r="T31" s="7"/>
      <c r="U31" s="7"/>
      <c r="V31" s="7"/>
      <c r="W31" s="7"/>
      <c r="X31" s="7"/>
      <c r="Y31" s="7"/>
      <c r="Z31" s="7"/>
    </row>
    <row r="32" spans="1:26" ht="12.75" customHeight="1">
      <c r="A32" s="304" t="str">
        <f>+'9.Training Annex'!A183</f>
        <v>9.5.16.2</v>
      </c>
      <c r="B32" s="304"/>
      <c r="C32" s="70" t="str">
        <f>+'9.Training Annex'!C183</f>
        <v>Any other (please specify)</v>
      </c>
      <c r="D32" s="304">
        <f>+'9.Training Annex'!K183</f>
        <v>0</v>
      </c>
      <c r="E32" s="42">
        <f>+'9.Training Annex'!L183</f>
        <v>0</v>
      </c>
      <c r="F32" s="35">
        <f>+'9.Training Annex'!M183</f>
        <v>0</v>
      </c>
      <c r="G32" s="35">
        <f>+'9.Training Annex'!N183</f>
        <v>0</v>
      </c>
      <c r="H32" s="35">
        <f>+'9.Training Annex'!O183</f>
        <v>0</v>
      </c>
      <c r="I32" s="304">
        <f>+'9.Training Annex'!P183</f>
        <v>0</v>
      </c>
      <c r="J32" s="304"/>
      <c r="K32" s="35"/>
      <c r="L32" s="7"/>
      <c r="M32" s="7"/>
      <c r="N32" s="7"/>
      <c r="O32" s="7"/>
      <c r="P32" s="7"/>
      <c r="Q32" s="7"/>
      <c r="R32" s="7"/>
      <c r="S32" s="7"/>
      <c r="T32" s="7"/>
      <c r="U32" s="7"/>
      <c r="V32" s="7"/>
      <c r="W32" s="7"/>
      <c r="X32" s="7"/>
      <c r="Y32" s="7"/>
      <c r="Z32" s="7"/>
    </row>
    <row r="33" spans="1:26" ht="12.75" customHeight="1">
      <c r="A33" s="64">
        <f>'11.IEC-BCC Annex'!A6</f>
        <v>11</v>
      </c>
      <c r="B33" s="64"/>
      <c r="C33" s="64" t="str">
        <f>'11.IEC-BCC Annex'!C6</f>
        <v>IEC/BCC</v>
      </c>
      <c r="D33" s="64"/>
      <c r="E33" s="64"/>
      <c r="F33" s="201"/>
      <c r="G33" s="64"/>
      <c r="H33" s="65">
        <f>H34</f>
        <v>8</v>
      </c>
      <c r="I33" s="64"/>
      <c r="J33" s="64"/>
      <c r="K33" s="65">
        <f>K34</f>
        <v>0</v>
      </c>
      <c r="L33" s="7"/>
      <c r="M33" s="7"/>
      <c r="N33" s="7"/>
      <c r="O33" s="7"/>
      <c r="P33" s="7"/>
      <c r="Q33" s="7"/>
      <c r="R33" s="7"/>
      <c r="S33" s="7"/>
      <c r="T33" s="7"/>
      <c r="U33" s="7"/>
      <c r="V33" s="7"/>
      <c r="W33" s="7"/>
      <c r="X33" s="7"/>
      <c r="Y33" s="7"/>
      <c r="Z33" s="7"/>
    </row>
    <row r="34" spans="1:26" ht="12.75" customHeight="1">
      <c r="A34" s="67">
        <f>+'11.IEC-BCC Annex'!A71</f>
        <v>11.19</v>
      </c>
      <c r="B34" s="67"/>
      <c r="C34" s="67" t="str">
        <f>+'11.IEC-BCC Annex'!C71</f>
        <v>IEC/BCC activities under NMHP</v>
      </c>
      <c r="D34" s="67"/>
      <c r="E34" s="115"/>
      <c r="F34" s="203"/>
      <c r="G34" s="115"/>
      <c r="H34" s="203">
        <f>SUM(H35:H37)</f>
        <v>8</v>
      </c>
      <c r="I34" s="67"/>
      <c r="J34" s="67"/>
      <c r="K34" s="203">
        <f>SUM(K35:K37)</f>
        <v>0</v>
      </c>
      <c r="L34" s="7"/>
      <c r="M34" s="7"/>
      <c r="N34" s="7"/>
      <c r="O34" s="7"/>
      <c r="P34" s="7"/>
      <c r="Q34" s="7"/>
      <c r="R34" s="7"/>
      <c r="S34" s="7"/>
      <c r="T34" s="7"/>
      <c r="U34" s="7"/>
      <c r="V34" s="7"/>
      <c r="W34" s="7"/>
      <c r="X34" s="7"/>
      <c r="Y34" s="7"/>
      <c r="Z34" s="7"/>
    </row>
    <row r="35" spans="1:26" ht="12.75" customHeight="1">
      <c r="A35" s="304" t="str">
        <f>+'11.IEC-BCC Annex'!A72</f>
        <v>11.19.1</v>
      </c>
      <c r="B35" s="304" t="str">
        <f>+'11.IEC-BCC Annex'!B72</f>
        <v>B.10.6.12.a</v>
      </c>
      <c r="C35" s="70" t="str">
        <f>+'11.IEC-BCC Annex'!C72</f>
        <v>Translation of IEC material and distribution</v>
      </c>
      <c r="D35" s="304">
        <f>+'11.IEC-BCC Annex'!K72</f>
        <v>0</v>
      </c>
      <c r="E35" s="42">
        <f>+'11.IEC-BCC Annex'!L72</f>
        <v>200000</v>
      </c>
      <c r="F35" s="35">
        <f>+'11.IEC-BCC Annex'!M72</f>
        <v>2</v>
      </c>
      <c r="G35" s="42">
        <f>+'11.IEC-BCC Annex'!N72</f>
        <v>2</v>
      </c>
      <c r="H35" s="35">
        <f>+'11.IEC-BCC Annex'!O72</f>
        <v>4</v>
      </c>
      <c r="I35" s="304">
        <f>+'11.IEC-BCC Annex'!P72</f>
        <v>0</v>
      </c>
      <c r="J35" s="304"/>
      <c r="K35" s="35"/>
      <c r="L35" s="7"/>
      <c r="M35" s="7"/>
      <c r="N35" s="7"/>
      <c r="O35" s="7"/>
      <c r="P35" s="7"/>
      <c r="Q35" s="7"/>
      <c r="R35" s="7"/>
      <c r="S35" s="7"/>
      <c r="T35" s="7"/>
      <c r="U35" s="7"/>
      <c r="V35" s="7"/>
      <c r="W35" s="7"/>
      <c r="X35" s="7"/>
      <c r="Y35" s="7"/>
      <c r="Z35" s="7"/>
    </row>
    <row r="36" spans="1:26" ht="12.75" customHeight="1">
      <c r="A36" s="304" t="str">
        <f>+'11.IEC-BCC Annex'!A73</f>
        <v>11.19.2</v>
      </c>
      <c r="B36" s="304" t="str">
        <f>+'11.IEC-BCC Annex'!B73</f>
        <v>B.10.6.12.b</v>
      </c>
      <c r="C36" s="70" t="str">
        <f>+'11.IEC-BCC Annex'!C73</f>
        <v>Awareness generation activities in the community, schools, workplaces with community involvement</v>
      </c>
      <c r="D36" s="304">
        <f>+'11.IEC-BCC Annex'!K73</f>
        <v>0</v>
      </c>
      <c r="E36" s="42">
        <f>+'11.IEC-BCC Annex'!L73</f>
        <v>200000</v>
      </c>
      <c r="F36" s="35">
        <f>+'11.IEC-BCC Annex'!M73</f>
        <v>2</v>
      </c>
      <c r="G36" s="42">
        <f>+'11.IEC-BCC Annex'!N73</f>
        <v>2</v>
      </c>
      <c r="H36" s="35">
        <f>+'11.IEC-BCC Annex'!O73</f>
        <v>4</v>
      </c>
      <c r="I36" s="304" t="str">
        <f>+'11.IEC-BCC Annex'!P73</f>
        <v>Awareness activity</v>
      </c>
      <c r="J36" s="304"/>
      <c r="K36" s="35"/>
      <c r="L36" s="7"/>
      <c r="M36" s="7"/>
      <c r="N36" s="7"/>
      <c r="O36" s="7"/>
      <c r="P36" s="7"/>
      <c r="Q36" s="7"/>
      <c r="R36" s="7"/>
      <c r="S36" s="7"/>
      <c r="T36" s="7"/>
      <c r="U36" s="7"/>
      <c r="V36" s="7"/>
      <c r="W36" s="7"/>
      <c r="X36" s="7"/>
      <c r="Y36" s="7"/>
      <c r="Z36" s="7"/>
    </row>
    <row r="37" spans="1:26" ht="12.75" customHeight="1">
      <c r="A37" s="304" t="str">
        <f>+'11.IEC-BCC Annex'!A74</f>
        <v>11.19.3</v>
      </c>
      <c r="B37" s="304"/>
      <c r="C37" s="70" t="str">
        <f>+'11.IEC-BCC Annex'!C74</f>
        <v>Any other IEC/BCC activities (please specify)</v>
      </c>
      <c r="D37" s="304">
        <f>+'11.IEC-BCC Annex'!K74</f>
        <v>0</v>
      </c>
      <c r="E37" s="42">
        <f>+'11.IEC-BCC Annex'!L74</f>
        <v>0</v>
      </c>
      <c r="F37" s="35">
        <f>+'11.IEC-BCC Annex'!M74</f>
        <v>0</v>
      </c>
      <c r="G37" s="42">
        <f>+'11.IEC-BCC Annex'!N74</f>
        <v>0</v>
      </c>
      <c r="H37" s="35">
        <f>+'11.IEC-BCC Annex'!O74</f>
        <v>0</v>
      </c>
      <c r="I37" s="304">
        <f>+'11.IEC-BCC Annex'!P74</f>
        <v>0</v>
      </c>
      <c r="J37" s="304"/>
      <c r="K37" s="35"/>
      <c r="L37" s="7"/>
      <c r="M37" s="7"/>
      <c r="N37" s="7"/>
      <c r="O37" s="7"/>
      <c r="P37" s="7"/>
      <c r="Q37" s="7"/>
      <c r="R37" s="7"/>
      <c r="S37" s="7"/>
      <c r="T37" s="7"/>
      <c r="U37" s="7"/>
      <c r="V37" s="7"/>
      <c r="W37" s="7"/>
      <c r="X37" s="7"/>
      <c r="Y37" s="7"/>
      <c r="Z37" s="7"/>
    </row>
    <row r="38" spans="1:26" ht="12.75" customHeight="1">
      <c r="A38" s="64">
        <f>'15.PPP Annex'!A6</f>
        <v>15</v>
      </c>
      <c r="B38" s="64"/>
      <c r="C38" s="64" t="str">
        <f>'15.PPP Annex'!C6</f>
        <v>PPP</v>
      </c>
      <c r="D38" s="64"/>
      <c r="E38" s="64"/>
      <c r="F38" s="201"/>
      <c r="G38" s="64"/>
      <c r="H38" s="65">
        <f t="shared" ref="H38:H39" si="10">H39</f>
        <v>0</v>
      </c>
      <c r="I38" s="64"/>
      <c r="J38" s="64"/>
      <c r="K38" s="65">
        <f t="shared" ref="K38:K39" si="11">K39</f>
        <v>0</v>
      </c>
      <c r="L38" s="7"/>
      <c r="M38" s="7"/>
      <c r="N38" s="7"/>
      <c r="O38" s="7"/>
      <c r="P38" s="7"/>
      <c r="Q38" s="7"/>
      <c r="R38" s="7"/>
      <c r="S38" s="7"/>
      <c r="T38" s="7"/>
      <c r="U38" s="7"/>
      <c r="V38" s="7"/>
      <c r="W38" s="7"/>
      <c r="X38" s="7"/>
      <c r="Y38" s="7"/>
      <c r="Z38" s="7"/>
    </row>
    <row r="39" spans="1:26" ht="12.75" customHeight="1">
      <c r="A39" s="67">
        <f>+'15.PPP Annex'!A35</f>
        <v>15.7</v>
      </c>
      <c r="B39" s="67"/>
      <c r="C39" s="67" t="str">
        <f>+'15.PPP Annex'!C35</f>
        <v>PPP under NMHP</v>
      </c>
      <c r="D39" s="67"/>
      <c r="E39" s="67"/>
      <c r="F39" s="202"/>
      <c r="G39" s="67"/>
      <c r="H39" s="68">
        <f t="shared" si="10"/>
        <v>0</v>
      </c>
      <c r="I39" s="67"/>
      <c r="J39" s="67"/>
      <c r="K39" s="68">
        <f t="shared" si="11"/>
        <v>0</v>
      </c>
      <c r="L39" s="7"/>
      <c r="M39" s="7"/>
      <c r="N39" s="7"/>
      <c r="O39" s="7"/>
      <c r="P39" s="7"/>
      <c r="Q39" s="7"/>
      <c r="R39" s="7"/>
      <c r="S39" s="7"/>
      <c r="T39" s="7"/>
      <c r="U39" s="7"/>
      <c r="V39" s="7"/>
      <c r="W39" s="7"/>
      <c r="X39" s="7"/>
      <c r="Y39" s="7"/>
      <c r="Z39" s="7"/>
    </row>
    <row r="40" spans="1:26" ht="12.75" customHeight="1">
      <c r="A40" s="304" t="str">
        <f>+'15.PPP Annex'!A36</f>
        <v>15.7.1</v>
      </c>
      <c r="B40" s="304"/>
      <c r="C40" s="70" t="str">
        <f>+'15.PPP Annex'!C36</f>
        <v xml:space="preserve">NGO based activities </v>
      </c>
      <c r="D40" s="304">
        <f>+'15.PPP Annex'!K36</f>
        <v>0</v>
      </c>
      <c r="E40" s="42">
        <f>+'15.PPP Annex'!L36</f>
        <v>0</v>
      </c>
      <c r="F40" s="35">
        <f>+'15.PPP Annex'!M36</f>
        <v>0</v>
      </c>
      <c r="G40" s="42">
        <f>+'15.PPP Annex'!N36</f>
        <v>0</v>
      </c>
      <c r="H40" s="35">
        <f>+'15.PPP Annex'!O36</f>
        <v>0</v>
      </c>
      <c r="I40" s="304">
        <f>+'15.PPP Annex'!P36</f>
        <v>0</v>
      </c>
      <c r="J40" s="304"/>
      <c r="K40" s="35"/>
      <c r="L40" s="7"/>
      <c r="M40" s="7"/>
      <c r="N40" s="7"/>
      <c r="O40" s="7"/>
      <c r="P40" s="7"/>
      <c r="Q40" s="7"/>
      <c r="R40" s="7"/>
      <c r="S40" s="7"/>
      <c r="T40" s="7"/>
      <c r="U40" s="7"/>
      <c r="V40" s="7"/>
      <c r="W40" s="7"/>
      <c r="X40" s="7"/>
      <c r="Y40" s="7"/>
      <c r="Z40" s="7"/>
    </row>
    <row r="41" spans="1:26" ht="12.75" customHeight="1">
      <c r="A41" s="1062"/>
      <c r="B41" s="1062"/>
      <c r="C41" s="72"/>
      <c r="D41" s="1062"/>
      <c r="E41" s="7"/>
      <c r="F41" s="7"/>
      <c r="G41" s="7"/>
      <c r="H41" s="7"/>
      <c r="I41" s="1062"/>
      <c r="J41" s="1062"/>
      <c r="K41" s="7"/>
      <c r="L41" s="7"/>
      <c r="M41" s="7"/>
      <c r="N41" s="7"/>
      <c r="O41" s="7"/>
      <c r="P41" s="7"/>
      <c r="Q41" s="7"/>
      <c r="R41" s="7"/>
      <c r="S41" s="7"/>
      <c r="T41" s="7"/>
      <c r="U41" s="7"/>
      <c r="V41" s="7"/>
      <c r="W41" s="7"/>
      <c r="X41" s="7"/>
      <c r="Y41" s="7"/>
      <c r="Z41" s="7"/>
    </row>
    <row r="42" spans="1:26" ht="12.75" customHeight="1">
      <c r="A42" s="1062"/>
      <c r="B42" s="1062"/>
      <c r="C42" s="72"/>
      <c r="D42" s="1062"/>
      <c r="E42" s="7"/>
      <c r="F42" s="7"/>
      <c r="G42" s="7"/>
      <c r="H42" s="7"/>
      <c r="I42" s="1062"/>
      <c r="J42" s="1062"/>
      <c r="K42" s="7"/>
      <c r="L42" s="7"/>
      <c r="M42" s="7"/>
      <c r="N42" s="7"/>
      <c r="O42" s="7"/>
      <c r="P42" s="7"/>
      <c r="Q42" s="7"/>
      <c r="R42" s="7"/>
      <c r="S42" s="7"/>
      <c r="T42" s="7"/>
      <c r="U42" s="7"/>
      <c r="V42" s="7"/>
      <c r="W42" s="7"/>
      <c r="X42" s="7"/>
      <c r="Y42" s="7"/>
      <c r="Z42" s="7"/>
    </row>
    <row r="43" spans="1:26" ht="12.75" customHeight="1">
      <c r="A43" s="1062"/>
      <c r="B43" s="1062"/>
      <c r="C43" s="72"/>
      <c r="D43" s="1062"/>
      <c r="E43" s="7"/>
      <c r="F43" s="7"/>
      <c r="G43" s="7"/>
      <c r="H43" s="7"/>
      <c r="I43" s="1062"/>
      <c r="J43" s="1062"/>
      <c r="K43" s="7"/>
      <c r="L43" s="7"/>
      <c r="M43" s="7"/>
      <c r="N43" s="7"/>
      <c r="O43" s="7"/>
      <c r="P43" s="7"/>
      <c r="Q43" s="7"/>
      <c r="R43" s="7"/>
      <c r="S43" s="7"/>
      <c r="T43" s="7"/>
      <c r="U43" s="7"/>
      <c r="V43" s="7"/>
      <c r="W43" s="7"/>
      <c r="X43" s="7"/>
      <c r="Y43" s="7"/>
      <c r="Z43" s="7"/>
    </row>
    <row r="44" spans="1:26" ht="12.75" customHeight="1">
      <c r="A44" s="1062"/>
      <c r="B44" s="1062"/>
      <c r="C44" s="72"/>
      <c r="D44" s="1062"/>
      <c r="E44" s="7"/>
      <c r="F44" s="7"/>
      <c r="G44" s="7"/>
      <c r="H44" s="7"/>
      <c r="I44" s="1062"/>
      <c r="J44" s="1062"/>
      <c r="K44" s="7"/>
      <c r="L44" s="7"/>
      <c r="M44" s="7"/>
      <c r="N44" s="7"/>
      <c r="O44" s="7"/>
      <c r="P44" s="7"/>
      <c r="Q44" s="7"/>
      <c r="R44" s="7"/>
      <c r="S44" s="7"/>
      <c r="T44" s="7"/>
      <c r="U44" s="7"/>
      <c r="V44" s="7"/>
      <c r="W44" s="7"/>
      <c r="X44" s="7"/>
      <c r="Y44" s="7"/>
      <c r="Z44" s="7"/>
    </row>
    <row r="45" spans="1:26" ht="12.75" customHeight="1">
      <c r="A45" s="1062"/>
      <c r="B45" s="1062"/>
      <c r="C45" s="72"/>
      <c r="D45" s="1062"/>
      <c r="E45" s="7"/>
      <c r="F45" s="7"/>
      <c r="G45" s="7"/>
      <c r="H45" s="7"/>
      <c r="I45" s="1062"/>
      <c r="J45" s="1062"/>
      <c r="K45" s="7"/>
      <c r="L45" s="7"/>
      <c r="M45" s="7"/>
      <c r="N45" s="7"/>
      <c r="O45" s="7"/>
      <c r="P45" s="7"/>
      <c r="Q45" s="7"/>
      <c r="R45" s="7"/>
      <c r="S45" s="7"/>
      <c r="T45" s="7"/>
      <c r="U45" s="7"/>
      <c r="V45" s="7"/>
      <c r="W45" s="7"/>
      <c r="X45" s="7"/>
      <c r="Y45" s="7"/>
      <c r="Z45" s="7"/>
    </row>
    <row r="46" spans="1:26" ht="12.75" customHeight="1">
      <c r="A46" s="1062"/>
      <c r="B46" s="1062"/>
      <c r="C46" s="72"/>
      <c r="D46" s="1062"/>
      <c r="E46" s="7"/>
      <c r="F46" s="7"/>
      <c r="G46" s="7"/>
      <c r="H46" s="7"/>
      <c r="I46" s="1062"/>
      <c r="J46" s="1062"/>
      <c r="K46" s="7"/>
      <c r="L46" s="7"/>
      <c r="M46" s="7"/>
      <c r="N46" s="7"/>
      <c r="O46" s="7"/>
      <c r="P46" s="7"/>
      <c r="Q46" s="7"/>
      <c r="R46" s="7"/>
      <c r="S46" s="7"/>
      <c r="T46" s="7"/>
      <c r="U46" s="7"/>
      <c r="V46" s="7"/>
      <c r="W46" s="7"/>
      <c r="X46" s="7"/>
      <c r="Y46" s="7"/>
      <c r="Z46" s="7"/>
    </row>
    <row r="47" spans="1:26" ht="12.75" customHeight="1">
      <c r="A47" s="1062"/>
      <c r="B47" s="1062"/>
      <c r="C47" s="72"/>
      <c r="D47" s="1062"/>
      <c r="E47" s="7"/>
      <c r="F47" s="7"/>
      <c r="G47" s="7"/>
      <c r="H47" s="7"/>
      <c r="I47" s="1062"/>
      <c r="J47" s="1062"/>
      <c r="K47" s="7"/>
      <c r="L47" s="7"/>
      <c r="M47" s="7"/>
      <c r="N47" s="7"/>
      <c r="O47" s="7"/>
      <c r="P47" s="7"/>
      <c r="Q47" s="7"/>
      <c r="R47" s="7"/>
      <c r="S47" s="7"/>
      <c r="T47" s="7"/>
      <c r="U47" s="7"/>
      <c r="V47" s="7"/>
      <c r="W47" s="7"/>
      <c r="X47" s="7"/>
      <c r="Y47" s="7"/>
      <c r="Z47" s="7"/>
    </row>
    <row r="48" spans="1:26" ht="12.75" customHeight="1">
      <c r="A48" s="1062"/>
      <c r="B48" s="1062"/>
      <c r="C48" s="72"/>
      <c r="D48" s="1062"/>
      <c r="E48" s="7"/>
      <c r="F48" s="7"/>
      <c r="G48" s="7"/>
      <c r="H48" s="7"/>
      <c r="I48" s="1062"/>
      <c r="J48" s="1062"/>
      <c r="K48" s="7"/>
      <c r="L48" s="7"/>
      <c r="M48" s="7"/>
      <c r="N48" s="7"/>
      <c r="O48" s="7"/>
      <c r="P48" s="7"/>
      <c r="Q48" s="7"/>
      <c r="R48" s="7"/>
      <c r="S48" s="7"/>
      <c r="T48" s="7"/>
      <c r="U48" s="7"/>
      <c r="V48" s="7"/>
      <c r="W48" s="7"/>
      <c r="X48" s="7"/>
      <c r="Y48" s="7"/>
      <c r="Z48" s="7"/>
    </row>
    <row r="49" spans="1:26" ht="12.75" customHeight="1">
      <c r="A49" s="1062"/>
      <c r="B49" s="1062"/>
      <c r="C49" s="72"/>
      <c r="D49" s="1062"/>
      <c r="E49" s="7"/>
      <c r="F49" s="7"/>
      <c r="G49" s="7"/>
      <c r="H49" s="7"/>
      <c r="I49" s="1062"/>
      <c r="J49" s="1062"/>
      <c r="K49" s="7"/>
      <c r="L49" s="7"/>
      <c r="M49" s="7"/>
      <c r="N49" s="7"/>
      <c r="O49" s="7"/>
      <c r="P49" s="7"/>
      <c r="Q49" s="7"/>
      <c r="R49" s="7"/>
      <c r="S49" s="7"/>
      <c r="T49" s="7"/>
      <c r="U49" s="7"/>
      <c r="V49" s="7"/>
      <c r="W49" s="7"/>
      <c r="X49" s="7"/>
      <c r="Y49" s="7"/>
      <c r="Z49" s="7"/>
    </row>
    <row r="50" spans="1:26" ht="12.75" customHeight="1">
      <c r="A50" s="1062"/>
      <c r="B50" s="1062"/>
      <c r="C50" s="72"/>
      <c r="D50" s="1062"/>
      <c r="E50" s="7"/>
      <c r="F50" s="7"/>
      <c r="G50" s="7"/>
      <c r="H50" s="7"/>
      <c r="I50" s="1062"/>
      <c r="J50" s="1062"/>
      <c r="K50" s="7"/>
      <c r="L50" s="7"/>
      <c r="M50" s="7"/>
      <c r="N50" s="7"/>
      <c r="O50" s="7"/>
      <c r="P50" s="7"/>
      <c r="Q50" s="7"/>
      <c r="R50" s="7"/>
      <c r="S50" s="7"/>
      <c r="T50" s="7"/>
      <c r="U50" s="7"/>
      <c r="V50" s="7"/>
      <c r="W50" s="7"/>
      <c r="X50" s="7"/>
      <c r="Y50" s="7"/>
      <c r="Z50" s="7"/>
    </row>
    <row r="51" spans="1:26" ht="12.75" customHeight="1">
      <c r="A51" s="1062"/>
      <c r="B51" s="1062"/>
      <c r="C51" s="72"/>
      <c r="D51" s="1062"/>
      <c r="E51" s="7"/>
      <c r="F51" s="7"/>
      <c r="G51" s="7"/>
      <c r="H51" s="7"/>
      <c r="I51" s="1062"/>
      <c r="J51" s="1062"/>
      <c r="K51" s="7"/>
      <c r="L51" s="7"/>
      <c r="M51" s="7"/>
      <c r="N51" s="7"/>
      <c r="O51" s="7"/>
      <c r="P51" s="7"/>
      <c r="Q51" s="7"/>
      <c r="R51" s="7"/>
      <c r="S51" s="7"/>
      <c r="T51" s="7"/>
      <c r="U51" s="7"/>
      <c r="V51" s="7"/>
      <c r="W51" s="7"/>
      <c r="X51" s="7"/>
      <c r="Y51" s="7"/>
      <c r="Z51" s="7"/>
    </row>
    <row r="52" spans="1:26" ht="12.75" customHeight="1">
      <c r="A52" s="1062"/>
      <c r="B52" s="1062"/>
      <c r="C52" s="72"/>
      <c r="D52" s="1062"/>
      <c r="E52" s="7"/>
      <c r="F52" s="7"/>
      <c r="G52" s="7"/>
      <c r="H52" s="7"/>
      <c r="I52" s="1062"/>
      <c r="J52" s="1062"/>
      <c r="K52" s="7"/>
      <c r="L52" s="7"/>
      <c r="M52" s="7"/>
      <c r="N52" s="7"/>
      <c r="O52" s="7"/>
      <c r="P52" s="7"/>
      <c r="Q52" s="7"/>
      <c r="R52" s="7"/>
      <c r="S52" s="7"/>
      <c r="T52" s="7"/>
      <c r="U52" s="7"/>
      <c r="V52" s="7"/>
      <c r="W52" s="7"/>
      <c r="X52" s="7"/>
      <c r="Y52" s="7"/>
      <c r="Z52" s="7"/>
    </row>
    <row r="53" spans="1:26" ht="12.75" customHeight="1">
      <c r="A53" s="1062"/>
      <c r="B53" s="1062"/>
      <c r="C53" s="72"/>
      <c r="D53" s="1062"/>
      <c r="E53" s="7"/>
      <c r="F53" s="7"/>
      <c r="G53" s="7"/>
      <c r="H53" s="7"/>
      <c r="I53" s="1062"/>
      <c r="J53" s="1062"/>
      <c r="K53" s="7"/>
      <c r="L53" s="7"/>
      <c r="M53" s="7"/>
      <c r="N53" s="7"/>
      <c r="O53" s="7"/>
      <c r="P53" s="7"/>
      <c r="Q53" s="7"/>
      <c r="R53" s="7"/>
      <c r="S53" s="7"/>
      <c r="T53" s="7"/>
      <c r="U53" s="7"/>
      <c r="V53" s="7"/>
      <c r="W53" s="7"/>
      <c r="X53" s="7"/>
      <c r="Y53" s="7"/>
      <c r="Z53" s="7"/>
    </row>
    <row r="54" spans="1:26" ht="12.75" customHeight="1">
      <c r="A54" s="1062"/>
      <c r="B54" s="1062"/>
      <c r="C54" s="72"/>
      <c r="D54" s="1062"/>
      <c r="E54" s="7"/>
      <c r="F54" s="7"/>
      <c r="G54" s="7"/>
      <c r="H54" s="7"/>
      <c r="I54" s="1062"/>
      <c r="J54" s="1062"/>
      <c r="K54" s="7"/>
      <c r="L54" s="7"/>
      <c r="M54" s="7"/>
      <c r="N54" s="7"/>
      <c r="O54" s="7"/>
      <c r="P54" s="7"/>
      <c r="Q54" s="7"/>
      <c r="R54" s="7"/>
      <c r="S54" s="7"/>
      <c r="T54" s="7"/>
      <c r="U54" s="7"/>
      <c r="V54" s="7"/>
      <c r="W54" s="7"/>
      <c r="X54" s="7"/>
      <c r="Y54" s="7"/>
      <c r="Z54" s="7"/>
    </row>
    <row r="55" spans="1:26" ht="12.75" customHeight="1">
      <c r="A55" s="1062"/>
      <c r="B55" s="1062"/>
      <c r="C55" s="72"/>
      <c r="D55" s="1062"/>
      <c r="E55" s="7"/>
      <c r="F55" s="7"/>
      <c r="G55" s="7"/>
      <c r="H55" s="7"/>
      <c r="I55" s="1062"/>
      <c r="J55" s="1062"/>
      <c r="K55" s="7"/>
      <c r="L55" s="7"/>
      <c r="M55" s="7"/>
      <c r="N55" s="7"/>
      <c r="O55" s="7"/>
      <c r="P55" s="7"/>
      <c r="Q55" s="7"/>
      <c r="R55" s="7"/>
      <c r="S55" s="7"/>
      <c r="T55" s="7"/>
      <c r="U55" s="7"/>
      <c r="V55" s="7"/>
      <c r="W55" s="7"/>
      <c r="X55" s="7"/>
      <c r="Y55" s="7"/>
      <c r="Z55" s="7"/>
    </row>
    <row r="56" spans="1:26" ht="12.75" customHeight="1">
      <c r="A56" s="1062"/>
      <c r="B56" s="1062"/>
      <c r="C56" s="72"/>
      <c r="D56" s="1062"/>
      <c r="E56" s="7"/>
      <c r="F56" s="7"/>
      <c r="G56" s="7"/>
      <c r="H56" s="7"/>
      <c r="I56" s="1062"/>
      <c r="J56" s="1062"/>
      <c r="K56" s="7"/>
      <c r="L56" s="7"/>
      <c r="M56" s="7"/>
      <c r="N56" s="7"/>
      <c r="O56" s="7"/>
      <c r="P56" s="7"/>
      <c r="Q56" s="7"/>
      <c r="R56" s="7"/>
      <c r="S56" s="7"/>
      <c r="T56" s="7"/>
      <c r="U56" s="7"/>
      <c r="V56" s="7"/>
      <c r="W56" s="7"/>
      <c r="X56" s="7"/>
      <c r="Y56" s="7"/>
      <c r="Z56" s="7"/>
    </row>
    <row r="57" spans="1:26" ht="12.75" customHeight="1">
      <c r="A57" s="1062"/>
      <c r="B57" s="1062"/>
      <c r="C57" s="72"/>
      <c r="D57" s="1062"/>
      <c r="E57" s="7"/>
      <c r="F57" s="7"/>
      <c r="G57" s="7"/>
      <c r="H57" s="7"/>
      <c r="I57" s="1062"/>
      <c r="J57" s="1062"/>
      <c r="K57" s="7"/>
      <c r="L57" s="7"/>
      <c r="M57" s="7"/>
      <c r="N57" s="7"/>
      <c r="O57" s="7"/>
      <c r="P57" s="7"/>
      <c r="Q57" s="7"/>
      <c r="R57" s="7"/>
      <c r="S57" s="7"/>
      <c r="T57" s="7"/>
      <c r="U57" s="7"/>
      <c r="V57" s="7"/>
      <c r="W57" s="7"/>
      <c r="X57" s="7"/>
      <c r="Y57" s="7"/>
      <c r="Z57" s="7"/>
    </row>
    <row r="58" spans="1:26" ht="12.75" customHeight="1">
      <c r="A58" s="1062"/>
      <c r="B58" s="1062"/>
      <c r="C58" s="72"/>
      <c r="D58" s="1062"/>
      <c r="E58" s="7"/>
      <c r="F58" s="7"/>
      <c r="G58" s="7"/>
      <c r="H58" s="7"/>
      <c r="I58" s="1062"/>
      <c r="J58" s="1062"/>
      <c r="K58" s="7"/>
      <c r="L58" s="7"/>
      <c r="M58" s="7"/>
      <c r="N58" s="7"/>
      <c r="O58" s="7"/>
      <c r="P58" s="7"/>
      <c r="Q58" s="7"/>
      <c r="R58" s="7"/>
      <c r="S58" s="7"/>
      <c r="T58" s="7"/>
      <c r="U58" s="7"/>
      <c r="V58" s="7"/>
      <c r="W58" s="7"/>
      <c r="X58" s="7"/>
      <c r="Y58" s="7"/>
      <c r="Z58" s="7"/>
    </row>
    <row r="59" spans="1:26" ht="12.75" customHeight="1">
      <c r="A59" s="1062"/>
      <c r="B59" s="1062"/>
      <c r="C59" s="72"/>
      <c r="D59" s="1062"/>
      <c r="E59" s="7"/>
      <c r="F59" s="7"/>
      <c r="G59" s="7"/>
      <c r="H59" s="7"/>
      <c r="I59" s="1062"/>
      <c r="J59" s="1062"/>
      <c r="K59" s="7"/>
      <c r="L59" s="7"/>
      <c r="M59" s="7"/>
      <c r="N59" s="7"/>
      <c r="O59" s="7"/>
      <c r="P59" s="7"/>
      <c r="Q59" s="7"/>
      <c r="R59" s="7"/>
      <c r="S59" s="7"/>
      <c r="T59" s="7"/>
      <c r="U59" s="7"/>
      <c r="V59" s="7"/>
      <c r="W59" s="7"/>
      <c r="X59" s="7"/>
      <c r="Y59" s="7"/>
      <c r="Z59" s="7"/>
    </row>
    <row r="60" spans="1:26" ht="12.75" customHeight="1">
      <c r="A60" s="1062"/>
      <c r="B60" s="1062"/>
      <c r="C60" s="72"/>
      <c r="D60" s="1062"/>
      <c r="E60" s="7"/>
      <c r="F60" s="7"/>
      <c r="G60" s="7"/>
      <c r="H60" s="7"/>
      <c r="I60" s="1062"/>
      <c r="J60" s="1062"/>
      <c r="K60" s="7"/>
      <c r="L60" s="7"/>
      <c r="M60" s="7"/>
      <c r="N60" s="7"/>
      <c r="O60" s="7"/>
      <c r="P60" s="7"/>
      <c r="Q60" s="7"/>
      <c r="R60" s="7"/>
      <c r="S60" s="7"/>
      <c r="T60" s="7"/>
      <c r="U60" s="7"/>
      <c r="V60" s="7"/>
      <c r="W60" s="7"/>
      <c r="X60" s="7"/>
      <c r="Y60" s="7"/>
      <c r="Z60" s="7"/>
    </row>
    <row r="61" spans="1:26" ht="12.75" customHeight="1">
      <c r="A61" s="1062"/>
      <c r="B61" s="1062"/>
      <c r="C61" s="72"/>
      <c r="D61" s="1062"/>
      <c r="E61" s="7"/>
      <c r="F61" s="7"/>
      <c r="G61" s="7"/>
      <c r="H61" s="7"/>
      <c r="I61" s="1062"/>
      <c r="J61" s="1062"/>
      <c r="K61" s="7"/>
      <c r="L61" s="7"/>
      <c r="M61" s="7"/>
      <c r="N61" s="7"/>
      <c r="O61" s="7"/>
      <c r="P61" s="7"/>
      <c r="Q61" s="7"/>
      <c r="R61" s="7"/>
      <c r="S61" s="7"/>
      <c r="T61" s="7"/>
      <c r="U61" s="7"/>
      <c r="V61" s="7"/>
      <c r="W61" s="7"/>
      <c r="X61" s="7"/>
      <c r="Y61" s="7"/>
      <c r="Z61" s="7"/>
    </row>
    <row r="62" spans="1:26" ht="12.75" customHeight="1">
      <c r="A62" s="1062"/>
      <c r="B62" s="1062"/>
      <c r="C62" s="72"/>
      <c r="D62" s="1062"/>
      <c r="E62" s="7"/>
      <c r="F62" s="7"/>
      <c r="G62" s="7"/>
      <c r="H62" s="7"/>
      <c r="I62" s="1062"/>
      <c r="J62" s="1062"/>
      <c r="K62" s="7"/>
      <c r="L62" s="7"/>
      <c r="M62" s="7"/>
      <c r="N62" s="7"/>
      <c r="O62" s="7"/>
      <c r="P62" s="7"/>
      <c r="Q62" s="7"/>
      <c r="R62" s="7"/>
      <c r="S62" s="7"/>
      <c r="T62" s="7"/>
      <c r="U62" s="7"/>
      <c r="V62" s="7"/>
      <c r="W62" s="7"/>
      <c r="X62" s="7"/>
      <c r="Y62" s="7"/>
      <c r="Z62" s="7"/>
    </row>
    <row r="63" spans="1:26" ht="12.75" customHeight="1">
      <c r="A63" s="1062"/>
      <c r="B63" s="1062"/>
      <c r="C63" s="72"/>
      <c r="D63" s="1062"/>
      <c r="E63" s="7"/>
      <c r="F63" s="7"/>
      <c r="G63" s="7"/>
      <c r="H63" s="7"/>
      <c r="I63" s="1062"/>
      <c r="J63" s="1062"/>
      <c r="K63" s="7"/>
      <c r="L63" s="7"/>
      <c r="M63" s="7"/>
      <c r="N63" s="7"/>
      <c r="O63" s="7"/>
      <c r="P63" s="7"/>
      <c r="Q63" s="7"/>
      <c r="R63" s="7"/>
      <c r="S63" s="7"/>
      <c r="T63" s="7"/>
      <c r="U63" s="7"/>
      <c r="V63" s="7"/>
      <c r="W63" s="7"/>
      <c r="X63" s="7"/>
      <c r="Y63" s="7"/>
      <c r="Z63" s="7"/>
    </row>
    <row r="64" spans="1:26" ht="12.75" customHeight="1">
      <c r="A64" s="1062"/>
      <c r="B64" s="1062"/>
      <c r="C64" s="72"/>
      <c r="D64" s="1062"/>
      <c r="E64" s="7"/>
      <c r="F64" s="7"/>
      <c r="G64" s="7"/>
      <c r="H64" s="7"/>
      <c r="I64" s="1062"/>
      <c r="J64" s="1062"/>
      <c r="K64" s="7"/>
      <c r="L64" s="7"/>
      <c r="M64" s="7"/>
      <c r="N64" s="7"/>
      <c r="O64" s="7"/>
      <c r="P64" s="7"/>
      <c r="Q64" s="7"/>
      <c r="R64" s="7"/>
      <c r="S64" s="7"/>
      <c r="T64" s="7"/>
      <c r="U64" s="7"/>
      <c r="V64" s="7"/>
      <c r="W64" s="7"/>
      <c r="X64" s="7"/>
      <c r="Y64" s="7"/>
      <c r="Z64" s="7"/>
    </row>
    <row r="65" spans="1:26" ht="12.75" customHeight="1">
      <c r="A65" s="1062"/>
      <c r="B65" s="1062"/>
      <c r="C65" s="72"/>
      <c r="D65" s="1062"/>
      <c r="E65" s="7"/>
      <c r="F65" s="7"/>
      <c r="G65" s="7"/>
      <c r="H65" s="7"/>
      <c r="I65" s="1062"/>
      <c r="J65" s="1062"/>
      <c r="K65" s="7"/>
      <c r="L65" s="7"/>
      <c r="M65" s="7"/>
      <c r="N65" s="7"/>
      <c r="O65" s="7"/>
      <c r="P65" s="7"/>
      <c r="Q65" s="7"/>
      <c r="R65" s="7"/>
      <c r="S65" s="7"/>
      <c r="T65" s="7"/>
      <c r="U65" s="7"/>
      <c r="V65" s="7"/>
      <c r="W65" s="7"/>
      <c r="X65" s="7"/>
      <c r="Y65" s="7"/>
      <c r="Z65" s="7"/>
    </row>
    <row r="66" spans="1:26" ht="12.75" customHeight="1">
      <c r="A66" s="1062"/>
      <c r="B66" s="1062"/>
      <c r="C66" s="72"/>
      <c r="D66" s="1062"/>
      <c r="E66" s="7"/>
      <c r="F66" s="7"/>
      <c r="G66" s="7"/>
      <c r="H66" s="7"/>
      <c r="I66" s="1062"/>
      <c r="J66" s="1062"/>
      <c r="K66" s="7"/>
      <c r="L66" s="7"/>
      <c r="M66" s="7"/>
      <c r="N66" s="7"/>
      <c r="O66" s="7"/>
      <c r="P66" s="7"/>
      <c r="Q66" s="7"/>
      <c r="R66" s="7"/>
      <c r="S66" s="7"/>
      <c r="T66" s="7"/>
      <c r="U66" s="7"/>
      <c r="V66" s="7"/>
      <c r="W66" s="7"/>
      <c r="X66" s="7"/>
      <c r="Y66" s="7"/>
      <c r="Z66" s="7"/>
    </row>
    <row r="67" spans="1:26" ht="12.75" customHeight="1">
      <c r="A67" s="1062"/>
      <c r="B67" s="1062"/>
      <c r="C67" s="72"/>
      <c r="D67" s="1062"/>
      <c r="E67" s="7"/>
      <c r="F67" s="7"/>
      <c r="G67" s="7"/>
      <c r="H67" s="7"/>
      <c r="I67" s="1062"/>
      <c r="J67" s="1062"/>
      <c r="K67" s="7"/>
      <c r="L67" s="7"/>
      <c r="M67" s="7"/>
      <c r="N67" s="7"/>
      <c r="O67" s="7"/>
      <c r="P67" s="7"/>
      <c r="Q67" s="7"/>
      <c r="R67" s="7"/>
      <c r="S67" s="7"/>
      <c r="T67" s="7"/>
      <c r="U67" s="7"/>
      <c r="V67" s="7"/>
      <c r="W67" s="7"/>
      <c r="X67" s="7"/>
      <c r="Y67" s="7"/>
      <c r="Z67" s="7"/>
    </row>
    <row r="68" spans="1:26" ht="12.75" customHeight="1">
      <c r="A68" s="1062"/>
      <c r="B68" s="1062"/>
      <c r="C68" s="72"/>
      <c r="D68" s="1062"/>
      <c r="E68" s="7"/>
      <c r="F68" s="7"/>
      <c r="G68" s="7"/>
      <c r="H68" s="7"/>
      <c r="I68" s="1062"/>
      <c r="J68" s="1062"/>
      <c r="K68" s="7"/>
      <c r="L68" s="7"/>
      <c r="M68" s="7"/>
      <c r="N68" s="7"/>
      <c r="O68" s="7"/>
      <c r="P68" s="7"/>
      <c r="Q68" s="7"/>
      <c r="R68" s="7"/>
      <c r="S68" s="7"/>
      <c r="T68" s="7"/>
      <c r="U68" s="7"/>
      <c r="V68" s="7"/>
      <c r="W68" s="7"/>
      <c r="X68" s="7"/>
      <c r="Y68" s="7"/>
      <c r="Z68" s="7"/>
    </row>
    <row r="69" spans="1:26" ht="12.75" customHeight="1">
      <c r="A69" s="1062"/>
      <c r="B69" s="1062"/>
      <c r="C69" s="72"/>
      <c r="D69" s="1062"/>
      <c r="E69" s="7"/>
      <c r="F69" s="7"/>
      <c r="G69" s="7"/>
      <c r="H69" s="7"/>
      <c r="I69" s="1062"/>
      <c r="J69" s="1062"/>
      <c r="K69" s="7"/>
      <c r="L69" s="7"/>
      <c r="M69" s="7"/>
      <c r="N69" s="7"/>
      <c r="O69" s="7"/>
      <c r="P69" s="7"/>
      <c r="Q69" s="7"/>
      <c r="R69" s="7"/>
      <c r="S69" s="7"/>
      <c r="T69" s="7"/>
      <c r="U69" s="7"/>
      <c r="V69" s="7"/>
      <c r="W69" s="7"/>
      <c r="X69" s="7"/>
      <c r="Y69" s="7"/>
      <c r="Z69" s="7"/>
    </row>
    <row r="70" spans="1:26" ht="12.75" customHeight="1">
      <c r="A70" s="1062"/>
      <c r="B70" s="1062"/>
      <c r="C70" s="72"/>
      <c r="D70" s="1062"/>
      <c r="E70" s="7"/>
      <c r="F70" s="7"/>
      <c r="G70" s="7"/>
      <c r="H70" s="7"/>
      <c r="I70" s="1062"/>
      <c r="J70" s="1062"/>
      <c r="K70" s="7"/>
      <c r="L70" s="7"/>
      <c r="M70" s="7"/>
      <c r="N70" s="7"/>
      <c r="O70" s="7"/>
      <c r="P70" s="7"/>
      <c r="Q70" s="7"/>
      <c r="R70" s="7"/>
      <c r="S70" s="7"/>
      <c r="T70" s="7"/>
      <c r="U70" s="7"/>
      <c r="V70" s="7"/>
      <c r="W70" s="7"/>
      <c r="X70" s="7"/>
      <c r="Y70" s="7"/>
      <c r="Z70" s="7"/>
    </row>
    <row r="71" spans="1:26" ht="12.75" customHeight="1">
      <c r="A71" s="1062"/>
      <c r="B71" s="1062"/>
      <c r="C71" s="72"/>
      <c r="D71" s="1062"/>
      <c r="E71" s="7"/>
      <c r="F71" s="7"/>
      <c r="G71" s="7"/>
      <c r="H71" s="7"/>
      <c r="I71" s="1062"/>
      <c r="J71" s="1062"/>
      <c r="K71" s="7"/>
      <c r="L71" s="7"/>
      <c r="M71" s="7"/>
      <c r="N71" s="7"/>
      <c r="O71" s="7"/>
      <c r="P71" s="7"/>
      <c r="Q71" s="7"/>
      <c r="R71" s="7"/>
      <c r="S71" s="7"/>
      <c r="T71" s="7"/>
      <c r="U71" s="7"/>
      <c r="V71" s="7"/>
      <c r="W71" s="7"/>
      <c r="X71" s="7"/>
      <c r="Y71" s="7"/>
      <c r="Z71" s="7"/>
    </row>
    <row r="72" spans="1:26" ht="12.75" customHeight="1">
      <c r="A72" s="1062"/>
      <c r="B72" s="1062"/>
      <c r="C72" s="72"/>
      <c r="D72" s="1062"/>
      <c r="E72" s="7"/>
      <c r="F72" s="7"/>
      <c r="G72" s="7"/>
      <c r="H72" s="7"/>
      <c r="I72" s="1062"/>
      <c r="J72" s="1062"/>
      <c r="K72" s="7"/>
      <c r="L72" s="7"/>
      <c r="M72" s="7"/>
      <c r="N72" s="7"/>
      <c r="O72" s="7"/>
      <c r="P72" s="7"/>
      <c r="Q72" s="7"/>
      <c r="R72" s="7"/>
      <c r="S72" s="7"/>
      <c r="T72" s="7"/>
      <c r="U72" s="7"/>
      <c r="V72" s="7"/>
      <c r="W72" s="7"/>
      <c r="X72" s="7"/>
      <c r="Y72" s="7"/>
      <c r="Z72" s="7"/>
    </row>
    <row r="73" spans="1:26" ht="12.75" customHeight="1">
      <c r="A73" s="1062"/>
      <c r="B73" s="1062"/>
      <c r="C73" s="72"/>
      <c r="D73" s="1062"/>
      <c r="E73" s="7"/>
      <c r="F73" s="7"/>
      <c r="G73" s="7"/>
      <c r="H73" s="7"/>
      <c r="I73" s="1062"/>
      <c r="J73" s="1062"/>
      <c r="K73" s="7"/>
      <c r="L73" s="7"/>
      <c r="M73" s="7"/>
      <c r="N73" s="7"/>
      <c r="O73" s="7"/>
      <c r="P73" s="7"/>
      <c r="Q73" s="7"/>
      <c r="R73" s="7"/>
      <c r="S73" s="7"/>
      <c r="T73" s="7"/>
      <c r="U73" s="7"/>
      <c r="V73" s="7"/>
      <c r="W73" s="7"/>
      <c r="X73" s="7"/>
      <c r="Y73" s="7"/>
      <c r="Z73" s="7"/>
    </row>
    <row r="74" spans="1:26" ht="12.75" customHeight="1">
      <c r="A74" s="1062"/>
      <c r="B74" s="1062"/>
      <c r="C74" s="72"/>
      <c r="D74" s="1062"/>
      <c r="E74" s="7"/>
      <c r="F74" s="7"/>
      <c r="G74" s="7"/>
      <c r="H74" s="7"/>
      <c r="I74" s="1062"/>
      <c r="J74" s="1062"/>
      <c r="K74" s="7"/>
      <c r="L74" s="7"/>
      <c r="M74" s="7"/>
      <c r="N74" s="7"/>
      <c r="O74" s="7"/>
      <c r="P74" s="7"/>
      <c r="Q74" s="7"/>
      <c r="R74" s="7"/>
      <c r="S74" s="7"/>
      <c r="T74" s="7"/>
      <c r="U74" s="7"/>
      <c r="V74" s="7"/>
      <c r="W74" s="7"/>
      <c r="X74" s="7"/>
      <c r="Y74" s="7"/>
      <c r="Z74" s="7"/>
    </row>
    <row r="75" spans="1:26" ht="12.75" customHeight="1">
      <c r="A75" s="1062"/>
      <c r="B75" s="1062"/>
      <c r="C75" s="72"/>
      <c r="D75" s="1062"/>
      <c r="E75" s="7"/>
      <c r="F75" s="7"/>
      <c r="G75" s="7"/>
      <c r="H75" s="7"/>
      <c r="I75" s="1062"/>
      <c r="J75" s="1062"/>
      <c r="K75" s="7"/>
      <c r="L75" s="7"/>
      <c r="M75" s="7"/>
      <c r="N75" s="7"/>
      <c r="O75" s="7"/>
      <c r="P75" s="7"/>
      <c r="Q75" s="7"/>
      <c r="R75" s="7"/>
      <c r="S75" s="7"/>
      <c r="T75" s="7"/>
      <c r="U75" s="7"/>
      <c r="V75" s="7"/>
      <c r="W75" s="7"/>
      <c r="X75" s="7"/>
      <c r="Y75" s="7"/>
      <c r="Z75" s="7"/>
    </row>
    <row r="76" spans="1:26" ht="12.75" customHeight="1">
      <c r="A76" s="1062"/>
      <c r="B76" s="1062"/>
      <c r="C76" s="72"/>
      <c r="D76" s="1062"/>
      <c r="E76" s="7"/>
      <c r="F76" s="7"/>
      <c r="G76" s="7"/>
      <c r="H76" s="7"/>
      <c r="I76" s="1062"/>
      <c r="J76" s="1062"/>
      <c r="K76" s="7"/>
      <c r="L76" s="7"/>
      <c r="M76" s="7"/>
      <c r="N76" s="7"/>
      <c r="O76" s="7"/>
      <c r="P76" s="7"/>
      <c r="Q76" s="7"/>
      <c r="R76" s="7"/>
      <c r="S76" s="7"/>
      <c r="T76" s="7"/>
      <c r="U76" s="7"/>
      <c r="V76" s="7"/>
      <c r="W76" s="7"/>
      <c r="X76" s="7"/>
      <c r="Y76" s="7"/>
      <c r="Z76" s="7"/>
    </row>
    <row r="77" spans="1:26" ht="12.75" customHeight="1">
      <c r="A77" s="1062"/>
      <c r="B77" s="1062"/>
      <c r="C77" s="72"/>
      <c r="D77" s="1062"/>
      <c r="E77" s="7"/>
      <c r="F77" s="7"/>
      <c r="G77" s="7"/>
      <c r="H77" s="7"/>
      <c r="I77" s="1062"/>
      <c r="J77" s="1062"/>
      <c r="K77" s="7"/>
      <c r="L77" s="7"/>
      <c r="M77" s="7"/>
      <c r="N77" s="7"/>
      <c r="O77" s="7"/>
      <c r="P77" s="7"/>
      <c r="Q77" s="7"/>
      <c r="R77" s="7"/>
      <c r="S77" s="7"/>
      <c r="T77" s="7"/>
      <c r="U77" s="7"/>
      <c r="V77" s="7"/>
      <c r="W77" s="7"/>
      <c r="X77" s="7"/>
      <c r="Y77" s="7"/>
      <c r="Z77" s="7"/>
    </row>
    <row r="78" spans="1:26" ht="12.75" customHeight="1">
      <c r="A78" s="1062"/>
      <c r="B78" s="1062"/>
      <c r="C78" s="72"/>
      <c r="D78" s="1062"/>
      <c r="E78" s="7"/>
      <c r="F78" s="7"/>
      <c r="G78" s="7"/>
      <c r="H78" s="7"/>
      <c r="I78" s="1062"/>
      <c r="J78" s="1062"/>
      <c r="K78" s="7"/>
      <c r="L78" s="7"/>
      <c r="M78" s="7"/>
      <c r="N78" s="7"/>
      <c r="O78" s="7"/>
      <c r="P78" s="7"/>
      <c r="Q78" s="7"/>
      <c r="R78" s="7"/>
      <c r="S78" s="7"/>
      <c r="T78" s="7"/>
      <c r="U78" s="7"/>
      <c r="V78" s="7"/>
      <c r="W78" s="7"/>
      <c r="X78" s="7"/>
      <c r="Y78" s="7"/>
      <c r="Z78" s="7"/>
    </row>
    <row r="79" spans="1:26" ht="12.75" customHeight="1">
      <c r="A79" s="1062"/>
      <c r="B79" s="1062"/>
      <c r="C79" s="72"/>
      <c r="D79" s="1062"/>
      <c r="E79" s="7"/>
      <c r="F79" s="7"/>
      <c r="G79" s="7"/>
      <c r="H79" s="7"/>
      <c r="I79" s="1062"/>
      <c r="J79" s="1062"/>
      <c r="K79" s="7"/>
      <c r="L79" s="7"/>
      <c r="M79" s="7"/>
      <c r="N79" s="7"/>
      <c r="O79" s="7"/>
      <c r="P79" s="7"/>
      <c r="Q79" s="7"/>
      <c r="R79" s="7"/>
      <c r="S79" s="7"/>
      <c r="T79" s="7"/>
      <c r="U79" s="7"/>
      <c r="V79" s="7"/>
      <c r="W79" s="7"/>
      <c r="X79" s="7"/>
      <c r="Y79" s="7"/>
      <c r="Z79" s="7"/>
    </row>
    <row r="80" spans="1:26" ht="12.75" customHeight="1">
      <c r="A80" s="1062"/>
      <c r="B80" s="1062"/>
      <c r="C80" s="72"/>
      <c r="D80" s="1062"/>
      <c r="E80" s="7"/>
      <c r="F80" s="7"/>
      <c r="G80" s="7"/>
      <c r="H80" s="7"/>
      <c r="I80" s="1062"/>
      <c r="J80" s="1062"/>
      <c r="K80" s="7"/>
      <c r="L80" s="7"/>
      <c r="M80" s="7"/>
      <c r="N80" s="7"/>
      <c r="O80" s="7"/>
      <c r="P80" s="7"/>
      <c r="Q80" s="7"/>
      <c r="R80" s="7"/>
      <c r="S80" s="7"/>
      <c r="T80" s="7"/>
      <c r="U80" s="7"/>
      <c r="V80" s="7"/>
      <c r="W80" s="7"/>
      <c r="X80" s="7"/>
      <c r="Y80" s="7"/>
      <c r="Z80" s="7"/>
    </row>
    <row r="81" spans="1:26" ht="12.75" customHeight="1">
      <c r="A81" s="1062"/>
      <c r="B81" s="1062"/>
      <c r="C81" s="72"/>
      <c r="D81" s="1062"/>
      <c r="E81" s="7"/>
      <c r="F81" s="7"/>
      <c r="G81" s="7"/>
      <c r="H81" s="7"/>
      <c r="I81" s="1062"/>
      <c r="J81" s="1062"/>
      <c r="K81" s="7"/>
      <c r="L81" s="7"/>
      <c r="M81" s="7"/>
      <c r="N81" s="7"/>
      <c r="O81" s="7"/>
      <c r="P81" s="7"/>
      <c r="Q81" s="7"/>
      <c r="R81" s="7"/>
      <c r="S81" s="7"/>
      <c r="T81" s="7"/>
      <c r="U81" s="7"/>
      <c r="V81" s="7"/>
      <c r="W81" s="7"/>
      <c r="X81" s="7"/>
      <c r="Y81" s="7"/>
      <c r="Z81" s="7"/>
    </row>
    <row r="82" spans="1:26" ht="12.75" customHeight="1">
      <c r="A82" s="1062"/>
      <c r="B82" s="1062"/>
      <c r="C82" s="72"/>
      <c r="D82" s="1062"/>
      <c r="E82" s="7"/>
      <c r="F82" s="7"/>
      <c r="G82" s="7"/>
      <c r="H82" s="7"/>
      <c r="I82" s="1062"/>
      <c r="J82" s="1062"/>
      <c r="K82" s="7"/>
      <c r="L82" s="7"/>
      <c r="M82" s="7"/>
      <c r="N82" s="7"/>
      <c r="O82" s="7"/>
      <c r="P82" s="7"/>
      <c r="Q82" s="7"/>
      <c r="R82" s="7"/>
      <c r="S82" s="7"/>
      <c r="T82" s="7"/>
      <c r="U82" s="7"/>
      <c r="V82" s="7"/>
      <c r="W82" s="7"/>
      <c r="X82" s="7"/>
      <c r="Y82" s="7"/>
      <c r="Z82" s="7"/>
    </row>
    <row r="83" spans="1:26" ht="12.75" customHeight="1">
      <c r="A83" s="1062"/>
      <c r="B83" s="1062"/>
      <c r="C83" s="72"/>
      <c r="D83" s="1062"/>
      <c r="E83" s="7"/>
      <c r="F83" s="7"/>
      <c r="G83" s="7"/>
      <c r="H83" s="7"/>
      <c r="I83" s="1062"/>
      <c r="J83" s="1062"/>
      <c r="K83" s="7"/>
      <c r="L83" s="7"/>
      <c r="M83" s="7"/>
      <c r="N83" s="7"/>
      <c r="O83" s="7"/>
      <c r="P83" s="7"/>
      <c r="Q83" s="7"/>
      <c r="R83" s="7"/>
      <c r="S83" s="7"/>
      <c r="T83" s="7"/>
      <c r="U83" s="7"/>
      <c r="V83" s="7"/>
      <c r="W83" s="7"/>
      <c r="X83" s="7"/>
      <c r="Y83" s="7"/>
      <c r="Z83" s="7"/>
    </row>
    <row r="84" spans="1:26" ht="12.75" customHeight="1">
      <c r="A84" s="1062"/>
      <c r="B84" s="1062"/>
      <c r="C84" s="72"/>
      <c r="D84" s="1062"/>
      <c r="E84" s="7"/>
      <c r="F84" s="7"/>
      <c r="G84" s="7"/>
      <c r="H84" s="7"/>
      <c r="I84" s="1062"/>
      <c r="J84" s="1062"/>
      <c r="K84" s="7"/>
      <c r="L84" s="7"/>
      <c r="M84" s="7"/>
      <c r="N84" s="7"/>
      <c r="O84" s="7"/>
      <c r="P84" s="7"/>
      <c r="Q84" s="7"/>
      <c r="R84" s="7"/>
      <c r="S84" s="7"/>
      <c r="T84" s="7"/>
      <c r="U84" s="7"/>
      <c r="V84" s="7"/>
      <c r="W84" s="7"/>
      <c r="X84" s="7"/>
      <c r="Y84" s="7"/>
      <c r="Z84" s="7"/>
    </row>
    <row r="85" spans="1:26" ht="12.75" customHeight="1">
      <c r="A85" s="1062"/>
      <c r="B85" s="1062"/>
      <c r="C85" s="72"/>
      <c r="D85" s="1062"/>
      <c r="E85" s="7"/>
      <c r="F85" s="7"/>
      <c r="G85" s="7"/>
      <c r="H85" s="7"/>
      <c r="I85" s="1062"/>
      <c r="J85" s="1062"/>
      <c r="K85" s="7"/>
      <c r="L85" s="7"/>
      <c r="M85" s="7"/>
      <c r="N85" s="7"/>
      <c r="O85" s="7"/>
      <c r="P85" s="7"/>
      <c r="Q85" s="7"/>
      <c r="R85" s="7"/>
      <c r="S85" s="7"/>
      <c r="T85" s="7"/>
      <c r="U85" s="7"/>
      <c r="V85" s="7"/>
      <c r="W85" s="7"/>
      <c r="X85" s="7"/>
      <c r="Y85" s="7"/>
      <c r="Z85" s="7"/>
    </row>
    <row r="86" spans="1:26" ht="12.75" customHeight="1">
      <c r="A86" s="1062"/>
      <c r="B86" s="1062"/>
      <c r="C86" s="72"/>
      <c r="D86" s="1062"/>
      <c r="E86" s="7"/>
      <c r="F86" s="7"/>
      <c r="G86" s="7"/>
      <c r="H86" s="7"/>
      <c r="I86" s="1062"/>
      <c r="J86" s="1062"/>
      <c r="K86" s="7"/>
      <c r="L86" s="7"/>
      <c r="M86" s="7"/>
      <c r="N86" s="7"/>
      <c r="O86" s="7"/>
      <c r="P86" s="7"/>
      <c r="Q86" s="7"/>
      <c r="R86" s="7"/>
      <c r="S86" s="7"/>
      <c r="T86" s="7"/>
      <c r="U86" s="7"/>
      <c r="V86" s="7"/>
      <c r="W86" s="7"/>
      <c r="X86" s="7"/>
      <c r="Y86" s="7"/>
      <c r="Z86" s="7"/>
    </row>
    <row r="87" spans="1:26" ht="12.75" customHeight="1">
      <c r="A87" s="1062"/>
      <c r="B87" s="1062"/>
      <c r="C87" s="72"/>
      <c r="D87" s="1062"/>
      <c r="E87" s="7"/>
      <c r="F87" s="7"/>
      <c r="G87" s="7"/>
      <c r="H87" s="7"/>
      <c r="I87" s="1062"/>
      <c r="J87" s="1062"/>
      <c r="K87" s="7"/>
      <c r="L87" s="7"/>
      <c r="M87" s="7"/>
      <c r="N87" s="7"/>
      <c r="O87" s="7"/>
      <c r="P87" s="7"/>
      <c r="Q87" s="7"/>
      <c r="R87" s="7"/>
      <c r="S87" s="7"/>
      <c r="T87" s="7"/>
      <c r="U87" s="7"/>
      <c r="V87" s="7"/>
      <c r="W87" s="7"/>
      <c r="X87" s="7"/>
      <c r="Y87" s="7"/>
      <c r="Z87" s="7"/>
    </row>
    <row r="88" spans="1:26" ht="12.75" customHeight="1">
      <c r="A88" s="1062"/>
      <c r="B88" s="1062"/>
      <c r="C88" s="72"/>
      <c r="D88" s="1062"/>
      <c r="E88" s="7"/>
      <c r="F88" s="7"/>
      <c r="G88" s="7"/>
      <c r="H88" s="7"/>
      <c r="I88" s="1062"/>
      <c r="J88" s="1062"/>
      <c r="K88" s="7"/>
      <c r="L88" s="7"/>
      <c r="M88" s="7"/>
      <c r="N88" s="7"/>
      <c r="O88" s="7"/>
      <c r="P88" s="7"/>
      <c r="Q88" s="7"/>
      <c r="R88" s="7"/>
      <c r="S88" s="7"/>
      <c r="T88" s="7"/>
      <c r="U88" s="7"/>
      <c r="V88" s="7"/>
      <c r="W88" s="7"/>
      <c r="X88" s="7"/>
      <c r="Y88" s="7"/>
      <c r="Z88" s="7"/>
    </row>
    <row r="89" spans="1:26" ht="12.75" customHeight="1">
      <c r="A89" s="1062"/>
      <c r="B89" s="1062"/>
      <c r="C89" s="72"/>
      <c r="D89" s="1062"/>
      <c r="E89" s="7"/>
      <c r="F89" s="7"/>
      <c r="G89" s="7"/>
      <c r="H89" s="7"/>
      <c r="I89" s="1062"/>
      <c r="J89" s="1062"/>
      <c r="K89" s="7"/>
      <c r="L89" s="7"/>
      <c r="M89" s="7"/>
      <c r="N89" s="7"/>
      <c r="O89" s="7"/>
      <c r="P89" s="7"/>
      <c r="Q89" s="7"/>
      <c r="R89" s="7"/>
      <c r="S89" s="7"/>
      <c r="T89" s="7"/>
      <c r="U89" s="7"/>
      <c r="V89" s="7"/>
      <c r="W89" s="7"/>
      <c r="X89" s="7"/>
      <c r="Y89" s="7"/>
      <c r="Z89" s="7"/>
    </row>
    <row r="90" spans="1:26" ht="12.75" customHeight="1">
      <c r="A90" s="1062"/>
      <c r="B90" s="1062"/>
      <c r="C90" s="72"/>
      <c r="D90" s="1062"/>
      <c r="E90" s="7"/>
      <c r="F90" s="7"/>
      <c r="G90" s="7"/>
      <c r="H90" s="7"/>
      <c r="I90" s="1062"/>
      <c r="J90" s="1062"/>
      <c r="K90" s="7"/>
      <c r="L90" s="7"/>
      <c r="M90" s="7"/>
      <c r="N90" s="7"/>
      <c r="O90" s="7"/>
      <c r="P90" s="7"/>
      <c r="Q90" s="7"/>
      <c r="R90" s="7"/>
      <c r="S90" s="7"/>
      <c r="T90" s="7"/>
      <c r="U90" s="7"/>
      <c r="V90" s="7"/>
      <c r="W90" s="7"/>
      <c r="X90" s="7"/>
      <c r="Y90" s="7"/>
      <c r="Z90" s="7"/>
    </row>
    <row r="91" spans="1:26" ht="12.75" customHeight="1">
      <c r="A91" s="1062"/>
      <c r="B91" s="1062"/>
      <c r="C91" s="72"/>
      <c r="D91" s="1062"/>
      <c r="E91" s="7"/>
      <c r="F91" s="7"/>
      <c r="G91" s="7"/>
      <c r="H91" s="7"/>
      <c r="I91" s="1062"/>
      <c r="J91" s="1062"/>
      <c r="K91" s="7"/>
      <c r="L91" s="7"/>
      <c r="M91" s="7"/>
      <c r="N91" s="7"/>
      <c r="O91" s="7"/>
      <c r="P91" s="7"/>
      <c r="Q91" s="7"/>
      <c r="R91" s="7"/>
      <c r="S91" s="7"/>
      <c r="T91" s="7"/>
      <c r="U91" s="7"/>
      <c r="V91" s="7"/>
      <c r="W91" s="7"/>
      <c r="X91" s="7"/>
      <c r="Y91" s="7"/>
      <c r="Z91" s="7"/>
    </row>
    <row r="92" spans="1:26" ht="12.75" customHeight="1">
      <c r="A92" s="1062"/>
      <c r="B92" s="1062"/>
      <c r="C92" s="72"/>
      <c r="D92" s="1062"/>
      <c r="E92" s="7"/>
      <c r="F92" s="7"/>
      <c r="G92" s="7"/>
      <c r="H92" s="7"/>
      <c r="I92" s="1062"/>
      <c r="J92" s="1062"/>
      <c r="K92" s="7"/>
      <c r="L92" s="7"/>
      <c r="M92" s="7"/>
      <c r="N92" s="7"/>
      <c r="O92" s="7"/>
      <c r="P92" s="7"/>
      <c r="Q92" s="7"/>
      <c r="R92" s="7"/>
      <c r="S92" s="7"/>
      <c r="T92" s="7"/>
      <c r="U92" s="7"/>
      <c r="V92" s="7"/>
      <c r="W92" s="7"/>
      <c r="X92" s="7"/>
      <c r="Y92" s="7"/>
      <c r="Z92" s="7"/>
    </row>
    <row r="93" spans="1:26" ht="12.75" customHeight="1">
      <c r="A93" s="1062"/>
      <c r="B93" s="1062"/>
      <c r="C93" s="72"/>
      <c r="D93" s="1062"/>
      <c r="E93" s="7"/>
      <c r="F93" s="7"/>
      <c r="G93" s="7"/>
      <c r="H93" s="7"/>
      <c r="I93" s="1062"/>
      <c r="J93" s="1062"/>
      <c r="K93" s="7"/>
      <c r="L93" s="7"/>
      <c r="M93" s="7"/>
      <c r="N93" s="7"/>
      <c r="O93" s="7"/>
      <c r="P93" s="7"/>
      <c r="Q93" s="7"/>
      <c r="R93" s="7"/>
      <c r="S93" s="7"/>
      <c r="T93" s="7"/>
      <c r="U93" s="7"/>
      <c r="V93" s="7"/>
      <c r="W93" s="7"/>
      <c r="X93" s="7"/>
      <c r="Y93" s="7"/>
      <c r="Z93" s="7"/>
    </row>
    <row r="94" spans="1:26" ht="12.75" customHeight="1">
      <c r="A94" s="1062"/>
      <c r="B94" s="1062"/>
      <c r="C94" s="72"/>
      <c r="D94" s="1062"/>
      <c r="E94" s="7"/>
      <c r="F94" s="7"/>
      <c r="G94" s="7"/>
      <c r="H94" s="7"/>
      <c r="I94" s="1062"/>
      <c r="J94" s="1062"/>
      <c r="K94" s="7"/>
      <c r="L94" s="7"/>
      <c r="M94" s="7"/>
      <c r="N94" s="7"/>
      <c r="O94" s="7"/>
      <c r="P94" s="7"/>
      <c r="Q94" s="7"/>
      <c r="R94" s="7"/>
      <c r="S94" s="7"/>
      <c r="T94" s="7"/>
      <c r="U94" s="7"/>
      <c r="V94" s="7"/>
      <c r="W94" s="7"/>
      <c r="X94" s="7"/>
      <c r="Y94" s="7"/>
      <c r="Z94" s="7"/>
    </row>
    <row r="95" spans="1:26" ht="12.75" customHeight="1">
      <c r="A95" s="1062"/>
      <c r="B95" s="1062"/>
      <c r="C95" s="72"/>
      <c r="D95" s="1062"/>
      <c r="E95" s="7"/>
      <c r="F95" s="7"/>
      <c r="G95" s="7"/>
      <c r="H95" s="7"/>
      <c r="I95" s="1062"/>
      <c r="J95" s="1062"/>
      <c r="K95" s="7"/>
      <c r="L95" s="7"/>
      <c r="M95" s="7"/>
      <c r="N95" s="7"/>
      <c r="O95" s="7"/>
      <c r="P95" s="7"/>
      <c r="Q95" s="7"/>
      <c r="R95" s="7"/>
      <c r="S95" s="7"/>
      <c r="T95" s="7"/>
      <c r="U95" s="7"/>
      <c r="V95" s="7"/>
      <c r="W95" s="7"/>
      <c r="X95" s="7"/>
      <c r="Y95" s="7"/>
      <c r="Z95" s="7"/>
    </row>
    <row r="96" spans="1:26" ht="12.75" customHeight="1">
      <c r="A96" s="1062"/>
      <c r="B96" s="1062"/>
      <c r="C96" s="72"/>
      <c r="D96" s="1062"/>
      <c r="E96" s="7"/>
      <c r="F96" s="7"/>
      <c r="G96" s="7"/>
      <c r="H96" s="7"/>
      <c r="I96" s="1062"/>
      <c r="J96" s="1062"/>
      <c r="K96" s="7"/>
      <c r="L96" s="7"/>
      <c r="M96" s="7"/>
      <c r="N96" s="7"/>
      <c r="O96" s="7"/>
      <c r="P96" s="7"/>
      <c r="Q96" s="7"/>
      <c r="R96" s="7"/>
      <c r="S96" s="7"/>
      <c r="T96" s="7"/>
      <c r="U96" s="7"/>
      <c r="V96" s="7"/>
      <c r="W96" s="7"/>
      <c r="X96" s="7"/>
      <c r="Y96" s="7"/>
      <c r="Z96" s="7"/>
    </row>
    <row r="97" spans="1:26" ht="12.75" customHeight="1">
      <c r="A97" s="1062"/>
      <c r="B97" s="1062"/>
      <c r="C97" s="72"/>
      <c r="D97" s="1062"/>
      <c r="E97" s="7"/>
      <c r="F97" s="7"/>
      <c r="G97" s="7"/>
      <c r="H97" s="7"/>
      <c r="I97" s="1062"/>
      <c r="J97" s="1062"/>
      <c r="K97" s="7"/>
      <c r="L97" s="7"/>
      <c r="M97" s="7"/>
      <c r="N97" s="7"/>
      <c r="O97" s="7"/>
      <c r="P97" s="7"/>
      <c r="Q97" s="7"/>
      <c r="R97" s="7"/>
      <c r="S97" s="7"/>
      <c r="T97" s="7"/>
      <c r="U97" s="7"/>
      <c r="V97" s="7"/>
      <c r="W97" s="7"/>
      <c r="X97" s="7"/>
      <c r="Y97" s="7"/>
      <c r="Z97" s="7"/>
    </row>
    <row r="98" spans="1:26" ht="12.75" customHeight="1">
      <c r="A98" s="1062"/>
      <c r="B98" s="1062"/>
      <c r="C98" s="72"/>
      <c r="D98" s="1062"/>
      <c r="E98" s="7"/>
      <c r="F98" s="7"/>
      <c r="G98" s="7"/>
      <c r="H98" s="7"/>
      <c r="I98" s="1062"/>
      <c r="J98" s="1062"/>
      <c r="K98" s="7"/>
      <c r="L98" s="7"/>
      <c r="M98" s="7"/>
      <c r="N98" s="7"/>
      <c r="O98" s="7"/>
      <c r="P98" s="7"/>
      <c r="Q98" s="7"/>
      <c r="R98" s="7"/>
      <c r="S98" s="7"/>
      <c r="T98" s="7"/>
      <c r="U98" s="7"/>
      <c r="V98" s="7"/>
      <c r="W98" s="7"/>
      <c r="X98" s="7"/>
      <c r="Y98" s="7"/>
      <c r="Z98" s="7"/>
    </row>
    <row r="99" spans="1:26" ht="12.75" customHeight="1">
      <c r="A99" s="1062"/>
      <c r="B99" s="1062"/>
      <c r="C99" s="72"/>
      <c r="D99" s="1062"/>
      <c r="E99" s="7"/>
      <c r="F99" s="7"/>
      <c r="G99" s="7"/>
      <c r="H99" s="7"/>
      <c r="I99" s="1062"/>
      <c r="J99" s="1062"/>
      <c r="K99" s="7"/>
      <c r="L99" s="7"/>
      <c r="M99" s="7"/>
      <c r="N99" s="7"/>
      <c r="O99" s="7"/>
      <c r="P99" s="7"/>
      <c r="Q99" s="7"/>
      <c r="R99" s="7"/>
      <c r="S99" s="7"/>
      <c r="T99" s="7"/>
      <c r="U99" s="7"/>
      <c r="V99" s="7"/>
      <c r="W99" s="7"/>
      <c r="X99" s="7"/>
      <c r="Y99" s="7"/>
      <c r="Z99" s="7"/>
    </row>
    <row r="100" spans="1:26" ht="12.75" customHeight="1">
      <c r="A100" s="1062"/>
      <c r="B100" s="1062"/>
      <c r="C100" s="72"/>
      <c r="D100" s="1062"/>
      <c r="E100" s="7"/>
      <c r="F100" s="7"/>
      <c r="G100" s="7"/>
      <c r="H100" s="7"/>
      <c r="I100" s="1062"/>
      <c r="J100" s="1062"/>
      <c r="K100" s="7"/>
      <c r="L100" s="7"/>
      <c r="M100" s="7"/>
      <c r="N100" s="7"/>
      <c r="O100" s="7"/>
      <c r="P100" s="7"/>
      <c r="Q100" s="7"/>
      <c r="R100" s="7"/>
      <c r="S100" s="7"/>
      <c r="T100" s="7"/>
      <c r="U100" s="7"/>
      <c r="V100" s="7"/>
      <c r="W100" s="7"/>
      <c r="X100" s="7"/>
      <c r="Y100" s="7"/>
      <c r="Z100" s="7"/>
    </row>
    <row r="101" spans="1:26" ht="12.75" customHeight="1">
      <c r="A101" s="1062"/>
      <c r="B101" s="1062"/>
      <c r="C101" s="72"/>
      <c r="D101" s="1062"/>
      <c r="E101" s="7"/>
      <c r="F101" s="7"/>
      <c r="G101" s="7"/>
      <c r="H101" s="7"/>
      <c r="I101" s="1062"/>
      <c r="J101" s="1062"/>
      <c r="K101" s="7"/>
      <c r="L101" s="7"/>
      <c r="M101" s="7"/>
      <c r="N101" s="7"/>
      <c r="O101" s="7"/>
      <c r="P101" s="7"/>
      <c r="Q101" s="7"/>
      <c r="R101" s="7"/>
      <c r="S101" s="7"/>
      <c r="T101" s="7"/>
      <c r="U101" s="7"/>
      <c r="V101" s="7"/>
      <c r="W101" s="7"/>
      <c r="X101" s="7"/>
      <c r="Y101" s="7"/>
      <c r="Z101" s="7"/>
    </row>
    <row r="102" spans="1:26" ht="12.75" customHeight="1">
      <c r="A102" s="1062"/>
      <c r="B102" s="1062"/>
      <c r="C102" s="72"/>
      <c r="D102" s="1062"/>
      <c r="E102" s="7"/>
      <c r="F102" s="7"/>
      <c r="G102" s="7"/>
      <c r="H102" s="7"/>
      <c r="I102" s="1062"/>
      <c r="J102" s="1062"/>
      <c r="K102" s="7"/>
      <c r="L102" s="7"/>
      <c r="M102" s="7"/>
      <c r="N102" s="7"/>
      <c r="O102" s="7"/>
      <c r="P102" s="7"/>
      <c r="Q102" s="7"/>
      <c r="R102" s="7"/>
      <c r="S102" s="7"/>
      <c r="T102" s="7"/>
      <c r="U102" s="7"/>
      <c r="V102" s="7"/>
      <c r="W102" s="7"/>
      <c r="X102" s="7"/>
      <c r="Y102" s="7"/>
      <c r="Z102" s="7"/>
    </row>
    <row r="103" spans="1:26" ht="12.75" customHeight="1">
      <c r="A103" s="1062"/>
      <c r="B103" s="1062"/>
      <c r="C103" s="72"/>
      <c r="D103" s="1062"/>
      <c r="E103" s="7"/>
      <c r="F103" s="7"/>
      <c r="G103" s="7"/>
      <c r="H103" s="7"/>
      <c r="I103" s="1062"/>
      <c r="J103" s="1062"/>
      <c r="K103" s="7"/>
      <c r="L103" s="7"/>
      <c r="M103" s="7"/>
      <c r="N103" s="7"/>
      <c r="O103" s="7"/>
      <c r="P103" s="7"/>
      <c r="Q103" s="7"/>
      <c r="R103" s="7"/>
      <c r="S103" s="7"/>
      <c r="T103" s="7"/>
      <c r="U103" s="7"/>
      <c r="V103" s="7"/>
      <c r="W103" s="7"/>
      <c r="X103" s="7"/>
      <c r="Y103" s="7"/>
      <c r="Z103" s="7"/>
    </row>
    <row r="104" spans="1:26" ht="12.75" customHeight="1">
      <c r="A104" s="1062"/>
      <c r="B104" s="1062"/>
      <c r="C104" s="72"/>
      <c r="D104" s="1062"/>
      <c r="E104" s="7"/>
      <c r="F104" s="7"/>
      <c r="G104" s="7"/>
      <c r="H104" s="7"/>
      <c r="I104" s="1062"/>
      <c r="J104" s="1062"/>
      <c r="K104" s="7"/>
      <c r="L104" s="7"/>
      <c r="M104" s="7"/>
      <c r="N104" s="7"/>
      <c r="O104" s="7"/>
      <c r="P104" s="7"/>
      <c r="Q104" s="7"/>
      <c r="R104" s="7"/>
      <c r="S104" s="7"/>
      <c r="T104" s="7"/>
      <c r="U104" s="7"/>
      <c r="V104" s="7"/>
      <c r="W104" s="7"/>
      <c r="X104" s="7"/>
      <c r="Y104" s="7"/>
      <c r="Z104" s="7"/>
    </row>
    <row r="105" spans="1:26" ht="12.75" customHeight="1">
      <c r="A105" s="1062"/>
      <c r="B105" s="1062"/>
      <c r="C105" s="72"/>
      <c r="D105" s="1062"/>
      <c r="E105" s="7"/>
      <c r="F105" s="7"/>
      <c r="G105" s="7"/>
      <c r="H105" s="7"/>
      <c r="I105" s="1062"/>
      <c r="J105" s="1062"/>
      <c r="K105" s="7"/>
      <c r="L105" s="7"/>
      <c r="M105" s="7"/>
      <c r="N105" s="7"/>
      <c r="O105" s="7"/>
      <c r="P105" s="7"/>
      <c r="Q105" s="7"/>
      <c r="R105" s="7"/>
      <c r="S105" s="7"/>
      <c r="T105" s="7"/>
      <c r="U105" s="7"/>
      <c r="V105" s="7"/>
      <c r="W105" s="7"/>
      <c r="X105" s="7"/>
      <c r="Y105" s="7"/>
      <c r="Z105" s="7"/>
    </row>
    <row r="106" spans="1:26" ht="12.75" customHeight="1">
      <c r="A106" s="1062"/>
      <c r="B106" s="1062"/>
      <c r="C106" s="72"/>
      <c r="D106" s="1062"/>
      <c r="E106" s="7"/>
      <c r="F106" s="7"/>
      <c r="G106" s="7"/>
      <c r="H106" s="7"/>
      <c r="I106" s="1062"/>
      <c r="J106" s="1062"/>
      <c r="K106" s="7"/>
      <c r="L106" s="7"/>
      <c r="M106" s="7"/>
      <c r="N106" s="7"/>
      <c r="O106" s="7"/>
      <c r="P106" s="7"/>
      <c r="Q106" s="7"/>
      <c r="R106" s="7"/>
      <c r="S106" s="7"/>
      <c r="T106" s="7"/>
      <c r="U106" s="7"/>
      <c r="V106" s="7"/>
      <c r="W106" s="7"/>
      <c r="X106" s="7"/>
      <c r="Y106" s="7"/>
      <c r="Z106" s="7"/>
    </row>
    <row r="107" spans="1:26" ht="12.75" customHeight="1">
      <c r="A107" s="1062"/>
      <c r="B107" s="1062"/>
      <c r="C107" s="72"/>
      <c r="D107" s="1062"/>
      <c r="E107" s="7"/>
      <c r="F107" s="7"/>
      <c r="G107" s="7"/>
      <c r="H107" s="7"/>
      <c r="I107" s="1062"/>
      <c r="J107" s="1062"/>
      <c r="K107" s="7"/>
      <c r="L107" s="7"/>
      <c r="M107" s="7"/>
      <c r="N107" s="7"/>
      <c r="O107" s="7"/>
      <c r="P107" s="7"/>
      <c r="Q107" s="7"/>
      <c r="R107" s="7"/>
      <c r="S107" s="7"/>
      <c r="T107" s="7"/>
      <c r="U107" s="7"/>
      <c r="V107" s="7"/>
      <c r="W107" s="7"/>
      <c r="X107" s="7"/>
      <c r="Y107" s="7"/>
      <c r="Z107" s="7"/>
    </row>
    <row r="108" spans="1:26" ht="12.75" customHeight="1">
      <c r="A108" s="1062"/>
      <c r="B108" s="1062"/>
      <c r="C108" s="72"/>
      <c r="D108" s="1062"/>
      <c r="E108" s="7"/>
      <c r="F108" s="7"/>
      <c r="G108" s="7"/>
      <c r="H108" s="7"/>
      <c r="I108" s="1062"/>
      <c r="J108" s="1062"/>
      <c r="K108" s="7"/>
      <c r="L108" s="7"/>
      <c r="M108" s="7"/>
      <c r="N108" s="7"/>
      <c r="O108" s="7"/>
      <c r="P108" s="7"/>
      <c r="Q108" s="7"/>
      <c r="R108" s="7"/>
      <c r="S108" s="7"/>
      <c r="T108" s="7"/>
      <c r="U108" s="7"/>
      <c r="V108" s="7"/>
      <c r="W108" s="7"/>
      <c r="X108" s="7"/>
      <c r="Y108" s="7"/>
      <c r="Z108" s="7"/>
    </row>
    <row r="109" spans="1:26" ht="12.75" customHeight="1">
      <c r="A109" s="1062"/>
      <c r="B109" s="1062"/>
      <c r="C109" s="72"/>
      <c r="D109" s="1062"/>
      <c r="E109" s="7"/>
      <c r="F109" s="7"/>
      <c r="G109" s="7"/>
      <c r="H109" s="7"/>
      <c r="I109" s="1062"/>
      <c r="J109" s="1062"/>
      <c r="K109" s="7"/>
      <c r="L109" s="7"/>
      <c r="M109" s="7"/>
      <c r="N109" s="7"/>
      <c r="O109" s="7"/>
      <c r="P109" s="7"/>
      <c r="Q109" s="7"/>
      <c r="R109" s="7"/>
      <c r="S109" s="7"/>
      <c r="T109" s="7"/>
      <c r="U109" s="7"/>
      <c r="V109" s="7"/>
      <c r="W109" s="7"/>
      <c r="X109" s="7"/>
      <c r="Y109" s="7"/>
      <c r="Z109" s="7"/>
    </row>
    <row r="110" spans="1:26" ht="12.75" customHeight="1">
      <c r="A110" s="1062"/>
      <c r="B110" s="1062"/>
      <c r="C110" s="72"/>
      <c r="D110" s="1062"/>
      <c r="E110" s="7"/>
      <c r="F110" s="7"/>
      <c r="G110" s="7"/>
      <c r="H110" s="7"/>
      <c r="I110" s="1062"/>
      <c r="J110" s="1062"/>
      <c r="K110" s="7"/>
      <c r="L110" s="7"/>
      <c r="M110" s="7"/>
      <c r="N110" s="7"/>
      <c r="O110" s="7"/>
      <c r="P110" s="7"/>
      <c r="Q110" s="7"/>
      <c r="R110" s="7"/>
      <c r="S110" s="7"/>
      <c r="T110" s="7"/>
      <c r="U110" s="7"/>
      <c r="V110" s="7"/>
      <c r="W110" s="7"/>
      <c r="X110" s="7"/>
      <c r="Y110" s="7"/>
      <c r="Z110" s="7"/>
    </row>
    <row r="111" spans="1:26" ht="12.75" customHeight="1">
      <c r="A111" s="1062"/>
      <c r="B111" s="1062"/>
      <c r="C111" s="72"/>
      <c r="D111" s="1062"/>
      <c r="E111" s="7"/>
      <c r="F111" s="7"/>
      <c r="G111" s="7"/>
      <c r="H111" s="7"/>
      <c r="I111" s="1062"/>
      <c r="J111" s="1062"/>
      <c r="K111" s="7"/>
      <c r="L111" s="7"/>
      <c r="M111" s="7"/>
      <c r="N111" s="7"/>
      <c r="O111" s="7"/>
      <c r="P111" s="7"/>
      <c r="Q111" s="7"/>
      <c r="R111" s="7"/>
      <c r="S111" s="7"/>
      <c r="T111" s="7"/>
      <c r="U111" s="7"/>
      <c r="V111" s="7"/>
      <c r="W111" s="7"/>
      <c r="X111" s="7"/>
      <c r="Y111" s="7"/>
      <c r="Z111" s="7"/>
    </row>
    <row r="112" spans="1:26" ht="12.75" customHeight="1">
      <c r="A112" s="1062"/>
      <c r="B112" s="1062"/>
      <c r="C112" s="72"/>
      <c r="D112" s="1062"/>
      <c r="E112" s="7"/>
      <c r="F112" s="7"/>
      <c r="G112" s="7"/>
      <c r="H112" s="7"/>
      <c r="I112" s="1062"/>
      <c r="J112" s="1062"/>
      <c r="K112" s="7"/>
      <c r="L112" s="7"/>
      <c r="M112" s="7"/>
      <c r="N112" s="7"/>
      <c r="O112" s="7"/>
      <c r="P112" s="7"/>
      <c r="Q112" s="7"/>
      <c r="R112" s="7"/>
      <c r="S112" s="7"/>
      <c r="T112" s="7"/>
      <c r="U112" s="7"/>
      <c r="V112" s="7"/>
      <c r="W112" s="7"/>
      <c r="X112" s="7"/>
      <c r="Y112" s="7"/>
      <c r="Z112" s="7"/>
    </row>
    <row r="113" spans="1:26" ht="12.75" customHeight="1">
      <c r="A113" s="1062"/>
      <c r="B113" s="1062"/>
      <c r="C113" s="72"/>
      <c r="D113" s="1062"/>
      <c r="E113" s="7"/>
      <c r="F113" s="7"/>
      <c r="G113" s="7"/>
      <c r="H113" s="7"/>
      <c r="I113" s="1062"/>
      <c r="J113" s="1062"/>
      <c r="K113" s="7"/>
      <c r="L113" s="7"/>
      <c r="M113" s="7"/>
      <c r="N113" s="7"/>
      <c r="O113" s="7"/>
      <c r="P113" s="7"/>
      <c r="Q113" s="7"/>
      <c r="R113" s="7"/>
      <c r="S113" s="7"/>
      <c r="T113" s="7"/>
      <c r="U113" s="7"/>
      <c r="V113" s="7"/>
      <c r="W113" s="7"/>
      <c r="X113" s="7"/>
      <c r="Y113" s="7"/>
      <c r="Z113" s="7"/>
    </row>
    <row r="114" spans="1:26" ht="12.75" customHeight="1">
      <c r="A114" s="1062"/>
      <c r="B114" s="1062"/>
      <c r="C114" s="72"/>
      <c r="D114" s="1062"/>
      <c r="E114" s="7"/>
      <c r="F114" s="7"/>
      <c r="G114" s="7"/>
      <c r="H114" s="7"/>
      <c r="I114" s="1062"/>
      <c r="J114" s="1062"/>
      <c r="K114" s="7"/>
      <c r="L114" s="7"/>
      <c r="M114" s="7"/>
      <c r="N114" s="7"/>
      <c r="O114" s="7"/>
      <c r="P114" s="7"/>
      <c r="Q114" s="7"/>
      <c r="R114" s="7"/>
      <c r="S114" s="7"/>
      <c r="T114" s="7"/>
      <c r="U114" s="7"/>
      <c r="V114" s="7"/>
      <c r="W114" s="7"/>
      <c r="X114" s="7"/>
      <c r="Y114" s="7"/>
      <c r="Z114" s="7"/>
    </row>
    <row r="115" spans="1:26" ht="12.75" customHeight="1">
      <c r="A115" s="1062"/>
      <c r="B115" s="1062"/>
      <c r="C115" s="72"/>
      <c r="D115" s="1062"/>
      <c r="E115" s="7"/>
      <c r="F115" s="7"/>
      <c r="G115" s="7"/>
      <c r="H115" s="7"/>
      <c r="I115" s="1062"/>
      <c r="J115" s="1062"/>
      <c r="K115" s="7"/>
      <c r="L115" s="7"/>
      <c r="M115" s="7"/>
      <c r="N115" s="7"/>
      <c r="O115" s="7"/>
      <c r="P115" s="7"/>
      <c r="Q115" s="7"/>
      <c r="R115" s="7"/>
      <c r="S115" s="7"/>
      <c r="T115" s="7"/>
      <c r="U115" s="7"/>
      <c r="V115" s="7"/>
      <c r="W115" s="7"/>
      <c r="X115" s="7"/>
      <c r="Y115" s="7"/>
      <c r="Z115" s="7"/>
    </row>
    <row r="116" spans="1:26" ht="12.75" customHeight="1">
      <c r="A116" s="1062"/>
      <c r="B116" s="1062"/>
      <c r="C116" s="72"/>
      <c r="D116" s="1062"/>
      <c r="E116" s="7"/>
      <c r="F116" s="7"/>
      <c r="G116" s="7"/>
      <c r="H116" s="7"/>
      <c r="I116" s="1062"/>
      <c r="J116" s="1062"/>
      <c r="K116" s="7"/>
      <c r="L116" s="7"/>
      <c r="M116" s="7"/>
      <c r="N116" s="7"/>
      <c r="O116" s="7"/>
      <c r="P116" s="7"/>
      <c r="Q116" s="7"/>
      <c r="R116" s="7"/>
      <c r="S116" s="7"/>
      <c r="T116" s="7"/>
      <c r="U116" s="7"/>
      <c r="V116" s="7"/>
      <c r="W116" s="7"/>
      <c r="X116" s="7"/>
      <c r="Y116" s="7"/>
      <c r="Z116" s="7"/>
    </row>
    <row r="117" spans="1:26" ht="12.75" customHeight="1">
      <c r="A117" s="1062"/>
      <c r="B117" s="1062"/>
      <c r="C117" s="72"/>
      <c r="D117" s="1062"/>
      <c r="E117" s="7"/>
      <c r="F117" s="7"/>
      <c r="G117" s="7"/>
      <c r="H117" s="7"/>
      <c r="I117" s="1062"/>
      <c r="J117" s="1062"/>
      <c r="K117" s="7"/>
      <c r="L117" s="7"/>
      <c r="M117" s="7"/>
      <c r="N117" s="7"/>
      <c r="O117" s="7"/>
      <c r="P117" s="7"/>
      <c r="Q117" s="7"/>
      <c r="R117" s="7"/>
      <c r="S117" s="7"/>
      <c r="T117" s="7"/>
      <c r="U117" s="7"/>
      <c r="V117" s="7"/>
      <c r="W117" s="7"/>
      <c r="X117" s="7"/>
      <c r="Y117" s="7"/>
      <c r="Z117" s="7"/>
    </row>
    <row r="118" spans="1:26" ht="12.75" customHeight="1">
      <c r="A118" s="1062"/>
      <c r="B118" s="1062"/>
      <c r="C118" s="72"/>
      <c r="D118" s="1062"/>
      <c r="E118" s="7"/>
      <c r="F118" s="7"/>
      <c r="G118" s="7"/>
      <c r="H118" s="7"/>
      <c r="I118" s="1062"/>
      <c r="J118" s="1062"/>
      <c r="K118" s="7"/>
      <c r="L118" s="7"/>
      <c r="M118" s="7"/>
      <c r="N118" s="7"/>
      <c r="O118" s="7"/>
      <c r="P118" s="7"/>
      <c r="Q118" s="7"/>
      <c r="R118" s="7"/>
      <c r="S118" s="7"/>
      <c r="T118" s="7"/>
      <c r="U118" s="7"/>
      <c r="V118" s="7"/>
      <c r="W118" s="7"/>
      <c r="X118" s="7"/>
      <c r="Y118" s="7"/>
      <c r="Z118" s="7"/>
    </row>
    <row r="119" spans="1:26" ht="12.75" customHeight="1">
      <c r="A119" s="1062"/>
      <c r="B119" s="1062"/>
      <c r="C119" s="72"/>
      <c r="D119" s="1062"/>
      <c r="E119" s="7"/>
      <c r="F119" s="7"/>
      <c r="G119" s="7"/>
      <c r="H119" s="7"/>
      <c r="I119" s="1062"/>
      <c r="J119" s="1062"/>
      <c r="K119" s="7"/>
      <c r="L119" s="7"/>
      <c r="M119" s="7"/>
      <c r="N119" s="7"/>
      <c r="O119" s="7"/>
      <c r="P119" s="7"/>
      <c r="Q119" s="7"/>
      <c r="R119" s="7"/>
      <c r="S119" s="7"/>
      <c r="T119" s="7"/>
      <c r="U119" s="7"/>
      <c r="V119" s="7"/>
      <c r="W119" s="7"/>
      <c r="X119" s="7"/>
      <c r="Y119" s="7"/>
      <c r="Z119" s="7"/>
    </row>
    <row r="120" spans="1:26" ht="12.75" customHeight="1">
      <c r="A120" s="1062"/>
      <c r="B120" s="1062"/>
      <c r="C120" s="72"/>
      <c r="D120" s="1062"/>
      <c r="E120" s="7"/>
      <c r="F120" s="7"/>
      <c r="G120" s="7"/>
      <c r="H120" s="7"/>
      <c r="I120" s="1062"/>
      <c r="J120" s="1062"/>
      <c r="K120" s="7"/>
      <c r="L120" s="7"/>
      <c r="M120" s="7"/>
      <c r="N120" s="7"/>
      <c r="O120" s="7"/>
      <c r="P120" s="7"/>
      <c r="Q120" s="7"/>
      <c r="R120" s="7"/>
      <c r="S120" s="7"/>
      <c r="T120" s="7"/>
      <c r="U120" s="7"/>
      <c r="V120" s="7"/>
      <c r="W120" s="7"/>
      <c r="X120" s="7"/>
      <c r="Y120" s="7"/>
      <c r="Z120" s="7"/>
    </row>
    <row r="121" spans="1:26" ht="12.75" customHeight="1">
      <c r="A121" s="1062"/>
      <c r="B121" s="1062"/>
      <c r="C121" s="72"/>
      <c r="D121" s="1062"/>
      <c r="E121" s="7"/>
      <c r="F121" s="7"/>
      <c r="G121" s="7"/>
      <c r="H121" s="7"/>
      <c r="I121" s="1062"/>
      <c r="J121" s="1062"/>
      <c r="K121" s="7"/>
      <c r="L121" s="7"/>
      <c r="M121" s="7"/>
      <c r="N121" s="7"/>
      <c r="O121" s="7"/>
      <c r="P121" s="7"/>
      <c r="Q121" s="7"/>
      <c r="R121" s="7"/>
      <c r="S121" s="7"/>
      <c r="T121" s="7"/>
      <c r="U121" s="7"/>
      <c r="V121" s="7"/>
      <c r="W121" s="7"/>
      <c r="X121" s="7"/>
      <c r="Y121" s="7"/>
      <c r="Z121" s="7"/>
    </row>
    <row r="122" spans="1:26" ht="12.75" customHeight="1">
      <c r="A122" s="1062"/>
      <c r="B122" s="1062"/>
      <c r="C122" s="72"/>
      <c r="D122" s="1062"/>
      <c r="E122" s="7"/>
      <c r="F122" s="7"/>
      <c r="G122" s="7"/>
      <c r="H122" s="7"/>
      <c r="I122" s="1062"/>
      <c r="J122" s="1062"/>
      <c r="K122" s="7"/>
      <c r="L122" s="7"/>
      <c r="M122" s="7"/>
      <c r="N122" s="7"/>
      <c r="O122" s="7"/>
      <c r="P122" s="7"/>
      <c r="Q122" s="7"/>
      <c r="R122" s="7"/>
      <c r="S122" s="7"/>
      <c r="T122" s="7"/>
      <c r="U122" s="7"/>
      <c r="V122" s="7"/>
      <c r="W122" s="7"/>
      <c r="X122" s="7"/>
      <c r="Y122" s="7"/>
      <c r="Z122" s="7"/>
    </row>
    <row r="123" spans="1:26" ht="12.75" customHeight="1">
      <c r="A123" s="1062"/>
      <c r="B123" s="1062"/>
      <c r="C123" s="72"/>
      <c r="D123" s="1062"/>
      <c r="E123" s="7"/>
      <c r="F123" s="7"/>
      <c r="G123" s="7"/>
      <c r="H123" s="7"/>
      <c r="I123" s="1062"/>
      <c r="J123" s="1062"/>
      <c r="K123" s="7"/>
      <c r="L123" s="7"/>
      <c r="M123" s="7"/>
      <c r="N123" s="7"/>
      <c r="O123" s="7"/>
      <c r="P123" s="7"/>
      <c r="Q123" s="7"/>
      <c r="R123" s="7"/>
      <c r="S123" s="7"/>
      <c r="T123" s="7"/>
      <c r="U123" s="7"/>
      <c r="V123" s="7"/>
      <c r="W123" s="7"/>
      <c r="X123" s="7"/>
      <c r="Y123" s="7"/>
      <c r="Z123" s="7"/>
    </row>
    <row r="124" spans="1:26" ht="12.75" customHeight="1">
      <c r="A124" s="1062"/>
      <c r="B124" s="1062"/>
      <c r="C124" s="72"/>
      <c r="D124" s="1062"/>
      <c r="E124" s="7"/>
      <c r="F124" s="7"/>
      <c r="G124" s="7"/>
      <c r="H124" s="7"/>
      <c r="I124" s="1062"/>
      <c r="J124" s="1062"/>
      <c r="K124" s="7"/>
      <c r="L124" s="7"/>
      <c r="M124" s="7"/>
      <c r="N124" s="7"/>
      <c r="O124" s="7"/>
      <c r="P124" s="7"/>
      <c r="Q124" s="7"/>
      <c r="R124" s="7"/>
      <c r="S124" s="7"/>
      <c r="T124" s="7"/>
      <c r="U124" s="7"/>
      <c r="V124" s="7"/>
      <c r="W124" s="7"/>
      <c r="X124" s="7"/>
      <c r="Y124" s="7"/>
      <c r="Z124" s="7"/>
    </row>
    <row r="125" spans="1:26" ht="12.75" customHeight="1">
      <c r="A125" s="1062"/>
      <c r="B125" s="1062"/>
      <c r="C125" s="72"/>
      <c r="D125" s="1062"/>
      <c r="E125" s="7"/>
      <c r="F125" s="7"/>
      <c r="G125" s="7"/>
      <c r="H125" s="7"/>
      <c r="I125" s="1062"/>
      <c r="J125" s="1062"/>
      <c r="K125" s="7"/>
      <c r="L125" s="7"/>
      <c r="M125" s="7"/>
      <c r="N125" s="7"/>
      <c r="O125" s="7"/>
      <c r="P125" s="7"/>
      <c r="Q125" s="7"/>
      <c r="R125" s="7"/>
      <c r="S125" s="7"/>
      <c r="T125" s="7"/>
      <c r="U125" s="7"/>
      <c r="V125" s="7"/>
      <c r="W125" s="7"/>
      <c r="X125" s="7"/>
      <c r="Y125" s="7"/>
      <c r="Z125" s="7"/>
    </row>
    <row r="126" spans="1:26" ht="12.75" customHeight="1">
      <c r="A126" s="1062"/>
      <c r="B126" s="1062"/>
      <c r="C126" s="72"/>
      <c r="D126" s="1062"/>
      <c r="E126" s="7"/>
      <c r="F126" s="7"/>
      <c r="G126" s="7"/>
      <c r="H126" s="7"/>
      <c r="I126" s="1062"/>
      <c r="J126" s="1062"/>
      <c r="K126" s="7"/>
      <c r="L126" s="7"/>
      <c r="M126" s="7"/>
      <c r="N126" s="7"/>
      <c r="O126" s="7"/>
      <c r="P126" s="7"/>
      <c r="Q126" s="7"/>
      <c r="R126" s="7"/>
      <c r="S126" s="7"/>
      <c r="T126" s="7"/>
      <c r="U126" s="7"/>
      <c r="V126" s="7"/>
      <c r="W126" s="7"/>
      <c r="X126" s="7"/>
      <c r="Y126" s="7"/>
      <c r="Z126" s="7"/>
    </row>
    <row r="127" spans="1:26" ht="12.75" customHeight="1">
      <c r="A127" s="1062"/>
      <c r="B127" s="1062"/>
      <c r="C127" s="72"/>
      <c r="D127" s="1062"/>
      <c r="E127" s="7"/>
      <c r="F127" s="7"/>
      <c r="G127" s="7"/>
      <c r="H127" s="7"/>
      <c r="I127" s="1062"/>
      <c r="J127" s="1062"/>
      <c r="K127" s="7"/>
      <c r="L127" s="7"/>
      <c r="M127" s="7"/>
      <c r="N127" s="7"/>
      <c r="O127" s="7"/>
      <c r="P127" s="7"/>
      <c r="Q127" s="7"/>
      <c r="R127" s="7"/>
      <c r="S127" s="7"/>
      <c r="T127" s="7"/>
      <c r="U127" s="7"/>
      <c r="V127" s="7"/>
      <c r="W127" s="7"/>
      <c r="X127" s="7"/>
      <c r="Y127" s="7"/>
      <c r="Z127" s="7"/>
    </row>
    <row r="128" spans="1:26" ht="12.75" customHeight="1">
      <c r="A128" s="1062"/>
      <c r="B128" s="1062"/>
      <c r="C128" s="72"/>
      <c r="D128" s="1062"/>
      <c r="E128" s="7"/>
      <c r="F128" s="7"/>
      <c r="G128" s="7"/>
      <c r="H128" s="7"/>
      <c r="I128" s="1062"/>
      <c r="J128" s="1062"/>
      <c r="K128" s="7"/>
      <c r="L128" s="7"/>
      <c r="M128" s="7"/>
      <c r="N128" s="7"/>
      <c r="O128" s="7"/>
      <c r="P128" s="7"/>
      <c r="Q128" s="7"/>
      <c r="R128" s="7"/>
      <c r="S128" s="7"/>
      <c r="T128" s="7"/>
      <c r="U128" s="7"/>
      <c r="V128" s="7"/>
      <c r="W128" s="7"/>
      <c r="X128" s="7"/>
      <c r="Y128" s="7"/>
      <c r="Z128" s="7"/>
    </row>
    <row r="129" spans="1:26" ht="12.75" customHeight="1">
      <c r="A129" s="1062"/>
      <c r="B129" s="1062"/>
      <c r="C129" s="72"/>
      <c r="D129" s="1062"/>
      <c r="E129" s="7"/>
      <c r="F129" s="7"/>
      <c r="G129" s="7"/>
      <c r="H129" s="7"/>
      <c r="I129" s="1062"/>
      <c r="J129" s="1062"/>
      <c r="K129" s="7"/>
      <c r="L129" s="7"/>
      <c r="M129" s="7"/>
      <c r="N129" s="7"/>
      <c r="O129" s="7"/>
      <c r="P129" s="7"/>
      <c r="Q129" s="7"/>
      <c r="R129" s="7"/>
      <c r="S129" s="7"/>
      <c r="T129" s="7"/>
      <c r="U129" s="7"/>
      <c r="V129" s="7"/>
      <c r="W129" s="7"/>
      <c r="X129" s="7"/>
      <c r="Y129" s="7"/>
      <c r="Z129" s="7"/>
    </row>
    <row r="130" spans="1:26" ht="12.75" customHeight="1">
      <c r="A130" s="1062"/>
      <c r="B130" s="1062"/>
      <c r="C130" s="72"/>
      <c r="D130" s="1062"/>
      <c r="E130" s="7"/>
      <c r="F130" s="7"/>
      <c r="G130" s="7"/>
      <c r="H130" s="7"/>
      <c r="I130" s="1062"/>
      <c r="J130" s="1062"/>
      <c r="K130" s="7"/>
      <c r="L130" s="7"/>
      <c r="M130" s="7"/>
      <c r="N130" s="7"/>
      <c r="O130" s="7"/>
      <c r="P130" s="7"/>
      <c r="Q130" s="7"/>
      <c r="R130" s="7"/>
      <c r="S130" s="7"/>
      <c r="T130" s="7"/>
      <c r="U130" s="7"/>
      <c r="V130" s="7"/>
      <c r="W130" s="7"/>
      <c r="X130" s="7"/>
      <c r="Y130" s="7"/>
      <c r="Z130" s="7"/>
    </row>
    <row r="131" spans="1:26" ht="12.75" customHeight="1">
      <c r="A131" s="1062"/>
      <c r="B131" s="1062"/>
      <c r="C131" s="72"/>
      <c r="D131" s="1062"/>
      <c r="E131" s="7"/>
      <c r="F131" s="7"/>
      <c r="G131" s="7"/>
      <c r="H131" s="7"/>
      <c r="I131" s="1062"/>
      <c r="J131" s="1062"/>
      <c r="K131" s="7"/>
      <c r="L131" s="7"/>
      <c r="M131" s="7"/>
      <c r="N131" s="7"/>
      <c r="O131" s="7"/>
      <c r="P131" s="7"/>
      <c r="Q131" s="7"/>
      <c r="R131" s="7"/>
      <c r="S131" s="7"/>
      <c r="T131" s="7"/>
      <c r="U131" s="7"/>
      <c r="V131" s="7"/>
      <c r="W131" s="7"/>
      <c r="X131" s="7"/>
      <c r="Y131" s="7"/>
      <c r="Z131" s="7"/>
    </row>
    <row r="132" spans="1:26" ht="12.75" customHeight="1">
      <c r="A132" s="1062"/>
      <c r="B132" s="1062"/>
      <c r="C132" s="72"/>
      <c r="D132" s="1062"/>
      <c r="E132" s="7"/>
      <c r="F132" s="7"/>
      <c r="G132" s="7"/>
      <c r="H132" s="7"/>
      <c r="I132" s="1062"/>
      <c r="J132" s="1062"/>
      <c r="K132" s="7"/>
      <c r="L132" s="7"/>
      <c r="M132" s="7"/>
      <c r="N132" s="7"/>
      <c r="O132" s="7"/>
      <c r="P132" s="7"/>
      <c r="Q132" s="7"/>
      <c r="R132" s="7"/>
      <c r="S132" s="7"/>
      <c r="T132" s="7"/>
      <c r="U132" s="7"/>
      <c r="V132" s="7"/>
      <c r="W132" s="7"/>
      <c r="X132" s="7"/>
      <c r="Y132" s="7"/>
      <c r="Z132" s="7"/>
    </row>
    <row r="133" spans="1:26" ht="12.75" customHeight="1">
      <c r="A133" s="1062"/>
      <c r="B133" s="1062"/>
      <c r="C133" s="72"/>
      <c r="D133" s="1062"/>
      <c r="E133" s="7"/>
      <c r="F133" s="7"/>
      <c r="G133" s="7"/>
      <c r="H133" s="7"/>
      <c r="I133" s="1062"/>
      <c r="J133" s="1062"/>
      <c r="K133" s="7"/>
      <c r="L133" s="7"/>
      <c r="M133" s="7"/>
      <c r="N133" s="7"/>
      <c r="O133" s="7"/>
      <c r="P133" s="7"/>
      <c r="Q133" s="7"/>
      <c r="R133" s="7"/>
      <c r="S133" s="7"/>
      <c r="T133" s="7"/>
      <c r="U133" s="7"/>
      <c r="V133" s="7"/>
      <c r="W133" s="7"/>
      <c r="X133" s="7"/>
      <c r="Y133" s="7"/>
      <c r="Z133" s="7"/>
    </row>
    <row r="134" spans="1:26" ht="12.75" customHeight="1">
      <c r="A134" s="1062"/>
      <c r="B134" s="1062"/>
      <c r="C134" s="72"/>
      <c r="D134" s="1062"/>
      <c r="E134" s="7"/>
      <c r="F134" s="7"/>
      <c r="G134" s="7"/>
      <c r="H134" s="7"/>
      <c r="I134" s="1062"/>
      <c r="J134" s="1062"/>
      <c r="K134" s="7"/>
      <c r="L134" s="7"/>
      <c r="M134" s="7"/>
      <c r="N134" s="7"/>
      <c r="O134" s="7"/>
      <c r="P134" s="7"/>
      <c r="Q134" s="7"/>
      <c r="R134" s="7"/>
      <c r="S134" s="7"/>
      <c r="T134" s="7"/>
      <c r="U134" s="7"/>
      <c r="V134" s="7"/>
      <c r="W134" s="7"/>
      <c r="X134" s="7"/>
      <c r="Y134" s="7"/>
      <c r="Z134" s="7"/>
    </row>
    <row r="135" spans="1:26" ht="12.75" customHeight="1">
      <c r="A135" s="1062"/>
      <c r="B135" s="1062"/>
      <c r="C135" s="72"/>
      <c r="D135" s="1062"/>
      <c r="E135" s="7"/>
      <c r="F135" s="7"/>
      <c r="G135" s="7"/>
      <c r="H135" s="7"/>
      <c r="I135" s="1062"/>
      <c r="J135" s="1062"/>
      <c r="K135" s="7"/>
      <c r="L135" s="7"/>
      <c r="M135" s="7"/>
      <c r="N135" s="7"/>
      <c r="O135" s="7"/>
      <c r="P135" s="7"/>
      <c r="Q135" s="7"/>
      <c r="R135" s="7"/>
      <c r="S135" s="7"/>
      <c r="T135" s="7"/>
      <c r="U135" s="7"/>
      <c r="V135" s="7"/>
      <c r="W135" s="7"/>
      <c r="X135" s="7"/>
      <c r="Y135" s="7"/>
      <c r="Z135" s="7"/>
    </row>
    <row r="136" spans="1:26" ht="12.75" customHeight="1">
      <c r="A136" s="1062"/>
      <c r="B136" s="1062"/>
      <c r="C136" s="72"/>
      <c r="D136" s="1062"/>
      <c r="E136" s="7"/>
      <c r="F136" s="7"/>
      <c r="G136" s="7"/>
      <c r="H136" s="7"/>
      <c r="I136" s="1062"/>
      <c r="J136" s="1062"/>
      <c r="K136" s="7"/>
      <c r="L136" s="7"/>
      <c r="M136" s="7"/>
      <c r="N136" s="7"/>
      <c r="O136" s="7"/>
      <c r="P136" s="7"/>
      <c r="Q136" s="7"/>
      <c r="R136" s="7"/>
      <c r="S136" s="7"/>
      <c r="T136" s="7"/>
      <c r="U136" s="7"/>
      <c r="V136" s="7"/>
      <c r="W136" s="7"/>
      <c r="X136" s="7"/>
      <c r="Y136" s="7"/>
      <c r="Z136" s="7"/>
    </row>
    <row r="137" spans="1:26" ht="12.75" customHeight="1">
      <c r="A137" s="1062"/>
      <c r="B137" s="1062"/>
      <c r="C137" s="72"/>
      <c r="D137" s="1062"/>
      <c r="E137" s="7"/>
      <c r="F137" s="7"/>
      <c r="G137" s="7"/>
      <c r="H137" s="7"/>
      <c r="I137" s="1062"/>
      <c r="J137" s="1062"/>
      <c r="K137" s="7"/>
      <c r="L137" s="7"/>
      <c r="M137" s="7"/>
      <c r="N137" s="7"/>
      <c r="O137" s="7"/>
      <c r="P137" s="7"/>
      <c r="Q137" s="7"/>
      <c r="R137" s="7"/>
      <c r="S137" s="7"/>
      <c r="T137" s="7"/>
      <c r="U137" s="7"/>
      <c r="V137" s="7"/>
      <c r="W137" s="7"/>
      <c r="X137" s="7"/>
      <c r="Y137" s="7"/>
      <c r="Z137" s="7"/>
    </row>
    <row r="138" spans="1:26" ht="12.75" customHeight="1">
      <c r="A138" s="1062"/>
      <c r="B138" s="1062"/>
      <c r="C138" s="72"/>
      <c r="D138" s="1062"/>
      <c r="E138" s="7"/>
      <c r="F138" s="7"/>
      <c r="G138" s="7"/>
      <c r="H138" s="7"/>
      <c r="I138" s="1062"/>
      <c r="J138" s="1062"/>
      <c r="K138" s="7"/>
      <c r="L138" s="7"/>
      <c r="M138" s="7"/>
      <c r="N138" s="7"/>
      <c r="O138" s="7"/>
      <c r="P138" s="7"/>
      <c r="Q138" s="7"/>
      <c r="R138" s="7"/>
      <c r="S138" s="7"/>
      <c r="T138" s="7"/>
      <c r="U138" s="7"/>
      <c r="V138" s="7"/>
      <c r="W138" s="7"/>
      <c r="X138" s="7"/>
      <c r="Y138" s="7"/>
      <c r="Z138" s="7"/>
    </row>
    <row r="139" spans="1:26" ht="12.75" customHeight="1">
      <c r="A139" s="1062"/>
      <c r="B139" s="1062"/>
      <c r="C139" s="72"/>
      <c r="D139" s="1062"/>
      <c r="E139" s="7"/>
      <c r="F139" s="7"/>
      <c r="G139" s="7"/>
      <c r="H139" s="7"/>
      <c r="I139" s="1062"/>
      <c r="J139" s="1062"/>
      <c r="K139" s="7"/>
      <c r="L139" s="7"/>
      <c r="M139" s="7"/>
      <c r="N139" s="7"/>
      <c r="O139" s="7"/>
      <c r="P139" s="7"/>
      <c r="Q139" s="7"/>
      <c r="R139" s="7"/>
      <c r="S139" s="7"/>
      <c r="T139" s="7"/>
      <c r="U139" s="7"/>
      <c r="V139" s="7"/>
      <c r="W139" s="7"/>
      <c r="X139" s="7"/>
      <c r="Y139" s="7"/>
      <c r="Z139" s="7"/>
    </row>
    <row r="140" spans="1:26" ht="12.75" customHeight="1">
      <c r="A140" s="1062"/>
      <c r="B140" s="1062"/>
      <c r="C140" s="72"/>
      <c r="D140" s="1062"/>
      <c r="E140" s="7"/>
      <c r="F140" s="7"/>
      <c r="G140" s="7"/>
      <c r="H140" s="7"/>
      <c r="I140" s="1062"/>
      <c r="J140" s="1062"/>
      <c r="K140" s="7"/>
      <c r="L140" s="7"/>
      <c r="M140" s="7"/>
      <c r="N140" s="7"/>
      <c r="O140" s="7"/>
      <c r="P140" s="7"/>
      <c r="Q140" s="7"/>
      <c r="R140" s="7"/>
      <c r="S140" s="7"/>
      <c r="T140" s="7"/>
      <c r="U140" s="7"/>
      <c r="V140" s="7"/>
      <c r="W140" s="7"/>
      <c r="X140" s="7"/>
      <c r="Y140" s="7"/>
      <c r="Z140" s="7"/>
    </row>
    <row r="141" spans="1:26" ht="12.75" customHeight="1">
      <c r="A141" s="1062"/>
      <c r="B141" s="1062"/>
      <c r="C141" s="72"/>
      <c r="D141" s="1062"/>
      <c r="E141" s="7"/>
      <c r="F141" s="7"/>
      <c r="G141" s="7"/>
      <c r="H141" s="7"/>
      <c r="I141" s="1062"/>
      <c r="J141" s="1062"/>
      <c r="K141" s="7"/>
      <c r="L141" s="7"/>
      <c r="M141" s="7"/>
      <c r="N141" s="7"/>
      <c r="O141" s="7"/>
      <c r="P141" s="7"/>
      <c r="Q141" s="7"/>
      <c r="R141" s="7"/>
      <c r="S141" s="7"/>
      <c r="T141" s="7"/>
      <c r="U141" s="7"/>
      <c r="V141" s="7"/>
      <c r="W141" s="7"/>
      <c r="X141" s="7"/>
      <c r="Y141" s="7"/>
      <c r="Z141" s="7"/>
    </row>
    <row r="142" spans="1:26" ht="12.75" customHeight="1">
      <c r="A142" s="1062"/>
      <c r="B142" s="1062"/>
      <c r="C142" s="72"/>
      <c r="D142" s="1062"/>
      <c r="E142" s="7"/>
      <c r="F142" s="7"/>
      <c r="G142" s="7"/>
      <c r="H142" s="7"/>
      <c r="I142" s="1062"/>
      <c r="J142" s="1062"/>
      <c r="K142" s="7"/>
      <c r="L142" s="7"/>
      <c r="M142" s="7"/>
      <c r="N142" s="7"/>
      <c r="O142" s="7"/>
      <c r="P142" s="7"/>
      <c r="Q142" s="7"/>
      <c r="R142" s="7"/>
      <c r="S142" s="7"/>
      <c r="T142" s="7"/>
      <c r="U142" s="7"/>
      <c r="V142" s="7"/>
      <c r="W142" s="7"/>
      <c r="X142" s="7"/>
      <c r="Y142" s="7"/>
      <c r="Z142" s="7"/>
    </row>
    <row r="143" spans="1:26" ht="12.75" customHeight="1">
      <c r="A143" s="1062"/>
      <c r="B143" s="1062"/>
      <c r="C143" s="72"/>
      <c r="D143" s="1062"/>
      <c r="E143" s="7"/>
      <c r="F143" s="7"/>
      <c r="G143" s="7"/>
      <c r="H143" s="7"/>
      <c r="I143" s="1062"/>
      <c r="J143" s="1062"/>
      <c r="K143" s="7"/>
      <c r="L143" s="7"/>
      <c r="M143" s="7"/>
      <c r="N143" s="7"/>
      <c r="O143" s="7"/>
      <c r="P143" s="7"/>
      <c r="Q143" s="7"/>
      <c r="R143" s="7"/>
      <c r="S143" s="7"/>
      <c r="T143" s="7"/>
      <c r="U143" s="7"/>
      <c r="V143" s="7"/>
      <c r="W143" s="7"/>
      <c r="X143" s="7"/>
      <c r="Y143" s="7"/>
      <c r="Z143" s="7"/>
    </row>
    <row r="144" spans="1:26" ht="12.75" customHeight="1">
      <c r="A144" s="1062"/>
      <c r="B144" s="1062"/>
      <c r="C144" s="72"/>
      <c r="D144" s="1062"/>
      <c r="E144" s="7"/>
      <c r="F144" s="7"/>
      <c r="G144" s="7"/>
      <c r="H144" s="7"/>
      <c r="I144" s="1062"/>
      <c r="J144" s="1062"/>
      <c r="K144" s="7"/>
      <c r="L144" s="7"/>
      <c r="M144" s="7"/>
      <c r="N144" s="7"/>
      <c r="O144" s="7"/>
      <c r="P144" s="7"/>
      <c r="Q144" s="7"/>
      <c r="R144" s="7"/>
      <c r="S144" s="7"/>
      <c r="T144" s="7"/>
      <c r="U144" s="7"/>
      <c r="V144" s="7"/>
      <c r="W144" s="7"/>
      <c r="X144" s="7"/>
      <c r="Y144" s="7"/>
      <c r="Z144" s="7"/>
    </row>
    <row r="145" spans="1:26" ht="12.75" customHeight="1">
      <c r="A145" s="1062"/>
      <c r="B145" s="1062"/>
      <c r="C145" s="72"/>
      <c r="D145" s="1062"/>
      <c r="E145" s="7"/>
      <c r="F145" s="7"/>
      <c r="G145" s="7"/>
      <c r="H145" s="7"/>
      <c r="I145" s="1062"/>
      <c r="J145" s="1062"/>
      <c r="K145" s="7"/>
      <c r="L145" s="7"/>
      <c r="M145" s="7"/>
      <c r="N145" s="7"/>
      <c r="O145" s="7"/>
      <c r="P145" s="7"/>
      <c r="Q145" s="7"/>
      <c r="R145" s="7"/>
      <c r="S145" s="7"/>
      <c r="T145" s="7"/>
      <c r="U145" s="7"/>
      <c r="V145" s="7"/>
      <c r="W145" s="7"/>
      <c r="X145" s="7"/>
      <c r="Y145" s="7"/>
      <c r="Z145" s="7"/>
    </row>
    <row r="146" spans="1:26" ht="12.75" customHeight="1">
      <c r="A146" s="1062"/>
      <c r="B146" s="1062"/>
      <c r="C146" s="72"/>
      <c r="D146" s="1062"/>
      <c r="E146" s="7"/>
      <c r="F146" s="7"/>
      <c r="G146" s="7"/>
      <c r="H146" s="7"/>
      <c r="I146" s="1062"/>
      <c r="J146" s="1062"/>
      <c r="K146" s="7"/>
      <c r="L146" s="7"/>
      <c r="M146" s="7"/>
      <c r="N146" s="7"/>
      <c r="O146" s="7"/>
      <c r="P146" s="7"/>
      <c r="Q146" s="7"/>
      <c r="R146" s="7"/>
      <c r="S146" s="7"/>
      <c r="T146" s="7"/>
      <c r="U146" s="7"/>
      <c r="V146" s="7"/>
      <c r="W146" s="7"/>
      <c r="X146" s="7"/>
      <c r="Y146" s="7"/>
      <c r="Z146" s="7"/>
    </row>
    <row r="147" spans="1:26" ht="12.75" customHeight="1">
      <c r="A147" s="1062"/>
      <c r="B147" s="1062"/>
      <c r="C147" s="72"/>
      <c r="D147" s="1062"/>
      <c r="E147" s="7"/>
      <c r="F147" s="7"/>
      <c r="G147" s="7"/>
      <c r="H147" s="7"/>
      <c r="I147" s="1062"/>
      <c r="J147" s="1062"/>
      <c r="K147" s="7"/>
      <c r="L147" s="7"/>
      <c r="M147" s="7"/>
      <c r="N147" s="7"/>
      <c r="O147" s="7"/>
      <c r="P147" s="7"/>
      <c r="Q147" s="7"/>
      <c r="R147" s="7"/>
      <c r="S147" s="7"/>
      <c r="T147" s="7"/>
      <c r="U147" s="7"/>
      <c r="V147" s="7"/>
      <c r="W147" s="7"/>
      <c r="X147" s="7"/>
      <c r="Y147" s="7"/>
      <c r="Z147" s="7"/>
    </row>
    <row r="148" spans="1:26" ht="12.75" customHeight="1">
      <c r="A148" s="1062"/>
      <c r="B148" s="1062"/>
      <c r="C148" s="72"/>
      <c r="D148" s="1062"/>
      <c r="E148" s="7"/>
      <c r="F148" s="7"/>
      <c r="G148" s="7"/>
      <c r="H148" s="7"/>
      <c r="I148" s="1062"/>
      <c r="J148" s="1062"/>
      <c r="K148" s="7"/>
      <c r="L148" s="7"/>
      <c r="M148" s="7"/>
      <c r="N148" s="7"/>
      <c r="O148" s="7"/>
      <c r="P148" s="7"/>
      <c r="Q148" s="7"/>
      <c r="R148" s="7"/>
      <c r="S148" s="7"/>
      <c r="T148" s="7"/>
      <c r="U148" s="7"/>
      <c r="V148" s="7"/>
      <c r="W148" s="7"/>
      <c r="X148" s="7"/>
      <c r="Y148" s="7"/>
      <c r="Z148" s="7"/>
    </row>
    <row r="149" spans="1:26" ht="12.75" customHeight="1">
      <c r="A149" s="1062"/>
      <c r="B149" s="1062"/>
      <c r="C149" s="72"/>
      <c r="D149" s="1062"/>
      <c r="E149" s="7"/>
      <c r="F149" s="7"/>
      <c r="G149" s="7"/>
      <c r="H149" s="7"/>
      <c r="I149" s="1062"/>
      <c r="J149" s="1062"/>
      <c r="K149" s="7"/>
      <c r="L149" s="7"/>
      <c r="M149" s="7"/>
      <c r="N149" s="7"/>
      <c r="O149" s="7"/>
      <c r="P149" s="7"/>
      <c r="Q149" s="7"/>
      <c r="R149" s="7"/>
      <c r="S149" s="7"/>
      <c r="T149" s="7"/>
      <c r="U149" s="7"/>
      <c r="V149" s="7"/>
      <c r="W149" s="7"/>
      <c r="X149" s="7"/>
      <c r="Y149" s="7"/>
      <c r="Z149" s="7"/>
    </row>
    <row r="150" spans="1:26" ht="12.75" customHeight="1">
      <c r="A150" s="1062"/>
      <c r="B150" s="1062"/>
      <c r="C150" s="72"/>
      <c r="D150" s="1062"/>
      <c r="E150" s="7"/>
      <c r="F150" s="7"/>
      <c r="G150" s="7"/>
      <c r="H150" s="7"/>
      <c r="I150" s="1062"/>
      <c r="J150" s="1062"/>
      <c r="K150" s="7"/>
      <c r="L150" s="7"/>
      <c r="M150" s="7"/>
      <c r="N150" s="7"/>
      <c r="O150" s="7"/>
      <c r="P150" s="7"/>
      <c r="Q150" s="7"/>
      <c r="R150" s="7"/>
      <c r="S150" s="7"/>
      <c r="T150" s="7"/>
      <c r="U150" s="7"/>
      <c r="V150" s="7"/>
      <c r="W150" s="7"/>
      <c r="X150" s="7"/>
      <c r="Y150" s="7"/>
      <c r="Z150" s="7"/>
    </row>
    <row r="151" spans="1:26" ht="12.75" customHeight="1">
      <c r="A151" s="1062"/>
      <c r="B151" s="1062"/>
      <c r="C151" s="72"/>
      <c r="D151" s="1062"/>
      <c r="E151" s="7"/>
      <c r="F151" s="7"/>
      <c r="G151" s="7"/>
      <c r="H151" s="7"/>
      <c r="I151" s="1062"/>
      <c r="J151" s="1062"/>
      <c r="K151" s="7"/>
      <c r="L151" s="7"/>
      <c r="M151" s="7"/>
      <c r="N151" s="7"/>
      <c r="O151" s="7"/>
      <c r="P151" s="7"/>
      <c r="Q151" s="7"/>
      <c r="R151" s="7"/>
      <c r="S151" s="7"/>
      <c r="T151" s="7"/>
      <c r="U151" s="7"/>
      <c r="V151" s="7"/>
      <c r="W151" s="7"/>
      <c r="X151" s="7"/>
      <c r="Y151" s="7"/>
      <c r="Z151" s="7"/>
    </row>
    <row r="152" spans="1:26" ht="12.75" customHeight="1">
      <c r="A152" s="1062"/>
      <c r="B152" s="1062"/>
      <c r="C152" s="72"/>
      <c r="D152" s="1062"/>
      <c r="E152" s="7"/>
      <c r="F152" s="7"/>
      <c r="G152" s="7"/>
      <c r="H152" s="7"/>
      <c r="I152" s="1062"/>
      <c r="J152" s="1062"/>
      <c r="K152" s="7"/>
      <c r="L152" s="7"/>
      <c r="M152" s="7"/>
      <c r="N152" s="7"/>
      <c r="O152" s="7"/>
      <c r="P152" s="7"/>
      <c r="Q152" s="7"/>
      <c r="R152" s="7"/>
      <c r="S152" s="7"/>
      <c r="T152" s="7"/>
      <c r="U152" s="7"/>
      <c r="V152" s="7"/>
      <c r="W152" s="7"/>
      <c r="X152" s="7"/>
      <c r="Y152" s="7"/>
      <c r="Z152" s="7"/>
    </row>
    <row r="153" spans="1:26" ht="12.75" customHeight="1">
      <c r="A153" s="1062"/>
      <c r="B153" s="1062"/>
      <c r="C153" s="72"/>
      <c r="D153" s="1062"/>
      <c r="E153" s="7"/>
      <c r="F153" s="7"/>
      <c r="G153" s="7"/>
      <c r="H153" s="7"/>
      <c r="I153" s="1062"/>
      <c r="J153" s="1062"/>
      <c r="K153" s="7"/>
      <c r="L153" s="7"/>
      <c r="M153" s="7"/>
      <c r="N153" s="7"/>
      <c r="O153" s="7"/>
      <c r="P153" s="7"/>
      <c r="Q153" s="7"/>
      <c r="R153" s="7"/>
      <c r="S153" s="7"/>
      <c r="T153" s="7"/>
      <c r="U153" s="7"/>
      <c r="V153" s="7"/>
      <c r="W153" s="7"/>
      <c r="X153" s="7"/>
      <c r="Y153" s="7"/>
      <c r="Z153" s="7"/>
    </row>
    <row r="154" spans="1:26" ht="12.75" customHeight="1">
      <c r="A154" s="1062"/>
      <c r="B154" s="1062"/>
      <c r="C154" s="72"/>
      <c r="D154" s="1062"/>
      <c r="E154" s="7"/>
      <c r="F154" s="7"/>
      <c r="G154" s="7"/>
      <c r="H154" s="7"/>
      <c r="I154" s="1062"/>
      <c r="J154" s="1062"/>
      <c r="K154" s="7"/>
      <c r="L154" s="7"/>
      <c r="M154" s="7"/>
      <c r="N154" s="7"/>
      <c r="O154" s="7"/>
      <c r="P154" s="7"/>
      <c r="Q154" s="7"/>
      <c r="R154" s="7"/>
      <c r="S154" s="7"/>
      <c r="T154" s="7"/>
      <c r="U154" s="7"/>
      <c r="V154" s="7"/>
      <c r="W154" s="7"/>
      <c r="X154" s="7"/>
      <c r="Y154" s="7"/>
      <c r="Z154" s="7"/>
    </row>
    <row r="155" spans="1:26" ht="12.75" customHeight="1">
      <c r="A155" s="1062"/>
      <c r="B155" s="1062"/>
      <c r="C155" s="72"/>
      <c r="D155" s="1062"/>
      <c r="E155" s="7"/>
      <c r="F155" s="7"/>
      <c r="G155" s="7"/>
      <c r="H155" s="7"/>
      <c r="I155" s="1062"/>
      <c r="J155" s="1062"/>
      <c r="K155" s="7"/>
      <c r="L155" s="7"/>
      <c r="M155" s="7"/>
      <c r="N155" s="7"/>
      <c r="O155" s="7"/>
      <c r="P155" s="7"/>
      <c r="Q155" s="7"/>
      <c r="R155" s="7"/>
      <c r="S155" s="7"/>
      <c r="T155" s="7"/>
      <c r="U155" s="7"/>
      <c r="V155" s="7"/>
      <c r="W155" s="7"/>
      <c r="X155" s="7"/>
      <c r="Y155" s="7"/>
      <c r="Z155" s="7"/>
    </row>
    <row r="156" spans="1:26" ht="12.75" customHeight="1">
      <c r="A156" s="1062"/>
      <c r="B156" s="1062"/>
      <c r="C156" s="72"/>
      <c r="D156" s="1062"/>
      <c r="E156" s="7"/>
      <c r="F156" s="7"/>
      <c r="G156" s="7"/>
      <c r="H156" s="7"/>
      <c r="I156" s="1062"/>
      <c r="J156" s="1062"/>
      <c r="K156" s="7"/>
      <c r="L156" s="7"/>
      <c r="M156" s="7"/>
      <c r="N156" s="7"/>
      <c r="O156" s="7"/>
      <c r="P156" s="7"/>
      <c r="Q156" s="7"/>
      <c r="R156" s="7"/>
      <c r="S156" s="7"/>
      <c r="T156" s="7"/>
      <c r="U156" s="7"/>
      <c r="V156" s="7"/>
      <c r="W156" s="7"/>
      <c r="X156" s="7"/>
      <c r="Y156" s="7"/>
      <c r="Z156" s="7"/>
    </row>
    <row r="157" spans="1:26" ht="12.75" customHeight="1">
      <c r="A157" s="1062"/>
      <c r="B157" s="1062"/>
      <c r="C157" s="72"/>
      <c r="D157" s="1062"/>
      <c r="E157" s="7"/>
      <c r="F157" s="7"/>
      <c r="G157" s="7"/>
      <c r="H157" s="7"/>
      <c r="I157" s="1062"/>
      <c r="J157" s="1062"/>
      <c r="K157" s="7"/>
      <c r="L157" s="7"/>
      <c r="M157" s="7"/>
      <c r="N157" s="7"/>
      <c r="O157" s="7"/>
      <c r="P157" s="7"/>
      <c r="Q157" s="7"/>
      <c r="R157" s="7"/>
      <c r="S157" s="7"/>
      <c r="T157" s="7"/>
      <c r="U157" s="7"/>
      <c r="V157" s="7"/>
      <c r="W157" s="7"/>
      <c r="X157" s="7"/>
      <c r="Y157" s="7"/>
      <c r="Z157" s="7"/>
    </row>
    <row r="158" spans="1:26" ht="12.75" customHeight="1">
      <c r="A158" s="1062"/>
      <c r="B158" s="1062"/>
      <c r="C158" s="72"/>
      <c r="D158" s="1062"/>
      <c r="E158" s="7"/>
      <c r="F158" s="7"/>
      <c r="G158" s="7"/>
      <c r="H158" s="7"/>
      <c r="I158" s="1062"/>
      <c r="J158" s="1062"/>
      <c r="K158" s="7"/>
      <c r="L158" s="7"/>
      <c r="M158" s="7"/>
      <c r="N158" s="7"/>
      <c r="O158" s="7"/>
      <c r="P158" s="7"/>
      <c r="Q158" s="7"/>
      <c r="R158" s="7"/>
      <c r="S158" s="7"/>
      <c r="T158" s="7"/>
      <c r="U158" s="7"/>
      <c r="V158" s="7"/>
      <c r="W158" s="7"/>
      <c r="X158" s="7"/>
      <c r="Y158" s="7"/>
      <c r="Z158" s="7"/>
    </row>
    <row r="159" spans="1:26" ht="12.75" customHeight="1">
      <c r="A159" s="1062"/>
      <c r="B159" s="1062"/>
      <c r="C159" s="72"/>
      <c r="D159" s="1062"/>
      <c r="E159" s="7"/>
      <c r="F159" s="7"/>
      <c r="G159" s="7"/>
      <c r="H159" s="7"/>
      <c r="I159" s="1062"/>
      <c r="J159" s="1062"/>
      <c r="K159" s="7"/>
      <c r="L159" s="7"/>
      <c r="M159" s="7"/>
      <c r="N159" s="7"/>
      <c r="O159" s="7"/>
      <c r="P159" s="7"/>
      <c r="Q159" s="7"/>
      <c r="R159" s="7"/>
      <c r="S159" s="7"/>
      <c r="T159" s="7"/>
      <c r="U159" s="7"/>
      <c r="V159" s="7"/>
      <c r="W159" s="7"/>
      <c r="X159" s="7"/>
      <c r="Y159" s="7"/>
      <c r="Z159" s="7"/>
    </row>
    <row r="160" spans="1:26" ht="12.75" customHeight="1">
      <c r="A160" s="1062"/>
      <c r="B160" s="1062"/>
      <c r="C160" s="72"/>
      <c r="D160" s="1062"/>
      <c r="E160" s="7"/>
      <c r="F160" s="7"/>
      <c r="G160" s="7"/>
      <c r="H160" s="7"/>
      <c r="I160" s="1062"/>
      <c r="J160" s="1062"/>
      <c r="K160" s="7"/>
      <c r="L160" s="7"/>
      <c r="M160" s="7"/>
      <c r="N160" s="7"/>
      <c r="O160" s="7"/>
      <c r="P160" s="7"/>
      <c r="Q160" s="7"/>
      <c r="R160" s="7"/>
      <c r="S160" s="7"/>
      <c r="T160" s="7"/>
      <c r="U160" s="7"/>
      <c r="V160" s="7"/>
      <c r="W160" s="7"/>
      <c r="X160" s="7"/>
      <c r="Y160" s="7"/>
      <c r="Z160" s="7"/>
    </row>
    <row r="161" spans="1:26" ht="12.75" customHeight="1">
      <c r="A161" s="1062"/>
      <c r="B161" s="1062"/>
      <c r="C161" s="72"/>
      <c r="D161" s="1062"/>
      <c r="E161" s="7"/>
      <c r="F161" s="7"/>
      <c r="G161" s="7"/>
      <c r="H161" s="7"/>
      <c r="I161" s="1062"/>
      <c r="J161" s="1062"/>
      <c r="K161" s="7"/>
      <c r="L161" s="7"/>
      <c r="M161" s="7"/>
      <c r="N161" s="7"/>
      <c r="O161" s="7"/>
      <c r="P161" s="7"/>
      <c r="Q161" s="7"/>
      <c r="R161" s="7"/>
      <c r="S161" s="7"/>
      <c r="T161" s="7"/>
      <c r="U161" s="7"/>
      <c r="V161" s="7"/>
      <c r="W161" s="7"/>
      <c r="X161" s="7"/>
      <c r="Y161" s="7"/>
      <c r="Z161" s="7"/>
    </row>
    <row r="162" spans="1:26" ht="12.75" customHeight="1">
      <c r="A162" s="1062"/>
      <c r="B162" s="1062"/>
      <c r="C162" s="72"/>
      <c r="D162" s="1062"/>
      <c r="E162" s="7"/>
      <c r="F162" s="7"/>
      <c r="G162" s="7"/>
      <c r="H162" s="7"/>
      <c r="I162" s="1062"/>
      <c r="J162" s="1062"/>
      <c r="K162" s="7"/>
      <c r="L162" s="7"/>
      <c r="M162" s="7"/>
      <c r="N162" s="7"/>
      <c r="O162" s="7"/>
      <c r="P162" s="7"/>
      <c r="Q162" s="7"/>
      <c r="R162" s="7"/>
      <c r="S162" s="7"/>
      <c r="T162" s="7"/>
      <c r="U162" s="7"/>
      <c r="V162" s="7"/>
      <c r="W162" s="7"/>
      <c r="X162" s="7"/>
      <c r="Y162" s="7"/>
      <c r="Z162" s="7"/>
    </row>
    <row r="163" spans="1:26" ht="12.75" customHeight="1">
      <c r="A163" s="1062"/>
      <c r="B163" s="1062"/>
      <c r="C163" s="72"/>
      <c r="D163" s="1062"/>
      <c r="E163" s="7"/>
      <c r="F163" s="7"/>
      <c r="G163" s="7"/>
      <c r="H163" s="7"/>
      <c r="I163" s="1062"/>
      <c r="J163" s="1062"/>
      <c r="K163" s="7"/>
      <c r="L163" s="7"/>
      <c r="M163" s="7"/>
      <c r="N163" s="7"/>
      <c r="O163" s="7"/>
      <c r="P163" s="7"/>
      <c r="Q163" s="7"/>
      <c r="R163" s="7"/>
      <c r="S163" s="7"/>
      <c r="T163" s="7"/>
      <c r="U163" s="7"/>
      <c r="V163" s="7"/>
      <c r="W163" s="7"/>
      <c r="X163" s="7"/>
      <c r="Y163" s="7"/>
      <c r="Z163" s="7"/>
    </row>
    <row r="164" spans="1:26" ht="12.75" customHeight="1">
      <c r="A164" s="1062"/>
      <c r="B164" s="1062"/>
      <c r="C164" s="72"/>
      <c r="D164" s="1062"/>
      <c r="E164" s="7"/>
      <c r="F164" s="7"/>
      <c r="G164" s="7"/>
      <c r="H164" s="7"/>
      <c r="I164" s="1062"/>
      <c r="J164" s="1062"/>
      <c r="K164" s="7"/>
      <c r="L164" s="7"/>
      <c r="M164" s="7"/>
      <c r="N164" s="7"/>
      <c r="O164" s="7"/>
      <c r="P164" s="7"/>
      <c r="Q164" s="7"/>
      <c r="R164" s="7"/>
      <c r="S164" s="7"/>
      <c r="T164" s="7"/>
      <c r="U164" s="7"/>
      <c r="V164" s="7"/>
      <c r="W164" s="7"/>
      <c r="X164" s="7"/>
      <c r="Y164" s="7"/>
      <c r="Z164" s="7"/>
    </row>
    <row r="165" spans="1:26" ht="12.75" customHeight="1">
      <c r="A165" s="1062"/>
      <c r="B165" s="1062"/>
      <c r="C165" s="72"/>
      <c r="D165" s="1062"/>
      <c r="E165" s="7"/>
      <c r="F165" s="7"/>
      <c r="G165" s="7"/>
      <c r="H165" s="7"/>
      <c r="I165" s="1062"/>
      <c r="J165" s="1062"/>
      <c r="K165" s="7"/>
      <c r="L165" s="7"/>
      <c r="M165" s="7"/>
      <c r="N165" s="7"/>
      <c r="O165" s="7"/>
      <c r="P165" s="7"/>
      <c r="Q165" s="7"/>
      <c r="R165" s="7"/>
      <c r="S165" s="7"/>
      <c r="T165" s="7"/>
      <c r="U165" s="7"/>
      <c r="V165" s="7"/>
      <c r="W165" s="7"/>
      <c r="X165" s="7"/>
      <c r="Y165" s="7"/>
      <c r="Z165" s="7"/>
    </row>
    <row r="166" spans="1:26" ht="12.75" customHeight="1">
      <c r="A166" s="1062"/>
      <c r="B166" s="1062"/>
      <c r="C166" s="72"/>
      <c r="D166" s="1062"/>
      <c r="E166" s="7"/>
      <c r="F166" s="7"/>
      <c r="G166" s="7"/>
      <c r="H166" s="7"/>
      <c r="I166" s="1062"/>
      <c r="J166" s="1062"/>
      <c r="K166" s="7"/>
      <c r="L166" s="7"/>
      <c r="M166" s="7"/>
      <c r="N166" s="7"/>
      <c r="O166" s="7"/>
      <c r="P166" s="7"/>
      <c r="Q166" s="7"/>
      <c r="R166" s="7"/>
      <c r="S166" s="7"/>
      <c r="T166" s="7"/>
      <c r="U166" s="7"/>
      <c r="V166" s="7"/>
      <c r="W166" s="7"/>
      <c r="X166" s="7"/>
      <c r="Y166" s="7"/>
      <c r="Z166" s="7"/>
    </row>
    <row r="167" spans="1:26" ht="12.75" customHeight="1">
      <c r="A167" s="1062"/>
      <c r="B167" s="1062"/>
      <c r="C167" s="72"/>
      <c r="D167" s="1062"/>
      <c r="E167" s="7"/>
      <c r="F167" s="7"/>
      <c r="G167" s="7"/>
      <c r="H167" s="7"/>
      <c r="I167" s="1062"/>
      <c r="J167" s="1062"/>
      <c r="K167" s="7"/>
      <c r="L167" s="7"/>
      <c r="M167" s="7"/>
      <c r="N167" s="7"/>
      <c r="O167" s="7"/>
      <c r="P167" s="7"/>
      <c r="Q167" s="7"/>
      <c r="R167" s="7"/>
      <c r="S167" s="7"/>
      <c r="T167" s="7"/>
      <c r="U167" s="7"/>
      <c r="V167" s="7"/>
      <c r="W167" s="7"/>
      <c r="X167" s="7"/>
      <c r="Y167" s="7"/>
      <c r="Z167" s="7"/>
    </row>
    <row r="168" spans="1:26" ht="12.75" customHeight="1">
      <c r="A168" s="1062"/>
      <c r="B168" s="1062"/>
      <c r="C168" s="72"/>
      <c r="D168" s="1062"/>
      <c r="E168" s="7"/>
      <c r="F168" s="7"/>
      <c r="G168" s="7"/>
      <c r="H168" s="7"/>
      <c r="I168" s="1062"/>
      <c r="J168" s="1062"/>
      <c r="K168" s="7"/>
      <c r="L168" s="7"/>
      <c r="M168" s="7"/>
      <c r="N168" s="7"/>
      <c r="O168" s="7"/>
      <c r="P168" s="7"/>
      <c r="Q168" s="7"/>
      <c r="R168" s="7"/>
      <c r="S168" s="7"/>
      <c r="T168" s="7"/>
      <c r="U168" s="7"/>
      <c r="V168" s="7"/>
      <c r="W168" s="7"/>
      <c r="X168" s="7"/>
      <c r="Y168" s="7"/>
      <c r="Z168" s="7"/>
    </row>
    <row r="169" spans="1:26" ht="12.75" customHeight="1">
      <c r="A169" s="1062"/>
      <c r="B169" s="1062"/>
      <c r="C169" s="72"/>
      <c r="D169" s="1062"/>
      <c r="E169" s="7"/>
      <c r="F169" s="7"/>
      <c r="G169" s="7"/>
      <c r="H169" s="7"/>
      <c r="I169" s="1062"/>
      <c r="J169" s="1062"/>
      <c r="K169" s="7"/>
      <c r="L169" s="7"/>
      <c r="M169" s="7"/>
      <c r="N169" s="7"/>
      <c r="O169" s="7"/>
      <c r="P169" s="7"/>
      <c r="Q169" s="7"/>
      <c r="R169" s="7"/>
      <c r="S169" s="7"/>
      <c r="T169" s="7"/>
      <c r="U169" s="7"/>
      <c r="V169" s="7"/>
      <c r="W169" s="7"/>
      <c r="X169" s="7"/>
      <c r="Y169" s="7"/>
      <c r="Z169" s="7"/>
    </row>
    <row r="170" spans="1:26" ht="12.75" customHeight="1">
      <c r="A170" s="1062"/>
      <c r="B170" s="1062"/>
      <c r="C170" s="72"/>
      <c r="D170" s="1062"/>
      <c r="E170" s="7"/>
      <c r="F170" s="7"/>
      <c r="G170" s="7"/>
      <c r="H170" s="7"/>
      <c r="I170" s="1062"/>
      <c r="J170" s="1062"/>
      <c r="K170" s="7"/>
      <c r="L170" s="7"/>
      <c r="M170" s="7"/>
      <c r="N170" s="7"/>
      <c r="O170" s="7"/>
      <c r="P170" s="7"/>
      <c r="Q170" s="7"/>
      <c r="R170" s="7"/>
      <c r="S170" s="7"/>
      <c r="T170" s="7"/>
      <c r="U170" s="7"/>
      <c r="V170" s="7"/>
      <c r="W170" s="7"/>
      <c r="X170" s="7"/>
      <c r="Y170" s="7"/>
      <c r="Z170" s="7"/>
    </row>
    <row r="171" spans="1:26" ht="12.75" customHeight="1">
      <c r="A171" s="1062"/>
      <c r="B171" s="1062"/>
      <c r="C171" s="72"/>
      <c r="D171" s="1062"/>
      <c r="E171" s="7"/>
      <c r="F171" s="7"/>
      <c r="G171" s="7"/>
      <c r="H171" s="7"/>
      <c r="I171" s="1062"/>
      <c r="J171" s="1062"/>
      <c r="K171" s="7"/>
      <c r="L171" s="7"/>
      <c r="M171" s="7"/>
      <c r="N171" s="7"/>
      <c r="O171" s="7"/>
      <c r="P171" s="7"/>
      <c r="Q171" s="7"/>
      <c r="R171" s="7"/>
      <c r="S171" s="7"/>
      <c r="T171" s="7"/>
      <c r="U171" s="7"/>
      <c r="V171" s="7"/>
      <c r="W171" s="7"/>
      <c r="X171" s="7"/>
      <c r="Y171" s="7"/>
      <c r="Z171" s="7"/>
    </row>
    <row r="172" spans="1:26" ht="12.75" customHeight="1">
      <c r="A172" s="1062"/>
      <c r="B172" s="1062"/>
      <c r="C172" s="72"/>
      <c r="D172" s="1062"/>
      <c r="E172" s="7"/>
      <c r="F172" s="7"/>
      <c r="G172" s="7"/>
      <c r="H172" s="7"/>
      <c r="I172" s="1062"/>
      <c r="J172" s="1062"/>
      <c r="K172" s="7"/>
      <c r="L172" s="7"/>
      <c r="M172" s="7"/>
      <c r="N172" s="7"/>
      <c r="O172" s="7"/>
      <c r="P172" s="7"/>
      <c r="Q172" s="7"/>
      <c r="R172" s="7"/>
      <c r="S172" s="7"/>
      <c r="T172" s="7"/>
      <c r="U172" s="7"/>
      <c r="V172" s="7"/>
      <c r="W172" s="7"/>
      <c r="X172" s="7"/>
      <c r="Y172" s="7"/>
      <c r="Z172" s="7"/>
    </row>
    <row r="173" spans="1:26" ht="12.75" customHeight="1">
      <c r="A173" s="1062"/>
      <c r="B173" s="1062"/>
      <c r="C173" s="72"/>
      <c r="D173" s="1062"/>
      <c r="E173" s="7"/>
      <c r="F173" s="7"/>
      <c r="G173" s="7"/>
      <c r="H173" s="7"/>
      <c r="I173" s="1062"/>
      <c r="J173" s="1062"/>
      <c r="K173" s="7"/>
      <c r="L173" s="7"/>
      <c r="M173" s="7"/>
      <c r="N173" s="7"/>
      <c r="O173" s="7"/>
      <c r="P173" s="7"/>
      <c r="Q173" s="7"/>
      <c r="R173" s="7"/>
      <c r="S173" s="7"/>
      <c r="T173" s="7"/>
      <c r="U173" s="7"/>
      <c r="V173" s="7"/>
      <c r="W173" s="7"/>
      <c r="X173" s="7"/>
      <c r="Y173" s="7"/>
      <c r="Z173" s="7"/>
    </row>
    <row r="174" spans="1:26" ht="12.75" customHeight="1">
      <c r="A174" s="1062"/>
      <c r="B174" s="1062"/>
      <c r="C174" s="72"/>
      <c r="D174" s="1062"/>
      <c r="E174" s="7"/>
      <c r="F174" s="7"/>
      <c r="G174" s="7"/>
      <c r="H174" s="7"/>
      <c r="I174" s="1062"/>
      <c r="J174" s="1062"/>
      <c r="K174" s="7"/>
      <c r="L174" s="7"/>
      <c r="M174" s="7"/>
      <c r="N174" s="7"/>
      <c r="O174" s="7"/>
      <c r="P174" s="7"/>
      <c r="Q174" s="7"/>
      <c r="R174" s="7"/>
      <c r="S174" s="7"/>
      <c r="T174" s="7"/>
      <c r="U174" s="7"/>
      <c r="V174" s="7"/>
      <c r="W174" s="7"/>
      <c r="X174" s="7"/>
      <c r="Y174" s="7"/>
      <c r="Z174" s="7"/>
    </row>
    <row r="175" spans="1:26" ht="12.75" customHeight="1">
      <c r="A175" s="1062"/>
      <c r="B175" s="1062"/>
      <c r="C175" s="72"/>
      <c r="D175" s="1062"/>
      <c r="E175" s="7"/>
      <c r="F175" s="7"/>
      <c r="G175" s="7"/>
      <c r="H175" s="7"/>
      <c r="I175" s="1062"/>
      <c r="J175" s="1062"/>
      <c r="K175" s="7"/>
      <c r="L175" s="7"/>
      <c r="M175" s="7"/>
      <c r="N175" s="7"/>
      <c r="O175" s="7"/>
      <c r="P175" s="7"/>
      <c r="Q175" s="7"/>
      <c r="R175" s="7"/>
      <c r="S175" s="7"/>
      <c r="T175" s="7"/>
      <c r="U175" s="7"/>
      <c r="V175" s="7"/>
      <c r="W175" s="7"/>
      <c r="X175" s="7"/>
      <c r="Y175" s="7"/>
      <c r="Z175" s="7"/>
    </row>
    <row r="176" spans="1:26" ht="12.75" customHeight="1">
      <c r="A176" s="1062"/>
      <c r="B176" s="1062"/>
      <c r="C176" s="72"/>
      <c r="D176" s="1062"/>
      <c r="E176" s="7"/>
      <c r="F176" s="7"/>
      <c r="G176" s="7"/>
      <c r="H176" s="7"/>
      <c r="I176" s="1062"/>
      <c r="J176" s="1062"/>
      <c r="K176" s="7"/>
      <c r="L176" s="7"/>
      <c r="M176" s="7"/>
      <c r="N176" s="7"/>
      <c r="O176" s="7"/>
      <c r="P176" s="7"/>
      <c r="Q176" s="7"/>
      <c r="R176" s="7"/>
      <c r="S176" s="7"/>
      <c r="T176" s="7"/>
      <c r="U176" s="7"/>
      <c r="V176" s="7"/>
      <c r="W176" s="7"/>
      <c r="X176" s="7"/>
      <c r="Y176" s="7"/>
      <c r="Z176" s="7"/>
    </row>
    <row r="177" spans="1:26" ht="12.75" customHeight="1">
      <c r="A177" s="1062"/>
      <c r="B177" s="1062"/>
      <c r="C177" s="72"/>
      <c r="D177" s="1062"/>
      <c r="E177" s="7"/>
      <c r="F177" s="7"/>
      <c r="G177" s="7"/>
      <c r="H177" s="7"/>
      <c r="I177" s="1062"/>
      <c r="J177" s="1062"/>
      <c r="K177" s="7"/>
      <c r="L177" s="7"/>
      <c r="M177" s="7"/>
      <c r="N177" s="7"/>
      <c r="O177" s="7"/>
      <c r="P177" s="7"/>
      <c r="Q177" s="7"/>
      <c r="R177" s="7"/>
      <c r="S177" s="7"/>
      <c r="T177" s="7"/>
      <c r="U177" s="7"/>
      <c r="V177" s="7"/>
      <c r="W177" s="7"/>
      <c r="X177" s="7"/>
      <c r="Y177" s="7"/>
      <c r="Z177" s="7"/>
    </row>
    <row r="178" spans="1:26" ht="12.75" customHeight="1">
      <c r="A178" s="1062"/>
      <c r="B178" s="1062"/>
      <c r="C178" s="72"/>
      <c r="D178" s="1062"/>
      <c r="E178" s="7"/>
      <c r="F178" s="7"/>
      <c r="G178" s="7"/>
      <c r="H178" s="7"/>
      <c r="I178" s="1062"/>
      <c r="J178" s="1062"/>
      <c r="K178" s="7"/>
      <c r="L178" s="7"/>
      <c r="M178" s="7"/>
      <c r="N178" s="7"/>
      <c r="O178" s="7"/>
      <c r="P178" s="7"/>
      <c r="Q178" s="7"/>
      <c r="R178" s="7"/>
      <c r="S178" s="7"/>
      <c r="T178" s="7"/>
      <c r="U178" s="7"/>
      <c r="V178" s="7"/>
      <c r="W178" s="7"/>
      <c r="X178" s="7"/>
      <c r="Y178" s="7"/>
      <c r="Z178" s="7"/>
    </row>
    <row r="179" spans="1:26" ht="12.75" customHeight="1">
      <c r="A179" s="1062"/>
      <c r="B179" s="1062"/>
      <c r="C179" s="72"/>
      <c r="D179" s="1062"/>
      <c r="E179" s="7"/>
      <c r="F179" s="7"/>
      <c r="G179" s="7"/>
      <c r="H179" s="7"/>
      <c r="I179" s="1062"/>
      <c r="J179" s="1062"/>
      <c r="K179" s="7"/>
      <c r="L179" s="7"/>
      <c r="M179" s="7"/>
      <c r="N179" s="7"/>
      <c r="O179" s="7"/>
      <c r="P179" s="7"/>
      <c r="Q179" s="7"/>
      <c r="R179" s="7"/>
      <c r="S179" s="7"/>
      <c r="T179" s="7"/>
      <c r="U179" s="7"/>
      <c r="V179" s="7"/>
      <c r="W179" s="7"/>
      <c r="X179" s="7"/>
      <c r="Y179" s="7"/>
      <c r="Z179" s="7"/>
    </row>
    <row r="180" spans="1:26" ht="12.75" customHeight="1">
      <c r="A180" s="1062"/>
      <c r="B180" s="1062"/>
      <c r="C180" s="72"/>
      <c r="D180" s="1062"/>
      <c r="E180" s="7"/>
      <c r="F180" s="7"/>
      <c r="G180" s="7"/>
      <c r="H180" s="7"/>
      <c r="I180" s="1062"/>
      <c r="J180" s="1062"/>
      <c r="K180" s="7"/>
      <c r="L180" s="7"/>
      <c r="M180" s="7"/>
      <c r="N180" s="7"/>
      <c r="O180" s="7"/>
      <c r="P180" s="7"/>
      <c r="Q180" s="7"/>
      <c r="R180" s="7"/>
      <c r="S180" s="7"/>
      <c r="T180" s="7"/>
      <c r="U180" s="7"/>
      <c r="V180" s="7"/>
      <c r="W180" s="7"/>
      <c r="X180" s="7"/>
      <c r="Y180" s="7"/>
      <c r="Z180" s="7"/>
    </row>
    <row r="181" spans="1:26" ht="12.75" customHeight="1">
      <c r="A181" s="1062"/>
      <c r="B181" s="1062"/>
      <c r="C181" s="72"/>
      <c r="D181" s="1062"/>
      <c r="E181" s="7"/>
      <c r="F181" s="7"/>
      <c r="G181" s="7"/>
      <c r="H181" s="7"/>
      <c r="I181" s="1062"/>
      <c r="J181" s="1062"/>
      <c r="K181" s="7"/>
      <c r="L181" s="7"/>
      <c r="M181" s="7"/>
      <c r="N181" s="7"/>
      <c r="O181" s="7"/>
      <c r="P181" s="7"/>
      <c r="Q181" s="7"/>
      <c r="R181" s="7"/>
      <c r="S181" s="7"/>
      <c r="T181" s="7"/>
      <c r="U181" s="7"/>
      <c r="V181" s="7"/>
      <c r="W181" s="7"/>
      <c r="X181" s="7"/>
      <c r="Y181" s="7"/>
      <c r="Z181" s="7"/>
    </row>
    <row r="182" spans="1:26" ht="12.75" customHeight="1">
      <c r="A182" s="1062"/>
      <c r="B182" s="1062"/>
      <c r="C182" s="72"/>
      <c r="D182" s="1062"/>
      <c r="E182" s="7"/>
      <c r="F182" s="7"/>
      <c r="G182" s="7"/>
      <c r="H182" s="7"/>
      <c r="I182" s="1062"/>
      <c r="J182" s="1062"/>
      <c r="K182" s="7"/>
      <c r="L182" s="7"/>
      <c r="M182" s="7"/>
      <c r="N182" s="7"/>
      <c r="O182" s="7"/>
      <c r="P182" s="7"/>
      <c r="Q182" s="7"/>
      <c r="R182" s="7"/>
      <c r="S182" s="7"/>
      <c r="T182" s="7"/>
      <c r="U182" s="7"/>
      <c r="V182" s="7"/>
      <c r="W182" s="7"/>
      <c r="X182" s="7"/>
      <c r="Y182" s="7"/>
      <c r="Z182" s="7"/>
    </row>
    <row r="183" spans="1:26" ht="12.75" customHeight="1">
      <c r="A183" s="1062"/>
      <c r="B183" s="1062"/>
      <c r="C183" s="72"/>
      <c r="D183" s="1062"/>
      <c r="E183" s="7"/>
      <c r="F183" s="7"/>
      <c r="G183" s="7"/>
      <c r="H183" s="7"/>
      <c r="I183" s="1062"/>
      <c r="J183" s="1062"/>
      <c r="K183" s="7"/>
      <c r="L183" s="7"/>
      <c r="M183" s="7"/>
      <c r="N183" s="7"/>
      <c r="O183" s="7"/>
      <c r="P183" s="7"/>
      <c r="Q183" s="7"/>
      <c r="R183" s="7"/>
      <c r="S183" s="7"/>
      <c r="T183" s="7"/>
      <c r="U183" s="7"/>
      <c r="V183" s="7"/>
      <c r="W183" s="7"/>
      <c r="X183" s="7"/>
      <c r="Y183" s="7"/>
      <c r="Z183" s="7"/>
    </row>
    <row r="184" spans="1:26" ht="12.75" customHeight="1">
      <c r="A184" s="1062"/>
      <c r="B184" s="1062"/>
      <c r="C184" s="72"/>
      <c r="D184" s="1062"/>
      <c r="E184" s="7"/>
      <c r="F184" s="7"/>
      <c r="G184" s="7"/>
      <c r="H184" s="7"/>
      <c r="I184" s="1062"/>
      <c r="J184" s="1062"/>
      <c r="K184" s="7"/>
      <c r="L184" s="7"/>
      <c r="M184" s="7"/>
      <c r="N184" s="7"/>
      <c r="O184" s="7"/>
      <c r="P184" s="7"/>
      <c r="Q184" s="7"/>
      <c r="R184" s="7"/>
      <c r="S184" s="7"/>
      <c r="T184" s="7"/>
      <c r="U184" s="7"/>
      <c r="V184" s="7"/>
      <c r="W184" s="7"/>
      <c r="X184" s="7"/>
      <c r="Y184" s="7"/>
      <c r="Z184" s="7"/>
    </row>
    <row r="185" spans="1:26" ht="12.75" customHeight="1">
      <c r="A185" s="1062"/>
      <c r="B185" s="1062"/>
      <c r="C185" s="72"/>
      <c r="D185" s="1062"/>
      <c r="E185" s="7"/>
      <c r="F185" s="7"/>
      <c r="G185" s="7"/>
      <c r="H185" s="7"/>
      <c r="I185" s="1062"/>
      <c r="J185" s="1062"/>
      <c r="K185" s="7"/>
      <c r="L185" s="7"/>
      <c r="M185" s="7"/>
      <c r="N185" s="7"/>
      <c r="O185" s="7"/>
      <c r="P185" s="7"/>
      <c r="Q185" s="7"/>
      <c r="R185" s="7"/>
      <c r="S185" s="7"/>
      <c r="T185" s="7"/>
      <c r="U185" s="7"/>
      <c r="V185" s="7"/>
      <c r="W185" s="7"/>
      <c r="X185" s="7"/>
      <c r="Y185" s="7"/>
      <c r="Z185" s="7"/>
    </row>
    <row r="186" spans="1:26" ht="12.75" customHeight="1">
      <c r="A186" s="1062"/>
      <c r="B186" s="1062"/>
      <c r="C186" s="72"/>
      <c r="D186" s="1062"/>
      <c r="E186" s="7"/>
      <c r="F186" s="7"/>
      <c r="G186" s="7"/>
      <c r="H186" s="7"/>
      <c r="I186" s="1062"/>
      <c r="J186" s="1062"/>
      <c r="K186" s="7"/>
      <c r="L186" s="7"/>
      <c r="M186" s="7"/>
      <c r="N186" s="7"/>
      <c r="O186" s="7"/>
      <c r="P186" s="7"/>
      <c r="Q186" s="7"/>
      <c r="R186" s="7"/>
      <c r="S186" s="7"/>
      <c r="T186" s="7"/>
      <c r="U186" s="7"/>
      <c r="V186" s="7"/>
      <c r="W186" s="7"/>
      <c r="X186" s="7"/>
      <c r="Y186" s="7"/>
      <c r="Z186" s="7"/>
    </row>
    <row r="187" spans="1:26" ht="12.75" customHeight="1">
      <c r="A187" s="1062"/>
      <c r="B187" s="1062"/>
      <c r="C187" s="72"/>
      <c r="D187" s="1062"/>
      <c r="E187" s="7"/>
      <c r="F187" s="7"/>
      <c r="G187" s="7"/>
      <c r="H187" s="7"/>
      <c r="I187" s="1062"/>
      <c r="J187" s="1062"/>
      <c r="K187" s="7"/>
      <c r="L187" s="7"/>
      <c r="M187" s="7"/>
      <c r="N187" s="7"/>
      <c r="O187" s="7"/>
      <c r="P187" s="7"/>
      <c r="Q187" s="7"/>
      <c r="R187" s="7"/>
      <c r="S187" s="7"/>
      <c r="T187" s="7"/>
      <c r="U187" s="7"/>
      <c r="V187" s="7"/>
      <c r="W187" s="7"/>
      <c r="X187" s="7"/>
      <c r="Y187" s="7"/>
      <c r="Z187" s="7"/>
    </row>
    <row r="188" spans="1:26" ht="12.75" customHeight="1">
      <c r="A188" s="1062"/>
      <c r="B188" s="1062"/>
      <c r="C188" s="72"/>
      <c r="D188" s="1062"/>
      <c r="E188" s="7"/>
      <c r="F188" s="7"/>
      <c r="G188" s="7"/>
      <c r="H188" s="7"/>
      <c r="I188" s="1062"/>
      <c r="J188" s="1062"/>
      <c r="K188" s="7"/>
      <c r="L188" s="7"/>
      <c r="M188" s="7"/>
      <c r="N188" s="7"/>
      <c r="O188" s="7"/>
      <c r="P188" s="7"/>
      <c r="Q188" s="7"/>
      <c r="R188" s="7"/>
      <c r="S188" s="7"/>
      <c r="T188" s="7"/>
      <c r="U188" s="7"/>
      <c r="V188" s="7"/>
      <c r="W188" s="7"/>
      <c r="X188" s="7"/>
      <c r="Y188" s="7"/>
      <c r="Z188" s="7"/>
    </row>
    <row r="189" spans="1:26" ht="12.75" customHeight="1">
      <c r="A189" s="1062"/>
      <c r="B189" s="1062"/>
      <c r="C189" s="72"/>
      <c r="D189" s="1062"/>
      <c r="E189" s="7"/>
      <c r="F189" s="7"/>
      <c r="G189" s="7"/>
      <c r="H189" s="7"/>
      <c r="I189" s="1062"/>
      <c r="J189" s="1062"/>
      <c r="K189" s="7"/>
      <c r="L189" s="7"/>
      <c r="M189" s="7"/>
      <c r="N189" s="7"/>
      <c r="O189" s="7"/>
      <c r="P189" s="7"/>
      <c r="Q189" s="7"/>
      <c r="R189" s="7"/>
      <c r="S189" s="7"/>
      <c r="T189" s="7"/>
      <c r="U189" s="7"/>
      <c r="V189" s="7"/>
      <c r="W189" s="7"/>
      <c r="X189" s="7"/>
      <c r="Y189" s="7"/>
      <c r="Z189" s="7"/>
    </row>
    <row r="190" spans="1:26" ht="12.75" customHeight="1">
      <c r="A190" s="1062"/>
      <c r="B190" s="1062"/>
      <c r="C190" s="72"/>
      <c r="D190" s="1062"/>
      <c r="E190" s="7"/>
      <c r="F190" s="7"/>
      <c r="G190" s="7"/>
      <c r="H190" s="7"/>
      <c r="I190" s="1062"/>
      <c r="J190" s="1062"/>
      <c r="K190" s="7"/>
      <c r="L190" s="7"/>
      <c r="M190" s="7"/>
      <c r="N190" s="7"/>
      <c r="O190" s="7"/>
      <c r="P190" s="7"/>
      <c r="Q190" s="7"/>
      <c r="R190" s="7"/>
      <c r="S190" s="7"/>
      <c r="T190" s="7"/>
      <c r="U190" s="7"/>
      <c r="V190" s="7"/>
      <c r="W190" s="7"/>
      <c r="X190" s="7"/>
      <c r="Y190" s="7"/>
      <c r="Z190" s="7"/>
    </row>
    <row r="191" spans="1:26" ht="12.75" customHeight="1">
      <c r="A191" s="1062"/>
      <c r="B191" s="1062"/>
      <c r="C191" s="72"/>
      <c r="D191" s="1062"/>
      <c r="E191" s="7"/>
      <c r="F191" s="7"/>
      <c r="G191" s="7"/>
      <c r="H191" s="7"/>
      <c r="I191" s="1062"/>
      <c r="J191" s="1062"/>
      <c r="K191" s="7"/>
      <c r="L191" s="7"/>
      <c r="M191" s="7"/>
      <c r="N191" s="7"/>
      <c r="O191" s="7"/>
      <c r="P191" s="7"/>
      <c r="Q191" s="7"/>
      <c r="R191" s="7"/>
      <c r="S191" s="7"/>
      <c r="T191" s="7"/>
      <c r="U191" s="7"/>
      <c r="V191" s="7"/>
      <c r="W191" s="7"/>
      <c r="X191" s="7"/>
      <c r="Y191" s="7"/>
      <c r="Z191" s="7"/>
    </row>
    <row r="192" spans="1:26" ht="12.75" customHeight="1">
      <c r="A192" s="1062"/>
      <c r="B192" s="1062"/>
      <c r="C192" s="72"/>
      <c r="D192" s="1062"/>
      <c r="E192" s="7"/>
      <c r="F192" s="7"/>
      <c r="G192" s="7"/>
      <c r="H192" s="7"/>
      <c r="I192" s="1062"/>
      <c r="J192" s="1062"/>
      <c r="K192" s="7"/>
      <c r="L192" s="7"/>
      <c r="M192" s="7"/>
      <c r="N192" s="7"/>
      <c r="O192" s="7"/>
      <c r="P192" s="7"/>
      <c r="Q192" s="7"/>
      <c r="R192" s="7"/>
      <c r="S192" s="7"/>
      <c r="T192" s="7"/>
      <c r="U192" s="7"/>
      <c r="V192" s="7"/>
      <c r="W192" s="7"/>
      <c r="X192" s="7"/>
      <c r="Y192" s="7"/>
      <c r="Z192" s="7"/>
    </row>
    <row r="193" spans="1:26" ht="12.75" customHeight="1">
      <c r="A193" s="1062"/>
      <c r="B193" s="1062"/>
      <c r="C193" s="72"/>
      <c r="D193" s="1062"/>
      <c r="E193" s="7"/>
      <c r="F193" s="7"/>
      <c r="G193" s="7"/>
      <c r="H193" s="7"/>
      <c r="I193" s="1062"/>
      <c r="J193" s="1062"/>
      <c r="K193" s="7"/>
      <c r="L193" s="7"/>
      <c r="M193" s="7"/>
      <c r="N193" s="7"/>
      <c r="O193" s="7"/>
      <c r="P193" s="7"/>
      <c r="Q193" s="7"/>
      <c r="R193" s="7"/>
      <c r="S193" s="7"/>
      <c r="T193" s="7"/>
      <c r="U193" s="7"/>
      <c r="V193" s="7"/>
      <c r="W193" s="7"/>
      <c r="X193" s="7"/>
      <c r="Y193" s="7"/>
      <c r="Z193" s="7"/>
    </row>
    <row r="194" spans="1:26" ht="12.75" customHeight="1">
      <c r="A194" s="1062"/>
      <c r="B194" s="1062"/>
      <c r="C194" s="72"/>
      <c r="D194" s="1062"/>
      <c r="E194" s="7"/>
      <c r="F194" s="7"/>
      <c r="G194" s="7"/>
      <c r="H194" s="7"/>
      <c r="I194" s="1062"/>
      <c r="J194" s="1062"/>
      <c r="K194" s="7"/>
      <c r="L194" s="7"/>
      <c r="M194" s="7"/>
      <c r="N194" s="7"/>
      <c r="O194" s="7"/>
      <c r="P194" s="7"/>
      <c r="Q194" s="7"/>
      <c r="R194" s="7"/>
      <c r="S194" s="7"/>
      <c r="T194" s="7"/>
      <c r="U194" s="7"/>
      <c r="V194" s="7"/>
      <c r="W194" s="7"/>
      <c r="X194" s="7"/>
      <c r="Y194" s="7"/>
      <c r="Z194" s="7"/>
    </row>
    <row r="195" spans="1:26" ht="12.75" customHeight="1">
      <c r="A195" s="1062"/>
      <c r="B195" s="1062"/>
      <c r="C195" s="72"/>
      <c r="D195" s="1062"/>
      <c r="E195" s="7"/>
      <c r="F195" s="7"/>
      <c r="G195" s="7"/>
      <c r="H195" s="7"/>
      <c r="I195" s="1062"/>
      <c r="J195" s="1062"/>
      <c r="K195" s="7"/>
      <c r="L195" s="7"/>
      <c r="M195" s="7"/>
      <c r="N195" s="7"/>
      <c r="O195" s="7"/>
      <c r="P195" s="7"/>
      <c r="Q195" s="7"/>
      <c r="R195" s="7"/>
      <c r="S195" s="7"/>
      <c r="T195" s="7"/>
      <c r="U195" s="7"/>
      <c r="V195" s="7"/>
      <c r="W195" s="7"/>
      <c r="X195" s="7"/>
      <c r="Y195" s="7"/>
      <c r="Z195" s="7"/>
    </row>
    <row r="196" spans="1:26" ht="12.75" customHeight="1">
      <c r="A196" s="1062"/>
      <c r="B196" s="1062"/>
      <c r="C196" s="72"/>
      <c r="D196" s="1062"/>
      <c r="E196" s="7"/>
      <c r="F196" s="7"/>
      <c r="G196" s="7"/>
      <c r="H196" s="7"/>
      <c r="I196" s="1062"/>
      <c r="J196" s="1062"/>
      <c r="K196" s="7"/>
      <c r="L196" s="7"/>
      <c r="M196" s="7"/>
      <c r="N196" s="7"/>
      <c r="O196" s="7"/>
      <c r="P196" s="7"/>
      <c r="Q196" s="7"/>
      <c r="R196" s="7"/>
      <c r="S196" s="7"/>
      <c r="T196" s="7"/>
      <c r="U196" s="7"/>
      <c r="V196" s="7"/>
      <c r="W196" s="7"/>
      <c r="X196" s="7"/>
      <c r="Y196" s="7"/>
      <c r="Z196" s="7"/>
    </row>
    <row r="197" spans="1:26" ht="12.75" customHeight="1">
      <c r="A197" s="1062"/>
      <c r="B197" s="1062"/>
      <c r="C197" s="72"/>
      <c r="D197" s="1062"/>
      <c r="E197" s="7"/>
      <c r="F197" s="7"/>
      <c r="G197" s="7"/>
      <c r="H197" s="7"/>
      <c r="I197" s="1062"/>
      <c r="J197" s="1062"/>
      <c r="K197" s="7"/>
      <c r="L197" s="7"/>
      <c r="M197" s="7"/>
      <c r="N197" s="7"/>
      <c r="O197" s="7"/>
      <c r="P197" s="7"/>
      <c r="Q197" s="7"/>
      <c r="R197" s="7"/>
      <c r="S197" s="7"/>
      <c r="T197" s="7"/>
      <c r="U197" s="7"/>
      <c r="V197" s="7"/>
      <c r="W197" s="7"/>
      <c r="X197" s="7"/>
      <c r="Y197" s="7"/>
      <c r="Z197" s="7"/>
    </row>
    <row r="198" spans="1:26" ht="12.75" customHeight="1">
      <c r="A198" s="1062"/>
      <c r="B198" s="1062"/>
      <c r="C198" s="72"/>
      <c r="D198" s="1062"/>
      <c r="E198" s="7"/>
      <c r="F198" s="7"/>
      <c r="G198" s="7"/>
      <c r="H198" s="7"/>
      <c r="I198" s="1062"/>
      <c r="J198" s="1062"/>
      <c r="K198" s="7"/>
      <c r="L198" s="7"/>
      <c r="M198" s="7"/>
      <c r="N198" s="7"/>
      <c r="O198" s="7"/>
      <c r="P198" s="7"/>
      <c r="Q198" s="7"/>
      <c r="R198" s="7"/>
      <c r="S198" s="7"/>
      <c r="T198" s="7"/>
      <c r="U198" s="7"/>
      <c r="V198" s="7"/>
      <c r="W198" s="7"/>
      <c r="X198" s="7"/>
      <c r="Y198" s="7"/>
      <c r="Z198" s="7"/>
    </row>
    <row r="199" spans="1:26" ht="12.75" customHeight="1">
      <c r="A199" s="1062"/>
      <c r="B199" s="1062"/>
      <c r="C199" s="72"/>
      <c r="D199" s="1062"/>
      <c r="E199" s="7"/>
      <c r="F199" s="7"/>
      <c r="G199" s="7"/>
      <c r="H199" s="7"/>
      <c r="I199" s="1062"/>
      <c r="J199" s="1062"/>
      <c r="K199" s="7"/>
      <c r="L199" s="7"/>
      <c r="M199" s="7"/>
      <c r="N199" s="7"/>
      <c r="O199" s="7"/>
      <c r="P199" s="7"/>
      <c r="Q199" s="7"/>
      <c r="R199" s="7"/>
      <c r="S199" s="7"/>
      <c r="T199" s="7"/>
      <c r="U199" s="7"/>
      <c r="V199" s="7"/>
      <c r="W199" s="7"/>
      <c r="X199" s="7"/>
      <c r="Y199" s="7"/>
      <c r="Z199" s="7"/>
    </row>
    <row r="200" spans="1:26" ht="12.75" customHeight="1">
      <c r="A200" s="1062"/>
      <c r="B200" s="1062"/>
      <c r="C200" s="72"/>
      <c r="D200" s="1062"/>
      <c r="E200" s="7"/>
      <c r="F200" s="7"/>
      <c r="G200" s="7"/>
      <c r="H200" s="7"/>
      <c r="I200" s="1062"/>
      <c r="J200" s="1062"/>
      <c r="K200" s="7"/>
      <c r="L200" s="7"/>
      <c r="M200" s="7"/>
      <c r="N200" s="7"/>
      <c r="O200" s="7"/>
      <c r="P200" s="7"/>
      <c r="Q200" s="7"/>
      <c r="R200" s="7"/>
      <c r="S200" s="7"/>
      <c r="T200" s="7"/>
      <c r="U200" s="7"/>
      <c r="V200" s="7"/>
      <c r="W200" s="7"/>
      <c r="X200" s="7"/>
      <c r="Y200" s="7"/>
      <c r="Z200" s="7"/>
    </row>
    <row r="201" spans="1:26" ht="12.75" customHeight="1">
      <c r="A201" s="1062"/>
      <c r="B201" s="1062"/>
      <c r="C201" s="72"/>
      <c r="D201" s="1062"/>
      <c r="E201" s="7"/>
      <c r="F201" s="7"/>
      <c r="G201" s="7"/>
      <c r="H201" s="7"/>
      <c r="I201" s="1062"/>
      <c r="J201" s="1062"/>
      <c r="K201" s="7"/>
      <c r="L201" s="7"/>
      <c r="M201" s="7"/>
      <c r="N201" s="7"/>
      <c r="O201" s="7"/>
      <c r="P201" s="7"/>
      <c r="Q201" s="7"/>
      <c r="R201" s="7"/>
      <c r="S201" s="7"/>
      <c r="T201" s="7"/>
      <c r="U201" s="7"/>
      <c r="V201" s="7"/>
      <c r="W201" s="7"/>
      <c r="X201" s="7"/>
      <c r="Y201" s="7"/>
      <c r="Z201" s="7"/>
    </row>
    <row r="202" spans="1:26" ht="12.75" customHeight="1">
      <c r="A202" s="1062"/>
      <c r="B202" s="1062"/>
      <c r="C202" s="72"/>
      <c r="D202" s="1062"/>
      <c r="E202" s="7"/>
      <c r="F202" s="7"/>
      <c r="G202" s="7"/>
      <c r="H202" s="7"/>
      <c r="I202" s="1062"/>
      <c r="J202" s="1062"/>
      <c r="K202" s="7"/>
      <c r="L202" s="7"/>
      <c r="M202" s="7"/>
      <c r="N202" s="7"/>
      <c r="O202" s="7"/>
      <c r="P202" s="7"/>
      <c r="Q202" s="7"/>
      <c r="R202" s="7"/>
      <c r="S202" s="7"/>
      <c r="T202" s="7"/>
      <c r="U202" s="7"/>
      <c r="V202" s="7"/>
      <c r="W202" s="7"/>
      <c r="X202" s="7"/>
      <c r="Y202" s="7"/>
      <c r="Z202" s="7"/>
    </row>
    <row r="203" spans="1:26" ht="12.75" customHeight="1">
      <c r="A203" s="1062"/>
      <c r="B203" s="1062"/>
      <c r="C203" s="72"/>
      <c r="D203" s="1062"/>
      <c r="E203" s="7"/>
      <c r="F203" s="7"/>
      <c r="G203" s="7"/>
      <c r="H203" s="7"/>
      <c r="I203" s="1062"/>
      <c r="J203" s="1062"/>
      <c r="K203" s="7"/>
      <c r="L203" s="7"/>
      <c r="M203" s="7"/>
      <c r="N203" s="7"/>
      <c r="O203" s="7"/>
      <c r="P203" s="7"/>
      <c r="Q203" s="7"/>
      <c r="R203" s="7"/>
      <c r="S203" s="7"/>
      <c r="T203" s="7"/>
      <c r="U203" s="7"/>
      <c r="V203" s="7"/>
      <c r="W203" s="7"/>
      <c r="X203" s="7"/>
      <c r="Y203" s="7"/>
      <c r="Z203" s="7"/>
    </row>
    <row r="204" spans="1:26" ht="12.75" customHeight="1">
      <c r="A204" s="1062"/>
      <c r="B204" s="1062"/>
      <c r="C204" s="72"/>
      <c r="D204" s="1062"/>
      <c r="E204" s="7"/>
      <c r="F204" s="7"/>
      <c r="G204" s="7"/>
      <c r="H204" s="7"/>
      <c r="I204" s="1062"/>
      <c r="J204" s="1062"/>
      <c r="K204" s="7"/>
      <c r="L204" s="7"/>
      <c r="M204" s="7"/>
      <c r="N204" s="7"/>
      <c r="O204" s="7"/>
      <c r="P204" s="7"/>
      <c r="Q204" s="7"/>
      <c r="R204" s="7"/>
      <c r="S204" s="7"/>
      <c r="T204" s="7"/>
      <c r="U204" s="7"/>
      <c r="V204" s="7"/>
      <c r="W204" s="7"/>
      <c r="X204" s="7"/>
      <c r="Y204" s="7"/>
      <c r="Z204" s="7"/>
    </row>
    <row r="205" spans="1:26" ht="12.75" customHeight="1">
      <c r="A205" s="1062"/>
      <c r="B205" s="1062"/>
      <c r="C205" s="72"/>
      <c r="D205" s="1062"/>
      <c r="E205" s="7"/>
      <c r="F205" s="7"/>
      <c r="G205" s="7"/>
      <c r="H205" s="7"/>
      <c r="I205" s="1062"/>
      <c r="J205" s="1062"/>
      <c r="K205" s="7"/>
      <c r="L205" s="7"/>
      <c r="M205" s="7"/>
      <c r="N205" s="7"/>
      <c r="O205" s="7"/>
      <c r="P205" s="7"/>
      <c r="Q205" s="7"/>
      <c r="R205" s="7"/>
      <c r="S205" s="7"/>
      <c r="T205" s="7"/>
      <c r="U205" s="7"/>
      <c r="V205" s="7"/>
      <c r="W205" s="7"/>
      <c r="X205" s="7"/>
      <c r="Y205" s="7"/>
      <c r="Z205" s="7"/>
    </row>
    <row r="206" spans="1:26" ht="12.75" customHeight="1">
      <c r="A206" s="1062"/>
      <c r="B206" s="1062"/>
      <c r="C206" s="72"/>
      <c r="D206" s="1062"/>
      <c r="E206" s="7"/>
      <c r="F206" s="7"/>
      <c r="G206" s="7"/>
      <c r="H206" s="7"/>
      <c r="I206" s="1062"/>
      <c r="J206" s="1062"/>
      <c r="K206" s="7"/>
      <c r="L206" s="7"/>
      <c r="M206" s="7"/>
      <c r="N206" s="7"/>
      <c r="O206" s="7"/>
      <c r="P206" s="7"/>
      <c r="Q206" s="7"/>
      <c r="R206" s="7"/>
      <c r="S206" s="7"/>
      <c r="T206" s="7"/>
      <c r="U206" s="7"/>
      <c r="V206" s="7"/>
      <c r="W206" s="7"/>
      <c r="X206" s="7"/>
      <c r="Y206" s="7"/>
      <c r="Z206" s="7"/>
    </row>
    <row r="207" spans="1:26" ht="12.75" customHeight="1">
      <c r="A207" s="1062"/>
      <c r="B207" s="1062"/>
      <c r="C207" s="72"/>
      <c r="D207" s="1062"/>
      <c r="E207" s="7"/>
      <c r="F207" s="7"/>
      <c r="G207" s="7"/>
      <c r="H207" s="7"/>
      <c r="I207" s="1062"/>
      <c r="J207" s="1062"/>
      <c r="K207" s="7"/>
      <c r="L207" s="7"/>
      <c r="M207" s="7"/>
      <c r="N207" s="7"/>
      <c r="O207" s="7"/>
      <c r="P207" s="7"/>
      <c r="Q207" s="7"/>
      <c r="R207" s="7"/>
      <c r="S207" s="7"/>
      <c r="T207" s="7"/>
      <c r="U207" s="7"/>
      <c r="V207" s="7"/>
      <c r="W207" s="7"/>
      <c r="X207" s="7"/>
      <c r="Y207" s="7"/>
      <c r="Z207" s="7"/>
    </row>
    <row r="208" spans="1:26" ht="12.75" customHeight="1">
      <c r="A208" s="1062"/>
      <c r="B208" s="1062"/>
      <c r="C208" s="72"/>
      <c r="D208" s="1062"/>
      <c r="E208" s="7"/>
      <c r="F208" s="7"/>
      <c r="G208" s="7"/>
      <c r="H208" s="7"/>
      <c r="I208" s="1062"/>
      <c r="J208" s="1062"/>
      <c r="K208" s="7"/>
      <c r="L208" s="7"/>
      <c r="M208" s="7"/>
      <c r="N208" s="7"/>
      <c r="O208" s="7"/>
      <c r="P208" s="7"/>
      <c r="Q208" s="7"/>
      <c r="R208" s="7"/>
      <c r="S208" s="7"/>
      <c r="T208" s="7"/>
      <c r="U208" s="7"/>
      <c r="V208" s="7"/>
      <c r="W208" s="7"/>
      <c r="X208" s="7"/>
      <c r="Y208" s="7"/>
      <c r="Z208" s="7"/>
    </row>
    <row r="209" spans="1:26" ht="12.75" customHeight="1">
      <c r="A209" s="1062"/>
      <c r="B209" s="1062"/>
      <c r="C209" s="72"/>
      <c r="D209" s="1062"/>
      <c r="E209" s="7"/>
      <c r="F209" s="7"/>
      <c r="G209" s="7"/>
      <c r="H209" s="7"/>
      <c r="I209" s="1062"/>
      <c r="J209" s="1062"/>
      <c r="K209" s="7"/>
      <c r="L209" s="7"/>
      <c r="M209" s="7"/>
      <c r="N209" s="7"/>
      <c r="O209" s="7"/>
      <c r="P209" s="7"/>
      <c r="Q209" s="7"/>
      <c r="R209" s="7"/>
      <c r="S209" s="7"/>
      <c r="T209" s="7"/>
      <c r="U209" s="7"/>
      <c r="V209" s="7"/>
      <c r="W209" s="7"/>
      <c r="X209" s="7"/>
      <c r="Y209" s="7"/>
      <c r="Z209" s="7"/>
    </row>
    <row r="210" spans="1:26" ht="12.75" customHeight="1">
      <c r="A210" s="1062"/>
      <c r="B210" s="1062"/>
      <c r="C210" s="72"/>
      <c r="D210" s="1062"/>
      <c r="E210" s="7"/>
      <c r="F210" s="7"/>
      <c r="G210" s="7"/>
      <c r="H210" s="7"/>
      <c r="I210" s="1062"/>
      <c r="J210" s="1062"/>
      <c r="K210" s="7"/>
      <c r="L210" s="7"/>
      <c r="M210" s="7"/>
      <c r="N210" s="7"/>
      <c r="O210" s="7"/>
      <c r="P210" s="7"/>
      <c r="Q210" s="7"/>
      <c r="R210" s="7"/>
      <c r="S210" s="7"/>
      <c r="T210" s="7"/>
      <c r="U210" s="7"/>
      <c r="V210" s="7"/>
      <c r="W210" s="7"/>
      <c r="X210" s="7"/>
      <c r="Y210" s="7"/>
      <c r="Z210" s="7"/>
    </row>
    <row r="211" spans="1:26" ht="12.75" customHeight="1">
      <c r="A211" s="1062"/>
      <c r="B211" s="1062"/>
      <c r="C211" s="72"/>
      <c r="D211" s="1062"/>
      <c r="E211" s="7"/>
      <c r="F211" s="7"/>
      <c r="G211" s="7"/>
      <c r="H211" s="7"/>
      <c r="I211" s="1062"/>
      <c r="J211" s="1062"/>
      <c r="K211" s="7"/>
      <c r="L211" s="7"/>
      <c r="M211" s="7"/>
      <c r="N211" s="7"/>
      <c r="O211" s="7"/>
      <c r="P211" s="7"/>
      <c r="Q211" s="7"/>
      <c r="R211" s="7"/>
      <c r="S211" s="7"/>
      <c r="T211" s="7"/>
      <c r="U211" s="7"/>
      <c r="V211" s="7"/>
      <c r="W211" s="7"/>
      <c r="X211" s="7"/>
      <c r="Y211" s="7"/>
      <c r="Z211" s="7"/>
    </row>
    <row r="212" spans="1:26" ht="12.75" customHeight="1">
      <c r="A212" s="1062"/>
      <c r="B212" s="1062"/>
      <c r="C212" s="72"/>
      <c r="D212" s="1062"/>
      <c r="E212" s="7"/>
      <c r="F212" s="7"/>
      <c r="G212" s="7"/>
      <c r="H212" s="7"/>
      <c r="I212" s="1062"/>
      <c r="J212" s="1062"/>
      <c r="K212" s="7"/>
      <c r="L212" s="7"/>
      <c r="M212" s="7"/>
      <c r="N212" s="7"/>
      <c r="O212" s="7"/>
      <c r="P212" s="7"/>
      <c r="Q212" s="7"/>
      <c r="R212" s="7"/>
      <c r="S212" s="7"/>
      <c r="T212" s="7"/>
      <c r="U212" s="7"/>
      <c r="V212" s="7"/>
      <c r="W212" s="7"/>
      <c r="X212" s="7"/>
      <c r="Y212" s="7"/>
      <c r="Z212" s="7"/>
    </row>
    <row r="213" spans="1:26" ht="12.75" customHeight="1">
      <c r="A213" s="1062"/>
      <c r="B213" s="1062"/>
      <c r="C213" s="72"/>
      <c r="D213" s="1062"/>
      <c r="E213" s="7"/>
      <c r="F213" s="7"/>
      <c r="G213" s="7"/>
      <c r="H213" s="7"/>
      <c r="I213" s="1062"/>
      <c r="J213" s="1062"/>
      <c r="K213" s="7"/>
      <c r="L213" s="7"/>
      <c r="M213" s="7"/>
      <c r="N213" s="7"/>
      <c r="O213" s="7"/>
      <c r="P213" s="7"/>
      <c r="Q213" s="7"/>
      <c r="R213" s="7"/>
      <c r="S213" s="7"/>
      <c r="T213" s="7"/>
      <c r="U213" s="7"/>
      <c r="V213" s="7"/>
      <c r="W213" s="7"/>
      <c r="X213" s="7"/>
      <c r="Y213" s="7"/>
      <c r="Z213" s="7"/>
    </row>
    <row r="214" spans="1:26" ht="12.75" customHeight="1">
      <c r="A214" s="1062"/>
      <c r="B214" s="1062"/>
      <c r="C214" s="72"/>
      <c r="D214" s="1062"/>
      <c r="E214" s="7"/>
      <c r="F214" s="7"/>
      <c r="G214" s="7"/>
      <c r="H214" s="7"/>
      <c r="I214" s="1062"/>
      <c r="J214" s="1062"/>
      <c r="K214" s="7"/>
      <c r="L214" s="7"/>
      <c r="M214" s="7"/>
      <c r="N214" s="7"/>
      <c r="O214" s="7"/>
      <c r="P214" s="7"/>
      <c r="Q214" s="7"/>
      <c r="R214" s="7"/>
      <c r="S214" s="7"/>
      <c r="T214" s="7"/>
      <c r="U214" s="7"/>
      <c r="V214" s="7"/>
      <c r="W214" s="7"/>
      <c r="X214" s="7"/>
      <c r="Y214" s="7"/>
      <c r="Z214" s="7"/>
    </row>
    <row r="215" spans="1:26" ht="12.75" customHeight="1">
      <c r="A215" s="1062"/>
      <c r="B215" s="1062"/>
      <c r="C215" s="72"/>
      <c r="D215" s="1062"/>
      <c r="E215" s="7"/>
      <c r="F215" s="7"/>
      <c r="G215" s="7"/>
      <c r="H215" s="7"/>
      <c r="I215" s="1062"/>
      <c r="J215" s="1062"/>
      <c r="K215" s="7"/>
      <c r="L215" s="7"/>
      <c r="M215" s="7"/>
      <c r="N215" s="7"/>
      <c r="O215" s="7"/>
      <c r="P215" s="7"/>
      <c r="Q215" s="7"/>
      <c r="R215" s="7"/>
      <c r="S215" s="7"/>
      <c r="T215" s="7"/>
      <c r="U215" s="7"/>
      <c r="V215" s="7"/>
      <c r="W215" s="7"/>
      <c r="X215" s="7"/>
      <c r="Y215" s="7"/>
      <c r="Z215" s="7"/>
    </row>
    <row r="216" spans="1:26" ht="12.75" customHeight="1">
      <c r="A216" s="1062"/>
      <c r="B216" s="1062"/>
      <c r="C216" s="72"/>
      <c r="D216" s="1062"/>
      <c r="E216" s="7"/>
      <c r="F216" s="7"/>
      <c r="G216" s="7"/>
      <c r="H216" s="7"/>
      <c r="I216" s="1062"/>
      <c r="J216" s="1062"/>
      <c r="K216" s="7"/>
      <c r="L216" s="7"/>
      <c r="M216" s="7"/>
      <c r="N216" s="7"/>
      <c r="O216" s="7"/>
      <c r="P216" s="7"/>
      <c r="Q216" s="7"/>
      <c r="R216" s="7"/>
      <c r="S216" s="7"/>
      <c r="T216" s="7"/>
      <c r="U216" s="7"/>
      <c r="V216" s="7"/>
      <c r="W216" s="7"/>
      <c r="X216" s="7"/>
      <c r="Y216" s="7"/>
      <c r="Z216" s="7"/>
    </row>
    <row r="217" spans="1:26" ht="12.75" customHeight="1">
      <c r="A217" s="1062"/>
      <c r="B217" s="1062"/>
      <c r="C217" s="72"/>
      <c r="D217" s="1062"/>
      <c r="E217" s="7"/>
      <c r="F217" s="7"/>
      <c r="G217" s="7"/>
      <c r="H217" s="7"/>
      <c r="I217" s="1062"/>
      <c r="J217" s="1062"/>
      <c r="K217" s="7"/>
      <c r="L217" s="7"/>
      <c r="M217" s="7"/>
      <c r="N217" s="7"/>
      <c r="O217" s="7"/>
      <c r="P217" s="7"/>
      <c r="Q217" s="7"/>
      <c r="R217" s="7"/>
      <c r="S217" s="7"/>
      <c r="T217" s="7"/>
      <c r="U217" s="7"/>
      <c r="V217" s="7"/>
      <c r="W217" s="7"/>
      <c r="X217" s="7"/>
      <c r="Y217" s="7"/>
      <c r="Z217" s="7"/>
    </row>
    <row r="218" spans="1:26" ht="12.75" customHeight="1">
      <c r="A218" s="1062"/>
      <c r="B218" s="1062"/>
      <c r="C218" s="72"/>
      <c r="D218" s="1062"/>
      <c r="E218" s="7"/>
      <c r="F218" s="7"/>
      <c r="G218" s="7"/>
      <c r="H218" s="7"/>
      <c r="I218" s="1062"/>
      <c r="J218" s="1062"/>
      <c r="K218" s="7"/>
      <c r="L218" s="7"/>
      <c r="M218" s="7"/>
      <c r="N218" s="7"/>
      <c r="O218" s="7"/>
      <c r="P218" s="7"/>
      <c r="Q218" s="7"/>
      <c r="R218" s="7"/>
      <c r="S218" s="7"/>
      <c r="T218" s="7"/>
      <c r="U218" s="7"/>
      <c r="V218" s="7"/>
      <c r="W218" s="7"/>
      <c r="X218" s="7"/>
      <c r="Y218" s="7"/>
      <c r="Z218" s="7"/>
    </row>
    <row r="219" spans="1:26" ht="12.75" customHeight="1">
      <c r="A219" s="1062"/>
      <c r="B219" s="1062"/>
      <c r="C219" s="72"/>
      <c r="D219" s="1062"/>
      <c r="E219" s="7"/>
      <c r="F219" s="7"/>
      <c r="G219" s="7"/>
      <c r="H219" s="7"/>
      <c r="I219" s="1062"/>
      <c r="J219" s="1062"/>
      <c r="K219" s="7"/>
      <c r="L219" s="7"/>
      <c r="M219" s="7"/>
      <c r="N219" s="7"/>
      <c r="O219" s="7"/>
      <c r="P219" s="7"/>
      <c r="Q219" s="7"/>
      <c r="R219" s="7"/>
      <c r="S219" s="7"/>
      <c r="T219" s="7"/>
      <c r="U219" s="7"/>
      <c r="V219" s="7"/>
      <c r="W219" s="7"/>
      <c r="X219" s="7"/>
      <c r="Y219" s="7"/>
      <c r="Z219" s="7"/>
    </row>
    <row r="220" spans="1:26" ht="12.75" customHeight="1">
      <c r="A220" s="1062"/>
      <c r="B220" s="1062"/>
      <c r="C220" s="72"/>
      <c r="D220" s="1062"/>
      <c r="E220" s="7"/>
      <c r="F220" s="7"/>
      <c r="G220" s="7"/>
      <c r="H220" s="7"/>
      <c r="I220" s="1062"/>
      <c r="J220" s="1062"/>
      <c r="K220" s="7"/>
      <c r="L220" s="7"/>
      <c r="M220" s="7"/>
      <c r="N220" s="7"/>
      <c r="O220" s="7"/>
      <c r="P220" s="7"/>
      <c r="Q220" s="7"/>
      <c r="R220" s="7"/>
      <c r="S220" s="7"/>
      <c r="T220" s="7"/>
      <c r="U220" s="7"/>
      <c r="V220" s="7"/>
      <c r="W220" s="7"/>
      <c r="X220" s="7"/>
      <c r="Y220" s="7"/>
      <c r="Z220" s="7"/>
    </row>
    <row r="221" spans="1:26" ht="12.75" customHeight="1">
      <c r="A221" s="1062"/>
      <c r="B221" s="1062"/>
      <c r="C221" s="72"/>
      <c r="D221" s="1062"/>
      <c r="E221" s="7"/>
      <c r="F221" s="7"/>
      <c r="G221" s="7"/>
      <c r="H221" s="7"/>
      <c r="I221" s="1062"/>
      <c r="J221" s="1062"/>
      <c r="K221" s="7"/>
      <c r="L221" s="7"/>
      <c r="M221" s="7"/>
      <c r="N221" s="7"/>
      <c r="O221" s="7"/>
      <c r="P221" s="7"/>
      <c r="Q221" s="7"/>
      <c r="R221" s="7"/>
      <c r="S221" s="7"/>
      <c r="T221" s="7"/>
      <c r="U221" s="7"/>
      <c r="V221" s="7"/>
      <c r="W221" s="7"/>
      <c r="X221" s="7"/>
      <c r="Y221" s="7"/>
      <c r="Z221" s="7"/>
    </row>
    <row r="222" spans="1:26" ht="12.75" customHeight="1">
      <c r="A222" s="1062"/>
      <c r="B222" s="1062"/>
      <c r="C222" s="72"/>
      <c r="D222" s="1062"/>
      <c r="E222" s="7"/>
      <c r="F222" s="7"/>
      <c r="G222" s="7"/>
      <c r="H222" s="7"/>
      <c r="I222" s="1062"/>
      <c r="J222" s="1062"/>
      <c r="K222" s="7"/>
      <c r="L222" s="7"/>
      <c r="M222" s="7"/>
      <c r="N222" s="7"/>
      <c r="O222" s="7"/>
      <c r="P222" s="7"/>
      <c r="Q222" s="7"/>
      <c r="R222" s="7"/>
      <c r="S222" s="7"/>
      <c r="T222" s="7"/>
      <c r="U222" s="7"/>
      <c r="V222" s="7"/>
      <c r="W222" s="7"/>
      <c r="X222" s="7"/>
      <c r="Y222" s="7"/>
      <c r="Z222" s="7"/>
    </row>
    <row r="223" spans="1:26" ht="12.75" customHeight="1">
      <c r="A223" s="1062"/>
      <c r="B223" s="1062"/>
      <c r="C223" s="72"/>
      <c r="D223" s="1062"/>
      <c r="E223" s="7"/>
      <c r="F223" s="7"/>
      <c r="G223" s="7"/>
      <c r="H223" s="7"/>
      <c r="I223" s="1062"/>
      <c r="J223" s="1062"/>
      <c r="K223" s="7"/>
      <c r="L223" s="7"/>
      <c r="M223" s="7"/>
      <c r="N223" s="7"/>
      <c r="O223" s="7"/>
      <c r="P223" s="7"/>
      <c r="Q223" s="7"/>
      <c r="R223" s="7"/>
      <c r="S223" s="7"/>
      <c r="T223" s="7"/>
      <c r="U223" s="7"/>
      <c r="V223" s="7"/>
      <c r="W223" s="7"/>
      <c r="X223" s="7"/>
      <c r="Y223" s="7"/>
      <c r="Z223" s="7"/>
    </row>
    <row r="224" spans="1:26" ht="12.75" customHeight="1">
      <c r="A224" s="1062"/>
      <c r="B224" s="1062"/>
      <c r="C224" s="72"/>
      <c r="D224" s="1062"/>
      <c r="E224" s="7"/>
      <c r="F224" s="7"/>
      <c r="G224" s="7"/>
      <c r="H224" s="7"/>
      <c r="I224" s="1062"/>
      <c r="J224" s="1062"/>
      <c r="K224" s="7"/>
      <c r="L224" s="7"/>
      <c r="M224" s="7"/>
      <c r="N224" s="7"/>
      <c r="O224" s="7"/>
      <c r="P224" s="7"/>
      <c r="Q224" s="7"/>
      <c r="R224" s="7"/>
      <c r="S224" s="7"/>
      <c r="T224" s="7"/>
      <c r="U224" s="7"/>
      <c r="V224" s="7"/>
      <c r="W224" s="7"/>
      <c r="X224" s="7"/>
      <c r="Y224" s="7"/>
      <c r="Z224" s="7"/>
    </row>
    <row r="225" spans="1:26" ht="12.75" customHeight="1">
      <c r="A225" s="1062"/>
      <c r="B225" s="1062"/>
      <c r="C225" s="72"/>
      <c r="D225" s="1062"/>
      <c r="E225" s="7"/>
      <c r="F225" s="7"/>
      <c r="G225" s="7"/>
      <c r="H225" s="7"/>
      <c r="I225" s="1062"/>
      <c r="J225" s="1062"/>
      <c r="K225" s="7"/>
      <c r="L225" s="7"/>
      <c r="M225" s="7"/>
      <c r="N225" s="7"/>
      <c r="O225" s="7"/>
      <c r="P225" s="7"/>
      <c r="Q225" s="7"/>
      <c r="R225" s="7"/>
      <c r="S225" s="7"/>
      <c r="T225" s="7"/>
      <c r="U225" s="7"/>
      <c r="V225" s="7"/>
      <c r="W225" s="7"/>
      <c r="X225" s="7"/>
      <c r="Y225" s="7"/>
      <c r="Z225" s="7"/>
    </row>
    <row r="226" spans="1:26" ht="12.75" customHeight="1">
      <c r="A226" s="1062"/>
      <c r="B226" s="1062"/>
      <c r="C226" s="72"/>
      <c r="D226" s="1062"/>
      <c r="E226" s="7"/>
      <c r="F226" s="7"/>
      <c r="G226" s="7"/>
      <c r="H226" s="7"/>
      <c r="I226" s="1062"/>
      <c r="J226" s="1062"/>
      <c r="K226" s="7"/>
      <c r="L226" s="7"/>
      <c r="M226" s="7"/>
      <c r="N226" s="7"/>
      <c r="O226" s="7"/>
      <c r="P226" s="7"/>
      <c r="Q226" s="7"/>
      <c r="R226" s="7"/>
      <c r="S226" s="7"/>
      <c r="T226" s="7"/>
      <c r="U226" s="7"/>
      <c r="V226" s="7"/>
      <c r="W226" s="7"/>
      <c r="X226" s="7"/>
      <c r="Y226" s="7"/>
      <c r="Z226" s="7"/>
    </row>
    <row r="227" spans="1:26" ht="12.75" customHeight="1">
      <c r="A227" s="1062"/>
      <c r="B227" s="1062"/>
      <c r="C227" s="72"/>
      <c r="D227" s="1062"/>
      <c r="E227" s="7"/>
      <c r="F227" s="7"/>
      <c r="G227" s="7"/>
      <c r="H227" s="7"/>
      <c r="I227" s="1062"/>
      <c r="J227" s="1062"/>
      <c r="K227" s="7"/>
      <c r="L227" s="7"/>
      <c r="M227" s="7"/>
      <c r="N227" s="7"/>
      <c r="O227" s="7"/>
      <c r="P227" s="7"/>
      <c r="Q227" s="7"/>
      <c r="R227" s="7"/>
      <c r="S227" s="7"/>
      <c r="T227" s="7"/>
      <c r="U227" s="7"/>
      <c r="V227" s="7"/>
      <c r="W227" s="7"/>
      <c r="X227" s="7"/>
      <c r="Y227" s="7"/>
      <c r="Z227" s="7"/>
    </row>
    <row r="228" spans="1:26" ht="12.75" customHeight="1">
      <c r="A228" s="1062"/>
      <c r="B228" s="1062"/>
      <c r="C228" s="72"/>
      <c r="D228" s="1062"/>
      <c r="E228" s="7"/>
      <c r="F228" s="7"/>
      <c r="G228" s="7"/>
      <c r="H228" s="7"/>
      <c r="I228" s="1062"/>
      <c r="J228" s="1062"/>
      <c r="K228" s="7"/>
      <c r="L228" s="7"/>
      <c r="M228" s="7"/>
      <c r="N228" s="7"/>
      <c r="O228" s="7"/>
      <c r="P228" s="7"/>
      <c r="Q228" s="7"/>
      <c r="R228" s="7"/>
      <c r="S228" s="7"/>
      <c r="T228" s="7"/>
      <c r="U228" s="7"/>
      <c r="V228" s="7"/>
      <c r="W228" s="7"/>
      <c r="X228" s="7"/>
      <c r="Y228" s="7"/>
      <c r="Z228" s="7"/>
    </row>
    <row r="229" spans="1:26" ht="12.75" customHeight="1">
      <c r="A229" s="1062"/>
      <c r="B229" s="1062"/>
      <c r="C229" s="72"/>
      <c r="D229" s="1062"/>
      <c r="E229" s="7"/>
      <c r="F229" s="7"/>
      <c r="G229" s="7"/>
      <c r="H229" s="7"/>
      <c r="I229" s="1062"/>
      <c r="J229" s="1062"/>
      <c r="K229" s="7"/>
      <c r="L229" s="7"/>
      <c r="M229" s="7"/>
      <c r="N229" s="7"/>
      <c r="O229" s="7"/>
      <c r="P229" s="7"/>
      <c r="Q229" s="7"/>
      <c r="R229" s="7"/>
      <c r="S229" s="7"/>
      <c r="T229" s="7"/>
      <c r="U229" s="7"/>
      <c r="V229" s="7"/>
      <c r="W229" s="7"/>
      <c r="X229" s="7"/>
      <c r="Y229" s="7"/>
      <c r="Z229" s="7"/>
    </row>
    <row r="230" spans="1:26" ht="12.75" customHeight="1">
      <c r="A230" s="1062"/>
      <c r="B230" s="1062"/>
      <c r="C230" s="72"/>
      <c r="D230" s="1062"/>
      <c r="E230" s="7"/>
      <c r="F230" s="7"/>
      <c r="G230" s="7"/>
      <c r="H230" s="7"/>
      <c r="I230" s="1062"/>
      <c r="J230" s="1062"/>
      <c r="K230" s="7"/>
      <c r="L230" s="7"/>
      <c r="M230" s="7"/>
      <c r="N230" s="7"/>
      <c r="O230" s="7"/>
      <c r="P230" s="7"/>
      <c r="Q230" s="7"/>
      <c r="R230" s="7"/>
      <c r="S230" s="7"/>
      <c r="T230" s="7"/>
      <c r="U230" s="7"/>
      <c r="V230" s="7"/>
      <c r="W230" s="7"/>
      <c r="X230" s="7"/>
      <c r="Y230" s="7"/>
      <c r="Z230" s="7"/>
    </row>
    <row r="231" spans="1:26" ht="12.75" customHeight="1">
      <c r="A231" s="1062"/>
      <c r="B231" s="1062"/>
      <c r="C231" s="72"/>
      <c r="D231" s="1062"/>
      <c r="E231" s="7"/>
      <c r="F231" s="7"/>
      <c r="G231" s="7"/>
      <c r="H231" s="7"/>
      <c r="I231" s="1062"/>
      <c r="J231" s="1062"/>
      <c r="K231" s="7"/>
      <c r="L231" s="7"/>
      <c r="M231" s="7"/>
      <c r="N231" s="7"/>
      <c r="O231" s="7"/>
      <c r="P231" s="7"/>
      <c r="Q231" s="7"/>
      <c r="R231" s="7"/>
      <c r="S231" s="7"/>
      <c r="T231" s="7"/>
      <c r="U231" s="7"/>
      <c r="V231" s="7"/>
      <c r="W231" s="7"/>
      <c r="X231" s="7"/>
      <c r="Y231" s="7"/>
      <c r="Z231" s="7"/>
    </row>
    <row r="232" spans="1:26" ht="12.75" customHeight="1">
      <c r="A232" s="1062"/>
      <c r="B232" s="1062"/>
      <c r="C232" s="72"/>
      <c r="D232" s="1062"/>
      <c r="E232" s="7"/>
      <c r="F232" s="7"/>
      <c r="G232" s="7"/>
      <c r="H232" s="7"/>
      <c r="I232" s="1062"/>
      <c r="J232" s="1062"/>
      <c r="K232" s="7"/>
      <c r="L232" s="7"/>
      <c r="M232" s="7"/>
      <c r="N232" s="7"/>
      <c r="O232" s="7"/>
      <c r="P232" s="7"/>
      <c r="Q232" s="7"/>
      <c r="R232" s="7"/>
      <c r="S232" s="7"/>
      <c r="T232" s="7"/>
      <c r="U232" s="7"/>
      <c r="V232" s="7"/>
      <c r="W232" s="7"/>
      <c r="X232" s="7"/>
      <c r="Y232" s="7"/>
      <c r="Z232" s="7"/>
    </row>
    <row r="233" spans="1:26" ht="12.75" customHeight="1">
      <c r="A233" s="1062"/>
      <c r="B233" s="1062"/>
      <c r="C233" s="72"/>
      <c r="D233" s="1062"/>
      <c r="E233" s="7"/>
      <c r="F233" s="7"/>
      <c r="G233" s="7"/>
      <c r="H233" s="7"/>
      <c r="I233" s="1062"/>
      <c r="J233" s="1062"/>
      <c r="K233" s="7"/>
      <c r="L233" s="7"/>
      <c r="M233" s="7"/>
      <c r="N233" s="7"/>
      <c r="O233" s="7"/>
      <c r="P233" s="7"/>
      <c r="Q233" s="7"/>
      <c r="R233" s="7"/>
      <c r="S233" s="7"/>
      <c r="T233" s="7"/>
      <c r="U233" s="7"/>
      <c r="V233" s="7"/>
      <c r="W233" s="7"/>
      <c r="X233" s="7"/>
      <c r="Y233" s="7"/>
      <c r="Z233" s="7"/>
    </row>
    <row r="234" spans="1:26" ht="12.75" customHeight="1">
      <c r="A234" s="1062"/>
      <c r="B234" s="1062"/>
      <c r="C234" s="72"/>
      <c r="D234" s="1062"/>
      <c r="E234" s="7"/>
      <c r="F234" s="7"/>
      <c r="G234" s="7"/>
      <c r="H234" s="7"/>
      <c r="I234" s="1062"/>
      <c r="J234" s="1062"/>
      <c r="K234" s="7"/>
      <c r="L234" s="7"/>
      <c r="M234" s="7"/>
      <c r="N234" s="7"/>
      <c r="O234" s="7"/>
      <c r="P234" s="7"/>
      <c r="Q234" s="7"/>
      <c r="R234" s="7"/>
      <c r="S234" s="7"/>
      <c r="T234" s="7"/>
      <c r="U234" s="7"/>
      <c r="V234" s="7"/>
      <c r="W234" s="7"/>
      <c r="X234" s="7"/>
      <c r="Y234" s="7"/>
      <c r="Z234" s="7"/>
    </row>
    <row r="235" spans="1:26" ht="12.75" customHeight="1">
      <c r="A235" s="1062"/>
      <c r="B235" s="1062"/>
      <c r="C235" s="72"/>
      <c r="D235" s="1062"/>
      <c r="E235" s="7"/>
      <c r="F235" s="7"/>
      <c r="G235" s="7"/>
      <c r="H235" s="7"/>
      <c r="I235" s="1062"/>
      <c r="J235" s="1062"/>
      <c r="K235" s="7"/>
      <c r="L235" s="7"/>
      <c r="M235" s="7"/>
      <c r="N235" s="7"/>
      <c r="O235" s="7"/>
      <c r="P235" s="7"/>
      <c r="Q235" s="7"/>
      <c r="R235" s="7"/>
      <c r="S235" s="7"/>
      <c r="T235" s="7"/>
      <c r="U235" s="7"/>
      <c r="V235" s="7"/>
      <c r="W235" s="7"/>
      <c r="X235" s="7"/>
      <c r="Y235" s="7"/>
      <c r="Z235" s="7"/>
    </row>
    <row r="236" spans="1:26" ht="12.75" customHeight="1">
      <c r="A236" s="1062"/>
      <c r="B236" s="1062"/>
      <c r="C236" s="72"/>
      <c r="D236" s="1062"/>
      <c r="E236" s="7"/>
      <c r="F236" s="7"/>
      <c r="G236" s="7"/>
      <c r="H236" s="7"/>
      <c r="I236" s="1062"/>
      <c r="J236" s="1062"/>
      <c r="K236" s="7"/>
      <c r="L236" s="7"/>
      <c r="M236" s="7"/>
      <c r="N236" s="7"/>
      <c r="O236" s="7"/>
      <c r="P236" s="7"/>
      <c r="Q236" s="7"/>
      <c r="R236" s="7"/>
      <c r="S236" s="7"/>
      <c r="T236" s="7"/>
      <c r="U236" s="7"/>
      <c r="V236" s="7"/>
      <c r="W236" s="7"/>
      <c r="X236" s="7"/>
      <c r="Y236" s="7"/>
      <c r="Z236" s="7"/>
    </row>
    <row r="237" spans="1:26" ht="12.75" customHeight="1">
      <c r="A237" s="1062"/>
      <c r="B237" s="1062"/>
      <c r="C237" s="72"/>
      <c r="D237" s="1062"/>
      <c r="E237" s="7"/>
      <c r="F237" s="7"/>
      <c r="G237" s="7"/>
      <c r="H237" s="7"/>
      <c r="I237" s="1062"/>
      <c r="J237" s="1062"/>
      <c r="K237" s="7"/>
      <c r="L237" s="7"/>
      <c r="M237" s="7"/>
      <c r="N237" s="7"/>
      <c r="O237" s="7"/>
      <c r="P237" s="7"/>
      <c r="Q237" s="7"/>
      <c r="R237" s="7"/>
      <c r="S237" s="7"/>
      <c r="T237" s="7"/>
      <c r="U237" s="7"/>
      <c r="V237" s="7"/>
      <c r="W237" s="7"/>
      <c r="X237" s="7"/>
      <c r="Y237" s="7"/>
      <c r="Z237" s="7"/>
    </row>
    <row r="238" spans="1:26" ht="12.75" customHeight="1">
      <c r="A238" s="1062"/>
      <c r="B238" s="1062"/>
      <c r="C238" s="72"/>
      <c r="D238" s="1062"/>
      <c r="E238" s="7"/>
      <c r="F238" s="7"/>
      <c r="G238" s="7"/>
      <c r="H238" s="7"/>
      <c r="I238" s="1062"/>
      <c r="J238" s="1062"/>
      <c r="K238" s="7"/>
      <c r="L238" s="7"/>
      <c r="M238" s="7"/>
      <c r="N238" s="7"/>
      <c r="O238" s="7"/>
      <c r="P238" s="7"/>
      <c r="Q238" s="7"/>
      <c r="R238" s="7"/>
      <c r="S238" s="7"/>
      <c r="T238" s="7"/>
      <c r="U238" s="7"/>
      <c r="V238" s="7"/>
      <c r="W238" s="7"/>
      <c r="X238" s="7"/>
      <c r="Y238" s="7"/>
      <c r="Z238" s="7"/>
    </row>
    <row r="239" spans="1:26" ht="12.75" customHeight="1">
      <c r="A239" s="1062"/>
      <c r="B239" s="1062"/>
      <c r="C239" s="72"/>
      <c r="D239" s="1062"/>
      <c r="E239" s="7"/>
      <c r="F239" s="7"/>
      <c r="G239" s="7"/>
      <c r="H239" s="7"/>
      <c r="I239" s="1062"/>
      <c r="J239" s="1062"/>
      <c r="K239" s="7"/>
      <c r="L239" s="7"/>
      <c r="M239" s="7"/>
      <c r="N239" s="7"/>
      <c r="O239" s="7"/>
      <c r="P239" s="7"/>
      <c r="Q239" s="7"/>
      <c r="R239" s="7"/>
      <c r="S239" s="7"/>
      <c r="T239" s="7"/>
      <c r="U239" s="7"/>
      <c r="V239" s="7"/>
      <c r="W239" s="7"/>
      <c r="X239" s="7"/>
      <c r="Y239" s="7"/>
      <c r="Z239" s="7"/>
    </row>
    <row r="240" spans="1:26" ht="12.75" customHeight="1">
      <c r="A240" s="1062"/>
      <c r="B240" s="1062"/>
      <c r="C240" s="72"/>
      <c r="D240" s="1062"/>
      <c r="E240" s="7"/>
      <c r="F240" s="7"/>
      <c r="G240" s="7"/>
      <c r="H240" s="7"/>
      <c r="I240" s="1062"/>
      <c r="J240" s="1062"/>
      <c r="K240" s="7"/>
      <c r="L240" s="7"/>
      <c r="M240" s="7"/>
      <c r="N240" s="7"/>
      <c r="O240" s="7"/>
      <c r="P240" s="7"/>
      <c r="Q240" s="7"/>
      <c r="R240" s="7"/>
      <c r="S240" s="7"/>
      <c r="T240" s="7"/>
      <c r="U240" s="7"/>
      <c r="V240" s="7"/>
      <c r="W240" s="7"/>
      <c r="X240" s="7"/>
      <c r="Y240" s="7"/>
      <c r="Z240" s="7"/>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40"/>
  <mergeCells count="2">
    <mergeCell ref="A1:K1"/>
    <mergeCell ref="E3:H3"/>
  </mergeCells>
  <pageMargins left="0.7" right="0.7" top="0.75" bottom="0.75" header="0" footer="0"/>
  <pageSetup orientation="landscape"/>
</worksheet>
</file>

<file path=xl/worksheets/sheet46.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10.85546875" customWidth="1"/>
    <col min="2" max="2" width="11.85546875" customWidth="1"/>
    <col min="3" max="3" width="46.85546875" customWidth="1"/>
    <col min="4" max="4" width="10.5703125" customWidth="1"/>
    <col min="5" max="5" width="9.85546875" customWidth="1"/>
    <col min="6" max="6" width="12.140625" customWidth="1"/>
    <col min="7" max="7" width="8.140625" customWidth="1"/>
    <col min="8" max="8" width="12.140625" customWidth="1"/>
    <col min="9" max="9" width="35.5703125" customWidth="1"/>
    <col min="10" max="10" width="38.140625" customWidth="1"/>
    <col min="11" max="11" width="10.85546875" customWidth="1"/>
    <col min="12" max="26" width="8.7109375" customWidth="1"/>
  </cols>
  <sheetData>
    <row r="1" spans="1:26" ht="12.75" customHeight="1">
      <c r="A1" s="1201" t="s">
        <v>5870</v>
      </c>
      <c r="B1" s="1177"/>
      <c r="C1" s="1177"/>
      <c r="D1" s="1177"/>
      <c r="E1" s="1177"/>
      <c r="F1" s="1177"/>
      <c r="G1" s="1177"/>
      <c r="H1" s="1177"/>
      <c r="I1" s="1177"/>
      <c r="J1" s="1177"/>
      <c r="K1" s="1177"/>
      <c r="L1" s="7"/>
      <c r="M1" s="7"/>
      <c r="N1" s="7"/>
      <c r="O1" s="7"/>
      <c r="P1" s="7"/>
      <c r="Q1" s="7"/>
      <c r="R1" s="7"/>
      <c r="S1" s="7"/>
      <c r="T1" s="7"/>
      <c r="U1" s="7"/>
      <c r="V1" s="7"/>
      <c r="W1" s="7"/>
      <c r="X1" s="7"/>
      <c r="Y1" s="7"/>
      <c r="Z1" s="7"/>
    </row>
    <row r="2" spans="1:26" ht="12.75" customHeight="1">
      <c r="A2" s="97" t="str">
        <f>HYPERLINK("#Index!F23", "Index Pg")</f>
        <v>Index Pg</v>
      </c>
      <c r="B2" s="96"/>
      <c r="C2" s="60" t="str">
        <f>HYPERLINK("#'Budget Summary II'!A3:B5", "Budget Summary II")</f>
        <v>Budget Summary II</v>
      </c>
      <c r="D2" s="333"/>
      <c r="E2" s="333"/>
      <c r="F2" s="333"/>
      <c r="G2" s="333"/>
      <c r="H2" s="333"/>
      <c r="I2" s="333"/>
      <c r="J2" s="333"/>
      <c r="K2" s="766"/>
      <c r="L2" s="7"/>
      <c r="M2" s="7"/>
      <c r="N2" s="7"/>
      <c r="O2" s="7"/>
      <c r="P2" s="7"/>
      <c r="Q2" s="7"/>
      <c r="R2" s="7"/>
      <c r="S2" s="7"/>
      <c r="T2" s="7"/>
      <c r="U2" s="7"/>
      <c r="V2" s="7"/>
      <c r="W2" s="7"/>
      <c r="X2" s="7"/>
      <c r="Y2" s="7"/>
      <c r="Z2" s="7"/>
    </row>
    <row r="3" spans="1:26" ht="12.75" customHeight="1">
      <c r="A3" s="63" t="s">
        <v>150</v>
      </c>
      <c r="B3" s="63" t="s">
        <v>151</v>
      </c>
      <c r="C3" s="63" t="s">
        <v>12</v>
      </c>
      <c r="D3" s="979" t="s">
        <v>431</v>
      </c>
      <c r="E3" s="1174" t="s">
        <v>5830</v>
      </c>
      <c r="F3" s="1160"/>
      <c r="G3" s="1160"/>
      <c r="H3" s="1158"/>
      <c r="I3" s="63" t="s">
        <v>433</v>
      </c>
      <c r="J3" s="63" t="s">
        <v>435</v>
      </c>
      <c r="K3" s="106" t="s">
        <v>434</v>
      </c>
      <c r="L3" s="1032"/>
      <c r="M3" s="1032"/>
      <c r="N3" s="1032"/>
      <c r="O3" s="1032"/>
      <c r="P3" s="1032"/>
      <c r="Q3" s="1032"/>
      <c r="R3" s="1032"/>
      <c r="S3" s="1032"/>
      <c r="T3" s="1032"/>
      <c r="U3" s="1032"/>
      <c r="V3" s="1032"/>
      <c r="W3" s="1032"/>
      <c r="X3" s="1032"/>
      <c r="Y3" s="1032"/>
      <c r="Z3" s="1032"/>
    </row>
    <row r="4" spans="1:26" ht="12.75" customHeight="1">
      <c r="A4" s="63"/>
      <c r="B4" s="63"/>
      <c r="C4" s="63"/>
      <c r="D4" s="981"/>
      <c r="E4" s="63" t="s">
        <v>442</v>
      </c>
      <c r="F4" s="106" t="s">
        <v>443</v>
      </c>
      <c r="G4" s="63" t="s">
        <v>444</v>
      </c>
      <c r="H4" s="106" t="s">
        <v>445</v>
      </c>
      <c r="I4" s="63"/>
      <c r="J4" s="63"/>
      <c r="K4" s="106"/>
      <c r="L4" s="1032"/>
      <c r="M4" s="1032"/>
      <c r="N4" s="1032"/>
      <c r="O4" s="1032"/>
      <c r="P4" s="1032"/>
      <c r="Q4" s="1032"/>
      <c r="R4" s="1032"/>
      <c r="S4" s="1032"/>
      <c r="T4" s="1032"/>
      <c r="U4" s="1032"/>
      <c r="V4" s="1032"/>
      <c r="W4" s="1032"/>
      <c r="X4" s="1032"/>
      <c r="Y4" s="1032"/>
      <c r="Z4" s="1032"/>
    </row>
    <row r="5" spans="1:26" ht="12.75" customHeight="1">
      <c r="A5" s="1015"/>
      <c r="B5" s="1015"/>
      <c r="C5" s="1014" t="s">
        <v>5871</v>
      </c>
      <c r="D5" s="1014"/>
      <c r="E5" s="1013"/>
      <c r="F5" s="1018"/>
      <c r="G5" s="1013"/>
      <c r="H5" s="1018">
        <f>H6+H9+H12+H30+H37+H40</f>
        <v>35.439</v>
      </c>
      <c r="I5" s="1014"/>
      <c r="J5" s="1014"/>
      <c r="K5" s="1018">
        <f>K6+K9+K12+K30+K37+K40</f>
        <v>0</v>
      </c>
      <c r="L5" s="7"/>
      <c r="M5" s="7"/>
      <c r="N5" s="7"/>
      <c r="O5" s="7"/>
      <c r="P5" s="7"/>
      <c r="Q5" s="7"/>
      <c r="R5" s="7"/>
      <c r="S5" s="7"/>
      <c r="T5" s="7"/>
      <c r="U5" s="7"/>
      <c r="V5" s="7"/>
      <c r="W5" s="7"/>
      <c r="X5" s="7"/>
      <c r="Y5" s="7"/>
      <c r="Z5" s="7"/>
    </row>
    <row r="6" spans="1:26" ht="12.75" customHeight="1">
      <c r="A6" s="64">
        <v>2</v>
      </c>
      <c r="B6" s="64"/>
      <c r="C6" s="64" t="s">
        <v>16</v>
      </c>
      <c r="D6" s="64"/>
      <c r="E6" s="64"/>
      <c r="F6" s="64"/>
      <c r="G6" s="64"/>
      <c r="H6" s="65">
        <f t="shared" ref="H6:H7" si="0">H7</f>
        <v>0</v>
      </c>
      <c r="I6" s="64"/>
      <c r="J6" s="64"/>
      <c r="K6" s="65">
        <f t="shared" ref="K6:K7" si="1">K7</f>
        <v>0</v>
      </c>
      <c r="L6" s="7"/>
      <c r="M6" s="7"/>
      <c r="N6" s="7"/>
      <c r="O6" s="7"/>
      <c r="P6" s="7"/>
      <c r="Q6" s="7"/>
      <c r="R6" s="7"/>
      <c r="S6" s="7"/>
      <c r="T6" s="7"/>
      <c r="U6" s="7"/>
      <c r="V6" s="7"/>
      <c r="W6" s="7"/>
      <c r="X6" s="7"/>
      <c r="Y6" s="7"/>
      <c r="Z6" s="7"/>
    </row>
    <row r="7" spans="1:26" ht="12.75" customHeight="1">
      <c r="A7" s="67">
        <f>'2.SD Community Based Annex'!A30</f>
        <v>2.2999999999999998</v>
      </c>
      <c r="B7" s="67"/>
      <c r="C7" s="67" t="s">
        <v>5872</v>
      </c>
      <c r="D7" s="67"/>
      <c r="E7" s="67"/>
      <c r="F7" s="67"/>
      <c r="G7" s="67"/>
      <c r="H7" s="68">
        <f t="shared" si="0"/>
        <v>0</v>
      </c>
      <c r="I7" s="67"/>
      <c r="J7" s="67"/>
      <c r="K7" s="68">
        <f t="shared" si="1"/>
        <v>0</v>
      </c>
      <c r="L7" s="7"/>
      <c r="M7" s="7"/>
      <c r="N7" s="7"/>
      <c r="O7" s="7"/>
      <c r="P7" s="7"/>
      <c r="Q7" s="7"/>
      <c r="R7" s="7"/>
      <c r="S7" s="7"/>
      <c r="T7" s="7"/>
      <c r="U7" s="7"/>
      <c r="V7" s="7"/>
      <c r="W7" s="7"/>
      <c r="X7" s="7"/>
      <c r="Y7" s="7"/>
      <c r="Z7" s="7"/>
    </row>
    <row r="8" spans="1:26" ht="12.75" customHeight="1">
      <c r="A8" s="80" t="str">
        <f>'2.SD Community Based Annex'!A51</f>
        <v>2.3.2.6</v>
      </c>
      <c r="B8" s="80"/>
      <c r="C8" s="70" t="str">
        <f>'2.SD Community Based Annex'!C51</f>
        <v>Home based care for bed-ridden elderly under NPHCE</v>
      </c>
      <c r="D8" s="71">
        <f>'2.SD Community Based Annex'!K51</f>
        <v>0</v>
      </c>
      <c r="E8" s="71">
        <f>'2.SD Community Based Annex'!L51</f>
        <v>0</v>
      </c>
      <c r="F8" s="71">
        <f>'2.SD Community Based Annex'!M51</f>
        <v>0</v>
      </c>
      <c r="G8" s="71">
        <f>'2.SD Community Based Annex'!N51</f>
        <v>0</v>
      </c>
      <c r="H8" s="71">
        <f>'2.SD Community Based Annex'!O51</f>
        <v>0</v>
      </c>
      <c r="I8" s="130">
        <f>'2.SD Community Based Annex'!P51</f>
        <v>0</v>
      </c>
      <c r="J8" s="80"/>
      <c r="K8" s="80"/>
      <c r="L8" s="7"/>
      <c r="M8" s="7"/>
      <c r="N8" s="7"/>
      <c r="O8" s="7"/>
      <c r="P8" s="7"/>
      <c r="Q8" s="7"/>
      <c r="R8" s="7"/>
      <c r="S8" s="7"/>
      <c r="T8" s="7"/>
      <c r="U8" s="7"/>
      <c r="V8" s="7"/>
      <c r="W8" s="7"/>
      <c r="X8" s="7"/>
      <c r="Y8" s="7"/>
      <c r="Z8" s="7"/>
    </row>
    <row r="9" spans="1:26" ht="12.75" customHeight="1">
      <c r="A9" s="64">
        <f>'5.Infrastructure Annex'!A6</f>
        <v>5</v>
      </c>
      <c r="B9" s="64"/>
      <c r="C9" s="64" t="str">
        <f>'5.Infrastructure Annex'!C6</f>
        <v>Infrastructure</v>
      </c>
      <c r="D9" s="64"/>
      <c r="E9" s="64"/>
      <c r="F9" s="64"/>
      <c r="G9" s="64"/>
      <c r="H9" s="65">
        <f t="shared" ref="H9:H10" si="2">H10</f>
        <v>0</v>
      </c>
      <c r="I9" s="64"/>
      <c r="J9" s="64"/>
      <c r="K9" s="65">
        <f t="shared" ref="K9:K10" si="3">K10</f>
        <v>0</v>
      </c>
      <c r="L9" s="7"/>
      <c r="M9" s="7"/>
      <c r="N9" s="7"/>
      <c r="O9" s="7"/>
      <c r="P9" s="7"/>
      <c r="Q9" s="7"/>
      <c r="R9" s="7"/>
      <c r="S9" s="7"/>
      <c r="T9" s="7"/>
      <c r="U9" s="7"/>
      <c r="V9" s="7"/>
      <c r="W9" s="7"/>
      <c r="X9" s="7"/>
      <c r="Y9" s="7"/>
      <c r="Z9" s="7"/>
    </row>
    <row r="10" spans="1:26" ht="12.75" customHeight="1">
      <c r="A10" s="67">
        <f>'5.Infrastructure Annex'!A81</f>
        <v>5.3</v>
      </c>
      <c r="B10" s="67"/>
      <c r="C10" s="67" t="str">
        <f>'5.Infrastructure Annex'!C81</f>
        <v>Other construction/ Civil works except IPHS Infrastructure</v>
      </c>
      <c r="D10" s="67"/>
      <c r="E10" s="115"/>
      <c r="F10" s="115"/>
      <c r="G10" s="115"/>
      <c r="H10" s="203">
        <f t="shared" si="2"/>
        <v>0</v>
      </c>
      <c r="I10" s="67"/>
      <c r="J10" s="67"/>
      <c r="K10" s="203">
        <f t="shared" si="3"/>
        <v>0</v>
      </c>
      <c r="L10" s="7"/>
      <c r="M10" s="7"/>
      <c r="N10" s="7"/>
      <c r="O10" s="7"/>
      <c r="P10" s="7"/>
      <c r="Q10" s="7"/>
      <c r="R10" s="7"/>
      <c r="S10" s="7"/>
      <c r="T10" s="7"/>
      <c r="U10" s="7"/>
      <c r="V10" s="7"/>
      <c r="W10" s="7"/>
      <c r="X10" s="7"/>
      <c r="Y10" s="7"/>
      <c r="Z10" s="7"/>
    </row>
    <row r="11" spans="1:26" ht="12.75" customHeight="1">
      <c r="A11" s="304" t="str">
        <f>'5.Infrastructure Annex'!A97</f>
        <v>5.3.16</v>
      </c>
      <c r="B11" s="70" t="str">
        <f>'5.Infrastructure Annex'!B97</f>
        <v>K.2.1.1</v>
      </c>
      <c r="C11" s="70" t="str">
        <f>'5.Infrastructure Annex'!C97</f>
        <v>Non-recurring GIA: New Construction @80  lakh/ Extension of existing ward @ 40 lakh/ Renovation @20 lakh/ for Geriatrics Unit with 10 beds and OPD facilities at DH</v>
      </c>
      <c r="D11" s="70">
        <f>'5.Infrastructure Annex'!K97</f>
        <v>0</v>
      </c>
      <c r="E11" s="193">
        <f>'5.Infrastructure Annex'!L97</f>
        <v>0</v>
      </c>
      <c r="F11" s="71">
        <f>'5.Infrastructure Annex'!M97</f>
        <v>0</v>
      </c>
      <c r="G11" s="193">
        <f>'5.Infrastructure Annex'!N97</f>
        <v>0</v>
      </c>
      <c r="H11" s="71">
        <f>'5.Infrastructure Annex'!O97</f>
        <v>0</v>
      </c>
      <c r="I11" s="70">
        <f>'5.Infrastructure Annex'!P97</f>
        <v>0</v>
      </c>
      <c r="J11" s="304"/>
      <c r="K11" s="35"/>
      <c r="L11" s="7"/>
      <c r="M11" s="7"/>
      <c r="N11" s="7"/>
      <c r="O11" s="7"/>
      <c r="P11" s="7"/>
      <c r="Q11" s="7"/>
      <c r="R11" s="7"/>
      <c r="S11" s="7"/>
      <c r="T11" s="7"/>
      <c r="U11" s="7"/>
      <c r="V11" s="7"/>
      <c r="W11" s="7"/>
      <c r="X11" s="7"/>
      <c r="Y11" s="7"/>
      <c r="Z11" s="7"/>
    </row>
    <row r="12" spans="1:26" ht="12.75" customHeight="1">
      <c r="A12" s="64">
        <f>'6.Procurement Annex'!A6</f>
        <v>6</v>
      </c>
      <c r="B12" s="64"/>
      <c r="C12" s="64" t="str">
        <f>'6.Procurement Annex'!C6</f>
        <v>Procurement</v>
      </c>
      <c r="D12" s="64"/>
      <c r="E12" s="64"/>
      <c r="F12" s="201"/>
      <c r="G12" s="64"/>
      <c r="H12" s="65">
        <f>H13+H26</f>
        <v>30.099</v>
      </c>
      <c r="I12" s="64"/>
      <c r="J12" s="64"/>
      <c r="K12" s="65">
        <f>K13+K26</f>
        <v>0</v>
      </c>
      <c r="L12" s="7"/>
      <c r="M12" s="7"/>
      <c r="N12" s="7"/>
      <c r="O12" s="7"/>
      <c r="P12" s="7"/>
      <c r="Q12" s="7"/>
      <c r="R12" s="7"/>
      <c r="S12" s="7"/>
      <c r="T12" s="7"/>
      <c r="U12" s="7"/>
      <c r="V12" s="7"/>
      <c r="W12" s="7"/>
      <c r="X12" s="7"/>
      <c r="Y12" s="7"/>
      <c r="Z12" s="7"/>
    </row>
    <row r="13" spans="1:26" ht="12.75" customHeight="1">
      <c r="A13" s="67">
        <f>'6.Procurement Annex'!A7</f>
        <v>6.1</v>
      </c>
      <c r="B13" s="67"/>
      <c r="C13" s="67" t="str">
        <f>'6.Procurement Annex'!C7</f>
        <v>Procurement of Equipment</v>
      </c>
      <c r="D13" s="67"/>
      <c r="E13" s="67"/>
      <c r="F13" s="202"/>
      <c r="G13" s="67"/>
      <c r="H13" s="68">
        <f>H14+H22</f>
        <v>10.099</v>
      </c>
      <c r="I13" s="67"/>
      <c r="J13" s="67"/>
      <c r="K13" s="68">
        <f>K14+K22</f>
        <v>0</v>
      </c>
      <c r="L13" s="7"/>
      <c r="M13" s="7"/>
      <c r="N13" s="7"/>
      <c r="O13" s="7"/>
      <c r="P13" s="7"/>
      <c r="Q13" s="7"/>
      <c r="R13" s="7"/>
      <c r="S13" s="7"/>
      <c r="T13" s="7"/>
      <c r="U13" s="7"/>
      <c r="V13" s="7"/>
      <c r="W13" s="7"/>
      <c r="X13" s="7"/>
      <c r="Y13" s="7"/>
      <c r="Z13" s="7"/>
    </row>
    <row r="14" spans="1:26" ht="12.75" customHeight="1">
      <c r="A14" s="78" t="str">
        <f>'6.Procurement Annex'!A8</f>
        <v>6.1.1</v>
      </c>
      <c r="B14" s="78"/>
      <c r="C14" s="78" t="str">
        <f>'6.Procurement Annex'!C8</f>
        <v>Procurement of Bio-medical Equipment</v>
      </c>
      <c r="D14" s="78"/>
      <c r="E14" s="117"/>
      <c r="F14" s="265"/>
      <c r="G14" s="117"/>
      <c r="H14" s="265">
        <f>H15</f>
        <v>10.099</v>
      </c>
      <c r="I14" s="78"/>
      <c r="J14" s="78"/>
      <c r="K14" s="265">
        <f>K15</f>
        <v>0</v>
      </c>
      <c r="L14" s="7"/>
      <c r="M14" s="7"/>
      <c r="N14" s="7"/>
      <c r="O14" s="7"/>
      <c r="P14" s="7"/>
      <c r="Q14" s="7"/>
      <c r="R14" s="7"/>
      <c r="S14" s="7"/>
      <c r="T14" s="7"/>
      <c r="U14" s="7"/>
      <c r="V14" s="7"/>
      <c r="W14" s="7"/>
      <c r="X14" s="7"/>
      <c r="Y14" s="7"/>
      <c r="Z14" s="7"/>
    </row>
    <row r="15" spans="1:26" ht="12.75" customHeight="1">
      <c r="A15" s="290" t="str">
        <f>'6.Procurement Annex'!A81</f>
        <v>6.1.1.21</v>
      </c>
      <c r="B15" s="290"/>
      <c r="C15" s="290" t="str">
        <f>'6.Procurement Annex'!C81</f>
        <v>Procurement of bio-medical Equipment: NPHCE</v>
      </c>
      <c r="D15" s="290"/>
      <c r="E15" s="268"/>
      <c r="F15" s="311"/>
      <c r="G15" s="268"/>
      <c r="H15" s="311">
        <f>SUM(H16:H21)</f>
        <v>10.099</v>
      </c>
      <c r="I15" s="290"/>
      <c r="J15" s="290"/>
      <c r="K15" s="311">
        <f>SUM(K16:K21)</f>
        <v>0</v>
      </c>
      <c r="L15" s="7"/>
      <c r="M15" s="7"/>
      <c r="N15" s="7"/>
      <c r="O15" s="7"/>
      <c r="P15" s="7"/>
      <c r="Q15" s="7"/>
      <c r="R15" s="7"/>
      <c r="S15" s="7"/>
      <c r="T15" s="7"/>
      <c r="U15" s="7"/>
      <c r="V15" s="7"/>
      <c r="W15" s="7"/>
      <c r="X15" s="7"/>
      <c r="Y15" s="7"/>
      <c r="Z15" s="7"/>
    </row>
    <row r="16" spans="1:26" ht="12.75" customHeight="1">
      <c r="A16" s="304" t="str">
        <f>'6.Procurement Annex'!A82</f>
        <v>6.1.1.21.1</v>
      </c>
      <c r="B16" s="304" t="str">
        <f>'6.Procurement Annex'!B82</f>
        <v>K.1.1.1</v>
      </c>
      <c r="C16" s="70" t="str">
        <f>'6.Procurement Annex'!C82</f>
        <v>Recurring GIA: Machinery &amp; Equipment for DH @ 3 lakh/ CHC @ 0.50 lakh/ PHC @ 0.20 lakh</v>
      </c>
      <c r="D16" s="304" t="str">
        <f>'6.Procurement Annex'!K82</f>
        <v>Per District</v>
      </c>
      <c r="E16" s="42">
        <f>'6.Procurement Annex'!L82</f>
        <v>100000</v>
      </c>
      <c r="F16" s="35">
        <f>'6.Procurement Annex'!M82</f>
        <v>1</v>
      </c>
      <c r="G16" s="42">
        <f>'6.Procurement Annex'!N82</f>
        <v>2</v>
      </c>
      <c r="H16" s="35">
        <f>'6.Procurement Annex'!O82</f>
        <v>2</v>
      </c>
      <c r="I16" s="304" t="str">
        <f>'6.Procurement Annex'!P82</f>
        <v>Proposed for 2 disticts under NPHCE</v>
      </c>
      <c r="J16" s="304"/>
      <c r="K16" s="35"/>
      <c r="L16" s="7"/>
      <c r="M16" s="7"/>
      <c r="N16" s="7"/>
      <c r="O16" s="7"/>
      <c r="P16" s="7"/>
      <c r="Q16" s="7"/>
      <c r="R16" s="7"/>
      <c r="S16" s="7"/>
      <c r="T16" s="7"/>
      <c r="U16" s="7"/>
      <c r="V16" s="7"/>
      <c r="W16" s="7"/>
      <c r="X16" s="7"/>
      <c r="Y16" s="7"/>
      <c r="Z16" s="7"/>
    </row>
    <row r="17" spans="1:26" ht="12.75" customHeight="1">
      <c r="A17" s="304" t="str">
        <f>'6.Procurement Annex'!A83</f>
        <v>6.1.1.21.2</v>
      </c>
      <c r="B17" s="304" t="str">
        <f>'6.Procurement Annex'!B83</f>
        <v>K.1.4.1</v>
      </c>
      <c r="C17" s="70" t="str">
        <f>'6.Procurement Annex'!C83</f>
        <v>Aids and Appliances for Sub-Centre/HWC Sub Centre</v>
      </c>
      <c r="D17" s="304" t="str">
        <f>'6.Procurement Annex'!K83</f>
        <v>Per Subcenter</v>
      </c>
      <c r="E17" s="42">
        <f>'6.Procurement Annex'!L83</f>
        <v>3100</v>
      </c>
      <c r="F17" s="35">
        <f>'6.Procurement Annex'!M83</f>
        <v>3.1E-2</v>
      </c>
      <c r="G17" s="42">
        <f>'6.Procurement Annex'!N83</f>
        <v>229</v>
      </c>
      <c r="H17" s="35">
        <f>'6.Procurement Annex'!O83</f>
        <v>7.0990000000000002</v>
      </c>
      <c r="I17" s="304" t="str">
        <f>'6.Procurement Annex'!P83</f>
        <v>Detailed annexure attached</v>
      </c>
      <c r="J17" s="304"/>
      <c r="K17" s="35"/>
      <c r="L17" s="7"/>
      <c r="M17" s="7"/>
      <c r="N17" s="7"/>
      <c r="O17" s="7"/>
      <c r="P17" s="7"/>
      <c r="Q17" s="7"/>
      <c r="R17" s="7"/>
      <c r="S17" s="7"/>
      <c r="T17" s="7"/>
      <c r="U17" s="7"/>
      <c r="V17" s="7"/>
      <c r="W17" s="7"/>
      <c r="X17" s="7"/>
      <c r="Y17" s="7"/>
      <c r="Z17" s="7"/>
    </row>
    <row r="18" spans="1:26" ht="12.75" customHeight="1">
      <c r="A18" s="304" t="str">
        <f>'6.Procurement Annex'!A84</f>
        <v>6.1.1.21.3</v>
      </c>
      <c r="B18" s="304" t="str">
        <f>'6.Procurement Annex'!B84</f>
        <v>K.2.1.2</v>
      </c>
      <c r="C18" s="70" t="str">
        <f>'6.Procurement Annex'!C84</f>
        <v>Non-recurring GIA: Machinery &amp; Equipment for DH</v>
      </c>
      <c r="D18" s="304" t="str">
        <f>'6.Procurement Annex'!K84</f>
        <v>Per District</v>
      </c>
      <c r="E18" s="42">
        <f>'6.Procurement Annex'!L84</f>
        <v>50000</v>
      </c>
      <c r="F18" s="35">
        <f>'6.Procurement Annex'!M84</f>
        <v>0.5</v>
      </c>
      <c r="G18" s="42">
        <f>'6.Procurement Annex'!N84</f>
        <v>2</v>
      </c>
      <c r="H18" s="35">
        <f>'6.Procurement Annex'!O84</f>
        <v>1</v>
      </c>
      <c r="I18" s="304" t="str">
        <f>'6.Procurement Annex'!P84</f>
        <v>Proposed for 2 disticts under NPHCE towards purchase of physiotherphy equipment</v>
      </c>
      <c r="J18" s="304"/>
      <c r="K18" s="35"/>
      <c r="L18" s="7"/>
      <c r="M18" s="7"/>
      <c r="N18" s="7"/>
      <c r="O18" s="7"/>
      <c r="P18" s="7"/>
      <c r="Q18" s="7"/>
      <c r="R18" s="7"/>
      <c r="S18" s="7"/>
      <c r="T18" s="7"/>
      <c r="U18" s="7"/>
      <c r="V18" s="7"/>
      <c r="W18" s="7"/>
      <c r="X18" s="7"/>
      <c r="Y18" s="7"/>
      <c r="Z18" s="7"/>
    </row>
    <row r="19" spans="1:26" ht="12.75" customHeight="1">
      <c r="A19" s="304" t="str">
        <f>'6.Procurement Annex'!A85</f>
        <v>6.1.1.21.4</v>
      </c>
      <c r="B19" s="304" t="str">
        <f>'6.Procurement Annex'!B85</f>
        <v>K.2.2</v>
      </c>
      <c r="C19" s="70" t="str">
        <f>'6.Procurement Annex'!C85</f>
        <v>Non-recurring GIA: Machinery &amp; Equipment for CHC</v>
      </c>
      <c r="D19" s="304">
        <f>'6.Procurement Annex'!K85</f>
        <v>0</v>
      </c>
      <c r="E19" s="42">
        <f>'6.Procurement Annex'!L85</f>
        <v>0</v>
      </c>
      <c r="F19" s="35">
        <f>'6.Procurement Annex'!M85</f>
        <v>0</v>
      </c>
      <c r="G19" s="42">
        <f>'6.Procurement Annex'!N85</f>
        <v>0</v>
      </c>
      <c r="H19" s="35">
        <f>'6.Procurement Annex'!O85</f>
        <v>0</v>
      </c>
      <c r="I19" s="304">
        <f>'6.Procurement Annex'!P85</f>
        <v>0</v>
      </c>
      <c r="J19" s="304"/>
      <c r="K19" s="35"/>
      <c r="L19" s="7"/>
      <c r="M19" s="7"/>
      <c r="N19" s="7"/>
      <c r="O19" s="7"/>
      <c r="P19" s="7"/>
      <c r="Q19" s="7"/>
      <c r="R19" s="7"/>
      <c r="S19" s="7"/>
      <c r="T19" s="7"/>
      <c r="U19" s="7"/>
      <c r="V19" s="7"/>
      <c r="W19" s="7"/>
      <c r="X19" s="7"/>
      <c r="Y19" s="7"/>
      <c r="Z19" s="7"/>
    </row>
    <row r="20" spans="1:26" ht="12.75" customHeight="1">
      <c r="A20" s="304" t="str">
        <f>'6.Procurement Annex'!A86</f>
        <v>6.1.1.21.5</v>
      </c>
      <c r="B20" s="304" t="str">
        <f>'6.Procurement Annex'!B86</f>
        <v>K.2.3</v>
      </c>
      <c r="C20" s="70" t="str">
        <f>'6.Procurement Annex'!C86</f>
        <v>Non-recurring GIA: Machinery &amp; Equipment for PHC</v>
      </c>
      <c r="D20" s="304">
        <f>'6.Procurement Annex'!K86</f>
        <v>0</v>
      </c>
      <c r="E20" s="42">
        <f>'6.Procurement Annex'!L86</f>
        <v>0</v>
      </c>
      <c r="F20" s="35">
        <f>'6.Procurement Annex'!M86</f>
        <v>0</v>
      </c>
      <c r="G20" s="42">
        <f>'6.Procurement Annex'!N86</f>
        <v>0</v>
      </c>
      <c r="H20" s="35">
        <f>'6.Procurement Annex'!O86</f>
        <v>0</v>
      </c>
      <c r="I20" s="304">
        <f>'6.Procurement Annex'!P86</f>
        <v>0</v>
      </c>
      <c r="J20" s="304"/>
      <c r="K20" s="35"/>
      <c r="L20" s="7"/>
      <c r="M20" s="7"/>
      <c r="N20" s="7"/>
      <c r="O20" s="7"/>
      <c r="P20" s="7"/>
      <c r="Q20" s="7"/>
      <c r="R20" s="7"/>
      <c r="S20" s="7"/>
      <c r="T20" s="7"/>
      <c r="U20" s="7"/>
      <c r="V20" s="7"/>
      <c r="W20" s="7"/>
      <c r="X20" s="7"/>
      <c r="Y20" s="7"/>
      <c r="Z20" s="7"/>
    </row>
    <row r="21" spans="1:26" ht="12.75" customHeight="1">
      <c r="A21" s="304" t="str">
        <f>'6.Procurement Annex'!A87</f>
        <v>6.1.1.21.6</v>
      </c>
      <c r="B21" s="304"/>
      <c r="C21" s="70" t="str">
        <f>'6.Procurement Annex'!C87</f>
        <v>Any other equipment (please specify)</v>
      </c>
      <c r="D21" s="304">
        <f>'6.Procurement Annex'!K87</f>
        <v>0</v>
      </c>
      <c r="E21" s="42">
        <f>'6.Procurement Annex'!L87</f>
        <v>0</v>
      </c>
      <c r="F21" s="35">
        <f>'6.Procurement Annex'!M87</f>
        <v>0</v>
      </c>
      <c r="G21" s="42">
        <f>'6.Procurement Annex'!N87</f>
        <v>0</v>
      </c>
      <c r="H21" s="35">
        <f>'6.Procurement Annex'!O87</f>
        <v>0</v>
      </c>
      <c r="I21" s="304" t="str">
        <f>'6.Procurement Annex'!P87</f>
        <v>FMR code removed</v>
      </c>
      <c r="J21" s="304"/>
      <c r="K21" s="35"/>
      <c r="L21" s="7"/>
      <c r="M21" s="7"/>
      <c r="N21" s="7"/>
      <c r="O21" s="7"/>
      <c r="P21" s="7"/>
      <c r="Q21" s="7"/>
      <c r="R21" s="7"/>
      <c r="S21" s="7"/>
      <c r="T21" s="7"/>
      <c r="U21" s="7"/>
      <c r="V21" s="7"/>
      <c r="W21" s="7"/>
      <c r="X21" s="7"/>
      <c r="Y21" s="7"/>
      <c r="Z21" s="7"/>
    </row>
    <row r="22" spans="1:26" ht="12.75" customHeight="1">
      <c r="A22" s="78" t="str">
        <f>'6.Procurement Annex'!A105</f>
        <v>6.1.2</v>
      </c>
      <c r="B22" s="78"/>
      <c r="C22" s="78" t="str">
        <f>'6.Procurement Annex'!C105</f>
        <v xml:space="preserve">Procurement of Other Equipment </v>
      </c>
      <c r="D22" s="78"/>
      <c r="E22" s="117"/>
      <c r="F22" s="265"/>
      <c r="G22" s="117"/>
      <c r="H22" s="265">
        <f>H23</f>
        <v>0</v>
      </c>
      <c r="I22" s="78"/>
      <c r="J22" s="78"/>
      <c r="K22" s="265">
        <f>K23</f>
        <v>0</v>
      </c>
      <c r="L22" s="7"/>
      <c r="M22" s="7"/>
      <c r="N22" s="7"/>
      <c r="O22" s="7"/>
      <c r="P22" s="7"/>
      <c r="Q22" s="7"/>
      <c r="R22" s="7"/>
      <c r="S22" s="7"/>
      <c r="T22" s="7"/>
      <c r="U22" s="7"/>
      <c r="V22" s="7"/>
      <c r="W22" s="7"/>
      <c r="X22" s="7"/>
      <c r="Y22" s="7"/>
      <c r="Z22" s="7"/>
    </row>
    <row r="23" spans="1:26" ht="12.75" customHeight="1">
      <c r="A23" s="290" t="str">
        <f>'6.Procurement Annex'!A121</f>
        <v>6.1.2.4</v>
      </c>
      <c r="B23" s="290"/>
      <c r="C23" s="290" t="str">
        <f>'6.Procurement Annex'!C121</f>
        <v>Procurement of other equipment: NPHCE</v>
      </c>
      <c r="D23" s="290"/>
      <c r="E23" s="268"/>
      <c r="F23" s="311"/>
      <c r="G23" s="268"/>
      <c r="H23" s="311">
        <f>SUM(H24:H25)</f>
        <v>0</v>
      </c>
      <c r="I23" s="290"/>
      <c r="J23" s="290"/>
      <c r="K23" s="311">
        <f>SUM(K24:K25)</f>
        <v>0</v>
      </c>
      <c r="L23" s="7"/>
      <c r="M23" s="7"/>
      <c r="N23" s="7"/>
      <c r="O23" s="7"/>
      <c r="P23" s="7"/>
      <c r="Q23" s="7"/>
      <c r="R23" s="7"/>
      <c r="S23" s="7"/>
      <c r="T23" s="7"/>
      <c r="U23" s="7"/>
      <c r="V23" s="7"/>
      <c r="W23" s="7"/>
      <c r="X23" s="7"/>
      <c r="Y23" s="7"/>
      <c r="Z23" s="7"/>
    </row>
    <row r="24" spans="1:26" ht="12.75" customHeight="1">
      <c r="A24" s="304" t="str">
        <f>'6.Procurement Annex'!A122</f>
        <v>6.1.2.4.1</v>
      </c>
      <c r="B24" s="304" t="str">
        <f>'6.Procurement Annex'!B122</f>
        <v>K.2.1.1</v>
      </c>
      <c r="C24" s="70" t="str">
        <f>'6.Procurement Annex'!C122</f>
        <v>Non-recurring GIA: Furniture of Geriatrics Unit with 10 beds and OPD facilities at DH</v>
      </c>
      <c r="D24" s="304">
        <f>'6.Procurement Annex'!K122</f>
        <v>0</v>
      </c>
      <c r="E24" s="42">
        <f>'6.Procurement Annex'!L122</f>
        <v>0</v>
      </c>
      <c r="F24" s="35">
        <f>'6.Procurement Annex'!M122</f>
        <v>0</v>
      </c>
      <c r="G24" s="42">
        <f>'6.Procurement Annex'!N122</f>
        <v>0</v>
      </c>
      <c r="H24" s="35">
        <f>'6.Procurement Annex'!O122</f>
        <v>0</v>
      </c>
      <c r="I24" s="304">
        <f>'6.Procurement Annex'!P122</f>
        <v>0</v>
      </c>
      <c r="J24" s="304"/>
      <c r="K24" s="35"/>
      <c r="L24" s="7"/>
      <c r="M24" s="7"/>
      <c r="N24" s="7"/>
      <c r="O24" s="7"/>
      <c r="P24" s="7"/>
      <c r="Q24" s="7"/>
      <c r="R24" s="7"/>
      <c r="S24" s="7"/>
      <c r="T24" s="7"/>
      <c r="U24" s="7"/>
      <c r="V24" s="7"/>
      <c r="W24" s="7"/>
      <c r="X24" s="7"/>
      <c r="Y24" s="7"/>
      <c r="Z24" s="7"/>
    </row>
    <row r="25" spans="1:26" ht="12.75" customHeight="1">
      <c r="A25" s="304" t="str">
        <f>'6.Procurement Annex'!A123</f>
        <v>6.1.2.4.2</v>
      </c>
      <c r="B25" s="304"/>
      <c r="C25" s="70" t="str">
        <f>'6.Procurement Annex'!C123</f>
        <v>Any other equipment (please specify)</v>
      </c>
      <c r="D25" s="304">
        <f>'6.Procurement Annex'!K123</f>
        <v>0</v>
      </c>
      <c r="E25" s="42">
        <f>'6.Procurement Annex'!L123</f>
        <v>0</v>
      </c>
      <c r="F25" s="35">
        <f>'6.Procurement Annex'!M123</f>
        <v>0</v>
      </c>
      <c r="G25" s="42">
        <f>'6.Procurement Annex'!N123</f>
        <v>0</v>
      </c>
      <c r="H25" s="35">
        <f>'6.Procurement Annex'!O123</f>
        <v>0</v>
      </c>
      <c r="I25" s="304">
        <f>'6.Procurement Annex'!P123</f>
        <v>0</v>
      </c>
      <c r="J25" s="304"/>
      <c r="K25" s="35"/>
      <c r="L25" s="7"/>
      <c r="M25" s="7"/>
      <c r="N25" s="7"/>
      <c r="O25" s="7"/>
      <c r="P25" s="7"/>
      <c r="Q25" s="7"/>
      <c r="R25" s="7"/>
      <c r="S25" s="7"/>
      <c r="T25" s="7"/>
      <c r="U25" s="7"/>
      <c r="V25" s="7"/>
      <c r="W25" s="7"/>
      <c r="X25" s="7"/>
      <c r="Y25" s="7"/>
      <c r="Z25" s="7"/>
    </row>
    <row r="26" spans="1:26" ht="12.75" customHeight="1">
      <c r="A26" s="67">
        <f>'6.Procurement Annex'!A141</f>
        <v>6.2</v>
      </c>
      <c r="B26" s="67"/>
      <c r="C26" s="67" t="str">
        <f>'6.Procurement Annex'!C141</f>
        <v xml:space="preserve">Procurement of Drugs and supplies </v>
      </c>
      <c r="D26" s="67"/>
      <c r="E26" s="67"/>
      <c r="F26" s="202"/>
      <c r="G26" s="67"/>
      <c r="H26" s="68">
        <f>H27</f>
        <v>20</v>
      </c>
      <c r="I26" s="67"/>
      <c r="J26" s="67"/>
      <c r="K26" s="68">
        <f>K27</f>
        <v>0</v>
      </c>
      <c r="L26" s="7"/>
      <c r="M26" s="7"/>
      <c r="N26" s="7"/>
      <c r="O26" s="7"/>
      <c r="P26" s="7"/>
      <c r="Q26" s="7"/>
      <c r="R26" s="7"/>
      <c r="S26" s="7"/>
      <c r="T26" s="7"/>
      <c r="U26" s="7"/>
      <c r="V26" s="7"/>
      <c r="W26" s="7"/>
      <c r="X26" s="7"/>
      <c r="Y26" s="7"/>
      <c r="Z26" s="7"/>
    </row>
    <row r="27" spans="1:26" ht="12.75" customHeight="1">
      <c r="A27" s="78" t="str">
        <f>'6.Procurement Annex'!A232</f>
        <v>6.2.17</v>
      </c>
      <c r="B27" s="78" t="str">
        <f>'6.Procurement Annex'!B232</f>
        <v>B.16.2.11.6</v>
      </c>
      <c r="C27" s="78" t="str">
        <f>'6.Procurement Annex'!C232</f>
        <v>Drugs and supplies for NPHCE</v>
      </c>
      <c r="D27" s="78"/>
      <c r="E27" s="117"/>
      <c r="F27" s="265"/>
      <c r="G27" s="117"/>
      <c r="H27" s="265">
        <f>SUM(H28:H29)</f>
        <v>20</v>
      </c>
      <c r="I27" s="78"/>
      <c r="J27" s="78"/>
      <c r="K27" s="265">
        <f>SUM(K28:K29)</f>
        <v>0</v>
      </c>
      <c r="L27" s="7"/>
      <c r="M27" s="7"/>
      <c r="N27" s="7"/>
      <c r="O27" s="7"/>
      <c r="P27" s="7"/>
      <c r="Q27" s="7"/>
      <c r="R27" s="7"/>
      <c r="S27" s="7"/>
      <c r="T27" s="7"/>
      <c r="U27" s="7"/>
      <c r="V27" s="7"/>
      <c r="W27" s="7"/>
      <c r="X27" s="7"/>
      <c r="Y27" s="7"/>
      <c r="Z27" s="7"/>
    </row>
    <row r="28" spans="1:26" ht="12.75" customHeight="1">
      <c r="A28" s="304" t="str">
        <f>'6.Procurement Annex'!A233</f>
        <v>6.2.17.1</v>
      </c>
      <c r="B28" s="304"/>
      <c r="C28" s="70" t="str">
        <f>'6.Procurement Annex'!C233</f>
        <v>Drugs and supplies for NPHCE</v>
      </c>
      <c r="D28" s="304" t="str">
        <f>'6.Procurement Annex'!K233</f>
        <v>Per District</v>
      </c>
      <c r="E28" s="42">
        <f>'6.Procurement Annex'!L233</f>
        <v>1000000</v>
      </c>
      <c r="F28" s="35">
        <f>'6.Procurement Annex'!M233</f>
        <v>10</v>
      </c>
      <c r="G28" s="42">
        <f>'6.Procurement Annex'!N233</f>
        <v>2</v>
      </c>
      <c r="H28" s="35">
        <f>'6.Procurement Annex'!O233</f>
        <v>20</v>
      </c>
      <c r="I28" s="304" t="str">
        <f>'6.Procurement Annex'!P233</f>
        <v>B Complex, Tab. And Syrup: Calcium, Artharitis Drugs , Metformin,  etc, Consumable and other other drugs as per Guidelines.</v>
      </c>
      <c r="J28" s="304"/>
      <c r="K28" s="35"/>
      <c r="L28" s="7"/>
      <c r="M28" s="7"/>
      <c r="N28" s="7"/>
      <c r="O28" s="7"/>
      <c r="P28" s="7"/>
      <c r="Q28" s="7"/>
      <c r="R28" s="7"/>
      <c r="S28" s="7"/>
      <c r="T28" s="7"/>
      <c r="U28" s="7"/>
      <c r="V28" s="7"/>
      <c r="W28" s="7"/>
      <c r="X28" s="7"/>
      <c r="Y28" s="7"/>
      <c r="Z28" s="7"/>
    </row>
    <row r="29" spans="1:26" ht="12.75" customHeight="1">
      <c r="A29" s="304" t="str">
        <f>'6.Procurement Annex'!A234</f>
        <v>6.2.17.2</v>
      </c>
      <c r="B29" s="304"/>
      <c r="C29" s="70">
        <f>'6.Procurement Annex'!C234</f>
        <v>0</v>
      </c>
      <c r="D29" s="304">
        <f>'6.Procurement Annex'!K234</f>
        <v>0</v>
      </c>
      <c r="E29" s="42">
        <f>'6.Procurement Annex'!L234</f>
        <v>0</v>
      </c>
      <c r="F29" s="35">
        <f>'6.Procurement Annex'!M234</f>
        <v>0</v>
      </c>
      <c r="G29" s="42">
        <f>'6.Procurement Annex'!N234</f>
        <v>0</v>
      </c>
      <c r="H29" s="35">
        <f>'6.Procurement Annex'!O234</f>
        <v>0</v>
      </c>
      <c r="I29" s="304">
        <f>'6.Procurement Annex'!P234</f>
        <v>0</v>
      </c>
      <c r="J29" s="304"/>
      <c r="K29" s="35"/>
      <c r="L29" s="7"/>
      <c r="M29" s="7"/>
      <c r="N29" s="7"/>
      <c r="O29" s="7"/>
      <c r="P29" s="7"/>
      <c r="Q29" s="7"/>
      <c r="R29" s="7"/>
      <c r="S29" s="7"/>
      <c r="T29" s="7"/>
      <c r="U29" s="7"/>
      <c r="V29" s="7"/>
      <c r="W29" s="7"/>
      <c r="X29" s="7"/>
      <c r="Y29" s="7"/>
      <c r="Z29" s="7"/>
    </row>
    <row r="30" spans="1:26" ht="12.75" customHeight="1">
      <c r="A30" s="64">
        <f>'9.Training Annex'!A6</f>
        <v>9</v>
      </c>
      <c r="B30" s="64"/>
      <c r="C30" s="64" t="str">
        <f>'9.Training Annex'!C6</f>
        <v>Training</v>
      </c>
      <c r="D30" s="64"/>
      <c r="E30" s="64"/>
      <c r="F30" s="201"/>
      <c r="G30" s="64"/>
      <c r="H30" s="65">
        <f t="shared" ref="H30:H31" si="4">H31</f>
        <v>3.24</v>
      </c>
      <c r="I30" s="64"/>
      <c r="J30" s="64"/>
      <c r="K30" s="65">
        <f t="shared" ref="K30:K31" si="5">K31</f>
        <v>0</v>
      </c>
      <c r="L30" s="7"/>
      <c r="M30" s="7"/>
      <c r="N30" s="7"/>
      <c r="O30" s="7"/>
      <c r="P30" s="7"/>
      <c r="Q30" s="7"/>
      <c r="R30" s="7"/>
      <c r="S30" s="7"/>
      <c r="T30" s="7"/>
      <c r="U30" s="7"/>
      <c r="V30" s="7"/>
      <c r="W30" s="7"/>
      <c r="X30" s="7"/>
      <c r="Y30" s="7"/>
      <c r="Z30" s="7"/>
    </row>
    <row r="31" spans="1:26" ht="12.75" customHeight="1">
      <c r="A31" s="67">
        <f>'9.Training Annex'!A27</f>
        <v>9.5</v>
      </c>
      <c r="B31" s="67"/>
      <c r="C31" s="67" t="str">
        <f>'9.Training Annex'!C27</f>
        <v>Trainings including medical (DNB/CPS)/paramedical/nursing courses</v>
      </c>
      <c r="D31" s="67"/>
      <c r="E31" s="115"/>
      <c r="F31" s="203"/>
      <c r="G31" s="115"/>
      <c r="H31" s="203">
        <f t="shared" si="4"/>
        <v>3.24</v>
      </c>
      <c r="I31" s="67"/>
      <c r="J31" s="67"/>
      <c r="K31" s="203">
        <f t="shared" si="5"/>
        <v>0</v>
      </c>
      <c r="L31" s="7"/>
      <c r="M31" s="7"/>
      <c r="N31" s="7"/>
      <c r="O31" s="7"/>
      <c r="P31" s="7"/>
      <c r="Q31" s="7"/>
      <c r="R31" s="7"/>
      <c r="S31" s="7"/>
      <c r="T31" s="7"/>
      <c r="U31" s="7"/>
      <c r="V31" s="7"/>
      <c r="W31" s="7"/>
      <c r="X31" s="7"/>
      <c r="Y31" s="7"/>
      <c r="Z31" s="7"/>
    </row>
    <row r="32" spans="1:26" ht="12.75" customHeight="1">
      <c r="A32" s="78" t="str">
        <f>'9.Training Annex'!A184</f>
        <v>9.5.17</v>
      </c>
      <c r="B32" s="78"/>
      <c r="C32" s="78" t="str">
        <f>'9.Training Annex'!C184</f>
        <v>Trainings under NPHCE</v>
      </c>
      <c r="D32" s="78"/>
      <c r="E32" s="117"/>
      <c r="F32" s="265"/>
      <c r="G32" s="117"/>
      <c r="H32" s="265">
        <f>SUM(H33:H36)</f>
        <v>3.24</v>
      </c>
      <c r="I32" s="78"/>
      <c r="J32" s="78"/>
      <c r="K32" s="265">
        <f>SUM(K33:K36)</f>
        <v>0</v>
      </c>
      <c r="L32" s="7"/>
      <c r="M32" s="7"/>
      <c r="N32" s="7"/>
      <c r="O32" s="7"/>
      <c r="P32" s="7"/>
      <c r="Q32" s="7"/>
      <c r="R32" s="7"/>
      <c r="S32" s="7"/>
      <c r="T32" s="7"/>
      <c r="U32" s="7"/>
      <c r="V32" s="7"/>
      <c r="W32" s="7"/>
      <c r="X32" s="7"/>
      <c r="Y32" s="7"/>
      <c r="Z32" s="7"/>
    </row>
    <row r="33" spans="1:26" ht="12.75" customHeight="1">
      <c r="A33" s="304" t="str">
        <f>'9.Training Annex'!A185</f>
        <v>9.5.17.1</v>
      </c>
      <c r="B33" s="304" t="str">
        <f>'9.Training Annex'!B185</f>
        <v>K.1.1.2</v>
      </c>
      <c r="C33" s="70" t="str">
        <f>'9.Training Annex'!C185</f>
        <v>Training of doctors and staff at DH level under NPHCE</v>
      </c>
      <c r="D33" s="304" t="str">
        <f>'9.Training Annex'!K185</f>
        <v>Per Training</v>
      </c>
      <c r="E33" s="42">
        <f>'9.Training Annex'!L185</f>
        <v>80000</v>
      </c>
      <c r="F33" s="35">
        <f>'9.Training Annex'!M185</f>
        <v>0.8</v>
      </c>
      <c r="G33" s="35">
        <f>'9.Training Annex'!N185</f>
        <v>2</v>
      </c>
      <c r="H33" s="35">
        <f>'9.Training Annex'!O185</f>
        <v>1.6</v>
      </c>
      <c r="I33" s="304" t="str">
        <f>'9.Training Annex'!P185</f>
        <v>Trainings @0.80 lakhs per districts for two districts for conducting Trainind of Trainers of Medical Officers and Staff Nurses.</v>
      </c>
      <c r="J33" s="304"/>
      <c r="K33" s="35"/>
      <c r="L33" s="7"/>
      <c r="M33" s="7"/>
      <c r="N33" s="7"/>
      <c r="O33" s="7"/>
      <c r="P33" s="7"/>
      <c r="Q33" s="7"/>
      <c r="R33" s="7"/>
      <c r="S33" s="7"/>
      <c r="T33" s="7"/>
      <c r="U33" s="7"/>
      <c r="V33" s="7"/>
      <c r="W33" s="7"/>
      <c r="X33" s="7"/>
      <c r="Y33" s="7"/>
      <c r="Z33" s="7"/>
    </row>
    <row r="34" spans="1:26" ht="12.75" customHeight="1">
      <c r="A34" s="304" t="str">
        <f>'9.Training Annex'!A186</f>
        <v>9.5.17.2</v>
      </c>
      <c r="B34" s="304" t="str">
        <f>'9.Training Annex'!B186</f>
        <v>K.1.2.1</v>
      </c>
      <c r="C34" s="70" t="str">
        <f>'9.Training Annex'!C186</f>
        <v>Training of doctors and staff at CHC level under NPHCE</v>
      </c>
      <c r="D34" s="304" t="str">
        <f>'9.Training Annex'!K186</f>
        <v>Per Training Per CHC</v>
      </c>
      <c r="E34" s="42">
        <f>'9.Training Annex'!L186</f>
        <v>14000</v>
      </c>
      <c r="F34" s="35">
        <f>'9.Training Annex'!M186</f>
        <v>0.14000000000000001</v>
      </c>
      <c r="G34" s="35">
        <f>'9.Training Annex'!N186</f>
        <v>6</v>
      </c>
      <c r="H34" s="35">
        <f>'9.Training Annex'!O186</f>
        <v>0.84000000000000008</v>
      </c>
      <c r="I34" s="304" t="str">
        <f>'9.Training Annex'!P186</f>
        <v>Trainings for  Medical Officers and Staff Nurses funds proposed for all 6 CHCs.</v>
      </c>
      <c r="J34" s="304"/>
      <c r="K34" s="35"/>
      <c r="L34" s="7"/>
      <c r="M34" s="7"/>
      <c r="N34" s="7"/>
      <c r="O34" s="7"/>
      <c r="P34" s="7"/>
      <c r="Q34" s="7"/>
      <c r="R34" s="7"/>
      <c r="S34" s="7"/>
      <c r="T34" s="7"/>
      <c r="U34" s="7"/>
      <c r="V34" s="7"/>
      <c r="W34" s="7"/>
      <c r="X34" s="7"/>
      <c r="Y34" s="7"/>
      <c r="Z34" s="7"/>
    </row>
    <row r="35" spans="1:26" ht="12.75" customHeight="1">
      <c r="A35" s="304" t="str">
        <f>'9.Training Annex'!A187</f>
        <v>9.5.17.3</v>
      </c>
      <c r="B35" s="304" t="str">
        <f>'9.Training Annex'!B187</f>
        <v>K.1.3.1.</v>
      </c>
      <c r="C35" s="70" t="str">
        <f>'9.Training Annex'!C187</f>
        <v>Training of doctors and staff at PHC level under NPHCE</v>
      </c>
      <c r="D35" s="304" t="str">
        <f>'9.Training Annex'!K187</f>
        <v>Per Training</v>
      </c>
      <c r="E35" s="42">
        <f>'9.Training Annex'!L187</f>
        <v>40000</v>
      </c>
      <c r="F35" s="35">
        <f>'9.Training Annex'!M187</f>
        <v>0.4</v>
      </c>
      <c r="G35" s="35">
        <f>'9.Training Annex'!N187</f>
        <v>2</v>
      </c>
      <c r="H35" s="35">
        <f>'9.Training Annex'!O187</f>
        <v>0.8</v>
      </c>
      <c r="I35" s="304" t="str">
        <f>'9.Training Annex'!P187</f>
        <v>Training for Mos &amp; Staff Nurses(1 day training, 2 batches)</v>
      </c>
      <c r="J35" s="304"/>
      <c r="K35" s="35"/>
      <c r="L35" s="7"/>
      <c r="M35" s="7"/>
      <c r="N35" s="7"/>
      <c r="O35" s="7"/>
      <c r="P35" s="7"/>
      <c r="Q35" s="7"/>
      <c r="R35" s="7"/>
      <c r="S35" s="7"/>
      <c r="T35" s="7"/>
      <c r="U35" s="7"/>
      <c r="V35" s="7"/>
      <c r="W35" s="7"/>
      <c r="X35" s="7"/>
      <c r="Y35" s="7"/>
      <c r="Z35" s="7"/>
    </row>
    <row r="36" spans="1:26" ht="12.75" customHeight="1">
      <c r="A36" s="304" t="str">
        <f>'9.Training Annex'!A188</f>
        <v>9.5.17.4</v>
      </c>
      <c r="B36" s="304"/>
      <c r="C36" s="70" t="str">
        <f>'9.Training Annex'!C188</f>
        <v>Any other (please specify)</v>
      </c>
      <c r="D36" s="304">
        <f>'9.Training Annex'!K188</f>
        <v>0</v>
      </c>
      <c r="E36" s="42">
        <f>'9.Training Annex'!L188</f>
        <v>0</v>
      </c>
      <c r="F36" s="35">
        <f>'9.Training Annex'!M188</f>
        <v>0</v>
      </c>
      <c r="G36" s="35">
        <f>'9.Training Annex'!N188</f>
        <v>0</v>
      </c>
      <c r="H36" s="35">
        <f>'9.Training Annex'!O188</f>
        <v>0</v>
      </c>
      <c r="I36" s="304">
        <f>'9.Training Annex'!P188</f>
        <v>0</v>
      </c>
      <c r="J36" s="304"/>
      <c r="K36" s="35"/>
      <c r="L36" s="7"/>
      <c r="M36" s="7"/>
      <c r="N36" s="7"/>
      <c r="O36" s="7"/>
      <c r="P36" s="7"/>
      <c r="Q36" s="7"/>
      <c r="R36" s="7"/>
      <c r="S36" s="7"/>
      <c r="T36" s="7"/>
      <c r="U36" s="7"/>
      <c r="V36" s="7"/>
      <c r="W36" s="7"/>
      <c r="X36" s="7"/>
      <c r="Y36" s="7"/>
      <c r="Z36" s="7"/>
    </row>
    <row r="37" spans="1:26" ht="12.75" customHeight="1">
      <c r="A37" s="64">
        <v>10</v>
      </c>
      <c r="B37" s="64"/>
      <c r="C37" s="64" t="s">
        <v>3816</v>
      </c>
      <c r="D37" s="64"/>
      <c r="E37" s="64"/>
      <c r="F37" s="64"/>
      <c r="G37" s="64"/>
      <c r="H37" s="65">
        <f t="shared" ref="H37:H38" si="6">H38</f>
        <v>0</v>
      </c>
      <c r="I37" s="64"/>
      <c r="J37" s="64"/>
      <c r="K37" s="65">
        <f t="shared" ref="K37:K38" si="7">K38</f>
        <v>0</v>
      </c>
      <c r="L37" s="7"/>
      <c r="M37" s="7"/>
      <c r="N37" s="7"/>
      <c r="O37" s="7"/>
      <c r="P37" s="7"/>
      <c r="Q37" s="7"/>
      <c r="R37" s="7"/>
      <c r="S37" s="7"/>
      <c r="T37" s="7"/>
      <c r="U37" s="7"/>
      <c r="V37" s="7"/>
      <c r="W37" s="7"/>
      <c r="X37" s="7"/>
      <c r="Y37" s="7"/>
      <c r="Z37" s="7"/>
    </row>
    <row r="38" spans="1:26" ht="12.75" customHeight="1">
      <c r="A38" s="67">
        <v>10.199999999999999</v>
      </c>
      <c r="B38" s="113"/>
      <c r="C38" s="115" t="s">
        <v>725</v>
      </c>
      <c r="D38" s="67"/>
      <c r="E38" s="67"/>
      <c r="F38" s="67"/>
      <c r="G38" s="67"/>
      <c r="H38" s="68">
        <f t="shared" si="6"/>
        <v>0</v>
      </c>
      <c r="I38" s="67"/>
      <c r="J38" s="67"/>
      <c r="K38" s="68">
        <f t="shared" si="7"/>
        <v>0</v>
      </c>
      <c r="L38" s="7"/>
      <c r="M38" s="7"/>
      <c r="N38" s="7"/>
      <c r="O38" s="7"/>
      <c r="P38" s="7"/>
      <c r="Q38" s="7"/>
      <c r="R38" s="7"/>
      <c r="S38" s="7"/>
      <c r="T38" s="7"/>
      <c r="U38" s="7"/>
      <c r="V38" s="7"/>
      <c r="W38" s="7"/>
      <c r="X38" s="7"/>
      <c r="Y38" s="7"/>
      <c r="Z38" s="7"/>
    </row>
    <row r="39" spans="1:26" ht="12.75" customHeight="1">
      <c r="A39" s="501" t="str">
        <f>'10.Review Research &amp; Surveillen'!A31</f>
        <v>10.2.15</v>
      </c>
      <c r="B39" s="304"/>
      <c r="C39" s="70" t="str">
        <f>'10.Review Research &amp; Surveillen'!C31</f>
        <v>Research in the field of Geriatric health</v>
      </c>
      <c r="D39" s="304">
        <f>'10.Review Research &amp; Surveillen'!K32</f>
        <v>0</v>
      </c>
      <c r="E39" s="304">
        <f>'10.Review Research &amp; Surveillen'!L32</f>
        <v>0</v>
      </c>
      <c r="F39" s="501">
        <f>'10.Review Research &amp; Surveillen'!M32</f>
        <v>0</v>
      </c>
      <c r="G39" s="304">
        <f>'10.Review Research &amp; Surveillen'!N32</f>
        <v>0</v>
      </c>
      <c r="H39" s="316">
        <f>'10.Review Research &amp; Surveillen'!O32</f>
        <v>0</v>
      </c>
      <c r="I39" s="304">
        <f>'10.Review Research &amp; Surveillen'!P32</f>
        <v>0</v>
      </c>
      <c r="J39" s="304"/>
      <c r="K39" s="316"/>
      <c r="L39" s="7"/>
      <c r="M39" s="7"/>
      <c r="N39" s="7"/>
      <c r="O39" s="7"/>
      <c r="P39" s="7"/>
      <c r="Q39" s="7"/>
      <c r="R39" s="7"/>
      <c r="S39" s="7"/>
      <c r="T39" s="7"/>
      <c r="U39" s="7"/>
      <c r="V39" s="7"/>
      <c r="W39" s="7"/>
      <c r="X39" s="7"/>
      <c r="Y39" s="7"/>
      <c r="Z39" s="7"/>
    </row>
    <row r="40" spans="1:26" ht="12.75" customHeight="1">
      <c r="A40" s="64">
        <f>'11.IEC-BCC Annex'!A6</f>
        <v>11</v>
      </c>
      <c r="B40" s="64"/>
      <c r="C40" s="64" t="str">
        <f>'11.IEC-BCC Annex'!C6</f>
        <v>IEC/BCC</v>
      </c>
      <c r="D40" s="64"/>
      <c r="E40" s="64"/>
      <c r="F40" s="201"/>
      <c r="G40" s="64"/>
      <c r="H40" s="65">
        <f>H41</f>
        <v>2.1</v>
      </c>
      <c r="I40" s="64"/>
      <c r="J40" s="64"/>
      <c r="K40" s="65">
        <f>K41</f>
        <v>0</v>
      </c>
      <c r="L40" s="7"/>
      <c r="M40" s="7"/>
      <c r="N40" s="7"/>
      <c r="O40" s="7"/>
      <c r="P40" s="7"/>
      <c r="Q40" s="7"/>
      <c r="R40" s="7"/>
      <c r="S40" s="7"/>
      <c r="T40" s="7"/>
      <c r="U40" s="7"/>
      <c r="V40" s="7"/>
      <c r="W40" s="7"/>
      <c r="X40" s="7"/>
      <c r="Y40" s="7"/>
      <c r="Z40" s="7"/>
    </row>
    <row r="41" spans="1:26" ht="12.75" customHeight="1">
      <c r="A41" s="67" t="str">
        <f>'11.IEC-BCC Annex'!A75</f>
        <v>11.20</v>
      </c>
      <c r="B41" s="67"/>
      <c r="C41" s="67" t="str">
        <f>'11.IEC-BCC Annex'!C75</f>
        <v>IEC/BCC activities under NPHCE</v>
      </c>
      <c r="D41" s="67"/>
      <c r="E41" s="115"/>
      <c r="F41" s="203"/>
      <c r="G41" s="115"/>
      <c r="H41" s="203">
        <f>H42+H43</f>
        <v>2.1</v>
      </c>
      <c r="I41" s="67"/>
      <c r="J41" s="67"/>
      <c r="K41" s="203">
        <f>K42+K43</f>
        <v>0</v>
      </c>
      <c r="L41" s="7"/>
      <c r="M41" s="7"/>
      <c r="N41" s="7"/>
      <c r="O41" s="7"/>
      <c r="P41" s="7"/>
      <c r="Q41" s="7"/>
      <c r="R41" s="7"/>
      <c r="S41" s="7"/>
      <c r="T41" s="7"/>
      <c r="U41" s="7"/>
      <c r="V41" s="7"/>
      <c r="W41" s="7"/>
      <c r="X41" s="7"/>
      <c r="Y41" s="7"/>
      <c r="Z41" s="7"/>
    </row>
    <row r="42" spans="1:26" ht="12.75" customHeight="1">
      <c r="A42" s="304" t="str">
        <f>'11.IEC-BCC Annex'!A76</f>
        <v>11.20.1</v>
      </c>
      <c r="B42" s="304" t="str">
        <f>'11.IEC-BCC Annex'!B76</f>
        <v>B.10.6.13</v>
      </c>
      <c r="C42" s="70" t="str">
        <f>'11.IEC-BCC Annex'!C76</f>
        <v>IPC,Group activities and mass media for NPHCE</v>
      </c>
      <c r="D42" s="304" t="str">
        <f>'11.IEC-BCC Annex'!K76</f>
        <v>Per PHC/CHC/UHC</v>
      </c>
      <c r="E42" s="42">
        <f>'11.IEC-BCC Annex'!L76</f>
        <v>6000</v>
      </c>
      <c r="F42" s="35">
        <f>'11.IEC-BCC Annex'!M76</f>
        <v>0.06</v>
      </c>
      <c r="G42" s="42">
        <f>'11.IEC-BCC Annex'!N76</f>
        <v>35</v>
      </c>
      <c r="H42" s="35">
        <f>'11.IEC-BCC Annex'!O76</f>
        <v>2.1</v>
      </c>
      <c r="I42" s="304" t="str">
        <f>'11.IEC-BCC Annex'!P76</f>
        <v>Public Awareness and IEC for 35 PHC/CHC/UHC @Rs.6,000 each</v>
      </c>
      <c r="J42" s="304"/>
      <c r="K42" s="35"/>
      <c r="L42" s="7"/>
      <c r="M42" s="7"/>
      <c r="N42" s="7"/>
      <c r="O42" s="7"/>
      <c r="P42" s="7"/>
      <c r="Q42" s="7"/>
      <c r="R42" s="7"/>
      <c r="S42" s="7"/>
      <c r="T42" s="7"/>
      <c r="U42" s="7"/>
      <c r="V42" s="7"/>
      <c r="W42" s="7"/>
      <c r="X42" s="7"/>
      <c r="Y42" s="7"/>
      <c r="Z42" s="7"/>
    </row>
    <row r="43" spans="1:26" ht="12.75" customHeight="1">
      <c r="A43" s="304" t="str">
        <f>'11.IEC-BCC Annex'!A77</f>
        <v>11.20.2</v>
      </c>
      <c r="B43" s="304"/>
      <c r="C43" s="70" t="str">
        <f>'11.IEC-BCC Annex'!C77</f>
        <v>Celebration of days-ie International Day for older persons</v>
      </c>
      <c r="D43" s="304">
        <f>'11.IEC-BCC Annex'!K77</f>
        <v>0</v>
      </c>
      <c r="E43" s="42">
        <f>'11.IEC-BCC Annex'!L77</f>
        <v>0</v>
      </c>
      <c r="F43" s="35">
        <f>'11.IEC-BCC Annex'!M77</f>
        <v>0</v>
      </c>
      <c r="G43" s="42">
        <f>'11.IEC-BCC Annex'!N77</f>
        <v>0</v>
      </c>
      <c r="H43" s="35">
        <f>'11.IEC-BCC Annex'!O77</f>
        <v>0</v>
      </c>
      <c r="I43" s="304">
        <f>'11.IEC-BCC Annex'!P77</f>
        <v>0</v>
      </c>
      <c r="J43" s="304"/>
      <c r="K43" s="35"/>
      <c r="L43" s="7"/>
      <c r="M43" s="7"/>
      <c r="N43" s="7"/>
      <c r="O43" s="7"/>
      <c r="P43" s="7"/>
      <c r="Q43" s="7"/>
      <c r="R43" s="7"/>
      <c r="S43" s="7"/>
      <c r="T43" s="7"/>
      <c r="U43" s="7"/>
      <c r="V43" s="7"/>
      <c r="W43" s="7"/>
      <c r="X43" s="7"/>
      <c r="Y43" s="7"/>
      <c r="Z43" s="7"/>
    </row>
    <row r="44" spans="1:26" ht="12.75" customHeight="1">
      <c r="A44" s="1062"/>
      <c r="B44" s="1062"/>
      <c r="C44" s="73"/>
      <c r="D44" s="1062"/>
      <c r="E44" s="7"/>
      <c r="F44" s="7"/>
      <c r="G44" s="7"/>
      <c r="H44" s="7"/>
      <c r="I44" s="1062"/>
      <c r="J44" s="1062"/>
      <c r="K44" s="7"/>
      <c r="L44" s="7"/>
      <c r="M44" s="7"/>
      <c r="N44" s="7"/>
      <c r="O44" s="7"/>
      <c r="P44" s="7"/>
      <c r="Q44" s="7"/>
      <c r="R44" s="7"/>
      <c r="S44" s="7"/>
      <c r="T44" s="7"/>
      <c r="U44" s="7"/>
      <c r="V44" s="7"/>
      <c r="W44" s="7"/>
      <c r="X44" s="7"/>
      <c r="Y44" s="7"/>
      <c r="Z44" s="7"/>
    </row>
    <row r="45" spans="1:26" ht="12.75" customHeight="1">
      <c r="A45" s="1062"/>
      <c r="B45" s="1062"/>
      <c r="C45" s="73"/>
      <c r="D45" s="1062"/>
      <c r="E45" s="7"/>
      <c r="F45" s="7"/>
      <c r="G45" s="7"/>
      <c r="H45" s="7"/>
      <c r="I45" s="1062"/>
      <c r="J45" s="1062"/>
      <c r="K45" s="7"/>
      <c r="L45" s="7"/>
      <c r="M45" s="7"/>
      <c r="N45" s="7"/>
      <c r="O45" s="7"/>
      <c r="P45" s="7"/>
      <c r="Q45" s="7"/>
      <c r="R45" s="7"/>
      <c r="S45" s="7"/>
      <c r="T45" s="7"/>
      <c r="U45" s="7"/>
      <c r="V45" s="7"/>
      <c r="W45" s="7"/>
      <c r="X45" s="7"/>
      <c r="Y45" s="7"/>
      <c r="Z45" s="7"/>
    </row>
    <row r="46" spans="1:26" ht="12.75" customHeight="1">
      <c r="A46" s="1062"/>
      <c r="B46" s="1062"/>
      <c r="C46" s="73"/>
      <c r="D46" s="1062"/>
      <c r="E46" s="7"/>
      <c r="F46" s="7"/>
      <c r="G46" s="7"/>
      <c r="H46" s="7"/>
      <c r="I46" s="1062"/>
      <c r="J46" s="1062"/>
      <c r="K46" s="7"/>
      <c r="L46" s="7"/>
      <c r="M46" s="7"/>
      <c r="N46" s="7"/>
      <c r="O46" s="7"/>
      <c r="P46" s="7"/>
      <c r="Q46" s="7"/>
      <c r="R46" s="7"/>
      <c r="S46" s="7"/>
      <c r="T46" s="7"/>
      <c r="U46" s="7"/>
      <c r="V46" s="7"/>
      <c r="W46" s="7"/>
      <c r="X46" s="7"/>
      <c r="Y46" s="7"/>
      <c r="Z46" s="7"/>
    </row>
    <row r="47" spans="1:26" ht="12.75" customHeight="1">
      <c r="A47" s="1062"/>
      <c r="B47" s="1062"/>
      <c r="C47" s="73"/>
      <c r="D47" s="1062"/>
      <c r="E47" s="7"/>
      <c r="F47" s="7"/>
      <c r="G47" s="7"/>
      <c r="H47" s="7"/>
      <c r="I47" s="1062"/>
      <c r="J47" s="1062"/>
      <c r="K47" s="7"/>
      <c r="L47" s="7"/>
      <c r="M47" s="7"/>
      <c r="N47" s="7"/>
      <c r="O47" s="7"/>
      <c r="P47" s="7"/>
      <c r="Q47" s="7"/>
      <c r="R47" s="7"/>
      <c r="S47" s="7"/>
      <c r="T47" s="7"/>
      <c r="U47" s="7"/>
      <c r="V47" s="7"/>
      <c r="W47" s="7"/>
      <c r="X47" s="7"/>
      <c r="Y47" s="7"/>
      <c r="Z47" s="7"/>
    </row>
    <row r="48" spans="1:26" ht="12.75" customHeight="1">
      <c r="A48" s="1062"/>
      <c r="B48" s="1062"/>
      <c r="C48" s="73"/>
      <c r="D48" s="1062"/>
      <c r="E48" s="7"/>
      <c r="F48" s="7"/>
      <c r="G48" s="7"/>
      <c r="H48" s="7"/>
      <c r="I48" s="1062"/>
      <c r="J48" s="1062"/>
      <c r="K48" s="7"/>
      <c r="L48" s="7"/>
      <c r="M48" s="7"/>
      <c r="N48" s="7"/>
      <c r="O48" s="7"/>
      <c r="P48" s="7"/>
      <c r="Q48" s="7"/>
      <c r="R48" s="7"/>
      <c r="S48" s="7"/>
      <c r="T48" s="7"/>
      <c r="U48" s="7"/>
      <c r="V48" s="7"/>
      <c r="W48" s="7"/>
      <c r="X48" s="7"/>
      <c r="Y48" s="7"/>
      <c r="Z48" s="7"/>
    </row>
    <row r="49" spans="1:26" ht="12.75" customHeight="1">
      <c r="A49" s="1062"/>
      <c r="B49" s="1062"/>
      <c r="C49" s="73"/>
      <c r="D49" s="1062"/>
      <c r="E49" s="7"/>
      <c r="F49" s="7"/>
      <c r="G49" s="7"/>
      <c r="H49" s="7"/>
      <c r="I49" s="1062"/>
      <c r="J49" s="1062"/>
      <c r="K49" s="7"/>
      <c r="L49" s="7"/>
      <c r="M49" s="7"/>
      <c r="N49" s="7"/>
      <c r="O49" s="7"/>
      <c r="P49" s="7"/>
      <c r="Q49" s="7"/>
      <c r="R49" s="7"/>
      <c r="S49" s="7"/>
      <c r="T49" s="7"/>
      <c r="U49" s="7"/>
      <c r="V49" s="7"/>
      <c r="W49" s="7"/>
      <c r="X49" s="7"/>
      <c r="Y49" s="7"/>
      <c r="Z49" s="7"/>
    </row>
    <row r="50" spans="1:26" ht="12.75" customHeight="1">
      <c r="A50" s="1062"/>
      <c r="B50" s="1062"/>
      <c r="C50" s="73"/>
      <c r="D50" s="1062"/>
      <c r="E50" s="7"/>
      <c r="F50" s="7"/>
      <c r="G50" s="7"/>
      <c r="H50" s="7"/>
      <c r="I50" s="1062"/>
      <c r="J50" s="1062"/>
      <c r="K50" s="7"/>
      <c r="L50" s="7"/>
      <c r="M50" s="7"/>
      <c r="N50" s="7"/>
      <c r="O50" s="7"/>
      <c r="P50" s="7"/>
      <c r="Q50" s="7"/>
      <c r="R50" s="7"/>
      <c r="S50" s="7"/>
      <c r="T50" s="7"/>
      <c r="U50" s="7"/>
      <c r="V50" s="7"/>
      <c r="W50" s="7"/>
      <c r="X50" s="7"/>
      <c r="Y50" s="7"/>
      <c r="Z50" s="7"/>
    </row>
    <row r="51" spans="1:26" ht="12.75" customHeight="1">
      <c r="A51" s="1062"/>
      <c r="B51" s="1062"/>
      <c r="C51" s="73"/>
      <c r="D51" s="1062"/>
      <c r="E51" s="7"/>
      <c r="F51" s="7"/>
      <c r="G51" s="7"/>
      <c r="H51" s="7"/>
      <c r="I51" s="1062"/>
      <c r="J51" s="1062"/>
      <c r="K51" s="7"/>
      <c r="L51" s="7"/>
      <c r="M51" s="7"/>
      <c r="N51" s="7"/>
      <c r="O51" s="7"/>
      <c r="P51" s="7"/>
      <c r="Q51" s="7"/>
      <c r="R51" s="7"/>
      <c r="S51" s="7"/>
      <c r="T51" s="7"/>
      <c r="U51" s="7"/>
      <c r="V51" s="7"/>
      <c r="W51" s="7"/>
      <c r="X51" s="7"/>
      <c r="Y51" s="7"/>
      <c r="Z51" s="7"/>
    </row>
    <row r="52" spans="1:26" ht="12.75" customHeight="1">
      <c r="A52" s="1062"/>
      <c r="B52" s="1062"/>
      <c r="C52" s="73"/>
      <c r="D52" s="1062"/>
      <c r="E52" s="7"/>
      <c r="F52" s="7"/>
      <c r="G52" s="7"/>
      <c r="H52" s="7"/>
      <c r="I52" s="1062"/>
      <c r="J52" s="1062"/>
      <c r="K52" s="7"/>
      <c r="L52" s="7"/>
      <c r="M52" s="7"/>
      <c r="N52" s="7"/>
      <c r="O52" s="7"/>
      <c r="P52" s="7"/>
      <c r="Q52" s="7"/>
      <c r="R52" s="7"/>
      <c r="S52" s="7"/>
      <c r="T52" s="7"/>
      <c r="U52" s="7"/>
      <c r="V52" s="7"/>
      <c r="W52" s="7"/>
      <c r="X52" s="7"/>
      <c r="Y52" s="7"/>
      <c r="Z52" s="7"/>
    </row>
    <row r="53" spans="1:26" ht="12.75" customHeight="1">
      <c r="A53" s="1062"/>
      <c r="B53" s="1062"/>
      <c r="C53" s="73"/>
      <c r="D53" s="1062"/>
      <c r="E53" s="7"/>
      <c r="F53" s="7"/>
      <c r="G53" s="7"/>
      <c r="H53" s="7"/>
      <c r="I53" s="1062"/>
      <c r="J53" s="1062"/>
      <c r="K53" s="7"/>
      <c r="L53" s="7"/>
      <c r="M53" s="7"/>
      <c r="N53" s="7"/>
      <c r="O53" s="7"/>
      <c r="P53" s="7"/>
      <c r="Q53" s="7"/>
      <c r="R53" s="7"/>
      <c r="S53" s="7"/>
      <c r="T53" s="7"/>
      <c r="U53" s="7"/>
      <c r="V53" s="7"/>
      <c r="W53" s="7"/>
      <c r="X53" s="7"/>
      <c r="Y53" s="7"/>
      <c r="Z53" s="7"/>
    </row>
    <row r="54" spans="1:26" ht="12.75" customHeight="1">
      <c r="A54" s="1062"/>
      <c r="B54" s="1062"/>
      <c r="C54" s="73"/>
      <c r="D54" s="1062"/>
      <c r="E54" s="7"/>
      <c r="F54" s="7"/>
      <c r="G54" s="7"/>
      <c r="H54" s="7"/>
      <c r="I54" s="1062"/>
      <c r="J54" s="1062"/>
      <c r="K54" s="7"/>
      <c r="L54" s="7"/>
      <c r="M54" s="7"/>
      <c r="N54" s="7"/>
      <c r="O54" s="7"/>
      <c r="P54" s="7"/>
      <c r="Q54" s="7"/>
      <c r="R54" s="7"/>
      <c r="S54" s="7"/>
      <c r="T54" s="7"/>
      <c r="U54" s="7"/>
      <c r="V54" s="7"/>
      <c r="W54" s="7"/>
      <c r="X54" s="7"/>
      <c r="Y54" s="7"/>
      <c r="Z54" s="7"/>
    </row>
    <row r="55" spans="1:26" ht="12.75" customHeight="1">
      <c r="A55" s="1062"/>
      <c r="B55" s="1062"/>
      <c r="C55" s="73"/>
      <c r="D55" s="1062"/>
      <c r="E55" s="7"/>
      <c r="F55" s="7"/>
      <c r="G55" s="7"/>
      <c r="H55" s="7"/>
      <c r="I55" s="1062"/>
      <c r="J55" s="1062"/>
      <c r="K55" s="7"/>
      <c r="L55" s="7"/>
      <c r="M55" s="7"/>
      <c r="N55" s="7"/>
      <c r="O55" s="7"/>
      <c r="P55" s="7"/>
      <c r="Q55" s="7"/>
      <c r="R55" s="7"/>
      <c r="S55" s="7"/>
      <c r="T55" s="7"/>
      <c r="U55" s="7"/>
      <c r="V55" s="7"/>
      <c r="W55" s="7"/>
      <c r="X55" s="7"/>
      <c r="Y55" s="7"/>
      <c r="Z55" s="7"/>
    </row>
    <row r="56" spans="1:26" ht="12.75" customHeight="1">
      <c r="A56" s="1062"/>
      <c r="B56" s="1062"/>
      <c r="C56" s="73"/>
      <c r="D56" s="1062"/>
      <c r="E56" s="7"/>
      <c r="F56" s="7"/>
      <c r="G56" s="7"/>
      <c r="H56" s="7"/>
      <c r="I56" s="1062"/>
      <c r="J56" s="1062"/>
      <c r="K56" s="7"/>
      <c r="L56" s="7"/>
      <c r="M56" s="7"/>
      <c r="N56" s="7"/>
      <c r="O56" s="7"/>
      <c r="P56" s="7"/>
      <c r="Q56" s="7"/>
      <c r="R56" s="7"/>
      <c r="S56" s="7"/>
      <c r="T56" s="7"/>
      <c r="U56" s="7"/>
      <c r="V56" s="7"/>
      <c r="W56" s="7"/>
      <c r="X56" s="7"/>
      <c r="Y56" s="7"/>
      <c r="Z56" s="7"/>
    </row>
    <row r="57" spans="1:26" ht="12.75" customHeight="1">
      <c r="A57" s="1062"/>
      <c r="B57" s="1062"/>
      <c r="C57" s="73"/>
      <c r="D57" s="1062"/>
      <c r="E57" s="7"/>
      <c r="F57" s="7"/>
      <c r="G57" s="7"/>
      <c r="H57" s="7"/>
      <c r="I57" s="1062"/>
      <c r="J57" s="1062"/>
      <c r="K57" s="7"/>
      <c r="L57" s="7"/>
      <c r="M57" s="7"/>
      <c r="N57" s="7"/>
      <c r="O57" s="7"/>
      <c r="P57" s="7"/>
      <c r="Q57" s="7"/>
      <c r="R57" s="7"/>
      <c r="S57" s="7"/>
      <c r="T57" s="7"/>
      <c r="U57" s="7"/>
      <c r="V57" s="7"/>
      <c r="W57" s="7"/>
      <c r="X57" s="7"/>
      <c r="Y57" s="7"/>
      <c r="Z57" s="7"/>
    </row>
    <row r="58" spans="1:26" ht="12.75" customHeight="1">
      <c r="A58" s="1062"/>
      <c r="B58" s="1062"/>
      <c r="C58" s="73"/>
      <c r="D58" s="1062"/>
      <c r="E58" s="7"/>
      <c r="F58" s="7"/>
      <c r="G58" s="7"/>
      <c r="H58" s="7"/>
      <c r="I58" s="1062"/>
      <c r="J58" s="1062"/>
      <c r="K58" s="7"/>
      <c r="L58" s="7"/>
      <c r="M58" s="7"/>
      <c r="N58" s="7"/>
      <c r="O58" s="7"/>
      <c r="P58" s="7"/>
      <c r="Q58" s="7"/>
      <c r="R58" s="7"/>
      <c r="S58" s="7"/>
      <c r="T58" s="7"/>
      <c r="U58" s="7"/>
      <c r="V58" s="7"/>
      <c r="W58" s="7"/>
      <c r="X58" s="7"/>
      <c r="Y58" s="7"/>
      <c r="Z58" s="7"/>
    </row>
    <row r="59" spans="1:26" ht="12.75" customHeight="1">
      <c r="A59" s="1062"/>
      <c r="B59" s="1062"/>
      <c r="C59" s="73"/>
      <c r="D59" s="1062"/>
      <c r="E59" s="7"/>
      <c r="F59" s="7"/>
      <c r="G59" s="7"/>
      <c r="H59" s="7"/>
      <c r="I59" s="1062"/>
      <c r="J59" s="1062"/>
      <c r="K59" s="7"/>
      <c r="L59" s="7"/>
      <c r="M59" s="7"/>
      <c r="N59" s="7"/>
      <c r="O59" s="7"/>
      <c r="P59" s="7"/>
      <c r="Q59" s="7"/>
      <c r="R59" s="7"/>
      <c r="S59" s="7"/>
      <c r="T59" s="7"/>
      <c r="U59" s="7"/>
      <c r="V59" s="7"/>
      <c r="W59" s="7"/>
      <c r="X59" s="7"/>
      <c r="Y59" s="7"/>
      <c r="Z59" s="7"/>
    </row>
    <row r="60" spans="1:26" ht="12.75" customHeight="1">
      <c r="A60" s="1062"/>
      <c r="B60" s="1062"/>
      <c r="C60" s="73"/>
      <c r="D60" s="1062"/>
      <c r="E60" s="7"/>
      <c r="F60" s="7"/>
      <c r="G60" s="7"/>
      <c r="H60" s="7"/>
      <c r="I60" s="1062"/>
      <c r="J60" s="1062"/>
      <c r="K60" s="7"/>
      <c r="L60" s="7"/>
      <c r="M60" s="7"/>
      <c r="N60" s="7"/>
      <c r="O60" s="7"/>
      <c r="P60" s="7"/>
      <c r="Q60" s="7"/>
      <c r="R60" s="7"/>
      <c r="S60" s="7"/>
      <c r="T60" s="7"/>
      <c r="U60" s="7"/>
      <c r="V60" s="7"/>
      <c r="W60" s="7"/>
      <c r="X60" s="7"/>
      <c r="Y60" s="7"/>
      <c r="Z60" s="7"/>
    </row>
    <row r="61" spans="1:26" ht="12.75" customHeight="1">
      <c r="A61" s="1062"/>
      <c r="B61" s="1062"/>
      <c r="C61" s="73"/>
      <c r="D61" s="1062"/>
      <c r="E61" s="7"/>
      <c r="F61" s="7"/>
      <c r="G61" s="7"/>
      <c r="H61" s="7"/>
      <c r="I61" s="1062"/>
      <c r="J61" s="1062"/>
      <c r="K61" s="7"/>
      <c r="L61" s="7"/>
      <c r="M61" s="7"/>
      <c r="N61" s="7"/>
      <c r="O61" s="7"/>
      <c r="P61" s="7"/>
      <c r="Q61" s="7"/>
      <c r="R61" s="7"/>
      <c r="S61" s="7"/>
      <c r="T61" s="7"/>
      <c r="U61" s="7"/>
      <c r="V61" s="7"/>
      <c r="W61" s="7"/>
      <c r="X61" s="7"/>
      <c r="Y61" s="7"/>
      <c r="Z61" s="7"/>
    </row>
    <row r="62" spans="1:26" ht="12.75" customHeight="1">
      <c r="A62" s="1062"/>
      <c r="B62" s="1062"/>
      <c r="C62" s="73"/>
      <c r="D62" s="1062"/>
      <c r="E62" s="7"/>
      <c r="F62" s="7"/>
      <c r="G62" s="7"/>
      <c r="H62" s="7"/>
      <c r="I62" s="1062"/>
      <c r="J62" s="1062"/>
      <c r="K62" s="7"/>
      <c r="L62" s="7"/>
      <c r="M62" s="7"/>
      <c r="N62" s="7"/>
      <c r="O62" s="7"/>
      <c r="P62" s="7"/>
      <c r="Q62" s="7"/>
      <c r="R62" s="7"/>
      <c r="S62" s="7"/>
      <c r="T62" s="7"/>
      <c r="U62" s="7"/>
      <c r="V62" s="7"/>
      <c r="W62" s="7"/>
      <c r="X62" s="7"/>
      <c r="Y62" s="7"/>
      <c r="Z62" s="7"/>
    </row>
    <row r="63" spans="1:26" ht="12.75" customHeight="1">
      <c r="A63" s="1062"/>
      <c r="B63" s="1062"/>
      <c r="C63" s="73"/>
      <c r="D63" s="1062"/>
      <c r="E63" s="7"/>
      <c r="F63" s="7"/>
      <c r="G63" s="7"/>
      <c r="H63" s="7"/>
      <c r="I63" s="1062"/>
      <c r="J63" s="1062"/>
      <c r="K63" s="7"/>
      <c r="L63" s="7"/>
      <c r="M63" s="7"/>
      <c r="N63" s="7"/>
      <c r="O63" s="7"/>
      <c r="P63" s="7"/>
      <c r="Q63" s="7"/>
      <c r="R63" s="7"/>
      <c r="S63" s="7"/>
      <c r="T63" s="7"/>
      <c r="U63" s="7"/>
      <c r="V63" s="7"/>
      <c r="W63" s="7"/>
      <c r="X63" s="7"/>
      <c r="Y63" s="7"/>
      <c r="Z63" s="7"/>
    </row>
    <row r="64" spans="1:26" ht="12.75" customHeight="1">
      <c r="A64" s="1062"/>
      <c r="B64" s="1062"/>
      <c r="C64" s="73"/>
      <c r="D64" s="1062"/>
      <c r="E64" s="7"/>
      <c r="F64" s="7"/>
      <c r="G64" s="7"/>
      <c r="H64" s="7"/>
      <c r="I64" s="1062"/>
      <c r="J64" s="1062"/>
      <c r="K64" s="7"/>
      <c r="L64" s="7"/>
      <c r="M64" s="7"/>
      <c r="N64" s="7"/>
      <c r="O64" s="7"/>
      <c r="P64" s="7"/>
      <c r="Q64" s="7"/>
      <c r="R64" s="7"/>
      <c r="S64" s="7"/>
      <c r="T64" s="7"/>
      <c r="U64" s="7"/>
      <c r="V64" s="7"/>
      <c r="W64" s="7"/>
      <c r="X64" s="7"/>
      <c r="Y64" s="7"/>
      <c r="Z64" s="7"/>
    </row>
    <row r="65" spans="1:26" ht="12.75" customHeight="1">
      <c r="A65" s="1062"/>
      <c r="B65" s="1062"/>
      <c r="C65" s="73"/>
      <c r="D65" s="1062"/>
      <c r="E65" s="7"/>
      <c r="F65" s="7"/>
      <c r="G65" s="7"/>
      <c r="H65" s="7"/>
      <c r="I65" s="1062"/>
      <c r="J65" s="1062"/>
      <c r="K65" s="7"/>
      <c r="L65" s="7"/>
      <c r="M65" s="7"/>
      <c r="N65" s="7"/>
      <c r="O65" s="7"/>
      <c r="P65" s="7"/>
      <c r="Q65" s="7"/>
      <c r="R65" s="7"/>
      <c r="S65" s="7"/>
      <c r="T65" s="7"/>
      <c r="U65" s="7"/>
      <c r="V65" s="7"/>
      <c r="W65" s="7"/>
      <c r="X65" s="7"/>
      <c r="Y65" s="7"/>
      <c r="Z65" s="7"/>
    </row>
    <row r="66" spans="1:26" ht="12.75" customHeight="1">
      <c r="A66" s="1062"/>
      <c r="B66" s="1062"/>
      <c r="C66" s="73"/>
      <c r="D66" s="1062"/>
      <c r="E66" s="7"/>
      <c r="F66" s="7"/>
      <c r="G66" s="7"/>
      <c r="H66" s="7"/>
      <c r="I66" s="1062"/>
      <c r="J66" s="1062"/>
      <c r="K66" s="7"/>
      <c r="L66" s="7"/>
      <c r="M66" s="7"/>
      <c r="N66" s="7"/>
      <c r="O66" s="7"/>
      <c r="P66" s="7"/>
      <c r="Q66" s="7"/>
      <c r="R66" s="7"/>
      <c r="S66" s="7"/>
      <c r="T66" s="7"/>
      <c r="U66" s="7"/>
      <c r="V66" s="7"/>
      <c r="W66" s="7"/>
      <c r="X66" s="7"/>
      <c r="Y66" s="7"/>
      <c r="Z66" s="7"/>
    </row>
    <row r="67" spans="1:26" ht="12.75" customHeight="1">
      <c r="A67" s="1062"/>
      <c r="B67" s="1062"/>
      <c r="C67" s="73"/>
      <c r="D67" s="1062"/>
      <c r="E67" s="7"/>
      <c r="F67" s="7"/>
      <c r="G67" s="7"/>
      <c r="H67" s="7"/>
      <c r="I67" s="1062"/>
      <c r="J67" s="1062"/>
      <c r="K67" s="7"/>
      <c r="L67" s="7"/>
      <c r="M67" s="7"/>
      <c r="N67" s="7"/>
      <c r="O67" s="7"/>
      <c r="P67" s="7"/>
      <c r="Q67" s="7"/>
      <c r="R67" s="7"/>
      <c r="S67" s="7"/>
      <c r="T67" s="7"/>
      <c r="U67" s="7"/>
      <c r="V67" s="7"/>
      <c r="W67" s="7"/>
      <c r="X67" s="7"/>
      <c r="Y67" s="7"/>
      <c r="Z67" s="7"/>
    </row>
    <row r="68" spans="1:26" ht="12.75" customHeight="1">
      <c r="A68" s="1062"/>
      <c r="B68" s="1062"/>
      <c r="C68" s="73"/>
      <c r="D68" s="1062"/>
      <c r="E68" s="7"/>
      <c r="F68" s="7"/>
      <c r="G68" s="7"/>
      <c r="H68" s="7"/>
      <c r="I68" s="1062"/>
      <c r="J68" s="1062"/>
      <c r="K68" s="7"/>
      <c r="L68" s="7"/>
      <c r="M68" s="7"/>
      <c r="N68" s="7"/>
      <c r="O68" s="7"/>
      <c r="P68" s="7"/>
      <c r="Q68" s="7"/>
      <c r="R68" s="7"/>
      <c r="S68" s="7"/>
      <c r="T68" s="7"/>
      <c r="U68" s="7"/>
      <c r="V68" s="7"/>
      <c r="W68" s="7"/>
      <c r="X68" s="7"/>
      <c r="Y68" s="7"/>
      <c r="Z68" s="7"/>
    </row>
    <row r="69" spans="1:26" ht="12.75" customHeight="1">
      <c r="A69" s="1062"/>
      <c r="B69" s="1062"/>
      <c r="C69" s="73"/>
      <c r="D69" s="1062"/>
      <c r="E69" s="7"/>
      <c r="F69" s="7"/>
      <c r="G69" s="7"/>
      <c r="H69" s="7"/>
      <c r="I69" s="1062"/>
      <c r="J69" s="1062"/>
      <c r="K69" s="7"/>
      <c r="L69" s="7"/>
      <c r="M69" s="7"/>
      <c r="N69" s="7"/>
      <c r="O69" s="7"/>
      <c r="P69" s="7"/>
      <c r="Q69" s="7"/>
      <c r="R69" s="7"/>
      <c r="S69" s="7"/>
      <c r="T69" s="7"/>
      <c r="U69" s="7"/>
      <c r="V69" s="7"/>
      <c r="W69" s="7"/>
      <c r="X69" s="7"/>
      <c r="Y69" s="7"/>
      <c r="Z69" s="7"/>
    </row>
    <row r="70" spans="1:26" ht="12.75" customHeight="1">
      <c r="A70" s="1062"/>
      <c r="B70" s="1062"/>
      <c r="C70" s="73"/>
      <c r="D70" s="1062"/>
      <c r="E70" s="7"/>
      <c r="F70" s="7"/>
      <c r="G70" s="7"/>
      <c r="H70" s="7"/>
      <c r="I70" s="1062"/>
      <c r="J70" s="1062"/>
      <c r="K70" s="7"/>
      <c r="L70" s="7"/>
      <c r="M70" s="7"/>
      <c r="N70" s="7"/>
      <c r="O70" s="7"/>
      <c r="P70" s="7"/>
      <c r="Q70" s="7"/>
      <c r="R70" s="7"/>
      <c r="S70" s="7"/>
      <c r="T70" s="7"/>
      <c r="U70" s="7"/>
      <c r="V70" s="7"/>
      <c r="W70" s="7"/>
      <c r="X70" s="7"/>
      <c r="Y70" s="7"/>
      <c r="Z70" s="7"/>
    </row>
    <row r="71" spans="1:26" ht="12.75" customHeight="1">
      <c r="A71" s="1062"/>
      <c r="B71" s="1062"/>
      <c r="C71" s="73"/>
      <c r="D71" s="1062"/>
      <c r="E71" s="7"/>
      <c r="F71" s="7"/>
      <c r="G71" s="7"/>
      <c r="H71" s="7"/>
      <c r="I71" s="1062"/>
      <c r="J71" s="1062"/>
      <c r="K71" s="7"/>
      <c r="L71" s="7"/>
      <c r="M71" s="7"/>
      <c r="N71" s="7"/>
      <c r="O71" s="7"/>
      <c r="P71" s="7"/>
      <c r="Q71" s="7"/>
      <c r="R71" s="7"/>
      <c r="S71" s="7"/>
      <c r="T71" s="7"/>
      <c r="U71" s="7"/>
      <c r="V71" s="7"/>
      <c r="W71" s="7"/>
      <c r="X71" s="7"/>
      <c r="Y71" s="7"/>
      <c r="Z71" s="7"/>
    </row>
    <row r="72" spans="1:26" ht="12.75" customHeight="1">
      <c r="A72" s="1062"/>
      <c r="B72" s="1062"/>
      <c r="C72" s="73"/>
      <c r="D72" s="1062"/>
      <c r="E72" s="7"/>
      <c r="F72" s="7"/>
      <c r="G72" s="7"/>
      <c r="H72" s="7"/>
      <c r="I72" s="1062"/>
      <c r="J72" s="1062"/>
      <c r="K72" s="7"/>
      <c r="L72" s="7"/>
      <c r="M72" s="7"/>
      <c r="N72" s="7"/>
      <c r="O72" s="7"/>
      <c r="P72" s="7"/>
      <c r="Q72" s="7"/>
      <c r="R72" s="7"/>
      <c r="S72" s="7"/>
      <c r="T72" s="7"/>
      <c r="U72" s="7"/>
      <c r="V72" s="7"/>
      <c r="W72" s="7"/>
      <c r="X72" s="7"/>
      <c r="Y72" s="7"/>
      <c r="Z72" s="7"/>
    </row>
    <row r="73" spans="1:26" ht="12.75" customHeight="1">
      <c r="A73" s="1062"/>
      <c r="B73" s="1062"/>
      <c r="C73" s="73"/>
      <c r="D73" s="1062"/>
      <c r="E73" s="7"/>
      <c r="F73" s="7"/>
      <c r="G73" s="7"/>
      <c r="H73" s="7"/>
      <c r="I73" s="1062"/>
      <c r="J73" s="1062"/>
      <c r="K73" s="7"/>
      <c r="L73" s="7"/>
      <c r="M73" s="7"/>
      <c r="N73" s="7"/>
      <c r="O73" s="7"/>
      <c r="P73" s="7"/>
      <c r="Q73" s="7"/>
      <c r="R73" s="7"/>
      <c r="S73" s="7"/>
      <c r="T73" s="7"/>
      <c r="U73" s="7"/>
      <c r="V73" s="7"/>
      <c r="W73" s="7"/>
      <c r="X73" s="7"/>
      <c r="Y73" s="7"/>
      <c r="Z73" s="7"/>
    </row>
    <row r="74" spans="1:26" ht="12.75" customHeight="1">
      <c r="A74" s="1062"/>
      <c r="B74" s="1062"/>
      <c r="C74" s="73"/>
      <c r="D74" s="1062"/>
      <c r="E74" s="7"/>
      <c r="F74" s="7"/>
      <c r="G74" s="7"/>
      <c r="H74" s="7"/>
      <c r="I74" s="1062"/>
      <c r="J74" s="1062"/>
      <c r="K74" s="7"/>
      <c r="L74" s="7"/>
      <c r="M74" s="7"/>
      <c r="N74" s="7"/>
      <c r="O74" s="7"/>
      <c r="P74" s="7"/>
      <c r="Q74" s="7"/>
      <c r="R74" s="7"/>
      <c r="S74" s="7"/>
      <c r="T74" s="7"/>
      <c r="U74" s="7"/>
      <c r="V74" s="7"/>
      <c r="W74" s="7"/>
      <c r="X74" s="7"/>
      <c r="Y74" s="7"/>
      <c r="Z74" s="7"/>
    </row>
    <row r="75" spans="1:26" ht="12.75" customHeight="1">
      <c r="A75" s="1062"/>
      <c r="B75" s="1062"/>
      <c r="C75" s="73"/>
      <c r="D75" s="1062"/>
      <c r="E75" s="7"/>
      <c r="F75" s="7"/>
      <c r="G75" s="7"/>
      <c r="H75" s="7"/>
      <c r="I75" s="1062"/>
      <c r="J75" s="1062"/>
      <c r="K75" s="7"/>
      <c r="L75" s="7"/>
      <c r="M75" s="7"/>
      <c r="N75" s="7"/>
      <c r="O75" s="7"/>
      <c r="P75" s="7"/>
      <c r="Q75" s="7"/>
      <c r="R75" s="7"/>
      <c r="S75" s="7"/>
      <c r="T75" s="7"/>
      <c r="U75" s="7"/>
      <c r="V75" s="7"/>
      <c r="W75" s="7"/>
      <c r="X75" s="7"/>
      <c r="Y75" s="7"/>
      <c r="Z75" s="7"/>
    </row>
    <row r="76" spans="1:26" ht="12.75" customHeight="1">
      <c r="A76" s="1062"/>
      <c r="B76" s="1062"/>
      <c r="C76" s="73"/>
      <c r="D76" s="1062"/>
      <c r="E76" s="7"/>
      <c r="F76" s="7"/>
      <c r="G76" s="7"/>
      <c r="H76" s="7"/>
      <c r="I76" s="1062"/>
      <c r="J76" s="1062"/>
      <c r="K76" s="7"/>
      <c r="L76" s="7"/>
      <c r="M76" s="7"/>
      <c r="N76" s="7"/>
      <c r="O76" s="7"/>
      <c r="P76" s="7"/>
      <c r="Q76" s="7"/>
      <c r="R76" s="7"/>
      <c r="S76" s="7"/>
      <c r="T76" s="7"/>
      <c r="U76" s="7"/>
      <c r="V76" s="7"/>
      <c r="W76" s="7"/>
      <c r="X76" s="7"/>
      <c r="Y76" s="7"/>
      <c r="Z76" s="7"/>
    </row>
    <row r="77" spans="1:26" ht="12.75" customHeight="1">
      <c r="A77" s="1062"/>
      <c r="B77" s="1062"/>
      <c r="C77" s="73"/>
      <c r="D77" s="1062"/>
      <c r="E77" s="7"/>
      <c r="F77" s="7"/>
      <c r="G77" s="7"/>
      <c r="H77" s="7"/>
      <c r="I77" s="1062"/>
      <c r="J77" s="1062"/>
      <c r="K77" s="7"/>
      <c r="L77" s="7"/>
      <c r="M77" s="7"/>
      <c r="N77" s="7"/>
      <c r="O77" s="7"/>
      <c r="P77" s="7"/>
      <c r="Q77" s="7"/>
      <c r="R77" s="7"/>
      <c r="S77" s="7"/>
      <c r="T77" s="7"/>
      <c r="U77" s="7"/>
      <c r="V77" s="7"/>
      <c r="W77" s="7"/>
      <c r="X77" s="7"/>
      <c r="Y77" s="7"/>
      <c r="Z77" s="7"/>
    </row>
    <row r="78" spans="1:26" ht="12.75" customHeight="1">
      <c r="A78" s="1062"/>
      <c r="B78" s="1062"/>
      <c r="C78" s="73"/>
      <c r="D78" s="1062"/>
      <c r="E78" s="7"/>
      <c r="F78" s="7"/>
      <c r="G78" s="7"/>
      <c r="H78" s="7"/>
      <c r="I78" s="1062"/>
      <c r="J78" s="1062"/>
      <c r="K78" s="7"/>
      <c r="L78" s="7"/>
      <c r="M78" s="7"/>
      <c r="N78" s="7"/>
      <c r="O78" s="7"/>
      <c r="P78" s="7"/>
      <c r="Q78" s="7"/>
      <c r="R78" s="7"/>
      <c r="S78" s="7"/>
      <c r="T78" s="7"/>
      <c r="U78" s="7"/>
      <c r="V78" s="7"/>
      <c r="W78" s="7"/>
      <c r="X78" s="7"/>
      <c r="Y78" s="7"/>
      <c r="Z78" s="7"/>
    </row>
    <row r="79" spans="1:26" ht="12.75" customHeight="1">
      <c r="A79" s="1062"/>
      <c r="B79" s="1062"/>
      <c r="C79" s="73"/>
      <c r="D79" s="1062"/>
      <c r="E79" s="7"/>
      <c r="F79" s="7"/>
      <c r="G79" s="7"/>
      <c r="H79" s="7"/>
      <c r="I79" s="1062"/>
      <c r="J79" s="1062"/>
      <c r="K79" s="7"/>
      <c r="L79" s="7"/>
      <c r="M79" s="7"/>
      <c r="N79" s="7"/>
      <c r="O79" s="7"/>
      <c r="P79" s="7"/>
      <c r="Q79" s="7"/>
      <c r="R79" s="7"/>
      <c r="S79" s="7"/>
      <c r="T79" s="7"/>
      <c r="U79" s="7"/>
      <c r="V79" s="7"/>
      <c r="W79" s="7"/>
      <c r="X79" s="7"/>
      <c r="Y79" s="7"/>
      <c r="Z79" s="7"/>
    </row>
    <row r="80" spans="1:26" ht="12.75" customHeight="1">
      <c r="A80" s="1062"/>
      <c r="B80" s="1062"/>
      <c r="C80" s="73"/>
      <c r="D80" s="1062"/>
      <c r="E80" s="7"/>
      <c r="F80" s="7"/>
      <c r="G80" s="7"/>
      <c r="H80" s="7"/>
      <c r="I80" s="1062"/>
      <c r="J80" s="1062"/>
      <c r="K80" s="7"/>
      <c r="L80" s="7"/>
      <c r="M80" s="7"/>
      <c r="N80" s="7"/>
      <c r="O80" s="7"/>
      <c r="P80" s="7"/>
      <c r="Q80" s="7"/>
      <c r="R80" s="7"/>
      <c r="S80" s="7"/>
      <c r="T80" s="7"/>
      <c r="U80" s="7"/>
      <c r="V80" s="7"/>
      <c r="W80" s="7"/>
      <c r="X80" s="7"/>
      <c r="Y80" s="7"/>
      <c r="Z80" s="7"/>
    </row>
    <row r="81" spans="1:26" ht="12.75" customHeight="1">
      <c r="A81" s="1062"/>
      <c r="B81" s="1062"/>
      <c r="C81" s="73"/>
      <c r="D81" s="1062"/>
      <c r="E81" s="7"/>
      <c r="F81" s="7"/>
      <c r="G81" s="7"/>
      <c r="H81" s="7"/>
      <c r="I81" s="1062"/>
      <c r="J81" s="1062"/>
      <c r="K81" s="7"/>
      <c r="L81" s="7"/>
      <c r="M81" s="7"/>
      <c r="N81" s="7"/>
      <c r="O81" s="7"/>
      <c r="P81" s="7"/>
      <c r="Q81" s="7"/>
      <c r="R81" s="7"/>
      <c r="S81" s="7"/>
      <c r="T81" s="7"/>
      <c r="U81" s="7"/>
      <c r="V81" s="7"/>
      <c r="W81" s="7"/>
      <c r="X81" s="7"/>
      <c r="Y81" s="7"/>
      <c r="Z81" s="7"/>
    </row>
    <row r="82" spans="1:26" ht="12.75" customHeight="1">
      <c r="A82" s="1062"/>
      <c r="B82" s="1062"/>
      <c r="C82" s="73"/>
      <c r="D82" s="1062"/>
      <c r="E82" s="7"/>
      <c r="F82" s="7"/>
      <c r="G82" s="7"/>
      <c r="H82" s="7"/>
      <c r="I82" s="1062"/>
      <c r="J82" s="1062"/>
      <c r="K82" s="7"/>
      <c r="L82" s="7"/>
      <c r="M82" s="7"/>
      <c r="N82" s="7"/>
      <c r="O82" s="7"/>
      <c r="P82" s="7"/>
      <c r="Q82" s="7"/>
      <c r="R82" s="7"/>
      <c r="S82" s="7"/>
      <c r="T82" s="7"/>
      <c r="U82" s="7"/>
      <c r="V82" s="7"/>
      <c r="W82" s="7"/>
      <c r="X82" s="7"/>
      <c r="Y82" s="7"/>
      <c r="Z82" s="7"/>
    </row>
    <row r="83" spans="1:26" ht="12.75" customHeight="1">
      <c r="A83" s="1062"/>
      <c r="B83" s="1062"/>
      <c r="C83" s="73"/>
      <c r="D83" s="1062"/>
      <c r="E83" s="7"/>
      <c r="F83" s="7"/>
      <c r="G83" s="7"/>
      <c r="H83" s="7"/>
      <c r="I83" s="1062"/>
      <c r="J83" s="1062"/>
      <c r="K83" s="7"/>
      <c r="L83" s="7"/>
      <c r="M83" s="7"/>
      <c r="N83" s="7"/>
      <c r="O83" s="7"/>
      <c r="P83" s="7"/>
      <c r="Q83" s="7"/>
      <c r="R83" s="7"/>
      <c r="S83" s="7"/>
      <c r="T83" s="7"/>
      <c r="U83" s="7"/>
      <c r="V83" s="7"/>
      <c r="W83" s="7"/>
      <c r="X83" s="7"/>
      <c r="Y83" s="7"/>
      <c r="Z83" s="7"/>
    </row>
    <row r="84" spans="1:26" ht="12.75" customHeight="1">
      <c r="A84" s="1062"/>
      <c r="B84" s="1062"/>
      <c r="C84" s="73"/>
      <c r="D84" s="1062"/>
      <c r="E84" s="7"/>
      <c r="F84" s="7"/>
      <c r="G84" s="7"/>
      <c r="H84" s="7"/>
      <c r="I84" s="1062"/>
      <c r="J84" s="1062"/>
      <c r="K84" s="7"/>
      <c r="L84" s="7"/>
      <c r="M84" s="7"/>
      <c r="N84" s="7"/>
      <c r="O84" s="7"/>
      <c r="P84" s="7"/>
      <c r="Q84" s="7"/>
      <c r="R84" s="7"/>
      <c r="S84" s="7"/>
      <c r="T84" s="7"/>
      <c r="U84" s="7"/>
      <c r="V84" s="7"/>
      <c r="W84" s="7"/>
      <c r="X84" s="7"/>
      <c r="Y84" s="7"/>
      <c r="Z84" s="7"/>
    </row>
    <row r="85" spans="1:26" ht="12.75" customHeight="1">
      <c r="A85" s="1062"/>
      <c r="B85" s="1062"/>
      <c r="C85" s="73"/>
      <c r="D85" s="1062"/>
      <c r="E85" s="7"/>
      <c r="F85" s="7"/>
      <c r="G85" s="7"/>
      <c r="H85" s="7"/>
      <c r="I85" s="1062"/>
      <c r="J85" s="1062"/>
      <c r="K85" s="7"/>
      <c r="L85" s="7"/>
      <c r="M85" s="7"/>
      <c r="N85" s="7"/>
      <c r="O85" s="7"/>
      <c r="P85" s="7"/>
      <c r="Q85" s="7"/>
      <c r="R85" s="7"/>
      <c r="S85" s="7"/>
      <c r="T85" s="7"/>
      <c r="U85" s="7"/>
      <c r="V85" s="7"/>
      <c r="W85" s="7"/>
      <c r="X85" s="7"/>
      <c r="Y85" s="7"/>
      <c r="Z85" s="7"/>
    </row>
    <row r="86" spans="1:26" ht="12.75" customHeight="1">
      <c r="A86" s="1062"/>
      <c r="B86" s="1062"/>
      <c r="C86" s="73"/>
      <c r="D86" s="1062"/>
      <c r="E86" s="7"/>
      <c r="F86" s="7"/>
      <c r="G86" s="7"/>
      <c r="H86" s="7"/>
      <c r="I86" s="1062"/>
      <c r="J86" s="1062"/>
      <c r="K86" s="7"/>
      <c r="L86" s="7"/>
      <c r="M86" s="7"/>
      <c r="N86" s="7"/>
      <c r="O86" s="7"/>
      <c r="P86" s="7"/>
      <c r="Q86" s="7"/>
      <c r="R86" s="7"/>
      <c r="S86" s="7"/>
      <c r="T86" s="7"/>
      <c r="U86" s="7"/>
      <c r="V86" s="7"/>
      <c r="W86" s="7"/>
      <c r="X86" s="7"/>
      <c r="Y86" s="7"/>
      <c r="Z86" s="7"/>
    </row>
    <row r="87" spans="1:26" ht="12.75" customHeight="1">
      <c r="A87" s="1062"/>
      <c r="B87" s="1062"/>
      <c r="C87" s="73"/>
      <c r="D87" s="1062"/>
      <c r="E87" s="7"/>
      <c r="F87" s="7"/>
      <c r="G87" s="7"/>
      <c r="H87" s="7"/>
      <c r="I87" s="1062"/>
      <c r="J87" s="1062"/>
      <c r="K87" s="7"/>
      <c r="L87" s="7"/>
      <c r="M87" s="7"/>
      <c r="N87" s="7"/>
      <c r="O87" s="7"/>
      <c r="P87" s="7"/>
      <c r="Q87" s="7"/>
      <c r="R87" s="7"/>
      <c r="S87" s="7"/>
      <c r="T87" s="7"/>
      <c r="U87" s="7"/>
      <c r="V87" s="7"/>
      <c r="W87" s="7"/>
      <c r="X87" s="7"/>
      <c r="Y87" s="7"/>
      <c r="Z87" s="7"/>
    </row>
    <row r="88" spans="1:26" ht="12.75" customHeight="1">
      <c r="A88" s="1062"/>
      <c r="B88" s="1062"/>
      <c r="C88" s="73"/>
      <c r="D88" s="1062"/>
      <c r="E88" s="7"/>
      <c r="F88" s="7"/>
      <c r="G88" s="7"/>
      <c r="H88" s="7"/>
      <c r="I88" s="1062"/>
      <c r="J88" s="1062"/>
      <c r="K88" s="7"/>
      <c r="L88" s="7"/>
      <c r="M88" s="7"/>
      <c r="N88" s="7"/>
      <c r="O88" s="7"/>
      <c r="P88" s="7"/>
      <c r="Q88" s="7"/>
      <c r="R88" s="7"/>
      <c r="S88" s="7"/>
      <c r="T88" s="7"/>
      <c r="U88" s="7"/>
      <c r="V88" s="7"/>
      <c r="W88" s="7"/>
      <c r="X88" s="7"/>
      <c r="Y88" s="7"/>
      <c r="Z88" s="7"/>
    </row>
    <row r="89" spans="1:26" ht="12.75" customHeight="1">
      <c r="A89" s="1062"/>
      <c r="B89" s="1062"/>
      <c r="C89" s="73"/>
      <c r="D89" s="1062"/>
      <c r="E89" s="7"/>
      <c r="F89" s="7"/>
      <c r="G89" s="7"/>
      <c r="H89" s="7"/>
      <c r="I89" s="1062"/>
      <c r="J89" s="1062"/>
      <c r="K89" s="7"/>
      <c r="L89" s="7"/>
      <c r="M89" s="7"/>
      <c r="N89" s="7"/>
      <c r="O89" s="7"/>
      <c r="P89" s="7"/>
      <c r="Q89" s="7"/>
      <c r="R89" s="7"/>
      <c r="S89" s="7"/>
      <c r="T89" s="7"/>
      <c r="U89" s="7"/>
      <c r="V89" s="7"/>
      <c r="W89" s="7"/>
      <c r="X89" s="7"/>
      <c r="Y89" s="7"/>
      <c r="Z89" s="7"/>
    </row>
    <row r="90" spans="1:26" ht="12.75" customHeight="1">
      <c r="A90" s="1062"/>
      <c r="B90" s="1062"/>
      <c r="C90" s="73"/>
      <c r="D90" s="1062"/>
      <c r="E90" s="7"/>
      <c r="F90" s="7"/>
      <c r="G90" s="7"/>
      <c r="H90" s="7"/>
      <c r="I90" s="1062"/>
      <c r="J90" s="1062"/>
      <c r="K90" s="7"/>
      <c r="L90" s="7"/>
      <c r="M90" s="7"/>
      <c r="N90" s="7"/>
      <c r="O90" s="7"/>
      <c r="P90" s="7"/>
      <c r="Q90" s="7"/>
      <c r="R90" s="7"/>
      <c r="S90" s="7"/>
      <c r="T90" s="7"/>
      <c r="U90" s="7"/>
      <c r="V90" s="7"/>
      <c r="W90" s="7"/>
      <c r="X90" s="7"/>
      <c r="Y90" s="7"/>
      <c r="Z90" s="7"/>
    </row>
    <row r="91" spans="1:26" ht="12.75" customHeight="1">
      <c r="A91" s="1062"/>
      <c r="B91" s="1062"/>
      <c r="C91" s="73"/>
      <c r="D91" s="1062"/>
      <c r="E91" s="7"/>
      <c r="F91" s="7"/>
      <c r="G91" s="7"/>
      <c r="H91" s="7"/>
      <c r="I91" s="1062"/>
      <c r="J91" s="1062"/>
      <c r="K91" s="7"/>
      <c r="L91" s="7"/>
      <c r="M91" s="7"/>
      <c r="N91" s="7"/>
      <c r="O91" s="7"/>
      <c r="P91" s="7"/>
      <c r="Q91" s="7"/>
      <c r="R91" s="7"/>
      <c r="S91" s="7"/>
      <c r="T91" s="7"/>
      <c r="U91" s="7"/>
      <c r="V91" s="7"/>
      <c r="W91" s="7"/>
      <c r="X91" s="7"/>
      <c r="Y91" s="7"/>
      <c r="Z91" s="7"/>
    </row>
    <row r="92" spans="1:26" ht="12.75" customHeight="1">
      <c r="A92" s="1062"/>
      <c r="B92" s="1062"/>
      <c r="C92" s="73"/>
      <c r="D92" s="1062"/>
      <c r="E92" s="7"/>
      <c r="F92" s="7"/>
      <c r="G92" s="7"/>
      <c r="H92" s="7"/>
      <c r="I92" s="1062"/>
      <c r="J92" s="1062"/>
      <c r="K92" s="7"/>
      <c r="L92" s="7"/>
      <c r="M92" s="7"/>
      <c r="N92" s="7"/>
      <c r="O92" s="7"/>
      <c r="P92" s="7"/>
      <c r="Q92" s="7"/>
      <c r="R92" s="7"/>
      <c r="S92" s="7"/>
      <c r="T92" s="7"/>
      <c r="U92" s="7"/>
      <c r="V92" s="7"/>
      <c r="W92" s="7"/>
      <c r="X92" s="7"/>
      <c r="Y92" s="7"/>
      <c r="Z92" s="7"/>
    </row>
    <row r="93" spans="1:26" ht="12.75" customHeight="1">
      <c r="A93" s="1062"/>
      <c r="B93" s="1062"/>
      <c r="C93" s="73"/>
      <c r="D93" s="1062"/>
      <c r="E93" s="7"/>
      <c r="F93" s="7"/>
      <c r="G93" s="7"/>
      <c r="H93" s="7"/>
      <c r="I93" s="1062"/>
      <c r="J93" s="1062"/>
      <c r="K93" s="7"/>
      <c r="L93" s="7"/>
      <c r="M93" s="7"/>
      <c r="N93" s="7"/>
      <c r="O93" s="7"/>
      <c r="P93" s="7"/>
      <c r="Q93" s="7"/>
      <c r="R93" s="7"/>
      <c r="S93" s="7"/>
      <c r="T93" s="7"/>
      <c r="U93" s="7"/>
      <c r="V93" s="7"/>
      <c r="W93" s="7"/>
      <c r="X93" s="7"/>
      <c r="Y93" s="7"/>
      <c r="Z93" s="7"/>
    </row>
    <row r="94" spans="1:26" ht="12.75" customHeight="1">
      <c r="A94" s="1062"/>
      <c r="B94" s="1062"/>
      <c r="C94" s="73"/>
      <c r="D94" s="1062"/>
      <c r="E94" s="7"/>
      <c r="F94" s="7"/>
      <c r="G94" s="7"/>
      <c r="H94" s="7"/>
      <c r="I94" s="1062"/>
      <c r="J94" s="1062"/>
      <c r="K94" s="7"/>
      <c r="L94" s="7"/>
      <c r="M94" s="7"/>
      <c r="N94" s="7"/>
      <c r="O94" s="7"/>
      <c r="P94" s="7"/>
      <c r="Q94" s="7"/>
      <c r="R94" s="7"/>
      <c r="S94" s="7"/>
      <c r="T94" s="7"/>
      <c r="U94" s="7"/>
      <c r="V94" s="7"/>
      <c r="W94" s="7"/>
      <c r="X94" s="7"/>
      <c r="Y94" s="7"/>
      <c r="Z94" s="7"/>
    </row>
    <row r="95" spans="1:26" ht="12.75" customHeight="1">
      <c r="A95" s="1062"/>
      <c r="B95" s="1062"/>
      <c r="C95" s="73"/>
      <c r="D95" s="1062"/>
      <c r="E95" s="7"/>
      <c r="F95" s="7"/>
      <c r="G95" s="7"/>
      <c r="H95" s="7"/>
      <c r="I95" s="1062"/>
      <c r="J95" s="1062"/>
      <c r="K95" s="7"/>
      <c r="L95" s="7"/>
      <c r="M95" s="7"/>
      <c r="N95" s="7"/>
      <c r="O95" s="7"/>
      <c r="P95" s="7"/>
      <c r="Q95" s="7"/>
      <c r="R95" s="7"/>
      <c r="S95" s="7"/>
      <c r="T95" s="7"/>
      <c r="U95" s="7"/>
      <c r="V95" s="7"/>
      <c r="W95" s="7"/>
      <c r="X95" s="7"/>
      <c r="Y95" s="7"/>
      <c r="Z95" s="7"/>
    </row>
    <row r="96" spans="1:26" ht="12.75" customHeight="1">
      <c r="A96" s="1062"/>
      <c r="B96" s="1062"/>
      <c r="C96" s="73"/>
      <c r="D96" s="1062"/>
      <c r="E96" s="7"/>
      <c r="F96" s="7"/>
      <c r="G96" s="7"/>
      <c r="H96" s="7"/>
      <c r="I96" s="1062"/>
      <c r="J96" s="1062"/>
      <c r="K96" s="7"/>
      <c r="L96" s="7"/>
      <c r="M96" s="7"/>
      <c r="N96" s="7"/>
      <c r="O96" s="7"/>
      <c r="P96" s="7"/>
      <c r="Q96" s="7"/>
      <c r="R96" s="7"/>
      <c r="S96" s="7"/>
      <c r="T96" s="7"/>
      <c r="U96" s="7"/>
      <c r="V96" s="7"/>
      <c r="W96" s="7"/>
      <c r="X96" s="7"/>
      <c r="Y96" s="7"/>
      <c r="Z96" s="7"/>
    </row>
    <row r="97" spans="1:26" ht="12.75" customHeight="1">
      <c r="A97" s="1062"/>
      <c r="B97" s="1062"/>
      <c r="C97" s="73"/>
      <c r="D97" s="1062"/>
      <c r="E97" s="7"/>
      <c r="F97" s="7"/>
      <c r="G97" s="7"/>
      <c r="H97" s="7"/>
      <c r="I97" s="1062"/>
      <c r="J97" s="1062"/>
      <c r="K97" s="7"/>
      <c r="L97" s="7"/>
      <c r="M97" s="7"/>
      <c r="N97" s="7"/>
      <c r="O97" s="7"/>
      <c r="P97" s="7"/>
      <c r="Q97" s="7"/>
      <c r="R97" s="7"/>
      <c r="S97" s="7"/>
      <c r="T97" s="7"/>
      <c r="U97" s="7"/>
      <c r="V97" s="7"/>
      <c r="W97" s="7"/>
      <c r="X97" s="7"/>
      <c r="Y97" s="7"/>
      <c r="Z97" s="7"/>
    </row>
    <row r="98" spans="1:26" ht="12.75" customHeight="1">
      <c r="A98" s="1062"/>
      <c r="B98" s="1062"/>
      <c r="C98" s="73"/>
      <c r="D98" s="1062"/>
      <c r="E98" s="7"/>
      <c r="F98" s="7"/>
      <c r="G98" s="7"/>
      <c r="H98" s="7"/>
      <c r="I98" s="1062"/>
      <c r="J98" s="1062"/>
      <c r="K98" s="7"/>
      <c r="L98" s="7"/>
      <c r="M98" s="7"/>
      <c r="N98" s="7"/>
      <c r="O98" s="7"/>
      <c r="P98" s="7"/>
      <c r="Q98" s="7"/>
      <c r="R98" s="7"/>
      <c r="S98" s="7"/>
      <c r="T98" s="7"/>
      <c r="U98" s="7"/>
      <c r="V98" s="7"/>
      <c r="W98" s="7"/>
      <c r="X98" s="7"/>
      <c r="Y98" s="7"/>
      <c r="Z98" s="7"/>
    </row>
    <row r="99" spans="1:26" ht="12.75" customHeight="1">
      <c r="A99" s="1062"/>
      <c r="B99" s="1062"/>
      <c r="C99" s="73"/>
      <c r="D99" s="1062"/>
      <c r="E99" s="7"/>
      <c r="F99" s="7"/>
      <c r="G99" s="7"/>
      <c r="H99" s="7"/>
      <c r="I99" s="1062"/>
      <c r="J99" s="1062"/>
      <c r="K99" s="7"/>
      <c r="L99" s="7"/>
      <c r="M99" s="7"/>
      <c r="N99" s="7"/>
      <c r="O99" s="7"/>
      <c r="P99" s="7"/>
      <c r="Q99" s="7"/>
      <c r="R99" s="7"/>
      <c r="S99" s="7"/>
      <c r="T99" s="7"/>
      <c r="U99" s="7"/>
      <c r="V99" s="7"/>
      <c r="W99" s="7"/>
      <c r="X99" s="7"/>
      <c r="Y99" s="7"/>
      <c r="Z99" s="7"/>
    </row>
    <row r="100" spans="1:26" ht="12.75" customHeight="1">
      <c r="A100" s="1062"/>
      <c r="B100" s="1062"/>
      <c r="C100" s="73"/>
      <c r="D100" s="1062"/>
      <c r="E100" s="7"/>
      <c r="F100" s="7"/>
      <c r="G100" s="7"/>
      <c r="H100" s="7"/>
      <c r="I100" s="1062"/>
      <c r="J100" s="1062"/>
      <c r="K100" s="7"/>
      <c r="L100" s="7"/>
      <c r="M100" s="7"/>
      <c r="N100" s="7"/>
      <c r="O100" s="7"/>
      <c r="P100" s="7"/>
      <c r="Q100" s="7"/>
      <c r="R100" s="7"/>
      <c r="S100" s="7"/>
      <c r="T100" s="7"/>
      <c r="U100" s="7"/>
      <c r="V100" s="7"/>
      <c r="W100" s="7"/>
      <c r="X100" s="7"/>
      <c r="Y100" s="7"/>
      <c r="Z100" s="7"/>
    </row>
    <row r="101" spans="1:26" ht="12.75" customHeight="1">
      <c r="A101" s="1062"/>
      <c r="B101" s="1062"/>
      <c r="C101" s="73"/>
      <c r="D101" s="1062"/>
      <c r="E101" s="7"/>
      <c r="F101" s="7"/>
      <c r="G101" s="7"/>
      <c r="H101" s="7"/>
      <c r="I101" s="1062"/>
      <c r="J101" s="1062"/>
      <c r="K101" s="7"/>
      <c r="L101" s="7"/>
      <c r="M101" s="7"/>
      <c r="N101" s="7"/>
      <c r="O101" s="7"/>
      <c r="P101" s="7"/>
      <c r="Q101" s="7"/>
      <c r="R101" s="7"/>
      <c r="S101" s="7"/>
      <c r="T101" s="7"/>
      <c r="U101" s="7"/>
      <c r="V101" s="7"/>
      <c r="W101" s="7"/>
      <c r="X101" s="7"/>
      <c r="Y101" s="7"/>
      <c r="Z101" s="7"/>
    </row>
    <row r="102" spans="1:26" ht="12.75" customHeight="1">
      <c r="A102" s="1062"/>
      <c r="B102" s="1062"/>
      <c r="C102" s="73"/>
      <c r="D102" s="1062"/>
      <c r="E102" s="7"/>
      <c r="F102" s="7"/>
      <c r="G102" s="7"/>
      <c r="H102" s="7"/>
      <c r="I102" s="1062"/>
      <c r="J102" s="1062"/>
      <c r="K102" s="7"/>
      <c r="L102" s="7"/>
      <c r="M102" s="7"/>
      <c r="N102" s="7"/>
      <c r="O102" s="7"/>
      <c r="P102" s="7"/>
      <c r="Q102" s="7"/>
      <c r="R102" s="7"/>
      <c r="S102" s="7"/>
      <c r="T102" s="7"/>
      <c r="U102" s="7"/>
      <c r="V102" s="7"/>
      <c r="W102" s="7"/>
      <c r="X102" s="7"/>
      <c r="Y102" s="7"/>
      <c r="Z102" s="7"/>
    </row>
    <row r="103" spans="1:26" ht="12.75" customHeight="1">
      <c r="A103" s="1062"/>
      <c r="B103" s="1062"/>
      <c r="C103" s="73"/>
      <c r="D103" s="1062"/>
      <c r="E103" s="7"/>
      <c r="F103" s="7"/>
      <c r="G103" s="7"/>
      <c r="H103" s="7"/>
      <c r="I103" s="1062"/>
      <c r="J103" s="1062"/>
      <c r="K103" s="7"/>
      <c r="L103" s="7"/>
      <c r="M103" s="7"/>
      <c r="N103" s="7"/>
      <c r="O103" s="7"/>
      <c r="P103" s="7"/>
      <c r="Q103" s="7"/>
      <c r="R103" s="7"/>
      <c r="S103" s="7"/>
      <c r="T103" s="7"/>
      <c r="U103" s="7"/>
      <c r="V103" s="7"/>
      <c r="W103" s="7"/>
      <c r="X103" s="7"/>
      <c r="Y103" s="7"/>
      <c r="Z103" s="7"/>
    </row>
    <row r="104" spans="1:26" ht="12.75" customHeight="1">
      <c r="A104" s="1062"/>
      <c r="B104" s="1062"/>
      <c r="C104" s="73"/>
      <c r="D104" s="1062"/>
      <c r="E104" s="7"/>
      <c r="F104" s="7"/>
      <c r="G104" s="7"/>
      <c r="H104" s="7"/>
      <c r="I104" s="1062"/>
      <c r="J104" s="1062"/>
      <c r="K104" s="7"/>
      <c r="L104" s="7"/>
      <c r="M104" s="7"/>
      <c r="N104" s="7"/>
      <c r="O104" s="7"/>
      <c r="P104" s="7"/>
      <c r="Q104" s="7"/>
      <c r="R104" s="7"/>
      <c r="S104" s="7"/>
      <c r="T104" s="7"/>
      <c r="U104" s="7"/>
      <c r="V104" s="7"/>
      <c r="W104" s="7"/>
      <c r="X104" s="7"/>
      <c r="Y104" s="7"/>
      <c r="Z104" s="7"/>
    </row>
    <row r="105" spans="1:26" ht="12.75" customHeight="1">
      <c r="A105" s="1062"/>
      <c r="B105" s="1062"/>
      <c r="C105" s="73"/>
      <c r="D105" s="1062"/>
      <c r="E105" s="7"/>
      <c r="F105" s="7"/>
      <c r="G105" s="7"/>
      <c r="H105" s="7"/>
      <c r="I105" s="1062"/>
      <c r="J105" s="1062"/>
      <c r="K105" s="7"/>
      <c r="L105" s="7"/>
      <c r="M105" s="7"/>
      <c r="N105" s="7"/>
      <c r="O105" s="7"/>
      <c r="P105" s="7"/>
      <c r="Q105" s="7"/>
      <c r="R105" s="7"/>
      <c r="S105" s="7"/>
      <c r="T105" s="7"/>
      <c r="U105" s="7"/>
      <c r="V105" s="7"/>
      <c r="W105" s="7"/>
      <c r="X105" s="7"/>
      <c r="Y105" s="7"/>
      <c r="Z105" s="7"/>
    </row>
    <row r="106" spans="1:26" ht="12.75" customHeight="1">
      <c r="A106" s="1062"/>
      <c r="B106" s="1062"/>
      <c r="C106" s="73"/>
      <c r="D106" s="1062"/>
      <c r="E106" s="7"/>
      <c r="F106" s="7"/>
      <c r="G106" s="7"/>
      <c r="H106" s="7"/>
      <c r="I106" s="1062"/>
      <c r="J106" s="1062"/>
      <c r="K106" s="7"/>
      <c r="L106" s="7"/>
      <c r="M106" s="7"/>
      <c r="N106" s="7"/>
      <c r="O106" s="7"/>
      <c r="P106" s="7"/>
      <c r="Q106" s="7"/>
      <c r="R106" s="7"/>
      <c r="S106" s="7"/>
      <c r="T106" s="7"/>
      <c r="U106" s="7"/>
      <c r="V106" s="7"/>
      <c r="W106" s="7"/>
      <c r="X106" s="7"/>
      <c r="Y106" s="7"/>
      <c r="Z106" s="7"/>
    </row>
    <row r="107" spans="1:26" ht="12.75" customHeight="1">
      <c r="A107" s="1062"/>
      <c r="B107" s="1062"/>
      <c r="C107" s="73"/>
      <c r="D107" s="1062"/>
      <c r="E107" s="7"/>
      <c r="F107" s="7"/>
      <c r="G107" s="7"/>
      <c r="H107" s="7"/>
      <c r="I107" s="1062"/>
      <c r="J107" s="1062"/>
      <c r="K107" s="7"/>
      <c r="L107" s="7"/>
      <c r="M107" s="7"/>
      <c r="N107" s="7"/>
      <c r="O107" s="7"/>
      <c r="P107" s="7"/>
      <c r="Q107" s="7"/>
      <c r="R107" s="7"/>
      <c r="S107" s="7"/>
      <c r="T107" s="7"/>
      <c r="U107" s="7"/>
      <c r="V107" s="7"/>
      <c r="W107" s="7"/>
      <c r="X107" s="7"/>
      <c r="Y107" s="7"/>
      <c r="Z107" s="7"/>
    </row>
    <row r="108" spans="1:26" ht="12.75" customHeight="1">
      <c r="A108" s="1062"/>
      <c r="B108" s="1062"/>
      <c r="C108" s="73"/>
      <c r="D108" s="1062"/>
      <c r="E108" s="7"/>
      <c r="F108" s="7"/>
      <c r="G108" s="7"/>
      <c r="H108" s="7"/>
      <c r="I108" s="1062"/>
      <c r="J108" s="1062"/>
      <c r="K108" s="7"/>
      <c r="L108" s="7"/>
      <c r="M108" s="7"/>
      <c r="N108" s="7"/>
      <c r="O108" s="7"/>
      <c r="P108" s="7"/>
      <c r="Q108" s="7"/>
      <c r="R108" s="7"/>
      <c r="S108" s="7"/>
      <c r="T108" s="7"/>
      <c r="U108" s="7"/>
      <c r="V108" s="7"/>
      <c r="W108" s="7"/>
      <c r="X108" s="7"/>
      <c r="Y108" s="7"/>
      <c r="Z108" s="7"/>
    </row>
    <row r="109" spans="1:26" ht="12.75" customHeight="1">
      <c r="A109" s="1062"/>
      <c r="B109" s="1062"/>
      <c r="C109" s="73"/>
      <c r="D109" s="1062"/>
      <c r="E109" s="7"/>
      <c r="F109" s="7"/>
      <c r="G109" s="7"/>
      <c r="H109" s="7"/>
      <c r="I109" s="1062"/>
      <c r="J109" s="1062"/>
      <c r="K109" s="7"/>
      <c r="L109" s="7"/>
      <c r="M109" s="7"/>
      <c r="N109" s="7"/>
      <c r="O109" s="7"/>
      <c r="P109" s="7"/>
      <c r="Q109" s="7"/>
      <c r="R109" s="7"/>
      <c r="S109" s="7"/>
      <c r="T109" s="7"/>
      <c r="U109" s="7"/>
      <c r="V109" s="7"/>
      <c r="W109" s="7"/>
      <c r="X109" s="7"/>
      <c r="Y109" s="7"/>
      <c r="Z109" s="7"/>
    </row>
    <row r="110" spans="1:26" ht="12.75" customHeight="1">
      <c r="A110" s="1062"/>
      <c r="B110" s="1062"/>
      <c r="C110" s="73"/>
      <c r="D110" s="1062"/>
      <c r="E110" s="7"/>
      <c r="F110" s="7"/>
      <c r="G110" s="7"/>
      <c r="H110" s="7"/>
      <c r="I110" s="1062"/>
      <c r="J110" s="1062"/>
      <c r="K110" s="7"/>
      <c r="L110" s="7"/>
      <c r="M110" s="7"/>
      <c r="N110" s="7"/>
      <c r="O110" s="7"/>
      <c r="P110" s="7"/>
      <c r="Q110" s="7"/>
      <c r="R110" s="7"/>
      <c r="S110" s="7"/>
      <c r="T110" s="7"/>
      <c r="U110" s="7"/>
      <c r="V110" s="7"/>
      <c r="W110" s="7"/>
      <c r="X110" s="7"/>
      <c r="Y110" s="7"/>
      <c r="Z110" s="7"/>
    </row>
    <row r="111" spans="1:26" ht="12.75" customHeight="1">
      <c r="A111" s="1062"/>
      <c r="B111" s="1062"/>
      <c r="C111" s="73"/>
      <c r="D111" s="1062"/>
      <c r="E111" s="7"/>
      <c r="F111" s="7"/>
      <c r="G111" s="7"/>
      <c r="H111" s="7"/>
      <c r="I111" s="1062"/>
      <c r="J111" s="1062"/>
      <c r="K111" s="7"/>
      <c r="L111" s="7"/>
      <c r="M111" s="7"/>
      <c r="N111" s="7"/>
      <c r="O111" s="7"/>
      <c r="P111" s="7"/>
      <c r="Q111" s="7"/>
      <c r="R111" s="7"/>
      <c r="S111" s="7"/>
      <c r="T111" s="7"/>
      <c r="U111" s="7"/>
      <c r="V111" s="7"/>
      <c r="W111" s="7"/>
      <c r="X111" s="7"/>
      <c r="Y111" s="7"/>
      <c r="Z111" s="7"/>
    </row>
    <row r="112" spans="1:26" ht="12.75" customHeight="1">
      <c r="A112" s="1062"/>
      <c r="B112" s="1062"/>
      <c r="C112" s="73"/>
      <c r="D112" s="1062"/>
      <c r="E112" s="7"/>
      <c r="F112" s="7"/>
      <c r="G112" s="7"/>
      <c r="H112" s="7"/>
      <c r="I112" s="1062"/>
      <c r="J112" s="1062"/>
      <c r="K112" s="7"/>
      <c r="L112" s="7"/>
      <c r="M112" s="7"/>
      <c r="N112" s="7"/>
      <c r="O112" s="7"/>
      <c r="P112" s="7"/>
      <c r="Q112" s="7"/>
      <c r="R112" s="7"/>
      <c r="S112" s="7"/>
      <c r="T112" s="7"/>
      <c r="U112" s="7"/>
      <c r="V112" s="7"/>
      <c r="W112" s="7"/>
      <c r="X112" s="7"/>
      <c r="Y112" s="7"/>
      <c r="Z112" s="7"/>
    </row>
    <row r="113" spans="1:26" ht="12.75" customHeight="1">
      <c r="A113" s="1062"/>
      <c r="B113" s="1062"/>
      <c r="C113" s="73"/>
      <c r="D113" s="1062"/>
      <c r="E113" s="7"/>
      <c r="F113" s="7"/>
      <c r="G113" s="7"/>
      <c r="H113" s="7"/>
      <c r="I113" s="1062"/>
      <c r="J113" s="1062"/>
      <c r="K113" s="7"/>
      <c r="L113" s="7"/>
      <c r="M113" s="7"/>
      <c r="N113" s="7"/>
      <c r="O113" s="7"/>
      <c r="P113" s="7"/>
      <c r="Q113" s="7"/>
      <c r="R113" s="7"/>
      <c r="S113" s="7"/>
      <c r="T113" s="7"/>
      <c r="U113" s="7"/>
      <c r="V113" s="7"/>
      <c r="W113" s="7"/>
      <c r="X113" s="7"/>
      <c r="Y113" s="7"/>
      <c r="Z113" s="7"/>
    </row>
    <row r="114" spans="1:26" ht="12.75" customHeight="1">
      <c r="A114" s="1062"/>
      <c r="B114" s="1062"/>
      <c r="C114" s="73"/>
      <c r="D114" s="1062"/>
      <c r="E114" s="7"/>
      <c r="F114" s="7"/>
      <c r="G114" s="7"/>
      <c r="H114" s="7"/>
      <c r="I114" s="1062"/>
      <c r="J114" s="1062"/>
      <c r="K114" s="7"/>
      <c r="L114" s="7"/>
      <c r="M114" s="7"/>
      <c r="N114" s="7"/>
      <c r="O114" s="7"/>
      <c r="P114" s="7"/>
      <c r="Q114" s="7"/>
      <c r="R114" s="7"/>
      <c r="S114" s="7"/>
      <c r="T114" s="7"/>
      <c r="U114" s="7"/>
      <c r="V114" s="7"/>
      <c r="W114" s="7"/>
      <c r="X114" s="7"/>
      <c r="Y114" s="7"/>
      <c r="Z114" s="7"/>
    </row>
    <row r="115" spans="1:26" ht="12.75" customHeight="1">
      <c r="A115" s="1062"/>
      <c r="B115" s="1062"/>
      <c r="C115" s="73"/>
      <c r="D115" s="1062"/>
      <c r="E115" s="7"/>
      <c r="F115" s="7"/>
      <c r="G115" s="7"/>
      <c r="H115" s="7"/>
      <c r="I115" s="1062"/>
      <c r="J115" s="1062"/>
      <c r="K115" s="7"/>
      <c r="L115" s="7"/>
      <c r="M115" s="7"/>
      <c r="N115" s="7"/>
      <c r="O115" s="7"/>
      <c r="P115" s="7"/>
      <c r="Q115" s="7"/>
      <c r="R115" s="7"/>
      <c r="S115" s="7"/>
      <c r="T115" s="7"/>
      <c r="U115" s="7"/>
      <c r="V115" s="7"/>
      <c r="W115" s="7"/>
      <c r="X115" s="7"/>
      <c r="Y115" s="7"/>
      <c r="Z115" s="7"/>
    </row>
    <row r="116" spans="1:26" ht="12.75" customHeight="1">
      <c r="A116" s="1062"/>
      <c r="B116" s="1062"/>
      <c r="C116" s="73"/>
      <c r="D116" s="1062"/>
      <c r="E116" s="7"/>
      <c r="F116" s="7"/>
      <c r="G116" s="7"/>
      <c r="H116" s="7"/>
      <c r="I116" s="1062"/>
      <c r="J116" s="1062"/>
      <c r="K116" s="7"/>
      <c r="L116" s="7"/>
      <c r="M116" s="7"/>
      <c r="N116" s="7"/>
      <c r="O116" s="7"/>
      <c r="P116" s="7"/>
      <c r="Q116" s="7"/>
      <c r="R116" s="7"/>
      <c r="S116" s="7"/>
      <c r="T116" s="7"/>
      <c r="U116" s="7"/>
      <c r="V116" s="7"/>
      <c r="W116" s="7"/>
      <c r="X116" s="7"/>
      <c r="Y116" s="7"/>
      <c r="Z116" s="7"/>
    </row>
    <row r="117" spans="1:26" ht="12.75" customHeight="1">
      <c r="A117" s="1062"/>
      <c r="B117" s="1062"/>
      <c r="C117" s="73"/>
      <c r="D117" s="1062"/>
      <c r="E117" s="7"/>
      <c r="F117" s="7"/>
      <c r="G117" s="7"/>
      <c r="H117" s="7"/>
      <c r="I117" s="1062"/>
      <c r="J117" s="1062"/>
      <c r="K117" s="7"/>
      <c r="L117" s="7"/>
      <c r="M117" s="7"/>
      <c r="N117" s="7"/>
      <c r="O117" s="7"/>
      <c r="P117" s="7"/>
      <c r="Q117" s="7"/>
      <c r="R117" s="7"/>
      <c r="S117" s="7"/>
      <c r="T117" s="7"/>
      <c r="U117" s="7"/>
      <c r="V117" s="7"/>
      <c r="W117" s="7"/>
      <c r="X117" s="7"/>
      <c r="Y117" s="7"/>
      <c r="Z117" s="7"/>
    </row>
    <row r="118" spans="1:26" ht="12.75" customHeight="1">
      <c r="A118" s="1062"/>
      <c r="B118" s="1062"/>
      <c r="C118" s="73"/>
      <c r="D118" s="1062"/>
      <c r="E118" s="7"/>
      <c r="F118" s="7"/>
      <c r="G118" s="7"/>
      <c r="H118" s="7"/>
      <c r="I118" s="1062"/>
      <c r="J118" s="1062"/>
      <c r="K118" s="7"/>
      <c r="L118" s="7"/>
      <c r="M118" s="7"/>
      <c r="N118" s="7"/>
      <c r="O118" s="7"/>
      <c r="P118" s="7"/>
      <c r="Q118" s="7"/>
      <c r="R118" s="7"/>
      <c r="S118" s="7"/>
      <c r="T118" s="7"/>
      <c r="U118" s="7"/>
      <c r="V118" s="7"/>
      <c r="W118" s="7"/>
      <c r="X118" s="7"/>
      <c r="Y118" s="7"/>
      <c r="Z118" s="7"/>
    </row>
    <row r="119" spans="1:26" ht="12.75" customHeight="1">
      <c r="A119" s="1062"/>
      <c r="B119" s="1062"/>
      <c r="C119" s="73"/>
      <c r="D119" s="1062"/>
      <c r="E119" s="7"/>
      <c r="F119" s="7"/>
      <c r="G119" s="7"/>
      <c r="H119" s="7"/>
      <c r="I119" s="1062"/>
      <c r="J119" s="1062"/>
      <c r="K119" s="7"/>
      <c r="L119" s="7"/>
      <c r="M119" s="7"/>
      <c r="N119" s="7"/>
      <c r="O119" s="7"/>
      <c r="P119" s="7"/>
      <c r="Q119" s="7"/>
      <c r="R119" s="7"/>
      <c r="S119" s="7"/>
      <c r="T119" s="7"/>
      <c r="U119" s="7"/>
      <c r="V119" s="7"/>
      <c r="W119" s="7"/>
      <c r="X119" s="7"/>
      <c r="Y119" s="7"/>
      <c r="Z119" s="7"/>
    </row>
    <row r="120" spans="1:26" ht="12.75" customHeight="1">
      <c r="A120" s="1062"/>
      <c r="B120" s="1062"/>
      <c r="C120" s="73"/>
      <c r="D120" s="1062"/>
      <c r="E120" s="7"/>
      <c r="F120" s="7"/>
      <c r="G120" s="7"/>
      <c r="H120" s="7"/>
      <c r="I120" s="1062"/>
      <c r="J120" s="1062"/>
      <c r="K120" s="7"/>
      <c r="L120" s="7"/>
      <c r="M120" s="7"/>
      <c r="N120" s="7"/>
      <c r="O120" s="7"/>
      <c r="P120" s="7"/>
      <c r="Q120" s="7"/>
      <c r="R120" s="7"/>
      <c r="S120" s="7"/>
      <c r="T120" s="7"/>
      <c r="U120" s="7"/>
      <c r="V120" s="7"/>
      <c r="W120" s="7"/>
      <c r="X120" s="7"/>
      <c r="Y120" s="7"/>
      <c r="Z120" s="7"/>
    </row>
    <row r="121" spans="1:26" ht="12.75" customHeight="1">
      <c r="A121" s="1062"/>
      <c r="B121" s="1062"/>
      <c r="C121" s="73"/>
      <c r="D121" s="1062"/>
      <c r="E121" s="7"/>
      <c r="F121" s="7"/>
      <c r="G121" s="7"/>
      <c r="H121" s="7"/>
      <c r="I121" s="1062"/>
      <c r="J121" s="1062"/>
      <c r="K121" s="7"/>
      <c r="L121" s="7"/>
      <c r="M121" s="7"/>
      <c r="N121" s="7"/>
      <c r="O121" s="7"/>
      <c r="P121" s="7"/>
      <c r="Q121" s="7"/>
      <c r="R121" s="7"/>
      <c r="S121" s="7"/>
      <c r="T121" s="7"/>
      <c r="U121" s="7"/>
      <c r="V121" s="7"/>
      <c r="W121" s="7"/>
      <c r="X121" s="7"/>
      <c r="Y121" s="7"/>
      <c r="Z121" s="7"/>
    </row>
    <row r="122" spans="1:26" ht="12.75" customHeight="1">
      <c r="A122" s="1062"/>
      <c r="B122" s="1062"/>
      <c r="C122" s="73"/>
      <c r="D122" s="1062"/>
      <c r="E122" s="7"/>
      <c r="F122" s="7"/>
      <c r="G122" s="7"/>
      <c r="H122" s="7"/>
      <c r="I122" s="1062"/>
      <c r="J122" s="1062"/>
      <c r="K122" s="7"/>
      <c r="L122" s="7"/>
      <c r="M122" s="7"/>
      <c r="N122" s="7"/>
      <c r="O122" s="7"/>
      <c r="P122" s="7"/>
      <c r="Q122" s="7"/>
      <c r="R122" s="7"/>
      <c r="S122" s="7"/>
      <c r="T122" s="7"/>
      <c r="U122" s="7"/>
      <c r="V122" s="7"/>
      <c r="W122" s="7"/>
      <c r="X122" s="7"/>
      <c r="Y122" s="7"/>
      <c r="Z122" s="7"/>
    </row>
    <row r="123" spans="1:26" ht="12.75" customHeight="1">
      <c r="A123" s="1062"/>
      <c r="B123" s="1062"/>
      <c r="C123" s="73"/>
      <c r="D123" s="1062"/>
      <c r="E123" s="7"/>
      <c r="F123" s="7"/>
      <c r="G123" s="7"/>
      <c r="H123" s="7"/>
      <c r="I123" s="1062"/>
      <c r="J123" s="1062"/>
      <c r="K123" s="7"/>
      <c r="L123" s="7"/>
      <c r="M123" s="7"/>
      <c r="N123" s="7"/>
      <c r="O123" s="7"/>
      <c r="P123" s="7"/>
      <c r="Q123" s="7"/>
      <c r="R123" s="7"/>
      <c r="S123" s="7"/>
      <c r="T123" s="7"/>
      <c r="U123" s="7"/>
      <c r="V123" s="7"/>
      <c r="W123" s="7"/>
      <c r="X123" s="7"/>
      <c r="Y123" s="7"/>
      <c r="Z123" s="7"/>
    </row>
    <row r="124" spans="1:26" ht="12.75" customHeight="1">
      <c r="A124" s="1062"/>
      <c r="B124" s="1062"/>
      <c r="C124" s="73"/>
      <c r="D124" s="1062"/>
      <c r="E124" s="7"/>
      <c r="F124" s="7"/>
      <c r="G124" s="7"/>
      <c r="H124" s="7"/>
      <c r="I124" s="1062"/>
      <c r="J124" s="1062"/>
      <c r="K124" s="7"/>
      <c r="L124" s="7"/>
      <c r="M124" s="7"/>
      <c r="N124" s="7"/>
      <c r="O124" s="7"/>
      <c r="P124" s="7"/>
      <c r="Q124" s="7"/>
      <c r="R124" s="7"/>
      <c r="S124" s="7"/>
      <c r="T124" s="7"/>
      <c r="U124" s="7"/>
      <c r="V124" s="7"/>
      <c r="W124" s="7"/>
      <c r="X124" s="7"/>
      <c r="Y124" s="7"/>
      <c r="Z124" s="7"/>
    </row>
    <row r="125" spans="1:26" ht="12.75" customHeight="1">
      <c r="A125" s="1062"/>
      <c r="B125" s="1062"/>
      <c r="C125" s="73"/>
      <c r="D125" s="1062"/>
      <c r="E125" s="7"/>
      <c r="F125" s="7"/>
      <c r="G125" s="7"/>
      <c r="H125" s="7"/>
      <c r="I125" s="1062"/>
      <c r="J125" s="1062"/>
      <c r="K125" s="7"/>
      <c r="L125" s="7"/>
      <c r="M125" s="7"/>
      <c r="N125" s="7"/>
      <c r="O125" s="7"/>
      <c r="P125" s="7"/>
      <c r="Q125" s="7"/>
      <c r="R125" s="7"/>
      <c r="S125" s="7"/>
      <c r="T125" s="7"/>
      <c r="U125" s="7"/>
      <c r="V125" s="7"/>
      <c r="W125" s="7"/>
      <c r="X125" s="7"/>
      <c r="Y125" s="7"/>
      <c r="Z125" s="7"/>
    </row>
    <row r="126" spans="1:26" ht="12.75" customHeight="1">
      <c r="A126" s="1062"/>
      <c r="B126" s="1062"/>
      <c r="C126" s="73"/>
      <c r="D126" s="1062"/>
      <c r="E126" s="7"/>
      <c r="F126" s="7"/>
      <c r="G126" s="7"/>
      <c r="H126" s="7"/>
      <c r="I126" s="1062"/>
      <c r="J126" s="1062"/>
      <c r="K126" s="7"/>
      <c r="L126" s="7"/>
      <c r="M126" s="7"/>
      <c r="N126" s="7"/>
      <c r="O126" s="7"/>
      <c r="P126" s="7"/>
      <c r="Q126" s="7"/>
      <c r="R126" s="7"/>
      <c r="S126" s="7"/>
      <c r="T126" s="7"/>
      <c r="U126" s="7"/>
      <c r="V126" s="7"/>
      <c r="W126" s="7"/>
      <c r="X126" s="7"/>
      <c r="Y126" s="7"/>
      <c r="Z126" s="7"/>
    </row>
    <row r="127" spans="1:26" ht="12.75" customHeight="1">
      <c r="A127" s="1062"/>
      <c r="B127" s="1062"/>
      <c r="C127" s="73"/>
      <c r="D127" s="1062"/>
      <c r="E127" s="7"/>
      <c r="F127" s="7"/>
      <c r="G127" s="7"/>
      <c r="H127" s="7"/>
      <c r="I127" s="1062"/>
      <c r="J127" s="1062"/>
      <c r="K127" s="7"/>
      <c r="L127" s="7"/>
      <c r="M127" s="7"/>
      <c r="N127" s="7"/>
      <c r="O127" s="7"/>
      <c r="P127" s="7"/>
      <c r="Q127" s="7"/>
      <c r="R127" s="7"/>
      <c r="S127" s="7"/>
      <c r="T127" s="7"/>
      <c r="U127" s="7"/>
      <c r="V127" s="7"/>
      <c r="W127" s="7"/>
      <c r="X127" s="7"/>
      <c r="Y127" s="7"/>
      <c r="Z127" s="7"/>
    </row>
    <row r="128" spans="1:26" ht="12.75" customHeight="1">
      <c r="A128" s="1062"/>
      <c r="B128" s="1062"/>
      <c r="C128" s="73"/>
      <c r="D128" s="1062"/>
      <c r="E128" s="7"/>
      <c r="F128" s="7"/>
      <c r="G128" s="7"/>
      <c r="H128" s="7"/>
      <c r="I128" s="1062"/>
      <c r="J128" s="1062"/>
      <c r="K128" s="7"/>
      <c r="L128" s="7"/>
      <c r="M128" s="7"/>
      <c r="N128" s="7"/>
      <c r="O128" s="7"/>
      <c r="P128" s="7"/>
      <c r="Q128" s="7"/>
      <c r="R128" s="7"/>
      <c r="S128" s="7"/>
      <c r="T128" s="7"/>
      <c r="U128" s="7"/>
      <c r="V128" s="7"/>
      <c r="W128" s="7"/>
      <c r="X128" s="7"/>
      <c r="Y128" s="7"/>
      <c r="Z128" s="7"/>
    </row>
    <row r="129" spans="1:26" ht="12.75" customHeight="1">
      <c r="A129" s="1062"/>
      <c r="B129" s="1062"/>
      <c r="C129" s="73"/>
      <c r="D129" s="1062"/>
      <c r="E129" s="7"/>
      <c r="F129" s="7"/>
      <c r="G129" s="7"/>
      <c r="H129" s="7"/>
      <c r="I129" s="1062"/>
      <c r="J129" s="1062"/>
      <c r="K129" s="7"/>
      <c r="L129" s="7"/>
      <c r="M129" s="7"/>
      <c r="N129" s="7"/>
      <c r="O129" s="7"/>
      <c r="P129" s="7"/>
      <c r="Q129" s="7"/>
      <c r="R129" s="7"/>
      <c r="S129" s="7"/>
      <c r="T129" s="7"/>
      <c r="U129" s="7"/>
      <c r="V129" s="7"/>
      <c r="W129" s="7"/>
      <c r="X129" s="7"/>
      <c r="Y129" s="7"/>
      <c r="Z129" s="7"/>
    </row>
    <row r="130" spans="1:26" ht="12.75" customHeight="1">
      <c r="A130" s="1062"/>
      <c r="B130" s="1062"/>
      <c r="C130" s="73"/>
      <c r="D130" s="1062"/>
      <c r="E130" s="7"/>
      <c r="F130" s="7"/>
      <c r="G130" s="7"/>
      <c r="H130" s="7"/>
      <c r="I130" s="1062"/>
      <c r="J130" s="1062"/>
      <c r="K130" s="7"/>
      <c r="L130" s="7"/>
      <c r="M130" s="7"/>
      <c r="N130" s="7"/>
      <c r="O130" s="7"/>
      <c r="P130" s="7"/>
      <c r="Q130" s="7"/>
      <c r="R130" s="7"/>
      <c r="S130" s="7"/>
      <c r="T130" s="7"/>
      <c r="U130" s="7"/>
      <c r="V130" s="7"/>
      <c r="W130" s="7"/>
      <c r="X130" s="7"/>
      <c r="Y130" s="7"/>
      <c r="Z130" s="7"/>
    </row>
    <row r="131" spans="1:26" ht="12.75" customHeight="1">
      <c r="A131" s="1062"/>
      <c r="B131" s="1062"/>
      <c r="C131" s="73"/>
      <c r="D131" s="1062"/>
      <c r="E131" s="7"/>
      <c r="F131" s="7"/>
      <c r="G131" s="7"/>
      <c r="H131" s="7"/>
      <c r="I131" s="1062"/>
      <c r="J131" s="1062"/>
      <c r="K131" s="7"/>
      <c r="L131" s="7"/>
      <c r="M131" s="7"/>
      <c r="N131" s="7"/>
      <c r="O131" s="7"/>
      <c r="P131" s="7"/>
      <c r="Q131" s="7"/>
      <c r="R131" s="7"/>
      <c r="S131" s="7"/>
      <c r="T131" s="7"/>
      <c r="U131" s="7"/>
      <c r="V131" s="7"/>
      <c r="W131" s="7"/>
      <c r="X131" s="7"/>
      <c r="Y131" s="7"/>
      <c r="Z131" s="7"/>
    </row>
    <row r="132" spans="1:26" ht="12.75" customHeight="1">
      <c r="A132" s="1062"/>
      <c r="B132" s="1062"/>
      <c r="C132" s="73"/>
      <c r="D132" s="1062"/>
      <c r="E132" s="7"/>
      <c r="F132" s="7"/>
      <c r="G132" s="7"/>
      <c r="H132" s="7"/>
      <c r="I132" s="1062"/>
      <c r="J132" s="1062"/>
      <c r="K132" s="7"/>
      <c r="L132" s="7"/>
      <c r="M132" s="7"/>
      <c r="N132" s="7"/>
      <c r="O132" s="7"/>
      <c r="P132" s="7"/>
      <c r="Q132" s="7"/>
      <c r="R132" s="7"/>
      <c r="S132" s="7"/>
      <c r="T132" s="7"/>
      <c r="U132" s="7"/>
      <c r="V132" s="7"/>
      <c r="W132" s="7"/>
      <c r="X132" s="7"/>
      <c r="Y132" s="7"/>
      <c r="Z132" s="7"/>
    </row>
    <row r="133" spans="1:26" ht="12.75" customHeight="1">
      <c r="A133" s="1062"/>
      <c r="B133" s="1062"/>
      <c r="C133" s="73"/>
      <c r="D133" s="1062"/>
      <c r="E133" s="7"/>
      <c r="F133" s="7"/>
      <c r="G133" s="7"/>
      <c r="H133" s="7"/>
      <c r="I133" s="1062"/>
      <c r="J133" s="1062"/>
      <c r="K133" s="7"/>
      <c r="L133" s="7"/>
      <c r="M133" s="7"/>
      <c r="N133" s="7"/>
      <c r="O133" s="7"/>
      <c r="P133" s="7"/>
      <c r="Q133" s="7"/>
      <c r="R133" s="7"/>
      <c r="S133" s="7"/>
      <c r="T133" s="7"/>
      <c r="U133" s="7"/>
      <c r="V133" s="7"/>
      <c r="W133" s="7"/>
      <c r="X133" s="7"/>
      <c r="Y133" s="7"/>
      <c r="Z133" s="7"/>
    </row>
    <row r="134" spans="1:26" ht="12.75" customHeight="1">
      <c r="A134" s="1062"/>
      <c r="B134" s="1062"/>
      <c r="C134" s="73"/>
      <c r="D134" s="1062"/>
      <c r="E134" s="7"/>
      <c r="F134" s="7"/>
      <c r="G134" s="7"/>
      <c r="H134" s="7"/>
      <c r="I134" s="1062"/>
      <c r="J134" s="1062"/>
      <c r="K134" s="7"/>
      <c r="L134" s="7"/>
      <c r="M134" s="7"/>
      <c r="N134" s="7"/>
      <c r="O134" s="7"/>
      <c r="P134" s="7"/>
      <c r="Q134" s="7"/>
      <c r="R134" s="7"/>
      <c r="S134" s="7"/>
      <c r="T134" s="7"/>
      <c r="U134" s="7"/>
      <c r="V134" s="7"/>
      <c r="W134" s="7"/>
      <c r="X134" s="7"/>
      <c r="Y134" s="7"/>
      <c r="Z134" s="7"/>
    </row>
    <row r="135" spans="1:26" ht="12.75" customHeight="1">
      <c r="A135" s="1062"/>
      <c r="B135" s="1062"/>
      <c r="C135" s="73"/>
      <c r="D135" s="1062"/>
      <c r="E135" s="7"/>
      <c r="F135" s="7"/>
      <c r="G135" s="7"/>
      <c r="H135" s="7"/>
      <c r="I135" s="1062"/>
      <c r="J135" s="1062"/>
      <c r="K135" s="7"/>
      <c r="L135" s="7"/>
      <c r="M135" s="7"/>
      <c r="N135" s="7"/>
      <c r="O135" s="7"/>
      <c r="P135" s="7"/>
      <c r="Q135" s="7"/>
      <c r="R135" s="7"/>
      <c r="S135" s="7"/>
      <c r="T135" s="7"/>
      <c r="U135" s="7"/>
      <c r="V135" s="7"/>
      <c r="W135" s="7"/>
      <c r="X135" s="7"/>
      <c r="Y135" s="7"/>
      <c r="Z135" s="7"/>
    </row>
    <row r="136" spans="1:26" ht="12.75" customHeight="1">
      <c r="A136" s="1062"/>
      <c r="B136" s="1062"/>
      <c r="C136" s="73"/>
      <c r="D136" s="1062"/>
      <c r="E136" s="7"/>
      <c r="F136" s="7"/>
      <c r="G136" s="7"/>
      <c r="H136" s="7"/>
      <c r="I136" s="1062"/>
      <c r="J136" s="1062"/>
      <c r="K136" s="7"/>
      <c r="L136" s="7"/>
      <c r="M136" s="7"/>
      <c r="N136" s="7"/>
      <c r="O136" s="7"/>
      <c r="P136" s="7"/>
      <c r="Q136" s="7"/>
      <c r="R136" s="7"/>
      <c r="S136" s="7"/>
      <c r="T136" s="7"/>
      <c r="U136" s="7"/>
      <c r="V136" s="7"/>
      <c r="W136" s="7"/>
      <c r="X136" s="7"/>
      <c r="Y136" s="7"/>
      <c r="Z136" s="7"/>
    </row>
    <row r="137" spans="1:26" ht="12.75" customHeight="1">
      <c r="A137" s="1062"/>
      <c r="B137" s="1062"/>
      <c r="C137" s="73"/>
      <c r="D137" s="1062"/>
      <c r="E137" s="7"/>
      <c r="F137" s="7"/>
      <c r="G137" s="7"/>
      <c r="H137" s="7"/>
      <c r="I137" s="1062"/>
      <c r="J137" s="1062"/>
      <c r="K137" s="7"/>
      <c r="L137" s="7"/>
      <c r="M137" s="7"/>
      <c r="N137" s="7"/>
      <c r="O137" s="7"/>
      <c r="P137" s="7"/>
      <c r="Q137" s="7"/>
      <c r="R137" s="7"/>
      <c r="S137" s="7"/>
      <c r="T137" s="7"/>
      <c r="U137" s="7"/>
      <c r="V137" s="7"/>
      <c r="W137" s="7"/>
      <c r="X137" s="7"/>
      <c r="Y137" s="7"/>
      <c r="Z137" s="7"/>
    </row>
    <row r="138" spans="1:26" ht="12.75" customHeight="1">
      <c r="A138" s="1062"/>
      <c r="B138" s="1062"/>
      <c r="C138" s="73"/>
      <c r="D138" s="1062"/>
      <c r="E138" s="7"/>
      <c r="F138" s="7"/>
      <c r="G138" s="7"/>
      <c r="H138" s="7"/>
      <c r="I138" s="1062"/>
      <c r="J138" s="1062"/>
      <c r="K138" s="7"/>
      <c r="L138" s="7"/>
      <c r="M138" s="7"/>
      <c r="N138" s="7"/>
      <c r="O138" s="7"/>
      <c r="P138" s="7"/>
      <c r="Q138" s="7"/>
      <c r="R138" s="7"/>
      <c r="S138" s="7"/>
      <c r="T138" s="7"/>
      <c r="U138" s="7"/>
      <c r="V138" s="7"/>
      <c r="W138" s="7"/>
      <c r="X138" s="7"/>
      <c r="Y138" s="7"/>
      <c r="Z138" s="7"/>
    </row>
    <row r="139" spans="1:26" ht="12.75" customHeight="1">
      <c r="A139" s="1062"/>
      <c r="B139" s="1062"/>
      <c r="C139" s="73"/>
      <c r="D139" s="1062"/>
      <c r="E139" s="7"/>
      <c r="F139" s="7"/>
      <c r="G139" s="7"/>
      <c r="H139" s="7"/>
      <c r="I139" s="1062"/>
      <c r="J139" s="1062"/>
      <c r="K139" s="7"/>
      <c r="L139" s="7"/>
      <c r="M139" s="7"/>
      <c r="N139" s="7"/>
      <c r="O139" s="7"/>
      <c r="P139" s="7"/>
      <c r="Q139" s="7"/>
      <c r="R139" s="7"/>
      <c r="S139" s="7"/>
      <c r="T139" s="7"/>
      <c r="U139" s="7"/>
      <c r="V139" s="7"/>
      <c r="W139" s="7"/>
      <c r="X139" s="7"/>
      <c r="Y139" s="7"/>
      <c r="Z139" s="7"/>
    </row>
    <row r="140" spans="1:26" ht="12.75" customHeight="1">
      <c r="A140" s="1062"/>
      <c r="B140" s="1062"/>
      <c r="C140" s="73"/>
      <c r="D140" s="1062"/>
      <c r="E140" s="7"/>
      <c r="F140" s="7"/>
      <c r="G140" s="7"/>
      <c r="H140" s="7"/>
      <c r="I140" s="1062"/>
      <c r="J140" s="1062"/>
      <c r="K140" s="7"/>
      <c r="L140" s="7"/>
      <c r="M140" s="7"/>
      <c r="N140" s="7"/>
      <c r="O140" s="7"/>
      <c r="P140" s="7"/>
      <c r="Q140" s="7"/>
      <c r="R140" s="7"/>
      <c r="S140" s="7"/>
      <c r="T140" s="7"/>
      <c r="U140" s="7"/>
      <c r="V140" s="7"/>
      <c r="W140" s="7"/>
      <c r="X140" s="7"/>
      <c r="Y140" s="7"/>
      <c r="Z140" s="7"/>
    </row>
    <row r="141" spans="1:26" ht="12.75" customHeight="1">
      <c r="A141" s="1062"/>
      <c r="B141" s="1062"/>
      <c r="C141" s="73"/>
      <c r="D141" s="1062"/>
      <c r="E141" s="7"/>
      <c r="F141" s="7"/>
      <c r="G141" s="7"/>
      <c r="H141" s="7"/>
      <c r="I141" s="1062"/>
      <c r="J141" s="1062"/>
      <c r="K141" s="7"/>
      <c r="L141" s="7"/>
      <c r="M141" s="7"/>
      <c r="N141" s="7"/>
      <c r="O141" s="7"/>
      <c r="P141" s="7"/>
      <c r="Q141" s="7"/>
      <c r="R141" s="7"/>
      <c r="S141" s="7"/>
      <c r="T141" s="7"/>
      <c r="U141" s="7"/>
      <c r="V141" s="7"/>
      <c r="W141" s="7"/>
      <c r="X141" s="7"/>
      <c r="Y141" s="7"/>
      <c r="Z141" s="7"/>
    </row>
    <row r="142" spans="1:26" ht="12.75" customHeight="1">
      <c r="A142" s="1062"/>
      <c r="B142" s="1062"/>
      <c r="C142" s="73"/>
      <c r="D142" s="1062"/>
      <c r="E142" s="7"/>
      <c r="F142" s="7"/>
      <c r="G142" s="7"/>
      <c r="H142" s="7"/>
      <c r="I142" s="1062"/>
      <c r="J142" s="1062"/>
      <c r="K142" s="7"/>
      <c r="L142" s="7"/>
      <c r="M142" s="7"/>
      <c r="N142" s="7"/>
      <c r="O142" s="7"/>
      <c r="P142" s="7"/>
      <c r="Q142" s="7"/>
      <c r="R142" s="7"/>
      <c r="S142" s="7"/>
      <c r="T142" s="7"/>
      <c r="U142" s="7"/>
      <c r="V142" s="7"/>
      <c r="W142" s="7"/>
      <c r="X142" s="7"/>
      <c r="Y142" s="7"/>
      <c r="Z142" s="7"/>
    </row>
    <row r="143" spans="1:26" ht="12.75" customHeight="1">
      <c r="A143" s="1062"/>
      <c r="B143" s="1062"/>
      <c r="C143" s="73"/>
      <c r="D143" s="1062"/>
      <c r="E143" s="7"/>
      <c r="F143" s="7"/>
      <c r="G143" s="7"/>
      <c r="H143" s="7"/>
      <c r="I143" s="1062"/>
      <c r="J143" s="1062"/>
      <c r="K143" s="7"/>
      <c r="L143" s="7"/>
      <c r="M143" s="7"/>
      <c r="N143" s="7"/>
      <c r="O143" s="7"/>
      <c r="P143" s="7"/>
      <c r="Q143" s="7"/>
      <c r="R143" s="7"/>
      <c r="S143" s="7"/>
      <c r="T143" s="7"/>
      <c r="U143" s="7"/>
      <c r="V143" s="7"/>
      <c r="W143" s="7"/>
      <c r="X143" s="7"/>
      <c r="Y143" s="7"/>
      <c r="Z143" s="7"/>
    </row>
    <row r="144" spans="1:26" ht="12.75" customHeight="1">
      <c r="A144" s="1062"/>
      <c r="B144" s="1062"/>
      <c r="C144" s="73"/>
      <c r="D144" s="1062"/>
      <c r="E144" s="7"/>
      <c r="F144" s="7"/>
      <c r="G144" s="7"/>
      <c r="H144" s="7"/>
      <c r="I144" s="1062"/>
      <c r="J144" s="1062"/>
      <c r="K144" s="7"/>
      <c r="L144" s="7"/>
      <c r="M144" s="7"/>
      <c r="N144" s="7"/>
      <c r="O144" s="7"/>
      <c r="P144" s="7"/>
      <c r="Q144" s="7"/>
      <c r="R144" s="7"/>
      <c r="S144" s="7"/>
      <c r="T144" s="7"/>
      <c r="U144" s="7"/>
      <c r="V144" s="7"/>
      <c r="W144" s="7"/>
      <c r="X144" s="7"/>
      <c r="Y144" s="7"/>
      <c r="Z144" s="7"/>
    </row>
    <row r="145" spans="1:26" ht="12.75" customHeight="1">
      <c r="A145" s="1062"/>
      <c r="B145" s="1062"/>
      <c r="C145" s="73"/>
      <c r="D145" s="1062"/>
      <c r="E145" s="7"/>
      <c r="F145" s="7"/>
      <c r="G145" s="7"/>
      <c r="H145" s="7"/>
      <c r="I145" s="1062"/>
      <c r="J145" s="1062"/>
      <c r="K145" s="7"/>
      <c r="L145" s="7"/>
      <c r="M145" s="7"/>
      <c r="N145" s="7"/>
      <c r="O145" s="7"/>
      <c r="P145" s="7"/>
      <c r="Q145" s="7"/>
      <c r="R145" s="7"/>
      <c r="S145" s="7"/>
      <c r="T145" s="7"/>
      <c r="U145" s="7"/>
      <c r="V145" s="7"/>
      <c r="W145" s="7"/>
      <c r="X145" s="7"/>
      <c r="Y145" s="7"/>
      <c r="Z145" s="7"/>
    </row>
    <row r="146" spans="1:26" ht="12.75" customHeight="1">
      <c r="A146" s="1062"/>
      <c r="B146" s="1062"/>
      <c r="C146" s="73"/>
      <c r="D146" s="1062"/>
      <c r="E146" s="7"/>
      <c r="F146" s="7"/>
      <c r="G146" s="7"/>
      <c r="H146" s="7"/>
      <c r="I146" s="1062"/>
      <c r="J146" s="1062"/>
      <c r="K146" s="7"/>
      <c r="L146" s="7"/>
      <c r="M146" s="7"/>
      <c r="N146" s="7"/>
      <c r="O146" s="7"/>
      <c r="P146" s="7"/>
      <c r="Q146" s="7"/>
      <c r="R146" s="7"/>
      <c r="S146" s="7"/>
      <c r="T146" s="7"/>
      <c r="U146" s="7"/>
      <c r="V146" s="7"/>
      <c r="W146" s="7"/>
      <c r="X146" s="7"/>
      <c r="Y146" s="7"/>
      <c r="Z146" s="7"/>
    </row>
    <row r="147" spans="1:26" ht="12.75" customHeight="1">
      <c r="A147" s="1062"/>
      <c r="B147" s="1062"/>
      <c r="C147" s="73"/>
      <c r="D147" s="1062"/>
      <c r="E147" s="7"/>
      <c r="F147" s="7"/>
      <c r="G147" s="7"/>
      <c r="H147" s="7"/>
      <c r="I147" s="1062"/>
      <c r="J147" s="1062"/>
      <c r="K147" s="7"/>
      <c r="L147" s="7"/>
      <c r="M147" s="7"/>
      <c r="N147" s="7"/>
      <c r="O147" s="7"/>
      <c r="P147" s="7"/>
      <c r="Q147" s="7"/>
      <c r="R147" s="7"/>
      <c r="S147" s="7"/>
      <c r="T147" s="7"/>
      <c r="U147" s="7"/>
      <c r="V147" s="7"/>
      <c r="W147" s="7"/>
      <c r="X147" s="7"/>
      <c r="Y147" s="7"/>
      <c r="Z147" s="7"/>
    </row>
    <row r="148" spans="1:26" ht="12.75" customHeight="1">
      <c r="A148" s="1062"/>
      <c r="B148" s="1062"/>
      <c r="C148" s="73"/>
      <c r="D148" s="1062"/>
      <c r="E148" s="7"/>
      <c r="F148" s="7"/>
      <c r="G148" s="7"/>
      <c r="H148" s="7"/>
      <c r="I148" s="1062"/>
      <c r="J148" s="1062"/>
      <c r="K148" s="7"/>
      <c r="L148" s="7"/>
      <c r="M148" s="7"/>
      <c r="N148" s="7"/>
      <c r="O148" s="7"/>
      <c r="P148" s="7"/>
      <c r="Q148" s="7"/>
      <c r="R148" s="7"/>
      <c r="S148" s="7"/>
      <c r="T148" s="7"/>
      <c r="U148" s="7"/>
      <c r="V148" s="7"/>
      <c r="W148" s="7"/>
      <c r="X148" s="7"/>
      <c r="Y148" s="7"/>
      <c r="Z148" s="7"/>
    </row>
    <row r="149" spans="1:26" ht="12.75" customHeight="1">
      <c r="A149" s="1062"/>
      <c r="B149" s="1062"/>
      <c r="C149" s="73"/>
      <c r="D149" s="1062"/>
      <c r="E149" s="7"/>
      <c r="F149" s="7"/>
      <c r="G149" s="7"/>
      <c r="H149" s="7"/>
      <c r="I149" s="1062"/>
      <c r="J149" s="1062"/>
      <c r="K149" s="7"/>
      <c r="L149" s="7"/>
      <c r="M149" s="7"/>
      <c r="N149" s="7"/>
      <c r="O149" s="7"/>
      <c r="P149" s="7"/>
      <c r="Q149" s="7"/>
      <c r="R149" s="7"/>
      <c r="S149" s="7"/>
      <c r="T149" s="7"/>
      <c r="U149" s="7"/>
      <c r="V149" s="7"/>
      <c r="W149" s="7"/>
      <c r="X149" s="7"/>
      <c r="Y149" s="7"/>
      <c r="Z149" s="7"/>
    </row>
    <row r="150" spans="1:26" ht="12.75" customHeight="1">
      <c r="A150" s="1062"/>
      <c r="B150" s="1062"/>
      <c r="C150" s="73"/>
      <c r="D150" s="1062"/>
      <c r="E150" s="7"/>
      <c r="F150" s="7"/>
      <c r="G150" s="7"/>
      <c r="H150" s="7"/>
      <c r="I150" s="1062"/>
      <c r="J150" s="1062"/>
      <c r="K150" s="7"/>
      <c r="L150" s="7"/>
      <c r="M150" s="7"/>
      <c r="N150" s="7"/>
      <c r="O150" s="7"/>
      <c r="P150" s="7"/>
      <c r="Q150" s="7"/>
      <c r="R150" s="7"/>
      <c r="S150" s="7"/>
      <c r="T150" s="7"/>
      <c r="U150" s="7"/>
      <c r="V150" s="7"/>
      <c r="W150" s="7"/>
      <c r="X150" s="7"/>
      <c r="Y150" s="7"/>
      <c r="Z150" s="7"/>
    </row>
    <row r="151" spans="1:26" ht="12.75" customHeight="1">
      <c r="A151" s="1062"/>
      <c r="B151" s="1062"/>
      <c r="C151" s="73"/>
      <c r="D151" s="1062"/>
      <c r="E151" s="7"/>
      <c r="F151" s="7"/>
      <c r="G151" s="7"/>
      <c r="H151" s="7"/>
      <c r="I151" s="1062"/>
      <c r="J151" s="1062"/>
      <c r="K151" s="7"/>
      <c r="L151" s="7"/>
      <c r="M151" s="7"/>
      <c r="N151" s="7"/>
      <c r="O151" s="7"/>
      <c r="P151" s="7"/>
      <c r="Q151" s="7"/>
      <c r="R151" s="7"/>
      <c r="S151" s="7"/>
      <c r="T151" s="7"/>
      <c r="U151" s="7"/>
      <c r="V151" s="7"/>
      <c r="W151" s="7"/>
      <c r="X151" s="7"/>
      <c r="Y151" s="7"/>
      <c r="Z151" s="7"/>
    </row>
    <row r="152" spans="1:26" ht="12.75" customHeight="1">
      <c r="A152" s="1062"/>
      <c r="B152" s="1062"/>
      <c r="C152" s="73"/>
      <c r="D152" s="1062"/>
      <c r="E152" s="7"/>
      <c r="F152" s="7"/>
      <c r="G152" s="7"/>
      <c r="H152" s="7"/>
      <c r="I152" s="1062"/>
      <c r="J152" s="1062"/>
      <c r="K152" s="7"/>
      <c r="L152" s="7"/>
      <c r="M152" s="7"/>
      <c r="N152" s="7"/>
      <c r="O152" s="7"/>
      <c r="P152" s="7"/>
      <c r="Q152" s="7"/>
      <c r="R152" s="7"/>
      <c r="S152" s="7"/>
      <c r="T152" s="7"/>
      <c r="U152" s="7"/>
      <c r="V152" s="7"/>
      <c r="W152" s="7"/>
      <c r="X152" s="7"/>
      <c r="Y152" s="7"/>
      <c r="Z152" s="7"/>
    </row>
    <row r="153" spans="1:26" ht="12.75" customHeight="1">
      <c r="A153" s="1062"/>
      <c r="B153" s="1062"/>
      <c r="C153" s="73"/>
      <c r="D153" s="1062"/>
      <c r="E153" s="7"/>
      <c r="F153" s="7"/>
      <c r="G153" s="7"/>
      <c r="H153" s="7"/>
      <c r="I153" s="1062"/>
      <c r="J153" s="1062"/>
      <c r="K153" s="7"/>
      <c r="L153" s="7"/>
      <c r="M153" s="7"/>
      <c r="N153" s="7"/>
      <c r="O153" s="7"/>
      <c r="P153" s="7"/>
      <c r="Q153" s="7"/>
      <c r="R153" s="7"/>
      <c r="S153" s="7"/>
      <c r="T153" s="7"/>
      <c r="U153" s="7"/>
      <c r="V153" s="7"/>
      <c r="W153" s="7"/>
      <c r="X153" s="7"/>
      <c r="Y153" s="7"/>
      <c r="Z153" s="7"/>
    </row>
    <row r="154" spans="1:26" ht="12.75" customHeight="1">
      <c r="A154" s="1062"/>
      <c r="B154" s="1062"/>
      <c r="C154" s="73"/>
      <c r="D154" s="1062"/>
      <c r="E154" s="7"/>
      <c r="F154" s="7"/>
      <c r="G154" s="7"/>
      <c r="H154" s="7"/>
      <c r="I154" s="1062"/>
      <c r="J154" s="1062"/>
      <c r="K154" s="7"/>
      <c r="L154" s="7"/>
      <c r="M154" s="7"/>
      <c r="N154" s="7"/>
      <c r="O154" s="7"/>
      <c r="P154" s="7"/>
      <c r="Q154" s="7"/>
      <c r="R154" s="7"/>
      <c r="S154" s="7"/>
      <c r="T154" s="7"/>
      <c r="U154" s="7"/>
      <c r="V154" s="7"/>
      <c r="W154" s="7"/>
      <c r="X154" s="7"/>
      <c r="Y154" s="7"/>
      <c r="Z154" s="7"/>
    </row>
    <row r="155" spans="1:26" ht="12.75" customHeight="1">
      <c r="A155" s="1062"/>
      <c r="B155" s="1062"/>
      <c r="C155" s="73"/>
      <c r="D155" s="1062"/>
      <c r="E155" s="7"/>
      <c r="F155" s="7"/>
      <c r="G155" s="7"/>
      <c r="H155" s="7"/>
      <c r="I155" s="1062"/>
      <c r="J155" s="1062"/>
      <c r="K155" s="7"/>
      <c r="L155" s="7"/>
      <c r="M155" s="7"/>
      <c r="N155" s="7"/>
      <c r="O155" s="7"/>
      <c r="P155" s="7"/>
      <c r="Q155" s="7"/>
      <c r="R155" s="7"/>
      <c r="S155" s="7"/>
      <c r="T155" s="7"/>
      <c r="U155" s="7"/>
      <c r="V155" s="7"/>
      <c r="W155" s="7"/>
      <c r="X155" s="7"/>
      <c r="Y155" s="7"/>
      <c r="Z155" s="7"/>
    </row>
    <row r="156" spans="1:26" ht="12.75" customHeight="1">
      <c r="A156" s="1062"/>
      <c r="B156" s="1062"/>
      <c r="C156" s="73"/>
      <c r="D156" s="1062"/>
      <c r="E156" s="7"/>
      <c r="F156" s="7"/>
      <c r="G156" s="7"/>
      <c r="H156" s="7"/>
      <c r="I156" s="1062"/>
      <c r="J156" s="1062"/>
      <c r="K156" s="7"/>
      <c r="L156" s="7"/>
      <c r="M156" s="7"/>
      <c r="N156" s="7"/>
      <c r="O156" s="7"/>
      <c r="P156" s="7"/>
      <c r="Q156" s="7"/>
      <c r="R156" s="7"/>
      <c r="S156" s="7"/>
      <c r="T156" s="7"/>
      <c r="U156" s="7"/>
      <c r="V156" s="7"/>
      <c r="W156" s="7"/>
      <c r="X156" s="7"/>
      <c r="Y156" s="7"/>
      <c r="Z156" s="7"/>
    </row>
    <row r="157" spans="1:26" ht="12.75" customHeight="1">
      <c r="A157" s="1062"/>
      <c r="B157" s="1062"/>
      <c r="C157" s="73"/>
      <c r="D157" s="1062"/>
      <c r="E157" s="7"/>
      <c r="F157" s="7"/>
      <c r="G157" s="7"/>
      <c r="H157" s="7"/>
      <c r="I157" s="1062"/>
      <c r="J157" s="1062"/>
      <c r="K157" s="7"/>
      <c r="L157" s="7"/>
      <c r="M157" s="7"/>
      <c r="N157" s="7"/>
      <c r="O157" s="7"/>
      <c r="P157" s="7"/>
      <c r="Q157" s="7"/>
      <c r="R157" s="7"/>
      <c r="S157" s="7"/>
      <c r="T157" s="7"/>
      <c r="U157" s="7"/>
      <c r="V157" s="7"/>
      <c r="W157" s="7"/>
      <c r="X157" s="7"/>
      <c r="Y157" s="7"/>
      <c r="Z157" s="7"/>
    </row>
    <row r="158" spans="1:26" ht="12.75" customHeight="1">
      <c r="A158" s="1062"/>
      <c r="B158" s="1062"/>
      <c r="C158" s="73"/>
      <c r="D158" s="1062"/>
      <c r="E158" s="7"/>
      <c r="F158" s="7"/>
      <c r="G158" s="7"/>
      <c r="H158" s="7"/>
      <c r="I158" s="1062"/>
      <c r="J158" s="1062"/>
      <c r="K158" s="7"/>
      <c r="L158" s="7"/>
      <c r="M158" s="7"/>
      <c r="N158" s="7"/>
      <c r="O158" s="7"/>
      <c r="P158" s="7"/>
      <c r="Q158" s="7"/>
      <c r="R158" s="7"/>
      <c r="S158" s="7"/>
      <c r="T158" s="7"/>
      <c r="U158" s="7"/>
      <c r="V158" s="7"/>
      <c r="W158" s="7"/>
      <c r="X158" s="7"/>
      <c r="Y158" s="7"/>
      <c r="Z158" s="7"/>
    </row>
    <row r="159" spans="1:26" ht="12.75" customHeight="1">
      <c r="A159" s="1062"/>
      <c r="B159" s="1062"/>
      <c r="C159" s="73"/>
      <c r="D159" s="1062"/>
      <c r="E159" s="7"/>
      <c r="F159" s="7"/>
      <c r="G159" s="7"/>
      <c r="H159" s="7"/>
      <c r="I159" s="1062"/>
      <c r="J159" s="1062"/>
      <c r="K159" s="7"/>
      <c r="L159" s="7"/>
      <c r="M159" s="7"/>
      <c r="N159" s="7"/>
      <c r="O159" s="7"/>
      <c r="P159" s="7"/>
      <c r="Q159" s="7"/>
      <c r="R159" s="7"/>
      <c r="S159" s="7"/>
      <c r="T159" s="7"/>
      <c r="U159" s="7"/>
      <c r="V159" s="7"/>
      <c r="W159" s="7"/>
      <c r="X159" s="7"/>
      <c r="Y159" s="7"/>
      <c r="Z159" s="7"/>
    </row>
    <row r="160" spans="1:26" ht="12.75" customHeight="1">
      <c r="A160" s="1062"/>
      <c r="B160" s="1062"/>
      <c r="C160" s="73"/>
      <c r="D160" s="1062"/>
      <c r="E160" s="7"/>
      <c r="F160" s="7"/>
      <c r="G160" s="7"/>
      <c r="H160" s="7"/>
      <c r="I160" s="1062"/>
      <c r="J160" s="1062"/>
      <c r="K160" s="7"/>
      <c r="L160" s="7"/>
      <c r="M160" s="7"/>
      <c r="N160" s="7"/>
      <c r="O160" s="7"/>
      <c r="P160" s="7"/>
      <c r="Q160" s="7"/>
      <c r="R160" s="7"/>
      <c r="S160" s="7"/>
      <c r="T160" s="7"/>
      <c r="U160" s="7"/>
      <c r="V160" s="7"/>
      <c r="W160" s="7"/>
      <c r="X160" s="7"/>
      <c r="Y160" s="7"/>
      <c r="Z160" s="7"/>
    </row>
    <row r="161" spans="1:26" ht="12.75" customHeight="1">
      <c r="A161" s="1062"/>
      <c r="B161" s="1062"/>
      <c r="C161" s="73"/>
      <c r="D161" s="1062"/>
      <c r="E161" s="7"/>
      <c r="F161" s="7"/>
      <c r="G161" s="7"/>
      <c r="H161" s="7"/>
      <c r="I161" s="1062"/>
      <c r="J161" s="1062"/>
      <c r="K161" s="7"/>
      <c r="L161" s="7"/>
      <c r="M161" s="7"/>
      <c r="N161" s="7"/>
      <c r="O161" s="7"/>
      <c r="P161" s="7"/>
      <c r="Q161" s="7"/>
      <c r="R161" s="7"/>
      <c r="S161" s="7"/>
      <c r="T161" s="7"/>
      <c r="U161" s="7"/>
      <c r="V161" s="7"/>
      <c r="W161" s="7"/>
      <c r="X161" s="7"/>
      <c r="Y161" s="7"/>
      <c r="Z161" s="7"/>
    </row>
    <row r="162" spans="1:26" ht="12.75" customHeight="1">
      <c r="A162" s="1062"/>
      <c r="B162" s="1062"/>
      <c r="C162" s="73"/>
      <c r="D162" s="1062"/>
      <c r="E162" s="7"/>
      <c r="F162" s="7"/>
      <c r="G162" s="7"/>
      <c r="H162" s="7"/>
      <c r="I162" s="1062"/>
      <c r="J162" s="1062"/>
      <c r="K162" s="7"/>
      <c r="L162" s="7"/>
      <c r="M162" s="7"/>
      <c r="N162" s="7"/>
      <c r="O162" s="7"/>
      <c r="P162" s="7"/>
      <c r="Q162" s="7"/>
      <c r="R162" s="7"/>
      <c r="S162" s="7"/>
      <c r="T162" s="7"/>
      <c r="U162" s="7"/>
      <c r="V162" s="7"/>
      <c r="W162" s="7"/>
      <c r="X162" s="7"/>
      <c r="Y162" s="7"/>
      <c r="Z162" s="7"/>
    </row>
    <row r="163" spans="1:26" ht="12.75" customHeight="1">
      <c r="A163" s="1062"/>
      <c r="B163" s="1062"/>
      <c r="C163" s="73"/>
      <c r="D163" s="1062"/>
      <c r="E163" s="7"/>
      <c r="F163" s="7"/>
      <c r="G163" s="7"/>
      <c r="H163" s="7"/>
      <c r="I163" s="1062"/>
      <c r="J163" s="1062"/>
      <c r="K163" s="7"/>
      <c r="L163" s="7"/>
      <c r="M163" s="7"/>
      <c r="N163" s="7"/>
      <c r="O163" s="7"/>
      <c r="P163" s="7"/>
      <c r="Q163" s="7"/>
      <c r="R163" s="7"/>
      <c r="S163" s="7"/>
      <c r="T163" s="7"/>
      <c r="U163" s="7"/>
      <c r="V163" s="7"/>
      <c r="W163" s="7"/>
      <c r="X163" s="7"/>
      <c r="Y163" s="7"/>
      <c r="Z163" s="7"/>
    </row>
    <row r="164" spans="1:26" ht="12.75" customHeight="1">
      <c r="A164" s="1062"/>
      <c r="B164" s="1062"/>
      <c r="C164" s="73"/>
      <c r="D164" s="1062"/>
      <c r="E164" s="7"/>
      <c r="F164" s="7"/>
      <c r="G164" s="7"/>
      <c r="H164" s="7"/>
      <c r="I164" s="1062"/>
      <c r="J164" s="1062"/>
      <c r="K164" s="7"/>
      <c r="L164" s="7"/>
      <c r="M164" s="7"/>
      <c r="N164" s="7"/>
      <c r="O164" s="7"/>
      <c r="P164" s="7"/>
      <c r="Q164" s="7"/>
      <c r="R164" s="7"/>
      <c r="S164" s="7"/>
      <c r="T164" s="7"/>
      <c r="U164" s="7"/>
      <c r="V164" s="7"/>
      <c r="W164" s="7"/>
      <c r="X164" s="7"/>
      <c r="Y164" s="7"/>
      <c r="Z164" s="7"/>
    </row>
    <row r="165" spans="1:26" ht="12.75" customHeight="1">
      <c r="A165" s="1062"/>
      <c r="B165" s="1062"/>
      <c r="C165" s="73"/>
      <c r="D165" s="1062"/>
      <c r="E165" s="7"/>
      <c r="F165" s="7"/>
      <c r="G165" s="7"/>
      <c r="H165" s="7"/>
      <c r="I165" s="1062"/>
      <c r="J165" s="1062"/>
      <c r="K165" s="7"/>
      <c r="L165" s="7"/>
      <c r="M165" s="7"/>
      <c r="N165" s="7"/>
      <c r="O165" s="7"/>
      <c r="P165" s="7"/>
      <c r="Q165" s="7"/>
      <c r="R165" s="7"/>
      <c r="S165" s="7"/>
      <c r="T165" s="7"/>
      <c r="U165" s="7"/>
      <c r="V165" s="7"/>
      <c r="W165" s="7"/>
      <c r="X165" s="7"/>
      <c r="Y165" s="7"/>
      <c r="Z165" s="7"/>
    </row>
    <row r="166" spans="1:26" ht="12.75" customHeight="1">
      <c r="A166" s="1062"/>
      <c r="B166" s="1062"/>
      <c r="C166" s="73"/>
      <c r="D166" s="1062"/>
      <c r="E166" s="7"/>
      <c r="F166" s="7"/>
      <c r="G166" s="7"/>
      <c r="H166" s="7"/>
      <c r="I166" s="1062"/>
      <c r="J166" s="1062"/>
      <c r="K166" s="7"/>
      <c r="L166" s="7"/>
      <c r="M166" s="7"/>
      <c r="N166" s="7"/>
      <c r="O166" s="7"/>
      <c r="P166" s="7"/>
      <c r="Q166" s="7"/>
      <c r="R166" s="7"/>
      <c r="S166" s="7"/>
      <c r="T166" s="7"/>
      <c r="U166" s="7"/>
      <c r="V166" s="7"/>
      <c r="W166" s="7"/>
      <c r="X166" s="7"/>
      <c r="Y166" s="7"/>
      <c r="Z166" s="7"/>
    </row>
    <row r="167" spans="1:26" ht="12.75" customHeight="1">
      <c r="A167" s="1062"/>
      <c r="B167" s="1062"/>
      <c r="C167" s="73"/>
      <c r="D167" s="1062"/>
      <c r="E167" s="7"/>
      <c r="F167" s="7"/>
      <c r="G167" s="7"/>
      <c r="H167" s="7"/>
      <c r="I167" s="1062"/>
      <c r="J167" s="1062"/>
      <c r="K167" s="7"/>
      <c r="L167" s="7"/>
      <c r="M167" s="7"/>
      <c r="N167" s="7"/>
      <c r="O167" s="7"/>
      <c r="P167" s="7"/>
      <c r="Q167" s="7"/>
      <c r="R167" s="7"/>
      <c r="S167" s="7"/>
      <c r="T167" s="7"/>
      <c r="U167" s="7"/>
      <c r="V167" s="7"/>
      <c r="W167" s="7"/>
      <c r="X167" s="7"/>
      <c r="Y167" s="7"/>
      <c r="Z167" s="7"/>
    </row>
    <row r="168" spans="1:26" ht="12.75" customHeight="1">
      <c r="A168" s="1062"/>
      <c r="B168" s="1062"/>
      <c r="C168" s="73"/>
      <c r="D168" s="1062"/>
      <c r="E168" s="7"/>
      <c r="F168" s="7"/>
      <c r="G168" s="7"/>
      <c r="H168" s="7"/>
      <c r="I168" s="1062"/>
      <c r="J168" s="1062"/>
      <c r="K168" s="7"/>
      <c r="L168" s="7"/>
      <c r="M168" s="7"/>
      <c r="N168" s="7"/>
      <c r="O168" s="7"/>
      <c r="P168" s="7"/>
      <c r="Q168" s="7"/>
      <c r="R168" s="7"/>
      <c r="S168" s="7"/>
      <c r="T168" s="7"/>
      <c r="U168" s="7"/>
      <c r="V168" s="7"/>
      <c r="W168" s="7"/>
      <c r="X168" s="7"/>
      <c r="Y168" s="7"/>
      <c r="Z168" s="7"/>
    </row>
    <row r="169" spans="1:26" ht="12.75" customHeight="1">
      <c r="A169" s="1062"/>
      <c r="B169" s="1062"/>
      <c r="C169" s="73"/>
      <c r="D169" s="1062"/>
      <c r="E169" s="7"/>
      <c r="F169" s="7"/>
      <c r="G169" s="7"/>
      <c r="H169" s="7"/>
      <c r="I169" s="1062"/>
      <c r="J169" s="1062"/>
      <c r="K169" s="7"/>
      <c r="L169" s="7"/>
      <c r="M169" s="7"/>
      <c r="N169" s="7"/>
      <c r="O169" s="7"/>
      <c r="P169" s="7"/>
      <c r="Q169" s="7"/>
      <c r="R169" s="7"/>
      <c r="S169" s="7"/>
      <c r="T169" s="7"/>
      <c r="U169" s="7"/>
      <c r="V169" s="7"/>
      <c r="W169" s="7"/>
      <c r="X169" s="7"/>
      <c r="Y169" s="7"/>
      <c r="Z169" s="7"/>
    </row>
    <row r="170" spans="1:26" ht="12.75" customHeight="1">
      <c r="A170" s="1062"/>
      <c r="B170" s="1062"/>
      <c r="C170" s="73"/>
      <c r="D170" s="1062"/>
      <c r="E170" s="7"/>
      <c r="F170" s="7"/>
      <c r="G170" s="7"/>
      <c r="H170" s="7"/>
      <c r="I170" s="1062"/>
      <c r="J170" s="1062"/>
      <c r="K170" s="7"/>
      <c r="L170" s="7"/>
      <c r="M170" s="7"/>
      <c r="N170" s="7"/>
      <c r="O170" s="7"/>
      <c r="P170" s="7"/>
      <c r="Q170" s="7"/>
      <c r="R170" s="7"/>
      <c r="S170" s="7"/>
      <c r="T170" s="7"/>
      <c r="U170" s="7"/>
      <c r="V170" s="7"/>
      <c r="W170" s="7"/>
      <c r="X170" s="7"/>
      <c r="Y170" s="7"/>
      <c r="Z170" s="7"/>
    </row>
    <row r="171" spans="1:26" ht="12.75" customHeight="1">
      <c r="A171" s="1062"/>
      <c r="B171" s="1062"/>
      <c r="C171" s="73"/>
      <c r="D171" s="1062"/>
      <c r="E171" s="7"/>
      <c r="F171" s="7"/>
      <c r="G171" s="7"/>
      <c r="H171" s="7"/>
      <c r="I171" s="1062"/>
      <c r="J171" s="1062"/>
      <c r="K171" s="7"/>
      <c r="L171" s="7"/>
      <c r="M171" s="7"/>
      <c r="N171" s="7"/>
      <c r="O171" s="7"/>
      <c r="P171" s="7"/>
      <c r="Q171" s="7"/>
      <c r="R171" s="7"/>
      <c r="S171" s="7"/>
      <c r="T171" s="7"/>
      <c r="U171" s="7"/>
      <c r="V171" s="7"/>
      <c r="W171" s="7"/>
      <c r="X171" s="7"/>
      <c r="Y171" s="7"/>
      <c r="Z171" s="7"/>
    </row>
    <row r="172" spans="1:26" ht="12.75" customHeight="1">
      <c r="A172" s="1062"/>
      <c r="B172" s="1062"/>
      <c r="C172" s="73"/>
      <c r="D172" s="1062"/>
      <c r="E172" s="7"/>
      <c r="F172" s="7"/>
      <c r="G172" s="7"/>
      <c r="H172" s="7"/>
      <c r="I172" s="1062"/>
      <c r="J172" s="1062"/>
      <c r="K172" s="7"/>
      <c r="L172" s="7"/>
      <c r="M172" s="7"/>
      <c r="N172" s="7"/>
      <c r="O172" s="7"/>
      <c r="P172" s="7"/>
      <c r="Q172" s="7"/>
      <c r="R172" s="7"/>
      <c r="S172" s="7"/>
      <c r="T172" s="7"/>
      <c r="U172" s="7"/>
      <c r="V172" s="7"/>
      <c r="W172" s="7"/>
      <c r="X172" s="7"/>
      <c r="Y172" s="7"/>
      <c r="Z172" s="7"/>
    </row>
    <row r="173" spans="1:26" ht="12.75" customHeight="1">
      <c r="A173" s="1062"/>
      <c r="B173" s="1062"/>
      <c r="C173" s="73"/>
      <c r="D173" s="1062"/>
      <c r="E173" s="7"/>
      <c r="F173" s="7"/>
      <c r="G173" s="7"/>
      <c r="H173" s="7"/>
      <c r="I173" s="1062"/>
      <c r="J173" s="1062"/>
      <c r="K173" s="7"/>
      <c r="L173" s="7"/>
      <c r="M173" s="7"/>
      <c r="N173" s="7"/>
      <c r="O173" s="7"/>
      <c r="P173" s="7"/>
      <c r="Q173" s="7"/>
      <c r="R173" s="7"/>
      <c r="S173" s="7"/>
      <c r="T173" s="7"/>
      <c r="U173" s="7"/>
      <c r="V173" s="7"/>
      <c r="W173" s="7"/>
      <c r="X173" s="7"/>
      <c r="Y173" s="7"/>
      <c r="Z173" s="7"/>
    </row>
    <row r="174" spans="1:26" ht="12.75" customHeight="1">
      <c r="A174" s="1062"/>
      <c r="B174" s="1062"/>
      <c r="C174" s="73"/>
      <c r="D174" s="1062"/>
      <c r="E174" s="7"/>
      <c r="F174" s="7"/>
      <c r="G174" s="7"/>
      <c r="H174" s="7"/>
      <c r="I174" s="1062"/>
      <c r="J174" s="1062"/>
      <c r="K174" s="7"/>
      <c r="L174" s="7"/>
      <c r="M174" s="7"/>
      <c r="N174" s="7"/>
      <c r="O174" s="7"/>
      <c r="P174" s="7"/>
      <c r="Q174" s="7"/>
      <c r="R174" s="7"/>
      <c r="S174" s="7"/>
      <c r="T174" s="7"/>
      <c r="U174" s="7"/>
      <c r="V174" s="7"/>
      <c r="W174" s="7"/>
      <c r="X174" s="7"/>
      <c r="Y174" s="7"/>
      <c r="Z174" s="7"/>
    </row>
    <row r="175" spans="1:26" ht="12.75" customHeight="1">
      <c r="A175" s="1062"/>
      <c r="B175" s="1062"/>
      <c r="C175" s="73"/>
      <c r="D175" s="1062"/>
      <c r="E175" s="7"/>
      <c r="F175" s="7"/>
      <c r="G175" s="7"/>
      <c r="H175" s="7"/>
      <c r="I175" s="1062"/>
      <c r="J175" s="1062"/>
      <c r="K175" s="7"/>
      <c r="L175" s="7"/>
      <c r="M175" s="7"/>
      <c r="N175" s="7"/>
      <c r="O175" s="7"/>
      <c r="P175" s="7"/>
      <c r="Q175" s="7"/>
      <c r="R175" s="7"/>
      <c r="S175" s="7"/>
      <c r="T175" s="7"/>
      <c r="U175" s="7"/>
      <c r="V175" s="7"/>
      <c r="W175" s="7"/>
      <c r="X175" s="7"/>
      <c r="Y175" s="7"/>
      <c r="Z175" s="7"/>
    </row>
    <row r="176" spans="1:26" ht="12.75" customHeight="1">
      <c r="A176" s="1062"/>
      <c r="B176" s="1062"/>
      <c r="C176" s="73"/>
      <c r="D176" s="1062"/>
      <c r="E176" s="7"/>
      <c r="F176" s="7"/>
      <c r="G176" s="7"/>
      <c r="H176" s="7"/>
      <c r="I176" s="1062"/>
      <c r="J176" s="1062"/>
      <c r="K176" s="7"/>
      <c r="L176" s="7"/>
      <c r="M176" s="7"/>
      <c r="N176" s="7"/>
      <c r="O176" s="7"/>
      <c r="P176" s="7"/>
      <c r="Q176" s="7"/>
      <c r="R176" s="7"/>
      <c r="S176" s="7"/>
      <c r="T176" s="7"/>
      <c r="U176" s="7"/>
      <c r="V176" s="7"/>
      <c r="W176" s="7"/>
      <c r="X176" s="7"/>
      <c r="Y176" s="7"/>
      <c r="Z176" s="7"/>
    </row>
    <row r="177" spans="1:26" ht="12.75" customHeight="1">
      <c r="A177" s="1062"/>
      <c r="B177" s="1062"/>
      <c r="C177" s="73"/>
      <c r="D177" s="1062"/>
      <c r="E177" s="7"/>
      <c r="F177" s="7"/>
      <c r="G177" s="7"/>
      <c r="H177" s="7"/>
      <c r="I177" s="1062"/>
      <c r="J177" s="1062"/>
      <c r="K177" s="7"/>
      <c r="L177" s="7"/>
      <c r="M177" s="7"/>
      <c r="N177" s="7"/>
      <c r="O177" s="7"/>
      <c r="P177" s="7"/>
      <c r="Q177" s="7"/>
      <c r="R177" s="7"/>
      <c r="S177" s="7"/>
      <c r="T177" s="7"/>
      <c r="U177" s="7"/>
      <c r="V177" s="7"/>
      <c r="W177" s="7"/>
      <c r="X177" s="7"/>
      <c r="Y177" s="7"/>
      <c r="Z177" s="7"/>
    </row>
    <row r="178" spans="1:26" ht="12.75" customHeight="1">
      <c r="A178" s="1062"/>
      <c r="B178" s="1062"/>
      <c r="C178" s="73"/>
      <c r="D178" s="1062"/>
      <c r="E178" s="7"/>
      <c r="F178" s="7"/>
      <c r="G178" s="7"/>
      <c r="H178" s="7"/>
      <c r="I178" s="1062"/>
      <c r="J178" s="1062"/>
      <c r="K178" s="7"/>
      <c r="L178" s="7"/>
      <c r="M178" s="7"/>
      <c r="N178" s="7"/>
      <c r="O178" s="7"/>
      <c r="P178" s="7"/>
      <c r="Q178" s="7"/>
      <c r="R178" s="7"/>
      <c r="S178" s="7"/>
      <c r="T178" s="7"/>
      <c r="U178" s="7"/>
      <c r="V178" s="7"/>
      <c r="W178" s="7"/>
      <c r="X178" s="7"/>
      <c r="Y178" s="7"/>
      <c r="Z178" s="7"/>
    </row>
    <row r="179" spans="1:26" ht="12.75" customHeight="1">
      <c r="A179" s="1062"/>
      <c r="B179" s="1062"/>
      <c r="C179" s="73"/>
      <c r="D179" s="1062"/>
      <c r="E179" s="7"/>
      <c r="F179" s="7"/>
      <c r="G179" s="7"/>
      <c r="H179" s="7"/>
      <c r="I179" s="1062"/>
      <c r="J179" s="1062"/>
      <c r="K179" s="7"/>
      <c r="L179" s="7"/>
      <c r="M179" s="7"/>
      <c r="N179" s="7"/>
      <c r="O179" s="7"/>
      <c r="P179" s="7"/>
      <c r="Q179" s="7"/>
      <c r="R179" s="7"/>
      <c r="S179" s="7"/>
      <c r="T179" s="7"/>
      <c r="U179" s="7"/>
      <c r="V179" s="7"/>
      <c r="W179" s="7"/>
      <c r="X179" s="7"/>
      <c r="Y179" s="7"/>
      <c r="Z179" s="7"/>
    </row>
    <row r="180" spans="1:26" ht="12.75" customHeight="1">
      <c r="A180" s="1062"/>
      <c r="B180" s="1062"/>
      <c r="C180" s="73"/>
      <c r="D180" s="1062"/>
      <c r="E180" s="7"/>
      <c r="F180" s="7"/>
      <c r="G180" s="7"/>
      <c r="H180" s="7"/>
      <c r="I180" s="1062"/>
      <c r="J180" s="1062"/>
      <c r="K180" s="7"/>
      <c r="L180" s="7"/>
      <c r="M180" s="7"/>
      <c r="N180" s="7"/>
      <c r="O180" s="7"/>
      <c r="P180" s="7"/>
      <c r="Q180" s="7"/>
      <c r="R180" s="7"/>
      <c r="S180" s="7"/>
      <c r="T180" s="7"/>
      <c r="U180" s="7"/>
      <c r="V180" s="7"/>
      <c r="W180" s="7"/>
      <c r="X180" s="7"/>
      <c r="Y180" s="7"/>
      <c r="Z180" s="7"/>
    </row>
    <row r="181" spans="1:26" ht="12.75" customHeight="1">
      <c r="A181" s="1062"/>
      <c r="B181" s="1062"/>
      <c r="C181" s="73"/>
      <c r="D181" s="1062"/>
      <c r="E181" s="7"/>
      <c r="F181" s="7"/>
      <c r="G181" s="7"/>
      <c r="H181" s="7"/>
      <c r="I181" s="1062"/>
      <c r="J181" s="1062"/>
      <c r="K181" s="7"/>
      <c r="L181" s="7"/>
      <c r="M181" s="7"/>
      <c r="N181" s="7"/>
      <c r="O181" s="7"/>
      <c r="P181" s="7"/>
      <c r="Q181" s="7"/>
      <c r="R181" s="7"/>
      <c r="S181" s="7"/>
      <c r="T181" s="7"/>
      <c r="U181" s="7"/>
      <c r="V181" s="7"/>
      <c r="W181" s="7"/>
      <c r="X181" s="7"/>
      <c r="Y181" s="7"/>
      <c r="Z181" s="7"/>
    </row>
    <row r="182" spans="1:26" ht="12.75" customHeight="1">
      <c r="A182" s="1062"/>
      <c r="B182" s="1062"/>
      <c r="C182" s="73"/>
      <c r="D182" s="1062"/>
      <c r="E182" s="7"/>
      <c r="F182" s="7"/>
      <c r="G182" s="7"/>
      <c r="H182" s="7"/>
      <c r="I182" s="1062"/>
      <c r="J182" s="1062"/>
      <c r="K182" s="7"/>
      <c r="L182" s="7"/>
      <c r="M182" s="7"/>
      <c r="N182" s="7"/>
      <c r="O182" s="7"/>
      <c r="P182" s="7"/>
      <c r="Q182" s="7"/>
      <c r="R182" s="7"/>
      <c r="S182" s="7"/>
      <c r="T182" s="7"/>
      <c r="U182" s="7"/>
      <c r="V182" s="7"/>
      <c r="W182" s="7"/>
      <c r="X182" s="7"/>
      <c r="Y182" s="7"/>
      <c r="Z182" s="7"/>
    </row>
    <row r="183" spans="1:26" ht="12.75" customHeight="1">
      <c r="A183" s="1062"/>
      <c r="B183" s="1062"/>
      <c r="C183" s="73"/>
      <c r="D183" s="1062"/>
      <c r="E183" s="7"/>
      <c r="F183" s="7"/>
      <c r="G183" s="7"/>
      <c r="H183" s="7"/>
      <c r="I183" s="1062"/>
      <c r="J183" s="1062"/>
      <c r="K183" s="7"/>
      <c r="L183" s="7"/>
      <c r="M183" s="7"/>
      <c r="N183" s="7"/>
      <c r="O183" s="7"/>
      <c r="P183" s="7"/>
      <c r="Q183" s="7"/>
      <c r="R183" s="7"/>
      <c r="S183" s="7"/>
      <c r="T183" s="7"/>
      <c r="U183" s="7"/>
      <c r="V183" s="7"/>
      <c r="W183" s="7"/>
      <c r="X183" s="7"/>
      <c r="Y183" s="7"/>
      <c r="Z183" s="7"/>
    </row>
    <row r="184" spans="1:26" ht="12.75" customHeight="1">
      <c r="A184" s="1062"/>
      <c r="B184" s="1062"/>
      <c r="C184" s="73"/>
      <c r="D184" s="1062"/>
      <c r="E184" s="7"/>
      <c r="F184" s="7"/>
      <c r="G184" s="7"/>
      <c r="H184" s="7"/>
      <c r="I184" s="1062"/>
      <c r="J184" s="1062"/>
      <c r="K184" s="7"/>
      <c r="L184" s="7"/>
      <c r="M184" s="7"/>
      <c r="N184" s="7"/>
      <c r="O184" s="7"/>
      <c r="P184" s="7"/>
      <c r="Q184" s="7"/>
      <c r="R184" s="7"/>
      <c r="S184" s="7"/>
      <c r="T184" s="7"/>
      <c r="U184" s="7"/>
      <c r="V184" s="7"/>
      <c r="W184" s="7"/>
      <c r="X184" s="7"/>
      <c r="Y184" s="7"/>
      <c r="Z184" s="7"/>
    </row>
    <row r="185" spans="1:26" ht="12.75" customHeight="1">
      <c r="A185" s="1062"/>
      <c r="B185" s="1062"/>
      <c r="C185" s="73"/>
      <c r="D185" s="1062"/>
      <c r="E185" s="7"/>
      <c r="F185" s="7"/>
      <c r="G185" s="7"/>
      <c r="H185" s="7"/>
      <c r="I185" s="1062"/>
      <c r="J185" s="1062"/>
      <c r="K185" s="7"/>
      <c r="L185" s="7"/>
      <c r="M185" s="7"/>
      <c r="N185" s="7"/>
      <c r="O185" s="7"/>
      <c r="P185" s="7"/>
      <c r="Q185" s="7"/>
      <c r="R185" s="7"/>
      <c r="S185" s="7"/>
      <c r="T185" s="7"/>
      <c r="U185" s="7"/>
      <c r="V185" s="7"/>
      <c r="W185" s="7"/>
      <c r="X185" s="7"/>
      <c r="Y185" s="7"/>
      <c r="Z185" s="7"/>
    </row>
    <row r="186" spans="1:26" ht="12.75" customHeight="1">
      <c r="A186" s="1062"/>
      <c r="B186" s="1062"/>
      <c r="C186" s="73"/>
      <c r="D186" s="1062"/>
      <c r="E186" s="7"/>
      <c r="F186" s="7"/>
      <c r="G186" s="7"/>
      <c r="H186" s="7"/>
      <c r="I186" s="1062"/>
      <c r="J186" s="1062"/>
      <c r="K186" s="7"/>
      <c r="L186" s="7"/>
      <c r="M186" s="7"/>
      <c r="N186" s="7"/>
      <c r="O186" s="7"/>
      <c r="P186" s="7"/>
      <c r="Q186" s="7"/>
      <c r="R186" s="7"/>
      <c r="S186" s="7"/>
      <c r="T186" s="7"/>
      <c r="U186" s="7"/>
      <c r="V186" s="7"/>
      <c r="W186" s="7"/>
      <c r="X186" s="7"/>
      <c r="Y186" s="7"/>
      <c r="Z186" s="7"/>
    </row>
    <row r="187" spans="1:26" ht="12.75" customHeight="1">
      <c r="A187" s="1062"/>
      <c r="B187" s="1062"/>
      <c r="C187" s="73"/>
      <c r="D187" s="1062"/>
      <c r="E187" s="7"/>
      <c r="F187" s="7"/>
      <c r="G187" s="7"/>
      <c r="H187" s="7"/>
      <c r="I187" s="1062"/>
      <c r="J187" s="1062"/>
      <c r="K187" s="7"/>
      <c r="L187" s="7"/>
      <c r="M187" s="7"/>
      <c r="N187" s="7"/>
      <c r="O187" s="7"/>
      <c r="P187" s="7"/>
      <c r="Q187" s="7"/>
      <c r="R187" s="7"/>
      <c r="S187" s="7"/>
      <c r="T187" s="7"/>
      <c r="U187" s="7"/>
      <c r="V187" s="7"/>
      <c r="W187" s="7"/>
      <c r="X187" s="7"/>
      <c r="Y187" s="7"/>
      <c r="Z187" s="7"/>
    </row>
    <row r="188" spans="1:26" ht="12.75" customHeight="1">
      <c r="A188" s="1062"/>
      <c r="B188" s="1062"/>
      <c r="C188" s="73"/>
      <c r="D188" s="1062"/>
      <c r="E188" s="7"/>
      <c r="F188" s="7"/>
      <c r="G188" s="7"/>
      <c r="H188" s="7"/>
      <c r="I188" s="1062"/>
      <c r="J188" s="1062"/>
      <c r="K188" s="7"/>
      <c r="L188" s="7"/>
      <c r="M188" s="7"/>
      <c r="N188" s="7"/>
      <c r="O188" s="7"/>
      <c r="P188" s="7"/>
      <c r="Q188" s="7"/>
      <c r="R188" s="7"/>
      <c r="S188" s="7"/>
      <c r="T188" s="7"/>
      <c r="U188" s="7"/>
      <c r="V188" s="7"/>
      <c r="W188" s="7"/>
      <c r="X188" s="7"/>
      <c r="Y188" s="7"/>
      <c r="Z188" s="7"/>
    </row>
    <row r="189" spans="1:26" ht="12.75" customHeight="1">
      <c r="A189" s="1062"/>
      <c r="B189" s="1062"/>
      <c r="C189" s="73"/>
      <c r="D189" s="1062"/>
      <c r="E189" s="7"/>
      <c r="F189" s="7"/>
      <c r="G189" s="7"/>
      <c r="H189" s="7"/>
      <c r="I189" s="1062"/>
      <c r="J189" s="1062"/>
      <c r="K189" s="7"/>
      <c r="L189" s="7"/>
      <c r="M189" s="7"/>
      <c r="N189" s="7"/>
      <c r="O189" s="7"/>
      <c r="P189" s="7"/>
      <c r="Q189" s="7"/>
      <c r="R189" s="7"/>
      <c r="S189" s="7"/>
      <c r="T189" s="7"/>
      <c r="U189" s="7"/>
      <c r="V189" s="7"/>
      <c r="W189" s="7"/>
      <c r="X189" s="7"/>
      <c r="Y189" s="7"/>
      <c r="Z189" s="7"/>
    </row>
    <row r="190" spans="1:26" ht="12.75" customHeight="1">
      <c r="A190" s="1062"/>
      <c r="B190" s="1062"/>
      <c r="C190" s="73"/>
      <c r="D190" s="1062"/>
      <c r="E190" s="7"/>
      <c r="F190" s="7"/>
      <c r="G190" s="7"/>
      <c r="H190" s="7"/>
      <c r="I190" s="1062"/>
      <c r="J190" s="1062"/>
      <c r="K190" s="7"/>
      <c r="L190" s="7"/>
      <c r="M190" s="7"/>
      <c r="N190" s="7"/>
      <c r="O190" s="7"/>
      <c r="P190" s="7"/>
      <c r="Q190" s="7"/>
      <c r="R190" s="7"/>
      <c r="S190" s="7"/>
      <c r="T190" s="7"/>
      <c r="U190" s="7"/>
      <c r="V190" s="7"/>
      <c r="W190" s="7"/>
      <c r="X190" s="7"/>
      <c r="Y190" s="7"/>
      <c r="Z190" s="7"/>
    </row>
    <row r="191" spans="1:26" ht="12.75" customHeight="1">
      <c r="A191" s="1062"/>
      <c r="B191" s="1062"/>
      <c r="C191" s="73"/>
      <c r="D191" s="1062"/>
      <c r="E191" s="7"/>
      <c r="F191" s="7"/>
      <c r="G191" s="7"/>
      <c r="H191" s="7"/>
      <c r="I191" s="1062"/>
      <c r="J191" s="1062"/>
      <c r="K191" s="7"/>
      <c r="L191" s="7"/>
      <c r="M191" s="7"/>
      <c r="N191" s="7"/>
      <c r="O191" s="7"/>
      <c r="P191" s="7"/>
      <c r="Q191" s="7"/>
      <c r="R191" s="7"/>
      <c r="S191" s="7"/>
      <c r="T191" s="7"/>
      <c r="U191" s="7"/>
      <c r="V191" s="7"/>
      <c r="W191" s="7"/>
      <c r="X191" s="7"/>
      <c r="Y191" s="7"/>
      <c r="Z191" s="7"/>
    </row>
    <row r="192" spans="1:26" ht="12.75" customHeight="1">
      <c r="A192" s="1062"/>
      <c r="B192" s="1062"/>
      <c r="C192" s="73"/>
      <c r="D192" s="1062"/>
      <c r="E192" s="7"/>
      <c r="F192" s="7"/>
      <c r="G192" s="7"/>
      <c r="H192" s="7"/>
      <c r="I192" s="1062"/>
      <c r="J192" s="1062"/>
      <c r="K192" s="7"/>
      <c r="L192" s="7"/>
      <c r="M192" s="7"/>
      <c r="N192" s="7"/>
      <c r="O192" s="7"/>
      <c r="P192" s="7"/>
      <c r="Q192" s="7"/>
      <c r="R192" s="7"/>
      <c r="S192" s="7"/>
      <c r="T192" s="7"/>
      <c r="U192" s="7"/>
      <c r="V192" s="7"/>
      <c r="W192" s="7"/>
      <c r="X192" s="7"/>
      <c r="Y192" s="7"/>
      <c r="Z192" s="7"/>
    </row>
    <row r="193" spans="1:26" ht="12.75" customHeight="1">
      <c r="A193" s="1062"/>
      <c r="B193" s="1062"/>
      <c r="C193" s="73"/>
      <c r="D193" s="1062"/>
      <c r="E193" s="7"/>
      <c r="F193" s="7"/>
      <c r="G193" s="7"/>
      <c r="H193" s="7"/>
      <c r="I193" s="1062"/>
      <c r="J193" s="1062"/>
      <c r="K193" s="7"/>
      <c r="L193" s="7"/>
      <c r="M193" s="7"/>
      <c r="N193" s="7"/>
      <c r="O193" s="7"/>
      <c r="P193" s="7"/>
      <c r="Q193" s="7"/>
      <c r="R193" s="7"/>
      <c r="S193" s="7"/>
      <c r="T193" s="7"/>
      <c r="U193" s="7"/>
      <c r="V193" s="7"/>
      <c r="W193" s="7"/>
      <c r="X193" s="7"/>
      <c r="Y193" s="7"/>
      <c r="Z193" s="7"/>
    </row>
    <row r="194" spans="1:26" ht="12.75" customHeight="1">
      <c r="A194" s="1062"/>
      <c r="B194" s="1062"/>
      <c r="C194" s="73"/>
      <c r="D194" s="1062"/>
      <c r="E194" s="7"/>
      <c r="F194" s="7"/>
      <c r="G194" s="7"/>
      <c r="H194" s="7"/>
      <c r="I194" s="1062"/>
      <c r="J194" s="1062"/>
      <c r="K194" s="7"/>
      <c r="L194" s="7"/>
      <c r="M194" s="7"/>
      <c r="N194" s="7"/>
      <c r="O194" s="7"/>
      <c r="P194" s="7"/>
      <c r="Q194" s="7"/>
      <c r="R194" s="7"/>
      <c r="S194" s="7"/>
      <c r="T194" s="7"/>
      <c r="U194" s="7"/>
      <c r="V194" s="7"/>
      <c r="W194" s="7"/>
      <c r="X194" s="7"/>
      <c r="Y194" s="7"/>
      <c r="Z194" s="7"/>
    </row>
    <row r="195" spans="1:26" ht="12.75" customHeight="1">
      <c r="A195" s="1062"/>
      <c r="B195" s="1062"/>
      <c r="C195" s="73"/>
      <c r="D195" s="1062"/>
      <c r="E195" s="7"/>
      <c r="F195" s="7"/>
      <c r="G195" s="7"/>
      <c r="H195" s="7"/>
      <c r="I195" s="1062"/>
      <c r="J195" s="1062"/>
      <c r="K195" s="7"/>
      <c r="L195" s="7"/>
      <c r="M195" s="7"/>
      <c r="N195" s="7"/>
      <c r="O195" s="7"/>
      <c r="P195" s="7"/>
      <c r="Q195" s="7"/>
      <c r="R195" s="7"/>
      <c r="S195" s="7"/>
      <c r="T195" s="7"/>
      <c r="U195" s="7"/>
      <c r="V195" s="7"/>
      <c r="W195" s="7"/>
      <c r="X195" s="7"/>
      <c r="Y195" s="7"/>
      <c r="Z195" s="7"/>
    </row>
    <row r="196" spans="1:26" ht="12.75" customHeight="1">
      <c r="A196" s="1062"/>
      <c r="B196" s="1062"/>
      <c r="C196" s="73"/>
      <c r="D196" s="1062"/>
      <c r="E196" s="7"/>
      <c r="F196" s="7"/>
      <c r="G196" s="7"/>
      <c r="H196" s="7"/>
      <c r="I196" s="1062"/>
      <c r="J196" s="1062"/>
      <c r="K196" s="7"/>
      <c r="L196" s="7"/>
      <c r="M196" s="7"/>
      <c r="N196" s="7"/>
      <c r="O196" s="7"/>
      <c r="P196" s="7"/>
      <c r="Q196" s="7"/>
      <c r="R196" s="7"/>
      <c r="S196" s="7"/>
      <c r="T196" s="7"/>
      <c r="U196" s="7"/>
      <c r="V196" s="7"/>
      <c r="W196" s="7"/>
      <c r="X196" s="7"/>
      <c r="Y196" s="7"/>
      <c r="Z196" s="7"/>
    </row>
    <row r="197" spans="1:26" ht="12.75" customHeight="1">
      <c r="A197" s="1062"/>
      <c r="B197" s="1062"/>
      <c r="C197" s="73"/>
      <c r="D197" s="1062"/>
      <c r="E197" s="7"/>
      <c r="F197" s="7"/>
      <c r="G197" s="7"/>
      <c r="H197" s="7"/>
      <c r="I197" s="1062"/>
      <c r="J197" s="1062"/>
      <c r="K197" s="7"/>
      <c r="L197" s="7"/>
      <c r="M197" s="7"/>
      <c r="N197" s="7"/>
      <c r="O197" s="7"/>
      <c r="P197" s="7"/>
      <c r="Q197" s="7"/>
      <c r="R197" s="7"/>
      <c r="S197" s="7"/>
      <c r="T197" s="7"/>
      <c r="U197" s="7"/>
      <c r="V197" s="7"/>
      <c r="W197" s="7"/>
      <c r="X197" s="7"/>
      <c r="Y197" s="7"/>
      <c r="Z197" s="7"/>
    </row>
    <row r="198" spans="1:26" ht="12.75" customHeight="1">
      <c r="A198" s="1062"/>
      <c r="B198" s="1062"/>
      <c r="C198" s="73"/>
      <c r="D198" s="1062"/>
      <c r="E198" s="7"/>
      <c r="F198" s="7"/>
      <c r="G198" s="7"/>
      <c r="H198" s="7"/>
      <c r="I198" s="1062"/>
      <c r="J198" s="1062"/>
      <c r="K198" s="7"/>
      <c r="L198" s="7"/>
      <c r="M198" s="7"/>
      <c r="N198" s="7"/>
      <c r="O198" s="7"/>
      <c r="P198" s="7"/>
      <c r="Q198" s="7"/>
      <c r="R198" s="7"/>
      <c r="S198" s="7"/>
      <c r="T198" s="7"/>
      <c r="U198" s="7"/>
      <c r="V198" s="7"/>
      <c r="W198" s="7"/>
      <c r="X198" s="7"/>
      <c r="Y198" s="7"/>
      <c r="Z198" s="7"/>
    </row>
    <row r="199" spans="1:26" ht="12.75" customHeight="1">
      <c r="A199" s="1062"/>
      <c r="B199" s="1062"/>
      <c r="C199" s="73"/>
      <c r="D199" s="1062"/>
      <c r="E199" s="7"/>
      <c r="F199" s="7"/>
      <c r="G199" s="7"/>
      <c r="H199" s="7"/>
      <c r="I199" s="1062"/>
      <c r="J199" s="1062"/>
      <c r="K199" s="7"/>
      <c r="L199" s="7"/>
      <c r="M199" s="7"/>
      <c r="N199" s="7"/>
      <c r="O199" s="7"/>
      <c r="P199" s="7"/>
      <c r="Q199" s="7"/>
      <c r="R199" s="7"/>
      <c r="S199" s="7"/>
      <c r="T199" s="7"/>
      <c r="U199" s="7"/>
      <c r="V199" s="7"/>
      <c r="W199" s="7"/>
      <c r="X199" s="7"/>
      <c r="Y199" s="7"/>
      <c r="Z199" s="7"/>
    </row>
    <row r="200" spans="1:26" ht="12.75" customHeight="1">
      <c r="A200" s="1062"/>
      <c r="B200" s="1062"/>
      <c r="C200" s="73"/>
      <c r="D200" s="1062"/>
      <c r="E200" s="7"/>
      <c r="F200" s="7"/>
      <c r="G200" s="7"/>
      <c r="H200" s="7"/>
      <c r="I200" s="1062"/>
      <c r="J200" s="1062"/>
      <c r="K200" s="7"/>
      <c r="L200" s="7"/>
      <c r="M200" s="7"/>
      <c r="N200" s="7"/>
      <c r="O200" s="7"/>
      <c r="P200" s="7"/>
      <c r="Q200" s="7"/>
      <c r="R200" s="7"/>
      <c r="S200" s="7"/>
      <c r="T200" s="7"/>
      <c r="U200" s="7"/>
      <c r="V200" s="7"/>
      <c r="W200" s="7"/>
      <c r="X200" s="7"/>
      <c r="Y200" s="7"/>
      <c r="Z200" s="7"/>
    </row>
    <row r="201" spans="1:26" ht="12.75" customHeight="1">
      <c r="A201" s="1062"/>
      <c r="B201" s="1062"/>
      <c r="C201" s="73"/>
      <c r="D201" s="1062"/>
      <c r="E201" s="7"/>
      <c r="F201" s="7"/>
      <c r="G201" s="7"/>
      <c r="H201" s="7"/>
      <c r="I201" s="1062"/>
      <c r="J201" s="1062"/>
      <c r="K201" s="7"/>
      <c r="L201" s="7"/>
      <c r="M201" s="7"/>
      <c r="N201" s="7"/>
      <c r="O201" s="7"/>
      <c r="P201" s="7"/>
      <c r="Q201" s="7"/>
      <c r="R201" s="7"/>
      <c r="S201" s="7"/>
      <c r="T201" s="7"/>
      <c r="U201" s="7"/>
      <c r="V201" s="7"/>
      <c r="W201" s="7"/>
      <c r="X201" s="7"/>
      <c r="Y201" s="7"/>
      <c r="Z201" s="7"/>
    </row>
    <row r="202" spans="1:26" ht="12.75" customHeight="1">
      <c r="A202" s="1062"/>
      <c r="B202" s="1062"/>
      <c r="C202" s="73"/>
      <c r="D202" s="1062"/>
      <c r="E202" s="7"/>
      <c r="F202" s="7"/>
      <c r="G202" s="7"/>
      <c r="H202" s="7"/>
      <c r="I202" s="1062"/>
      <c r="J202" s="1062"/>
      <c r="K202" s="7"/>
      <c r="L202" s="7"/>
      <c r="M202" s="7"/>
      <c r="N202" s="7"/>
      <c r="O202" s="7"/>
      <c r="P202" s="7"/>
      <c r="Q202" s="7"/>
      <c r="R202" s="7"/>
      <c r="S202" s="7"/>
      <c r="T202" s="7"/>
      <c r="U202" s="7"/>
      <c r="V202" s="7"/>
      <c r="W202" s="7"/>
      <c r="X202" s="7"/>
      <c r="Y202" s="7"/>
      <c r="Z202" s="7"/>
    </row>
    <row r="203" spans="1:26" ht="12.75" customHeight="1">
      <c r="A203" s="1062"/>
      <c r="B203" s="1062"/>
      <c r="C203" s="73"/>
      <c r="D203" s="1062"/>
      <c r="E203" s="7"/>
      <c r="F203" s="7"/>
      <c r="G203" s="7"/>
      <c r="H203" s="7"/>
      <c r="I203" s="1062"/>
      <c r="J203" s="1062"/>
      <c r="K203" s="7"/>
      <c r="L203" s="7"/>
      <c r="M203" s="7"/>
      <c r="N203" s="7"/>
      <c r="O203" s="7"/>
      <c r="P203" s="7"/>
      <c r="Q203" s="7"/>
      <c r="R203" s="7"/>
      <c r="S203" s="7"/>
      <c r="T203" s="7"/>
      <c r="U203" s="7"/>
      <c r="V203" s="7"/>
      <c r="W203" s="7"/>
      <c r="X203" s="7"/>
      <c r="Y203" s="7"/>
      <c r="Z203" s="7"/>
    </row>
    <row r="204" spans="1:26" ht="12.75" customHeight="1">
      <c r="A204" s="1062"/>
      <c r="B204" s="1062"/>
      <c r="C204" s="73"/>
      <c r="D204" s="1062"/>
      <c r="E204" s="7"/>
      <c r="F204" s="7"/>
      <c r="G204" s="7"/>
      <c r="H204" s="7"/>
      <c r="I204" s="1062"/>
      <c r="J204" s="1062"/>
      <c r="K204" s="7"/>
      <c r="L204" s="7"/>
      <c r="M204" s="7"/>
      <c r="N204" s="7"/>
      <c r="O204" s="7"/>
      <c r="P204" s="7"/>
      <c r="Q204" s="7"/>
      <c r="R204" s="7"/>
      <c r="S204" s="7"/>
      <c r="T204" s="7"/>
      <c r="U204" s="7"/>
      <c r="V204" s="7"/>
      <c r="W204" s="7"/>
      <c r="X204" s="7"/>
      <c r="Y204" s="7"/>
      <c r="Z204" s="7"/>
    </row>
    <row r="205" spans="1:26" ht="12.75" customHeight="1">
      <c r="A205" s="1062"/>
      <c r="B205" s="1062"/>
      <c r="C205" s="73"/>
      <c r="D205" s="1062"/>
      <c r="E205" s="7"/>
      <c r="F205" s="7"/>
      <c r="G205" s="7"/>
      <c r="H205" s="7"/>
      <c r="I205" s="1062"/>
      <c r="J205" s="1062"/>
      <c r="K205" s="7"/>
      <c r="L205" s="7"/>
      <c r="M205" s="7"/>
      <c r="N205" s="7"/>
      <c r="O205" s="7"/>
      <c r="P205" s="7"/>
      <c r="Q205" s="7"/>
      <c r="R205" s="7"/>
      <c r="S205" s="7"/>
      <c r="T205" s="7"/>
      <c r="U205" s="7"/>
      <c r="V205" s="7"/>
      <c r="W205" s="7"/>
      <c r="X205" s="7"/>
      <c r="Y205" s="7"/>
      <c r="Z205" s="7"/>
    </row>
    <row r="206" spans="1:26" ht="12.75" customHeight="1">
      <c r="A206" s="1062"/>
      <c r="B206" s="1062"/>
      <c r="C206" s="73"/>
      <c r="D206" s="1062"/>
      <c r="E206" s="7"/>
      <c r="F206" s="7"/>
      <c r="G206" s="7"/>
      <c r="H206" s="7"/>
      <c r="I206" s="1062"/>
      <c r="J206" s="1062"/>
      <c r="K206" s="7"/>
      <c r="L206" s="7"/>
      <c r="M206" s="7"/>
      <c r="N206" s="7"/>
      <c r="O206" s="7"/>
      <c r="P206" s="7"/>
      <c r="Q206" s="7"/>
      <c r="R206" s="7"/>
      <c r="S206" s="7"/>
      <c r="T206" s="7"/>
      <c r="U206" s="7"/>
      <c r="V206" s="7"/>
      <c r="W206" s="7"/>
      <c r="X206" s="7"/>
      <c r="Y206" s="7"/>
      <c r="Z206" s="7"/>
    </row>
    <row r="207" spans="1:26" ht="12.75" customHeight="1">
      <c r="A207" s="1062"/>
      <c r="B207" s="1062"/>
      <c r="C207" s="73"/>
      <c r="D207" s="1062"/>
      <c r="E207" s="7"/>
      <c r="F207" s="7"/>
      <c r="G207" s="7"/>
      <c r="H207" s="7"/>
      <c r="I207" s="1062"/>
      <c r="J207" s="1062"/>
      <c r="K207" s="7"/>
      <c r="L207" s="7"/>
      <c r="M207" s="7"/>
      <c r="N207" s="7"/>
      <c r="O207" s="7"/>
      <c r="P207" s="7"/>
      <c r="Q207" s="7"/>
      <c r="R207" s="7"/>
      <c r="S207" s="7"/>
      <c r="T207" s="7"/>
      <c r="U207" s="7"/>
      <c r="V207" s="7"/>
      <c r="W207" s="7"/>
      <c r="X207" s="7"/>
      <c r="Y207" s="7"/>
      <c r="Z207" s="7"/>
    </row>
    <row r="208" spans="1:26" ht="12.75" customHeight="1">
      <c r="A208" s="1062"/>
      <c r="B208" s="1062"/>
      <c r="C208" s="73"/>
      <c r="D208" s="1062"/>
      <c r="E208" s="7"/>
      <c r="F208" s="7"/>
      <c r="G208" s="7"/>
      <c r="H208" s="7"/>
      <c r="I208" s="1062"/>
      <c r="J208" s="1062"/>
      <c r="K208" s="7"/>
      <c r="L208" s="7"/>
      <c r="M208" s="7"/>
      <c r="N208" s="7"/>
      <c r="O208" s="7"/>
      <c r="P208" s="7"/>
      <c r="Q208" s="7"/>
      <c r="R208" s="7"/>
      <c r="S208" s="7"/>
      <c r="T208" s="7"/>
      <c r="U208" s="7"/>
      <c r="V208" s="7"/>
      <c r="W208" s="7"/>
      <c r="X208" s="7"/>
      <c r="Y208" s="7"/>
      <c r="Z208" s="7"/>
    </row>
    <row r="209" spans="1:26" ht="12.75" customHeight="1">
      <c r="A209" s="1062"/>
      <c r="B209" s="1062"/>
      <c r="C209" s="73"/>
      <c r="D209" s="1062"/>
      <c r="E209" s="7"/>
      <c r="F209" s="7"/>
      <c r="G209" s="7"/>
      <c r="H209" s="7"/>
      <c r="I209" s="1062"/>
      <c r="J209" s="1062"/>
      <c r="K209" s="7"/>
      <c r="L209" s="7"/>
      <c r="M209" s="7"/>
      <c r="N209" s="7"/>
      <c r="O209" s="7"/>
      <c r="P209" s="7"/>
      <c r="Q209" s="7"/>
      <c r="R209" s="7"/>
      <c r="S209" s="7"/>
      <c r="T209" s="7"/>
      <c r="U209" s="7"/>
      <c r="V209" s="7"/>
      <c r="W209" s="7"/>
      <c r="X209" s="7"/>
      <c r="Y209" s="7"/>
      <c r="Z209" s="7"/>
    </row>
    <row r="210" spans="1:26" ht="12.75" customHeight="1">
      <c r="A210" s="1062"/>
      <c r="B210" s="1062"/>
      <c r="C210" s="73"/>
      <c r="D210" s="1062"/>
      <c r="E210" s="7"/>
      <c r="F210" s="7"/>
      <c r="G210" s="7"/>
      <c r="H210" s="7"/>
      <c r="I210" s="1062"/>
      <c r="J210" s="1062"/>
      <c r="K210" s="7"/>
      <c r="L210" s="7"/>
      <c r="M210" s="7"/>
      <c r="N210" s="7"/>
      <c r="O210" s="7"/>
      <c r="P210" s="7"/>
      <c r="Q210" s="7"/>
      <c r="R210" s="7"/>
      <c r="S210" s="7"/>
      <c r="T210" s="7"/>
      <c r="U210" s="7"/>
      <c r="V210" s="7"/>
      <c r="W210" s="7"/>
      <c r="X210" s="7"/>
      <c r="Y210" s="7"/>
      <c r="Z210" s="7"/>
    </row>
    <row r="211" spans="1:26" ht="12.75" customHeight="1">
      <c r="A211" s="1062"/>
      <c r="B211" s="1062"/>
      <c r="C211" s="73"/>
      <c r="D211" s="1062"/>
      <c r="E211" s="7"/>
      <c r="F211" s="7"/>
      <c r="G211" s="7"/>
      <c r="H211" s="7"/>
      <c r="I211" s="1062"/>
      <c r="J211" s="1062"/>
      <c r="K211" s="7"/>
      <c r="L211" s="7"/>
      <c r="M211" s="7"/>
      <c r="N211" s="7"/>
      <c r="O211" s="7"/>
      <c r="P211" s="7"/>
      <c r="Q211" s="7"/>
      <c r="R211" s="7"/>
      <c r="S211" s="7"/>
      <c r="T211" s="7"/>
      <c r="U211" s="7"/>
      <c r="V211" s="7"/>
      <c r="W211" s="7"/>
      <c r="X211" s="7"/>
      <c r="Y211" s="7"/>
      <c r="Z211" s="7"/>
    </row>
    <row r="212" spans="1:26" ht="12.75" customHeight="1">
      <c r="A212" s="1062"/>
      <c r="B212" s="1062"/>
      <c r="C212" s="73"/>
      <c r="D212" s="1062"/>
      <c r="E212" s="7"/>
      <c r="F212" s="7"/>
      <c r="G212" s="7"/>
      <c r="H212" s="7"/>
      <c r="I212" s="1062"/>
      <c r="J212" s="1062"/>
      <c r="K212" s="7"/>
      <c r="L212" s="7"/>
      <c r="M212" s="7"/>
      <c r="N212" s="7"/>
      <c r="O212" s="7"/>
      <c r="P212" s="7"/>
      <c r="Q212" s="7"/>
      <c r="R212" s="7"/>
      <c r="S212" s="7"/>
      <c r="T212" s="7"/>
      <c r="U212" s="7"/>
      <c r="V212" s="7"/>
      <c r="W212" s="7"/>
      <c r="X212" s="7"/>
      <c r="Y212" s="7"/>
      <c r="Z212" s="7"/>
    </row>
    <row r="213" spans="1:26" ht="12.75" customHeight="1">
      <c r="A213" s="1062"/>
      <c r="B213" s="1062"/>
      <c r="C213" s="73"/>
      <c r="D213" s="1062"/>
      <c r="E213" s="7"/>
      <c r="F213" s="7"/>
      <c r="G213" s="7"/>
      <c r="H213" s="7"/>
      <c r="I213" s="1062"/>
      <c r="J213" s="1062"/>
      <c r="K213" s="7"/>
      <c r="L213" s="7"/>
      <c r="M213" s="7"/>
      <c r="N213" s="7"/>
      <c r="O213" s="7"/>
      <c r="P213" s="7"/>
      <c r="Q213" s="7"/>
      <c r="R213" s="7"/>
      <c r="S213" s="7"/>
      <c r="T213" s="7"/>
      <c r="U213" s="7"/>
      <c r="V213" s="7"/>
      <c r="W213" s="7"/>
      <c r="X213" s="7"/>
      <c r="Y213" s="7"/>
      <c r="Z213" s="7"/>
    </row>
    <row r="214" spans="1:26" ht="12.75" customHeight="1">
      <c r="A214" s="1062"/>
      <c r="B214" s="1062"/>
      <c r="C214" s="73"/>
      <c r="D214" s="1062"/>
      <c r="E214" s="7"/>
      <c r="F214" s="7"/>
      <c r="G214" s="7"/>
      <c r="H214" s="7"/>
      <c r="I214" s="1062"/>
      <c r="J214" s="1062"/>
      <c r="K214" s="7"/>
      <c r="L214" s="7"/>
      <c r="M214" s="7"/>
      <c r="N214" s="7"/>
      <c r="O214" s="7"/>
      <c r="P214" s="7"/>
      <c r="Q214" s="7"/>
      <c r="R214" s="7"/>
      <c r="S214" s="7"/>
      <c r="T214" s="7"/>
      <c r="U214" s="7"/>
      <c r="V214" s="7"/>
      <c r="W214" s="7"/>
      <c r="X214" s="7"/>
      <c r="Y214" s="7"/>
      <c r="Z214" s="7"/>
    </row>
    <row r="215" spans="1:26" ht="12.75" customHeight="1">
      <c r="A215" s="1062"/>
      <c r="B215" s="1062"/>
      <c r="C215" s="73"/>
      <c r="D215" s="1062"/>
      <c r="E215" s="7"/>
      <c r="F215" s="7"/>
      <c r="G215" s="7"/>
      <c r="H215" s="7"/>
      <c r="I215" s="1062"/>
      <c r="J215" s="1062"/>
      <c r="K215" s="7"/>
      <c r="L215" s="7"/>
      <c r="M215" s="7"/>
      <c r="N215" s="7"/>
      <c r="O215" s="7"/>
      <c r="P215" s="7"/>
      <c r="Q215" s="7"/>
      <c r="R215" s="7"/>
      <c r="S215" s="7"/>
      <c r="T215" s="7"/>
      <c r="U215" s="7"/>
      <c r="V215" s="7"/>
      <c r="W215" s="7"/>
      <c r="X215" s="7"/>
      <c r="Y215" s="7"/>
      <c r="Z215" s="7"/>
    </row>
    <row r="216" spans="1:26" ht="12.75" customHeight="1">
      <c r="A216" s="1062"/>
      <c r="B216" s="1062"/>
      <c r="C216" s="73"/>
      <c r="D216" s="1062"/>
      <c r="E216" s="7"/>
      <c r="F216" s="7"/>
      <c r="G216" s="7"/>
      <c r="H216" s="7"/>
      <c r="I216" s="1062"/>
      <c r="J216" s="1062"/>
      <c r="K216" s="7"/>
      <c r="L216" s="7"/>
      <c r="M216" s="7"/>
      <c r="N216" s="7"/>
      <c r="O216" s="7"/>
      <c r="P216" s="7"/>
      <c r="Q216" s="7"/>
      <c r="R216" s="7"/>
      <c r="S216" s="7"/>
      <c r="T216" s="7"/>
      <c r="U216" s="7"/>
      <c r="V216" s="7"/>
      <c r="W216" s="7"/>
      <c r="X216" s="7"/>
      <c r="Y216" s="7"/>
      <c r="Z216" s="7"/>
    </row>
    <row r="217" spans="1:26" ht="12.75" customHeight="1">
      <c r="A217" s="1062"/>
      <c r="B217" s="1062"/>
      <c r="C217" s="73"/>
      <c r="D217" s="1062"/>
      <c r="E217" s="7"/>
      <c r="F217" s="7"/>
      <c r="G217" s="7"/>
      <c r="H217" s="7"/>
      <c r="I217" s="1062"/>
      <c r="J217" s="1062"/>
      <c r="K217" s="7"/>
      <c r="L217" s="7"/>
      <c r="M217" s="7"/>
      <c r="N217" s="7"/>
      <c r="O217" s="7"/>
      <c r="P217" s="7"/>
      <c r="Q217" s="7"/>
      <c r="R217" s="7"/>
      <c r="S217" s="7"/>
      <c r="T217" s="7"/>
      <c r="U217" s="7"/>
      <c r="V217" s="7"/>
      <c r="W217" s="7"/>
      <c r="X217" s="7"/>
      <c r="Y217" s="7"/>
      <c r="Z217" s="7"/>
    </row>
    <row r="218" spans="1:26" ht="12.75" customHeight="1">
      <c r="A218" s="1062"/>
      <c r="B218" s="1062"/>
      <c r="C218" s="73"/>
      <c r="D218" s="1062"/>
      <c r="E218" s="7"/>
      <c r="F218" s="7"/>
      <c r="G218" s="7"/>
      <c r="H218" s="7"/>
      <c r="I218" s="1062"/>
      <c r="J218" s="1062"/>
      <c r="K218" s="7"/>
      <c r="L218" s="7"/>
      <c r="M218" s="7"/>
      <c r="N218" s="7"/>
      <c r="O218" s="7"/>
      <c r="P218" s="7"/>
      <c r="Q218" s="7"/>
      <c r="R218" s="7"/>
      <c r="S218" s="7"/>
      <c r="T218" s="7"/>
      <c r="U218" s="7"/>
      <c r="V218" s="7"/>
      <c r="W218" s="7"/>
      <c r="X218" s="7"/>
      <c r="Y218" s="7"/>
      <c r="Z218" s="7"/>
    </row>
    <row r="219" spans="1:26" ht="12.75" customHeight="1">
      <c r="A219" s="1062"/>
      <c r="B219" s="1062"/>
      <c r="C219" s="73"/>
      <c r="D219" s="1062"/>
      <c r="E219" s="7"/>
      <c r="F219" s="7"/>
      <c r="G219" s="7"/>
      <c r="H219" s="7"/>
      <c r="I219" s="1062"/>
      <c r="J219" s="1062"/>
      <c r="K219" s="7"/>
      <c r="L219" s="7"/>
      <c r="M219" s="7"/>
      <c r="N219" s="7"/>
      <c r="O219" s="7"/>
      <c r="P219" s="7"/>
      <c r="Q219" s="7"/>
      <c r="R219" s="7"/>
      <c r="S219" s="7"/>
      <c r="T219" s="7"/>
      <c r="U219" s="7"/>
      <c r="V219" s="7"/>
      <c r="W219" s="7"/>
      <c r="X219" s="7"/>
      <c r="Y219" s="7"/>
      <c r="Z219" s="7"/>
    </row>
    <row r="220" spans="1:26" ht="12.75" customHeight="1">
      <c r="A220" s="1062"/>
      <c r="B220" s="1062"/>
      <c r="C220" s="73"/>
      <c r="D220" s="1062"/>
      <c r="E220" s="7"/>
      <c r="F220" s="7"/>
      <c r="G220" s="7"/>
      <c r="H220" s="7"/>
      <c r="I220" s="1062"/>
      <c r="J220" s="1062"/>
      <c r="K220" s="7"/>
      <c r="L220" s="7"/>
      <c r="M220" s="7"/>
      <c r="N220" s="7"/>
      <c r="O220" s="7"/>
      <c r="P220" s="7"/>
      <c r="Q220" s="7"/>
      <c r="R220" s="7"/>
      <c r="S220" s="7"/>
      <c r="T220" s="7"/>
      <c r="U220" s="7"/>
      <c r="V220" s="7"/>
      <c r="W220" s="7"/>
      <c r="X220" s="7"/>
      <c r="Y220" s="7"/>
      <c r="Z220" s="7"/>
    </row>
    <row r="221" spans="1:26" ht="12.75" customHeight="1">
      <c r="A221" s="1062"/>
      <c r="B221" s="1062"/>
      <c r="C221" s="73"/>
      <c r="D221" s="1062"/>
      <c r="E221" s="7"/>
      <c r="F221" s="7"/>
      <c r="G221" s="7"/>
      <c r="H221" s="7"/>
      <c r="I221" s="1062"/>
      <c r="J221" s="1062"/>
      <c r="K221" s="7"/>
      <c r="L221" s="7"/>
      <c r="M221" s="7"/>
      <c r="N221" s="7"/>
      <c r="O221" s="7"/>
      <c r="P221" s="7"/>
      <c r="Q221" s="7"/>
      <c r="R221" s="7"/>
      <c r="S221" s="7"/>
      <c r="T221" s="7"/>
      <c r="U221" s="7"/>
      <c r="V221" s="7"/>
      <c r="W221" s="7"/>
      <c r="X221" s="7"/>
      <c r="Y221" s="7"/>
      <c r="Z221" s="7"/>
    </row>
    <row r="222" spans="1:26" ht="12.75" customHeight="1">
      <c r="A222" s="1062"/>
      <c r="B222" s="1062"/>
      <c r="C222" s="73"/>
      <c r="D222" s="1062"/>
      <c r="E222" s="7"/>
      <c r="F222" s="7"/>
      <c r="G222" s="7"/>
      <c r="H222" s="7"/>
      <c r="I222" s="1062"/>
      <c r="J222" s="1062"/>
      <c r="K222" s="7"/>
      <c r="L222" s="7"/>
      <c r="M222" s="7"/>
      <c r="N222" s="7"/>
      <c r="O222" s="7"/>
      <c r="P222" s="7"/>
      <c r="Q222" s="7"/>
      <c r="R222" s="7"/>
      <c r="S222" s="7"/>
      <c r="T222" s="7"/>
      <c r="U222" s="7"/>
      <c r="V222" s="7"/>
      <c r="W222" s="7"/>
      <c r="X222" s="7"/>
      <c r="Y222" s="7"/>
      <c r="Z222" s="7"/>
    </row>
    <row r="223" spans="1:26" ht="12.75" customHeight="1">
      <c r="A223" s="1062"/>
      <c r="B223" s="1062"/>
      <c r="C223" s="73"/>
      <c r="D223" s="1062"/>
      <c r="E223" s="7"/>
      <c r="F223" s="7"/>
      <c r="G223" s="7"/>
      <c r="H223" s="7"/>
      <c r="I223" s="1062"/>
      <c r="J223" s="1062"/>
      <c r="K223" s="7"/>
      <c r="L223" s="7"/>
      <c r="M223" s="7"/>
      <c r="N223" s="7"/>
      <c r="O223" s="7"/>
      <c r="P223" s="7"/>
      <c r="Q223" s="7"/>
      <c r="R223" s="7"/>
      <c r="S223" s="7"/>
      <c r="T223" s="7"/>
      <c r="U223" s="7"/>
      <c r="V223" s="7"/>
      <c r="W223" s="7"/>
      <c r="X223" s="7"/>
      <c r="Y223" s="7"/>
      <c r="Z223" s="7"/>
    </row>
    <row r="224" spans="1:26" ht="12.75" customHeight="1">
      <c r="A224" s="1062"/>
      <c r="B224" s="1062"/>
      <c r="C224" s="73"/>
      <c r="D224" s="1062"/>
      <c r="E224" s="7"/>
      <c r="F224" s="7"/>
      <c r="G224" s="7"/>
      <c r="H224" s="7"/>
      <c r="I224" s="1062"/>
      <c r="J224" s="1062"/>
      <c r="K224" s="7"/>
      <c r="L224" s="7"/>
      <c r="M224" s="7"/>
      <c r="N224" s="7"/>
      <c r="O224" s="7"/>
      <c r="P224" s="7"/>
      <c r="Q224" s="7"/>
      <c r="R224" s="7"/>
      <c r="S224" s="7"/>
      <c r="T224" s="7"/>
      <c r="U224" s="7"/>
      <c r="V224" s="7"/>
      <c r="W224" s="7"/>
      <c r="X224" s="7"/>
      <c r="Y224" s="7"/>
      <c r="Z224" s="7"/>
    </row>
    <row r="225" spans="1:26" ht="12.75" customHeight="1">
      <c r="A225" s="1062"/>
      <c r="B225" s="1062"/>
      <c r="C225" s="73"/>
      <c r="D225" s="1062"/>
      <c r="E225" s="7"/>
      <c r="F225" s="7"/>
      <c r="G225" s="7"/>
      <c r="H225" s="7"/>
      <c r="I225" s="1062"/>
      <c r="J225" s="1062"/>
      <c r="K225" s="7"/>
      <c r="L225" s="7"/>
      <c r="M225" s="7"/>
      <c r="N225" s="7"/>
      <c r="O225" s="7"/>
      <c r="P225" s="7"/>
      <c r="Q225" s="7"/>
      <c r="R225" s="7"/>
      <c r="S225" s="7"/>
      <c r="T225" s="7"/>
      <c r="U225" s="7"/>
      <c r="V225" s="7"/>
      <c r="W225" s="7"/>
      <c r="X225" s="7"/>
      <c r="Y225" s="7"/>
      <c r="Z225" s="7"/>
    </row>
    <row r="226" spans="1:26" ht="12.75" customHeight="1">
      <c r="A226" s="1062"/>
      <c r="B226" s="1062"/>
      <c r="C226" s="73"/>
      <c r="D226" s="1062"/>
      <c r="E226" s="7"/>
      <c r="F226" s="7"/>
      <c r="G226" s="7"/>
      <c r="H226" s="7"/>
      <c r="I226" s="1062"/>
      <c r="J226" s="1062"/>
      <c r="K226" s="7"/>
      <c r="L226" s="7"/>
      <c r="M226" s="7"/>
      <c r="N226" s="7"/>
      <c r="O226" s="7"/>
      <c r="P226" s="7"/>
      <c r="Q226" s="7"/>
      <c r="R226" s="7"/>
      <c r="S226" s="7"/>
      <c r="T226" s="7"/>
      <c r="U226" s="7"/>
      <c r="V226" s="7"/>
      <c r="W226" s="7"/>
      <c r="X226" s="7"/>
      <c r="Y226" s="7"/>
      <c r="Z226" s="7"/>
    </row>
    <row r="227" spans="1:26" ht="12.75" customHeight="1">
      <c r="A227" s="1062"/>
      <c r="B227" s="1062"/>
      <c r="C227" s="73"/>
      <c r="D227" s="1062"/>
      <c r="E227" s="7"/>
      <c r="F227" s="7"/>
      <c r="G227" s="7"/>
      <c r="H227" s="7"/>
      <c r="I227" s="1062"/>
      <c r="J227" s="1062"/>
      <c r="K227" s="7"/>
      <c r="L227" s="7"/>
      <c r="M227" s="7"/>
      <c r="N227" s="7"/>
      <c r="O227" s="7"/>
      <c r="P227" s="7"/>
      <c r="Q227" s="7"/>
      <c r="R227" s="7"/>
      <c r="S227" s="7"/>
      <c r="T227" s="7"/>
      <c r="U227" s="7"/>
      <c r="V227" s="7"/>
      <c r="W227" s="7"/>
      <c r="X227" s="7"/>
      <c r="Y227" s="7"/>
      <c r="Z227" s="7"/>
    </row>
    <row r="228" spans="1:26" ht="12.75" customHeight="1">
      <c r="A228" s="1062"/>
      <c r="B228" s="1062"/>
      <c r="C228" s="73"/>
      <c r="D228" s="1062"/>
      <c r="E228" s="7"/>
      <c r="F228" s="7"/>
      <c r="G228" s="7"/>
      <c r="H228" s="7"/>
      <c r="I228" s="1062"/>
      <c r="J228" s="1062"/>
      <c r="K228" s="7"/>
      <c r="L228" s="7"/>
      <c r="M228" s="7"/>
      <c r="N228" s="7"/>
      <c r="O228" s="7"/>
      <c r="P228" s="7"/>
      <c r="Q228" s="7"/>
      <c r="R228" s="7"/>
      <c r="S228" s="7"/>
      <c r="T228" s="7"/>
      <c r="U228" s="7"/>
      <c r="V228" s="7"/>
      <c r="W228" s="7"/>
      <c r="X228" s="7"/>
      <c r="Y228" s="7"/>
      <c r="Z228" s="7"/>
    </row>
    <row r="229" spans="1:26" ht="12.75" customHeight="1">
      <c r="A229" s="1062"/>
      <c r="B229" s="1062"/>
      <c r="C229" s="73"/>
      <c r="D229" s="1062"/>
      <c r="E229" s="7"/>
      <c r="F229" s="7"/>
      <c r="G229" s="7"/>
      <c r="H229" s="7"/>
      <c r="I229" s="1062"/>
      <c r="J229" s="1062"/>
      <c r="K229" s="7"/>
      <c r="L229" s="7"/>
      <c r="M229" s="7"/>
      <c r="N229" s="7"/>
      <c r="O229" s="7"/>
      <c r="P229" s="7"/>
      <c r="Q229" s="7"/>
      <c r="R229" s="7"/>
      <c r="S229" s="7"/>
      <c r="T229" s="7"/>
      <c r="U229" s="7"/>
      <c r="V229" s="7"/>
      <c r="W229" s="7"/>
      <c r="X229" s="7"/>
      <c r="Y229" s="7"/>
      <c r="Z229" s="7"/>
    </row>
    <row r="230" spans="1:26" ht="12.75" customHeight="1">
      <c r="A230" s="1062"/>
      <c r="B230" s="1062"/>
      <c r="C230" s="73"/>
      <c r="D230" s="1062"/>
      <c r="E230" s="7"/>
      <c r="F230" s="7"/>
      <c r="G230" s="7"/>
      <c r="H230" s="7"/>
      <c r="I230" s="1062"/>
      <c r="J230" s="1062"/>
      <c r="K230" s="7"/>
      <c r="L230" s="7"/>
      <c r="M230" s="7"/>
      <c r="N230" s="7"/>
      <c r="O230" s="7"/>
      <c r="P230" s="7"/>
      <c r="Q230" s="7"/>
      <c r="R230" s="7"/>
      <c r="S230" s="7"/>
      <c r="T230" s="7"/>
      <c r="U230" s="7"/>
      <c r="V230" s="7"/>
      <c r="W230" s="7"/>
      <c r="X230" s="7"/>
      <c r="Y230" s="7"/>
      <c r="Z230" s="7"/>
    </row>
    <row r="231" spans="1:26" ht="12.75" customHeight="1">
      <c r="A231" s="1062"/>
      <c r="B231" s="1062"/>
      <c r="C231" s="73"/>
      <c r="D231" s="1062"/>
      <c r="E231" s="7"/>
      <c r="F231" s="7"/>
      <c r="G231" s="7"/>
      <c r="H231" s="7"/>
      <c r="I231" s="1062"/>
      <c r="J231" s="1062"/>
      <c r="K231" s="7"/>
      <c r="L231" s="7"/>
      <c r="M231" s="7"/>
      <c r="N231" s="7"/>
      <c r="O231" s="7"/>
      <c r="P231" s="7"/>
      <c r="Q231" s="7"/>
      <c r="R231" s="7"/>
      <c r="S231" s="7"/>
      <c r="T231" s="7"/>
      <c r="U231" s="7"/>
      <c r="V231" s="7"/>
      <c r="W231" s="7"/>
      <c r="X231" s="7"/>
      <c r="Y231" s="7"/>
      <c r="Z231" s="7"/>
    </row>
    <row r="232" spans="1:26" ht="12.75" customHeight="1">
      <c r="A232" s="1062"/>
      <c r="B232" s="1062"/>
      <c r="C232" s="73"/>
      <c r="D232" s="1062"/>
      <c r="E232" s="7"/>
      <c r="F232" s="7"/>
      <c r="G232" s="7"/>
      <c r="H232" s="7"/>
      <c r="I232" s="1062"/>
      <c r="J232" s="1062"/>
      <c r="K232" s="7"/>
      <c r="L232" s="7"/>
      <c r="M232" s="7"/>
      <c r="N232" s="7"/>
      <c r="O232" s="7"/>
      <c r="P232" s="7"/>
      <c r="Q232" s="7"/>
      <c r="R232" s="7"/>
      <c r="S232" s="7"/>
      <c r="T232" s="7"/>
      <c r="U232" s="7"/>
      <c r="V232" s="7"/>
      <c r="W232" s="7"/>
      <c r="X232" s="7"/>
      <c r="Y232" s="7"/>
      <c r="Z232" s="7"/>
    </row>
    <row r="233" spans="1:26" ht="12.75" customHeight="1">
      <c r="A233" s="1062"/>
      <c r="B233" s="1062"/>
      <c r="C233" s="73"/>
      <c r="D233" s="1062"/>
      <c r="E233" s="7"/>
      <c r="F233" s="7"/>
      <c r="G233" s="7"/>
      <c r="H233" s="7"/>
      <c r="I233" s="1062"/>
      <c r="J233" s="1062"/>
      <c r="K233" s="7"/>
      <c r="L233" s="7"/>
      <c r="M233" s="7"/>
      <c r="N233" s="7"/>
      <c r="O233" s="7"/>
      <c r="P233" s="7"/>
      <c r="Q233" s="7"/>
      <c r="R233" s="7"/>
      <c r="S233" s="7"/>
      <c r="T233" s="7"/>
      <c r="U233" s="7"/>
      <c r="V233" s="7"/>
      <c r="W233" s="7"/>
      <c r="X233" s="7"/>
      <c r="Y233" s="7"/>
      <c r="Z233" s="7"/>
    </row>
    <row r="234" spans="1:26" ht="12.75" customHeight="1">
      <c r="A234" s="1062"/>
      <c r="B234" s="1062"/>
      <c r="C234" s="73"/>
      <c r="D234" s="1062"/>
      <c r="E234" s="7"/>
      <c r="F234" s="7"/>
      <c r="G234" s="7"/>
      <c r="H234" s="7"/>
      <c r="I234" s="1062"/>
      <c r="J234" s="1062"/>
      <c r="K234" s="7"/>
      <c r="L234" s="7"/>
      <c r="M234" s="7"/>
      <c r="N234" s="7"/>
      <c r="O234" s="7"/>
      <c r="P234" s="7"/>
      <c r="Q234" s="7"/>
      <c r="R234" s="7"/>
      <c r="S234" s="7"/>
      <c r="T234" s="7"/>
      <c r="U234" s="7"/>
      <c r="V234" s="7"/>
      <c r="W234" s="7"/>
      <c r="X234" s="7"/>
      <c r="Y234" s="7"/>
      <c r="Z234" s="7"/>
    </row>
    <row r="235" spans="1:26" ht="12.75" customHeight="1">
      <c r="A235" s="1062"/>
      <c r="B235" s="1062"/>
      <c r="C235" s="73"/>
      <c r="D235" s="1062"/>
      <c r="E235" s="7"/>
      <c r="F235" s="7"/>
      <c r="G235" s="7"/>
      <c r="H235" s="7"/>
      <c r="I235" s="1062"/>
      <c r="J235" s="1062"/>
      <c r="K235" s="7"/>
      <c r="L235" s="7"/>
      <c r="M235" s="7"/>
      <c r="N235" s="7"/>
      <c r="O235" s="7"/>
      <c r="P235" s="7"/>
      <c r="Q235" s="7"/>
      <c r="R235" s="7"/>
      <c r="S235" s="7"/>
      <c r="T235" s="7"/>
      <c r="U235" s="7"/>
      <c r="V235" s="7"/>
      <c r="W235" s="7"/>
      <c r="X235" s="7"/>
      <c r="Y235" s="7"/>
      <c r="Z235" s="7"/>
    </row>
    <row r="236" spans="1:26" ht="12.75" customHeight="1">
      <c r="A236" s="1062"/>
      <c r="B236" s="1062"/>
      <c r="C236" s="73"/>
      <c r="D236" s="1062"/>
      <c r="E236" s="7"/>
      <c r="F236" s="7"/>
      <c r="G236" s="7"/>
      <c r="H236" s="7"/>
      <c r="I236" s="1062"/>
      <c r="J236" s="1062"/>
      <c r="K236" s="7"/>
      <c r="L236" s="7"/>
      <c r="M236" s="7"/>
      <c r="N236" s="7"/>
      <c r="O236" s="7"/>
      <c r="P236" s="7"/>
      <c r="Q236" s="7"/>
      <c r="R236" s="7"/>
      <c r="S236" s="7"/>
      <c r="T236" s="7"/>
      <c r="U236" s="7"/>
      <c r="V236" s="7"/>
      <c r="W236" s="7"/>
      <c r="X236" s="7"/>
      <c r="Y236" s="7"/>
      <c r="Z236" s="7"/>
    </row>
    <row r="237" spans="1:26" ht="12.75" customHeight="1">
      <c r="A237" s="1062"/>
      <c r="B237" s="1062"/>
      <c r="C237" s="73"/>
      <c r="D237" s="1062"/>
      <c r="E237" s="7"/>
      <c r="F237" s="7"/>
      <c r="G237" s="7"/>
      <c r="H237" s="7"/>
      <c r="I237" s="1062"/>
      <c r="J237" s="1062"/>
      <c r="K237" s="7"/>
      <c r="L237" s="7"/>
      <c r="M237" s="7"/>
      <c r="N237" s="7"/>
      <c r="O237" s="7"/>
      <c r="P237" s="7"/>
      <c r="Q237" s="7"/>
      <c r="R237" s="7"/>
      <c r="S237" s="7"/>
      <c r="T237" s="7"/>
      <c r="U237" s="7"/>
      <c r="V237" s="7"/>
      <c r="W237" s="7"/>
      <c r="X237" s="7"/>
      <c r="Y237" s="7"/>
      <c r="Z237" s="7"/>
    </row>
    <row r="238" spans="1:26" ht="12.75" customHeight="1">
      <c r="A238" s="1062"/>
      <c r="B238" s="1062"/>
      <c r="C238" s="73"/>
      <c r="D238" s="1062"/>
      <c r="E238" s="7"/>
      <c r="F238" s="7"/>
      <c r="G238" s="7"/>
      <c r="H238" s="7"/>
      <c r="I238" s="1062"/>
      <c r="J238" s="1062"/>
      <c r="K238" s="7"/>
      <c r="L238" s="7"/>
      <c r="M238" s="7"/>
      <c r="N238" s="7"/>
      <c r="O238" s="7"/>
      <c r="P238" s="7"/>
      <c r="Q238" s="7"/>
      <c r="R238" s="7"/>
      <c r="S238" s="7"/>
      <c r="T238" s="7"/>
      <c r="U238" s="7"/>
      <c r="V238" s="7"/>
      <c r="W238" s="7"/>
      <c r="X238" s="7"/>
      <c r="Y238" s="7"/>
      <c r="Z238" s="7"/>
    </row>
    <row r="239" spans="1:26" ht="12.75" customHeight="1">
      <c r="A239" s="1062"/>
      <c r="B239" s="1062"/>
      <c r="C239" s="73"/>
      <c r="D239" s="1062"/>
      <c r="E239" s="7"/>
      <c r="F239" s="7"/>
      <c r="G239" s="7"/>
      <c r="H239" s="7"/>
      <c r="I239" s="1062"/>
      <c r="J239" s="1062"/>
      <c r="K239" s="7"/>
      <c r="L239" s="7"/>
      <c r="M239" s="7"/>
      <c r="N239" s="7"/>
      <c r="O239" s="7"/>
      <c r="P239" s="7"/>
      <c r="Q239" s="7"/>
      <c r="R239" s="7"/>
      <c r="S239" s="7"/>
      <c r="T239" s="7"/>
      <c r="U239" s="7"/>
      <c r="V239" s="7"/>
      <c r="W239" s="7"/>
      <c r="X239" s="7"/>
      <c r="Y239" s="7"/>
      <c r="Z239" s="7"/>
    </row>
    <row r="240" spans="1:26" ht="12.75" customHeight="1">
      <c r="A240" s="1062"/>
      <c r="B240" s="1062"/>
      <c r="C240" s="73"/>
      <c r="D240" s="1062"/>
      <c r="E240" s="7"/>
      <c r="F240" s="7"/>
      <c r="G240" s="7"/>
      <c r="H240" s="7"/>
      <c r="I240" s="1062"/>
      <c r="J240" s="1062"/>
      <c r="K240" s="7"/>
      <c r="L240" s="7"/>
      <c r="M240" s="7"/>
      <c r="N240" s="7"/>
      <c r="O240" s="7"/>
      <c r="P240" s="7"/>
      <c r="Q240" s="7"/>
      <c r="R240" s="7"/>
      <c r="S240" s="7"/>
      <c r="T240" s="7"/>
      <c r="U240" s="7"/>
      <c r="V240" s="7"/>
      <c r="W240" s="7"/>
      <c r="X240" s="7"/>
      <c r="Y240" s="7"/>
      <c r="Z240" s="7"/>
    </row>
    <row r="241" spans="1:26" ht="12.75" customHeight="1">
      <c r="A241" s="1062"/>
      <c r="B241" s="1062"/>
      <c r="C241" s="73"/>
      <c r="D241" s="1062"/>
      <c r="E241" s="7"/>
      <c r="F241" s="7"/>
      <c r="G241" s="7"/>
      <c r="H241" s="7"/>
      <c r="I241" s="1062"/>
      <c r="J241" s="1062"/>
      <c r="K241" s="7"/>
      <c r="L241" s="7"/>
      <c r="M241" s="7"/>
      <c r="N241" s="7"/>
      <c r="O241" s="7"/>
      <c r="P241" s="7"/>
      <c r="Q241" s="7"/>
      <c r="R241" s="7"/>
      <c r="S241" s="7"/>
      <c r="T241" s="7"/>
      <c r="U241" s="7"/>
      <c r="V241" s="7"/>
      <c r="W241" s="7"/>
      <c r="X241" s="7"/>
      <c r="Y241" s="7"/>
      <c r="Z241" s="7"/>
    </row>
    <row r="242" spans="1:26" ht="12.75" customHeight="1">
      <c r="A242" s="1062"/>
      <c r="B242" s="1062"/>
      <c r="C242" s="73"/>
      <c r="D242" s="1062"/>
      <c r="E242" s="7"/>
      <c r="F242" s="7"/>
      <c r="G242" s="7"/>
      <c r="H242" s="7"/>
      <c r="I242" s="1062"/>
      <c r="J242" s="1062"/>
      <c r="K242" s="7"/>
      <c r="L242" s="7"/>
      <c r="M242" s="7"/>
      <c r="N242" s="7"/>
      <c r="O242" s="7"/>
      <c r="P242" s="7"/>
      <c r="Q242" s="7"/>
      <c r="R242" s="7"/>
      <c r="S242" s="7"/>
      <c r="T242" s="7"/>
      <c r="U242" s="7"/>
      <c r="V242" s="7"/>
      <c r="W242" s="7"/>
      <c r="X242" s="7"/>
      <c r="Y242" s="7"/>
      <c r="Z242" s="7"/>
    </row>
    <row r="243" spans="1:26" ht="12.75" customHeight="1">
      <c r="A243" s="1062"/>
      <c r="B243" s="1062"/>
      <c r="C243" s="73"/>
      <c r="D243" s="1062"/>
      <c r="E243" s="7"/>
      <c r="F243" s="7"/>
      <c r="G243" s="7"/>
      <c r="H243" s="7"/>
      <c r="I243" s="1062"/>
      <c r="J243" s="1062"/>
      <c r="K243" s="7"/>
      <c r="L243" s="7"/>
      <c r="M243" s="7"/>
      <c r="N243" s="7"/>
      <c r="O243" s="7"/>
      <c r="P243" s="7"/>
      <c r="Q243" s="7"/>
      <c r="R243" s="7"/>
      <c r="S243" s="7"/>
      <c r="T243" s="7"/>
      <c r="U243" s="7"/>
      <c r="V243" s="7"/>
      <c r="W243" s="7"/>
      <c r="X243" s="7"/>
      <c r="Y243" s="7"/>
      <c r="Z243" s="7"/>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43"/>
  <mergeCells count="2">
    <mergeCell ref="A1:K1"/>
    <mergeCell ref="E3:H3"/>
  </mergeCell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10.85546875" customWidth="1"/>
    <col min="2" max="2" width="11" customWidth="1"/>
    <col min="3" max="3" width="45.85546875" customWidth="1"/>
    <col min="4" max="8" width="10.85546875" customWidth="1"/>
    <col min="9" max="9" width="42.140625" customWidth="1"/>
    <col min="10" max="10" width="49.85546875" customWidth="1"/>
    <col min="11" max="11" width="15.140625" customWidth="1"/>
    <col min="12" max="26" width="10.85546875" customWidth="1"/>
  </cols>
  <sheetData>
    <row r="1" spans="1:26" ht="12.75" customHeight="1">
      <c r="A1" s="1199" t="s">
        <v>5873</v>
      </c>
      <c r="B1" s="1177"/>
      <c r="C1" s="1177"/>
      <c r="D1" s="1177"/>
      <c r="E1" s="1177"/>
      <c r="F1" s="1177"/>
      <c r="G1" s="1177"/>
      <c r="H1" s="1177"/>
      <c r="I1" s="1177"/>
      <c r="J1" s="1177"/>
      <c r="K1" s="1177"/>
      <c r="L1" s="713"/>
      <c r="M1" s="713"/>
      <c r="N1" s="713"/>
      <c r="O1" s="713"/>
      <c r="P1" s="713"/>
      <c r="Q1" s="713"/>
      <c r="R1" s="713"/>
      <c r="S1" s="713"/>
      <c r="T1" s="713"/>
      <c r="U1" s="713"/>
      <c r="V1" s="713"/>
      <c r="W1" s="713"/>
      <c r="X1" s="713"/>
      <c r="Y1" s="713"/>
      <c r="Z1" s="713"/>
    </row>
    <row r="2" spans="1:26" ht="12.75" customHeight="1">
      <c r="A2" s="97" t="str">
        <f>HYPERLINK("#Index!F24", "Index Pg")</f>
        <v>Index Pg</v>
      </c>
      <c r="B2" s="96"/>
      <c r="C2" s="60" t="str">
        <f>HYPERLINK("#'Budget Summary II'!A3:B5", "Budget Summary II")</f>
        <v>Budget Summary II</v>
      </c>
      <c r="D2" s="333"/>
      <c r="E2" s="333"/>
      <c r="F2" s="333"/>
      <c r="G2" s="333"/>
      <c r="H2" s="333"/>
      <c r="I2" s="333"/>
      <c r="J2" s="333"/>
      <c r="K2" s="766"/>
      <c r="L2" s="713"/>
      <c r="M2" s="713"/>
      <c r="N2" s="713"/>
      <c r="O2" s="713"/>
      <c r="P2" s="713"/>
      <c r="Q2" s="713"/>
      <c r="R2" s="713"/>
      <c r="S2" s="713"/>
      <c r="T2" s="713"/>
      <c r="U2" s="713"/>
      <c r="V2" s="713"/>
      <c r="W2" s="713"/>
      <c r="X2" s="713"/>
      <c r="Y2" s="713"/>
      <c r="Z2" s="713"/>
    </row>
    <row r="3" spans="1:26" ht="12.75" customHeight="1">
      <c r="A3" s="63" t="s">
        <v>150</v>
      </c>
      <c r="B3" s="63" t="s">
        <v>151</v>
      </c>
      <c r="C3" s="63" t="s">
        <v>12</v>
      </c>
      <c r="D3" s="63" t="s">
        <v>431</v>
      </c>
      <c r="E3" s="1174" t="s">
        <v>432</v>
      </c>
      <c r="F3" s="1160"/>
      <c r="G3" s="1160"/>
      <c r="H3" s="1158"/>
      <c r="I3" s="63" t="s">
        <v>433</v>
      </c>
      <c r="J3" s="63" t="s">
        <v>435</v>
      </c>
      <c r="K3" s="106" t="s">
        <v>434</v>
      </c>
      <c r="L3" s="1030"/>
      <c r="M3" s="1030"/>
      <c r="N3" s="1030"/>
      <c r="O3" s="1030"/>
      <c r="P3" s="1030"/>
      <c r="Q3" s="1030"/>
      <c r="R3" s="1030"/>
      <c r="S3" s="1030"/>
      <c r="T3" s="1030"/>
      <c r="U3" s="1030"/>
      <c r="V3" s="1030"/>
      <c r="W3" s="1030"/>
      <c r="X3" s="1030"/>
      <c r="Y3" s="1030"/>
      <c r="Z3" s="1030"/>
    </row>
    <row r="4" spans="1:26" ht="12.75" customHeight="1">
      <c r="A4" s="63"/>
      <c r="B4" s="63"/>
      <c r="C4" s="63"/>
      <c r="D4" s="63"/>
      <c r="E4" s="63" t="s">
        <v>442</v>
      </c>
      <c r="F4" s="106" t="s">
        <v>443</v>
      </c>
      <c r="G4" s="63" t="s">
        <v>444</v>
      </c>
      <c r="H4" s="106" t="s">
        <v>445</v>
      </c>
      <c r="I4" s="63"/>
      <c r="J4" s="63"/>
      <c r="K4" s="106"/>
      <c r="L4" s="1030"/>
      <c r="M4" s="1030"/>
      <c r="N4" s="1030"/>
      <c r="O4" s="1030"/>
      <c r="P4" s="1030"/>
      <c r="Q4" s="1030"/>
      <c r="R4" s="1030"/>
      <c r="S4" s="1030"/>
      <c r="T4" s="1030"/>
      <c r="U4" s="1030"/>
      <c r="V4" s="1030"/>
      <c r="W4" s="1030"/>
      <c r="X4" s="1030"/>
      <c r="Y4" s="1030"/>
      <c r="Z4" s="1030"/>
    </row>
    <row r="5" spans="1:26" ht="12.75" customHeight="1">
      <c r="A5" s="1015"/>
      <c r="B5" s="1015"/>
      <c r="C5" s="1014" t="s">
        <v>5874</v>
      </c>
      <c r="D5" s="1014"/>
      <c r="E5" s="1013"/>
      <c r="F5" s="1018"/>
      <c r="G5" s="1013"/>
      <c r="H5" s="1018">
        <f>H54+H46+H32+H21+H17+H6+H50</f>
        <v>37.499499999999998</v>
      </c>
      <c r="I5" s="1014"/>
      <c r="J5" s="1014"/>
      <c r="K5" s="1018">
        <f>K54+K46+K32+K21+K17+K6+K50</f>
        <v>0</v>
      </c>
      <c r="L5" s="7"/>
      <c r="M5" s="7"/>
      <c r="N5" s="7"/>
      <c r="O5" s="7"/>
      <c r="P5" s="7"/>
      <c r="Q5" s="7"/>
      <c r="R5" s="7"/>
      <c r="S5" s="7"/>
      <c r="T5" s="7"/>
      <c r="U5" s="7"/>
      <c r="V5" s="7"/>
      <c r="W5" s="7"/>
      <c r="X5" s="7"/>
      <c r="Y5" s="7"/>
      <c r="Z5" s="7"/>
    </row>
    <row r="6" spans="1:26" ht="12.75" customHeight="1">
      <c r="A6" s="64">
        <f>'2.SD Community Based Annex'!A6</f>
        <v>2</v>
      </c>
      <c r="B6" s="64"/>
      <c r="C6" s="64" t="str">
        <f>'2.SD Community Based Annex'!C6</f>
        <v>Service Delivery - Community Based</v>
      </c>
      <c r="D6" s="107"/>
      <c r="E6" s="107"/>
      <c r="F6" s="107"/>
      <c r="G6" s="107"/>
      <c r="H6" s="65">
        <f>H7</f>
        <v>6.8995000000000006</v>
      </c>
      <c r="I6" s="107"/>
      <c r="J6" s="107"/>
      <c r="K6" s="65">
        <f>K7</f>
        <v>0</v>
      </c>
      <c r="L6" s="713"/>
      <c r="M6" s="713"/>
      <c r="N6" s="713"/>
      <c r="O6" s="713"/>
      <c r="P6" s="713"/>
      <c r="Q6" s="713"/>
      <c r="R6" s="713"/>
      <c r="S6" s="713"/>
      <c r="T6" s="713"/>
      <c r="U6" s="713"/>
      <c r="V6" s="713"/>
      <c r="W6" s="713"/>
      <c r="X6" s="713"/>
      <c r="Y6" s="713"/>
      <c r="Z6" s="713"/>
    </row>
    <row r="7" spans="1:26" ht="12.75" customHeight="1">
      <c r="A7" s="67">
        <f>'2.SD Community Based Annex'!A30</f>
        <v>2.2999999999999998</v>
      </c>
      <c r="B7" s="67"/>
      <c r="C7" s="67" t="str">
        <f>'2.SD Community Based Annex'!C30</f>
        <v xml:space="preserve">Outreach activities </v>
      </c>
      <c r="D7" s="110"/>
      <c r="E7" s="113"/>
      <c r="F7" s="113"/>
      <c r="G7" s="113"/>
      <c r="H7" s="203">
        <f>H8+H10</f>
        <v>6.8995000000000006</v>
      </c>
      <c r="I7" s="110"/>
      <c r="J7" s="110"/>
      <c r="K7" s="203">
        <f>K8+K10</f>
        <v>0</v>
      </c>
      <c r="L7" s="713"/>
      <c r="M7" s="713"/>
      <c r="N7" s="713"/>
      <c r="O7" s="713"/>
      <c r="P7" s="713"/>
      <c r="Q7" s="713"/>
      <c r="R7" s="713"/>
      <c r="S7" s="713"/>
      <c r="T7" s="713"/>
      <c r="U7" s="713"/>
      <c r="V7" s="713"/>
      <c r="W7" s="713"/>
      <c r="X7" s="713"/>
      <c r="Y7" s="713"/>
      <c r="Z7" s="713"/>
    </row>
    <row r="8" spans="1:26" ht="12.75" customHeight="1">
      <c r="A8" s="78" t="str">
        <f>'2.SD Community Based Annex'!A45</f>
        <v>2.3.2</v>
      </c>
      <c r="B8" s="78"/>
      <c r="C8" s="78" t="str">
        <f>'2.SD Community Based Annex'!C45</f>
        <v>Outreach activities for controlling DCPs &amp; NCDs</v>
      </c>
      <c r="D8" s="204"/>
      <c r="E8" s="116"/>
      <c r="F8" s="116"/>
      <c r="G8" s="116"/>
      <c r="H8" s="265">
        <f>H9</f>
        <v>0</v>
      </c>
      <c r="I8" s="204"/>
      <c r="J8" s="204"/>
      <c r="K8" s="265">
        <f>K9</f>
        <v>0</v>
      </c>
      <c r="L8" s="713"/>
      <c r="M8" s="713"/>
      <c r="N8" s="713"/>
      <c r="O8" s="713"/>
      <c r="P8" s="713"/>
      <c r="Q8" s="713"/>
      <c r="R8" s="713"/>
      <c r="S8" s="713"/>
      <c r="T8" s="713"/>
      <c r="U8" s="713"/>
      <c r="V8" s="713"/>
      <c r="W8" s="713"/>
      <c r="X8" s="713"/>
      <c r="Y8" s="713"/>
      <c r="Z8" s="713"/>
    </row>
    <row r="9" spans="1:26" ht="12.75" customHeight="1">
      <c r="A9" s="4" t="str">
        <f>'2.SD Community Based Annex'!A50</f>
        <v>2.3.2.5</v>
      </c>
      <c r="B9" s="4" t="str">
        <f>'2.SD Community Based Annex'!B50</f>
        <v>M.2.1.1</v>
      </c>
      <c r="C9" s="4" t="str">
        <f>'2.SD Community Based Annex'!C50</f>
        <v>Tobacco Cessation Centre (TCC): Weekly FGD with the tobacco users</v>
      </c>
      <c r="D9" s="70">
        <f>'2.SD Community Based Annex'!K50</f>
        <v>0</v>
      </c>
      <c r="E9" s="4">
        <f>'2.SD Community Based Annex'!L50</f>
        <v>0</v>
      </c>
      <c r="F9" s="125">
        <f>'2.SD Community Based Annex'!M50</f>
        <v>0</v>
      </c>
      <c r="G9" s="4">
        <f>'2.SD Community Based Annex'!N50</f>
        <v>0</v>
      </c>
      <c r="H9" s="125">
        <f>'2.SD Community Based Annex'!O50</f>
        <v>0</v>
      </c>
      <c r="I9" s="70">
        <f>'2.SD Community Based Annex'!P50</f>
        <v>0</v>
      </c>
      <c r="J9" s="70"/>
      <c r="K9" s="125"/>
      <c r="L9" s="713"/>
      <c r="M9" s="713"/>
      <c r="N9" s="713"/>
      <c r="O9" s="713"/>
      <c r="P9" s="713"/>
      <c r="Q9" s="713"/>
      <c r="R9" s="713"/>
      <c r="S9" s="713"/>
      <c r="T9" s="713"/>
      <c r="U9" s="713"/>
      <c r="V9" s="713"/>
      <c r="W9" s="713"/>
      <c r="X9" s="713"/>
      <c r="Y9" s="713"/>
      <c r="Z9" s="713"/>
    </row>
    <row r="10" spans="1:26" ht="12.75" customHeight="1">
      <c r="A10" s="78" t="str">
        <f>'2.SD Community Based Annex'!A54</f>
        <v>2.3.3</v>
      </c>
      <c r="B10" s="78"/>
      <c r="C10" s="78" t="str">
        <f>'2.SD Community Based Annex'!C54</f>
        <v>Outreach activities at School level</v>
      </c>
      <c r="D10" s="204"/>
      <c r="E10" s="116"/>
      <c r="F10" s="652"/>
      <c r="G10" s="116"/>
      <c r="H10" s="265">
        <f>H11</f>
        <v>6.8995000000000006</v>
      </c>
      <c r="I10" s="204"/>
      <c r="J10" s="204"/>
      <c r="K10" s="265">
        <f>K11</f>
        <v>0</v>
      </c>
      <c r="L10" s="713"/>
      <c r="M10" s="713"/>
      <c r="N10" s="713"/>
      <c r="O10" s="713"/>
      <c r="P10" s="713"/>
      <c r="Q10" s="713"/>
      <c r="R10" s="713"/>
      <c r="S10" s="713"/>
      <c r="T10" s="713"/>
      <c r="U10" s="713"/>
      <c r="V10" s="713"/>
      <c r="W10" s="713"/>
      <c r="X10" s="713"/>
      <c r="Y10" s="713"/>
      <c r="Z10" s="713"/>
    </row>
    <row r="11" spans="1:26" ht="12.75" customHeight="1">
      <c r="A11" s="290" t="str">
        <f>'2.SD Community Based Annex'!A58</f>
        <v>2.3.3.4</v>
      </c>
      <c r="B11" s="290"/>
      <c r="C11" s="290" t="str">
        <f>'2.SD Community Based Annex'!C58</f>
        <v>NTCP Programme at School level</v>
      </c>
      <c r="D11" s="290"/>
      <c r="E11" s="290"/>
      <c r="F11" s="1071"/>
      <c r="G11" s="290"/>
      <c r="H11" s="272">
        <f>SUM(H12:H16)</f>
        <v>6.8995000000000006</v>
      </c>
      <c r="I11" s="290"/>
      <c r="J11" s="290"/>
      <c r="K11" s="272">
        <f>SUM(K12:K16)</f>
        <v>0</v>
      </c>
      <c r="L11" s="713"/>
      <c r="M11" s="713"/>
      <c r="N11" s="713"/>
      <c r="O11" s="713"/>
      <c r="P11" s="713"/>
      <c r="Q11" s="713"/>
      <c r="R11" s="713"/>
      <c r="S11" s="713"/>
      <c r="T11" s="713"/>
      <c r="U11" s="713"/>
      <c r="V11" s="713"/>
      <c r="W11" s="713"/>
      <c r="X11" s="713"/>
      <c r="Y11" s="713"/>
      <c r="Z11" s="713"/>
    </row>
    <row r="12" spans="1:26" ht="12.75" customHeight="1">
      <c r="A12" s="70" t="str">
        <f>'2.SD Community Based Annex'!A59</f>
        <v>2.3.3.4.1</v>
      </c>
      <c r="B12" s="70" t="str">
        <f>'2.SD Community Based Annex'!B59</f>
        <v>M.1.2.1</v>
      </c>
      <c r="C12" s="70" t="str">
        <f>'2.SD Community Based Annex'!C59</f>
        <v>Coverage of Public School</v>
      </c>
      <c r="D12" s="70" t="str">
        <f>'2.SD Community Based Annex'!K59</f>
        <v>Per School</v>
      </c>
      <c r="E12" s="4">
        <f>'2.SD Community Based Annex'!L59</f>
        <v>5000</v>
      </c>
      <c r="F12" s="125">
        <f>'2.SD Community Based Annex'!M59</f>
        <v>0.05</v>
      </c>
      <c r="G12" s="4">
        <f>'2.SD Community Based Annex'!N59</f>
        <v>40</v>
      </c>
      <c r="H12" s="125">
        <f>'2.SD Community Based Annex'!O59</f>
        <v>2</v>
      </c>
      <c r="I12" s="70" t="str">
        <f>'2.SD Community Based Annex'!P59</f>
        <v>Each school @5000/- total 20 schools per District</v>
      </c>
      <c r="J12" s="70"/>
      <c r="K12" s="125"/>
      <c r="L12" s="713"/>
      <c r="M12" s="713"/>
      <c r="N12" s="713"/>
      <c r="O12" s="713"/>
      <c r="P12" s="713"/>
      <c r="Q12" s="713"/>
      <c r="R12" s="713"/>
      <c r="S12" s="713"/>
      <c r="T12" s="713"/>
      <c r="U12" s="713"/>
      <c r="V12" s="713"/>
      <c r="W12" s="713"/>
      <c r="X12" s="713"/>
      <c r="Y12" s="713"/>
      <c r="Z12" s="713"/>
    </row>
    <row r="13" spans="1:26" ht="12.75" customHeight="1">
      <c r="A13" s="4" t="str">
        <f>'2.SD Community Based Annex'!A60</f>
        <v>2.3.3.4.2</v>
      </c>
      <c r="B13" s="4" t="str">
        <f>'2.SD Community Based Annex'!B60</f>
        <v>M.1.2.2</v>
      </c>
      <c r="C13" s="4" t="str">
        <f>'2.SD Community Based Annex'!C60</f>
        <v>Coverage of Pvt. School</v>
      </c>
      <c r="D13" s="70" t="str">
        <f>'2.SD Community Based Annex'!K60</f>
        <v>Per School</v>
      </c>
      <c r="E13" s="4">
        <f>'2.SD Community Based Annex'!L60</f>
        <v>5000</v>
      </c>
      <c r="F13" s="125">
        <f>'2.SD Community Based Annex'!M60</f>
        <v>0.05</v>
      </c>
      <c r="G13" s="4">
        <f>'2.SD Community Based Annex'!N60</f>
        <v>40</v>
      </c>
      <c r="H13" s="125">
        <f>'2.SD Community Based Annex'!O60</f>
        <v>2</v>
      </c>
      <c r="I13" s="70" t="str">
        <f>'2.SD Community Based Annex'!P60</f>
        <v>Each school @5000/- total 20 schools per District</v>
      </c>
      <c r="J13" s="70"/>
      <c r="K13" s="125"/>
      <c r="L13" s="713"/>
      <c r="M13" s="713"/>
      <c r="N13" s="713"/>
      <c r="O13" s="713"/>
      <c r="P13" s="713"/>
      <c r="Q13" s="713"/>
      <c r="R13" s="713"/>
      <c r="S13" s="713"/>
      <c r="T13" s="713"/>
      <c r="U13" s="713"/>
      <c r="V13" s="713"/>
      <c r="W13" s="713"/>
      <c r="X13" s="713"/>
      <c r="Y13" s="713"/>
      <c r="Z13" s="713"/>
    </row>
    <row r="14" spans="1:26" ht="12.75" customHeight="1">
      <c r="A14" s="4" t="str">
        <f>'2.SD Community Based Annex'!A61</f>
        <v>2.3.3.4.3</v>
      </c>
      <c r="B14" s="4" t="str">
        <f>'2.SD Community Based Annex'!B61</f>
        <v>M.1.2.3</v>
      </c>
      <c r="C14" s="4" t="str">
        <f>'2.SD Community Based Annex'!C61</f>
        <v>Coverage of Public School in other's school programme</v>
      </c>
      <c r="D14" s="70" t="str">
        <f>'2.SD Community Based Annex'!K61</f>
        <v>Per School</v>
      </c>
      <c r="E14" s="4">
        <f>'2.SD Community Based Annex'!L61</f>
        <v>3350</v>
      </c>
      <c r="F14" s="125">
        <f>'2.SD Community Based Annex'!M61</f>
        <v>3.3500000000000002E-2</v>
      </c>
      <c r="G14" s="4">
        <f>'2.SD Community Based Annex'!N61</f>
        <v>77</v>
      </c>
      <c r="H14" s="125">
        <f>'2.SD Community Based Annex'!O61</f>
        <v>2.5795000000000003</v>
      </c>
      <c r="I14" s="70" t="str">
        <f>'2.SD Community Based Annex'!P61</f>
        <v>Amount proposed for school activities on NTCP carried on by Goa Dental College</v>
      </c>
      <c r="J14" s="70"/>
      <c r="K14" s="125"/>
      <c r="L14" s="713"/>
      <c r="M14" s="713"/>
      <c r="N14" s="713"/>
      <c r="O14" s="713"/>
      <c r="P14" s="713"/>
      <c r="Q14" s="713"/>
      <c r="R14" s="713"/>
      <c r="S14" s="713"/>
      <c r="T14" s="713"/>
      <c r="U14" s="713"/>
      <c r="V14" s="713"/>
      <c r="W14" s="713"/>
      <c r="X14" s="713"/>
      <c r="Y14" s="713"/>
      <c r="Z14" s="713"/>
    </row>
    <row r="15" spans="1:26" ht="12.75" customHeight="1">
      <c r="A15" s="4" t="str">
        <f>'2.SD Community Based Annex'!A62</f>
        <v>2.3.3.4.4</v>
      </c>
      <c r="B15" s="4" t="str">
        <f>'2.SD Community Based Annex'!B62</f>
        <v>M.1.2.4</v>
      </c>
      <c r="C15" s="4" t="str">
        <f>'2.SD Community Based Annex'!C62</f>
        <v>Coverage of Pvt. School in other's school programme</v>
      </c>
      <c r="D15" s="70" t="str">
        <f>'2.SD Community Based Annex'!K62</f>
        <v>Per School</v>
      </c>
      <c r="E15" s="4">
        <f>'2.SD Community Based Annex'!L62</f>
        <v>0</v>
      </c>
      <c r="F15" s="125">
        <f>'2.SD Community Based Annex'!M62</f>
        <v>0</v>
      </c>
      <c r="G15" s="4">
        <f>'2.SD Community Based Annex'!N62</f>
        <v>0</v>
      </c>
      <c r="H15" s="125">
        <f>'2.SD Community Based Annex'!O62</f>
        <v>0</v>
      </c>
      <c r="I15" s="70" t="str">
        <f>'2.SD Community Based Annex'!P62</f>
        <v>Each school @4000/- total 8 schools per District</v>
      </c>
      <c r="J15" s="70"/>
      <c r="K15" s="125"/>
      <c r="L15" s="713"/>
      <c r="M15" s="713"/>
      <c r="N15" s="713"/>
      <c r="O15" s="713"/>
      <c r="P15" s="713"/>
      <c r="Q15" s="713"/>
      <c r="R15" s="713"/>
      <c r="S15" s="713"/>
      <c r="T15" s="713"/>
      <c r="U15" s="713"/>
      <c r="V15" s="713"/>
      <c r="W15" s="713"/>
      <c r="X15" s="713"/>
      <c r="Y15" s="713"/>
      <c r="Z15" s="713"/>
    </row>
    <row r="16" spans="1:26" ht="12.75" customHeight="1">
      <c r="A16" s="4" t="str">
        <f>'2.SD Community Based Annex'!A63</f>
        <v>2.3.3.4.5</v>
      </c>
      <c r="B16" s="4" t="str">
        <f>'2.SD Community Based Annex'!B63</f>
        <v>M.1.2.5</v>
      </c>
      <c r="C16" s="4" t="str">
        <f>'2.SD Community Based Annex'!C63</f>
        <v>Sensitization campaign for college students</v>
      </c>
      <c r="D16" s="70" t="str">
        <f>'2.SD Community Based Annex'!K63</f>
        <v>Per School</v>
      </c>
      <c r="E16" s="4">
        <f>'2.SD Community Based Annex'!L63</f>
        <v>4000</v>
      </c>
      <c r="F16" s="125">
        <f>'2.SD Community Based Annex'!M63</f>
        <v>0.04</v>
      </c>
      <c r="G16" s="4">
        <f>'2.SD Community Based Annex'!N63</f>
        <v>8</v>
      </c>
      <c r="H16" s="125">
        <f>'2.SD Community Based Annex'!O63</f>
        <v>0.32</v>
      </c>
      <c r="I16" s="70" t="str">
        <f>'2.SD Community Based Annex'!P63</f>
        <v>Awareness program for College Students. Rs.4000 per college for total 5 Colleges per District</v>
      </c>
      <c r="J16" s="70"/>
      <c r="K16" s="125"/>
      <c r="L16" s="713"/>
      <c r="M16" s="713"/>
      <c r="N16" s="713"/>
      <c r="O16" s="713"/>
      <c r="P16" s="713"/>
      <c r="Q16" s="713"/>
      <c r="R16" s="713"/>
      <c r="S16" s="713"/>
      <c r="T16" s="713"/>
      <c r="U16" s="713"/>
      <c r="V16" s="713"/>
      <c r="W16" s="713"/>
      <c r="X16" s="713"/>
      <c r="Y16" s="713"/>
      <c r="Z16" s="713"/>
    </row>
    <row r="17" spans="1:26" ht="12.75" customHeight="1">
      <c r="A17" s="64">
        <f>'3.Community Intervention Annex'!A6</f>
        <v>3</v>
      </c>
      <c r="B17" s="64"/>
      <c r="C17" s="64" t="str">
        <f>'3.Community Intervention Annex'!C6</f>
        <v>Community Interventions</v>
      </c>
      <c r="D17" s="107"/>
      <c r="E17" s="107"/>
      <c r="F17" s="1035"/>
      <c r="G17" s="107"/>
      <c r="H17" s="65">
        <f t="shared" ref="H17:H19" si="0">H18</f>
        <v>1.6</v>
      </c>
      <c r="I17" s="107"/>
      <c r="J17" s="107"/>
      <c r="K17" s="65">
        <f t="shared" ref="K17:K19" si="1">K18</f>
        <v>0</v>
      </c>
      <c r="L17" s="713"/>
      <c r="M17" s="713"/>
      <c r="N17" s="713"/>
      <c r="O17" s="713"/>
      <c r="P17" s="713"/>
      <c r="Q17" s="713"/>
      <c r="R17" s="713"/>
      <c r="S17" s="713"/>
      <c r="T17" s="713"/>
      <c r="U17" s="713"/>
      <c r="V17" s="713"/>
      <c r="W17" s="713"/>
      <c r="X17" s="713"/>
      <c r="Y17" s="713"/>
      <c r="Z17" s="713"/>
    </row>
    <row r="18" spans="1:26" ht="12.75" customHeight="1">
      <c r="A18" s="67">
        <f>'3.Community Intervention Annex'!A109</f>
        <v>3.3</v>
      </c>
      <c r="B18" s="67"/>
      <c r="C18" s="67" t="str">
        <f>'3.Community Intervention Annex'!C109</f>
        <v>Panchayati Raj Institutions (PRIs)</v>
      </c>
      <c r="D18" s="110"/>
      <c r="E18" s="113"/>
      <c r="F18" s="669"/>
      <c r="G18" s="113"/>
      <c r="H18" s="203">
        <f t="shared" si="0"/>
        <v>1.6</v>
      </c>
      <c r="I18" s="110"/>
      <c r="J18" s="110"/>
      <c r="K18" s="203">
        <f t="shared" si="1"/>
        <v>0</v>
      </c>
      <c r="L18" s="713"/>
      <c r="M18" s="713"/>
      <c r="N18" s="713"/>
      <c r="O18" s="713"/>
      <c r="P18" s="713"/>
      <c r="Q18" s="713"/>
      <c r="R18" s="713"/>
      <c r="S18" s="713"/>
      <c r="T18" s="713"/>
      <c r="U18" s="713"/>
      <c r="V18" s="713"/>
      <c r="W18" s="713"/>
      <c r="X18" s="713"/>
      <c r="Y18" s="713"/>
      <c r="Z18" s="713"/>
    </row>
    <row r="19" spans="1:26" ht="12.75" customHeight="1">
      <c r="A19" s="78" t="str">
        <f>'3.Community Intervention Annex'!A112</f>
        <v>3.3.3</v>
      </c>
      <c r="B19" s="78"/>
      <c r="C19" s="78" t="str">
        <f>'3.Community Intervention Annex'!C112</f>
        <v>PRI Sensitization/Trainings</v>
      </c>
      <c r="D19" s="204"/>
      <c r="E19" s="116"/>
      <c r="F19" s="652"/>
      <c r="G19" s="116"/>
      <c r="H19" s="265">
        <f t="shared" si="0"/>
        <v>1.6</v>
      </c>
      <c r="I19" s="204"/>
      <c r="J19" s="204"/>
      <c r="K19" s="265">
        <f t="shared" si="1"/>
        <v>0</v>
      </c>
      <c r="L19" s="713"/>
      <c r="M19" s="713"/>
      <c r="N19" s="713"/>
      <c r="O19" s="713"/>
      <c r="P19" s="713"/>
      <c r="Q19" s="713"/>
      <c r="R19" s="713"/>
      <c r="S19" s="713"/>
      <c r="T19" s="713"/>
      <c r="U19" s="713"/>
      <c r="V19" s="713"/>
      <c r="W19" s="713"/>
      <c r="X19" s="713"/>
      <c r="Y19" s="713"/>
      <c r="Z19" s="713"/>
    </row>
    <row r="20" spans="1:26" ht="12.75" customHeight="1">
      <c r="A20" s="4" t="str">
        <f>'3.Community Intervention Annex'!A114</f>
        <v>3.3.3.2</v>
      </c>
      <c r="B20" s="4" t="str">
        <f>'3.Community Intervention Annex'!B114</f>
        <v>M.1.1.4</v>
      </c>
      <c r="C20" s="4" t="str">
        <f>'3.Community Intervention Annex'!C114</f>
        <v>Training of PRI's representatives/ Police personnel/ Teachers/ Transport personnel/ NGO personnel/ other stakeholders</v>
      </c>
      <c r="D20" s="70" t="str">
        <f>'3.Community Intervention Annex'!K114</f>
        <v>Per Training</v>
      </c>
      <c r="E20" s="4">
        <f>'3.Community Intervention Annex'!L114</f>
        <v>40000</v>
      </c>
      <c r="F20" s="125">
        <f>'3.Community Intervention Annex'!M114</f>
        <v>0.4</v>
      </c>
      <c r="G20" s="4">
        <f>'3.Community Intervention Annex'!N114</f>
        <v>4</v>
      </c>
      <c r="H20" s="125">
        <f>'3.Community Intervention Annex'!O114</f>
        <v>1.6</v>
      </c>
      <c r="I20" s="70" t="str">
        <f>'3.Community Intervention Annex'!P114</f>
        <v>Continued activity: 
Training for PRI's representatives,etc</v>
      </c>
      <c r="J20" s="70"/>
      <c r="K20" s="125"/>
      <c r="L20" s="713"/>
      <c r="M20" s="713"/>
      <c r="N20" s="713"/>
      <c r="O20" s="713"/>
      <c r="P20" s="713"/>
      <c r="Q20" s="713"/>
      <c r="R20" s="713"/>
      <c r="S20" s="713"/>
      <c r="T20" s="713"/>
      <c r="U20" s="713"/>
      <c r="V20" s="713"/>
      <c r="W20" s="713"/>
      <c r="X20" s="713"/>
      <c r="Y20" s="713"/>
      <c r="Z20" s="713"/>
    </row>
    <row r="21" spans="1:26" ht="12.75" customHeight="1">
      <c r="A21" s="64">
        <f>'6.Procurement Annex'!A6</f>
        <v>6</v>
      </c>
      <c r="B21" s="64"/>
      <c r="C21" s="64" t="str">
        <f>'6.Procurement Annex'!C6</f>
        <v>Procurement</v>
      </c>
      <c r="D21" s="107"/>
      <c r="E21" s="107"/>
      <c r="F21" s="107"/>
      <c r="G21" s="107"/>
      <c r="H21" s="65">
        <f>H22+H28</f>
        <v>11</v>
      </c>
      <c r="I21" s="107"/>
      <c r="J21" s="107"/>
      <c r="K21" s="65">
        <f>K22+K28</f>
        <v>0</v>
      </c>
      <c r="L21" s="713"/>
      <c r="M21" s="713"/>
      <c r="N21" s="713"/>
      <c r="O21" s="713"/>
      <c r="P21" s="713"/>
      <c r="Q21" s="713"/>
      <c r="R21" s="713"/>
      <c r="S21" s="713"/>
      <c r="T21" s="713"/>
      <c r="U21" s="713"/>
      <c r="V21" s="713"/>
      <c r="W21" s="713"/>
      <c r="X21" s="713"/>
      <c r="Y21" s="713"/>
      <c r="Z21" s="713"/>
    </row>
    <row r="22" spans="1:26" ht="12.75" customHeight="1">
      <c r="A22" s="67">
        <f>'6.Procurement Annex'!A7</f>
        <v>6.1</v>
      </c>
      <c r="B22" s="67"/>
      <c r="C22" s="67" t="str">
        <f>'6.Procurement Annex'!C7</f>
        <v>Procurement of Equipment</v>
      </c>
      <c r="D22" s="110"/>
      <c r="E22" s="110"/>
      <c r="F22" s="110"/>
      <c r="G22" s="110"/>
      <c r="H22" s="68">
        <f t="shared" ref="H22:H23" si="2">H23</f>
        <v>1</v>
      </c>
      <c r="I22" s="110"/>
      <c r="J22" s="110"/>
      <c r="K22" s="68">
        <f t="shared" ref="K22:K23" si="3">K23</f>
        <v>0</v>
      </c>
      <c r="L22" s="713"/>
      <c r="M22" s="713"/>
      <c r="N22" s="713"/>
      <c r="O22" s="713"/>
      <c r="P22" s="713"/>
      <c r="Q22" s="713"/>
      <c r="R22" s="713"/>
      <c r="S22" s="713"/>
      <c r="T22" s="713"/>
      <c r="U22" s="713"/>
      <c r="V22" s="713"/>
      <c r="W22" s="713"/>
      <c r="X22" s="713"/>
      <c r="Y22" s="713"/>
      <c r="Z22" s="713"/>
    </row>
    <row r="23" spans="1:26" ht="12.75" customHeight="1">
      <c r="A23" s="78" t="str">
        <f>'6.Procurement Annex'!A8</f>
        <v>6.1.1</v>
      </c>
      <c r="B23" s="78"/>
      <c r="C23" s="78" t="str">
        <f>'6.Procurement Annex'!C8</f>
        <v>Procurement of Bio-medical Equipment</v>
      </c>
      <c r="D23" s="204"/>
      <c r="E23" s="116"/>
      <c r="F23" s="116"/>
      <c r="G23" s="116"/>
      <c r="H23" s="265">
        <f t="shared" si="2"/>
        <v>1</v>
      </c>
      <c r="I23" s="204"/>
      <c r="J23" s="204"/>
      <c r="K23" s="265">
        <f t="shared" si="3"/>
        <v>0</v>
      </c>
      <c r="L23" s="713"/>
      <c r="M23" s="713"/>
      <c r="N23" s="713"/>
      <c r="O23" s="713"/>
      <c r="P23" s="713"/>
      <c r="Q23" s="713"/>
      <c r="R23" s="713"/>
      <c r="S23" s="713"/>
      <c r="T23" s="713"/>
      <c r="U23" s="713"/>
      <c r="V23" s="713"/>
      <c r="W23" s="713"/>
      <c r="X23" s="713"/>
      <c r="Y23" s="713"/>
      <c r="Z23" s="713"/>
    </row>
    <row r="24" spans="1:26" ht="12.75" customHeight="1">
      <c r="A24" s="290" t="str">
        <f>'6.Procurement Annex'!A88</f>
        <v>6.1.1.22</v>
      </c>
      <c r="B24" s="290"/>
      <c r="C24" s="290" t="str">
        <f>'6.Procurement Annex'!C88</f>
        <v>Procurement of bio-medical equipment: NTCP</v>
      </c>
      <c r="D24" s="290"/>
      <c r="E24" s="290"/>
      <c r="F24" s="290"/>
      <c r="G24" s="290"/>
      <c r="H24" s="272">
        <f>H25+H26+H27</f>
        <v>1</v>
      </c>
      <c r="I24" s="290"/>
      <c r="J24" s="290"/>
      <c r="K24" s="272">
        <f>K25+K26+K27</f>
        <v>0</v>
      </c>
      <c r="L24" s="713"/>
      <c r="M24" s="713"/>
      <c r="N24" s="713"/>
      <c r="O24" s="713"/>
      <c r="P24" s="713"/>
      <c r="Q24" s="713"/>
      <c r="R24" s="713"/>
      <c r="S24" s="713"/>
      <c r="T24" s="713"/>
      <c r="U24" s="713"/>
      <c r="V24" s="713"/>
      <c r="W24" s="713"/>
      <c r="X24" s="713"/>
      <c r="Y24" s="713"/>
      <c r="Z24" s="713"/>
    </row>
    <row r="25" spans="1:26" ht="12.75" customHeight="1">
      <c r="A25" s="4" t="str">
        <f>'6.Procurement Annex'!A89</f>
        <v>6.1.1.22.1</v>
      </c>
      <c r="B25" s="4" t="str">
        <f>'6.Procurement Annex'!B89</f>
        <v>M.1.5.1</v>
      </c>
      <c r="C25" s="4" t="str">
        <f>'6.Procurement Annex'!C89</f>
        <v>Non-recurring: Equipment for DTCC</v>
      </c>
      <c r="D25" s="70" t="str">
        <f>'6.Procurement Annex'!K89</f>
        <v>Per Annum</v>
      </c>
      <c r="E25" s="4">
        <f>'6.Procurement Annex'!L89</f>
        <v>50000</v>
      </c>
      <c r="F25" s="125">
        <f>'6.Procurement Annex'!M89</f>
        <v>0.5</v>
      </c>
      <c r="G25" s="4">
        <f>'6.Procurement Annex'!N89</f>
        <v>2</v>
      </c>
      <c r="H25" s="125">
        <f>'6.Procurement Annex'!O89</f>
        <v>1</v>
      </c>
      <c r="I25" s="70" t="str">
        <f>'6.Procurement Annex'!P89</f>
        <v>Furniture for upgradation of DTCC in both the districts.</v>
      </c>
      <c r="J25" s="70"/>
      <c r="K25" s="125"/>
      <c r="L25" s="713"/>
      <c r="M25" s="713"/>
      <c r="N25" s="713"/>
      <c r="O25" s="713"/>
      <c r="P25" s="713"/>
      <c r="Q25" s="713"/>
      <c r="R25" s="713"/>
      <c r="S25" s="713"/>
      <c r="T25" s="713"/>
      <c r="U25" s="713"/>
      <c r="V25" s="713"/>
      <c r="W25" s="713"/>
      <c r="X25" s="713"/>
      <c r="Y25" s="713"/>
      <c r="Z25" s="713"/>
    </row>
    <row r="26" spans="1:26" ht="12.75" customHeight="1">
      <c r="A26" s="4" t="str">
        <f>'6.Procurement Annex'!A90</f>
        <v>6.1.1.22.2</v>
      </c>
      <c r="B26" s="4" t="str">
        <f>'6.Procurement Annex'!B90</f>
        <v>M.2.3.1</v>
      </c>
      <c r="C26" s="4" t="str">
        <f>'6.Procurement Annex'!C90</f>
        <v>Non-recurring: Equipment for TCC</v>
      </c>
      <c r="D26" s="70">
        <f>'6.Procurement Annex'!K90</f>
        <v>0</v>
      </c>
      <c r="E26" s="4">
        <f>'6.Procurement Annex'!L90</f>
        <v>0</v>
      </c>
      <c r="F26" s="125">
        <f>'6.Procurement Annex'!M90</f>
        <v>0</v>
      </c>
      <c r="G26" s="4">
        <f>'6.Procurement Annex'!N90</f>
        <v>0</v>
      </c>
      <c r="H26" s="125">
        <f>'6.Procurement Annex'!O90</f>
        <v>0</v>
      </c>
      <c r="I26" s="70">
        <f>'6.Procurement Annex'!P90</f>
        <v>0</v>
      </c>
      <c r="J26" s="70"/>
      <c r="K26" s="125"/>
      <c r="L26" s="713"/>
      <c r="M26" s="713"/>
      <c r="N26" s="713"/>
      <c r="O26" s="713"/>
      <c r="P26" s="713"/>
      <c r="Q26" s="713"/>
      <c r="R26" s="713"/>
      <c r="S26" s="713"/>
      <c r="T26" s="713"/>
      <c r="U26" s="713"/>
      <c r="V26" s="713"/>
      <c r="W26" s="713"/>
      <c r="X26" s="713"/>
      <c r="Y26" s="713"/>
      <c r="Z26" s="713"/>
    </row>
    <row r="27" spans="1:26" ht="12.75" customHeight="1">
      <c r="A27" s="4" t="str">
        <f>'6.Procurement Annex'!A91</f>
        <v>6.1.1.22.3</v>
      </c>
      <c r="B27" s="4"/>
      <c r="C27" s="4" t="str">
        <f>'6.Procurement Annex'!C91</f>
        <v>Any other equipment (please specify)</v>
      </c>
      <c r="D27" s="70">
        <f>'6.Procurement Annex'!K91</f>
        <v>0</v>
      </c>
      <c r="E27" s="4">
        <f>'6.Procurement Annex'!L91</f>
        <v>0</v>
      </c>
      <c r="F27" s="125">
        <f>'6.Procurement Annex'!M91</f>
        <v>0</v>
      </c>
      <c r="G27" s="4">
        <f>'6.Procurement Annex'!N91</f>
        <v>0</v>
      </c>
      <c r="H27" s="125">
        <f>'6.Procurement Annex'!O91</f>
        <v>0</v>
      </c>
      <c r="I27" s="70">
        <f>'6.Procurement Annex'!P91</f>
        <v>0</v>
      </c>
      <c r="J27" s="70"/>
      <c r="K27" s="125"/>
      <c r="L27" s="713"/>
      <c r="M27" s="713"/>
      <c r="N27" s="713"/>
      <c r="O27" s="713"/>
      <c r="P27" s="713"/>
      <c r="Q27" s="713"/>
      <c r="R27" s="713"/>
      <c r="S27" s="713"/>
      <c r="T27" s="713"/>
      <c r="U27" s="713"/>
      <c r="V27" s="713"/>
      <c r="W27" s="713"/>
      <c r="X27" s="713"/>
      <c r="Y27" s="713"/>
      <c r="Z27" s="713"/>
    </row>
    <row r="28" spans="1:26" ht="12.75" customHeight="1">
      <c r="A28" s="67">
        <f>'6.Procurement Annex'!A141</f>
        <v>6.2</v>
      </c>
      <c r="B28" s="67"/>
      <c r="C28" s="67" t="str">
        <f>'6.Procurement Annex'!C141</f>
        <v xml:space="preserve">Procurement of Drugs and supplies </v>
      </c>
      <c r="D28" s="110"/>
      <c r="E28" s="110"/>
      <c r="F28" s="112"/>
      <c r="G28" s="110"/>
      <c r="H28" s="68">
        <f>H29</f>
        <v>10</v>
      </c>
      <c r="I28" s="110"/>
      <c r="J28" s="110"/>
      <c r="K28" s="68">
        <f>K29</f>
        <v>0</v>
      </c>
      <c r="L28" s="713"/>
      <c r="M28" s="713"/>
      <c r="N28" s="713"/>
      <c r="O28" s="713"/>
      <c r="P28" s="713"/>
      <c r="Q28" s="713"/>
      <c r="R28" s="713"/>
      <c r="S28" s="713"/>
      <c r="T28" s="713"/>
      <c r="U28" s="713"/>
      <c r="V28" s="713"/>
      <c r="W28" s="713"/>
      <c r="X28" s="713"/>
      <c r="Y28" s="713"/>
      <c r="Z28" s="713"/>
    </row>
    <row r="29" spans="1:26" ht="12.75" customHeight="1">
      <c r="A29" s="78" t="str">
        <f>'6.Procurement Annex'!A235</f>
        <v>6.2.18</v>
      </c>
      <c r="B29" s="78"/>
      <c r="C29" s="78" t="str">
        <f>'6.Procurement Annex'!C235</f>
        <v>Drugs and supplies for NTCP</v>
      </c>
      <c r="D29" s="204"/>
      <c r="E29" s="116"/>
      <c r="F29" s="652"/>
      <c r="G29" s="116"/>
      <c r="H29" s="265">
        <f>SUM(H30:H31)</f>
        <v>10</v>
      </c>
      <c r="I29" s="204"/>
      <c r="J29" s="204"/>
      <c r="K29" s="265">
        <f>SUM(K30:K31)</f>
        <v>0</v>
      </c>
      <c r="L29" s="713"/>
      <c r="M29" s="713"/>
      <c r="N29" s="713"/>
      <c r="O29" s="713"/>
      <c r="P29" s="713"/>
      <c r="Q29" s="713"/>
      <c r="R29" s="713"/>
      <c r="S29" s="713"/>
      <c r="T29" s="713"/>
      <c r="U29" s="713"/>
      <c r="V29" s="713"/>
      <c r="W29" s="713"/>
      <c r="X29" s="713"/>
      <c r="Y29" s="713"/>
      <c r="Z29" s="713"/>
    </row>
    <row r="30" spans="1:26" ht="12.75" customHeight="1">
      <c r="A30" s="4" t="str">
        <f>'6.Procurement Annex'!A236</f>
        <v>6.2.18.1</v>
      </c>
      <c r="B30" s="4" t="str">
        <f>'6.Procurement Annex'!B236</f>
        <v>B.16.2.11.7</v>
      </c>
      <c r="C30" s="4" t="str">
        <f>'6.Procurement Annex'!C236</f>
        <v>Procurement of medicine &amp; consumables for TCC under NTCP</v>
      </c>
      <c r="D30" s="70" t="str">
        <f>'6.Procurement Annex'!K236</f>
        <v>Per District</v>
      </c>
      <c r="E30" s="4">
        <f>'6.Procurement Annex'!L236</f>
        <v>500000</v>
      </c>
      <c r="F30" s="125">
        <f>'6.Procurement Annex'!M236</f>
        <v>5</v>
      </c>
      <c r="G30" s="4">
        <f>'6.Procurement Annex'!N236</f>
        <v>2</v>
      </c>
      <c r="H30" s="125">
        <f>'6.Procurement Annex'!O236</f>
        <v>10</v>
      </c>
      <c r="I30" s="70" t="str">
        <f>'6.Procurement Annex'!P236</f>
        <v>As per guidelines. Nicotin gums (2 mg), Nicotin gums (4 mg), Nicotin patches (7 mg),Nicotin patches (14 mg),Nicotin patches (21mg) @ Rs. 5  Lakh per District for 2 districts.</v>
      </c>
      <c r="J30" s="70"/>
      <c r="K30" s="125"/>
      <c r="L30" s="713"/>
      <c r="M30" s="713"/>
      <c r="N30" s="713"/>
      <c r="O30" s="713"/>
      <c r="P30" s="713"/>
      <c r="Q30" s="713"/>
      <c r="R30" s="713"/>
      <c r="S30" s="713"/>
      <c r="T30" s="713"/>
      <c r="U30" s="713"/>
      <c r="V30" s="713"/>
      <c r="W30" s="713"/>
      <c r="X30" s="713"/>
      <c r="Y30" s="713"/>
      <c r="Z30" s="713"/>
    </row>
    <row r="31" spans="1:26" ht="12.75" customHeight="1">
      <c r="A31" s="4" t="str">
        <f>'6.Procurement Annex'!A237</f>
        <v>6.2.18.2</v>
      </c>
      <c r="B31" s="4"/>
      <c r="C31" s="4" t="str">
        <f>'6.Procurement Annex'!C237</f>
        <v>Any other drugs &amp; supplies (please specify)</v>
      </c>
      <c r="D31" s="70">
        <f>'6.Procurement Annex'!K237</f>
        <v>0</v>
      </c>
      <c r="E31" s="4">
        <f>'6.Procurement Annex'!L237</f>
        <v>0</v>
      </c>
      <c r="F31" s="125">
        <f>'6.Procurement Annex'!M237</f>
        <v>0</v>
      </c>
      <c r="G31" s="4">
        <f>'6.Procurement Annex'!N237</f>
        <v>0</v>
      </c>
      <c r="H31" s="125">
        <f>'6.Procurement Annex'!O237</f>
        <v>0</v>
      </c>
      <c r="I31" s="70">
        <f>'6.Procurement Annex'!P237</f>
        <v>0</v>
      </c>
      <c r="J31" s="70"/>
      <c r="K31" s="125"/>
      <c r="L31" s="713"/>
      <c r="M31" s="713"/>
      <c r="N31" s="713"/>
      <c r="O31" s="713"/>
      <c r="P31" s="713"/>
      <c r="Q31" s="713"/>
      <c r="R31" s="713"/>
      <c r="S31" s="713"/>
      <c r="T31" s="713"/>
      <c r="U31" s="713"/>
      <c r="V31" s="713"/>
      <c r="W31" s="713"/>
      <c r="X31" s="713"/>
      <c r="Y31" s="713"/>
      <c r="Z31" s="713"/>
    </row>
    <row r="32" spans="1:26" ht="12.75" customHeight="1">
      <c r="A32" s="64">
        <f>'9.Training Annex'!A6</f>
        <v>9</v>
      </c>
      <c r="B32" s="64"/>
      <c r="C32" s="64" t="str">
        <f>'9.Training Annex'!C6</f>
        <v>Training</v>
      </c>
      <c r="D32" s="107"/>
      <c r="E32" s="107"/>
      <c r="F32" s="1035"/>
      <c r="G32" s="107"/>
      <c r="H32" s="65">
        <f t="shared" ref="H32:H33" si="4">H33</f>
        <v>8</v>
      </c>
      <c r="I32" s="107"/>
      <c r="J32" s="107"/>
      <c r="K32" s="65">
        <f t="shared" ref="K32:K33" si="5">K33</f>
        <v>0</v>
      </c>
      <c r="L32" s="713"/>
      <c r="M32" s="713"/>
      <c r="N32" s="713"/>
      <c r="O32" s="713"/>
      <c r="P32" s="713"/>
      <c r="Q32" s="713"/>
      <c r="R32" s="713"/>
      <c r="S32" s="713"/>
      <c r="T32" s="713"/>
      <c r="U32" s="713"/>
      <c r="V32" s="713"/>
      <c r="W32" s="713"/>
      <c r="X32" s="713"/>
      <c r="Y32" s="713"/>
      <c r="Z32" s="713"/>
    </row>
    <row r="33" spans="1:26" ht="12.75" customHeight="1">
      <c r="A33" s="67">
        <f>'9.Training Annex'!A27</f>
        <v>9.5</v>
      </c>
      <c r="B33" s="67"/>
      <c r="C33" s="67" t="str">
        <f>'9.Training Annex'!C27</f>
        <v>Trainings including medical (DNB/CPS)/paramedical/nursing courses</v>
      </c>
      <c r="D33" s="110"/>
      <c r="E33" s="113"/>
      <c r="F33" s="669"/>
      <c r="G33" s="113"/>
      <c r="H33" s="203">
        <f t="shared" si="4"/>
        <v>8</v>
      </c>
      <c r="I33" s="110"/>
      <c r="J33" s="110"/>
      <c r="K33" s="203">
        <f t="shared" si="5"/>
        <v>0</v>
      </c>
      <c r="L33" s="713"/>
      <c r="M33" s="713"/>
      <c r="N33" s="713"/>
      <c r="O33" s="713"/>
      <c r="P33" s="713"/>
      <c r="Q33" s="713"/>
      <c r="R33" s="713"/>
      <c r="S33" s="713"/>
      <c r="T33" s="713"/>
      <c r="U33" s="713"/>
      <c r="V33" s="713"/>
      <c r="W33" s="713"/>
      <c r="X33" s="713"/>
      <c r="Y33" s="713"/>
      <c r="Z33" s="713"/>
    </row>
    <row r="34" spans="1:26" ht="12.75" customHeight="1">
      <c r="A34" s="78" t="str">
        <f>'9.Training Annex'!A189</f>
        <v>9.5.18</v>
      </c>
      <c r="B34" s="78"/>
      <c r="C34" s="78" t="str">
        <f>'9.Training Annex'!C189</f>
        <v>Trainings under NTCP</v>
      </c>
      <c r="D34" s="204"/>
      <c r="E34" s="116"/>
      <c r="F34" s="652"/>
      <c r="G34" s="116"/>
      <c r="H34" s="265">
        <f>H35+H40</f>
        <v>8</v>
      </c>
      <c r="I34" s="204"/>
      <c r="J34" s="204"/>
      <c r="K34" s="265">
        <f>K35+K40</f>
        <v>0</v>
      </c>
      <c r="L34" s="713"/>
      <c r="M34" s="713"/>
      <c r="N34" s="713"/>
      <c r="O34" s="713"/>
      <c r="P34" s="713"/>
      <c r="Q34" s="713"/>
      <c r="R34" s="713"/>
      <c r="S34" s="713"/>
      <c r="T34" s="713"/>
      <c r="U34" s="713"/>
      <c r="V34" s="713"/>
      <c r="W34" s="713"/>
      <c r="X34" s="713"/>
      <c r="Y34" s="713"/>
      <c r="Z34" s="713"/>
    </row>
    <row r="35" spans="1:26" ht="12.75" customHeight="1">
      <c r="A35" s="290" t="str">
        <f>'9.Training Annex'!A190</f>
        <v>9.5.18.1</v>
      </c>
      <c r="B35" s="290"/>
      <c r="C35" s="290" t="str">
        <f>'9.Training Annex'!C190</f>
        <v>Trainings for District Tobacco Control Centre</v>
      </c>
      <c r="D35" s="290"/>
      <c r="E35" s="268"/>
      <c r="F35" s="311"/>
      <c r="G35" s="268"/>
      <c r="H35" s="311">
        <f>SUM(H36:H39)</f>
        <v>2.8000000000000003</v>
      </c>
      <c r="I35" s="290"/>
      <c r="J35" s="290"/>
      <c r="K35" s="311">
        <f>SUM(K36:K39)</f>
        <v>0</v>
      </c>
      <c r="L35" s="713"/>
      <c r="M35" s="713"/>
      <c r="N35" s="713"/>
      <c r="O35" s="713"/>
      <c r="P35" s="713"/>
      <c r="Q35" s="713"/>
      <c r="R35" s="713"/>
      <c r="S35" s="713"/>
      <c r="T35" s="713"/>
      <c r="U35" s="713"/>
      <c r="V35" s="713"/>
      <c r="W35" s="713"/>
      <c r="X35" s="713"/>
      <c r="Y35" s="713"/>
      <c r="Z35" s="713"/>
    </row>
    <row r="36" spans="1:26" ht="12.75" customHeight="1">
      <c r="A36" s="4" t="str">
        <f>'9.Training Annex'!A191</f>
        <v>9.5.18.1.1</v>
      </c>
      <c r="B36" s="4" t="str">
        <f>'9.Training Annex'!B191</f>
        <v>M.1.1.1</v>
      </c>
      <c r="C36" s="4" t="str">
        <f>'9.Training Annex'!C191</f>
        <v>Orientation of Stakeholder organizations</v>
      </c>
      <c r="D36" s="70" t="str">
        <f>'9.Training Annex'!K191</f>
        <v>Per Training</v>
      </c>
      <c r="E36" s="4">
        <f>'9.Training Annex'!L191</f>
        <v>20000</v>
      </c>
      <c r="F36" s="125">
        <f>'9.Training Annex'!M191</f>
        <v>0.2</v>
      </c>
      <c r="G36" s="125">
        <f>'9.Training Annex'!N191</f>
        <v>2</v>
      </c>
      <c r="H36" s="125">
        <f>'9.Training Annex'!O191</f>
        <v>0.4</v>
      </c>
      <c r="I36" s="70" t="str">
        <f>'9.Training Annex'!P191</f>
        <v>Continued activity:
For 2 Districts @ 20,000/- per training per District</v>
      </c>
      <c r="J36" s="70"/>
      <c r="K36" s="125"/>
      <c r="L36" s="713"/>
      <c r="M36" s="713"/>
      <c r="N36" s="713"/>
      <c r="O36" s="713"/>
      <c r="P36" s="713"/>
      <c r="Q36" s="713"/>
      <c r="R36" s="713"/>
      <c r="S36" s="713"/>
      <c r="T36" s="713"/>
      <c r="U36" s="713"/>
      <c r="V36" s="713"/>
      <c r="W36" s="713"/>
      <c r="X36" s="713"/>
      <c r="Y36" s="713"/>
      <c r="Z36" s="713"/>
    </row>
    <row r="37" spans="1:26" ht="12.75" customHeight="1">
      <c r="A37" s="4" t="str">
        <f>'9.Training Annex'!A192</f>
        <v>9.5.18.1.2</v>
      </c>
      <c r="B37" s="4" t="str">
        <f>'9.Training Annex'!B192</f>
        <v>M.1.1.2</v>
      </c>
      <c r="C37" s="4" t="str">
        <f>'9.Training Annex'!C192</f>
        <v>Training of Health Professionals</v>
      </c>
      <c r="D37" s="70" t="str">
        <f>'9.Training Annex'!K192</f>
        <v>Per Training</v>
      </c>
      <c r="E37" s="4">
        <f>'9.Training Annex'!L192</f>
        <v>20000</v>
      </c>
      <c r="F37" s="125">
        <f>'9.Training Annex'!M192</f>
        <v>0.2</v>
      </c>
      <c r="G37" s="125">
        <f>'9.Training Annex'!N192</f>
        <v>4</v>
      </c>
      <c r="H37" s="125">
        <f>'9.Training Annex'!O192</f>
        <v>0.8</v>
      </c>
      <c r="I37" s="70" t="str">
        <f>'9.Training Annex'!P192</f>
        <v>Continued activity:
4 training @ Rs 20000/-</v>
      </c>
      <c r="J37" s="70"/>
      <c r="K37" s="125"/>
      <c r="L37" s="713"/>
      <c r="M37" s="713"/>
      <c r="N37" s="713"/>
      <c r="O37" s="713"/>
      <c r="P37" s="713"/>
      <c r="Q37" s="713"/>
      <c r="R37" s="713"/>
      <c r="S37" s="713"/>
      <c r="T37" s="713"/>
      <c r="U37" s="713"/>
      <c r="V37" s="713"/>
      <c r="W37" s="713"/>
      <c r="X37" s="713"/>
      <c r="Y37" s="713"/>
      <c r="Z37" s="713"/>
    </row>
    <row r="38" spans="1:26" ht="12.75" customHeight="1">
      <c r="A38" s="4" t="str">
        <f>'9.Training Annex'!A193</f>
        <v>9.5.18.1.3</v>
      </c>
      <c r="B38" s="4" t="str">
        <f>'9.Training Annex'!B193</f>
        <v>M.1.1.3</v>
      </c>
      <c r="C38" s="4" t="str">
        <f>'9.Training Annex'!C193</f>
        <v>Orientation of Law Enforcers</v>
      </c>
      <c r="D38" s="70" t="str">
        <f>'9.Training Annex'!K193</f>
        <v>Per Training</v>
      </c>
      <c r="E38" s="4">
        <f>'9.Training Annex'!L193</f>
        <v>20000</v>
      </c>
      <c r="F38" s="125">
        <f>'9.Training Annex'!M193</f>
        <v>0.2</v>
      </c>
      <c r="G38" s="125">
        <f>'9.Training Annex'!N193</f>
        <v>2</v>
      </c>
      <c r="H38" s="125">
        <f>'9.Training Annex'!O193</f>
        <v>0.4</v>
      </c>
      <c r="I38" s="70" t="str">
        <f>'9.Training Annex'!P193</f>
        <v>Two Training, One in North and One in South @20,000/- per training. Continued Activity for 2 Districts</v>
      </c>
      <c r="J38" s="70"/>
      <c r="K38" s="125"/>
      <c r="L38" s="713"/>
      <c r="M38" s="713"/>
      <c r="N38" s="713"/>
      <c r="O38" s="713"/>
      <c r="P38" s="713"/>
      <c r="Q38" s="713"/>
      <c r="R38" s="713"/>
      <c r="S38" s="713"/>
      <c r="T38" s="713"/>
      <c r="U38" s="713"/>
      <c r="V38" s="713"/>
      <c r="W38" s="713"/>
      <c r="X38" s="713"/>
      <c r="Y38" s="713"/>
      <c r="Z38" s="713"/>
    </row>
    <row r="39" spans="1:26" ht="12.75" customHeight="1">
      <c r="A39" s="4" t="str">
        <f>'9.Training Annex'!A194</f>
        <v>9.5.18.1.4</v>
      </c>
      <c r="B39" s="4" t="str">
        <f>'9.Training Annex'!B194</f>
        <v>M.1.1.5</v>
      </c>
      <c r="C39" s="4" t="str">
        <f>'9.Training Annex'!C194</f>
        <v>Other Trainings/Orientations - sessions incorporated in other's training</v>
      </c>
      <c r="D39" s="70" t="str">
        <f>'9.Training Annex'!K194</f>
        <v>Per Training</v>
      </c>
      <c r="E39" s="4">
        <f>'9.Training Annex'!L194</f>
        <v>20000</v>
      </c>
      <c r="F39" s="125">
        <f>'9.Training Annex'!M194</f>
        <v>0.2</v>
      </c>
      <c r="G39" s="125">
        <f>'9.Training Annex'!N194</f>
        <v>6</v>
      </c>
      <c r="H39" s="125">
        <f>'9.Training Annex'!O194</f>
        <v>1.2000000000000002</v>
      </c>
      <c r="I39" s="70" t="str">
        <f>'9.Training Annex'!P194</f>
        <v>Three Trainings, Three in North and Three in South @20,000/- per training. Continued Activity for 2 Districts</v>
      </c>
      <c r="J39" s="70"/>
      <c r="K39" s="125"/>
      <c r="L39" s="713"/>
      <c r="M39" s="713"/>
      <c r="N39" s="713"/>
      <c r="O39" s="713"/>
      <c r="P39" s="713"/>
      <c r="Q39" s="713"/>
      <c r="R39" s="713"/>
      <c r="S39" s="713"/>
      <c r="T39" s="713"/>
      <c r="U39" s="713"/>
      <c r="V39" s="713"/>
      <c r="W39" s="713"/>
      <c r="X39" s="713"/>
      <c r="Y39" s="713"/>
      <c r="Z39" s="713"/>
    </row>
    <row r="40" spans="1:26" ht="12.75" customHeight="1">
      <c r="A40" s="290" t="s">
        <v>3713</v>
      </c>
      <c r="B40" s="290"/>
      <c r="C40" s="290" t="s">
        <v>3713</v>
      </c>
      <c r="D40" s="290"/>
      <c r="E40" s="268"/>
      <c r="F40" s="311"/>
      <c r="G40" s="268"/>
      <c r="H40" s="311">
        <f>SUM(H41:H45)</f>
        <v>5.1999999999999993</v>
      </c>
      <c r="I40" s="290"/>
      <c r="J40" s="290"/>
      <c r="K40" s="311">
        <f>SUM(K41:K45)</f>
        <v>0</v>
      </c>
      <c r="L40" s="713"/>
      <c r="M40" s="713"/>
      <c r="N40" s="713"/>
      <c r="O40" s="713"/>
      <c r="P40" s="713"/>
      <c r="Q40" s="713"/>
      <c r="R40" s="713"/>
      <c r="S40" s="713"/>
      <c r="T40" s="713"/>
      <c r="U40" s="713"/>
      <c r="V40" s="713"/>
      <c r="W40" s="713"/>
      <c r="X40" s="713"/>
      <c r="Y40" s="713"/>
      <c r="Z40" s="713"/>
    </row>
    <row r="41" spans="1:26" ht="12.75" customHeight="1">
      <c r="A41" s="4" t="str">
        <f>'9.Training Annex'!A196</f>
        <v>9.5.18.2.1</v>
      </c>
      <c r="B41" s="4" t="str">
        <f>'9.Training Annex'!B196</f>
        <v>M.3.1.1</v>
      </c>
      <c r="C41" s="4" t="str">
        <f>'9.Training Annex'!C196</f>
        <v xml:space="preserve">State Level Advocacy Workshop </v>
      </c>
      <c r="D41" s="70" t="str">
        <f>'9.Training Annex'!K196</f>
        <v>Per Training</v>
      </c>
      <c r="E41" s="4">
        <f>'9.Training Annex'!L196</f>
        <v>40000</v>
      </c>
      <c r="F41" s="125">
        <f>'9.Training Annex'!M196</f>
        <v>0.4</v>
      </c>
      <c r="G41" s="125">
        <f>'9.Training Annex'!N196</f>
        <v>1</v>
      </c>
      <c r="H41" s="125">
        <f>'9.Training Annex'!O196</f>
        <v>0.4</v>
      </c>
      <c r="I41" s="70" t="str">
        <f>'9.Training Annex'!P196</f>
        <v>Continued activity:
One Training Rs.0.40 Lakhs per Training for a batch of 40 Participants.</v>
      </c>
      <c r="J41" s="70"/>
      <c r="K41" s="125"/>
      <c r="L41" s="713"/>
      <c r="M41" s="713"/>
      <c r="N41" s="713"/>
      <c r="O41" s="713"/>
      <c r="P41" s="713"/>
      <c r="Q41" s="713"/>
      <c r="R41" s="713"/>
      <c r="S41" s="713"/>
      <c r="T41" s="713"/>
      <c r="U41" s="713"/>
      <c r="V41" s="713"/>
      <c r="W41" s="713"/>
      <c r="X41" s="713"/>
      <c r="Y41" s="713"/>
      <c r="Z41" s="713"/>
    </row>
    <row r="42" spans="1:26" ht="12.75" customHeight="1">
      <c r="A42" s="4" t="str">
        <f>'9.Training Annex'!A197</f>
        <v>9.5.18.2.2</v>
      </c>
      <c r="B42" s="4" t="str">
        <f>'9.Training Annex'!B197</f>
        <v>M.3.1.2</v>
      </c>
      <c r="C42" s="4" t="str">
        <f>'9.Training Annex'!C197</f>
        <v>Training of Trainers, Refresher Trainings</v>
      </c>
      <c r="D42" s="70" t="str">
        <f>'9.Training Annex'!K197</f>
        <v>Per Training</v>
      </c>
      <c r="E42" s="4">
        <f>'9.Training Annex'!L197</f>
        <v>30000</v>
      </c>
      <c r="F42" s="125">
        <f>'9.Training Annex'!M197</f>
        <v>0.3</v>
      </c>
      <c r="G42" s="125">
        <f>'9.Training Annex'!N197</f>
        <v>8</v>
      </c>
      <c r="H42" s="125">
        <f>'9.Training Annex'!O197</f>
        <v>2.4</v>
      </c>
      <c r="I42" s="70" t="str">
        <f>'9.Training Annex'!P197</f>
        <v>Continued activity:
Eight Training Rs.0.30 Lakhs per Training for a batch of 30 Trainee's.</v>
      </c>
      <c r="J42" s="70"/>
      <c r="K42" s="125"/>
      <c r="L42" s="713"/>
      <c r="M42" s="713"/>
      <c r="N42" s="713"/>
      <c r="O42" s="713"/>
      <c r="P42" s="713"/>
      <c r="Q42" s="713"/>
      <c r="R42" s="713"/>
      <c r="S42" s="713"/>
      <c r="T42" s="713"/>
      <c r="U42" s="713"/>
      <c r="V42" s="713"/>
      <c r="W42" s="713"/>
      <c r="X42" s="713"/>
      <c r="Y42" s="713"/>
      <c r="Z42" s="713"/>
    </row>
    <row r="43" spans="1:26" ht="12.75" customHeight="1">
      <c r="A43" s="4" t="str">
        <f>'9.Training Annex'!A198</f>
        <v>9.5.18.2.3</v>
      </c>
      <c r="B43" s="4" t="str">
        <f>'9.Training Annex'!B198</f>
        <v>M.3.1.3</v>
      </c>
      <c r="C43" s="4" t="str">
        <f>'9.Training Annex'!C198</f>
        <v>Training on tobacco cessation for Health care providers</v>
      </c>
      <c r="D43" s="70" t="str">
        <f>'9.Training Annex'!K198</f>
        <v>Per Training</v>
      </c>
      <c r="E43" s="4">
        <f>'9.Training Annex'!L198</f>
        <v>40000</v>
      </c>
      <c r="F43" s="125">
        <f>'9.Training Annex'!M198</f>
        <v>0.4</v>
      </c>
      <c r="G43" s="125">
        <f>'9.Training Annex'!N198</f>
        <v>2</v>
      </c>
      <c r="H43" s="125">
        <f>'9.Training Annex'!O198</f>
        <v>0.8</v>
      </c>
      <c r="I43" s="70" t="str">
        <f>'9.Training Annex'!P198</f>
        <v>Continued activity:
Two Training Rs.0.40 Lakhs per Training for a batch of 30 Trainee's.</v>
      </c>
      <c r="J43" s="70"/>
      <c r="K43" s="125"/>
      <c r="L43" s="713"/>
      <c r="M43" s="713"/>
      <c r="N43" s="713"/>
      <c r="O43" s="713"/>
      <c r="P43" s="713"/>
      <c r="Q43" s="713"/>
      <c r="R43" s="713"/>
      <c r="S43" s="713"/>
      <c r="T43" s="713"/>
      <c r="U43" s="713"/>
      <c r="V43" s="713"/>
      <c r="W43" s="713"/>
      <c r="X43" s="713"/>
      <c r="Y43" s="713"/>
      <c r="Z43" s="713"/>
    </row>
    <row r="44" spans="1:26" ht="12.75" customHeight="1">
      <c r="A44" s="4" t="str">
        <f>'9.Training Annex'!A199</f>
        <v>9.5.18.2.4</v>
      </c>
      <c r="B44" s="4" t="str">
        <f>'9.Training Annex'!B199</f>
        <v>M.3.1.4</v>
      </c>
      <c r="C44" s="4" t="str">
        <f>'9.Training Annex'!C199</f>
        <v>Law enforcers training / sensitization Programme</v>
      </c>
      <c r="D44" s="70" t="str">
        <f>'9.Training Annex'!K199</f>
        <v>Per Training</v>
      </c>
      <c r="E44" s="4">
        <f>'9.Training Annex'!L199</f>
        <v>40000</v>
      </c>
      <c r="F44" s="125">
        <f>'9.Training Annex'!M199</f>
        <v>0.4</v>
      </c>
      <c r="G44" s="125">
        <f>'9.Training Annex'!N199</f>
        <v>2</v>
      </c>
      <c r="H44" s="125">
        <f>'9.Training Annex'!O199</f>
        <v>0.8</v>
      </c>
      <c r="I44" s="70" t="str">
        <f>'9.Training Annex'!P199</f>
        <v>Continued activity:
Two Training Rs.0.40 Lakhs per Training for a batch of 30 Participants.</v>
      </c>
      <c r="J44" s="70"/>
      <c r="K44" s="125"/>
      <c r="L44" s="713"/>
      <c r="M44" s="713"/>
      <c r="N44" s="713"/>
      <c r="O44" s="713"/>
      <c r="P44" s="713"/>
      <c r="Q44" s="713"/>
      <c r="R44" s="713"/>
      <c r="S44" s="713"/>
      <c r="T44" s="713"/>
      <c r="U44" s="713"/>
      <c r="V44" s="713"/>
      <c r="W44" s="713"/>
      <c r="X44" s="713"/>
      <c r="Y44" s="713"/>
      <c r="Z44" s="713"/>
    </row>
    <row r="45" spans="1:26" ht="12.75" customHeight="1">
      <c r="A45" s="4" t="str">
        <f>'9.Training Annex'!A200</f>
        <v>9.5.18.2.5</v>
      </c>
      <c r="B45" s="4" t="str">
        <f>'9.Training Annex'!B200</f>
        <v>M.3.1.5</v>
      </c>
      <c r="C45" s="4" t="str">
        <f>'9.Training Annex'!C200</f>
        <v>Any other training to facilitate implementation of provisions of COTPA 2003, FSSA 2006, and WHO FCTC implementation</v>
      </c>
      <c r="D45" s="70" t="str">
        <f>'9.Training Annex'!K200</f>
        <v>Per Training</v>
      </c>
      <c r="E45" s="4">
        <f>'9.Training Annex'!L200</f>
        <v>40000</v>
      </c>
      <c r="F45" s="125">
        <f>'9.Training Annex'!M200</f>
        <v>0.4</v>
      </c>
      <c r="G45" s="125">
        <f>'9.Training Annex'!N200</f>
        <v>2</v>
      </c>
      <c r="H45" s="125">
        <f>'9.Training Annex'!O200</f>
        <v>0.8</v>
      </c>
      <c r="I45" s="70" t="str">
        <f>'9.Training Annex'!P200</f>
        <v>Continued activity:
Two Training Rs.0.40 Lakhs per Training for a batch of 30 Participants.</v>
      </c>
      <c r="J45" s="70"/>
      <c r="K45" s="125"/>
      <c r="L45" s="713"/>
      <c r="M45" s="713"/>
      <c r="N45" s="713"/>
      <c r="O45" s="713"/>
      <c r="P45" s="713"/>
      <c r="Q45" s="713"/>
      <c r="R45" s="713"/>
      <c r="S45" s="713"/>
      <c r="T45" s="713"/>
      <c r="U45" s="713"/>
      <c r="V45" s="713"/>
      <c r="W45" s="713"/>
      <c r="X45" s="713"/>
      <c r="Y45" s="713"/>
      <c r="Z45" s="713"/>
    </row>
    <row r="46" spans="1:26" ht="12.75" customHeight="1">
      <c r="A46" s="64">
        <f>'10.Review Research &amp; Surveillen'!A6</f>
        <v>10</v>
      </c>
      <c r="B46" s="64"/>
      <c r="C46" s="64" t="str">
        <f>'10.Review Research &amp; Surveillen'!C6</f>
        <v>Reviews, Research, Surveys and Surveillance</v>
      </c>
      <c r="D46" s="107"/>
      <c r="E46" s="109"/>
      <c r="F46" s="1045"/>
      <c r="G46" s="109"/>
      <c r="H46" s="65">
        <f>H47</f>
        <v>0</v>
      </c>
      <c r="I46" s="107"/>
      <c r="J46" s="107"/>
      <c r="K46" s="65">
        <f>K47</f>
        <v>0</v>
      </c>
      <c r="L46" s="713"/>
      <c r="M46" s="713"/>
      <c r="N46" s="713"/>
      <c r="O46" s="713"/>
      <c r="P46" s="713"/>
      <c r="Q46" s="713"/>
      <c r="R46" s="713"/>
      <c r="S46" s="713"/>
      <c r="T46" s="713"/>
      <c r="U46" s="713"/>
      <c r="V46" s="713"/>
      <c r="W46" s="713"/>
      <c r="X46" s="713"/>
      <c r="Y46" s="713"/>
      <c r="Z46" s="713"/>
    </row>
    <row r="47" spans="1:26" ht="12.75" customHeight="1">
      <c r="A47" s="67">
        <f>'10.Review Research &amp; Surveillen'!A11</f>
        <v>10.199999999999999</v>
      </c>
      <c r="B47" s="67"/>
      <c r="C47" s="67" t="str">
        <f>'10.Review Research &amp; Surveillen'!C11</f>
        <v>Research &amp; Surveys</v>
      </c>
      <c r="D47" s="110"/>
      <c r="E47" s="113"/>
      <c r="F47" s="669"/>
      <c r="G47" s="113"/>
      <c r="H47" s="203">
        <f>SUM(H48:H49)</f>
        <v>0</v>
      </c>
      <c r="I47" s="110"/>
      <c r="J47" s="110"/>
      <c r="K47" s="203">
        <f>SUM(K48:K49)</f>
        <v>0</v>
      </c>
      <c r="L47" s="713"/>
      <c r="M47" s="713"/>
      <c r="N47" s="713"/>
      <c r="O47" s="713"/>
      <c r="P47" s="713"/>
      <c r="Q47" s="713"/>
      <c r="R47" s="713"/>
      <c r="S47" s="713"/>
      <c r="T47" s="713"/>
      <c r="U47" s="713"/>
      <c r="V47" s="713"/>
      <c r="W47" s="713"/>
      <c r="X47" s="713"/>
      <c r="Y47" s="713"/>
      <c r="Z47" s="713"/>
    </row>
    <row r="48" spans="1:26" ht="12.75" customHeight="1">
      <c r="A48" s="125" t="str">
        <f>'10.Review Research &amp; Surveillen'!A25</f>
        <v>10.2.9</v>
      </c>
      <c r="B48" s="125" t="str">
        <f>'10.Review Research &amp; Surveillen'!B25</f>
        <v>H.10</v>
      </c>
      <c r="C48" s="125" t="str">
        <f>'10.Review Research &amp; Surveillen'!C25</f>
        <v>Research for medical colleges</v>
      </c>
      <c r="D48" s="215">
        <f>'10.Review Research &amp; Surveillen'!K26</f>
        <v>0</v>
      </c>
      <c r="E48" s="276">
        <f>'10.Review Research &amp; Surveillen'!L26</f>
        <v>0</v>
      </c>
      <c r="F48" s="125">
        <f>'10.Review Research &amp; Surveillen'!M26</f>
        <v>0</v>
      </c>
      <c r="G48" s="276">
        <f>'10.Review Research &amp; Surveillen'!N26</f>
        <v>0</v>
      </c>
      <c r="H48" s="125">
        <f>'10.Review Research &amp; Surveillen'!O26</f>
        <v>0</v>
      </c>
      <c r="I48" s="215">
        <f>'10.Review Research &amp; Surveillen'!P26</f>
        <v>0</v>
      </c>
      <c r="J48" s="215"/>
      <c r="K48" s="125"/>
      <c r="L48" s="713"/>
      <c r="M48" s="713"/>
      <c r="N48" s="713"/>
      <c r="O48" s="713"/>
      <c r="P48" s="713"/>
      <c r="Q48" s="713"/>
      <c r="R48" s="713"/>
      <c r="S48" s="713"/>
      <c r="T48" s="713"/>
      <c r="U48" s="713"/>
      <c r="V48" s="713"/>
      <c r="W48" s="713"/>
      <c r="X48" s="713"/>
      <c r="Y48" s="713"/>
      <c r="Z48" s="713"/>
    </row>
    <row r="49" spans="1:26" ht="12.75" customHeight="1">
      <c r="A49" s="125" t="str">
        <f>'10.Review Research &amp; Surveillen'!A26</f>
        <v>10.2.10</v>
      </c>
      <c r="B49" s="125" t="str">
        <f>'10.Review Research &amp; Surveillen'!B26</f>
        <v>M.1.3.4</v>
      </c>
      <c r="C49" s="125" t="str">
        <f>'10.Review Research &amp; Surveillen'!C26</f>
        <v>Baseline/Endline surveys/ Research studies (DTCC)</v>
      </c>
      <c r="D49" s="215">
        <f>'10.Review Research &amp; Surveillen'!K27</f>
        <v>0</v>
      </c>
      <c r="E49" s="276">
        <f>'10.Review Research &amp; Surveillen'!L27</f>
        <v>0</v>
      </c>
      <c r="F49" s="125">
        <f>'10.Review Research &amp; Surveillen'!M27</f>
        <v>0</v>
      </c>
      <c r="G49" s="276">
        <f>'10.Review Research &amp; Surveillen'!N27</f>
        <v>0</v>
      </c>
      <c r="H49" s="125">
        <f>'10.Review Research &amp; Surveillen'!O27</f>
        <v>0</v>
      </c>
      <c r="I49" s="215">
        <f>'10.Review Research &amp; Surveillen'!P27</f>
        <v>0</v>
      </c>
      <c r="J49" s="215"/>
      <c r="K49" s="125"/>
      <c r="L49" s="713"/>
      <c r="M49" s="713"/>
      <c r="N49" s="713"/>
      <c r="O49" s="713"/>
      <c r="P49" s="713"/>
      <c r="Q49" s="713"/>
      <c r="R49" s="713"/>
      <c r="S49" s="713"/>
      <c r="T49" s="713"/>
      <c r="U49" s="713"/>
      <c r="V49" s="713"/>
      <c r="W49" s="713"/>
      <c r="X49" s="713"/>
      <c r="Y49" s="713"/>
      <c r="Z49" s="713"/>
    </row>
    <row r="50" spans="1:26" ht="12.75" customHeight="1">
      <c r="A50" s="64">
        <f>'11.IEC-BCC Annex'!A6</f>
        <v>11</v>
      </c>
      <c r="B50" s="64"/>
      <c r="C50" s="64" t="str">
        <f>'11.IEC-BCC Annex'!C6</f>
        <v>IEC/BCC</v>
      </c>
      <c r="D50" s="64"/>
      <c r="E50" s="64"/>
      <c r="F50" s="201"/>
      <c r="G50" s="64"/>
      <c r="H50" s="65">
        <f>H51</f>
        <v>8</v>
      </c>
      <c r="I50" s="64"/>
      <c r="J50" s="64"/>
      <c r="K50" s="65">
        <f>K51</f>
        <v>0</v>
      </c>
      <c r="L50" s="713"/>
      <c r="M50" s="713"/>
      <c r="N50" s="713"/>
      <c r="O50" s="713"/>
      <c r="P50" s="713"/>
      <c r="Q50" s="713"/>
      <c r="R50" s="713"/>
      <c r="S50" s="713"/>
      <c r="T50" s="713"/>
      <c r="U50" s="713"/>
      <c r="V50" s="713"/>
      <c r="W50" s="713"/>
      <c r="X50" s="713"/>
      <c r="Y50" s="713"/>
      <c r="Z50" s="713"/>
    </row>
    <row r="51" spans="1:26" ht="12.75" customHeight="1">
      <c r="A51" s="67">
        <f>'11.IEC-BCC Annex'!A78</f>
        <v>11.21</v>
      </c>
      <c r="B51" s="113"/>
      <c r="C51" s="67" t="str">
        <f>'11.IEC-BCC Annex'!C78</f>
        <v>IEC/BCC activities under NTCP</v>
      </c>
      <c r="D51" s="67"/>
      <c r="E51" s="115"/>
      <c r="F51" s="203"/>
      <c r="G51" s="115"/>
      <c r="H51" s="203">
        <f>H52+H53</f>
        <v>8</v>
      </c>
      <c r="I51" s="67"/>
      <c r="J51" s="67"/>
      <c r="K51" s="203">
        <f>K52+K53</f>
        <v>0</v>
      </c>
      <c r="L51" s="713"/>
      <c r="M51" s="713"/>
      <c r="N51" s="713"/>
      <c r="O51" s="713"/>
      <c r="P51" s="713"/>
      <c r="Q51" s="713"/>
      <c r="R51" s="713"/>
      <c r="S51" s="713"/>
      <c r="T51" s="713"/>
      <c r="U51" s="713"/>
      <c r="V51" s="713"/>
      <c r="W51" s="713"/>
      <c r="X51" s="713"/>
      <c r="Y51" s="713"/>
      <c r="Z51" s="713"/>
    </row>
    <row r="52" spans="1:26" ht="12.75" customHeight="1">
      <c r="A52" s="125" t="str">
        <f>'11.IEC-BCC Annex'!A79</f>
        <v>11.21.1</v>
      </c>
      <c r="B52" s="125" t="str">
        <f>'11.IEC-BCC Annex'!B79</f>
        <v>B.10.6.14</v>
      </c>
      <c r="C52" s="125" t="str">
        <f>'11.IEC-BCC Annex'!C79</f>
        <v>IEC/BCC for NTCP</v>
      </c>
      <c r="D52" s="215" t="str">
        <f>'11.IEC-BCC Annex'!K79</f>
        <v>Per Annum</v>
      </c>
      <c r="E52" s="1022">
        <f>'11.IEC-BCC Annex'!L79</f>
        <v>500000</v>
      </c>
      <c r="F52" s="71">
        <f>'11.IEC-BCC Annex'!M79</f>
        <v>5</v>
      </c>
      <c r="G52" s="1022">
        <f>'11.IEC-BCC Annex'!N79</f>
        <v>1</v>
      </c>
      <c r="H52" s="71">
        <f>'11.IEC-BCC Annex'!O79</f>
        <v>5</v>
      </c>
      <c r="I52" s="215" t="str">
        <f>'11.IEC-BCC Annex'!P79</f>
        <v xml:space="preserve">Continued activiy:
Development of posters/ stickers/ handouts/ wall paintings/ hoardings/ local advt/ etc.Use of innovative IEC tools, including m-Health in campaigns @ Rs.40,000/- p.a. Hoardings/ bill boards/ signages etc Rs 2000/- per place @ Rs. 40,000/- p.a.  Folk media such as Nukkad Natak/ mobile audio visual services/ local radio etc  @ Rs.40,000/-p.a.   Development of IEC Material  @Rs.40,000/-p.a.                                                      State - level IEC Campaigns / Other IEC Camp @ Rs.40,000/-p.a.      </v>
      </c>
      <c r="J52" s="215"/>
      <c r="K52" s="125"/>
      <c r="L52" s="713"/>
      <c r="M52" s="713"/>
      <c r="N52" s="713"/>
      <c r="O52" s="713"/>
      <c r="P52" s="713"/>
      <c r="Q52" s="713"/>
      <c r="R52" s="713"/>
      <c r="S52" s="713"/>
      <c r="T52" s="713"/>
      <c r="U52" s="713"/>
      <c r="V52" s="713"/>
      <c r="W52" s="713"/>
      <c r="X52" s="713"/>
      <c r="Y52" s="713"/>
      <c r="Z52" s="713"/>
    </row>
    <row r="53" spans="1:26" ht="12.75" customHeight="1">
      <c r="A53" s="125" t="str">
        <f>'11.IEC-BCC Annex'!A80</f>
        <v>11.21.2</v>
      </c>
      <c r="B53" s="125"/>
      <c r="C53" s="125" t="str">
        <f>'11.IEC-BCC Annex'!C80</f>
        <v>Any other IEC/BCC activities (please specify)</v>
      </c>
      <c r="D53" s="215" t="str">
        <f>'11.IEC-BCC Annex'!K80</f>
        <v>Per Annum</v>
      </c>
      <c r="E53" s="1022">
        <f>'11.IEC-BCC Annex'!L80</f>
        <v>300000</v>
      </c>
      <c r="F53" s="71">
        <f>'11.IEC-BCC Annex'!M80</f>
        <v>3</v>
      </c>
      <c r="G53" s="1022">
        <f>'11.IEC-BCC Annex'!N80</f>
        <v>1</v>
      </c>
      <c r="H53" s="71">
        <f>'11.IEC-BCC Annex'!O80</f>
        <v>3</v>
      </c>
      <c r="I53" s="215" t="str">
        <f>'11.IEC-BCC Annex'!P80</f>
        <v>Amount proposed for National Anti Tobacco Film festival organised by Goa Dental College</v>
      </c>
      <c r="J53" s="215"/>
      <c r="K53" s="125"/>
      <c r="L53" s="713"/>
      <c r="M53" s="713"/>
      <c r="N53" s="713"/>
      <c r="O53" s="713"/>
      <c r="P53" s="713"/>
      <c r="Q53" s="713"/>
      <c r="R53" s="713"/>
      <c r="S53" s="713"/>
      <c r="T53" s="713"/>
      <c r="U53" s="713"/>
      <c r="V53" s="713"/>
      <c r="W53" s="713"/>
      <c r="X53" s="713"/>
      <c r="Y53" s="713"/>
      <c r="Z53" s="713"/>
    </row>
    <row r="54" spans="1:26" ht="12.75" customHeight="1">
      <c r="A54" s="64">
        <f>'12.Printing Annex'!A6</f>
        <v>12</v>
      </c>
      <c r="B54" s="64"/>
      <c r="C54" s="64" t="str">
        <f>'12.Printing Annex'!C6</f>
        <v>Printing</v>
      </c>
      <c r="D54" s="64"/>
      <c r="E54" s="64"/>
      <c r="F54" s="201"/>
      <c r="G54" s="64"/>
      <c r="H54" s="65">
        <f>H55</f>
        <v>2</v>
      </c>
      <c r="I54" s="64"/>
      <c r="J54" s="64"/>
      <c r="K54" s="65">
        <f>K55</f>
        <v>0</v>
      </c>
      <c r="L54" s="713"/>
      <c r="M54" s="713"/>
      <c r="N54" s="713"/>
      <c r="O54" s="713"/>
      <c r="P54" s="713"/>
      <c r="Q54" s="713"/>
      <c r="R54" s="713"/>
      <c r="S54" s="713"/>
      <c r="T54" s="713"/>
      <c r="U54" s="713"/>
      <c r="V54" s="713"/>
      <c r="W54" s="713"/>
      <c r="X54" s="713"/>
      <c r="Y54" s="713"/>
      <c r="Z54" s="713"/>
    </row>
    <row r="55" spans="1:26" ht="12.75" customHeight="1">
      <c r="A55" s="67">
        <f>'12.Printing Annex'!A77</f>
        <v>12.14</v>
      </c>
      <c r="B55" s="67"/>
      <c r="C55" s="67" t="str">
        <f>'12.Printing Annex'!C77</f>
        <v>Printing activities under NTCP</v>
      </c>
      <c r="D55" s="67"/>
      <c r="E55" s="115"/>
      <c r="F55" s="203"/>
      <c r="G55" s="115"/>
      <c r="H55" s="203">
        <f>SUM(H56:H57)</f>
        <v>2</v>
      </c>
      <c r="I55" s="67"/>
      <c r="J55" s="67"/>
      <c r="K55" s="203">
        <f>SUM(K56:K57)</f>
        <v>0</v>
      </c>
      <c r="L55" s="713"/>
      <c r="M55" s="713"/>
      <c r="N55" s="713"/>
      <c r="O55" s="713"/>
      <c r="P55" s="713"/>
      <c r="Q55" s="713"/>
      <c r="R55" s="713"/>
      <c r="S55" s="713"/>
      <c r="T55" s="713"/>
      <c r="U55" s="713"/>
      <c r="V55" s="713"/>
      <c r="W55" s="713"/>
      <c r="X55" s="713"/>
      <c r="Y55" s="713"/>
      <c r="Z55" s="713"/>
    </row>
    <row r="56" spans="1:26" ht="12.75" customHeight="1">
      <c r="A56" s="4" t="str">
        <f>'12.Printing Annex'!A78</f>
        <v>12.14.1</v>
      </c>
      <c r="B56" s="4" t="str">
        <f>'12.Printing Annex'!B78</f>
        <v>B.10.7.4.11</v>
      </c>
      <c r="C56" s="4" t="str">
        <f>'12.Printing Annex'!C78</f>
        <v>Printing of Challan Books under NTCP</v>
      </c>
      <c r="D56" s="70" t="str">
        <f>'12.Printing Annex'!K78</f>
        <v>Per Book</v>
      </c>
      <c r="E56" s="70">
        <f>'12.Printing Annex'!L78</f>
        <v>50</v>
      </c>
      <c r="F56" s="1116">
        <f>'12.Printing Annex'!M78</f>
        <v>5.0000000000000001E-4</v>
      </c>
      <c r="G56" s="70">
        <f>'12.Printing Annex'!N78</f>
        <v>4000</v>
      </c>
      <c r="H56" s="125">
        <f>'12.Printing Annex'!O78</f>
        <v>2</v>
      </c>
      <c r="I56" s="70" t="str">
        <f>'12.Printing Annex'!P78</f>
        <v>Printing of 2000 Challan &amp; 2000 receipt book printing.</v>
      </c>
      <c r="J56" s="70"/>
      <c r="K56" s="125"/>
      <c r="L56" s="713"/>
      <c r="M56" s="713"/>
      <c r="N56" s="713"/>
      <c r="O56" s="713"/>
      <c r="P56" s="713"/>
      <c r="Q56" s="713"/>
      <c r="R56" s="713"/>
      <c r="S56" s="713"/>
      <c r="T56" s="713"/>
      <c r="U56" s="713"/>
      <c r="V56" s="713"/>
      <c r="W56" s="713"/>
      <c r="X56" s="713"/>
      <c r="Y56" s="713"/>
      <c r="Z56" s="713"/>
    </row>
    <row r="57" spans="1:26" ht="12.75" customHeight="1">
      <c r="A57" s="4" t="str">
        <f>'12.Printing Annex'!A79</f>
        <v>12.14.2</v>
      </c>
      <c r="B57" s="4"/>
      <c r="C57" s="4" t="str">
        <f>'12.Printing Annex'!C79</f>
        <v>Any other (please specify)</v>
      </c>
      <c r="D57" s="70">
        <f>'12.Printing Annex'!K79</f>
        <v>0</v>
      </c>
      <c r="E57" s="4">
        <f>'12.Printing Annex'!L79</f>
        <v>0</v>
      </c>
      <c r="F57" s="125">
        <f>'12.Printing Annex'!M79</f>
        <v>0</v>
      </c>
      <c r="G57" s="4">
        <f>'12.Printing Annex'!N79</f>
        <v>0</v>
      </c>
      <c r="H57" s="125">
        <f>'12.Printing Annex'!O79</f>
        <v>0</v>
      </c>
      <c r="I57" s="70">
        <f>'12.Printing Annex'!P79</f>
        <v>0</v>
      </c>
      <c r="J57" s="70"/>
      <c r="K57" s="125"/>
      <c r="L57" s="713"/>
      <c r="M57" s="713"/>
      <c r="N57" s="713"/>
      <c r="O57" s="713"/>
      <c r="P57" s="713"/>
      <c r="Q57" s="713"/>
      <c r="R57" s="713"/>
      <c r="S57" s="713"/>
      <c r="T57" s="713"/>
      <c r="U57" s="713"/>
      <c r="V57" s="713"/>
      <c r="W57" s="713"/>
      <c r="X57" s="713"/>
      <c r="Y57" s="713"/>
      <c r="Z57" s="713"/>
    </row>
    <row r="58" spans="1:26" ht="12.75" customHeight="1">
      <c r="A58" s="713"/>
      <c r="B58" s="713"/>
      <c r="C58" s="713"/>
      <c r="D58" s="1073"/>
      <c r="E58" s="713"/>
      <c r="F58" s="713"/>
      <c r="G58" s="713"/>
      <c r="H58" s="713"/>
      <c r="I58" s="1073"/>
      <c r="J58" s="1073"/>
      <c r="K58" s="713"/>
      <c r="L58" s="713"/>
      <c r="M58" s="713"/>
      <c r="N58" s="713"/>
      <c r="O58" s="713"/>
      <c r="P58" s="713"/>
      <c r="Q58" s="713"/>
      <c r="R58" s="713"/>
      <c r="S58" s="713"/>
      <c r="T58" s="713"/>
      <c r="U58" s="713"/>
      <c r="V58" s="713"/>
      <c r="W58" s="713"/>
      <c r="X58" s="713"/>
      <c r="Y58" s="713"/>
      <c r="Z58" s="713"/>
    </row>
    <row r="59" spans="1:26" ht="12.75" customHeight="1">
      <c r="A59" s="713"/>
      <c r="B59" s="713"/>
      <c r="C59" s="713"/>
      <c r="D59" s="1073"/>
      <c r="E59" s="713"/>
      <c r="F59" s="713"/>
      <c r="G59" s="713"/>
      <c r="H59" s="713"/>
      <c r="I59" s="1073"/>
      <c r="J59" s="1073"/>
      <c r="K59" s="713"/>
      <c r="L59" s="713"/>
      <c r="M59" s="713"/>
      <c r="N59" s="713"/>
      <c r="O59" s="713"/>
      <c r="P59" s="713"/>
      <c r="Q59" s="713"/>
      <c r="R59" s="713"/>
      <c r="S59" s="713"/>
      <c r="T59" s="713"/>
      <c r="U59" s="713"/>
      <c r="V59" s="713"/>
      <c r="W59" s="713"/>
      <c r="X59" s="713"/>
      <c r="Y59" s="713"/>
      <c r="Z59" s="713"/>
    </row>
    <row r="60" spans="1:26" ht="12.75" customHeight="1">
      <c r="A60" s="713"/>
      <c r="B60" s="713"/>
      <c r="C60" s="713"/>
      <c r="D60" s="1073"/>
      <c r="E60" s="713"/>
      <c r="F60" s="713"/>
      <c r="G60" s="713"/>
      <c r="H60" s="713"/>
      <c r="I60" s="1073"/>
      <c r="J60" s="1073"/>
      <c r="K60" s="713"/>
      <c r="L60" s="713"/>
      <c r="M60" s="713"/>
      <c r="N60" s="713"/>
      <c r="O60" s="713"/>
      <c r="P60" s="713"/>
      <c r="Q60" s="713"/>
      <c r="R60" s="713"/>
      <c r="S60" s="713"/>
      <c r="T60" s="713"/>
      <c r="U60" s="713"/>
      <c r="V60" s="713"/>
      <c r="W60" s="713"/>
      <c r="X60" s="713"/>
      <c r="Y60" s="713"/>
      <c r="Z60" s="713"/>
    </row>
    <row r="61" spans="1:26" ht="12.75" customHeight="1">
      <c r="A61" s="713"/>
      <c r="B61" s="713"/>
      <c r="C61" s="713"/>
      <c r="D61" s="1073"/>
      <c r="E61" s="713"/>
      <c r="F61" s="713"/>
      <c r="G61" s="713"/>
      <c r="H61" s="713"/>
      <c r="I61" s="1073"/>
      <c r="J61" s="1073"/>
      <c r="K61" s="713"/>
      <c r="L61" s="713"/>
      <c r="M61" s="713"/>
      <c r="N61" s="713"/>
      <c r="O61" s="713"/>
      <c r="P61" s="713"/>
      <c r="Q61" s="713"/>
      <c r="R61" s="713"/>
      <c r="S61" s="713"/>
      <c r="T61" s="713"/>
      <c r="U61" s="713"/>
      <c r="V61" s="713"/>
      <c r="W61" s="713"/>
      <c r="X61" s="713"/>
      <c r="Y61" s="713"/>
      <c r="Z61" s="713"/>
    </row>
    <row r="62" spans="1:26" ht="12.75" customHeight="1">
      <c r="A62" s="713"/>
      <c r="B62" s="713"/>
      <c r="C62" s="713"/>
      <c r="D62" s="1073"/>
      <c r="E62" s="713"/>
      <c r="F62" s="713"/>
      <c r="G62" s="713"/>
      <c r="H62" s="713"/>
      <c r="I62" s="1073"/>
      <c r="J62" s="1073"/>
      <c r="K62" s="713"/>
      <c r="L62" s="713"/>
      <c r="M62" s="713"/>
      <c r="N62" s="713"/>
      <c r="O62" s="713"/>
      <c r="P62" s="713"/>
      <c r="Q62" s="713"/>
      <c r="R62" s="713"/>
      <c r="S62" s="713"/>
      <c r="T62" s="713"/>
      <c r="U62" s="713"/>
      <c r="V62" s="713"/>
      <c r="W62" s="713"/>
      <c r="X62" s="713"/>
      <c r="Y62" s="713"/>
      <c r="Z62" s="713"/>
    </row>
    <row r="63" spans="1:26" ht="12.75" customHeight="1">
      <c r="A63" s="713"/>
      <c r="B63" s="713"/>
      <c r="C63" s="713"/>
      <c r="D63" s="1073"/>
      <c r="E63" s="713"/>
      <c r="F63" s="713"/>
      <c r="G63" s="713"/>
      <c r="H63" s="713"/>
      <c r="I63" s="1073"/>
      <c r="J63" s="1073"/>
      <c r="K63" s="713"/>
      <c r="L63" s="713"/>
      <c r="M63" s="713"/>
      <c r="N63" s="713"/>
      <c r="O63" s="713"/>
      <c r="P63" s="713"/>
      <c r="Q63" s="713"/>
      <c r="R63" s="713"/>
      <c r="S63" s="713"/>
      <c r="T63" s="713"/>
      <c r="U63" s="713"/>
      <c r="V63" s="713"/>
      <c r="W63" s="713"/>
      <c r="X63" s="713"/>
      <c r="Y63" s="713"/>
      <c r="Z63" s="713"/>
    </row>
    <row r="64" spans="1:26" ht="12.75" customHeight="1">
      <c r="A64" s="713"/>
      <c r="B64" s="713"/>
      <c r="C64" s="713"/>
      <c r="D64" s="1073"/>
      <c r="E64" s="713"/>
      <c r="F64" s="713"/>
      <c r="G64" s="713"/>
      <c r="H64" s="713"/>
      <c r="I64" s="1073"/>
      <c r="J64" s="1073"/>
      <c r="K64" s="713"/>
      <c r="L64" s="713"/>
      <c r="M64" s="713"/>
      <c r="N64" s="713"/>
      <c r="O64" s="713"/>
      <c r="P64" s="713"/>
      <c r="Q64" s="713"/>
      <c r="R64" s="713"/>
      <c r="S64" s="713"/>
      <c r="T64" s="713"/>
      <c r="U64" s="713"/>
      <c r="V64" s="713"/>
      <c r="W64" s="713"/>
      <c r="X64" s="713"/>
      <c r="Y64" s="713"/>
      <c r="Z64" s="713"/>
    </row>
    <row r="65" spans="1:26" ht="12.75" customHeight="1">
      <c r="A65" s="713"/>
      <c r="B65" s="713"/>
      <c r="C65" s="713"/>
      <c r="D65" s="1073"/>
      <c r="E65" s="713"/>
      <c r="F65" s="713"/>
      <c r="G65" s="713"/>
      <c r="H65" s="713"/>
      <c r="I65" s="1073"/>
      <c r="J65" s="1073"/>
      <c r="K65" s="713"/>
      <c r="L65" s="713"/>
      <c r="M65" s="713"/>
      <c r="N65" s="713"/>
      <c r="O65" s="713"/>
      <c r="P65" s="713"/>
      <c r="Q65" s="713"/>
      <c r="R65" s="713"/>
      <c r="S65" s="713"/>
      <c r="T65" s="713"/>
      <c r="U65" s="713"/>
      <c r="V65" s="713"/>
      <c r="W65" s="713"/>
      <c r="X65" s="713"/>
      <c r="Y65" s="713"/>
      <c r="Z65" s="713"/>
    </row>
    <row r="66" spans="1:26" ht="12.75" customHeight="1">
      <c r="A66" s="713"/>
      <c r="B66" s="713"/>
      <c r="C66" s="713"/>
      <c r="D66" s="1073"/>
      <c r="E66" s="713"/>
      <c r="F66" s="713"/>
      <c r="G66" s="713"/>
      <c r="H66" s="713"/>
      <c r="I66" s="1073"/>
      <c r="J66" s="1073"/>
      <c r="K66" s="713"/>
      <c r="L66" s="713"/>
      <c r="M66" s="713"/>
      <c r="N66" s="713"/>
      <c r="O66" s="713"/>
      <c r="P66" s="713"/>
      <c r="Q66" s="713"/>
      <c r="R66" s="713"/>
      <c r="S66" s="713"/>
      <c r="T66" s="713"/>
      <c r="U66" s="713"/>
      <c r="V66" s="713"/>
      <c r="W66" s="713"/>
      <c r="X66" s="713"/>
      <c r="Y66" s="713"/>
      <c r="Z66" s="713"/>
    </row>
    <row r="67" spans="1:26" ht="12.75" customHeight="1">
      <c r="A67" s="713"/>
      <c r="B67" s="713"/>
      <c r="C67" s="713"/>
      <c r="D67" s="1073"/>
      <c r="E67" s="713"/>
      <c r="F67" s="713"/>
      <c r="G67" s="713"/>
      <c r="H67" s="713"/>
      <c r="I67" s="1073"/>
      <c r="J67" s="1073"/>
      <c r="K67" s="713"/>
      <c r="L67" s="713"/>
      <c r="M67" s="713"/>
      <c r="N67" s="713"/>
      <c r="O67" s="713"/>
      <c r="P67" s="713"/>
      <c r="Q67" s="713"/>
      <c r="R67" s="713"/>
      <c r="S67" s="713"/>
      <c r="T67" s="713"/>
      <c r="U67" s="713"/>
      <c r="V67" s="713"/>
      <c r="W67" s="713"/>
      <c r="X67" s="713"/>
      <c r="Y67" s="713"/>
      <c r="Z67" s="713"/>
    </row>
    <row r="68" spans="1:26" ht="12.75" customHeight="1">
      <c r="A68" s="713"/>
      <c r="B68" s="713"/>
      <c r="C68" s="713"/>
      <c r="D68" s="1073"/>
      <c r="E68" s="713"/>
      <c r="F68" s="713"/>
      <c r="G68" s="713"/>
      <c r="H68" s="713"/>
      <c r="I68" s="1073"/>
      <c r="J68" s="1073"/>
      <c r="K68" s="713"/>
      <c r="L68" s="713"/>
      <c r="M68" s="713"/>
      <c r="N68" s="713"/>
      <c r="O68" s="713"/>
      <c r="P68" s="713"/>
      <c r="Q68" s="713"/>
      <c r="R68" s="713"/>
      <c r="S68" s="713"/>
      <c r="T68" s="713"/>
      <c r="U68" s="713"/>
      <c r="V68" s="713"/>
      <c r="W68" s="713"/>
      <c r="X68" s="713"/>
      <c r="Y68" s="713"/>
      <c r="Z68" s="713"/>
    </row>
    <row r="69" spans="1:26" ht="12.75" customHeight="1">
      <c r="A69" s="713"/>
      <c r="B69" s="713"/>
      <c r="C69" s="713"/>
      <c r="D69" s="1073"/>
      <c r="E69" s="713"/>
      <c r="F69" s="713"/>
      <c r="G69" s="713"/>
      <c r="H69" s="713"/>
      <c r="I69" s="1073"/>
      <c r="J69" s="1073"/>
      <c r="K69" s="713"/>
      <c r="L69" s="713"/>
      <c r="M69" s="713"/>
      <c r="N69" s="713"/>
      <c r="O69" s="713"/>
      <c r="P69" s="713"/>
      <c r="Q69" s="713"/>
      <c r="R69" s="713"/>
      <c r="S69" s="713"/>
      <c r="T69" s="713"/>
      <c r="U69" s="713"/>
      <c r="V69" s="713"/>
      <c r="W69" s="713"/>
      <c r="X69" s="713"/>
      <c r="Y69" s="713"/>
      <c r="Z69" s="713"/>
    </row>
    <row r="70" spans="1:26" ht="12.75" customHeight="1">
      <c r="A70" s="713"/>
      <c r="B70" s="713"/>
      <c r="C70" s="713"/>
      <c r="D70" s="1073"/>
      <c r="E70" s="713"/>
      <c r="F70" s="713"/>
      <c r="G70" s="713"/>
      <c r="H70" s="713"/>
      <c r="I70" s="1073"/>
      <c r="J70" s="1073"/>
      <c r="K70" s="713"/>
      <c r="L70" s="713"/>
      <c r="M70" s="713"/>
      <c r="N70" s="713"/>
      <c r="O70" s="713"/>
      <c r="P70" s="713"/>
      <c r="Q70" s="713"/>
      <c r="R70" s="713"/>
      <c r="S70" s="713"/>
      <c r="T70" s="713"/>
      <c r="U70" s="713"/>
      <c r="V70" s="713"/>
      <c r="W70" s="713"/>
      <c r="X70" s="713"/>
      <c r="Y70" s="713"/>
      <c r="Z70" s="713"/>
    </row>
    <row r="71" spans="1:26" ht="12.75" customHeight="1">
      <c r="A71" s="713"/>
      <c r="B71" s="713"/>
      <c r="C71" s="713"/>
      <c r="D71" s="1073"/>
      <c r="E71" s="713"/>
      <c r="F71" s="713"/>
      <c r="G71" s="713"/>
      <c r="H71" s="713"/>
      <c r="I71" s="1073"/>
      <c r="J71" s="1073"/>
      <c r="K71" s="713"/>
      <c r="L71" s="713"/>
      <c r="M71" s="713"/>
      <c r="N71" s="713"/>
      <c r="O71" s="713"/>
      <c r="P71" s="713"/>
      <c r="Q71" s="713"/>
      <c r="R71" s="713"/>
      <c r="S71" s="713"/>
      <c r="T71" s="713"/>
      <c r="U71" s="713"/>
      <c r="V71" s="713"/>
      <c r="W71" s="713"/>
      <c r="X71" s="713"/>
      <c r="Y71" s="713"/>
      <c r="Z71" s="713"/>
    </row>
    <row r="72" spans="1:26" ht="12.75" customHeight="1">
      <c r="A72" s="713"/>
      <c r="B72" s="713"/>
      <c r="C72" s="713"/>
      <c r="D72" s="1073"/>
      <c r="E72" s="713"/>
      <c r="F72" s="713"/>
      <c r="G72" s="713"/>
      <c r="H72" s="713"/>
      <c r="I72" s="1073"/>
      <c r="J72" s="1073"/>
      <c r="K72" s="713"/>
      <c r="L72" s="713"/>
      <c r="M72" s="713"/>
      <c r="N72" s="713"/>
      <c r="O72" s="713"/>
      <c r="P72" s="713"/>
      <c r="Q72" s="713"/>
      <c r="R72" s="713"/>
      <c r="S72" s="713"/>
      <c r="T72" s="713"/>
      <c r="U72" s="713"/>
      <c r="V72" s="713"/>
      <c r="W72" s="713"/>
      <c r="X72" s="713"/>
      <c r="Y72" s="713"/>
      <c r="Z72" s="713"/>
    </row>
    <row r="73" spans="1:26" ht="12.75" customHeight="1">
      <c r="A73" s="713"/>
      <c r="B73" s="713"/>
      <c r="C73" s="713"/>
      <c r="D73" s="1073"/>
      <c r="E73" s="713"/>
      <c r="F73" s="713"/>
      <c r="G73" s="713"/>
      <c r="H73" s="713"/>
      <c r="I73" s="1073"/>
      <c r="J73" s="1073"/>
      <c r="K73" s="713"/>
      <c r="L73" s="713"/>
      <c r="M73" s="713"/>
      <c r="N73" s="713"/>
      <c r="O73" s="713"/>
      <c r="P73" s="713"/>
      <c r="Q73" s="713"/>
      <c r="R73" s="713"/>
      <c r="S73" s="713"/>
      <c r="T73" s="713"/>
      <c r="U73" s="713"/>
      <c r="V73" s="713"/>
      <c r="W73" s="713"/>
      <c r="X73" s="713"/>
      <c r="Y73" s="713"/>
      <c r="Z73" s="713"/>
    </row>
    <row r="74" spans="1:26" ht="12.75" customHeight="1">
      <c r="A74" s="713"/>
      <c r="B74" s="713"/>
      <c r="C74" s="713"/>
      <c r="D74" s="1073"/>
      <c r="E74" s="713"/>
      <c r="F74" s="713"/>
      <c r="G74" s="713"/>
      <c r="H74" s="713"/>
      <c r="I74" s="1073"/>
      <c r="J74" s="1073"/>
      <c r="K74" s="713"/>
      <c r="L74" s="713"/>
      <c r="M74" s="713"/>
      <c r="N74" s="713"/>
      <c r="O74" s="713"/>
      <c r="P74" s="713"/>
      <c r="Q74" s="713"/>
      <c r="R74" s="713"/>
      <c r="S74" s="713"/>
      <c r="T74" s="713"/>
      <c r="U74" s="713"/>
      <c r="V74" s="713"/>
      <c r="W74" s="713"/>
      <c r="X74" s="713"/>
      <c r="Y74" s="713"/>
      <c r="Z74" s="713"/>
    </row>
    <row r="75" spans="1:26" ht="12.75" customHeight="1">
      <c r="A75" s="713"/>
      <c r="B75" s="713"/>
      <c r="C75" s="713"/>
      <c r="D75" s="1073"/>
      <c r="E75" s="713"/>
      <c r="F75" s="713"/>
      <c r="G75" s="713"/>
      <c r="H75" s="713"/>
      <c r="I75" s="1073"/>
      <c r="J75" s="1073"/>
      <c r="K75" s="713"/>
      <c r="L75" s="713"/>
      <c r="M75" s="713"/>
      <c r="N75" s="713"/>
      <c r="O75" s="713"/>
      <c r="P75" s="713"/>
      <c r="Q75" s="713"/>
      <c r="R75" s="713"/>
      <c r="S75" s="713"/>
      <c r="T75" s="713"/>
      <c r="U75" s="713"/>
      <c r="V75" s="713"/>
      <c r="W75" s="713"/>
      <c r="X75" s="713"/>
      <c r="Y75" s="713"/>
      <c r="Z75" s="713"/>
    </row>
    <row r="76" spans="1:26" ht="12.75" customHeight="1">
      <c r="A76" s="713"/>
      <c r="B76" s="713"/>
      <c r="C76" s="713"/>
      <c r="D76" s="1073"/>
      <c r="E76" s="713"/>
      <c r="F76" s="713"/>
      <c r="G76" s="713"/>
      <c r="H76" s="713"/>
      <c r="I76" s="1073"/>
      <c r="J76" s="1073"/>
      <c r="K76" s="713"/>
      <c r="L76" s="713"/>
      <c r="M76" s="713"/>
      <c r="N76" s="713"/>
      <c r="O76" s="713"/>
      <c r="P76" s="713"/>
      <c r="Q76" s="713"/>
      <c r="R76" s="713"/>
      <c r="S76" s="713"/>
      <c r="T76" s="713"/>
      <c r="U76" s="713"/>
      <c r="V76" s="713"/>
      <c r="W76" s="713"/>
      <c r="X76" s="713"/>
      <c r="Y76" s="713"/>
      <c r="Z76" s="713"/>
    </row>
    <row r="77" spans="1:26" ht="12.75" customHeight="1">
      <c r="A77" s="713"/>
      <c r="B77" s="713"/>
      <c r="C77" s="713"/>
      <c r="D77" s="1073"/>
      <c r="E77" s="713"/>
      <c r="F77" s="713"/>
      <c r="G77" s="713"/>
      <c r="H77" s="713"/>
      <c r="I77" s="1073"/>
      <c r="J77" s="1073"/>
      <c r="K77" s="713"/>
      <c r="L77" s="713"/>
      <c r="M77" s="713"/>
      <c r="N77" s="713"/>
      <c r="O77" s="713"/>
      <c r="P77" s="713"/>
      <c r="Q77" s="713"/>
      <c r="R77" s="713"/>
      <c r="S77" s="713"/>
      <c r="T77" s="713"/>
      <c r="U77" s="713"/>
      <c r="V77" s="713"/>
      <c r="W77" s="713"/>
      <c r="X77" s="713"/>
      <c r="Y77" s="713"/>
      <c r="Z77" s="713"/>
    </row>
    <row r="78" spans="1:26" ht="12.75" customHeight="1">
      <c r="A78" s="713"/>
      <c r="B78" s="713"/>
      <c r="C78" s="713"/>
      <c r="D78" s="1073"/>
      <c r="E78" s="713"/>
      <c r="F78" s="713"/>
      <c r="G78" s="713"/>
      <c r="H78" s="713"/>
      <c r="I78" s="1073"/>
      <c r="J78" s="1073"/>
      <c r="K78" s="713"/>
      <c r="L78" s="713"/>
      <c r="M78" s="713"/>
      <c r="N78" s="713"/>
      <c r="O78" s="713"/>
      <c r="P78" s="713"/>
      <c r="Q78" s="713"/>
      <c r="R78" s="713"/>
      <c r="S78" s="713"/>
      <c r="T78" s="713"/>
      <c r="U78" s="713"/>
      <c r="V78" s="713"/>
      <c r="W78" s="713"/>
      <c r="X78" s="713"/>
      <c r="Y78" s="713"/>
      <c r="Z78" s="713"/>
    </row>
    <row r="79" spans="1:26" ht="12.75" customHeight="1">
      <c r="A79" s="713"/>
      <c r="B79" s="713"/>
      <c r="C79" s="713"/>
      <c r="D79" s="1073"/>
      <c r="E79" s="713"/>
      <c r="F79" s="713"/>
      <c r="G79" s="713"/>
      <c r="H79" s="713"/>
      <c r="I79" s="1073"/>
      <c r="J79" s="1073"/>
      <c r="K79" s="713"/>
      <c r="L79" s="713"/>
      <c r="M79" s="713"/>
      <c r="N79" s="713"/>
      <c r="O79" s="713"/>
      <c r="P79" s="713"/>
      <c r="Q79" s="713"/>
      <c r="R79" s="713"/>
      <c r="S79" s="713"/>
      <c r="T79" s="713"/>
      <c r="U79" s="713"/>
      <c r="V79" s="713"/>
      <c r="W79" s="713"/>
      <c r="X79" s="713"/>
      <c r="Y79" s="713"/>
      <c r="Z79" s="713"/>
    </row>
    <row r="80" spans="1:26" ht="12.75" customHeight="1">
      <c r="A80" s="713"/>
      <c r="B80" s="713"/>
      <c r="C80" s="713"/>
      <c r="D80" s="1073"/>
      <c r="E80" s="713"/>
      <c r="F80" s="713"/>
      <c r="G80" s="713"/>
      <c r="H80" s="713"/>
      <c r="I80" s="1073"/>
      <c r="J80" s="1073"/>
      <c r="K80" s="713"/>
      <c r="L80" s="713"/>
      <c r="M80" s="713"/>
      <c r="N80" s="713"/>
      <c r="O80" s="713"/>
      <c r="P80" s="713"/>
      <c r="Q80" s="713"/>
      <c r="R80" s="713"/>
      <c r="S80" s="713"/>
      <c r="T80" s="713"/>
      <c r="U80" s="713"/>
      <c r="V80" s="713"/>
      <c r="W80" s="713"/>
      <c r="X80" s="713"/>
      <c r="Y80" s="713"/>
      <c r="Z80" s="713"/>
    </row>
    <row r="81" spans="1:26" ht="12.75" customHeight="1">
      <c r="A81" s="713"/>
      <c r="B81" s="713"/>
      <c r="C81" s="713"/>
      <c r="D81" s="1073"/>
      <c r="E81" s="713"/>
      <c r="F81" s="713"/>
      <c r="G81" s="713"/>
      <c r="H81" s="713"/>
      <c r="I81" s="1073"/>
      <c r="J81" s="1073"/>
      <c r="K81" s="713"/>
      <c r="L81" s="713"/>
      <c r="M81" s="713"/>
      <c r="N81" s="713"/>
      <c r="O81" s="713"/>
      <c r="P81" s="713"/>
      <c r="Q81" s="713"/>
      <c r="R81" s="713"/>
      <c r="S81" s="713"/>
      <c r="T81" s="713"/>
      <c r="U81" s="713"/>
      <c r="V81" s="713"/>
      <c r="W81" s="713"/>
      <c r="X81" s="713"/>
      <c r="Y81" s="713"/>
      <c r="Z81" s="713"/>
    </row>
    <row r="82" spans="1:26" ht="12.75" customHeight="1">
      <c r="A82" s="713"/>
      <c r="B82" s="713"/>
      <c r="C82" s="713"/>
      <c r="D82" s="1073"/>
      <c r="E82" s="713"/>
      <c r="F82" s="713"/>
      <c r="G82" s="713"/>
      <c r="H82" s="713"/>
      <c r="I82" s="1073"/>
      <c r="J82" s="1073"/>
      <c r="K82" s="713"/>
      <c r="L82" s="713"/>
      <c r="M82" s="713"/>
      <c r="N82" s="713"/>
      <c r="O82" s="713"/>
      <c r="P82" s="713"/>
      <c r="Q82" s="713"/>
      <c r="R82" s="713"/>
      <c r="S82" s="713"/>
      <c r="T82" s="713"/>
      <c r="U82" s="713"/>
      <c r="V82" s="713"/>
      <c r="W82" s="713"/>
      <c r="X82" s="713"/>
      <c r="Y82" s="713"/>
      <c r="Z82" s="713"/>
    </row>
    <row r="83" spans="1:26" ht="12.75" customHeight="1">
      <c r="A83" s="713"/>
      <c r="B83" s="713"/>
      <c r="C83" s="713"/>
      <c r="D83" s="1073"/>
      <c r="E83" s="713"/>
      <c r="F83" s="713"/>
      <c r="G83" s="713"/>
      <c r="H83" s="713"/>
      <c r="I83" s="1073"/>
      <c r="J83" s="1073"/>
      <c r="K83" s="713"/>
      <c r="L83" s="713"/>
      <c r="M83" s="713"/>
      <c r="N83" s="713"/>
      <c r="O83" s="713"/>
      <c r="P83" s="713"/>
      <c r="Q83" s="713"/>
      <c r="R83" s="713"/>
      <c r="S83" s="713"/>
      <c r="T83" s="713"/>
      <c r="U83" s="713"/>
      <c r="V83" s="713"/>
      <c r="W83" s="713"/>
      <c r="X83" s="713"/>
      <c r="Y83" s="713"/>
      <c r="Z83" s="713"/>
    </row>
    <row r="84" spans="1:26" ht="12.75" customHeight="1">
      <c r="A84" s="713"/>
      <c r="B84" s="713"/>
      <c r="C84" s="713"/>
      <c r="D84" s="1073"/>
      <c r="E84" s="713"/>
      <c r="F84" s="713"/>
      <c r="G84" s="713"/>
      <c r="H84" s="713"/>
      <c r="I84" s="1073"/>
      <c r="J84" s="1073"/>
      <c r="K84" s="713"/>
      <c r="L84" s="713"/>
      <c r="M84" s="713"/>
      <c r="N84" s="713"/>
      <c r="O84" s="713"/>
      <c r="P84" s="713"/>
      <c r="Q84" s="713"/>
      <c r="R84" s="713"/>
      <c r="S84" s="713"/>
      <c r="T84" s="713"/>
      <c r="U84" s="713"/>
      <c r="V84" s="713"/>
      <c r="W84" s="713"/>
      <c r="X84" s="713"/>
      <c r="Y84" s="713"/>
      <c r="Z84" s="713"/>
    </row>
    <row r="85" spans="1:26" ht="12.75" customHeight="1">
      <c r="A85" s="713"/>
      <c r="B85" s="713"/>
      <c r="C85" s="713"/>
      <c r="D85" s="1073"/>
      <c r="E85" s="713"/>
      <c r="F85" s="713"/>
      <c r="G85" s="713"/>
      <c r="H85" s="713"/>
      <c r="I85" s="1073"/>
      <c r="J85" s="1073"/>
      <c r="K85" s="713"/>
      <c r="L85" s="713"/>
      <c r="M85" s="713"/>
      <c r="N85" s="713"/>
      <c r="O85" s="713"/>
      <c r="P85" s="713"/>
      <c r="Q85" s="713"/>
      <c r="R85" s="713"/>
      <c r="S85" s="713"/>
      <c r="T85" s="713"/>
      <c r="U85" s="713"/>
      <c r="V85" s="713"/>
      <c r="W85" s="713"/>
      <c r="X85" s="713"/>
      <c r="Y85" s="713"/>
      <c r="Z85" s="713"/>
    </row>
    <row r="86" spans="1:26" ht="12.75" customHeight="1">
      <c r="A86" s="713"/>
      <c r="B86" s="713"/>
      <c r="C86" s="713"/>
      <c r="D86" s="1073"/>
      <c r="E86" s="713"/>
      <c r="F86" s="713"/>
      <c r="G86" s="713"/>
      <c r="H86" s="713"/>
      <c r="I86" s="1073"/>
      <c r="J86" s="1073"/>
      <c r="K86" s="713"/>
      <c r="L86" s="713"/>
      <c r="M86" s="713"/>
      <c r="N86" s="713"/>
      <c r="O86" s="713"/>
      <c r="P86" s="713"/>
      <c r="Q86" s="713"/>
      <c r="R86" s="713"/>
      <c r="S86" s="713"/>
      <c r="T86" s="713"/>
      <c r="U86" s="713"/>
      <c r="V86" s="713"/>
      <c r="W86" s="713"/>
      <c r="X86" s="713"/>
      <c r="Y86" s="713"/>
      <c r="Z86" s="713"/>
    </row>
    <row r="87" spans="1:26" ht="12.75" customHeight="1">
      <c r="A87" s="713"/>
      <c r="B87" s="713"/>
      <c r="C87" s="713"/>
      <c r="D87" s="1073"/>
      <c r="E87" s="713"/>
      <c r="F87" s="713"/>
      <c r="G87" s="713"/>
      <c r="H87" s="713"/>
      <c r="I87" s="1073"/>
      <c r="J87" s="1073"/>
      <c r="K87" s="713"/>
      <c r="L87" s="713"/>
      <c r="M87" s="713"/>
      <c r="N87" s="713"/>
      <c r="O87" s="713"/>
      <c r="P87" s="713"/>
      <c r="Q87" s="713"/>
      <c r="R87" s="713"/>
      <c r="S87" s="713"/>
      <c r="T87" s="713"/>
      <c r="U87" s="713"/>
      <c r="V87" s="713"/>
      <c r="W87" s="713"/>
      <c r="X87" s="713"/>
      <c r="Y87" s="713"/>
      <c r="Z87" s="713"/>
    </row>
    <row r="88" spans="1:26" ht="12.75" customHeight="1">
      <c r="A88" s="713"/>
      <c r="B88" s="713"/>
      <c r="C88" s="713"/>
      <c r="D88" s="1073"/>
      <c r="E88" s="713"/>
      <c r="F88" s="713"/>
      <c r="G88" s="713"/>
      <c r="H88" s="713"/>
      <c r="I88" s="1073"/>
      <c r="J88" s="1073"/>
      <c r="K88" s="713"/>
      <c r="L88" s="713"/>
      <c r="M88" s="713"/>
      <c r="N88" s="713"/>
      <c r="O88" s="713"/>
      <c r="P88" s="713"/>
      <c r="Q88" s="713"/>
      <c r="R88" s="713"/>
      <c r="S88" s="713"/>
      <c r="T88" s="713"/>
      <c r="U88" s="713"/>
      <c r="V88" s="713"/>
      <c r="W88" s="713"/>
      <c r="X88" s="713"/>
      <c r="Y88" s="713"/>
      <c r="Z88" s="713"/>
    </row>
    <row r="89" spans="1:26" ht="12.75" customHeight="1">
      <c r="A89" s="713"/>
      <c r="B89" s="713"/>
      <c r="C89" s="713"/>
      <c r="D89" s="1073"/>
      <c r="E89" s="713"/>
      <c r="F89" s="713"/>
      <c r="G89" s="713"/>
      <c r="H89" s="713"/>
      <c r="I89" s="1073"/>
      <c r="J89" s="1073"/>
      <c r="K89" s="713"/>
      <c r="L89" s="713"/>
      <c r="M89" s="713"/>
      <c r="N89" s="713"/>
      <c r="O89" s="713"/>
      <c r="P89" s="713"/>
      <c r="Q89" s="713"/>
      <c r="R89" s="713"/>
      <c r="S89" s="713"/>
      <c r="T89" s="713"/>
      <c r="U89" s="713"/>
      <c r="V89" s="713"/>
      <c r="W89" s="713"/>
      <c r="X89" s="713"/>
      <c r="Y89" s="713"/>
      <c r="Z89" s="713"/>
    </row>
    <row r="90" spans="1:26" ht="12.75" customHeight="1">
      <c r="A90" s="713"/>
      <c r="B90" s="713"/>
      <c r="C90" s="713"/>
      <c r="D90" s="1073"/>
      <c r="E90" s="713"/>
      <c r="F90" s="713"/>
      <c r="G90" s="713"/>
      <c r="H90" s="713"/>
      <c r="I90" s="1073"/>
      <c r="J90" s="1073"/>
      <c r="K90" s="713"/>
      <c r="L90" s="713"/>
      <c r="M90" s="713"/>
      <c r="N90" s="713"/>
      <c r="O90" s="713"/>
      <c r="P90" s="713"/>
      <c r="Q90" s="713"/>
      <c r="R90" s="713"/>
      <c r="S90" s="713"/>
      <c r="T90" s="713"/>
      <c r="U90" s="713"/>
      <c r="V90" s="713"/>
      <c r="W90" s="713"/>
      <c r="X90" s="713"/>
      <c r="Y90" s="713"/>
      <c r="Z90" s="713"/>
    </row>
    <row r="91" spans="1:26" ht="12.75" customHeight="1">
      <c r="A91" s="713"/>
      <c r="B91" s="713"/>
      <c r="C91" s="713"/>
      <c r="D91" s="1073"/>
      <c r="E91" s="713"/>
      <c r="F91" s="713"/>
      <c r="G91" s="713"/>
      <c r="H91" s="713"/>
      <c r="I91" s="1073"/>
      <c r="J91" s="1073"/>
      <c r="K91" s="713"/>
      <c r="L91" s="713"/>
      <c r="M91" s="713"/>
      <c r="N91" s="713"/>
      <c r="O91" s="713"/>
      <c r="P91" s="713"/>
      <c r="Q91" s="713"/>
      <c r="R91" s="713"/>
      <c r="S91" s="713"/>
      <c r="T91" s="713"/>
      <c r="U91" s="713"/>
      <c r="V91" s="713"/>
      <c r="W91" s="713"/>
      <c r="X91" s="713"/>
      <c r="Y91" s="713"/>
      <c r="Z91" s="713"/>
    </row>
    <row r="92" spans="1:26" ht="12.75" customHeight="1">
      <c r="A92" s="713"/>
      <c r="B92" s="713"/>
      <c r="C92" s="713"/>
      <c r="D92" s="1073"/>
      <c r="E92" s="713"/>
      <c r="F92" s="713"/>
      <c r="G92" s="713"/>
      <c r="H92" s="713"/>
      <c r="I92" s="1073"/>
      <c r="J92" s="1073"/>
      <c r="K92" s="713"/>
      <c r="L92" s="713"/>
      <c r="M92" s="713"/>
      <c r="N92" s="713"/>
      <c r="O92" s="713"/>
      <c r="P92" s="713"/>
      <c r="Q92" s="713"/>
      <c r="R92" s="713"/>
      <c r="S92" s="713"/>
      <c r="T92" s="713"/>
      <c r="U92" s="713"/>
      <c r="V92" s="713"/>
      <c r="W92" s="713"/>
      <c r="X92" s="713"/>
      <c r="Y92" s="713"/>
      <c r="Z92" s="713"/>
    </row>
    <row r="93" spans="1:26" ht="12.75" customHeight="1">
      <c r="A93" s="713"/>
      <c r="B93" s="713"/>
      <c r="C93" s="713"/>
      <c r="D93" s="1073"/>
      <c r="E93" s="713"/>
      <c r="F93" s="713"/>
      <c r="G93" s="713"/>
      <c r="H93" s="713"/>
      <c r="I93" s="1073"/>
      <c r="J93" s="1073"/>
      <c r="K93" s="713"/>
      <c r="L93" s="713"/>
      <c r="M93" s="713"/>
      <c r="N93" s="713"/>
      <c r="O93" s="713"/>
      <c r="P93" s="713"/>
      <c r="Q93" s="713"/>
      <c r="R93" s="713"/>
      <c r="S93" s="713"/>
      <c r="T93" s="713"/>
      <c r="U93" s="713"/>
      <c r="V93" s="713"/>
      <c r="W93" s="713"/>
      <c r="X93" s="713"/>
      <c r="Y93" s="713"/>
      <c r="Z93" s="713"/>
    </row>
    <row r="94" spans="1:26" ht="12.75" customHeight="1">
      <c r="A94" s="713"/>
      <c r="B94" s="713"/>
      <c r="C94" s="713"/>
      <c r="D94" s="1073"/>
      <c r="E94" s="713"/>
      <c r="F94" s="713"/>
      <c r="G94" s="713"/>
      <c r="H94" s="713"/>
      <c r="I94" s="1073"/>
      <c r="J94" s="1073"/>
      <c r="K94" s="713"/>
      <c r="L94" s="713"/>
      <c r="M94" s="713"/>
      <c r="N94" s="713"/>
      <c r="O94" s="713"/>
      <c r="P94" s="713"/>
      <c r="Q94" s="713"/>
      <c r="R94" s="713"/>
      <c r="S94" s="713"/>
      <c r="T94" s="713"/>
      <c r="U94" s="713"/>
      <c r="V94" s="713"/>
      <c r="W94" s="713"/>
      <c r="X94" s="713"/>
      <c r="Y94" s="713"/>
      <c r="Z94" s="713"/>
    </row>
    <row r="95" spans="1:26" ht="12.75" customHeight="1">
      <c r="A95" s="713"/>
      <c r="B95" s="713"/>
      <c r="C95" s="713"/>
      <c r="D95" s="1073"/>
      <c r="E95" s="713"/>
      <c r="F95" s="713"/>
      <c r="G95" s="713"/>
      <c r="H95" s="713"/>
      <c r="I95" s="1073"/>
      <c r="J95" s="1073"/>
      <c r="K95" s="713"/>
      <c r="L95" s="713"/>
      <c r="M95" s="713"/>
      <c r="N95" s="713"/>
      <c r="O95" s="713"/>
      <c r="P95" s="713"/>
      <c r="Q95" s="713"/>
      <c r="R95" s="713"/>
      <c r="S95" s="713"/>
      <c r="T95" s="713"/>
      <c r="U95" s="713"/>
      <c r="V95" s="713"/>
      <c r="W95" s="713"/>
      <c r="X95" s="713"/>
      <c r="Y95" s="713"/>
      <c r="Z95" s="713"/>
    </row>
    <row r="96" spans="1:26" ht="12.75" customHeight="1">
      <c r="A96" s="713"/>
      <c r="B96" s="713"/>
      <c r="C96" s="713"/>
      <c r="D96" s="1073"/>
      <c r="E96" s="713"/>
      <c r="F96" s="713"/>
      <c r="G96" s="713"/>
      <c r="H96" s="713"/>
      <c r="I96" s="1073"/>
      <c r="J96" s="1073"/>
      <c r="K96" s="713"/>
      <c r="L96" s="713"/>
      <c r="M96" s="713"/>
      <c r="N96" s="713"/>
      <c r="O96" s="713"/>
      <c r="P96" s="713"/>
      <c r="Q96" s="713"/>
      <c r="R96" s="713"/>
      <c r="S96" s="713"/>
      <c r="T96" s="713"/>
      <c r="U96" s="713"/>
      <c r="V96" s="713"/>
      <c r="W96" s="713"/>
      <c r="X96" s="713"/>
      <c r="Y96" s="713"/>
      <c r="Z96" s="713"/>
    </row>
    <row r="97" spans="1:26" ht="12.75" customHeight="1">
      <c r="A97" s="713"/>
      <c r="B97" s="713"/>
      <c r="C97" s="713"/>
      <c r="D97" s="1073"/>
      <c r="E97" s="713"/>
      <c r="F97" s="713"/>
      <c r="G97" s="713"/>
      <c r="H97" s="713"/>
      <c r="I97" s="1073"/>
      <c r="J97" s="1073"/>
      <c r="K97" s="713"/>
      <c r="L97" s="713"/>
      <c r="M97" s="713"/>
      <c r="N97" s="713"/>
      <c r="O97" s="713"/>
      <c r="P97" s="713"/>
      <c r="Q97" s="713"/>
      <c r="R97" s="713"/>
      <c r="S97" s="713"/>
      <c r="T97" s="713"/>
      <c r="U97" s="713"/>
      <c r="V97" s="713"/>
      <c r="W97" s="713"/>
      <c r="X97" s="713"/>
      <c r="Y97" s="713"/>
      <c r="Z97" s="713"/>
    </row>
    <row r="98" spans="1:26" ht="12.75" customHeight="1">
      <c r="A98" s="713"/>
      <c r="B98" s="713"/>
      <c r="C98" s="713"/>
      <c r="D98" s="1073"/>
      <c r="E98" s="713"/>
      <c r="F98" s="713"/>
      <c r="G98" s="713"/>
      <c r="H98" s="713"/>
      <c r="I98" s="1073"/>
      <c r="J98" s="1073"/>
      <c r="K98" s="713"/>
      <c r="L98" s="713"/>
      <c r="M98" s="713"/>
      <c r="N98" s="713"/>
      <c r="O98" s="713"/>
      <c r="P98" s="713"/>
      <c r="Q98" s="713"/>
      <c r="R98" s="713"/>
      <c r="S98" s="713"/>
      <c r="T98" s="713"/>
      <c r="U98" s="713"/>
      <c r="V98" s="713"/>
      <c r="W98" s="713"/>
      <c r="X98" s="713"/>
      <c r="Y98" s="713"/>
      <c r="Z98" s="713"/>
    </row>
    <row r="99" spans="1:26" ht="12.75" customHeight="1">
      <c r="A99" s="713"/>
      <c r="B99" s="713"/>
      <c r="C99" s="713"/>
      <c r="D99" s="1073"/>
      <c r="E99" s="713"/>
      <c r="F99" s="713"/>
      <c r="G99" s="713"/>
      <c r="H99" s="713"/>
      <c r="I99" s="1073"/>
      <c r="J99" s="1073"/>
      <c r="K99" s="713"/>
      <c r="L99" s="713"/>
      <c r="M99" s="713"/>
      <c r="N99" s="713"/>
      <c r="O99" s="713"/>
      <c r="P99" s="713"/>
      <c r="Q99" s="713"/>
      <c r="R99" s="713"/>
      <c r="S99" s="713"/>
      <c r="T99" s="713"/>
      <c r="U99" s="713"/>
      <c r="V99" s="713"/>
      <c r="W99" s="713"/>
      <c r="X99" s="713"/>
      <c r="Y99" s="713"/>
      <c r="Z99" s="713"/>
    </row>
    <row r="100" spans="1:26" ht="12.75" customHeight="1">
      <c r="A100" s="713"/>
      <c r="B100" s="713"/>
      <c r="C100" s="713"/>
      <c r="D100" s="1073"/>
      <c r="E100" s="713"/>
      <c r="F100" s="713"/>
      <c r="G100" s="713"/>
      <c r="H100" s="713"/>
      <c r="I100" s="1073"/>
      <c r="J100" s="1073"/>
      <c r="K100" s="713"/>
      <c r="L100" s="713"/>
      <c r="M100" s="713"/>
      <c r="N100" s="713"/>
      <c r="O100" s="713"/>
      <c r="P100" s="713"/>
      <c r="Q100" s="713"/>
      <c r="R100" s="713"/>
      <c r="S100" s="713"/>
      <c r="T100" s="713"/>
      <c r="U100" s="713"/>
      <c r="V100" s="713"/>
      <c r="W100" s="713"/>
      <c r="X100" s="713"/>
      <c r="Y100" s="713"/>
      <c r="Z100" s="713"/>
    </row>
    <row r="101" spans="1:26" ht="12.75" customHeight="1">
      <c r="A101" s="713"/>
      <c r="B101" s="713"/>
      <c r="C101" s="713"/>
      <c r="D101" s="1073"/>
      <c r="E101" s="713"/>
      <c r="F101" s="713"/>
      <c r="G101" s="713"/>
      <c r="H101" s="713"/>
      <c r="I101" s="1073"/>
      <c r="J101" s="1073"/>
      <c r="K101" s="713"/>
      <c r="L101" s="713"/>
      <c r="M101" s="713"/>
      <c r="N101" s="713"/>
      <c r="O101" s="713"/>
      <c r="P101" s="713"/>
      <c r="Q101" s="713"/>
      <c r="R101" s="713"/>
      <c r="S101" s="713"/>
      <c r="T101" s="713"/>
      <c r="U101" s="713"/>
      <c r="V101" s="713"/>
      <c r="W101" s="713"/>
      <c r="X101" s="713"/>
      <c r="Y101" s="713"/>
      <c r="Z101" s="713"/>
    </row>
    <row r="102" spans="1:26" ht="12.75" customHeight="1">
      <c r="A102" s="713"/>
      <c r="B102" s="713"/>
      <c r="C102" s="713"/>
      <c r="D102" s="1073"/>
      <c r="E102" s="713"/>
      <c r="F102" s="713"/>
      <c r="G102" s="713"/>
      <c r="H102" s="713"/>
      <c r="I102" s="1073"/>
      <c r="J102" s="1073"/>
      <c r="K102" s="713"/>
      <c r="L102" s="713"/>
      <c r="M102" s="713"/>
      <c r="N102" s="713"/>
      <c r="O102" s="713"/>
      <c r="P102" s="713"/>
      <c r="Q102" s="713"/>
      <c r="R102" s="713"/>
      <c r="S102" s="713"/>
      <c r="T102" s="713"/>
      <c r="U102" s="713"/>
      <c r="V102" s="713"/>
      <c r="W102" s="713"/>
      <c r="X102" s="713"/>
      <c r="Y102" s="713"/>
      <c r="Z102" s="713"/>
    </row>
    <row r="103" spans="1:26" ht="12.75" customHeight="1">
      <c r="A103" s="713"/>
      <c r="B103" s="713"/>
      <c r="C103" s="713"/>
      <c r="D103" s="1073"/>
      <c r="E103" s="713"/>
      <c r="F103" s="713"/>
      <c r="G103" s="713"/>
      <c r="H103" s="713"/>
      <c r="I103" s="1073"/>
      <c r="J103" s="1073"/>
      <c r="K103" s="713"/>
      <c r="L103" s="713"/>
      <c r="M103" s="713"/>
      <c r="N103" s="713"/>
      <c r="O103" s="713"/>
      <c r="P103" s="713"/>
      <c r="Q103" s="713"/>
      <c r="R103" s="713"/>
      <c r="S103" s="713"/>
      <c r="T103" s="713"/>
      <c r="U103" s="713"/>
      <c r="V103" s="713"/>
      <c r="W103" s="713"/>
      <c r="X103" s="713"/>
      <c r="Y103" s="713"/>
      <c r="Z103" s="713"/>
    </row>
    <row r="104" spans="1:26" ht="12.75" customHeight="1">
      <c r="A104" s="713"/>
      <c r="B104" s="713"/>
      <c r="C104" s="713"/>
      <c r="D104" s="1073"/>
      <c r="E104" s="713"/>
      <c r="F104" s="713"/>
      <c r="G104" s="713"/>
      <c r="H104" s="713"/>
      <c r="I104" s="1073"/>
      <c r="J104" s="1073"/>
      <c r="K104" s="713"/>
      <c r="L104" s="713"/>
      <c r="M104" s="713"/>
      <c r="N104" s="713"/>
      <c r="O104" s="713"/>
      <c r="P104" s="713"/>
      <c r="Q104" s="713"/>
      <c r="R104" s="713"/>
      <c r="S104" s="713"/>
      <c r="T104" s="713"/>
      <c r="U104" s="713"/>
      <c r="V104" s="713"/>
      <c r="W104" s="713"/>
      <c r="X104" s="713"/>
      <c r="Y104" s="713"/>
      <c r="Z104" s="713"/>
    </row>
    <row r="105" spans="1:26" ht="12.75" customHeight="1">
      <c r="A105" s="713"/>
      <c r="B105" s="713"/>
      <c r="C105" s="713"/>
      <c r="D105" s="1073"/>
      <c r="E105" s="713"/>
      <c r="F105" s="713"/>
      <c r="G105" s="713"/>
      <c r="H105" s="713"/>
      <c r="I105" s="1073"/>
      <c r="J105" s="1073"/>
      <c r="K105" s="713"/>
      <c r="L105" s="713"/>
      <c r="M105" s="713"/>
      <c r="N105" s="713"/>
      <c r="O105" s="713"/>
      <c r="P105" s="713"/>
      <c r="Q105" s="713"/>
      <c r="R105" s="713"/>
      <c r="S105" s="713"/>
      <c r="T105" s="713"/>
      <c r="U105" s="713"/>
      <c r="V105" s="713"/>
      <c r="W105" s="713"/>
      <c r="X105" s="713"/>
      <c r="Y105" s="713"/>
      <c r="Z105" s="713"/>
    </row>
    <row r="106" spans="1:26" ht="12.75" customHeight="1">
      <c r="A106" s="713"/>
      <c r="B106" s="713"/>
      <c r="C106" s="713"/>
      <c r="D106" s="1073"/>
      <c r="E106" s="713"/>
      <c r="F106" s="713"/>
      <c r="G106" s="713"/>
      <c r="H106" s="713"/>
      <c r="I106" s="1073"/>
      <c r="J106" s="1073"/>
      <c r="K106" s="713"/>
      <c r="L106" s="713"/>
      <c r="M106" s="713"/>
      <c r="N106" s="713"/>
      <c r="O106" s="713"/>
      <c r="P106" s="713"/>
      <c r="Q106" s="713"/>
      <c r="R106" s="713"/>
      <c r="S106" s="713"/>
      <c r="T106" s="713"/>
      <c r="U106" s="713"/>
      <c r="V106" s="713"/>
      <c r="W106" s="713"/>
      <c r="X106" s="713"/>
      <c r="Y106" s="713"/>
      <c r="Z106" s="713"/>
    </row>
    <row r="107" spans="1:26" ht="12.75" customHeight="1">
      <c r="A107" s="713"/>
      <c r="B107" s="713"/>
      <c r="C107" s="713"/>
      <c r="D107" s="1073"/>
      <c r="E107" s="713"/>
      <c r="F107" s="713"/>
      <c r="G107" s="713"/>
      <c r="H107" s="713"/>
      <c r="I107" s="1073"/>
      <c r="J107" s="1073"/>
      <c r="K107" s="713"/>
      <c r="L107" s="713"/>
      <c r="M107" s="713"/>
      <c r="N107" s="713"/>
      <c r="O107" s="713"/>
      <c r="P107" s="713"/>
      <c r="Q107" s="713"/>
      <c r="R107" s="713"/>
      <c r="S107" s="713"/>
      <c r="T107" s="713"/>
      <c r="U107" s="713"/>
      <c r="V107" s="713"/>
      <c r="W107" s="713"/>
      <c r="X107" s="713"/>
      <c r="Y107" s="713"/>
      <c r="Z107" s="713"/>
    </row>
    <row r="108" spans="1:26" ht="12.75" customHeight="1">
      <c r="A108" s="713"/>
      <c r="B108" s="713"/>
      <c r="C108" s="713"/>
      <c r="D108" s="1073"/>
      <c r="E108" s="713"/>
      <c r="F108" s="713"/>
      <c r="G108" s="713"/>
      <c r="H108" s="713"/>
      <c r="I108" s="1073"/>
      <c r="J108" s="1073"/>
      <c r="K108" s="713"/>
      <c r="L108" s="713"/>
      <c r="M108" s="713"/>
      <c r="N108" s="713"/>
      <c r="O108" s="713"/>
      <c r="P108" s="713"/>
      <c r="Q108" s="713"/>
      <c r="R108" s="713"/>
      <c r="S108" s="713"/>
      <c r="T108" s="713"/>
      <c r="U108" s="713"/>
      <c r="V108" s="713"/>
      <c r="W108" s="713"/>
      <c r="X108" s="713"/>
      <c r="Y108" s="713"/>
      <c r="Z108" s="713"/>
    </row>
    <row r="109" spans="1:26" ht="12.75" customHeight="1">
      <c r="A109" s="713"/>
      <c r="B109" s="713"/>
      <c r="C109" s="713"/>
      <c r="D109" s="1073"/>
      <c r="E109" s="713"/>
      <c r="F109" s="713"/>
      <c r="G109" s="713"/>
      <c r="H109" s="713"/>
      <c r="I109" s="1073"/>
      <c r="J109" s="1073"/>
      <c r="K109" s="713"/>
      <c r="L109" s="713"/>
      <c r="M109" s="713"/>
      <c r="N109" s="713"/>
      <c r="O109" s="713"/>
      <c r="P109" s="713"/>
      <c r="Q109" s="713"/>
      <c r="R109" s="713"/>
      <c r="S109" s="713"/>
      <c r="T109" s="713"/>
      <c r="U109" s="713"/>
      <c r="V109" s="713"/>
      <c r="W109" s="713"/>
      <c r="X109" s="713"/>
      <c r="Y109" s="713"/>
      <c r="Z109" s="713"/>
    </row>
    <row r="110" spans="1:26" ht="12.75" customHeight="1">
      <c r="A110" s="713"/>
      <c r="B110" s="713"/>
      <c r="C110" s="713"/>
      <c r="D110" s="1073"/>
      <c r="E110" s="713"/>
      <c r="F110" s="713"/>
      <c r="G110" s="713"/>
      <c r="H110" s="713"/>
      <c r="I110" s="1073"/>
      <c r="J110" s="1073"/>
      <c r="K110" s="713"/>
      <c r="L110" s="713"/>
      <c r="M110" s="713"/>
      <c r="N110" s="713"/>
      <c r="O110" s="713"/>
      <c r="P110" s="713"/>
      <c r="Q110" s="713"/>
      <c r="R110" s="713"/>
      <c r="S110" s="713"/>
      <c r="T110" s="713"/>
      <c r="U110" s="713"/>
      <c r="V110" s="713"/>
      <c r="W110" s="713"/>
      <c r="X110" s="713"/>
      <c r="Y110" s="713"/>
      <c r="Z110" s="713"/>
    </row>
    <row r="111" spans="1:26" ht="12.75" customHeight="1">
      <c r="A111" s="713"/>
      <c r="B111" s="713"/>
      <c r="C111" s="713"/>
      <c r="D111" s="1073"/>
      <c r="E111" s="713"/>
      <c r="F111" s="713"/>
      <c r="G111" s="713"/>
      <c r="H111" s="713"/>
      <c r="I111" s="1073"/>
      <c r="J111" s="1073"/>
      <c r="K111" s="713"/>
      <c r="L111" s="713"/>
      <c r="M111" s="713"/>
      <c r="N111" s="713"/>
      <c r="O111" s="713"/>
      <c r="P111" s="713"/>
      <c r="Q111" s="713"/>
      <c r="R111" s="713"/>
      <c r="S111" s="713"/>
      <c r="T111" s="713"/>
      <c r="U111" s="713"/>
      <c r="V111" s="713"/>
      <c r="W111" s="713"/>
      <c r="X111" s="713"/>
      <c r="Y111" s="713"/>
      <c r="Z111" s="713"/>
    </row>
    <row r="112" spans="1:26" ht="12.75" customHeight="1">
      <c r="A112" s="713"/>
      <c r="B112" s="713"/>
      <c r="C112" s="713"/>
      <c r="D112" s="1073"/>
      <c r="E112" s="713"/>
      <c r="F112" s="713"/>
      <c r="G112" s="713"/>
      <c r="H112" s="713"/>
      <c r="I112" s="1073"/>
      <c r="J112" s="1073"/>
      <c r="K112" s="713"/>
      <c r="L112" s="713"/>
      <c r="M112" s="713"/>
      <c r="N112" s="713"/>
      <c r="O112" s="713"/>
      <c r="P112" s="713"/>
      <c r="Q112" s="713"/>
      <c r="R112" s="713"/>
      <c r="S112" s="713"/>
      <c r="T112" s="713"/>
      <c r="U112" s="713"/>
      <c r="V112" s="713"/>
      <c r="W112" s="713"/>
      <c r="X112" s="713"/>
      <c r="Y112" s="713"/>
      <c r="Z112" s="713"/>
    </row>
    <row r="113" spans="1:26" ht="12.75" customHeight="1">
      <c r="A113" s="713"/>
      <c r="B113" s="713"/>
      <c r="C113" s="713"/>
      <c r="D113" s="1073"/>
      <c r="E113" s="713"/>
      <c r="F113" s="713"/>
      <c r="G113" s="713"/>
      <c r="H113" s="713"/>
      <c r="I113" s="1073"/>
      <c r="J113" s="1073"/>
      <c r="K113" s="713"/>
      <c r="L113" s="713"/>
      <c r="M113" s="713"/>
      <c r="N113" s="713"/>
      <c r="O113" s="713"/>
      <c r="P113" s="713"/>
      <c r="Q113" s="713"/>
      <c r="R113" s="713"/>
      <c r="S113" s="713"/>
      <c r="T113" s="713"/>
      <c r="U113" s="713"/>
      <c r="V113" s="713"/>
      <c r="W113" s="713"/>
      <c r="X113" s="713"/>
      <c r="Y113" s="713"/>
      <c r="Z113" s="713"/>
    </row>
    <row r="114" spans="1:26" ht="12.75" customHeight="1">
      <c r="A114" s="713"/>
      <c r="B114" s="713"/>
      <c r="C114" s="713"/>
      <c r="D114" s="1073"/>
      <c r="E114" s="713"/>
      <c r="F114" s="713"/>
      <c r="G114" s="713"/>
      <c r="H114" s="713"/>
      <c r="I114" s="1073"/>
      <c r="J114" s="1073"/>
      <c r="K114" s="713"/>
      <c r="L114" s="713"/>
      <c r="M114" s="713"/>
      <c r="N114" s="713"/>
      <c r="O114" s="713"/>
      <c r="P114" s="713"/>
      <c r="Q114" s="713"/>
      <c r="R114" s="713"/>
      <c r="S114" s="713"/>
      <c r="T114" s="713"/>
      <c r="U114" s="713"/>
      <c r="V114" s="713"/>
      <c r="W114" s="713"/>
      <c r="X114" s="713"/>
      <c r="Y114" s="713"/>
      <c r="Z114" s="713"/>
    </row>
    <row r="115" spans="1:26" ht="12.75" customHeight="1">
      <c r="A115" s="713"/>
      <c r="B115" s="713"/>
      <c r="C115" s="713"/>
      <c r="D115" s="1073"/>
      <c r="E115" s="713"/>
      <c r="F115" s="713"/>
      <c r="G115" s="713"/>
      <c r="H115" s="713"/>
      <c r="I115" s="1073"/>
      <c r="J115" s="1073"/>
      <c r="K115" s="713"/>
      <c r="L115" s="713"/>
      <c r="M115" s="713"/>
      <c r="N115" s="713"/>
      <c r="O115" s="713"/>
      <c r="P115" s="713"/>
      <c r="Q115" s="713"/>
      <c r="R115" s="713"/>
      <c r="S115" s="713"/>
      <c r="T115" s="713"/>
      <c r="U115" s="713"/>
      <c r="V115" s="713"/>
      <c r="W115" s="713"/>
      <c r="X115" s="713"/>
      <c r="Y115" s="713"/>
      <c r="Z115" s="713"/>
    </row>
    <row r="116" spans="1:26" ht="12.75" customHeight="1">
      <c r="A116" s="713"/>
      <c r="B116" s="713"/>
      <c r="C116" s="713"/>
      <c r="D116" s="1073"/>
      <c r="E116" s="713"/>
      <c r="F116" s="713"/>
      <c r="G116" s="713"/>
      <c r="H116" s="713"/>
      <c r="I116" s="1073"/>
      <c r="J116" s="1073"/>
      <c r="K116" s="713"/>
      <c r="L116" s="713"/>
      <c r="M116" s="713"/>
      <c r="N116" s="713"/>
      <c r="O116" s="713"/>
      <c r="P116" s="713"/>
      <c r="Q116" s="713"/>
      <c r="R116" s="713"/>
      <c r="S116" s="713"/>
      <c r="T116" s="713"/>
      <c r="U116" s="713"/>
      <c r="V116" s="713"/>
      <c r="W116" s="713"/>
      <c r="X116" s="713"/>
      <c r="Y116" s="713"/>
      <c r="Z116" s="713"/>
    </row>
    <row r="117" spans="1:26" ht="12.75" customHeight="1">
      <c r="A117" s="713"/>
      <c r="B117" s="713"/>
      <c r="C117" s="713"/>
      <c r="D117" s="1073"/>
      <c r="E117" s="713"/>
      <c r="F117" s="713"/>
      <c r="G117" s="713"/>
      <c r="H117" s="713"/>
      <c r="I117" s="1073"/>
      <c r="J117" s="1073"/>
      <c r="K117" s="713"/>
      <c r="L117" s="713"/>
      <c r="M117" s="713"/>
      <c r="N117" s="713"/>
      <c r="O117" s="713"/>
      <c r="P117" s="713"/>
      <c r="Q117" s="713"/>
      <c r="R117" s="713"/>
      <c r="S117" s="713"/>
      <c r="T117" s="713"/>
      <c r="U117" s="713"/>
      <c r="V117" s="713"/>
      <c r="W117" s="713"/>
      <c r="X117" s="713"/>
      <c r="Y117" s="713"/>
      <c r="Z117" s="713"/>
    </row>
    <row r="118" spans="1:26" ht="12.75" customHeight="1">
      <c r="A118" s="713"/>
      <c r="B118" s="713"/>
      <c r="C118" s="713"/>
      <c r="D118" s="1073"/>
      <c r="E118" s="713"/>
      <c r="F118" s="713"/>
      <c r="G118" s="713"/>
      <c r="H118" s="713"/>
      <c r="I118" s="1073"/>
      <c r="J118" s="1073"/>
      <c r="K118" s="713"/>
      <c r="L118" s="713"/>
      <c r="M118" s="713"/>
      <c r="N118" s="713"/>
      <c r="O118" s="713"/>
      <c r="P118" s="713"/>
      <c r="Q118" s="713"/>
      <c r="R118" s="713"/>
      <c r="S118" s="713"/>
      <c r="T118" s="713"/>
      <c r="U118" s="713"/>
      <c r="V118" s="713"/>
      <c r="W118" s="713"/>
      <c r="X118" s="713"/>
      <c r="Y118" s="713"/>
      <c r="Z118" s="713"/>
    </row>
    <row r="119" spans="1:26" ht="12.75" customHeight="1">
      <c r="A119" s="713"/>
      <c r="B119" s="713"/>
      <c r="C119" s="713"/>
      <c r="D119" s="1073"/>
      <c r="E119" s="713"/>
      <c r="F119" s="713"/>
      <c r="G119" s="713"/>
      <c r="H119" s="713"/>
      <c r="I119" s="1073"/>
      <c r="J119" s="1073"/>
      <c r="K119" s="713"/>
      <c r="L119" s="713"/>
      <c r="M119" s="713"/>
      <c r="N119" s="713"/>
      <c r="O119" s="713"/>
      <c r="P119" s="713"/>
      <c r="Q119" s="713"/>
      <c r="R119" s="713"/>
      <c r="S119" s="713"/>
      <c r="T119" s="713"/>
      <c r="U119" s="713"/>
      <c r="V119" s="713"/>
      <c r="W119" s="713"/>
      <c r="X119" s="713"/>
      <c r="Y119" s="713"/>
      <c r="Z119" s="713"/>
    </row>
    <row r="120" spans="1:26" ht="12.75" customHeight="1">
      <c r="A120" s="713"/>
      <c r="B120" s="713"/>
      <c r="C120" s="713"/>
      <c r="D120" s="1073"/>
      <c r="E120" s="713"/>
      <c r="F120" s="713"/>
      <c r="G120" s="713"/>
      <c r="H120" s="713"/>
      <c r="I120" s="1073"/>
      <c r="J120" s="1073"/>
      <c r="K120" s="713"/>
      <c r="L120" s="713"/>
      <c r="M120" s="713"/>
      <c r="N120" s="713"/>
      <c r="O120" s="713"/>
      <c r="P120" s="713"/>
      <c r="Q120" s="713"/>
      <c r="R120" s="713"/>
      <c r="S120" s="713"/>
      <c r="T120" s="713"/>
      <c r="U120" s="713"/>
      <c r="V120" s="713"/>
      <c r="W120" s="713"/>
      <c r="X120" s="713"/>
      <c r="Y120" s="713"/>
      <c r="Z120" s="713"/>
    </row>
    <row r="121" spans="1:26" ht="12.75" customHeight="1">
      <c r="A121" s="713"/>
      <c r="B121" s="713"/>
      <c r="C121" s="713"/>
      <c r="D121" s="1073"/>
      <c r="E121" s="713"/>
      <c r="F121" s="713"/>
      <c r="G121" s="713"/>
      <c r="H121" s="713"/>
      <c r="I121" s="1073"/>
      <c r="J121" s="1073"/>
      <c r="K121" s="713"/>
      <c r="L121" s="713"/>
      <c r="M121" s="713"/>
      <c r="N121" s="713"/>
      <c r="O121" s="713"/>
      <c r="P121" s="713"/>
      <c r="Q121" s="713"/>
      <c r="R121" s="713"/>
      <c r="S121" s="713"/>
      <c r="T121" s="713"/>
      <c r="U121" s="713"/>
      <c r="V121" s="713"/>
      <c r="W121" s="713"/>
      <c r="X121" s="713"/>
      <c r="Y121" s="713"/>
      <c r="Z121" s="713"/>
    </row>
    <row r="122" spans="1:26" ht="12.75" customHeight="1">
      <c r="A122" s="713"/>
      <c r="B122" s="713"/>
      <c r="C122" s="713"/>
      <c r="D122" s="1073"/>
      <c r="E122" s="713"/>
      <c r="F122" s="713"/>
      <c r="G122" s="713"/>
      <c r="H122" s="713"/>
      <c r="I122" s="1073"/>
      <c r="J122" s="1073"/>
      <c r="K122" s="713"/>
      <c r="L122" s="713"/>
      <c r="M122" s="713"/>
      <c r="N122" s="713"/>
      <c r="O122" s="713"/>
      <c r="P122" s="713"/>
      <c r="Q122" s="713"/>
      <c r="R122" s="713"/>
      <c r="S122" s="713"/>
      <c r="T122" s="713"/>
      <c r="U122" s="713"/>
      <c r="V122" s="713"/>
      <c r="W122" s="713"/>
      <c r="X122" s="713"/>
      <c r="Y122" s="713"/>
      <c r="Z122" s="713"/>
    </row>
    <row r="123" spans="1:26" ht="12.75" customHeight="1">
      <c r="A123" s="713"/>
      <c r="B123" s="713"/>
      <c r="C123" s="713"/>
      <c r="D123" s="1073"/>
      <c r="E123" s="713"/>
      <c r="F123" s="713"/>
      <c r="G123" s="713"/>
      <c r="H123" s="713"/>
      <c r="I123" s="1073"/>
      <c r="J123" s="1073"/>
      <c r="K123" s="713"/>
      <c r="L123" s="713"/>
      <c r="M123" s="713"/>
      <c r="N123" s="713"/>
      <c r="O123" s="713"/>
      <c r="P123" s="713"/>
      <c r="Q123" s="713"/>
      <c r="R123" s="713"/>
      <c r="S123" s="713"/>
      <c r="T123" s="713"/>
      <c r="U123" s="713"/>
      <c r="V123" s="713"/>
      <c r="W123" s="713"/>
      <c r="X123" s="713"/>
      <c r="Y123" s="713"/>
      <c r="Z123" s="713"/>
    </row>
    <row r="124" spans="1:26" ht="12.75" customHeight="1">
      <c r="A124" s="713"/>
      <c r="B124" s="713"/>
      <c r="C124" s="713"/>
      <c r="D124" s="1073"/>
      <c r="E124" s="713"/>
      <c r="F124" s="713"/>
      <c r="G124" s="713"/>
      <c r="H124" s="713"/>
      <c r="I124" s="1073"/>
      <c r="J124" s="1073"/>
      <c r="K124" s="713"/>
      <c r="L124" s="713"/>
      <c r="M124" s="713"/>
      <c r="N124" s="713"/>
      <c r="O124" s="713"/>
      <c r="P124" s="713"/>
      <c r="Q124" s="713"/>
      <c r="R124" s="713"/>
      <c r="S124" s="713"/>
      <c r="T124" s="713"/>
      <c r="U124" s="713"/>
      <c r="V124" s="713"/>
      <c r="W124" s="713"/>
      <c r="X124" s="713"/>
      <c r="Y124" s="713"/>
      <c r="Z124" s="713"/>
    </row>
    <row r="125" spans="1:26" ht="12.75" customHeight="1">
      <c r="A125" s="713"/>
      <c r="B125" s="713"/>
      <c r="C125" s="713"/>
      <c r="D125" s="1073"/>
      <c r="E125" s="713"/>
      <c r="F125" s="713"/>
      <c r="G125" s="713"/>
      <c r="H125" s="713"/>
      <c r="I125" s="1073"/>
      <c r="J125" s="1073"/>
      <c r="K125" s="713"/>
      <c r="L125" s="713"/>
      <c r="M125" s="713"/>
      <c r="N125" s="713"/>
      <c r="O125" s="713"/>
      <c r="P125" s="713"/>
      <c r="Q125" s="713"/>
      <c r="R125" s="713"/>
      <c r="S125" s="713"/>
      <c r="T125" s="713"/>
      <c r="U125" s="713"/>
      <c r="V125" s="713"/>
      <c r="W125" s="713"/>
      <c r="X125" s="713"/>
      <c r="Y125" s="713"/>
      <c r="Z125" s="713"/>
    </row>
    <row r="126" spans="1:26" ht="12.75" customHeight="1">
      <c r="A126" s="713"/>
      <c r="B126" s="713"/>
      <c r="C126" s="713"/>
      <c r="D126" s="1073"/>
      <c r="E126" s="713"/>
      <c r="F126" s="713"/>
      <c r="G126" s="713"/>
      <c r="H126" s="713"/>
      <c r="I126" s="1073"/>
      <c r="J126" s="1073"/>
      <c r="K126" s="713"/>
      <c r="L126" s="713"/>
      <c r="M126" s="713"/>
      <c r="N126" s="713"/>
      <c r="O126" s="713"/>
      <c r="P126" s="713"/>
      <c r="Q126" s="713"/>
      <c r="R126" s="713"/>
      <c r="S126" s="713"/>
      <c r="T126" s="713"/>
      <c r="U126" s="713"/>
      <c r="V126" s="713"/>
      <c r="W126" s="713"/>
      <c r="X126" s="713"/>
      <c r="Y126" s="713"/>
      <c r="Z126" s="713"/>
    </row>
    <row r="127" spans="1:26" ht="12.75" customHeight="1">
      <c r="A127" s="713"/>
      <c r="B127" s="713"/>
      <c r="C127" s="713"/>
      <c r="D127" s="1073"/>
      <c r="E127" s="713"/>
      <c r="F127" s="713"/>
      <c r="G127" s="713"/>
      <c r="H127" s="713"/>
      <c r="I127" s="1073"/>
      <c r="J127" s="1073"/>
      <c r="K127" s="713"/>
      <c r="L127" s="713"/>
      <c r="M127" s="713"/>
      <c r="N127" s="713"/>
      <c r="O127" s="713"/>
      <c r="P127" s="713"/>
      <c r="Q127" s="713"/>
      <c r="R127" s="713"/>
      <c r="S127" s="713"/>
      <c r="T127" s="713"/>
      <c r="U127" s="713"/>
      <c r="V127" s="713"/>
      <c r="W127" s="713"/>
      <c r="X127" s="713"/>
      <c r="Y127" s="713"/>
      <c r="Z127" s="713"/>
    </row>
    <row r="128" spans="1:26" ht="12.75" customHeight="1">
      <c r="A128" s="713"/>
      <c r="B128" s="713"/>
      <c r="C128" s="713"/>
      <c r="D128" s="1073"/>
      <c r="E128" s="713"/>
      <c r="F128" s="713"/>
      <c r="G128" s="713"/>
      <c r="H128" s="713"/>
      <c r="I128" s="1073"/>
      <c r="J128" s="1073"/>
      <c r="K128" s="713"/>
      <c r="L128" s="713"/>
      <c r="M128" s="713"/>
      <c r="N128" s="713"/>
      <c r="O128" s="713"/>
      <c r="P128" s="713"/>
      <c r="Q128" s="713"/>
      <c r="R128" s="713"/>
      <c r="S128" s="713"/>
      <c r="T128" s="713"/>
      <c r="U128" s="713"/>
      <c r="V128" s="713"/>
      <c r="W128" s="713"/>
      <c r="X128" s="713"/>
      <c r="Y128" s="713"/>
      <c r="Z128" s="713"/>
    </row>
    <row r="129" spans="1:26" ht="12.75" customHeight="1">
      <c r="A129" s="713"/>
      <c r="B129" s="713"/>
      <c r="C129" s="713"/>
      <c r="D129" s="1073"/>
      <c r="E129" s="713"/>
      <c r="F129" s="713"/>
      <c r="G129" s="713"/>
      <c r="H129" s="713"/>
      <c r="I129" s="1073"/>
      <c r="J129" s="1073"/>
      <c r="K129" s="713"/>
      <c r="L129" s="713"/>
      <c r="M129" s="713"/>
      <c r="N129" s="713"/>
      <c r="O129" s="713"/>
      <c r="P129" s="713"/>
      <c r="Q129" s="713"/>
      <c r="R129" s="713"/>
      <c r="S129" s="713"/>
      <c r="T129" s="713"/>
      <c r="U129" s="713"/>
      <c r="V129" s="713"/>
      <c r="W129" s="713"/>
      <c r="X129" s="713"/>
      <c r="Y129" s="713"/>
      <c r="Z129" s="713"/>
    </row>
    <row r="130" spans="1:26" ht="12.75" customHeight="1">
      <c r="A130" s="713"/>
      <c r="B130" s="713"/>
      <c r="C130" s="713"/>
      <c r="D130" s="1073"/>
      <c r="E130" s="713"/>
      <c r="F130" s="713"/>
      <c r="G130" s="713"/>
      <c r="H130" s="713"/>
      <c r="I130" s="1073"/>
      <c r="J130" s="1073"/>
      <c r="K130" s="713"/>
      <c r="L130" s="713"/>
      <c r="M130" s="713"/>
      <c r="N130" s="713"/>
      <c r="O130" s="713"/>
      <c r="P130" s="713"/>
      <c r="Q130" s="713"/>
      <c r="R130" s="713"/>
      <c r="S130" s="713"/>
      <c r="T130" s="713"/>
      <c r="U130" s="713"/>
      <c r="V130" s="713"/>
      <c r="W130" s="713"/>
      <c r="X130" s="713"/>
      <c r="Y130" s="713"/>
      <c r="Z130" s="713"/>
    </row>
    <row r="131" spans="1:26" ht="12.75" customHeight="1">
      <c r="A131" s="713"/>
      <c r="B131" s="713"/>
      <c r="C131" s="713"/>
      <c r="D131" s="1073"/>
      <c r="E131" s="713"/>
      <c r="F131" s="713"/>
      <c r="G131" s="713"/>
      <c r="H131" s="713"/>
      <c r="I131" s="1073"/>
      <c r="J131" s="1073"/>
      <c r="K131" s="713"/>
      <c r="L131" s="713"/>
      <c r="M131" s="713"/>
      <c r="N131" s="713"/>
      <c r="O131" s="713"/>
      <c r="P131" s="713"/>
      <c r="Q131" s="713"/>
      <c r="R131" s="713"/>
      <c r="S131" s="713"/>
      <c r="T131" s="713"/>
      <c r="U131" s="713"/>
      <c r="V131" s="713"/>
      <c r="W131" s="713"/>
      <c r="X131" s="713"/>
      <c r="Y131" s="713"/>
      <c r="Z131" s="713"/>
    </row>
    <row r="132" spans="1:26" ht="12.75" customHeight="1">
      <c r="A132" s="713"/>
      <c r="B132" s="713"/>
      <c r="C132" s="713"/>
      <c r="D132" s="1073"/>
      <c r="E132" s="713"/>
      <c r="F132" s="713"/>
      <c r="G132" s="713"/>
      <c r="H132" s="713"/>
      <c r="I132" s="1073"/>
      <c r="J132" s="1073"/>
      <c r="K132" s="713"/>
      <c r="L132" s="713"/>
      <c r="M132" s="713"/>
      <c r="N132" s="713"/>
      <c r="O132" s="713"/>
      <c r="P132" s="713"/>
      <c r="Q132" s="713"/>
      <c r="R132" s="713"/>
      <c r="S132" s="713"/>
      <c r="T132" s="713"/>
      <c r="U132" s="713"/>
      <c r="V132" s="713"/>
      <c r="W132" s="713"/>
      <c r="X132" s="713"/>
      <c r="Y132" s="713"/>
      <c r="Z132" s="713"/>
    </row>
    <row r="133" spans="1:26" ht="12.75" customHeight="1">
      <c r="A133" s="713"/>
      <c r="B133" s="713"/>
      <c r="C133" s="713"/>
      <c r="D133" s="1073"/>
      <c r="E133" s="713"/>
      <c r="F133" s="713"/>
      <c r="G133" s="713"/>
      <c r="H133" s="713"/>
      <c r="I133" s="1073"/>
      <c r="J133" s="1073"/>
      <c r="K133" s="713"/>
      <c r="L133" s="713"/>
      <c r="M133" s="713"/>
      <c r="N133" s="713"/>
      <c r="O133" s="713"/>
      <c r="P133" s="713"/>
      <c r="Q133" s="713"/>
      <c r="R133" s="713"/>
      <c r="S133" s="713"/>
      <c r="T133" s="713"/>
      <c r="U133" s="713"/>
      <c r="V133" s="713"/>
      <c r="W133" s="713"/>
      <c r="X133" s="713"/>
      <c r="Y133" s="713"/>
      <c r="Z133" s="713"/>
    </row>
    <row r="134" spans="1:26" ht="12.75" customHeight="1">
      <c r="A134" s="713"/>
      <c r="B134" s="713"/>
      <c r="C134" s="713"/>
      <c r="D134" s="1073"/>
      <c r="E134" s="713"/>
      <c r="F134" s="713"/>
      <c r="G134" s="713"/>
      <c r="H134" s="713"/>
      <c r="I134" s="1073"/>
      <c r="J134" s="1073"/>
      <c r="K134" s="713"/>
      <c r="L134" s="713"/>
      <c r="M134" s="713"/>
      <c r="N134" s="713"/>
      <c r="O134" s="713"/>
      <c r="P134" s="713"/>
      <c r="Q134" s="713"/>
      <c r="R134" s="713"/>
      <c r="S134" s="713"/>
      <c r="T134" s="713"/>
      <c r="U134" s="713"/>
      <c r="V134" s="713"/>
      <c r="W134" s="713"/>
      <c r="X134" s="713"/>
      <c r="Y134" s="713"/>
      <c r="Z134" s="713"/>
    </row>
    <row r="135" spans="1:26" ht="12.75" customHeight="1">
      <c r="A135" s="713"/>
      <c r="B135" s="713"/>
      <c r="C135" s="713"/>
      <c r="D135" s="1073"/>
      <c r="E135" s="713"/>
      <c r="F135" s="713"/>
      <c r="G135" s="713"/>
      <c r="H135" s="713"/>
      <c r="I135" s="1073"/>
      <c r="J135" s="1073"/>
      <c r="K135" s="713"/>
      <c r="L135" s="713"/>
      <c r="M135" s="713"/>
      <c r="N135" s="713"/>
      <c r="O135" s="713"/>
      <c r="P135" s="713"/>
      <c r="Q135" s="713"/>
      <c r="R135" s="713"/>
      <c r="S135" s="713"/>
      <c r="T135" s="713"/>
      <c r="U135" s="713"/>
      <c r="V135" s="713"/>
      <c r="W135" s="713"/>
      <c r="X135" s="713"/>
      <c r="Y135" s="713"/>
      <c r="Z135" s="713"/>
    </row>
    <row r="136" spans="1:26" ht="12.75" customHeight="1">
      <c r="A136" s="713"/>
      <c r="B136" s="713"/>
      <c r="C136" s="713"/>
      <c r="D136" s="1073"/>
      <c r="E136" s="713"/>
      <c r="F136" s="713"/>
      <c r="G136" s="713"/>
      <c r="H136" s="713"/>
      <c r="I136" s="1073"/>
      <c r="J136" s="1073"/>
      <c r="K136" s="713"/>
      <c r="L136" s="713"/>
      <c r="M136" s="713"/>
      <c r="N136" s="713"/>
      <c r="O136" s="713"/>
      <c r="P136" s="713"/>
      <c r="Q136" s="713"/>
      <c r="R136" s="713"/>
      <c r="S136" s="713"/>
      <c r="T136" s="713"/>
      <c r="U136" s="713"/>
      <c r="V136" s="713"/>
      <c r="W136" s="713"/>
      <c r="X136" s="713"/>
      <c r="Y136" s="713"/>
      <c r="Z136" s="713"/>
    </row>
    <row r="137" spans="1:26" ht="12.75" customHeight="1">
      <c r="A137" s="713"/>
      <c r="B137" s="713"/>
      <c r="C137" s="713"/>
      <c r="D137" s="1073"/>
      <c r="E137" s="713"/>
      <c r="F137" s="713"/>
      <c r="G137" s="713"/>
      <c r="H137" s="713"/>
      <c r="I137" s="1073"/>
      <c r="J137" s="1073"/>
      <c r="K137" s="713"/>
      <c r="L137" s="713"/>
      <c r="M137" s="713"/>
      <c r="N137" s="713"/>
      <c r="O137" s="713"/>
      <c r="P137" s="713"/>
      <c r="Q137" s="713"/>
      <c r="R137" s="713"/>
      <c r="S137" s="713"/>
      <c r="T137" s="713"/>
      <c r="U137" s="713"/>
      <c r="V137" s="713"/>
      <c r="W137" s="713"/>
      <c r="X137" s="713"/>
      <c r="Y137" s="713"/>
      <c r="Z137" s="713"/>
    </row>
    <row r="138" spans="1:26" ht="12.75" customHeight="1">
      <c r="A138" s="713"/>
      <c r="B138" s="713"/>
      <c r="C138" s="713"/>
      <c r="D138" s="1073"/>
      <c r="E138" s="713"/>
      <c r="F138" s="713"/>
      <c r="G138" s="713"/>
      <c r="H138" s="713"/>
      <c r="I138" s="1073"/>
      <c r="J138" s="1073"/>
      <c r="K138" s="713"/>
      <c r="L138" s="713"/>
      <c r="M138" s="713"/>
      <c r="N138" s="713"/>
      <c r="O138" s="713"/>
      <c r="P138" s="713"/>
      <c r="Q138" s="713"/>
      <c r="R138" s="713"/>
      <c r="S138" s="713"/>
      <c r="T138" s="713"/>
      <c r="U138" s="713"/>
      <c r="V138" s="713"/>
      <c r="W138" s="713"/>
      <c r="X138" s="713"/>
      <c r="Y138" s="713"/>
      <c r="Z138" s="713"/>
    </row>
    <row r="139" spans="1:26" ht="12.75" customHeight="1">
      <c r="A139" s="713"/>
      <c r="B139" s="713"/>
      <c r="C139" s="713"/>
      <c r="D139" s="1073"/>
      <c r="E139" s="713"/>
      <c r="F139" s="713"/>
      <c r="G139" s="713"/>
      <c r="H139" s="713"/>
      <c r="I139" s="1073"/>
      <c r="J139" s="1073"/>
      <c r="K139" s="713"/>
      <c r="L139" s="713"/>
      <c r="M139" s="713"/>
      <c r="N139" s="713"/>
      <c r="O139" s="713"/>
      <c r="P139" s="713"/>
      <c r="Q139" s="713"/>
      <c r="R139" s="713"/>
      <c r="S139" s="713"/>
      <c r="T139" s="713"/>
      <c r="U139" s="713"/>
      <c r="V139" s="713"/>
      <c r="W139" s="713"/>
      <c r="X139" s="713"/>
      <c r="Y139" s="713"/>
      <c r="Z139" s="713"/>
    </row>
    <row r="140" spans="1:26" ht="12.75" customHeight="1">
      <c r="A140" s="713"/>
      <c r="B140" s="713"/>
      <c r="C140" s="713"/>
      <c r="D140" s="1073"/>
      <c r="E140" s="713"/>
      <c r="F140" s="713"/>
      <c r="G140" s="713"/>
      <c r="H140" s="713"/>
      <c r="I140" s="1073"/>
      <c r="J140" s="1073"/>
      <c r="K140" s="713"/>
      <c r="L140" s="713"/>
      <c r="M140" s="713"/>
      <c r="N140" s="713"/>
      <c r="O140" s="713"/>
      <c r="P140" s="713"/>
      <c r="Q140" s="713"/>
      <c r="R140" s="713"/>
      <c r="S140" s="713"/>
      <c r="T140" s="713"/>
      <c r="U140" s="713"/>
      <c r="V140" s="713"/>
      <c r="W140" s="713"/>
      <c r="X140" s="713"/>
      <c r="Y140" s="713"/>
      <c r="Z140" s="713"/>
    </row>
    <row r="141" spans="1:26" ht="12.75" customHeight="1">
      <c r="A141" s="713"/>
      <c r="B141" s="713"/>
      <c r="C141" s="713"/>
      <c r="D141" s="1073"/>
      <c r="E141" s="713"/>
      <c r="F141" s="713"/>
      <c r="G141" s="713"/>
      <c r="H141" s="713"/>
      <c r="I141" s="1073"/>
      <c r="J141" s="1073"/>
      <c r="K141" s="713"/>
      <c r="L141" s="713"/>
      <c r="M141" s="713"/>
      <c r="N141" s="713"/>
      <c r="O141" s="713"/>
      <c r="P141" s="713"/>
      <c r="Q141" s="713"/>
      <c r="R141" s="713"/>
      <c r="S141" s="713"/>
      <c r="T141" s="713"/>
      <c r="U141" s="713"/>
      <c r="V141" s="713"/>
      <c r="W141" s="713"/>
      <c r="X141" s="713"/>
      <c r="Y141" s="713"/>
      <c r="Z141" s="713"/>
    </row>
    <row r="142" spans="1:26" ht="12.75" customHeight="1">
      <c r="A142" s="713"/>
      <c r="B142" s="713"/>
      <c r="C142" s="713"/>
      <c r="D142" s="1073"/>
      <c r="E142" s="713"/>
      <c r="F142" s="713"/>
      <c r="G142" s="713"/>
      <c r="H142" s="713"/>
      <c r="I142" s="1073"/>
      <c r="J142" s="1073"/>
      <c r="K142" s="713"/>
      <c r="L142" s="713"/>
      <c r="M142" s="713"/>
      <c r="N142" s="713"/>
      <c r="O142" s="713"/>
      <c r="P142" s="713"/>
      <c r="Q142" s="713"/>
      <c r="R142" s="713"/>
      <c r="S142" s="713"/>
      <c r="T142" s="713"/>
      <c r="U142" s="713"/>
      <c r="V142" s="713"/>
      <c r="W142" s="713"/>
      <c r="X142" s="713"/>
      <c r="Y142" s="713"/>
      <c r="Z142" s="713"/>
    </row>
    <row r="143" spans="1:26" ht="12.75" customHeight="1">
      <c r="A143" s="713"/>
      <c r="B143" s="713"/>
      <c r="C143" s="713"/>
      <c r="D143" s="1073"/>
      <c r="E143" s="713"/>
      <c r="F143" s="713"/>
      <c r="G143" s="713"/>
      <c r="H143" s="713"/>
      <c r="I143" s="1073"/>
      <c r="J143" s="1073"/>
      <c r="K143" s="713"/>
      <c r="L143" s="713"/>
      <c r="M143" s="713"/>
      <c r="N143" s="713"/>
      <c r="O143" s="713"/>
      <c r="P143" s="713"/>
      <c r="Q143" s="713"/>
      <c r="R143" s="713"/>
      <c r="S143" s="713"/>
      <c r="T143" s="713"/>
      <c r="U143" s="713"/>
      <c r="V143" s="713"/>
      <c r="W143" s="713"/>
      <c r="X143" s="713"/>
      <c r="Y143" s="713"/>
      <c r="Z143" s="713"/>
    </row>
    <row r="144" spans="1:26" ht="12.75" customHeight="1">
      <c r="A144" s="713"/>
      <c r="B144" s="713"/>
      <c r="C144" s="713"/>
      <c r="D144" s="1073"/>
      <c r="E144" s="713"/>
      <c r="F144" s="713"/>
      <c r="G144" s="713"/>
      <c r="H144" s="713"/>
      <c r="I144" s="1073"/>
      <c r="J144" s="1073"/>
      <c r="K144" s="713"/>
      <c r="L144" s="713"/>
      <c r="M144" s="713"/>
      <c r="N144" s="713"/>
      <c r="O144" s="713"/>
      <c r="P144" s="713"/>
      <c r="Q144" s="713"/>
      <c r="R144" s="713"/>
      <c r="S144" s="713"/>
      <c r="T144" s="713"/>
      <c r="U144" s="713"/>
      <c r="V144" s="713"/>
      <c r="W144" s="713"/>
      <c r="X144" s="713"/>
      <c r="Y144" s="713"/>
      <c r="Z144" s="713"/>
    </row>
    <row r="145" spans="1:26" ht="12.75" customHeight="1">
      <c r="A145" s="713"/>
      <c r="B145" s="713"/>
      <c r="C145" s="713"/>
      <c r="D145" s="1073"/>
      <c r="E145" s="713"/>
      <c r="F145" s="713"/>
      <c r="G145" s="713"/>
      <c r="H145" s="713"/>
      <c r="I145" s="1073"/>
      <c r="J145" s="1073"/>
      <c r="K145" s="713"/>
      <c r="L145" s="713"/>
      <c r="M145" s="713"/>
      <c r="N145" s="713"/>
      <c r="O145" s="713"/>
      <c r="P145" s="713"/>
      <c r="Q145" s="713"/>
      <c r="R145" s="713"/>
      <c r="S145" s="713"/>
      <c r="T145" s="713"/>
      <c r="U145" s="713"/>
      <c r="V145" s="713"/>
      <c r="W145" s="713"/>
      <c r="X145" s="713"/>
      <c r="Y145" s="713"/>
      <c r="Z145" s="713"/>
    </row>
    <row r="146" spans="1:26" ht="12.75" customHeight="1">
      <c r="A146" s="713"/>
      <c r="B146" s="713"/>
      <c r="C146" s="713"/>
      <c r="D146" s="1073"/>
      <c r="E146" s="713"/>
      <c r="F146" s="713"/>
      <c r="G146" s="713"/>
      <c r="H146" s="713"/>
      <c r="I146" s="1073"/>
      <c r="J146" s="1073"/>
      <c r="K146" s="713"/>
      <c r="L146" s="713"/>
      <c r="M146" s="713"/>
      <c r="N146" s="713"/>
      <c r="O146" s="713"/>
      <c r="P146" s="713"/>
      <c r="Q146" s="713"/>
      <c r="R146" s="713"/>
      <c r="S146" s="713"/>
      <c r="T146" s="713"/>
      <c r="U146" s="713"/>
      <c r="V146" s="713"/>
      <c r="W146" s="713"/>
      <c r="X146" s="713"/>
      <c r="Y146" s="713"/>
      <c r="Z146" s="713"/>
    </row>
    <row r="147" spans="1:26" ht="12.75" customHeight="1">
      <c r="A147" s="713"/>
      <c r="B147" s="713"/>
      <c r="C147" s="713"/>
      <c r="D147" s="1073"/>
      <c r="E147" s="713"/>
      <c r="F147" s="713"/>
      <c r="G147" s="713"/>
      <c r="H147" s="713"/>
      <c r="I147" s="1073"/>
      <c r="J147" s="1073"/>
      <c r="K147" s="713"/>
      <c r="L147" s="713"/>
      <c r="M147" s="713"/>
      <c r="N147" s="713"/>
      <c r="O147" s="713"/>
      <c r="P147" s="713"/>
      <c r="Q147" s="713"/>
      <c r="R147" s="713"/>
      <c r="S147" s="713"/>
      <c r="T147" s="713"/>
      <c r="U147" s="713"/>
      <c r="V147" s="713"/>
      <c r="W147" s="713"/>
      <c r="X147" s="713"/>
      <c r="Y147" s="713"/>
      <c r="Z147" s="713"/>
    </row>
    <row r="148" spans="1:26" ht="12.75" customHeight="1">
      <c r="A148" s="713"/>
      <c r="B148" s="713"/>
      <c r="C148" s="713"/>
      <c r="D148" s="1073"/>
      <c r="E148" s="713"/>
      <c r="F148" s="713"/>
      <c r="G148" s="713"/>
      <c r="H148" s="713"/>
      <c r="I148" s="1073"/>
      <c r="J148" s="1073"/>
      <c r="K148" s="713"/>
      <c r="L148" s="713"/>
      <c r="M148" s="713"/>
      <c r="N148" s="713"/>
      <c r="O148" s="713"/>
      <c r="P148" s="713"/>
      <c r="Q148" s="713"/>
      <c r="R148" s="713"/>
      <c r="S148" s="713"/>
      <c r="T148" s="713"/>
      <c r="U148" s="713"/>
      <c r="V148" s="713"/>
      <c r="W148" s="713"/>
      <c r="X148" s="713"/>
      <c r="Y148" s="713"/>
      <c r="Z148" s="713"/>
    </row>
    <row r="149" spans="1:26" ht="12.75" customHeight="1">
      <c r="A149" s="713"/>
      <c r="B149" s="713"/>
      <c r="C149" s="713"/>
      <c r="D149" s="1073"/>
      <c r="E149" s="713"/>
      <c r="F149" s="713"/>
      <c r="G149" s="713"/>
      <c r="H149" s="713"/>
      <c r="I149" s="1073"/>
      <c r="J149" s="1073"/>
      <c r="K149" s="713"/>
      <c r="L149" s="713"/>
      <c r="M149" s="713"/>
      <c r="N149" s="713"/>
      <c r="O149" s="713"/>
      <c r="P149" s="713"/>
      <c r="Q149" s="713"/>
      <c r="R149" s="713"/>
      <c r="S149" s="713"/>
      <c r="T149" s="713"/>
      <c r="U149" s="713"/>
      <c r="V149" s="713"/>
      <c r="W149" s="713"/>
      <c r="X149" s="713"/>
      <c r="Y149" s="713"/>
      <c r="Z149" s="713"/>
    </row>
    <row r="150" spans="1:26" ht="12.75" customHeight="1">
      <c r="A150" s="713"/>
      <c r="B150" s="713"/>
      <c r="C150" s="713"/>
      <c r="D150" s="1073"/>
      <c r="E150" s="713"/>
      <c r="F150" s="713"/>
      <c r="G150" s="713"/>
      <c r="H150" s="713"/>
      <c r="I150" s="1073"/>
      <c r="J150" s="1073"/>
      <c r="K150" s="713"/>
      <c r="L150" s="713"/>
      <c r="M150" s="713"/>
      <c r="N150" s="713"/>
      <c r="O150" s="713"/>
      <c r="P150" s="713"/>
      <c r="Q150" s="713"/>
      <c r="R150" s="713"/>
      <c r="S150" s="713"/>
      <c r="T150" s="713"/>
      <c r="U150" s="713"/>
      <c r="V150" s="713"/>
      <c r="W150" s="713"/>
      <c r="X150" s="713"/>
      <c r="Y150" s="713"/>
      <c r="Z150" s="713"/>
    </row>
    <row r="151" spans="1:26" ht="12.75" customHeight="1">
      <c r="A151" s="713"/>
      <c r="B151" s="713"/>
      <c r="C151" s="713"/>
      <c r="D151" s="1073"/>
      <c r="E151" s="713"/>
      <c r="F151" s="713"/>
      <c r="G151" s="713"/>
      <c r="H151" s="713"/>
      <c r="I151" s="1073"/>
      <c r="J151" s="1073"/>
      <c r="K151" s="713"/>
      <c r="L151" s="713"/>
      <c r="M151" s="713"/>
      <c r="N151" s="713"/>
      <c r="O151" s="713"/>
      <c r="P151" s="713"/>
      <c r="Q151" s="713"/>
      <c r="R151" s="713"/>
      <c r="S151" s="713"/>
      <c r="T151" s="713"/>
      <c r="U151" s="713"/>
      <c r="V151" s="713"/>
      <c r="W151" s="713"/>
      <c r="X151" s="713"/>
      <c r="Y151" s="713"/>
      <c r="Z151" s="713"/>
    </row>
    <row r="152" spans="1:26" ht="12.75" customHeight="1">
      <c r="A152" s="713"/>
      <c r="B152" s="713"/>
      <c r="C152" s="713"/>
      <c r="D152" s="1073"/>
      <c r="E152" s="713"/>
      <c r="F152" s="713"/>
      <c r="G152" s="713"/>
      <c r="H152" s="713"/>
      <c r="I152" s="1073"/>
      <c r="J152" s="1073"/>
      <c r="K152" s="713"/>
      <c r="L152" s="713"/>
      <c r="M152" s="713"/>
      <c r="N152" s="713"/>
      <c r="O152" s="713"/>
      <c r="P152" s="713"/>
      <c r="Q152" s="713"/>
      <c r="R152" s="713"/>
      <c r="S152" s="713"/>
      <c r="T152" s="713"/>
      <c r="U152" s="713"/>
      <c r="V152" s="713"/>
      <c r="W152" s="713"/>
      <c r="X152" s="713"/>
      <c r="Y152" s="713"/>
      <c r="Z152" s="713"/>
    </row>
    <row r="153" spans="1:26" ht="12.75" customHeight="1">
      <c r="A153" s="713"/>
      <c r="B153" s="713"/>
      <c r="C153" s="713"/>
      <c r="D153" s="1073"/>
      <c r="E153" s="713"/>
      <c r="F153" s="713"/>
      <c r="G153" s="713"/>
      <c r="H153" s="713"/>
      <c r="I153" s="1073"/>
      <c r="J153" s="1073"/>
      <c r="K153" s="713"/>
      <c r="L153" s="713"/>
      <c r="M153" s="713"/>
      <c r="N153" s="713"/>
      <c r="O153" s="713"/>
      <c r="P153" s="713"/>
      <c r="Q153" s="713"/>
      <c r="R153" s="713"/>
      <c r="S153" s="713"/>
      <c r="T153" s="713"/>
      <c r="U153" s="713"/>
      <c r="V153" s="713"/>
      <c r="W153" s="713"/>
      <c r="X153" s="713"/>
      <c r="Y153" s="713"/>
      <c r="Z153" s="713"/>
    </row>
    <row r="154" spans="1:26" ht="12.75" customHeight="1">
      <c r="A154" s="713"/>
      <c r="B154" s="713"/>
      <c r="C154" s="713"/>
      <c r="D154" s="1073"/>
      <c r="E154" s="713"/>
      <c r="F154" s="713"/>
      <c r="G154" s="713"/>
      <c r="H154" s="713"/>
      <c r="I154" s="1073"/>
      <c r="J154" s="1073"/>
      <c r="K154" s="713"/>
      <c r="L154" s="713"/>
      <c r="M154" s="713"/>
      <c r="N154" s="713"/>
      <c r="O154" s="713"/>
      <c r="P154" s="713"/>
      <c r="Q154" s="713"/>
      <c r="R154" s="713"/>
      <c r="S154" s="713"/>
      <c r="T154" s="713"/>
      <c r="U154" s="713"/>
      <c r="V154" s="713"/>
      <c r="W154" s="713"/>
      <c r="X154" s="713"/>
      <c r="Y154" s="713"/>
      <c r="Z154" s="713"/>
    </row>
    <row r="155" spans="1:26" ht="12.75" customHeight="1">
      <c r="A155" s="713"/>
      <c r="B155" s="713"/>
      <c r="C155" s="713"/>
      <c r="D155" s="1073"/>
      <c r="E155" s="713"/>
      <c r="F155" s="713"/>
      <c r="G155" s="713"/>
      <c r="H155" s="713"/>
      <c r="I155" s="1073"/>
      <c r="J155" s="1073"/>
      <c r="K155" s="713"/>
      <c r="L155" s="713"/>
      <c r="M155" s="713"/>
      <c r="N155" s="713"/>
      <c r="O155" s="713"/>
      <c r="P155" s="713"/>
      <c r="Q155" s="713"/>
      <c r="R155" s="713"/>
      <c r="S155" s="713"/>
      <c r="T155" s="713"/>
      <c r="U155" s="713"/>
      <c r="V155" s="713"/>
      <c r="W155" s="713"/>
      <c r="X155" s="713"/>
      <c r="Y155" s="713"/>
      <c r="Z155" s="713"/>
    </row>
    <row r="156" spans="1:26" ht="12.75" customHeight="1">
      <c r="A156" s="713"/>
      <c r="B156" s="713"/>
      <c r="C156" s="713"/>
      <c r="D156" s="1073"/>
      <c r="E156" s="713"/>
      <c r="F156" s="713"/>
      <c r="G156" s="713"/>
      <c r="H156" s="713"/>
      <c r="I156" s="1073"/>
      <c r="J156" s="1073"/>
      <c r="K156" s="713"/>
      <c r="L156" s="713"/>
      <c r="M156" s="713"/>
      <c r="N156" s="713"/>
      <c r="O156" s="713"/>
      <c r="P156" s="713"/>
      <c r="Q156" s="713"/>
      <c r="R156" s="713"/>
      <c r="S156" s="713"/>
      <c r="T156" s="713"/>
      <c r="U156" s="713"/>
      <c r="V156" s="713"/>
      <c r="W156" s="713"/>
      <c r="X156" s="713"/>
      <c r="Y156" s="713"/>
      <c r="Z156" s="713"/>
    </row>
    <row r="157" spans="1:26" ht="12.75" customHeight="1">
      <c r="A157" s="713"/>
      <c r="B157" s="713"/>
      <c r="C157" s="713"/>
      <c r="D157" s="1073"/>
      <c r="E157" s="713"/>
      <c r="F157" s="713"/>
      <c r="G157" s="713"/>
      <c r="H157" s="713"/>
      <c r="I157" s="1073"/>
      <c r="J157" s="1073"/>
      <c r="K157" s="713"/>
      <c r="L157" s="713"/>
      <c r="M157" s="713"/>
      <c r="N157" s="713"/>
      <c r="O157" s="713"/>
      <c r="P157" s="713"/>
      <c r="Q157" s="713"/>
      <c r="R157" s="713"/>
      <c r="S157" s="713"/>
      <c r="T157" s="713"/>
      <c r="U157" s="713"/>
      <c r="V157" s="713"/>
      <c r="W157" s="713"/>
      <c r="X157" s="713"/>
      <c r="Y157" s="713"/>
      <c r="Z157" s="713"/>
    </row>
    <row r="158" spans="1:26" ht="12.75" customHeight="1">
      <c r="A158" s="713"/>
      <c r="B158" s="713"/>
      <c r="C158" s="713"/>
      <c r="D158" s="1073"/>
      <c r="E158" s="713"/>
      <c r="F158" s="713"/>
      <c r="G158" s="713"/>
      <c r="H158" s="713"/>
      <c r="I158" s="1073"/>
      <c r="J158" s="1073"/>
      <c r="K158" s="713"/>
      <c r="L158" s="713"/>
      <c r="M158" s="713"/>
      <c r="N158" s="713"/>
      <c r="O158" s="713"/>
      <c r="P158" s="713"/>
      <c r="Q158" s="713"/>
      <c r="R158" s="713"/>
      <c r="S158" s="713"/>
      <c r="T158" s="713"/>
      <c r="U158" s="713"/>
      <c r="V158" s="713"/>
      <c r="W158" s="713"/>
      <c r="X158" s="713"/>
      <c r="Y158" s="713"/>
      <c r="Z158" s="713"/>
    </row>
    <row r="159" spans="1:26" ht="12.75" customHeight="1">
      <c r="A159" s="713"/>
      <c r="B159" s="713"/>
      <c r="C159" s="713"/>
      <c r="D159" s="1073"/>
      <c r="E159" s="713"/>
      <c r="F159" s="713"/>
      <c r="G159" s="713"/>
      <c r="H159" s="713"/>
      <c r="I159" s="1073"/>
      <c r="J159" s="1073"/>
      <c r="K159" s="713"/>
      <c r="L159" s="713"/>
      <c r="M159" s="713"/>
      <c r="N159" s="713"/>
      <c r="O159" s="713"/>
      <c r="P159" s="713"/>
      <c r="Q159" s="713"/>
      <c r="R159" s="713"/>
      <c r="S159" s="713"/>
      <c r="T159" s="713"/>
      <c r="U159" s="713"/>
      <c r="V159" s="713"/>
      <c r="W159" s="713"/>
      <c r="X159" s="713"/>
      <c r="Y159" s="713"/>
      <c r="Z159" s="713"/>
    </row>
    <row r="160" spans="1:26" ht="12.75" customHeight="1">
      <c r="A160" s="713"/>
      <c r="B160" s="713"/>
      <c r="C160" s="713"/>
      <c r="D160" s="1073"/>
      <c r="E160" s="713"/>
      <c r="F160" s="713"/>
      <c r="G160" s="713"/>
      <c r="H160" s="713"/>
      <c r="I160" s="1073"/>
      <c r="J160" s="1073"/>
      <c r="K160" s="713"/>
      <c r="L160" s="713"/>
      <c r="M160" s="713"/>
      <c r="N160" s="713"/>
      <c r="O160" s="713"/>
      <c r="P160" s="713"/>
      <c r="Q160" s="713"/>
      <c r="R160" s="713"/>
      <c r="S160" s="713"/>
      <c r="T160" s="713"/>
      <c r="U160" s="713"/>
      <c r="V160" s="713"/>
      <c r="W160" s="713"/>
      <c r="X160" s="713"/>
      <c r="Y160" s="713"/>
      <c r="Z160" s="713"/>
    </row>
    <row r="161" spans="1:26" ht="12.75" customHeight="1">
      <c r="A161" s="713"/>
      <c r="B161" s="713"/>
      <c r="C161" s="713"/>
      <c r="D161" s="1073"/>
      <c r="E161" s="713"/>
      <c r="F161" s="713"/>
      <c r="G161" s="713"/>
      <c r="H161" s="713"/>
      <c r="I161" s="1073"/>
      <c r="J161" s="1073"/>
      <c r="K161" s="713"/>
      <c r="L161" s="713"/>
      <c r="M161" s="713"/>
      <c r="N161" s="713"/>
      <c r="O161" s="713"/>
      <c r="P161" s="713"/>
      <c r="Q161" s="713"/>
      <c r="R161" s="713"/>
      <c r="S161" s="713"/>
      <c r="T161" s="713"/>
      <c r="U161" s="713"/>
      <c r="V161" s="713"/>
      <c r="W161" s="713"/>
      <c r="X161" s="713"/>
      <c r="Y161" s="713"/>
      <c r="Z161" s="713"/>
    </row>
    <row r="162" spans="1:26" ht="12.75" customHeight="1">
      <c r="A162" s="713"/>
      <c r="B162" s="713"/>
      <c r="C162" s="713"/>
      <c r="D162" s="1073"/>
      <c r="E162" s="713"/>
      <c r="F162" s="713"/>
      <c r="G162" s="713"/>
      <c r="H162" s="713"/>
      <c r="I162" s="1073"/>
      <c r="J162" s="1073"/>
      <c r="K162" s="713"/>
      <c r="L162" s="713"/>
      <c r="M162" s="713"/>
      <c r="N162" s="713"/>
      <c r="O162" s="713"/>
      <c r="P162" s="713"/>
      <c r="Q162" s="713"/>
      <c r="R162" s="713"/>
      <c r="S162" s="713"/>
      <c r="T162" s="713"/>
      <c r="U162" s="713"/>
      <c r="V162" s="713"/>
      <c r="W162" s="713"/>
      <c r="X162" s="713"/>
      <c r="Y162" s="713"/>
      <c r="Z162" s="713"/>
    </row>
    <row r="163" spans="1:26" ht="12.75" customHeight="1">
      <c r="A163" s="713"/>
      <c r="B163" s="713"/>
      <c r="C163" s="713"/>
      <c r="D163" s="1073"/>
      <c r="E163" s="713"/>
      <c r="F163" s="713"/>
      <c r="G163" s="713"/>
      <c r="H163" s="713"/>
      <c r="I163" s="1073"/>
      <c r="J163" s="1073"/>
      <c r="K163" s="713"/>
      <c r="L163" s="713"/>
      <c r="M163" s="713"/>
      <c r="N163" s="713"/>
      <c r="O163" s="713"/>
      <c r="P163" s="713"/>
      <c r="Q163" s="713"/>
      <c r="R163" s="713"/>
      <c r="S163" s="713"/>
      <c r="T163" s="713"/>
      <c r="U163" s="713"/>
      <c r="V163" s="713"/>
      <c r="W163" s="713"/>
      <c r="X163" s="713"/>
      <c r="Y163" s="713"/>
      <c r="Z163" s="713"/>
    </row>
    <row r="164" spans="1:26" ht="12.75" customHeight="1">
      <c r="A164" s="713"/>
      <c r="B164" s="713"/>
      <c r="C164" s="713"/>
      <c r="D164" s="1073"/>
      <c r="E164" s="713"/>
      <c r="F164" s="713"/>
      <c r="G164" s="713"/>
      <c r="H164" s="713"/>
      <c r="I164" s="1073"/>
      <c r="J164" s="1073"/>
      <c r="K164" s="713"/>
      <c r="L164" s="713"/>
      <c r="M164" s="713"/>
      <c r="N164" s="713"/>
      <c r="O164" s="713"/>
      <c r="P164" s="713"/>
      <c r="Q164" s="713"/>
      <c r="R164" s="713"/>
      <c r="S164" s="713"/>
      <c r="T164" s="713"/>
      <c r="U164" s="713"/>
      <c r="V164" s="713"/>
      <c r="W164" s="713"/>
      <c r="X164" s="713"/>
      <c r="Y164" s="713"/>
      <c r="Z164" s="713"/>
    </row>
    <row r="165" spans="1:26" ht="12.75" customHeight="1">
      <c r="A165" s="713"/>
      <c r="B165" s="713"/>
      <c r="C165" s="713"/>
      <c r="D165" s="1073"/>
      <c r="E165" s="713"/>
      <c r="F165" s="713"/>
      <c r="G165" s="713"/>
      <c r="H165" s="713"/>
      <c r="I165" s="1073"/>
      <c r="J165" s="1073"/>
      <c r="K165" s="713"/>
      <c r="L165" s="713"/>
      <c r="M165" s="713"/>
      <c r="N165" s="713"/>
      <c r="O165" s="713"/>
      <c r="P165" s="713"/>
      <c r="Q165" s="713"/>
      <c r="R165" s="713"/>
      <c r="S165" s="713"/>
      <c r="T165" s="713"/>
      <c r="U165" s="713"/>
      <c r="V165" s="713"/>
      <c r="W165" s="713"/>
      <c r="X165" s="713"/>
      <c r="Y165" s="713"/>
      <c r="Z165" s="713"/>
    </row>
    <row r="166" spans="1:26" ht="12.75" customHeight="1">
      <c r="A166" s="713"/>
      <c r="B166" s="713"/>
      <c r="C166" s="713"/>
      <c r="D166" s="1073"/>
      <c r="E166" s="713"/>
      <c r="F166" s="713"/>
      <c r="G166" s="713"/>
      <c r="H166" s="713"/>
      <c r="I166" s="1073"/>
      <c r="J166" s="1073"/>
      <c r="K166" s="713"/>
      <c r="L166" s="713"/>
      <c r="M166" s="713"/>
      <c r="N166" s="713"/>
      <c r="O166" s="713"/>
      <c r="P166" s="713"/>
      <c r="Q166" s="713"/>
      <c r="R166" s="713"/>
      <c r="S166" s="713"/>
      <c r="T166" s="713"/>
      <c r="U166" s="713"/>
      <c r="V166" s="713"/>
      <c r="W166" s="713"/>
      <c r="X166" s="713"/>
      <c r="Y166" s="713"/>
      <c r="Z166" s="713"/>
    </row>
    <row r="167" spans="1:26" ht="12.75" customHeight="1">
      <c r="A167" s="713"/>
      <c r="B167" s="713"/>
      <c r="C167" s="713"/>
      <c r="D167" s="1073"/>
      <c r="E167" s="713"/>
      <c r="F167" s="713"/>
      <c r="G167" s="713"/>
      <c r="H167" s="713"/>
      <c r="I167" s="1073"/>
      <c r="J167" s="1073"/>
      <c r="K167" s="713"/>
      <c r="L167" s="713"/>
      <c r="M167" s="713"/>
      <c r="N167" s="713"/>
      <c r="O167" s="713"/>
      <c r="P167" s="713"/>
      <c r="Q167" s="713"/>
      <c r="R167" s="713"/>
      <c r="S167" s="713"/>
      <c r="T167" s="713"/>
      <c r="U167" s="713"/>
      <c r="V167" s="713"/>
      <c r="W167" s="713"/>
      <c r="X167" s="713"/>
      <c r="Y167" s="713"/>
      <c r="Z167" s="713"/>
    </row>
    <row r="168" spans="1:26" ht="12.75" customHeight="1">
      <c r="A168" s="713"/>
      <c r="B168" s="713"/>
      <c r="C168" s="713"/>
      <c r="D168" s="1073"/>
      <c r="E168" s="713"/>
      <c r="F168" s="713"/>
      <c r="G168" s="713"/>
      <c r="H168" s="713"/>
      <c r="I168" s="1073"/>
      <c r="J168" s="1073"/>
      <c r="K168" s="713"/>
      <c r="L168" s="713"/>
      <c r="M168" s="713"/>
      <c r="N168" s="713"/>
      <c r="O168" s="713"/>
      <c r="P168" s="713"/>
      <c r="Q168" s="713"/>
      <c r="R168" s="713"/>
      <c r="S168" s="713"/>
      <c r="T168" s="713"/>
      <c r="U168" s="713"/>
      <c r="V168" s="713"/>
      <c r="W168" s="713"/>
      <c r="X168" s="713"/>
      <c r="Y168" s="713"/>
      <c r="Z168" s="713"/>
    </row>
    <row r="169" spans="1:26" ht="12.75" customHeight="1">
      <c r="A169" s="713"/>
      <c r="B169" s="713"/>
      <c r="C169" s="713"/>
      <c r="D169" s="1073"/>
      <c r="E169" s="713"/>
      <c r="F169" s="713"/>
      <c r="G169" s="713"/>
      <c r="H169" s="713"/>
      <c r="I169" s="1073"/>
      <c r="J169" s="1073"/>
      <c r="K169" s="713"/>
      <c r="L169" s="713"/>
      <c r="M169" s="713"/>
      <c r="N169" s="713"/>
      <c r="O169" s="713"/>
      <c r="P169" s="713"/>
      <c r="Q169" s="713"/>
      <c r="R169" s="713"/>
      <c r="S169" s="713"/>
      <c r="T169" s="713"/>
      <c r="U169" s="713"/>
      <c r="V169" s="713"/>
      <c r="W169" s="713"/>
      <c r="X169" s="713"/>
      <c r="Y169" s="713"/>
      <c r="Z169" s="713"/>
    </row>
    <row r="170" spans="1:26" ht="12.75" customHeight="1">
      <c r="A170" s="713"/>
      <c r="B170" s="713"/>
      <c r="C170" s="713"/>
      <c r="D170" s="1073"/>
      <c r="E170" s="713"/>
      <c r="F170" s="713"/>
      <c r="G170" s="713"/>
      <c r="H170" s="713"/>
      <c r="I170" s="1073"/>
      <c r="J170" s="1073"/>
      <c r="K170" s="713"/>
      <c r="L170" s="713"/>
      <c r="M170" s="713"/>
      <c r="N170" s="713"/>
      <c r="O170" s="713"/>
      <c r="P170" s="713"/>
      <c r="Q170" s="713"/>
      <c r="R170" s="713"/>
      <c r="S170" s="713"/>
      <c r="T170" s="713"/>
      <c r="U170" s="713"/>
      <c r="V170" s="713"/>
      <c r="W170" s="713"/>
      <c r="X170" s="713"/>
      <c r="Y170" s="713"/>
      <c r="Z170" s="713"/>
    </row>
    <row r="171" spans="1:26" ht="12.75" customHeight="1">
      <c r="A171" s="713"/>
      <c r="B171" s="713"/>
      <c r="C171" s="713"/>
      <c r="D171" s="1073"/>
      <c r="E171" s="713"/>
      <c r="F171" s="713"/>
      <c r="G171" s="713"/>
      <c r="H171" s="713"/>
      <c r="I171" s="1073"/>
      <c r="J171" s="1073"/>
      <c r="K171" s="713"/>
      <c r="L171" s="713"/>
      <c r="M171" s="713"/>
      <c r="N171" s="713"/>
      <c r="O171" s="713"/>
      <c r="P171" s="713"/>
      <c r="Q171" s="713"/>
      <c r="R171" s="713"/>
      <c r="S171" s="713"/>
      <c r="T171" s="713"/>
      <c r="U171" s="713"/>
      <c r="V171" s="713"/>
      <c r="W171" s="713"/>
      <c r="X171" s="713"/>
      <c r="Y171" s="713"/>
      <c r="Z171" s="713"/>
    </row>
    <row r="172" spans="1:26" ht="12.75" customHeight="1">
      <c r="A172" s="713"/>
      <c r="B172" s="713"/>
      <c r="C172" s="713"/>
      <c r="D172" s="1073"/>
      <c r="E172" s="713"/>
      <c r="F172" s="713"/>
      <c r="G172" s="713"/>
      <c r="H172" s="713"/>
      <c r="I172" s="1073"/>
      <c r="J172" s="1073"/>
      <c r="K172" s="713"/>
      <c r="L172" s="713"/>
      <c r="M172" s="713"/>
      <c r="N172" s="713"/>
      <c r="O172" s="713"/>
      <c r="P172" s="713"/>
      <c r="Q172" s="713"/>
      <c r="R172" s="713"/>
      <c r="S172" s="713"/>
      <c r="T172" s="713"/>
      <c r="U172" s="713"/>
      <c r="V172" s="713"/>
      <c r="W172" s="713"/>
      <c r="X172" s="713"/>
      <c r="Y172" s="713"/>
      <c r="Z172" s="713"/>
    </row>
    <row r="173" spans="1:26" ht="12.75" customHeight="1">
      <c r="A173" s="713"/>
      <c r="B173" s="713"/>
      <c r="C173" s="713"/>
      <c r="D173" s="1073"/>
      <c r="E173" s="713"/>
      <c r="F173" s="713"/>
      <c r="G173" s="713"/>
      <c r="H173" s="713"/>
      <c r="I173" s="1073"/>
      <c r="J173" s="1073"/>
      <c r="K173" s="713"/>
      <c r="L173" s="713"/>
      <c r="M173" s="713"/>
      <c r="N173" s="713"/>
      <c r="O173" s="713"/>
      <c r="P173" s="713"/>
      <c r="Q173" s="713"/>
      <c r="R173" s="713"/>
      <c r="S173" s="713"/>
      <c r="T173" s="713"/>
      <c r="U173" s="713"/>
      <c r="V173" s="713"/>
      <c r="W173" s="713"/>
      <c r="X173" s="713"/>
      <c r="Y173" s="713"/>
      <c r="Z173" s="713"/>
    </row>
    <row r="174" spans="1:26" ht="12.75" customHeight="1">
      <c r="A174" s="713"/>
      <c r="B174" s="713"/>
      <c r="C174" s="713"/>
      <c r="D174" s="1073"/>
      <c r="E174" s="713"/>
      <c r="F174" s="713"/>
      <c r="G174" s="713"/>
      <c r="H174" s="713"/>
      <c r="I174" s="1073"/>
      <c r="J174" s="1073"/>
      <c r="K174" s="713"/>
      <c r="L174" s="713"/>
      <c r="M174" s="713"/>
      <c r="N174" s="713"/>
      <c r="O174" s="713"/>
      <c r="P174" s="713"/>
      <c r="Q174" s="713"/>
      <c r="R174" s="713"/>
      <c r="S174" s="713"/>
      <c r="T174" s="713"/>
      <c r="U174" s="713"/>
      <c r="V174" s="713"/>
      <c r="W174" s="713"/>
      <c r="X174" s="713"/>
      <c r="Y174" s="713"/>
      <c r="Z174" s="713"/>
    </row>
    <row r="175" spans="1:26" ht="12.75" customHeight="1">
      <c r="A175" s="713"/>
      <c r="B175" s="713"/>
      <c r="C175" s="713"/>
      <c r="D175" s="1073"/>
      <c r="E175" s="713"/>
      <c r="F175" s="713"/>
      <c r="G175" s="713"/>
      <c r="H175" s="713"/>
      <c r="I175" s="1073"/>
      <c r="J175" s="1073"/>
      <c r="K175" s="713"/>
      <c r="L175" s="713"/>
      <c r="M175" s="713"/>
      <c r="N175" s="713"/>
      <c r="O175" s="713"/>
      <c r="P175" s="713"/>
      <c r="Q175" s="713"/>
      <c r="R175" s="713"/>
      <c r="S175" s="713"/>
      <c r="T175" s="713"/>
      <c r="U175" s="713"/>
      <c r="V175" s="713"/>
      <c r="W175" s="713"/>
      <c r="X175" s="713"/>
      <c r="Y175" s="713"/>
      <c r="Z175" s="713"/>
    </row>
    <row r="176" spans="1:26" ht="12.75" customHeight="1">
      <c r="A176" s="713"/>
      <c r="B176" s="713"/>
      <c r="C176" s="713"/>
      <c r="D176" s="1073"/>
      <c r="E176" s="713"/>
      <c r="F176" s="713"/>
      <c r="G176" s="713"/>
      <c r="H176" s="713"/>
      <c r="I176" s="1073"/>
      <c r="J176" s="1073"/>
      <c r="K176" s="713"/>
      <c r="L176" s="713"/>
      <c r="M176" s="713"/>
      <c r="N176" s="713"/>
      <c r="O176" s="713"/>
      <c r="P176" s="713"/>
      <c r="Q176" s="713"/>
      <c r="R176" s="713"/>
      <c r="S176" s="713"/>
      <c r="T176" s="713"/>
      <c r="U176" s="713"/>
      <c r="V176" s="713"/>
      <c r="W176" s="713"/>
      <c r="X176" s="713"/>
      <c r="Y176" s="713"/>
      <c r="Z176" s="713"/>
    </row>
    <row r="177" spans="1:26" ht="12.75" customHeight="1">
      <c r="A177" s="713"/>
      <c r="B177" s="713"/>
      <c r="C177" s="713"/>
      <c r="D177" s="1073"/>
      <c r="E177" s="713"/>
      <c r="F177" s="713"/>
      <c r="G177" s="713"/>
      <c r="H177" s="713"/>
      <c r="I177" s="1073"/>
      <c r="J177" s="1073"/>
      <c r="K177" s="713"/>
      <c r="L177" s="713"/>
      <c r="M177" s="713"/>
      <c r="N177" s="713"/>
      <c r="O177" s="713"/>
      <c r="P177" s="713"/>
      <c r="Q177" s="713"/>
      <c r="R177" s="713"/>
      <c r="S177" s="713"/>
      <c r="T177" s="713"/>
      <c r="U177" s="713"/>
      <c r="V177" s="713"/>
      <c r="W177" s="713"/>
      <c r="X177" s="713"/>
      <c r="Y177" s="713"/>
      <c r="Z177" s="713"/>
    </row>
    <row r="178" spans="1:26" ht="12.75" customHeight="1">
      <c r="A178" s="713"/>
      <c r="B178" s="713"/>
      <c r="C178" s="713"/>
      <c r="D178" s="1073"/>
      <c r="E178" s="713"/>
      <c r="F178" s="713"/>
      <c r="G178" s="713"/>
      <c r="H178" s="713"/>
      <c r="I178" s="1073"/>
      <c r="J178" s="1073"/>
      <c r="K178" s="713"/>
      <c r="L178" s="713"/>
      <c r="M178" s="713"/>
      <c r="N178" s="713"/>
      <c r="O178" s="713"/>
      <c r="P178" s="713"/>
      <c r="Q178" s="713"/>
      <c r="R178" s="713"/>
      <c r="S178" s="713"/>
      <c r="T178" s="713"/>
      <c r="U178" s="713"/>
      <c r="V178" s="713"/>
      <c r="W178" s="713"/>
      <c r="X178" s="713"/>
      <c r="Y178" s="713"/>
      <c r="Z178" s="713"/>
    </row>
    <row r="179" spans="1:26" ht="12.75" customHeight="1">
      <c r="A179" s="713"/>
      <c r="B179" s="713"/>
      <c r="C179" s="713"/>
      <c r="D179" s="1073"/>
      <c r="E179" s="713"/>
      <c r="F179" s="713"/>
      <c r="G179" s="713"/>
      <c r="H179" s="713"/>
      <c r="I179" s="1073"/>
      <c r="J179" s="1073"/>
      <c r="K179" s="713"/>
      <c r="L179" s="713"/>
      <c r="M179" s="713"/>
      <c r="N179" s="713"/>
      <c r="O179" s="713"/>
      <c r="P179" s="713"/>
      <c r="Q179" s="713"/>
      <c r="R179" s="713"/>
      <c r="S179" s="713"/>
      <c r="T179" s="713"/>
      <c r="U179" s="713"/>
      <c r="V179" s="713"/>
      <c r="W179" s="713"/>
      <c r="X179" s="713"/>
      <c r="Y179" s="713"/>
      <c r="Z179" s="713"/>
    </row>
    <row r="180" spans="1:26" ht="12.75" customHeight="1">
      <c r="A180" s="713"/>
      <c r="B180" s="713"/>
      <c r="C180" s="713"/>
      <c r="D180" s="1073"/>
      <c r="E180" s="713"/>
      <c r="F180" s="713"/>
      <c r="G180" s="713"/>
      <c r="H180" s="713"/>
      <c r="I180" s="1073"/>
      <c r="J180" s="1073"/>
      <c r="K180" s="713"/>
      <c r="L180" s="713"/>
      <c r="M180" s="713"/>
      <c r="N180" s="713"/>
      <c r="O180" s="713"/>
      <c r="P180" s="713"/>
      <c r="Q180" s="713"/>
      <c r="R180" s="713"/>
      <c r="S180" s="713"/>
      <c r="T180" s="713"/>
      <c r="U180" s="713"/>
      <c r="V180" s="713"/>
      <c r="W180" s="713"/>
      <c r="X180" s="713"/>
      <c r="Y180" s="713"/>
      <c r="Z180" s="713"/>
    </row>
    <row r="181" spans="1:26" ht="12.75" customHeight="1">
      <c r="A181" s="713"/>
      <c r="B181" s="713"/>
      <c r="C181" s="713"/>
      <c r="D181" s="1073"/>
      <c r="E181" s="713"/>
      <c r="F181" s="713"/>
      <c r="G181" s="713"/>
      <c r="H181" s="713"/>
      <c r="I181" s="1073"/>
      <c r="J181" s="1073"/>
      <c r="K181" s="713"/>
      <c r="L181" s="713"/>
      <c r="M181" s="713"/>
      <c r="N181" s="713"/>
      <c r="O181" s="713"/>
      <c r="P181" s="713"/>
      <c r="Q181" s="713"/>
      <c r="R181" s="713"/>
      <c r="S181" s="713"/>
      <c r="T181" s="713"/>
      <c r="U181" s="713"/>
      <c r="V181" s="713"/>
      <c r="W181" s="713"/>
      <c r="X181" s="713"/>
      <c r="Y181" s="713"/>
      <c r="Z181" s="713"/>
    </row>
    <row r="182" spans="1:26" ht="12.75" customHeight="1">
      <c r="A182" s="713"/>
      <c r="B182" s="713"/>
      <c r="C182" s="713"/>
      <c r="D182" s="1073"/>
      <c r="E182" s="713"/>
      <c r="F182" s="713"/>
      <c r="G182" s="713"/>
      <c r="H182" s="713"/>
      <c r="I182" s="1073"/>
      <c r="J182" s="1073"/>
      <c r="K182" s="713"/>
      <c r="L182" s="713"/>
      <c r="M182" s="713"/>
      <c r="N182" s="713"/>
      <c r="O182" s="713"/>
      <c r="P182" s="713"/>
      <c r="Q182" s="713"/>
      <c r="R182" s="713"/>
      <c r="S182" s="713"/>
      <c r="T182" s="713"/>
      <c r="U182" s="713"/>
      <c r="V182" s="713"/>
      <c r="W182" s="713"/>
      <c r="X182" s="713"/>
      <c r="Y182" s="713"/>
      <c r="Z182" s="713"/>
    </row>
    <row r="183" spans="1:26" ht="12.75" customHeight="1">
      <c r="A183" s="713"/>
      <c r="B183" s="713"/>
      <c r="C183" s="713"/>
      <c r="D183" s="1073"/>
      <c r="E183" s="713"/>
      <c r="F183" s="713"/>
      <c r="G183" s="713"/>
      <c r="H183" s="713"/>
      <c r="I183" s="1073"/>
      <c r="J183" s="1073"/>
      <c r="K183" s="713"/>
      <c r="L183" s="713"/>
      <c r="M183" s="713"/>
      <c r="N183" s="713"/>
      <c r="O183" s="713"/>
      <c r="P183" s="713"/>
      <c r="Q183" s="713"/>
      <c r="R183" s="713"/>
      <c r="S183" s="713"/>
      <c r="T183" s="713"/>
      <c r="U183" s="713"/>
      <c r="V183" s="713"/>
      <c r="W183" s="713"/>
      <c r="X183" s="713"/>
      <c r="Y183" s="713"/>
      <c r="Z183" s="713"/>
    </row>
    <row r="184" spans="1:26" ht="12.75" customHeight="1">
      <c r="A184" s="713"/>
      <c r="B184" s="713"/>
      <c r="C184" s="713"/>
      <c r="D184" s="1073"/>
      <c r="E184" s="713"/>
      <c r="F184" s="713"/>
      <c r="G184" s="713"/>
      <c r="H184" s="713"/>
      <c r="I184" s="1073"/>
      <c r="J184" s="1073"/>
      <c r="K184" s="713"/>
      <c r="L184" s="713"/>
      <c r="M184" s="713"/>
      <c r="N184" s="713"/>
      <c r="O184" s="713"/>
      <c r="P184" s="713"/>
      <c r="Q184" s="713"/>
      <c r="R184" s="713"/>
      <c r="S184" s="713"/>
      <c r="T184" s="713"/>
      <c r="U184" s="713"/>
      <c r="V184" s="713"/>
      <c r="W184" s="713"/>
      <c r="X184" s="713"/>
      <c r="Y184" s="713"/>
      <c r="Z184" s="713"/>
    </row>
    <row r="185" spans="1:26" ht="12.75" customHeight="1">
      <c r="A185" s="713"/>
      <c r="B185" s="713"/>
      <c r="C185" s="713"/>
      <c r="D185" s="1073"/>
      <c r="E185" s="713"/>
      <c r="F185" s="713"/>
      <c r="G185" s="713"/>
      <c r="H185" s="713"/>
      <c r="I185" s="1073"/>
      <c r="J185" s="1073"/>
      <c r="K185" s="713"/>
      <c r="L185" s="713"/>
      <c r="M185" s="713"/>
      <c r="N185" s="713"/>
      <c r="O185" s="713"/>
      <c r="P185" s="713"/>
      <c r="Q185" s="713"/>
      <c r="R185" s="713"/>
      <c r="S185" s="713"/>
      <c r="T185" s="713"/>
      <c r="U185" s="713"/>
      <c r="V185" s="713"/>
      <c r="W185" s="713"/>
      <c r="X185" s="713"/>
      <c r="Y185" s="713"/>
      <c r="Z185" s="713"/>
    </row>
    <row r="186" spans="1:26" ht="12.75" customHeight="1">
      <c r="A186" s="713"/>
      <c r="B186" s="713"/>
      <c r="C186" s="713"/>
      <c r="D186" s="1073"/>
      <c r="E186" s="713"/>
      <c r="F186" s="713"/>
      <c r="G186" s="713"/>
      <c r="H186" s="713"/>
      <c r="I186" s="1073"/>
      <c r="J186" s="1073"/>
      <c r="K186" s="713"/>
      <c r="L186" s="713"/>
      <c r="M186" s="713"/>
      <c r="N186" s="713"/>
      <c r="O186" s="713"/>
      <c r="P186" s="713"/>
      <c r="Q186" s="713"/>
      <c r="R186" s="713"/>
      <c r="S186" s="713"/>
      <c r="T186" s="713"/>
      <c r="U186" s="713"/>
      <c r="V186" s="713"/>
      <c r="W186" s="713"/>
      <c r="X186" s="713"/>
      <c r="Y186" s="713"/>
      <c r="Z186" s="713"/>
    </row>
    <row r="187" spans="1:26" ht="12.75" customHeight="1">
      <c r="A187" s="713"/>
      <c r="B187" s="713"/>
      <c r="C187" s="713"/>
      <c r="D187" s="1073"/>
      <c r="E187" s="713"/>
      <c r="F187" s="713"/>
      <c r="G187" s="713"/>
      <c r="H187" s="713"/>
      <c r="I187" s="1073"/>
      <c r="J187" s="1073"/>
      <c r="K187" s="713"/>
      <c r="L187" s="713"/>
      <c r="M187" s="713"/>
      <c r="N187" s="713"/>
      <c r="O187" s="713"/>
      <c r="P187" s="713"/>
      <c r="Q187" s="713"/>
      <c r="R187" s="713"/>
      <c r="S187" s="713"/>
      <c r="T187" s="713"/>
      <c r="U187" s="713"/>
      <c r="V187" s="713"/>
      <c r="W187" s="713"/>
      <c r="X187" s="713"/>
      <c r="Y187" s="713"/>
      <c r="Z187" s="713"/>
    </row>
    <row r="188" spans="1:26" ht="12.75" customHeight="1">
      <c r="A188" s="713"/>
      <c r="B188" s="713"/>
      <c r="C188" s="713"/>
      <c r="D188" s="1073"/>
      <c r="E188" s="713"/>
      <c r="F188" s="713"/>
      <c r="G188" s="713"/>
      <c r="H188" s="713"/>
      <c r="I188" s="1073"/>
      <c r="J188" s="1073"/>
      <c r="K188" s="713"/>
      <c r="L188" s="713"/>
      <c r="M188" s="713"/>
      <c r="N188" s="713"/>
      <c r="O188" s="713"/>
      <c r="P188" s="713"/>
      <c r="Q188" s="713"/>
      <c r="R188" s="713"/>
      <c r="S188" s="713"/>
      <c r="T188" s="713"/>
      <c r="U188" s="713"/>
      <c r="V188" s="713"/>
      <c r="W188" s="713"/>
      <c r="X188" s="713"/>
      <c r="Y188" s="713"/>
      <c r="Z188" s="713"/>
    </row>
    <row r="189" spans="1:26" ht="12.75" customHeight="1">
      <c r="A189" s="713"/>
      <c r="B189" s="713"/>
      <c r="C189" s="713"/>
      <c r="D189" s="1073"/>
      <c r="E189" s="713"/>
      <c r="F189" s="713"/>
      <c r="G189" s="713"/>
      <c r="H189" s="713"/>
      <c r="I189" s="1073"/>
      <c r="J189" s="1073"/>
      <c r="K189" s="713"/>
      <c r="L189" s="713"/>
      <c r="M189" s="713"/>
      <c r="N189" s="713"/>
      <c r="O189" s="713"/>
      <c r="P189" s="713"/>
      <c r="Q189" s="713"/>
      <c r="R189" s="713"/>
      <c r="S189" s="713"/>
      <c r="T189" s="713"/>
      <c r="U189" s="713"/>
      <c r="V189" s="713"/>
      <c r="W189" s="713"/>
      <c r="X189" s="713"/>
      <c r="Y189" s="713"/>
      <c r="Z189" s="713"/>
    </row>
    <row r="190" spans="1:26" ht="12.75" customHeight="1">
      <c r="A190" s="713"/>
      <c r="B190" s="713"/>
      <c r="C190" s="713"/>
      <c r="D190" s="1073"/>
      <c r="E190" s="713"/>
      <c r="F190" s="713"/>
      <c r="G190" s="713"/>
      <c r="H190" s="713"/>
      <c r="I190" s="1073"/>
      <c r="J190" s="1073"/>
      <c r="K190" s="713"/>
      <c r="L190" s="713"/>
      <c r="M190" s="713"/>
      <c r="N190" s="713"/>
      <c r="O190" s="713"/>
      <c r="P190" s="713"/>
      <c r="Q190" s="713"/>
      <c r="R190" s="713"/>
      <c r="S190" s="713"/>
      <c r="T190" s="713"/>
      <c r="U190" s="713"/>
      <c r="V190" s="713"/>
      <c r="W190" s="713"/>
      <c r="X190" s="713"/>
      <c r="Y190" s="713"/>
      <c r="Z190" s="713"/>
    </row>
    <row r="191" spans="1:26" ht="12.75" customHeight="1">
      <c r="A191" s="713"/>
      <c r="B191" s="713"/>
      <c r="C191" s="713"/>
      <c r="D191" s="1073"/>
      <c r="E191" s="713"/>
      <c r="F191" s="713"/>
      <c r="G191" s="713"/>
      <c r="H191" s="713"/>
      <c r="I191" s="1073"/>
      <c r="J191" s="1073"/>
      <c r="K191" s="713"/>
      <c r="L191" s="713"/>
      <c r="M191" s="713"/>
      <c r="N191" s="713"/>
      <c r="O191" s="713"/>
      <c r="P191" s="713"/>
      <c r="Q191" s="713"/>
      <c r="R191" s="713"/>
      <c r="S191" s="713"/>
      <c r="T191" s="713"/>
      <c r="U191" s="713"/>
      <c r="V191" s="713"/>
      <c r="W191" s="713"/>
      <c r="X191" s="713"/>
      <c r="Y191" s="713"/>
      <c r="Z191" s="713"/>
    </row>
    <row r="192" spans="1:26" ht="12.75" customHeight="1">
      <c r="A192" s="713"/>
      <c r="B192" s="713"/>
      <c r="C192" s="713"/>
      <c r="D192" s="1073"/>
      <c r="E192" s="713"/>
      <c r="F192" s="713"/>
      <c r="G192" s="713"/>
      <c r="H192" s="713"/>
      <c r="I192" s="1073"/>
      <c r="J192" s="1073"/>
      <c r="K192" s="713"/>
      <c r="L192" s="713"/>
      <c r="M192" s="713"/>
      <c r="N192" s="713"/>
      <c r="O192" s="713"/>
      <c r="P192" s="713"/>
      <c r="Q192" s="713"/>
      <c r="R192" s="713"/>
      <c r="S192" s="713"/>
      <c r="T192" s="713"/>
      <c r="U192" s="713"/>
      <c r="V192" s="713"/>
      <c r="W192" s="713"/>
      <c r="X192" s="713"/>
      <c r="Y192" s="713"/>
      <c r="Z192" s="713"/>
    </row>
    <row r="193" spans="1:26" ht="12.75" customHeight="1">
      <c r="A193" s="713"/>
      <c r="B193" s="713"/>
      <c r="C193" s="713"/>
      <c r="D193" s="1073"/>
      <c r="E193" s="713"/>
      <c r="F193" s="713"/>
      <c r="G193" s="713"/>
      <c r="H193" s="713"/>
      <c r="I193" s="1073"/>
      <c r="J193" s="1073"/>
      <c r="K193" s="713"/>
      <c r="L193" s="713"/>
      <c r="M193" s="713"/>
      <c r="N193" s="713"/>
      <c r="O193" s="713"/>
      <c r="P193" s="713"/>
      <c r="Q193" s="713"/>
      <c r="R193" s="713"/>
      <c r="S193" s="713"/>
      <c r="T193" s="713"/>
      <c r="U193" s="713"/>
      <c r="V193" s="713"/>
      <c r="W193" s="713"/>
      <c r="X193" s="713"/>
      <c r="Y193" s="713"/>
      <c r="Z193" s="713"/>
    </row>
    <row r="194" spans="1:26" ht="12.75" customHeight="1">
      <c r="A194" s="713"/>
      <c r="B194" s="713"/>
      <c r="C194" s="713"/>
      <c r="D194" s="1073"/>
      <c r="E194" s="713"/>
      <c r="F194" s="713"/>
      <c r="G194" s="713"/>
      <c r="H194" s="713"/>
      <c r="I194" s="1073"/>
      <c r="J194" s="1073"/>
      <c r="K194" s="713"/>
      <c r="L194" s="713"/>
      <c r="M194" s="713"/>
      <c r="N194" s="713"/>
      <c r="O194" s="713"/>
      <c r="P194" s="713"/>
      <c r="Q194" s="713"/>
      <c r="R194" s="713"/>
      <c r="S194" s="713"/>
      <c r="T194" s="713"/>
      <c r="U194" s="713"/>
      <c r="V194" s="713"/>
      <c r="W194" s="713"/>
      <c r="X194" s="713"/>
      <c r="Y194" s="713"/>
      <c r="Z194" s="713"/>
    </row>
    <row r="195" spans="1:26" ht="12.75" customHeight="1">
      <c r="A195" s="713"/>
      <c r="B195" s="713"/>
      <c r="C195" s="713"/>
      <c r="D195" s="1073"/>
      <c r="E195" s="713"/>
      <c r="F195" s="713"/>
      <c r="G195" s="713"/>
      <c r="H195" s="713"/>
      <c r="I195" s="1073"/>
      <c r="J195" s="1073"/>
      <c r="K195" s="713"/>
      <c r="L195" s="713"/>
      <c r="M195" s="713"/>
      <c r="N195" s="713"/>
      <c r="O195" s="713"/>
      <c r="P195" s="713"/>
      <c r="Q195" s="713"/>
      <c r="R195" s="713"/>
      <c r="S195" s="713"/>
      <c r="T195" s="713"/>
      <c r="U195" s="713"/>
      <c r="V195" s="713"/>
      <c r="W195" s="713"/>
      <c r="X195" s="713"/>
      <c r="Y195" s="713"/>
      <c r="Z195" s="713"/>
    </row>
    <row r="196" spans="1:26" ht="12.75" customHeight="1">
      <c r="A196" s="713"/>
      <c r="B196" s="713"/>
      <c r="C196" s="713"/>
      <c r="D196" s="1073"/>
      <c r="E196" s="713"/>
      <c r="F196" s="713"/>
      <c r="G196" s="713"/>
      <c r="H196" s="713"/>
      <c r="I196" s="1073"/>
      <c r="J196" s="1073"/>
      <c r="K196" s="713"/>
      <c r="L196" s="713"/>
      <c r="M196" s="713"/>
      <c r="N196" s="713"/>
      <c r="O196" s="713"/>
      <c r="P196" s="713"/>
      <c r="Q196" s="713"/>
      <c r="R196" s="713"/>
      <c r="S196" s="713"/>
      <c r="T196" s="713"/>
      <c r="U196" s="713"/>
      <c r="V196" s="713"/>
      <c r="W196" s="713"/>
      <c r="X196" s="713"/>
      <c r="Y196" s="713"/>
      <c r="Z196" s="713"/>
    </row>
    <row r="197" spans="1:26" ht="12.75" customHeight="1">
      <c r="A197" s="713"/>
      <c r="B197" s="713"/>
      <c r="C197" s="713"/>
      <c r="D197" s="1073"/>
      <c r="E197" s="713"/>
      <c r="F197" s="713"/>
      <c r="G197" s="713"/>
      <c r="H197" s="713"/>
      <c r="I197" s="1073"/>
      <c r="J197" s="1073"/>
      <c r="K197" s="713"/>
      <c r="L197" s="713"/>
      <c r="M197" s="713"/>
      <c r="N197" s="713"/>
      <c r="O197" s="713"/>
      <c r="P197" s="713"/>
      <c r="Q197" s="713"/>
      <c r="R197" s="713"/>
      <c r="S197" s="713"/>
      <c r="T197" s="713"/>
      <c r="U197" s="713"/>
      <c r="V197" s="713"/>
      <c r="W197" s="713"/>
      <c r="X197" s="713"/>
      <c r="Y197" s="713"/>
      <c r="Z197" s="713"/>
    </row>
    <row r="198" spans="1:26" ht="12.75" customHeight="1">
      <c r="A198" s="713"/>
      <c r="B198" s="713"/>
      <c r="C198" s="713"/>
      <c r="D198" s="1073"/>
      <c r="E198" s="713"/>
      <c r="F198" s="713"/>
      <c r="G198" s="713"/>
      <c r="H198" s="713"/>
      <c r="I198" s="1073"/>
      <c r="J198" s="1073"/>
      <c r="K198" s="713"/>
      <c r="L198" s="713"/>
      <c r="M198" s="713"/>
      <c r="N198" s="713"/>
      <c r="O198" s="713"/>
      <c r="P198" s="713"/>
      <c r="Q198" s="713"/>
      <c r="R198" s="713"/>
      <c r="S198" s="713"/>
      <c r="T198" s="713"/>
      <c r="U198" s="713"/>
      <c r="V198" s="713"/>
      <c r="W198" s="713"/>
      <c r="X198" s="713"/>
      <c r="Y198" s="713"/>
      <c r="Z198" s="713"/>
    </row>
    <row r="199" spans="1:26" ht="12.75" customHeight="1">
      <c r="A199" s="713"/>
      <c r="B199" s="713"/>
      <c r="C199" s="713"/>
      <c r="D199" s="1073"/>
      <c r="E199" s="713"/>
      <c r="F199" s="713"/>
      <c r="G199" s="713"/>
      <c r="H199" s="713"/>
      <c r="I199" s="1073"/>
      <c r="J199" s="1073"/>
      <c r="K199" s="713"/>
      <c r="L199" s="713"/>
      <c r="M199" s="713"/>
      <c r="N199" s="713"/>
      <c r="O199" s="713"/>
      <c r="P199" s="713"/>
      <c r="Q199" s="713"/>
      <c r="R199" s="713"/>
      <c r="S199" s="713"/>
      <c r="T199" s="713"/>
      <c r="U199" s="713"/>
      <c r="V199" s="713"/>
      <c r="W199" s="713"/>
      <c r="X199" s="713"/>
      <c r="Y199" s="713"/>
      <c r="Z199" s="713"/>
    </row>
    <row r="200" spans="1:26" ht="12.75" customHeight="1">
      <c r="A200" s="713"/>
      <c r="B200" s="713"/>
      <c r="C200" s="713"/>
      <c r="D200" s="1073"/>
      <c r="E200" s="713"/>
      <c r="F200" s="713"/>
      <c r="G200" s="713"/>
      <c r="H200" s="713"/>
      <c r="I200" s="1073"/>
      <c r="J200" s="1073"/>
      <c r="K200" s="713"/>
      <c r="L200" s="713"/>
      <c r="M200" s="713"/>
      <c r="N200" s="713"/>
      <c r="O200" s="713"/>
      <c r="P200" s="713"/>
      <c r="Q200" s="713"/>
      <c r="R200" s="713"/>
      <c r="S200" s="713"/>
      <c r="T200" s="713"/>
      <c r="U200" s="713"/>
      <c r="V200" s="713"/>
      <c r="W200" s="713"/>
      <c r="X200" s="713"/>
      <c r="Y200" s="713"/>
      <c r="Z200" s="713"/>
    </row>
    <row r="201" spans="1:26" ht="12.75" customHeight="1">
      <c r="A201" s="713"/>
      <c r="B201" s="713"/>
      <c r="C201" s="713"/>
      <c r="D201" s="1073"/>
      <c r="E201" s="713"/>
      <c r="F201" s="713"/>
      <c r="G201" s="713"/>
      <c r="H201" s="713"/>
      <c r="I201" s="1073"/>
      <c r="J201" s="1073"/>
      <c r="K201" s="713"/>
      <c r="L201" s="713"/>
      <c r="M201" s="713"/>
      <c r="N201" s="713"/>
      <c r="O201" s="713"/>
      <c r="P201" s="713"/>
      <c r="Q201" s="713"/>
      <c r="R201" s="713"/>
      <c r="S201" s="713"/>
      <c r="T201" s="713"/>
      <c r="U201" s="713"/>
      <c r="V201" s="713"/>
      <c r="W201" s="713"/>
      <c r="X201" s="713"/>
      <c r="Y201" s="713"/>
      <c r="Z201" s="713"/>
    </row>
    <row r="202" spans="1:26" ht="12.75" customHeight="1">
      <c r="A202" s="713"/>
      <c r="B202" s="713"/>
      <c r="C202" s="713"/>
      <c r="D202" s="1073"/>
      <c r="E202" s="713"/>
      <c r="F202" s="713"/>
      <c r="G202" s="713"/>
      <c r="H202" s="713"/>
      <c r="I202" s="1073"/>
      <c r="J202" s="1073"/>
      <c r="K202" s="713"/>
      <c r="L202" s="713"/>
      <c r="M202" s="713"/>
      <c r="N202" s="713"/>
      <c r="O202" s="713"/>
      <c r="P202" s="713"/>
      <c r="Q202" s="713"/>
      <c r="R202" s="713"/>
      <c r="S202" s="713"/>
      <c r="T202" s="713"/>
      <c r="U202" s="713"/>
      <c r="V202" s="713"/>
      <c r="W202" s="713"/>
      <c r="X202" s="713"/>
      <c r="Y202" s="713"/>
      <c r="Z202" s="713"/>
    </row>
    <row r="203" spans="1:26" ht="12.75" customHeight="1">
      <c r="A203" s="713"/>
      <c r="B203" s="713"/>
      <c r="C203" s="713"/>
      <c r="D203" s="1073"/>
      <c r="E203" s="713"/>
      <c r="F203" s="713"/>
      <c r="G203" s="713"/>
      <c r="H203" s="713"/>
      <c r="I203" s="1073"/>
      <c r="J203" s="1073"/>
      <c r="K203" s="713"/>
      <c r="L203" s="713"/>
      <c r="M203" s="713"/>
      <c r="N203" s="713"/>
      <c r="O203" s="713"/>
      <c r="P203" s="713"/>
      <c r="Q203" s="713"/>
      <c r="R203" s="713"/>
      <c r="S203" s="713"/>
      <c r="T203" s="713"/>
      <c r="U203" s="713"/>
      <c r="V203" s="713"/>
      <c r="W203" s="713"/>
      <c r="X203" s="713"/>
      <c r="Y203" s="713"/>
      <c r="Z203" s="713"/>
    </row>
    <row r="204" spans="1:26" ht="12.75" customHeight="1">
      <c r="A204" s="713"/>
      <c r="B204" s="713"/>
      <c r="C204" s="713"/>
      <c r="D204" s="1073"/>
      <c r="E204" s="713"/>
      <c r="F204" s="713"/>
      <c r="G204" s="713"/>
      <c r="H204" s="713"/>
      <c r="I204" s="1073"/>
      <c r="J204" s="1073"/>
      <c r="K204" s="713"/>
      <c r="L204" s="713"/>
      <c r="M204" s="713"/>
      <c r="N204" s="713"/>
      <c r="O204" s="713"/>
      <c r="P204" s="713"/>
      <c r="Q204" s="713"/>
      <c r="R204" s="713"/>
      <c r="S204" s="713"/>
      <c r="T204" s="713"/>
      <c r="U204" s="713"/>
      <c r="V204" s="713"/>
      <c r="W204" s="713"/>
      <c r="X204" s="713"/>
      <c r="Y204" s="713"/>
      <c r="Z204" s="713"/>
    </row>
    <row r="205" spans="1:26" ht="12.75" customHeight="1">
      <c r="A205" s="713"/>
      <c r="B205" s="713"/>
      <c r="C205" s="713"/>
      <c r="D205" s="1073"/>
      <c r="E205" s="713"/>
      <c r="F205" s="713"/>
      <c r="G205" s="713"/>
      <c r="H205" s="713"/>
      <c r="I205" s="1073"/>
      <c r="J205" s="1073"/>
      <c r="K205" s="713"/>
      <c r="L205" s="713"/>
      <c r="M205" s="713"/>
      <c r="N205" s="713"/>
      <c r="O205" s="713"/>
      <c r="P205" s="713"/>
      <c r="Q205" s="713"/>
      <c r="R205" s="713"/>
      <c r="S205" s="713"/>
      <c r="T205" s="713"/>
      <c r="U205" s="713"/>
      <c r="V205" s="713"/>
      <c r="W205" s="713"/>
      <c r="X205" s="713"/>
      <c r="Y205" s="713"/>
      <c r="Z205" s="713"/>
    </row>
    <row r="206" spans="1:26" ht="12.75" customHeight="1">
      <c r="A206" s="713"/>
      <c r="B206" s="713"/>
      <c r="C206" s="713"/>
      <c r="D206" s="1073"/>
      <c r="E206" s="713"/>
      <c r="F206" s="713"/>
      <c r="G206" s="713"/>
      <c r="H206" s="713"/>
      <c r="I206" s="1073"/>
      <c r="J206" s="1073"/>
      <c r="K206" s="713"/>
      <c r="L206" s="713"/>
      <c r="M206" s="713"/>
      <c r="N206" s="713"/>
      <c r="O206" s="713"/>
      <c r="P206" s="713"/>
      <c r="Q206" s="713"/>
      <c r="R206" s="713"/>
      <c r="S206" s="713"/>
      <c r="T206" s="713"/>
      <c r="U206" s="713"/>
      <c r="V206" s="713"/>
      <c r="W206" s="713"/>
      <c r="X206" s="713"/>
      <c r="Y206" s="713"/>
      <c r="Z206" s="713"/>
    </row>
    <row r="207" spans="1:26" ht="12.75" customHeight="1">
      <c r="A207" s="713"/>
      <c r="B207" s="713"/>
      <c r="C207" s="713"/>
      <c r="D207" s="1073"/>
      <c r="E207" s="713"/>
      <c r="F207" s="713"/>
      <c r="G207" s="713"/>
      <c r="H207" s="713"/>
      <c r="I207" s="1073"/>
      <c r="J207" s="1073"/>
      <c r="K207" s="713"/>
      <c r="L207" s="713"/>
      <c r="M207" s="713"/>
      <c r="N207" s="713"/>
      <c r="O207" s="713"/>
      <c r="P207" s="713"/>
      <c r="Q207" s="713"/>
      <c r="R207" s="713"/>
      <c r="S207" s="713"/>
      <c r="T207" s="713"/>
      <c r="U207" s="713"/>
      <c r="V207" s="713"/>
      <c r="W207" s="713"/>
      <c r="X207" s="713"/>
      <c r="Y207" s="713"/>
      <c r="Z207" s="713"/>
    </row>
    <row r="208" spans="1:26" ht="12.75" customHeight="1">
      <c r="A208" s="713"/>
      <c r="B208" s="713"/>
      <c r="C208" s="713"/>
      <c r="D208" s="1073"/>
      <c r="E208" s="713"/>
      <c r="F208" s="713"/>
      <c r="G208" s="713"/>
      <c r="H208" s="713"/>
      <c r="I208" s="1073"/>
      <c r="J208" s="1073"/>
      <c r="K208" s="713"/>
      <c r="L208" s="713"/>
      <c r="M208" s="713"/>
      <c r="N208" s="713"/>
      <c r="O208" s="713"/>
      <c r="P208" s="713"/>
      <c r="Q208" s="713"/>
      <c r="R208" s="713"/>
      <c r="S208" s="713"/>
      <c r="T208" s="713"/>
      <c r="U208" s="713"/>
      <c r="V208" s="713"/>
      <c r="W208" s="713"/>
      <c r="X208" s="713"/>
      <c r="Y208" s="713"/>
      <c r="Z208" s="713"/>
    </row>
    <row r="209" spans="1:26" ht="12.75" customHeight="1">
      <c r="A209" s="713"/>
      <c r="B209" s="713"/>
      <c r="C209" s="713"/>
      <c r="D209" s="1073"/>
      <c r="E209" s="713"/>
      <c r="F209" s="713"/>
      <c r="G209" s="713"/>
      <c r="H209" s="713"/>
      <c r="I209" s="1073"/>
      <c r="J209" s="1073"/>
      <c r="K209" s="713"/>
      <c r="L209" s="713"/>
      <c r="M209" s="713"/>
      <c r="N209" s="713"/>
      <c r="O209" s="713"/>
      <c r="P209" s="713"/>
      <c r="Q209" s="713"/>
      <c r="R209" s="713"/>
      <c r="S209" s="713"/>
      <c r="T209" s="713"/>
      <c r="U209" s="713"/>
      <c r="V209" s="713"/>
      <c r="W209" s="713"/>
      <c r="X209" s="713"/>
      <c r="Y209" s="713"/>
      <c r="Z209" s="713"/>
    </row>
    <row r="210" spans="1:26" ht="12.75" customHeight="1">
      <c r="A210" s="713"/>
      <c r="B210" s="713"/>
      <c r="C210" s="713"/>
      <c r="D210" s="1073"/>
      <c r="E210" s="713"/>
      <c r="F210" s="713"/>
      <c r="G210" s="713"/>
      <c r="H210" s="713"/>
      <c r="I210" s="1073"/>
      <c r="J210" s="1073"/>
      <c r="K210" s="713"/>
      <c r="L210" s="713"/>
      <c r="M210" s="713"/>
      <c r="N210" s="713"/>
      <c r="O210" s="713"/>
      <c r="P210" s="713"/>
      <c r="Q210" s="713"/>
      <c r="R210" s="713"/>
      <c r="S210" s="713"/>
      <c r="T210" s="713"/>
      <c r="U210" s="713"/>
      <c r="V210" s="713"/>
      <c r="W210" s="713"/>
      <c r="X210" s="713"/>
      <c r="Y210" s="713"/>
      <c r="Z210" s="713"/>
    </row>
    <row r="211" spans="1:26" ht="12.75" customHeight="1">
      <c r="A211" s="713"/>
      <c r="B211" s="713"/>
      <c r="C211" s="713"/>
      <c r="D211" s="1073"/>
      <c r="E211" s="713"/>
      <c r="F211" s="713"/>
      <c r="G211" s="713"/>
      <c r="H211" s="713"/>
      <c r="I211" s="1073"/>
      <c r="J211" s="1073"/>
      <c r="K211" s="713"/>
      <c r="L211" s="713"/>
      <c r="M211" s="713"/>
      <c r="N211" s="713"/>
      <c r="O211" s="713"/>
      <c r="P211" s="713"/>
      <c r="Q211" s="713"/>
      <c r="R211" s="713"/>
      <c r="S211" s="713"/>
      <c r="T211" s="713"/>
      <c r="U211" s="713"/>
      <c r="V211" s="713"/>
      <c r="W211" s="713"/>
      <c r="X211" s="713"/>
      <c r="Y211" s="713"/>
      <c r="Z211" s="713"/>
    </row>
    <row r="212" spans="1:26" ht="12.75" customHeight="1">
      <c r="A212" s="713"/>
      <c r="B212" s="713"/>
      <c r="C212" s="713"/>
      <c r="D212" s="1073"/>
      <c r="E212" s="713"/>
      <c r="F212" s="713"/>
      <c r="G212" s="713"/>
      <c r="H212" s="713"/>
      <c r="I212" s="1073"/>
      <c r="J212" s="1073"/>
      <c r="K212" s="713"/>
      <c r="L212" s="713"/>
      <c r="M212" s="713"/>
      <c r="N212" s="713"/>
      <c r="O212" s="713"/>
      <c r="P212" s="713"/>
      <c r="Q212" s="713"/>
      <c r="R212" s="713"/>
      <c r="S212" s="713"/>
      <c r="T212" s="713"/>
      <c r="U212" s="713"/>
      <c r="V212" s="713"/>
      <c r="W212" s="713"/>
      <c r="X212" s="713"/>
      <c r="Y212" s="713"/>
      <c r="Z212" s="713"/>
    </row>
    <row r="213" spans="1:26" ht="12.75" customHeight="1">
      <c r="A213" s="713"/>
      <c r="B213" s="713"/>
      <c r="C213" s="713"/>
      <c r="D213" s="1073"/>
      <c r="E213" s="713"/>
      <c r="F213" s="713"/>
      <c r="G213" s="713"/>
      <c r="H213" s="713"/>
      <c r="I213" s="1073"/>
      <c r="J213" s="1073"/>
      <c r="K213" s="713"/>
      <c r="L213" s="713"/>
      <c r="M213" s="713"/>
      <c r="N213" s="713"/>
      <c r="O213" s="713"/>
      <c r="P213" s="713"/>
      <c r="Q213" s="713"/>
      <c r="R213" s="713"/>
      <c r="S213" s="713"/>
      <c r="T213" s="713"/>
      <c r="U213" s="713"/>
      <c r="V213" s="713"/>
      <c r="W213" s="713"/>
      <c r="X213" s="713"/>
      <c r="Y213" s="713"/>
      <c r="Z213" s="713"/>
    </row>
    <row r="214" spans="1:26" ht="12.75" customHeight="1">
      <c r="A214" s="713"/>
      <c r="B214" s="713"/>
      <c r="C214" s="713"/>
      <c r="D214" s="1073"/>
      <c r="E214" s="713"/>
      <c r="F214" s="713"/>
      <c r="G214" s="713"/>
      <c r="H214" s="713"/>
      <c r="I214" s="1073"/>
      <c r="J214" s="1073"/>
      <c r="K214" s="713"/>
      <c r="L214" s="713"/>
      <c r="M214" s="713"/>
      <c r="N214" s="713"/>
      <c r="O214" s="713"/>
      <c r="P214" s="713"/>
      <c r="Q214" s="713"/>
      <c r="R214" s="713"/>
      <c r="S214" s="713"/>
      <c r="T214" s="713"/>
      <c r="U214" s="713"/>
      <c r="V214" s="713"/>
      <c r="W214" s="713"/>
      <c r="X214" s="713"/>
      <c r="Y214" s="713"/>
      <c r="Z214" s="713"/>
    </row>
    <row r="215" spans="1:26" ht="12.75" customHeight="1">
      <c r="A215" s="713"/>
      <c r="B215" s="713"/>
      <c r="C215" s="713"/>
      <c r="D215" s="1073"/>
      <c r="E215" s="713"/>
      <c r="F215" s="713"/>
      <c r="G215" s="713"/>
      <c r="H215" s="713"/>
      <c r="I215" s="1073"/>
      <c r="J215" s="1073"/>
      <c r="K215" s="713"/>
      <c r="L215" s="713"/>
      <c r="M215" s="713"/>
      <c r="N215" s="713"/>
      <c r="O215" s="713"/>
      <c r="P215" s="713"/>
      <c r="Q215" s="713"/>
      <c r="R215" s="713"/>
      <c r="S215" s="713"/>
      <c r="T215" s="713"/>
      <c r="U215" s="713"/>
      <c r="V215" s="713"/>
      <c r="W215" s="713"/>
      <c r="X215" s="713"/>
      <c r="Y215" s="713"/>
      <c r="Z215" s="713"/>
    </row>
    <row r="216" spans="1:26" ht="12.75" customHeight="1">
      <c r="A216" s="713"/>
      <c r="B216" s="713"/>
      <c r="C216" s="713"/>
      <c r="D216" s="1073"/>
      <c r="E216" s="713"/>
      <c r="F216" s="713"/>
      <c r="G216" s="713"/>
      <c r="H216" s="713"/>
      <c r="I216" s="1073"/>
      <c r="J216" s="1073"/>
      <c r="K216" s="713"/>
      <c r="L216" s="713"/>
      <c r="M216" s="713"/>
      <c r="N216" s="713"/>
      <c r="O216" s="713"/>
      <c r="P216" s="713"/>
      <c r="Q216" s="713"/>
      <c r="R216" s="713"/>
      <c r="S216" s="713"/>
      <c r="T216" s="713"/>
      <c r="U216" s="713"/>
      <c r="V216" s="713"/>
      <c r="W216" s="713"/>
      <c r="X216" s="713"/>
      <c r="Y216" s="713"/>
      <c r="Z216" s="713"/>
    </row>
    <row r="217" spans="1:26" ht="12.75" customHeight="1">
      <c r="A217" s="713"/>
      <c r="B217" s="713"/>
      <c r="C217" s="713"/>
      <c r="D217" s="1073"/>
      <c r="E217" s="713"/>
      <c r="F217" s="713"/>
      <c r="G217" s="713"/>
      <c r="H217" s="713"/>
      <c r="I217" s="1073"/>
      <c r="J217" s="1073"/>
      <c r="K217" s="713"/>
      <c r="L217" s="713"/>
      <c r="M217" s="713"/>
      <c r="N217" s="713"/>
      <c r="O217" s="713"/>
      <c r="P217" s="713"/>
      <c r="Q217" s="713"/>
      <c r="R217" s="713"/>
      <c r="S217" s="713"/>
      <c r="T217" s="713"/>
      <c r="U217" s="713"/>
      <c r="V217" s="713"/>
      <c r="W217" s="713"/>
      <c r="X217" s="713"/>
      <c r="Y217" s="713"/>
      <c r="Z217" s="713"/>
    </row>
    <row r="218" spans="1:26" ht="12.75" customHeight="1">
      <c r="A218" s="713"/>
      <c r="B218" s="713"/>
      <c r="C218" s="713"/>
      <c r="D218" s="1073"/>
      <c r="E218" s="713"/>
      <c r="F218" s="713"/>
      <c r="G218" s="713"/>
      <c r="H218" s="713"/>
      <c r="I218" s="1073"/>
      <c r="J218" s="1073"/>
      <c r="K218" s="713"/>
      <c r="L218" s="713"/>
      <c r="M218" s="713"/>
      <c r="N218" s="713"/>
      <c r="O218" s="713"/>
      <c r="P218" s="713"/>
      <c r="Q218" s="713"/>
      <c r="R218" s="713"/>
      <c r="S218" s="713"/>
      <c r="T218" s="713"/>
      <c r="U218" s="713"/>
      <c r="V218" s="713"/>
      <c r="W218" s="713"/>
      <c r="X218" s="713"/>
      <c r="Y218" s="713"/>
      <c r="Z218" s="713"/>
    </row>
    <row r="219" spans="1:26" ht="12.75" customHeight="1">
      <c r="A219" s="713"/>
      <c r="B219" s="713"/>
      <c r="C219" s="713"/>
      <c r="D219" s="1073"/>
      <c r="E219" s="713"/>
      <c r="F219" s="713"/>
      <c r="G219" s="713"/>
      <c r="H219" s="713"/>
      <c r="I219" s="1073"/>
      <c r="J219" s="1073"/>
      <c r="K219" s="713"/>
      <c r="L219" s="713"/>
      <c r="M219" s="713"/>
      <c r="N219" s="713"/>
      <c r="O219" s="713"/>
      <c r="P219" s="713"/>
      <c r="Q219" s="713"/>
      <c r="R219" s="713"/>
      <c r="S219" s="713"/>
      <c r="T219" s="713"/>
      <c r="U219" s="713"/>
      <c r="V219" s="713"/>
      <c r="W219" s="713"/>
      <c r="X219" s="713"/>
      <c r="Y219" s="713"/>
      <c r="Z219" s="713"/>
    </row>
    <row r="220" spans="1:26" ht="12.75" customHeight="1">
      <c r="A220" s="713"/>
      <c r="B220" s="713"/>
      <c r="C220" s="713"/>
      <c r="D220" s="1073"/>
      <c r="E220" s="713"/>
      <c r="F220" s="713"/>
      <c r="G220" s="713"/>
      <c r="H220" s="713"/>
      <c r="I220" s="1073"/>
      <c r="J220" s="1073"/>
      <c r="K220" s="713"/>
      <c r="L220" s="713"/>
      <c r="M220" s="713"/>
      <c r="N220" s="713"/>
      <c r="O220" s="713"/>
      <c r="P220" s="713"/>
      <c r="Q220" s="713"/>
      <c r="R220" s="713"/>
      <c r="S220" s="713"/>
      <c r="T220" s="713"/>
      <c r="U220" s="713"/>
      <c r="V220" s="713"/>
      <c r="W220" s="713"/>
      <c r="X220" s="713"/>
      <c r="Y220" s="713"/>
      <c r="Z220" s="713"/>
    </row>
    <row r="221" spans="1:26" ht="12.75" customHeight="1">
      <c r="A221" s="713"/>
      <c r="B221" s="713"/>
      <c r="C221" s="713"/>
      <c r="D221" s="1073"/>
      <c r="E221" s="713"/>
      <c r="F221" s="713"/>
      <c r="G221" s="713"/>
      <c r="H221" s="713"/>
      <c r="I221" s="1073"/>
      <c r="J221" s="1073"/>
      <c r="K221" s="713"/>
      <c r="L221" s="713"/>
      <c r="M221" s="713"/>
      <c r="N221" s="713"/>
      <c r="O221" s="713"/>
      <c r="P221" s="713"/>
      <c r="Q221" s="713"/>
      <c r="R221" s="713"/>
      <c r="S221" s="713"/>
      <c r="T221" s="713"/>
      <c r="U221" s="713"/>
      <c r="V221" s="713"/>
      <c r="W221" s="713"/>
      <c r="X221" s="713"/>
      <c r="Y221" s="713"/>
      <c r="Z221" s="713"/>
    </row>
    <row r="222" spans="1:26" ht="12.75" customHeight="1">
      <c r="A222" s="713"/>
      <c r="B222" s="713"/>
      <c r="C222" s="713"/>
      <c r="D222" s="1073"/>
      <c r="E222" s="713"/>
      <c r="F222" s="713"/>
      <c r="G222" s="713"/>
      <c r="H222" s="713"/>
      <c r="I222" s="1073"/>
      <c r="J222" s="1073"/>
      <c r="K222" s="713"/>
      <c r="L222" s="713"/>
      <c r="M222" s="713"/>
      <c r="N222" s="713"/>
      <c r="O222" s="713"/>
      <c r="P222" s="713"/>
      <c r="Q222" s="713"/>
      <c r="R222" s="713"/>
      <c r="S222" s="713"/>
      <c r="T222" s="713"/>
      <c r="U222" s="713"/>
      <c r="V222" s="713"/>
      <c r="W222" s="713"/>
      <c r="X222" s="713"/>
      <c r="Y222" s="713"/>
      <c r="Z222" s="713"/>
    </row>
    <row r="223" spans="1:26" ht="12.75" customHeight="1">
      <c r="A223" s="713"/>
      <c r="B223" s="713"/>
      <c r="C223" s="713"/>
      <c r="D223" s="1073"/>
      <c r="E223" s="713"/>
      <c r="F223" s="713"/>
      <c r="G223" s="713"/>
      <c r="H223" s="713"/>
      <c r="I223" s="1073"/>
      <c r="J223" s="1073"/>
      <c r="K223" s="713"/>
      <c r="L223" s="713"/>
      <c r="M223" s="713"/>
      <c r="N223" s="713"/>
      <c r="O223" s="713"/>
      <c r="P223" s="713"/>
      <c r="Q223" s="713"/>
      <c r="R223" s="713"/>
      <c r="S223" s="713"/>
      <c r="T223" s="713"/>
      <c r="U223" s="713"/>
      <c r="V223" s="713"/>
      <c r="W223" s="713"/>
      <c r="X223" s="713"/>
      <c r="Y223" s="713"/>
      <c r="Z223" s="713"/>
    </row>
    <row r="224" spans="1:26" ht="12.75" customHeight="1">
      <c r="A224" s="713"/>
      <c r="B224" s="713"/>
      <c r="C224" s="713"/>
      <c r="D224" s="1073"/>
      <c r="E224" s="713"/>
      <c r="F224" s="713"/>
      <c r="G224" s="713"/>
      <c r="H224" s="713"/>
      <c r="I224" s="1073"/>
      <c r="J224" s="1073"/>
      <c r="K224" s="713"/>
      <c r="L224" s="713"/>
      <c r="M224" s="713"/>
      <c r="N224" s="713"/>
      <c r="O224" s="713"/>
      <c r="P224" s="713"/>
      <c r="Q224" s="713"/>
      <c r="R224" s="713"/>
      <c r="S224" s="713"/>
      <c r="T224" s="713"/>
      <c r="U224" s="713"/>
      <c r="V224" s="713"/>
      <c r="W224" s="713"/>
      <c r="X224" s="713"/>
      <c r="Y224" s="713"/>
      <c r="Z224" s="713"/>
    </row>
    <row r="225" spans="1:26" ht="12.75" customHeight="1">
      <c r="A225" s="713"/>
      <c r="B225" s="713"/>
      <c r="C225" s="713"/>
      <c r="D225" s="1073"/>
      <c r="E225" s="713"/>
      <c r="F225" s="713"/>
      <c r="G225" s="713"/>
      <c r="H225" s="713"/>
      <c r="I225" s="1073"/>
      <c r="J225" s="1073"/>
      <c r="K225" s="713"/>
      <c r="L225" s="713"/>
      <c r="M225" s="713"/>
      <c r="N225" s="713"/>
      <c r="O225" s="713"/>
      <c r="P225" s="713"/>
      <c r="Q225" s="713"/>
      <c r="R225" s="713"/>
      <c r="S225" s="713"/>
      <c r="T225" s="713"/>
      <c r="U225" s="713"/>
      <c r="V225" s="713"/>
      <c r="W225" s="713"/>
      <c r="X225" s="713"/>
      <c r="Y225" s="713"/>
      <c r="Z225" s="713"/>
    </row>
    <row r="226" spans="1:26" ht="12.75" customHeight="1">
      <c r="A226" s="713"/>
      <c r="B226" s="713"/>
      <c r="C226" s="713"/>
      <c r="D226" s="1073"/>
      <c r="E226" s="713"/>
      <c r="F226" s="713"/>
      <c r="G226" s="713"/>
      <c r="H226" s="713"/>
      <c r="I226" s="1073"/>
      <c r="J226" s="1073"/>
      <c r="K226" s="713"/>
      <c r="L226" s="713"/>
      <c r="M226" s="713"/>
      <c r="N226" s="713"/>
      <c r="O226" s="713"/>
      <c r="P226" s="713"/>
      <c r="Q226" s="713"/>
      <c r="R226" s="713"/>
      <c r="S226" s="713"/>
      <c r="T226" s="713"/>
      <c r="U226" s="713"/>
      <c r="V226" s="713"/>
      <c r="W226" s="713"/>
      <c r="X226" s="713"/>
      <c r="Y226" s="713"/>
      <c r="Z226" s="713"/>
    </row>
    <row r="227" spans="1:26" ht="12.75" customHeight="1">
      <c r="A227" s="713"/>
      <c r="B227" s="713"/>
      <c r="C227" s="713"/>
      <c r="D227" s="1073"/>
      <c r="E227" s="713"/>
      <c r="F227" s="713"/>
      <c r="G227" s="713"/>
      <c r="H227" s="713"/>
      <c r="I227" s="1073"/>
      <c r="J227" s="1073"/>
      <c r="K227" s="713"/>
      <c r="L227" s="713"/>
      <c r="M227" s="713"/>
      <c r="N227" s="713"/>
      <c r="O227" s="713"/>
      <c r="P227" s="713"/>
      <c r="Q227" s="713"/>
      <c r="R227" s="713"/>
      <c r="S227" s="713"/>
      <c r="T227" s="713"/>
      <c r="U227" s="713"/>
      <c r="V227" s="713"/>
      <c r="W227" s="713"/>
      <c r="X227" s="713"/>
      <c r="Y227" s="713"/>
      <c r="Z227" s="713"/>
    </row>
    <row r="228" spans="1:26" ht="12.75" customHeight="1">
      <c r="A228" s="713"/>
      <c r="B228" s="713"/>
      <c r="C228" s="713"/>
      <c r="D228" s="1073"/>
      <c r="E228" s="713"/>
      <c r="F228" s="713"/>
      <c r="G228" s="713"/>
      <c r="H228" s="713"/>
      <c r="I228" s="1073"/>
      <c r="J228" s="1073"/>
      <c r="K228" s="713"/>
      <c r="L228" s="713"/>
      <c r="M228" s="713"/>
      <c r="N228" s="713"/>
      <c r="O228" s="713"/>
      <c r="P228" s="713"/>
      <c r="Q228" s="713"/>
      <c r="R228" s="713"/>
      <c r="S228" s="713"/>
      <c r="T228" s="713"/>
      <c r="U228" s="713"/>
      <c r="V228" s="713"/>
      <c r="W228" s="713"/>
      <c r="X228" s="713"/>
      <c r="Y228" s="713"/>
      <c r="Z228" s="713"/>
    </row>
    <row r="229" spans="1:26" ht="12.75" customHeight="1">
      <c r="A229" s="713"/>
      <c r="B229" s="713"/>
      <c r="C229" s="713"/>
      <c r="D229" s="1073"/>
      <c r="E229" s="713"/>
      <c r="F229" s="713"/>
      <c r="G229" s="713"/>
      <c r="H229" s="713"/>
      <c r="I229" s="1073"/>
      <c r="J229" s="1073"/>
      <c r="K229" s="713"/>
      <c r="L229" s="713"/>
      <c r="M229" s="713"/>
      <c r="N229" s="713"/>
      <c r="O229" s="713"/>
      <c r="P229" s="713"/>
      <c r="Q229" s="713"/>
      <c r="R229" s="713"/>
      <c r="S229" s="713"/>
      <c r="T229" s="713"/>
      <c r="U229" s="713"/>
      <c r="V229" s="713"/>
      <c r="W229" s="713"/>
      <c r="X229" s="713"/>
      <c r="Y229" s="713"/>
      <c r="Z229" s="713"/>
    </row>
    <row r="230" spans="1:26" ht="12.75" customHeight="1">
      <c r="A230" s="713"/>
      <c r="B230" s="713"/>
      <c r="C230" s="713"/>
      <c r="D230" s="1073"/>
      <c r="E230" s="713"/>
      <c r="F230" s="713"/>
      <c r="G230" s="713"/>
      <c r="H230" s="713"/>
      <c r="I230" s="1073"/>
      <c r="J230" s="1073"/>
      <c r="K230" s="713"/>
      <c r="L230" s="713"/>
      <c r="M230" s="713"/>
      <c r="N230" s="713"/>
      <c r="O230" s="713"/>
      <c r="P230" s="713"/>
      <c r="Q230" s="713"/>
      <c r="R230" s="713"/>
      <c r="S230" s="713"/>
      <c r="T230" s="713"/>
      <c r="U230" s="713"/>
      <c r="V230" s="713"/>
      <c r="W230" s="713"/>
      <c r="X230" s="713"/>
      <c r="Y230" s="713"/>
      <c r="Z230" s="713"/>
    </row>
    <row r="231" spans="1:26" ht="12.75" customHeight="1">
      <c r="A231" s="713"/>
      <c r="B231" s="713"/>
      <c r="C231" s="713"/>
      <c r="D231" s="1073"/>
      <c r="E231" s="713"/>
      <c r="F231" s="713"/>
      <c r="G231" s="713"/>
      <c r="H231" s="713"/>
      <c r="I231" s="1073"/>
      <c r="J231" s="1073"/>
      <c r="K231" s="713"/>
      <c r="L231" s="713"/>
      <c r="M231" s="713"/>
      <c r="N231" s="713"/>
      <c r="O231" s="713"/>
      <c r="P231" s="713"/>
      <c r="Q231" s="713"/>
      <c r="R231" s="713"/>
      <c r="S231" s="713"/>
      <c r="T231" s="713"/>
      <c r="U231" s="713"/>
      <c r="V231" s="713"/>
      <c r="W231" s="713"/>
      <c r="X231" s="713"/>
      <c r="Y231" s="713"/>
      <c r="Z231" s="713"/>
    </row>
    <row r="232" spans="1:26" ht="12.75" customHeight="1">
      <c r="A232" s="713"/>
      <c r="B232" s="713"/>
      <c r="C232" s="713"/>
      <c r="D232" s="1073"/>
      <c r="E232" s="713"/>
      <c r="F232" s="713"/>
      <c r="G232" s="713"/>
      <c r="H232" s="713"/>
      <c r="I232" s="1073"/>
      <c r="J232" s="1073"/>
      <c r="K232" s="713"/>
      <c r="L232" s="713"/>
      <c r="M232" s="713"/>
      <c r="N232" s="713"/>
      <c r="O232" s="713"/>
      <c r="P232" s="713"/>
      <c r="Q232" s="713"/>
      <c r="R232" s="713"/>
      <c r="S232" s="713"/>
      <c r="T232" s="713"/>
      <c r="U232" s="713"/>
      <c r="V232" s="713"/>
      <c r="W232" s="713"/>
      <c r="X232" s="713"/>
      <c r="Y232" s="713"/>
      <c r="Z232" s="713"/>
    </row>
    <row r="233" spans="1:26" ht="12.75" customHeight="1">
      <c r="A233" s="713"/>
      <c r="B233" s="713"/>
      <c r="C233" s="713"/>
      <c r="D233" s="1073"/>
      <c r="E233" s="713"/>
      <c r="F233" s="713"/>
      <c r="G233" s="713"/>
      <c r="H233" s="713"/>
      <c r="I233" s="1073"/>
      <c r="J233" s="1073"/>
      <c r="K233" s="713"/>
      <c r="L233" s="713"/>
      <c r="M233" s="713"/>
      <c r="N233" s="713"/>
      <c r="O233" s="713"/>
      <c r="P233" s="713"/>
      <c r="Q233" s="713"/>
      <c r="R233" s="713"/>
      <c r="S233" s="713"/>
      <c r="T233" s="713"/>
      <c r="U233" s="713"/>
      <c r="V233" s="713"/>
      <c r="W233" s="713"/>
      <c r="X233" s="713"/>
      <c r="Y233" s="713"/>
      <c r="Z233" s="713"/>
    </row>
    <row r="234" spans="1:26" ht="12.75" customHeight="1">
      <c r="A234" s="713"/>
      <c r="B234" s="713"/>
      <c r="C234" s="713"/>
      <c r="D234" s="1073"/>
      <c r="E234" s="713"/>
      <c r="F234" s="713"/>
      <c r="G234" s="713"/>
      <c r="H234" s="713"/>
      <c r="I234" s="1073"/>
      <c r="J234" s="1073"/>
      <c r="K234" s="713"/>
      <c r="L234" s="713"/>
      <c r="M234" s="713"/>
      <c r="N234" s="713"/>
      <c r="O234" s="713"/>
      <c r="P234" s="713"/>
      <c r="Q234" s="713"/>
      <c r="R234" s="713"/>
      <c r="S234" s="713"/>
      <c r="T234" s="713"/>
      <c r="U234" s="713"/>
      <c r="V234" s="713"/>
      <c r="W234" s="713"/>
      <c r="X234" s="713"/>
      <c r="Y234" s="713"/>
      <c r="Z234" s="713"/>
    </row>
    <row r="235" spans="1:26" ht="12.75" customHeight="1">
      <c r="A235" s="713"/>
      <c r="B235" s="713"/>
      <c r="C235" s="713"/>
      <c r="D235" s="1073"/>
      <c r="E235" s="713"/>
      <c r="F235" s="713"/>
      <c r="G235" s="713"/>
      <c r="H235" s="713"/>
      <c r="I235" s="1073"/>
      <c r="J235" s="1073"/>
      <c r="K235" s="713"/>
      <c r="L235" s="713"/>
      <c r="M235" s="713"/>
      <c r="N235" s="713"/>
      <c r="O235" s="713"/>
      <c r="P235" s="713"/>
      <c r="Q235" s="713"/>
      <c r="R235" s="713"/>
      <c r="S235" s="713"/>
      <c r="T235" s="713"/>
      <c r="U235" s="713"/>
      <c r="V235" s="713"/>
      <c r="W235" s="713"/>
      <c r="X235" s="713"/>
      <c r="Y235" s="713"/>
      <c r="Z235" s="713"/>
    </row>
    <row r="236" spans="1:26" ht="12.75" customHeight="1">
      <c r="A236" s="713"/>
      <c r="B236" s="713"/>
      <c r="C236" s="713"/>
      <c r="D236" s="1073"/>
      <c r="E236" s="713"/>
      <c r="F236" s="713"/>
      <c r="G236" s="713"/>
      <c r="H236" s="713"/>
      <c r="I236" s="1073"/>
      <c r="J236" s="1073"/>
      <c r="K236" s="713"/>
      <c r="L236" s="713"/>
      <c r="M236" s="713"/>
      <c r="N236" s="713"/>
      <c r="O236" s="713"/>
      <c r="P236" s="713"/>
      <c r="Q236" s="713"/>
      <c r="R236" s="713"/>
      <c r="S236" s="713"/>
      <c r="T236" s="713"/>
      <c r="U236" s="713"/>
      <c r="V236" s="713"/>
      <c r="W236" s="713"/>
      <c r="X236" s="713"/>
      <c r="Y236" s="713"/>
      <c r="Z236" s="713"/>
    </row>
    <row r="237" spans="1:26" ht="12.75" customHeight="1">
      <c r="A237" s="713"/>
      <c r="B237" s="713"/>
      <c r="C237" s="713"/>
      <c r="D237" s="1073"/>
      <c r="E237" s="713"/>
      <c r="F237" s="713"/>
      <c r="G237" s="713"/>
      <c r="H237" s="713"/>
      <c r="I237" s="1073"/>
      <c r="J237" s="1073"/>
      <c r="K237" s="713"/>
      <c r="L237" s="713"/>
      <c r="M237" s="713"/>
      <c r="N237" s="713"/>
      <c r="O237" s="713"/>
      <c r="P237" s="713"/>
      <c r="Q237" s="713"/>
      <c r="R237" s="713"/>
      <c r="S237" s="713"/>
      <c r="T237" s="713"/>
      <c r="U237" s="713"/>
      <c r="V237" s="713"/>
      <c r="W237" s="713"/>
      <c r="X237" s="713"/>
      <c r="Y237" s="713"/>
      <c r="Z237" s="713"/>
    </row>
    <row r="238" spans="1:26" ht="12.75" customHeight="1">
      <c r="A238" s="713"/>
      <c r="B238" s="713"/>
      <c r="C238" s="713"/>
      <c r="D238" s="1073"/>
      <c r="E238" s="713"/>
      <c r="F238" s="713"/>
      <c r="G238" s="713"/>
      <c r="H238" s="713"/>
      <c r="I238" s="1073"/>
      <c r="J238" s="1073"/>
      <c r="K238" s="713"/>
      <c r="L238" s="713"/>
      <c r="M238" s="713"/>
      <c r="N238" s="713"/>
      <c r="O238" s="713"/>
      <c r="P238" s="713"/>
      <c r="Q238" s="713"/>
      <c r="R238" s="713"/>
      <c r="S238" s="713"/>
      <c r="T238" s="713"/>
      <c r="U238" s="713"/>
      <c r="V238" s="713"/>
      <c r="W238" s="713"/>
      <c r="X238" s="713"/>
      <c r="Y238" s="713"/>
      <c r="Z238" s="713"/>
    </row>
    <row r="239" spans="1:26" ht="12.75" customHeight="1">
      <c r="A239" s="713"/>
      <c r="B239" s="713"/>
      <c r="C239" s="713"/>
      <c r="D239" s="1073"/>
      <c r="E239" s="713"/>
      <c r="F239" s="713"/>
      <c r="G239" s="713"/>
      <c r="H239" s="713"/>
      <c r="I239" s="1073"/>
      <c r="J239" s="1073"/>
      <c r="K239" s="713"/>
      <c r="L239" s="713"/>
      <c r="M239" s="713"/>
      <c r="N239" s="713"/>
      <c r="O239" s="713"/>
      <c r="P239" s="713"/>
      <c r="Q239" s="713"/>
      <c r="R239" s="713"/>
      <c r="S239" s="713"/>
      <c r="T239" s="713"/>
      <c r="U239" s="713"/>
      <c r="V239" s="713"/>
      <c r="W239" s="713"/>
      <c r="X239" s="713"/>
      <c r="Y239" s="713"/>
      <c r="Z239" s="713"/>
    </row>
    <row r="240" spans="1:26" ht="12.75" customHeight="1">
      <c r="A240" s="713"/>
      <c r="B240" s="713"/>
      <c r="C240" s="713"/>
      <c r="D240" s="1073"/>
      <c r="E240" s="713"/>
      <c r="F240" s="713"/>
      <c r="G240" s="713"/>
      <c r="H240" s="713"/>
      <c r="I240" s="1073"/>
      <c r="J240" s="1073"/>
      <c r="K240" s="713"/>
      <c r="L240" s="713"/>
      <c r="M240" s="713"/>
      <c r="N240" s="713"/>
      <c r="O240" s="713"/>
      <c r="P240" s="713"/>
      <c r="Q240" s="713"/>
      <c r="R240" s="713"/>
      <c r="S240" s="713"/>
      <c r="T240" s="713"/>
      <c r="U240" s="713"/>
      <c r="V240" s="713"/>
      <c r="W240" s="713"/>
      <c r="X240" s="713"/>
      <c r="Y240" s="713"/>
      <c r="Z240" s="713"/>
    </row>
    <row r="241" spans="1:26" ht="12.75" customHeight="1">
      <c r="A241" s="713"/>
      <c r="B241" s="713"/>
      <c r="C241" s="713"/>
      <c r="D241" s="1073"/>
      <c r="E241" s="713"/>
      <c r="F241" s="713"/>
      <c r="G241" s="713"/>
      <c r="H241" s="713"/>
      <c r="I241" s="1073"/>
      <c r="J241" s="1073"/>
      <c r="K241" s="713"/>
      <c r="L241" s="713"/>
      <c r="M241" s="713"/>
      <c r="N241" s="713"/>
      <c r="O241" s="713"/>
      <c r="P241" s="713"/>
      <c r="Q241" s="713"/>
      <c r="R241" s="713"/>
      <c r="S241" s="713"/>
      <c r="T241" s="713"/>
      <c r="U241" s="713"/>
      <c r="V241" s="713"/>
      <c r="W241" s="713"/>
      <c r="X241" s="713"/>
      <c r="Y241" s="713"/>
      <c r="Z241" s="713"/>
    </row>
    <row r="242" spans="1:26" ht="12.75" customHeight="1">
      <c r="A242" s="713"/>
      <c r="B242" s="713"/>
      <c r="C242" s="713"/>
      <c r="D242" s="1073"/>
      <c r="E242" s="713"/>
      <c r="F242" s="713"/>
      <c r="G242" s="713"/>
      <c r="H242" s="713"/>
      <c r="I242" s="1073"/>
      <c r="J242" s="1073"/>
      <c r="K242" s="713"/>
      <c r="L242" s="713"/>
      <c r="M242" s="713"/>
      <c r="N242" s="713"/>
      <c r="O242" s="713"/>
      <c r="P242" s="713"/>
      <c r="Q242" s="713"/>
      <c r="R242" s="713"/>
      <c r="S242" s="713"/>
      <c r="T242" s="713"/>
      <c r="U242" s="713"/>
      <c r="V242" s="713"/>
      <c r="W242" s="713"/>
      <c r="X242" s="713"/>
      <c r="Y242" s="713"/>
      <c r="Z242" s="713"/>
    </row>
    <row r="243" spans="1:26" ht="12.75" customHeight="1">
      <c r="A243" s="713"/>
      <c r="B243" s="713"/>
      <c r="C243" s="713"/>
      <c r="D243" s="1073"/>
      <c r="E243" s="713"/>
      <c r="F243" s="713"/>
      <c r="G243" s="713"/>
      <c r="H243" s="713"/>
      <c r="I243" s="1073"/>
      <c r="J243" s="1073"/>
      <c r="K243" s="713"/>
      <c r="L243" s="713"/>
      <c r="M243" s="713"/>
      <c r="N243" s="713"/>
      <c r="O243" s="713"/>
      <c r="P243" s="713"/>
      <c r="Q243" s="713"/>
      <c r="R243" s="713"/>
      <c r="S243" s="713"/>
      <c r="T243" s="713"/>
      <c r="U243" s="713"/>
      <c r="V243" s="713"/>
      <c r="W243" s="713"/>
      <c r="X243" s="713"/>
      <c r="Y243" s="713"/>
      <c r="Z243" s="713"/>
    </row>
    <row r="244" spans="1:26" ht="12.75" customHeight="1">
      <c r="A244" s="713"/>
      <c r="B244" s="713"/>
      <c r="C244" s="713"/>
      <c r="D244" s="1073"/>
      <c r="E244" s="713"/>
      <c r="F244" s="713"/>
      <c r="G244" s="713"/>
      <c r="H244" s="713"/>
      <c r="I244" s="1073"/>
      <c r="J244" s="1073"/>
      <c r="K244" s="713"/>
      <c r="L244" s="713"/>
      <c r="M244" s="713"/>
      <c r="N244" s="713"/>
      <c r="O244" s="713"/>
      <c r="P244" s="713"/>
      <c r="Q244" s="713"/>
      <c r="R244" s="713"/>
      <c r="S244" s="713"/>
      <c r="T244" s="713"/>
      <c r="U244" s="713"/>
      <c r="V244" s="713"/>
      <c r="W244" s="713"/>
      <c r="X244" s="713"/>
      <c r="Y244" s="713"/>
      <c r="Z244" s="713"/>
    </row>
    <row r="245" spans="1:26" ht="12.75" customHeight="1">
      <c r="A245" s="713"/>
      <c r="B245" s="713"/>
      <c r="C245" s="713"/>
      <c r="D245" s="1073"/>
      <c r="E245" s="713"/>
      <c r="F245" s="713"/>
      <c r="G245" s="713"/>
      <c r="H245" s="713"/>
      <c r="I245" s="1073"/>
      <c r="J245" s="1073"/>
      <c r="K245" s="713"/>
      <c r="L245" s="713"/>
      <c r="M245" s="713"/>
      <c r="N245" s="713"/>
      <c r="O245" s="713"/>
      <c r="P245" s="713"/>
      <c r="Q245" s="713"/>
      <c r="R245" s="713"/>
      <c r="S245" s="713"/>
      <c r="T245" s="713"/>
      <c r="U245" s="713"/>
      <c r="V245" s="713"/>
      <c r="W245" s="713"/>
      <c r="X245" s="713"/>
      <c r="Y245" s="713"/>
      <c r="Z245" s="713"/>
    </row>
    <row r="246" spans="1:26" ht="12.75" customHeight="1">
      <c r="A246" s="713"/>
      <c r="B246" s="713"/>
      <c r="C246" s="713"/>
      <c r="D246" s="1073"/>
      <c r="E246" s="713"/>
      <c r="F246" s="713"/>
      <c r="G246" s="713"/>
      <c r="H246" s="713"/>
      <c r="I246" s="1073"/>
      <c r="J246" s="1073"/>
      <c r="K246" s="713"/>
      <c r="L246" s="713"/>
      <c r="M246" s="713"/>
      <c r="N246" s="713"/>
      <c r="O246" s="713"/>
      <c r="P246" s="713"/>
      <c r="Q246" s="713"/>
      <c r="R246" s="713"/>
      <c r="S246" s="713"/>
      <c r="T246" s="713"/>
      <c r="U246" s="713"/>
      <c r="V246" s="713"/>
      <c r="W246" s="713"/>
      <c r="X246" s="713"/>
      <c r="Y246" s="713"/>
      <c r="Z246" s="713"/>
    </row>
    <row r="247" spans="1:26" ht="12.75" customHeight="1">
      <c r="A247" s="713"/>
      <c r="B247" s="713"/>
      <c r="C247" s="713"/>
      <c r="D247" s="1073"/>
      <c r="E247" s="713"/>
      <c r="F247" s="713"/>
      <c r="G247" s="713"/>
      <c r="H247" s="713"/>
      <c r="I247" s="1073"/>
      <c r="J247" s="1073"/>
      <c r="K247" s="713"/>
      <c r="L247" s="713"/>
      <c r="M247" s="713"/>
      <c r="N247" s="713"/>
      <c r="O247" s="713"/>
      <c r="P247" s="713"/>
      <c r="Q247" s="713"/>
      <c r="R247" s="713"/>
      <c r="S247" s="713"/>
      <c r="T247" s="713"/>
      <c r="U247" s="713"/>
      <c r="V247" s="713"/>
      <c r="W247" s="713"/>
      <c r="X247" s="713"/>
      <c r="Y247" s="713"/>
      <c r="Z247" s="713"/>
    </row>
    <row r="248" spans="1:26" ht="12.75" customHeight="1">
      <c r="A248" s="713"/>
      <c r="B248" s="713"/>
      <c r="C248" s="713"/>
      <c r="D248" s="1073"/>
      <c r="E248" s="713"/>
      <c r="F248" s="713"/>
      <c r="G248" s="713"/>
      <c r="H248" s="713"/>
      <c r="I248" s="1073"/>
      <c r="J248" s="1073"/>
      <c r="K248" s="713"/>
      <c r="L248" s="713"/>
      <c r="M248" s="713"/>
      <c r="N248" s="713"/>
      <c r="O248" s="713"/>
      <c r="P248" s="713"/>
      <c r="Q248" s="713"/>
      <c r="R248" s="713"/>
      <c r="S248" s="713"/>
      <c r="T248" s="713"/>
      <c r="U248" s="713"/>
      <c r="V248" s="713"/>
      <c r="W248" s="713"/>
      <c r="X248" s="713"/>
      <c r="Y248" s="713"/>
      <c r="Z248" s="713"/>
    </row>
    <row r="249" spans="1:26" ht="12.75" customHeight="1">
      <c r="A249" s="713"/>
      <c r="B249" s="713"/>
      <c r="C249" s="713"/>
      <c r="D249" s="1073"/>
      <c r="E249" s="713"/>
      <c r="F249" s="713"/>
      <c r="G249" s="713"/>
      <c r="H249" s="713"/>
      <c r="I249" s="1073"/>
      <c r="J249" s="1073"/>
      <c r="K249" s="713"/>
      <c r="L249" s="713"/>
      <c r="M249" s="713"/>
      <c r="N249" s="713"/>
      <c r="O249" s="713"/>
      <c r="P249" s="713"/>
      <c r="Q249" s="713"/>
      <c r="R249" s="713"/>
      <c r="S249" s="713"/>
      <c r="T249" s="713"/>
      <c r="U249" s="713"/>
      <c r="V249" s="713"/>
      <c r="W249" s="713"/>
      <c r="X249" s="713"/>
      <c r="Y249" s="713"/>
      <c r="Z249" s="713"/>
    </row>
    <row r="250" spans="1:26" ht="12.75" customHeight="1">
      <c r="A250" s="713"/>
      <c r="B250" s="713"/>
      <c r="C250" s="713"/>
      <c r="D250" s="1073"/>
      <c r="E250" s="713"/>
      <c r="F250" s="713"/>
      <c r="G250" s="713"/>
      <c r="H250" s="713"/>
      <c r="I250" s="1073"/>
      <c r="J250" s="1073"/>
      <c r="K250" s="713"/>
      <c r="L250" s="713"/>
      <c r="M250" s="713"/>
      <c r="N250" s="713"/>
      <c r="O250" s="713"/>
      <c r="P250" s="713"/>
      <c r="Q250" s="713"/>
      <c r="R250" s="713"/>
      <c r="S250" s="713"/>
      <c r="T250" s="713"/>
      <c r="U250" s="713"/>
      <c r="V250" s="713"/>
      <c r="W250" s="713"/>
      <c r="X250" s="713"/>
      <c r="Y250" s="713"/>
      <c r="Z250" s="713"/>
    </row>
    <row r="251" spans="1:26" ht="12.75" customHeight="1">
      <c r="A251" s="713"/>
      <c r="B251" s="713"/>
      <c r="C251" s="713"/>
      <c r="D251" s="1073"/>
      <c r="E251" s="713"/>
      <c r="F251" s="713"/>
      <c r="G251" s="713"/>
      <c r="H251" s="713"/>
      <c r="I251" s="1073"/>
      <c r="J251" s="1073"/>
      <c r="K251" s="713"/>
      <c r="L251" s="713"/>
      <c r="M251" s="713"/>
      <c r="N251" s="713"/>
      <c r="O251" s="713"/>
      <c r="P251" s="713"/>
      <c r="Q251" s="713"/>
      <c r="R251" s="713"/>
      <c r="S251" s="713"/>
      <c r="T251" s="713"/>
      <c r="U251" s="713"/>
      <c r="V251" s="713"/>
      <c r="W251" s="713"/>
      <c r="X251" s="713"/>
      <c r="Y251" s="713"/>
      <c r="Z251" s="713"/>
    </row>
    <row r="252" spans="1:26" ht="12.75" customHeight="1">
      <c r="A252" s="713"/>
      <c r="B252" s="713"/>
      <c r="C252" s="713"/>
      <c r="D252" s="1073"/>
      <c r="E252" s="713"/>
      <c r="F252" s="713"/>
      <c r="G252" s="713"/>
      <c r="H252" s="713"/>
      <c r="I252" s="1073"/>
      <c r="J252" s="1073"/>
      <c r="K252" s="713"/>
      <c r="L252" s="713"/>
      <c r="M252" s="713"/>
      <c r="N252" s="713"/>
      <c r="O252" s="713"/>
      <c r="P252" s="713"/>
      <c r="Q252" s="713"/>
      <c r="R252" s="713"/>
      <c r="S252" s="713"/>
      <c r="T252" s="713"/>
      <c r="U252" s="713"/>
      <c r="V252" s="713"/>
      <c r="W252" s="713"/>
      <c r="X252" s="713"/>
      <c r="Y252" s="713"/>
      <c r="Z252" s="713"/>
    </row>
    <row r="253" spans="1:26" ht="12.75" customHeight="1">
      <c r="A253" s="713"/>
      <c r="B253" s="713"/>
      <c r="C253" s="713"/>
      <c r="D253" s="1073"/>
      <c r="E253" s="713"/>
      <c r="F253" s="713"/>
      <c r="G253" s="713"/>
      <c r="H253" s="713"/>
      <c r="I253" s="1073"/>
      <c r="J253" s="1073"/>
      <c r="K253" s="713"/>
      <c r="L253" s="713"/>
      <c r="M253" s="713"/>
      <c r="N253" s="713"/>
      <c r="O253" s="713"/>
      <c r="P253" s="713"/>
      <c r="Q253" s="713"/>
      <c r="R253" s="713"/>
      <c r="S253" s="713"/>
      <c r="T253" s="713"/>
      <c r="U253" s="713"/>
      <c r="V253" s="713"/>
      <c r="W253" s="713"/>
      <c r="X253" s="713"/>
      <c r="Y253" s="713"/>
      <c r="Z253" s="713"/>
    </row>
    <row r="254" spans="1:26" ht="12.75" customHeight="1">
      <c r="A254" s="713"/>
      <c r="B254" s="713"/>
      <c r="C254" s="713"/>
      <c r="D254" s="1073"/>
      <c r="E254" s="713"/>
      <c r="F254" s="713"/>
      <c r="G254" s="713"/>
      <c r="H254" s="713"/>
      <c r="I254" s="1073"/>
      <c r="J254" s="1073"/>
      <c r="K254" s="713"/>
      <c r="L254" s="713"/>
      <c r="M254" s="713"/>
      <c r="N254" s="713"/>
      <c r="O254" s="713"/>
      <c r="P254" s="713"/>
      <c r="Q254" s="713"/>
      <c r="R254" s="713"/>
      <c r="S254" s="713"/>
      <c r="T254" s="713"/>
      <c r="U254" s="713"/>
      <c r="V254" s="713"/>
      <c r="W254" s="713"/>
      <c r="X254" s="713"/>
      <c r="Y254" s="713"/>
      <c r="Z254" s="713"/>
    </row>
    <row r="255" spans="1:26" ht="12.75" customHeight="1">
      <c r="A255" s="713"/>
      <c r="B255" s="713"/>
      <c r="C255" s="713"/>
      <c r="D255" s="1073"/>
      <c r="E255" s="713"/>
      <c r="F255" s="713"/>
      <c r="G255" s="713"/>
      <c r="H255" s="713"/>
      <c r="I255" s="1073"/>
      <c r="J255" s="1073"/>
      <c r="K255" s="713"/>
      <c r="L255" s="713"/>
      <c r="M255" s="713"/>
      <c r="N255" s="713"/>
      <c r="O255" s="713"/>
      <c r="P255" s="713"/>
      <c r="Q255" s="713"/>
      <c r="R255" s="713"/>
      <c r="S255" s="713"/>
      <c r="T255" s="713"/>
      <c r="U255" s="713"/>
      <c r="V255" s="713"/>
      <c r="W255" s="713"/>
      <c r="X255" s="713"/>
      <c r="Y255" s="713"/>
      <c r="Z255" s="713"/>
    </row>
    <row r="256" spans="1:26" ht="12.75" customHeight="1">
      <c r="A256" s="713"/>
      <c r="B256" s="713"/>
      <c r="C256" s="713"/>
      <c r="D256" s="1073"/>
      <c r="E256" s="713"/>
      <c r="F256" s="713"/>
      <c r="G256" s="713"/>
      <c r="H256" s="713"/>
      <c r="I256" s="1073"/>
      <c r="J256" s="1073"/>
      <c r="K256" s="713"/>
      <c r="L256" s="713"/>
      <c r="M256" s="713"/>
      <c r="N256" s="713"/>
      <c r="O256" s="713"/>
      <c r="P256" s="713"/>
      <c r="Q256" s="713"/>
      <c r="R256" s="713"/>
      <c r="S256" s="713"/>
      <c r="T256" s="713"/>
      <c r="U256" s="713"/>
      <c r="V256" s="713"/>
      <c r="W256" s="713"/>
      <c r="X256" s="713"/>
      <c r="Y256" s="713"/>
      <c r="Z256" s="713"/>
    </row>
    <row r="257" spans="1:26" ht="12.75" customHeight="1">
      <c r="A257" s="713"/>
      <c r="B257" s="713"/>
      <c r="C257" s="713"/>
      <c r="D257" s="1073"/>
      <c r="E257" s="713"/>
      <c r="F257" s="713"/>
      <c r="G257" s="713"/>
      <c r="H257" s="713"/>
      <c r="I257" s="1073"/>
      <c r="J257" s="1073"/>
      <c r="K257" s="713"/>
      <c r="L257" s="713"/>
      <c r="M257" s="713"/>
      <c r="N257" s="713"/>
      <c r="O257" s="713"/>
      <c r="P257" s="713"/>
      <c r="Q257" s="713"/>
      <c r="R257" s="713"/>
      <c r="S257" s="713"/>
      <c r="T257" s="713"/>
      <c r="U257" s="713"/>
      <c r="V257" s="713"/>
      <c r="W257" s="713"/>
      <c r="X257" s="713"/>
      <c r="Y257" s="713"/>
      <c r="Z257" s="713"/>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57"/>
  <mergeCells count="2">
    <mergeCell ref="A1:K1"/>
    <mergeCell ref="E3:H3"/>
  </mergeCells>
  <pageMargins left="0.7" right="0.7" top="0.75" bottom="0.75" header="0" footer="0"/>
  <pageSetup orientation="landscape"/>
</worksheet>
</file>

<file path=xl/worksheets/sheet48.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11" customWidth="1"/>
    <col min="2" max="2" width="12.5703125" customWidth="1"/>
    <col min="3" max="3" width="39.85546875" customWidth="1"/>
    <col min="4" max="8" width="11.42578125" customWidth="1"/>
    <col min="9" max="9" width="41.5703125" customWidth="1"/>
    <col min="10" max="10" width="40.5703125" customWidth="1"/>
    <col min="11" max="11" width="11.85546875" customWidth="1"/>
    <col min="12" max="26" width="11.42578125" customWidth="1"/>
  </cols>
  <sheetData>
    <row r="1" spans="1:26" ht="12.75" customHeight="1">
      <c r="A1" s="1199" t="s">
        <v>5875</v>
      </c>
      <c r="B1" s="1177"/>
      <c r="C1" s="1177"/>
      <c r="D1" s="1177"/>
      <c r="E1" s="1177"/>
      <c r="F1" s="1177"/>
      <c r="G1" s="1177"/>
      <c r="H1" s="1177"/>
      <c r="I1" s="1177"/>
      <c r="J1" s="1177"/>
      <c r="K1" s="1177"/>
      <c r="L1" s="7"/>
      <c r="M1" s="7"/>
      <c r="N1" s="7"/>
      <c r="O1" s="7"/>
      <c r="P1" s="7"/>
      <c r="Q1" s="7"/>
      <c r="R1" s="7"/>
      <c r="S1" s="7"/>
      <c r="T1" s="7"/>
      <c r="U1" s="7"/>
      <c r="V1" s="7"/>
      <c r="W1" s="7"/>
      <c r="X1" s="7"/>
      <c r="Y1" s="7"/>
      <c r="Z1" s="7"/>
    </row>
    <row r="2" spans="1:26" ht="12.75" customHeight="1">
      <c r="A2" s="991" t="str">
        <f>HYPERLINK("#Index!F25", "Index Pg")</f>
        <v>Index Pg</v>
      </c>
      <c r="B2" s="96"/>
      <c r="C2" s="60" t="str">
        <f>HYPERLINK("#'Budget Summary II'!A3:B5", "Budget Summary II")</f>
        <v>Budget Summary II</v>
      </c>
      <c r="D2" s="333"/>
      <c r="E2" s="333"/>
      <c r="F2" s="333"/>
      <c r="G2" s="333"/>
      <c r="H2" s="333"/>
      <c r="I2" s="333"/>
      <c r="J2" s="333"/>
      <c r="K2" s="766"/>
      <c r="L2" s="7"/>
      <c r="M2" s="7"/>
      <c r="N2" s="7"/>
      <c r="O2" s="7"/>
      <c r="P2" s="7"/>
      <c r="Q2" s="7"/>
      <c r="R2" s="7"/>
      <c r="S2" s="7"/>
      <c r="T2" s="7"/>
      <c r="U2" s="7"/>
      <c r="V2" s="7"/>
      <c r="W2" s="7"/>
      <c r="X2" s="7"/>
      <c r="Y2" s="7"/>
      <c r="Z2" s="7"/>
    </row>
    <row r="3" spans="1:26" ht="12.75" customHeight="1">
      <c r="A3" s="63" t="s">
        <v>150</v>
      </c>
      <c r="B3" s="63" t="s">
        <v>151</v>
      </c>
      <c r="C3" s="63" t="s">
        <v>12</v>
      </c>
      <c r="D3" s="63" t="s">
        <v>431</v>
      </c>
      <c r="E3" s="1174" t="s">
        <v>432</v>
      </c>
      <c r="F3" s="1160"/>
      <c r="G3" s="1160"/>
      <c r="H3" s="1158"/>
      <c r="I3" s="63" t="s">
        <v>433</v>
      </c>
      <c r="J3" s="63" t="s">
        <v>435</v>
      </c>
      <c r="K3" s="106" t="s">
        <v>434</v>
      </c>
      <c r="L3" s="1032"/>
      <c r="M3" s="1032"/>
      <c r="N3" s="1032"/>
      <c r="O3" s="1032"/>
      <c r="P3" s="1032"/>
      <c r="Q3" s="1032"/>
      <c r="R3" s="1032"/>
      <c r="S3" s="1032"/>
      <c r="T3" s="1032"/>
      <c r="U3" s="1032"/>
      <c r="V3" s="1032"/>
      <c r="W3" s="1032"/>
      <c r="X3" s="1032"/>
      <c r="Y3" s="1032"/>
      <c r="Z3" s="1032"/>
    </row>
    <row r="4" spans="1:26" ht="12.75" customHeight="1">
      <c r="A4" s="63"/>
      <c r="B4" s="63"/>
      <c r="C4" s="63"/>
      <c r="D4" s="63"/>
      <c r="E4" s="63" t="s">
        <v>442</v>
      </c>
      <c r="F4" s="106" t="s">
        <v>443</v>
      </c>
      <c r="G4" s="63" t="s">
        <v>444</v>
      </c>
      <c r="H4" s="106" t="s">
        <v>445</v>
      </c>
      <c r="I4" s="63"/>
      <c r="J4" s="63"/>
      <c r="K4" s="106"/>
      <c r="L4" s="1032"/>
      <c r="M4" s="1032"/>
      <c r="N4" s="1032"/>
      <c r="O4" s="1032"/>
      <c r="P4" s="1032"/>
      <c r="Q4" s="1032"/>
      <c r="R4" s="1032"/>
      <c r="S4" s="1032"/>
      <c r="T4" s="1032"/>
      <c r="U4" s="1032"/>
      <c r="V4" s="1032"/>
      <c r="W4" s="1032"/>
      <c r="X4" s="1032"/>
      <c r="Y4" s="1032"/>
      <c r="Z4" s="1032"/>
    </row>
    <row r="5" spans="1:26" ht="12.75" customHeight="1">
      <c r="A5" s="1015"/>
      <c r="B5" s="1015"/>
      <c r="C5" s="1014" t="s">
        <v>5876</v>
      </c>
      <c r="D5" s="1014"/>
      <c r="E5" s="1013"/>
      <c r="F5" s="1018"/>
      <c r="G5" s="1013"/>
      <c r="H5" s="1018">
        <f>H76+H70+H64+H55+H48+H44+H24+H21+H6+H17</f>
        <v>240.82300999999998</v>
      </c>
      <c r="I5" s="1014"/>
      <c r="J5" s="1014"/>
      <c r="K5" s="1018">
        <f>K76+K70+K64+K55+K48+K44+K24+K21+K6+K17</f>
        <v>0</v>
      </c>
      <c r="L5" s="7"/>
      <c r="M5" s="7"/>
      <c r="N5" s="7"/>
      <c r="O5" s="7"/>
      <c r="P5" s="7"/>
      <c r="Q5" s="7"/>
      <c r="R5" s="7"/>
      <c r="S5" s="7"/>
      <c r="T5" s="7"/>
      <c r="U5" s="7"/>
      <c r="V5" s="7"/>
      <c r="W5" s="7"/>
      <c r="X5" s="7"/>
      <c r="Y5" s="7"/>
      <c r="Z5" s="7"/>
    </row>
    <row r="6" spans="1:26" ht="12.75" customHeight="1">
      <c r="A6" s="1076">
        <f>'1.SD Facility Based Annex'!A6</f>
        <v>1</v>
      </c>
      <c r="B6" s="64"/>
      <c r="C6" s="64" t="str">
        <f>'1.SD Facility Based Annex'!C6</f>
        <v>Service Delivery - Facility Based</v>
      </c>
      <c r="D6" s="1076"/>
      <c r="E6" s="1076"/>
      <c r="F6" s="1076"/>
      <c r="G6" s="1076"/>
      <c r="H6" s="1077">
        <f>H7+H11</f>
        <v>5.41</v>
      </c>
      <c r="I6" s="1076"/>
      <c r="J6" s="1076"/>
      <c r="K6" s="1077">
        <f>K7+K11</f>
        <v>0</v>
      </c>
      <c r="L6" s="7"/>
      <c r="M6" s="7"/>
      <c r="N6" s="7"/>
      <c r="O6" s="7"/>
      <c r="P6" s="7"/>
      <c r="Q6" s="7"/>
      <c r="R6" s="7"/>
      <c r="S6" s="7"/>
      <c r="T6" s="7"/>
      <c r="U6" s="7"/>
      <c r="V6" s="7"/>
      <c r="W6" s="7"/>
      <c r="X6" s="7"/>
      <c r="Y6" s="7"/>
      <c r="Z6" s="7"/>
    </row>
    <row r="7" spans="1:26" ht="12.75" customHeight="1">
      <c r="A7" s="624">
        <f>'1.SD Facility Based Annex'!A7</f>
        <v>1.1000000000000001</v>
      </c>
      <c r="B7" s="67"/>
      <c r="C7" s="67" t="str">
        <f>'1.SD Facility Based Annex'!C7</f>
        <v>Service Delivery</v>
      </c>
      <c r="D7" s="1093"/>
      <c r="E7" s="1094"/>
      <c r="F7" s="1094"/>
      <c r="G7" s="1095"/>
      <c r="H7" s="1096">
        <f>H8</f>
        <v>0</v>
      </c>
      <c r="I7" s="1093"/>
      <c r="J7" s="624"/>
      <c r="K7" s="1096">
        <f>K8</f>
        <v>0</v>
      </c>
      <c r="L7" s="7"/>
      <c r="M7" s="7"/>
      <c r="N7" s="7"/>
      <c r="O7" s="7"/>
      <c r="P7" s="7"/>
      <c r="Q7" s="7"/>
      <c r="R7" s="7"/>
      <c r="S7" s="7"/>
      <c r="T7" s="7"/>
      <c r="U7" s="7"/>
      <c r="V7" s="7"/>
      <c r="W7" s="7"/>
      <c r="X7" s="7"/>
      <c r="Y7" s="7"/>
      <c r="Z7" s="7"/>
    </row>
    <row r="8" spans="1:26" ht="12.75" customHeight="1">
      <c r="A8" s="78" t="str">
        <f>'1.SD Facility Based Annex'!A40</f>
        <v>1.1.6</v>
      </c>
      <c r="B8" s="78"/>
      <c r="C8" s="78" t="str">
        <f>'1.SD Facility Based Annex'!C40</f>
        <v>Strengthening NCD Services</v>
      </c>
      <c r="D8" s="78"/>
      <c r="E8" s="116"/>
      <c r="F8" s="116"/>
      <c r="G8" s="117"/>
      <c r="H8" s="265">
        <f>SUM(H9:H10)</f>
        <v>0</v>
      </c>
      <c r="I8" s="78"/>
      <c r="J8" s="78"/>
      <c r="K8" s="265">
        <f>SUM(K9:K10)</f>
        <v>0</v>
      </c>
      <c r="L8" s="7"/>
      <c r="M8" s="7"/>
      <c r="N8" s="7"/>
      <c r="O8" s="7"/>
      <c r="P8" s="7"/>
      <c r="Q8" s="7"/>
      <c r="R8" s="7"/>
      <c r="S8" s="7"/>
      <c r="T8" s="7"/>
      <c r="U8" s="7"/>
      <c r="V8" s="7"/>
      <c r="W8" s="7"/>
      <c r="X8" s="7"/>
      <c r="Y8" s="7"/>
      <c r="Z8" s="7"/>
    </row>
    <row r="9" spans="1:26" ht="12.75" customHeight="1">
      <c r="A9" s="304" t="str">
        <f>+'1.SD Facility Based Annex'!A41</f>
        <v>1.1.6.1</v>
      </c>
      <c r="B9" s="70" t="str">
        <f>+'1.SD Facility Based Annex'!B41</f>
        <v>O.2.8.2</v>
      </c>
      <c r="C9" s="70" t="str">
        <f>+'1.SD Facility Based Annex'!C41</f>
        <v>Integration with AYUSH at District NCD Cell / Clinic</v>
      </c>
      <c r="D9" s="304">
        <f>+'1.SD Facility Based Annex'!K41</f>
        <v>0</v>
      </c>
      <c r="E9" s="42">
        <f>+'1.SD Facility Based Annex'!L41</f>
        <v>0</v>
      </c>
      <c r="F9" s="35">
        <f>+'1.SD Facility Based Annex'!M41</f>
        <v>0</v>
      </c>
      <c r="G9" s="42">
        <f>+'1.SD Facility Based Annex'!N41</f>
        <v>0</v>
      </c>
      <c r="H9" s="35">
        <f>+'1.SD Facility Based Annex'!O41</f>
        <v>0</v>
      </c>
      <c r="I9" s="304">
        <f>+'1.SD Facility Based Annex'!P41</f>
        <v>0</v>
      </c>
      <c r="J9" s="304"/>
      <c r="K9" s="35"/>
      <c r="L9" s="7"/>
      <c r="M9" s="7"/>
      <c r="N9" s="7"/>
      <c r="O9" s="7"/>
      <c r="P9" s="7"/>
      <c r="Q9" s="7"/>
      <c r="R9" s="7"/>
      <c r="S9" s="7"/>
      <c r="T9" s="7"/>
      <c r="U9" s="7"/>
      <c r="V9" s="7"/>
      <c r="W9" s="7"/>
      <c r="X9" s="7"/>
      <c r="Y9" s="7"/>
      <c r="Z9" s="7"/>
    </row>
    <row r="10" spans="1:26" ht="12.75" customHeight="1">
      <c r="A10" s="304" t="str">
        <f>+'1.SD Facility Based Annex'!A42</f>
        <v>1.1.6.2</v>
      </c>
      <c r="B10" s="70" t="str">
        <f>+'1.SD Facility Based Annex'!B42</f>
        <v>O.2.8.3</v>
      </c>
      <c r="C10" s="70" t="str">
        <f>+'1.SD Facility Based Annex'!C42</f>
        <v>Integration with AYUSH at CHC NCD Clinic</v>
      </c>
      <c r="D10" s="304">
        <f>+'1.SD Facility Based Annex'!K42</f>
        <v>0</v>
      </c>
      <c r="E10" s="42">
        <f>+'1.SD Facility Based Annex'!L42</f>
        <v>0</v>
      </c>
      <c r="F10" s="35">
        <f>+'1.SD Facility Based Annex'!M42</f>
        <v>0</v>
      </c>
      <c r="G10" s="42">
        <f>+'1.SD Facility Based Annex'!N42</f>
        <v>0</v>
      </c>
      <c r="H10" s="35">
        <f>+'1.SD Facility Based Annex'!O42</f>
        <v>0</v>
      </c>
      <c r="I10" s="304">
        <f>+'1.SD Facility Based Annex'!P42</f>
        <v>0</v>
      </c>
      <c r="J10" s="304"/>
      <c r="K10" s="35"/>
      <c r="L10" s="7"/>
      <c r="M10" s="7"/>
      <c r="N10" s="7"/>
      <c r="O10" s="7"/>
      <c r="P10" s="7"/>
      <c r="Q10" s="7"/>
      <c r="R10" s="7"/>
      <c r="S10" s="7"/>
      <c r="T10" s="7"/>
      <c r="U10" s="7"/>
      <c r="V10" s="7"/>
      <c r="W10" s="7"/>
      <c r="X10" s="7"/>
      <c r="Y10" s="7"/>
      <c r="Z10" s="7"/>
    </row>
    <row r="11" spans="1:26" ht="12.75" customHeight="1">
      <c r="A11" s="624">
        <f>'1.SD Facility Based Annex'!A81</f>
        <v>1.3</v>
      </c>
      <c r="B11" s="67"/>
      <c r="C11" s="67" t="str">
        <f>'1.SD Facility Based Annex'!C81</f>
        <v>Operating Expenses</v>
      </c>
      <c r="D11" s="1093"/>
      <c r="E11" s="1094"/>
      <c r="F11" s="1099"/>
      <c r="G11" s="1095"/>
      <c r="H11" s="1096">
        <f>H12</f>
        <v>5.41</v>
      </c>
      <c r="I11" s="1093"/>
      <c r="J11" s="624"/>
      <c r="K11" s="1096">
        <f>K12</f>
        <v>0</v>
      </c>
      <c r="L11" s="7"/>
      <c r="M11" s="7"/>
      <c r="N11" s="7"/>
      <c r="O11" s="7"/>
      <c r="P11" s="7"/>
      <c r="Q11" s="7"/>
      <c r="R11" s="7"/>
      <c r="S11" s="7"/>
      <c r="T11" s="7"/>
      <c r="U11" s="7"/>
      <c r="V11" s="7"/>
      <c r="W11" s="7"/>
      <c r="X11" s="7"/>
      <c r="Y11" s="7"/>
      <c r="Z11" s="7"/>
    </row>
    <row r="12" spans="1:26" ht="12.75" customHeight="1">
      <c r="A12" s="78" t="str">
        <f>'1.SD Facility Based Annex'!A82</f>
        <v>1.3.1</v>
      </c>
      <c r="B12" s="78"/>
      <c r="C12" s="78" t="str">
        <f>'1.SD Facility Based Annex'!C82</f>
        <v>Operating expenses for Facilities (e.g. operating cost rent, electricity, stationary, internet, office expense etc.)</v>
      </c>
      <c r="D12" s="78"/>
      <c r="E12" s="116"/>
      <c r="F12" s="652"/>
      <c r="G12" s="117"/>
      <c r="H12" s="265">
        <f>SUM(H13:H16)</f>
        <v>5.41</v>
      </c>
      <c r="I12" s="78"/>
      <c r="J12" s="78"/>
      <c r="K12" s="265">
        <f>SUM(K13:K16)</f>
        <v>0</v>
      </c>
      <c r="L12" s="7"/>
      <c r="M12" s="7"/>
      <c r="N12" s="7"/>
      <c r="O12" s="7"/>
      <c r="P12" s="7"/>
      <c r="Q12" s="7"/>
      <c r="R12" s="7"/>
      <c r="S12" s="7"/>
      <c r="T12" s="7"/>
      <c r="U12" s="7"/>
      <c r="V12" s="7"/>
      <c r="W12" s="7"/>
      <c r="X12" s="7"/>
      <c r="Y12" s="7"/>
      <c r="Z12" s="7"/>
    </row>
    <row r="13" spans="1:26" ht="12.75" customHeight="1">
      <c r="A13" s="304" t="str">
        <f>+'1.SD Facility Based Annex'!A90</f>
        <v>1.3.1.8</v>
      </c>
      <c r="B13" s="70" t="str">
        <f>+'1.SD Facility Based Annex'!B90</f>
        <v>O.2.2.1.3/ O1.1.3.1</v>
      </c>
      <c r="C13" s="70" t="str">
        <f>+'1.SD Facility Based Annex'!C90</f>
        <v>District NCD Clinic: Strengthening of lab, Mobility, Miscellaneous &amp; Contingencies</v>
      </c>
      <c r="D13" s="304" t="str">
        <f>+'1.SD Facility Based Annex'!K90</f>
        <v>Per Annum</v>
      </c>
      <c r="E13" s="42">
        <f>+'1.SD Facility Based Annex'!L90</f>
        <v>100000</v>
      </c>
      <c r="F13" s="35">
        <f>+'1.SD Facility Based Annex'!M90</f>
        <v>1</v>
      </c>
      <c r="G13" s="42">
        <f>+'1.SD Facility Based Annex'!N90</f>
        <v>1</v>
      </c>
      <c r="H13" s="35">
        <f>+'1.SD Facility Based Annex'!O90</f>
        <v>1</v>
      </c>
      <c r="I13" s="304" t="str">
        <f>+'1.SD Facility Based Annex'!P90</f>
        <v xml:space="preserve">Continued activity: 
Amount proposed for recurring cost like Office expenses, review meetings, stationery, contingencies and miscl. expenses.
</v>
      </c>
      <c r="J13" s="304"/>
      <c r="K13" s="35"/>
      <c r="L13" s="7"/>
      <c r="M13" s="7"/>
      <c r="N13" s="7"/>
      <c r="O13" s="7"/>
      <c r="P13" s="7"/>
      <c r="Q13" s="7"/>
      <c r="R13" s="7"/>
      <c r="S13" s="7"/>
      <c r="T13" s="7"/>
      <c r="U13" s="7"/>
      <c r="V13" s="7"/>
      <c r="W13" s="7"/>
      <c r="X13" s="7"/>
      <c r="Y13" s="7"/>
      <c r="Z13" s="7"/>
    </row>
    <row r="14" spans="1:26" ht="12.75" customHeight="1">
      <c r="A14" s="304" t="str">
        <f>+'1.SD Facility Based Annex'!A91</f>
        <v>1.3.1.9</v>
      </c>
      <c r="B14" s="70" t="str">
        <f>+'1.SD Facility Based Annex'!B91</f>
        <v>O.2.2.1.4</v>
      </c>
      <c r="C14" s="70" t="str">
        <f>+'1.SD Facility Based Annex'!C91</f>
        <v>CHC NCD Clinic: Mobility , Miscellaneous &amp; Contingencies</v>
      </c>
      <c r="D14" s="304" t="str">
        <f>+'1.SD Facility Based Annex'!K91</f>
        <v>Per CHC</v>
      </c>
      <c r="E14" s="42">
        <f>+'1.SD Facility Based Annex'!L91</f>
        <v>40000</v>
      </c>
      <c r="F14" s="35">
        <f>+'1.SD Facility Based Annex'!M91</f>
        <v>0.4</v>
      </c>
      <c r="G14" s="42">
        <f>+'1.SD Facility Based Annex'!N91</f>
        <v>6</v>
      </c>
      <c r="H14" s="35">
        <f>+'1.SD Facility Based Annex'!O91</f>
        <v>2.4000000000000004</v>
      </c>
      <c r="I14" s="304" t="str">
        <f>+'1.SD Facility Based Annex'!P91</f>
        <v xml:space="preserve">Continued activity:                                                                                                                                                                                                   1. Computer, Printer &amp; UPS and  TA/DA,Stationery,consumables,POL etc for 4 CHC and 1 SDH.                                                                                                                                                                                                                              2. Amount is also proposed for HWC Review meetings of North and South Goa.                                                                                                                                 </v>
      </c>
      <c r="J14" s="304"/>
      <c r="K14" s="35"/>
      <c r="L14" s="7"/>
      <c r="M14" s="7"/>
      <c r="N14" s="7"/>
      <c r="O14" s="7"/>
      <c r="P14" s="7"/>
      <c r="Q14" s="7"/>
      <c r="R14" s="7"/>
      <c r="S14" s="7"/>
      <c r="T14" s="7"/>
      <c r="U14" s="7"/>
      <c r="V14" s="7"/>
      <c r="W14" s="7"/>
      <c r="X14" s="7"/>
      <c r="Y14" s="7"/>
      <c r="Z14" s="7"/>
    </row>
    <row r="15" spans="1:26" ht="12.75" customHeight="1">
      <c r="A15" s="304" t="str">
        <f>+'1.SD Facility Based Annex'!A92</f>
        <v>1.3.1.10</v>
      </c>
      <c r="B15" s="70" t="str">
        <f>+'1.SD Facility Based Annex'!B92</f>
        <v>O.2.2.1.5</v>
      </c>
      <c r="C15" s="70" t="str">
        <f>+'1.SD Facility Based Annex'!C92</f>
        <v>PHC level: Mobility, Miscellaneous &amp; Contingencies</v>
      </c>
      <c r="D15" s="304" t="str">
        <f>+'1.SD Facility Based Annex'!K92</f>
        <v>Per PHC</v>
      </c>
      <c r="E15" s="42">
        <f>+'1.SD Facility Based Annex'!L92</f>
        <v>3000</v>
      </c>
      <c r="F15" s="35">
        <f>+'1.SD Facility Based Annex'!M92</f>
        <v>0.03</v>
      </c>
      <c r="G15" s="42">
        <f>+'1.SD Facility Based Annex'!N92</f>
        <v>33</v>
      </c>
      <c r="H15" s="35">
        <f>+'1.SD Facility Based Annex'!O92</f>
        <v>0.99</v>
      </c>
      <c r="I15" s="304" t="str">
        <f>+'1.SD Facility Based Annex'!P92</f>
        <v>Continued activity: Amount proposed for recurring cost like Office expenses, review meetings, stationery, contingencies and miscl. expenses.</v>
      </c>
      <c r="J15" s="304"/>
      <c r="K15" s="35"/>
      <c r="L15" s="7"/>
      <c r="M15" s="7"/>
      <c r="N15" s="7"/>
      <c r="O15" s="7"/>
      <c r="P15" s="7"/>
      <c r="Q15" s="7"/>
      <c r="R15" s="7"/>
      <c r="S15" s="7"/>
      <c r="T15" s="7"/>
      <c r="U15" s="7"/>
      <c r="V15" s="7"/>
      <c r="W15" s="7"/>
      <c r="X15" s="7"/>
      <c r="Y15" s="7"/>
      <c r="Z15" s="7"/>
    </row>
    <row r="16" spans="1:26" ht="12.75" customHeight="1">
      <c r="A16" s="304" t="str">
        <f>+'1.SD Facility Based Annex'!A93</f>
        <v>1.3.1.11</v>
      </c>
      <c r="B16" s="70" t="str">
        <f>+'1.SD Facility Based Annex'!B93</f>
        <v>O.2.2.1.7</v>
      </c>
      <c r="C16" s="70" t="str">
        <f>+'1.SD Facility Based Annex'!C93</f>
        <v>Sub-Centre level: Mobility , Miscellaneous &amp; Contingencies</v>
      </c>
      <c r="D16" s="304" t="str">
        <f>+'1.SD Facility Based Annex'!K93</f>
        <v>Per HWC</v>
      </c>
      <c r="E16" s="42">
        <f>+'1.SD Facility Based Annex'!L93</f>
        <v>1000</v>
      </c>
      <c r="F16" s="35">
        <f>+'1.SD Facility Based Annex'!M93</f>
        <v>0.01</v>
      </c>
      <c r="G16" s="42">
        <f>+'1.SD Facility Based Annex'!N93</f>
        <v>102</v>
      </c>
      <c r="H16" s="35">
        <f>+'1.SD Facility Based Annex'!O93</f>
        <v>1.02</v>
      </c>
      <c r="I16" s="304" t="str">
        <f>+'1.SD Facility Based Annex'!P93</f>
        <v>The Amount is also for Mobility Support of HWCs.</v>
      </c>
      <c r="J16" s="304"/>
      <c r="K16" s="35"/>
      <c r="L16" s="7"/>
      <c r="M16" s="7"/>
      <c r="N16" s="7"/>
      <c r="O16" s="7"/>
      <c r="P16" s="7"/>
      <c r="Q16" s="7"/>
      <c r="R16" s="7"/>
      <c r="S16" s="7"/>
      <c r="T16" s="7"/>
      <c r="U16" s="7"/>
      <c r="V16" s="7"/>
      <c r="W16" s="7"/>
      <c r="X16" s="7"/>
      <c r="Y16" s="7"/>
      <c r="Z16" s="7"/>
    </row>
    <row r="17" spans="1:26" ht="12.75" customHeight="1">
      <c r="A17" s="64">
        <f>'2.SD Community Based Annex'!A6</f>
        <v>2</v>
      </c>
      <c r="B17" s="64"/>
      <c r="C17" s="64" t="str">
        <f>'2.SD Community Based Annex'!C6</f>
        <v>Service Delivery - Community Based</v>
      </c>
      <c r="D17" s="64"/>
      <c r="E17" s="108"/>
      <c r="F17" s="757"/>
      <c r="G17" s="108"/>
      <c r="H17" s="65">
        <f t="shared" ref="H17:H19" si="0">H18</f>
        <v>0</v>
      </c>
      <c r="I17" s="64"/>
      <c r="J17" s="64"/>
      <c r="K17" s="65">
        <f t="shared" ref="K17:K19" si="1">K18</f>
        <v>0</v>
      </c>
      <c r="L17" s="7"/>
      <c r="M17" s="7"/>
      <c r="N17" s="7"/>
      <c r="O17" s="7"/>
      <c r="P17" s="7"/>
      <c r="Q17" s="7"/>
      <c r="R17" s="7"/>
      <c r="S17" s="7"/>
      <c r="T17" s="7"/>
      <c r="U17" s="7"/>
      <c r="V17" s="7"/>
      <c r="W17" s="7"/>
      <c r="X17" s="7"/>
      <c r="Y17" s="7"/>
      <c r="Z17" s="7"/>
    </row>
    <row r="18" spans="1:26" ht="12.75" customHeight="1">
      <c r="A18" s="67">
        <f>'2.SD Community Based Annex'!A30</f>
        <v>2.2999999999999998</v>
      </c>
      <c r="B18" s="67"/>
      <c r="C18" s="67" t="str">
        <f>'2.SD Community Based Annex'!C30</f>
        <v xml:space="preserve">Outreach activities </v>
      </c>
      <c r="D18" s="110"/>
      <c r="E18" s="113"/>
      <c r="F18" s="669"/>
      <c r="G18" s="115"/>
      <c r="H18" s="203">
        <f t="shared" si="0"/>
        <v>0</v>
      </c>
      <c r="I18" s="110"/>
      <c r="J18" s="67"/>
      <c r="K18" s="203">
        <f t="shared" si="1"/>
        <v>0</v>
      </c>
      <c r="L18" s="7"/>
      <c r="M18" s="7"/>
      <c r="N18" s="7"/>
      <c r="O18" s="7"/>
      <c r="P18" s="7"/>
      <c r="Q18" s="7"/>
      <c r="R18" s="7"/>
      <c r="S18" s="7"/>
      <c r="T18" s="7"/>
      <c r="U18" s="7"/>
      <c r="V18" s="7"/>
      <c r="W18" s="7"/>
      <c r="X18" s="7"/>
      <c r="Y18" s="7"/>
      <c r="Z18" s="7"/>
    </row>
    <row r="19" spans="1:26" ht="12.75" customHeight="1">
      <c r="A19" s="78" t="str">
        <f>'2.SD Community Based Annex'!A45</f>
        <v>2.3.2</v>
      </c>
      <c r="B19" s="78"/>
      <c r="C19" s="78" t="str">
        <f>'2.SD Community Based Annex'!C45</f>
        <v>Outreach activities for controlling DCPs &amp; NCDs</v>
      </c>
      <c r="D19" s="78"/>
      <c r="E19" s="78"/>
      <c r="F19" s="650"/>
      <c r="G19" s="78"/>
      <c r="H19" s="79">
        <f t="shared" si="0"/>
        <v>0</v>
      </c>
      <c r="I19" s="78"/>
      <c r="J19" s="78"/>
      <c r="K19" s="79">
        <f t="shared" si="1"/>
        <v>0</v>
      </c>
      <c r="L19" s="7"/>
      <c r="M19" s="7"/>
      <c r="N19" s="7"/>
      <c r="O19" s="7"/>
      <c r="P19" s="7"/>
      <c r="Q19" s="7"/>
      <c r="R19" s="7"/>
      <c r="S19" s="7"/>
      <c r="T19" s="7"/>
      <c r="U19" s="7"/>
      <c r="V19" s="7"/>
      <c r="W19" s="7"/>
      <c r="X19" s="7"/>
      <c r="Y19" s="7"/>
      <c r="Z19" s="7"/>
    </row>
    <row r="20" spans="1:26" ht="12.75" customHeight="1">
      <c r="A20" s="304" t="str">
        <f>'2.SD Community Based Annex'!A46</f>
        <v>2.3.2.1</v>
      </c>
      <c r="B20" s="304" t="str">
        <f>'2.SD Community Based Annex'!B46</f>
        <v>B18.2</v>
      </c>
      <c r="C20" s="70" t="str">
        <f>'2.SD Community Based Annex'!C46</f>
        <v>Universal health check-up and screening of NCDs</v>
      </c>
      <c r="D20" s="304" t="str">
        <f>'2.SD Community Based Annex'!K46</f>
        <v>Per Camp</v>
      </c>
      <c r="E20" s="689">
        <f>'2.SD Community Based Annex'!L46</f>
        <v>0</v>
      </c>
      <c r="F20" s="316">
        <f>'2.SD Community Based Annex'!M46</f>
        <v>0</v>
      </c>
      <c r="G20" s="689">
        <f>'2.SD Community Based Annex'!N46</f>
        <v>0</v>
      </c>
      <c r="H20" s="316">
        <f>'2.SD Community Based Annex'!O46</f>
        <v>0</v>
      </c>
      <c r="I20" s="304">
        <f>'2.SD Community Based Annex'!P46</f>
        <v>0</v>
      </c>
      <c r="J20" s="304"/>
      <c r="K20" s="316"/>
      <c r="L20" s="7"/>
      <c r="M20" s="7"/>
      <c r="N20" s="7"/>
      <c r="O20" s="7"/>
      <c r="P20" s="7"/>
      <c r="Q20" s="7"/>
      <c r="R20" s="7"/>
      <c r="S20" s="7"/>
      <c r="T20" s="7"/>
      <c r="U20" s="7"/>
      <c r="V20" s="7"/>
      <c r="W20" s="7"/>
      <c r="X20" s="7"/>
      <c r="Y20" s="7"/>
      <c r="Z20" s="7"/>
    </row>
    <row r="21" spans="1:26" ht="12.75" customHeight="1">
      <c r="A21" s="64">
        <f>'5.Infrastructure Annex'!A6</f>
        <v>5</v>
      </c>
      <c r="B21" s="64"/>
      <c r="C21" s="64" t="str">
        <f>'5.Infrastructure Annex'!C6</f>
        <v>Infrastructure</v>
      </c>
      <c r="D21" s="64"/>
      <c r="E21" s="108"/>
      <c r="F21" s="757"/>
      <c r="G21" s="108"/>
      <c r="H21" s="65">
        <f t="shared" ref="H21:H22" si="2">H22</f>
        <v>0</v>
      </c>
      <c r="I21" s="64"/>
      <c r="J21" s="64"/>
      <c r="K21" s="65">
        <f t="shared" ref="K21:K22" si="3">K22</f>
        <v>0</v>
      </c>
      <c r="L21" s="7"/>
      <c r="M21" s="7"/>
      <c r="N21" s="7"/>
      <c r="O21" s="7"/>
      <c r="P21" s="7"/>
      <c r="Q21" s="7"/>
      <c r="R21" s="7"/>
      <c r="S21" s="7"/>
      <c r="T21" s="7"/>
      <c r="U21" s="7"/>
      <c r="V21" s="7"/>
      <c r="W21" s="7"/>
      <c r="X21" s="7"/>
      <c r="Y21" s="7"/>
      <c r="Z21" s="7"/>
    </row>
    <row r="22" spans="1:26" ht="12.75" customHeight="1">
      <c r="A22" s="67">
        <f>+'5.Infrastructure Annex'!A81</f>
        <v>5.3</v>
      </c>
      <c r="B22" s="67"/>
      <c r="C22" s="67" t="str">
        <f>+'5.Infrastructure Annex'!C81</f>
        <v>Other construction/ Civil works except IPHS Infrastructure</v>
      </c>
      <c r="D22" s="110"/>
      <c r="E22" s="113"/>
      <c r="F22" s="669"/>
      <c r="G22" s="115"/>
      <c r="H22" s="203">
        <f t="shared" si="2"/>
        <v>0</v>
      </c>
      <c r="I22" s="110"/>
      <c r="J22" s="67"/>
      <c r="K22" s="203">
        <f t="shared" si="3"/>
        <v>0</v>
      </c>
      <c r="L22" s="7"/>
      <c r="M22" s="7"/>
      <c r="N22" s="7"/>
      <c r="O22" s="7"/>
      <c r="P22" s="7"/>
      <c r="Q22" s="7"/>
      <c r="R22" s="7"/>
      <c r="S22" s="7"/>
      <c r="T22" s="7"/>
      <c r="U22" s="7"/>
      <c r="V22" s="7"/>
      <c r="W22" s="7"/>
      <c r="X22" s="7"/>
      <c r="Y22" s="7"/>
      <c r="Z22" s="7"/>
    </row>
    <row r="23" spans="1:26" ht="12.75" customHeight="1">
      <c r="A23" s="304" t="str">
        <f>+'5.Infrastructure Annex'!A98</f>
        <v>5.3.17</v>
      </c>
      <c r="B23" s="304" t="str">
        <f>+'5.Infrastructure Annex'!B98</f>
        <v>O1.1.2.1</v>
      </c>
      <c r="C23" s="70" t="str">
        <f>+'5.Infrastructure Annex'!C98</f>
        <v>Cardiac Care Unit (CCU/ ICU)</v>
      </c>
      <c r="D23" s="304">
        <f>+'5.Infrastructure Annex'!K98</f>
        <v>0</v>
      </c>
      <c r="E23" s="42">
        <f>+'5.Infrastructure Annex'!L98</f>
        <v>0</v>
      </c>
      <c r="F23" s="35">
        <f>+'5.Infrastructure Annex'!M98</f>
        <v>0</v>
      </c>
      <c r="G23" s="42">
        <f>+'5.Infrastructure Annex'!N98</f>
        <v>0</v>
      </c>
      <c r="H23" s="35">
        <f>+'5.Infrastructure Annex'!O98</f>
        <v>0</v>
      </c>
      <c r="I23" s="304">
        <f>+'5.Infrastructure Annex'!P98</f>
        <v>0</v>
      </c>
      <c r="J23" s="304"/>
      <c r="K23" s="35"/>
      <c r="L23" s="7"/>
      <c r="M23" s="7"/>
      <c r="N23" s="7"/>
      <c r="O23" s="7"/>
      <c r="P23" s="7"/>
      <c r="Q23" s="7"/>
      <c r="R23" s="7"/>
      <c r="S23" s="7"/>
      <c r="T23" s="7"/>
      <c r="U23" s="7"/>
      <c r="V23" s="7"/>
      <c r="W23" s="7"/>
      <c r="X23" s="7"/>
      <c r="Y23" s="7"/>
      <c r="Z23" s="7"/>
    </row>
    <row r="24" spans="1:26" ht="12.75" customHeight="1">
      <c r="A24" s="64">
        <f>'6.Procurement Annex'!A6</f>
        <v>6</v>
      </c>
      <c r="B24" s="64"/>
      <c r="C24" s="64" t="str">
        <f>'6.Procurement Annex'!C6</f>
        <v>Procurement</v>
      </c>
      <c r="D24" s="64"/>
      <c r="E24" s="64"/>
      <c r="F24" s="201"/>
      <c r="G24" s="64"/>
      <c r="H24" s="65">
        <f>H25+H36</f>
        <v>188.63</v>
      </c>
      <c r="I24" s="64"/>
      <c r="J24" s="64"/>
      <c r="K24" s="65">
        <f>K25+K36</f>
        <v>0</v>
      </c>
      <c r="L24" s="7"/>
      <c r="M24" s="7"/>
      <c r="N24" s="7"/>
      <c r="O24" s="7"/>
      <c r="P24" s="7"/>
      <c r="Q24" s="7"/>
      <c r="R24" s="7"/>
      <c r="S24" s="7"/>
      <c r="T24" s="7"/>
      <c r="U24" s="7"/>
      <c r="V24" s="7"/>
      <c r="W24" s="7"/>
      <c r="X24" s="7"/>
      <c r="Y24" s="7"/>
      <c r="Z24" s="7"/>
    </row>
    <row r="25" spans="1:26" ht="12.75" customHeight="1">
      <c r="A25" s="67">
        <f>+'6.Procurement Annex'!A7</f>
        <v>6.1</v>
      </c>
      <c r="B25" s="67"/>
      <c r="C25" s="67" t="str">
        <f>+'6.Procurement Annex'!C7</f>
        <v>Procurement of Equipment</v>
      </c>
      <c r="D25" s="67"/>
      <c r="E25" s="67"/>
      <c r="F25" s="202"/>
      <c r="G25" s="238"/>
      <c r="H25" s="68">
        <f>H26+H33</f>
        <v>17.96</v>
      </c>
      <c r="I25" s="67"/>
      <c r="J25" s="67"/>
      <c r="K25" s="68">
        <f>K26+K33</f>
        <v>0</v>
      </c>
      <c r="L25" s="7"/>
      <c r="M25" s="7"/>
      <c r="N25" s="7"/>
      <c r="O25" s="7"/>
      <c r="P25" s="7"/>
      <c r="Q25" s="7"/>
      <c r="R25" s="7"/>
      <c r="S25" s="7"/>
      <c r="T25" s="7"/>
      <c r="U25" s="7"/>
      <c r="V25" s="7"/>
      <c r="W25" s="7"/>
      <c r="X25" s="7"/>
      <c r="Y25" s="7"/>
      <c r="Z25" s="7"/>
    </row>
    <row r="26" spans="1:26" ht="12.75" customHeight="1">
      <c r="A26" s="78" t="str">
        <f>+'6.Procurement Annex'!A8</f>
        <v>6.1.1</v>
      </c>
      <c r="B26" s="78"/>
      <c r="C26" s="78" t="str">
        <f>+'6.Procurement Annex'!C8</f>
        <v>Procurement of Bio-medical Equipment</v>
      </c>
      <c r="D26" s="78"/>
      <c r="E26" s="117"/>
      <c r="F26" s="265"/>
      <c r="G26" s="117"/>
      <c r="H26" s="265">
        <f>H27</f>
        <v>8.8000000000000007</v>
      </c>
      <c r="I26" s="78"/>
      <c r="J26" s="78"/>
      <c r="K26" s="265">
        <f>K27</f>
        <v>0</v>
      </c>
      <c r="L26" s="7"/>
      <c r="M26" s="7"/>
      <c r="N26" s="7"/>
      <c r="O26" s="7"/>
      <c r="P26" s="7"/>
      <c r="Q26" s="7"/>
      <c r="R26" s="7"/>
      <c r="S26" s="7"/>
      <c r="T26" s="7"/>
      <c r="U26" s="7"/>
      <c r="V26" s="7"/>
      <c r="W26" s="7"/>
      <c r="X26" s="7"/>
      <c r="Y26" s="7"/>
      <c r="Z26" s="7"/>
    </row>
    <row r="27" spans="1:26" ht="12.75" customHeight="1">
      <c r="A27" s="290" t="str">
        <f>+'6.Procurement Annex'!A92</f>
        <v>6.1.1.23</v>
      </c>
      <c r="B27" s="290"/>
      <c r="C27" s="290" t="str">
        <f>+'6.Procurement Annex'!C92</f>
        <v>Procurement of bio-medical equipment: NPCDCS</v>
      </c>
      <c r="D27" s="290"/>
      <c r="E27" s="268"/>
      <c r="F27" s="311"/>
      <c r="G27" s="268"/>
      <c r="H27" s="311">
        <f>SUM(H28:H32)</f>
        <v>8.8000000000000007</v>
      </c>
      <c r="I27" s="290"/>
      <c r="J27" s="290"/>
      <c r="K27" s="311">
        <f>SUM(K28:K32)</f>
        <v>0</v>
      </c>
      <c r="L27" s="7"/>
      <c r="M27" s="7"/>
      <c r="N27" s="7"/>
      <c r="O27" s="7"/>
      <c r="P27" s="7"/>
      <c r="Q27" s="7"/>
      <c r="R27" s="7"/>
      <c r="S27" s="7"/>
      <c r="T27" s="7"/>
      <c r="U27" s="7"/>
      <c r="V27" s="7"/>
      <c r="W27" s="7"/>
      <c r="X27" s="7"/>
      <c r="Y27" s="7"/>
      <c r="Z27" s="7"/>
    </row>
    <row r="28" spans="1:26" ht="12.75" customHeight="1">
      <c r="A28" s="304" t="str">
        <f>+'6.Procurement Annex'!A93</f>
        <v>6.1.1.23.1</v>
      </c>
      <c r="B28" s="304" t="str">
        <f>+'6.Procurement Annex'!B93</f>
        <v>O1.1.2.1</v>
      </c>
      <c r="C28" s="70" t="str">
        <f>+'6.Procurement Annex'!C93</f>
        <v>Non-recurring: Equipping Cardiac Care Unit (CCU)/ICU</v>
      </c>
      <c r="D28" s="304" t="str">
        <f>+'6.Procurement Annex'!K93</f>
        <v>Per Centre</v>
      </c>
      <c r="E28" s="42">
        <f>+'6.Procurement Annex'!L93</f>
        <v>530000</v>
      </c>
      <c r="F28" s="35">
        <f>+'6.Procurement Annex'!M93</f>
        <v>5.3</v>
      </c>
      <c r="G28" s="42">
        <f>+'6.Procurement Annex'!N93</f>
        <v>1</v>
      </c>
      <c r="H28" s="35">
        <f>+'6.Procurement Annex'!O93</f>
        <v>5.3</v>
      </c>
      <c r="I28" s="304" t="str">
        <f>+'6.Procurement Annex'!P93</f>
        <v>Amount of Rs.25.23 Lakhs approved in the supplymentary PIP 2019-20 is for 5 STEMI Spoke Centers. However there is requirement of funds for additional 1 STEMI Spoke Center. Hence, Amount proposed for additional 1 STEMI Spoke Centers Rs. 5.30 Lakhs.</v>
      </c>
      <c r="J28" s="304"/>
      <c r="K28" s="35"/>
      <c r="L28" s="7"/>
      <c r="M28" s="7"/>
      <c r="N28" s="7"/>
      <c r="O28" s="7"/>
      <c r="P28" s="7"/>
      <c r="Q28" s="7"/>
      <c r="R28" s="7"/>
      <c r="S28" s="7"/>
      <c r="T28" s="7"/>
      <c r="U28" s="7"/>
      <c r="V28" s="7"/>
      <c r="W28" s="7"/>
      <c r="X28" s="7"/>
      <c r="Y28" s="7"/>
      <c r="Z28" s="7"/>
    </row>
    <row r="29" spans="1:26" ht="12.75" customHeight="1">
      <c r="A29" s="304" t="str">
        <f>+'6.Procurement Annex'!A94</f>
        <v>6.1.1.23.2</v>
      </c>
      <c r="B29" s="304" t="str">
        <f>+'6.Procurement Annex'!B94</f>
        <v>O1.1.2.2</v>
      </c>
      <c r="C29" s="70" t="str">
        <f>+'6.Procurement Annex'!C94</f>
        <v>Non recurring: Equipment for Cancer  Care</v>
      </c>
      <c r="D29" s="304">
        <f>+'6.Procurement Annex'!K94</f>
        <v>0</v>
      </c>
      <c r="E29" s="42">
        <f>+'6.Procurement Annex'!L94</f>
        <v>0</v>
      </c>
      <c r="F29" s="35">
        <f>+'6.Procurement Annex'!M94</f>
        <v>0</v>
      </c>
      <c r="G29" s="42">
        <f>+'6.Procurement Annex'!N94</f>
        <v>0</v>
      </c>
      <c r="H29" s="35">
        <f>+'6.Procurement Annex'!O94</f>
        <v>0</v>
      </c>
      <c r="I29" s="304">
        <f>+'6.Procurement Annex'!P94</f>
        <v>0</v>
      </c>
      <c r="J29" s="304"/>
      <c r="K29" s="35"/>
      <c r="L29" s="7"/>
      <c r="M29" s="7"/>
      <c r="N29" s="7"/>
      <c r="O29" s="7"/>
      <c r="P29" s="7"/>
      <c r="Q29" s="7"/>
      <c r="R29" s="7"/>
      <c r="S29" s="7"/>
      <c r="T29" s="7"/>
      <c r="U29" s="7"/>
      <c r="V29" s="7"/>
      <c r="W29" s="7"/>
      <c r="X29" s="7"/>
      <c r="Y29" s="7"/>
      <c r="Z29" s="7"/>
    </row>
    <row r="30" spans="1:26" ht="12.75" customHeight="1">
      <c r="A30" s="304" t="str">
        <f>+'6.Procurement Annex'!A95</f>
        <v>6.1.1.23.3</v>
      </c>
      <c r="B30" s="304" t="str">
        <f>+'6.Procurement Annex'!B95</f>
        <v>O1.1.3.2</v>
      </c>
      <c r="C30" s="70" t="str">
        <f>+'6.Procurement Annex'!C95</f>
        <v>Non-recurring: Equipment at District NCD clinic</v>
      </c>
      <c r="D30" s="304" t="str">
        <f>+'6.Procurement Annex'!K95</f>
        <v>Per Annum</v>
      </c>
      <c r="E30" s="42">
        <f>+'6.Procurement Annex'!L95</f>
        <v>0</v>
      </c>
      <c r="F30" s="35">
        <f>+'6.Procurement Annex'!M95</f>
        <v>0</v>
      </c>
      <c r="G30" s="42">
        <f>+'6.Procurement Annex'!N95</f>
        <v>0</v>
      </c>
      <c r="H30" s="35">
        <f>+'6.Procurement Annex'!O95</f>
        <v>0</v>
      </c>
      <c r="I30" s="304">
        <f>+'6.Procurement Annex'!P95</f>
        <v>0</v>
      </c>
      <c r="J30" s="304"/>
      <c r="K30" s="35"/>
      <c r="L30" s="7"/>
      <c r="M30" s="7"/>
      <c r="N30" s="7"/>
      <c r="O30" s="7"/>
      <c r="P30" s="7"/>
      <c r="Q30" s="7"/>
      <c r="R30" s="7"/>
      <c r="S30" s="7"/>
      <c r="T30" s="7"/>
      <c r="U30" s="7"/>
      <c r="V30" s="7"/>
      <c r="W30" s="7"/>
      <c r="X30" s="7"/>
      <c r="Y30" s="7"/>
      <c r="Z30" s="7"/>
    </row>
    <row r="31" spans="1:26" ht="12.75" customHeight="1">
      <c r="A31" s="304" t="str">
        <f>+'6.Procurement Annex'!A96</f>
        <v>6.1.1.23.4</v>
      </c>
      <c r="B31" s="304" t="str">
        <f>+'6.Procurement Annex'!B96</f>
        <v>O1.1.4.1</v>
      </c>
      <c r="C31" s="70" t="str">
        <f>+'6.Procurement Annex'!C96</f>
        <v>Non-recurring: Equipment at CHC NCD clinic</v>
      </c>
      <c r="D31" s="304">
        <f>+'6.Procurement Annex'!K96</f>
        <v>0</v>
      </c>
      <c r="E31" s="42">
        <f>+'6.Procurement Annex'!L96</f>
        <v>0</v>
      </c>
      <c r="F31" s="35">
        <f>+'6.Procurement Annex'!M96</f>
        <v>0</v>
      </c>
      <c r="G31" s="42">
        <f>+'6.Procurement Annex'!N96</f>
        <v>0</v>
      </c>
      <c r="H31" s="35">
        <f>+'6.Procurement Annex'!O96</f>
        <v>0</v>
      </c>
      <c r="I31" s="304">
        <f>+'6.Procurement Annex'!P96</f>
        <v>0</v>
      </c>
      <c r="J31" s="304"/>
      <c r="K31" s="35"/>
      <c r="L31" s="7"/>
      <c r="M31" s="7"/>
      <c r="N31" s="7"/>
      <c r="O31" s="7"/>
      <c r="P31" s="7"/>
      <c r="Q31" s="7"/>
      <c r="R31" s="7"/>
      <c r="S31" s="7"/>
      <c r="T31" s="7"/>
      <c r="U31" s="7"/>
      <c r="V31" s="7"/>
      <c r="W31" s="7"/>
      <c r="X31" s="7"/>
      <c r="Y31" s="7"/>
      <c r="Z31" s="7"/>
    </row>
    <row r="32" spans="1:26" ht="12.75" customHeight="1">
      <c r="A32" s="304" t="str">
        <f>+'6.Procurement Annex'!A97</f>
        <v>6.1.1.23.5</v>
      </c>
      <c r="B32" s="304"/>
      <c r="C32" s="70" t="str">
        <f>+'6.Procurement Annex'!C97</f>
        <v>Any other equipment (please specify)</v>
      </c>
      <c r="D32" s="304" t="str">
        <f>+'6.Procurement Annex'!K97</f>
        <v>Per Item</v>
      </c>
      <c r="E32" s="42">
        <f>+'6.Procurement Annex'!L97</f>
        <v>1000</v>
      </c>
      <c r="F32" s="35">
        <f>+'6.Procurement Annex'!M97</f>
        <v>0.01</v>
      </c>
      <c r="G32" s="42">
        <f>+'6.Procurement Annex'!N97</f>
        <v>350</v>
      </c>
      <c r="H32" s="35">
        <f>+'6.Procurement Annex'!O97</f>
        <v>3.5</v>
      </c>
      <c r="I32" s="304" t="str">
        <f>+'6.Procurement Annex'!P97</f>
        <v xml:space="preserve">Funds proposed for BP Apparatus </v>
      </c>
      <c r="J32" s="304"/>
      <c r="K32" s="35"/>
      <c r="L32" s="7"/>
      <c r="M32" s="7"/>
      <c r="N32" s="7"/>
      <c r="O32" s="7"/>
      <c r="P32" s="7"/>
      <c r="Q32" s="7"/>
      <c r="R32" s="7"/>
      <c r="S32" s="7"/>
      <c r="T32" s="7"/>
      <c r="U32" s="7"/>
      <c r="V32" s="7"/>
      <c r="W32" s="7"/>
      <c r="X32" s="7"/>
      <c r="Y32" s="7"/>
      <c r="Z32" s="7"/>
    </row>
    <row r="33" spans="1:26" ht="12.75" customHeight="1">
      <c r="A33" s="78" t="str">
        <f>'6.Procurement Annex'!A105</f>
        <v>6.1.2</v>
      </c>
      <c r="B33" s="78"/>
      <c r="C33" s="78" t="str">
        <f>'6.Procurement Annex'!C105</f>
        <v xml:space="preserve">Procurement of Other Equipment </v>
      </c>
      <c r="D33" s="78"/>
      <c r="E33" s="78"/>
      <c r="F33" s="650"/>
      <c r="G33" s="78"/>
      <c r="H33" s="265">
        <f t="shared" ref="H33:H34" si="4">H34</f>
        <v>9.16</v>
      </c>
      <c r="I33" s="78"/>
      <c r="J33" s="78"/>
      <c r="K33" s="265">
        <f t="shared" ref="K33:K34" si="5">K34</f>
        <v>0</v>
      </c>
      <c r="L33" s="7"/>
      <c r="M33" s="7"/>
      <c r="N33" s="7"/>
      <c r="O33" s="7"/>
      <c r="P33" s="7"/>
      <c r="Q33" s="7"/>
      <c r="R33" s="7"/>
      <c r="S33" s="7"/>
      <c r="T33" s="7"/>
      <c r="U33" s="7"/>
      <c r="V33" s="7"/>
      <c r="W33" s="7"/>
      <c r="X33" s="7"/>
      <c r="Y33" s="7"/>
      <c r="Z33" s="7"/>
    </row>
    <row r="34" spans="1:26" ht="12.75" customHeight="1">
      <c r="A34" s="290" t="str">
        <f>'6.Procurement Annex'!A127</f>
        <v>6.1.2.6</v>
      </c>
      <c r="B34" s="290"/>
      <c r="C34" s="290" t="str">
        <f>'6.Procurement Annex'!C127</f>
        <v>Procurement of any other equipment</v>
      </c>
      <c r="D34" s="290"/>
      <c r="E34" s="290"/>
      <c r="F34" s="1071"/>
      <c r="G34" s="290"/>
      <c r="H34" s="311">
        <f t="shared" si="4"/>
        <v>9.16</v>
      </c>
      <c r="I34" s="290"/>
      <c r="J34" s="290"/>
      <c r="K34" s="311">
        <f t="shared" si="5"/>
        <v>0</v>
      </c>
      <c r="L34" s="7"/>
      <c r="M34" s="7"/>
      <c r="N34" s="7"/>
      <c r="O34" s="7"/>
      <c r="P34" s="7"/>
      <c r="Q34" s="7"/>
      <c r="R34" s="7"/>
      <c r="S34" s="7"/>
      <c r="T34" s="7"/>
      <c r="U34" s="7"/>
      <c r="V34" s="7"/>
      <c r="W34" s="7"/>
      <c r="X34" s="7"/>
      <c r="Y34" s="7"/>
      <c r="Z34" s="7"/>
    </row>
    <row r="35" spans="1:26" ht="12.75" customHeight="1">
      <c r="A35" s="304" t="str">
        <f>'6.Procurement Annex'!A128</f>
        <v>6.1.2.6.1</v>
      </c>
      <c r="B35" s="304" t="str">
        <f>'6.Procurement Annex'!B128</f>
        <v>B.18.2</v>
      </c>
      <c r="C35" s="70" t="str">
        <f>'6.Procurement Annex'!C128</f>
        <v>Procurement for Universal Screening of NCDs</v>
      </c>
      <c r="D35" s="304" t="str">
        <f>'6.Procurement Annex'!K128</f>
        <v>Per Annum</v>
      </c>
      <c r="E35" s="689">
        <f>'6.Procurement Annex'!L128</f>
        <v>4000</v>
      </c>
      <c r="F35" s="316">
        <f>'6.Procurement Annex'!M128</f>
        <v>0.04</v>
      </c>
      <c r="G35" s="689">
        <f>'6.Procurement Annex'!N128</f>
        <v>229</v>
      </c>
      <c r="H35" s="316">
        <f>'6.Procurement Annex'!O128</f>
        <v>9.16</v>
      </c>
      <c r="I35" s="304" t="str">
        <f>'6.Procurement Annex'!P128</f>
        <v>Required for purchase of PAP smear Kit, refreshments, drugs and miscellaneous to be incurred during NCD Camps</v>
      </c>
      <c r="J35" s="304"/>
      <c r="K35" s="316"/>
      <c r="L35" s="7"/>
      <c r="M35" s="7"/>
      <c r="N35" s="7"/>
      <c r="O35" s="7"/>
      <c r="P35" s="7"/>
      <c r="Q35" s="7"/>
      <c r="R35" s="7"/>
      <c r="S35" s="7"/>
      <c r="T35" s="7"/>
      <c r="U35" s="7"/>
      <c r="V35" s="7"/>
      <c r="W35" s="7"/>
      <c r="X35" s="7"/>
      <c r="Y35" s="7"/>
      <c r="Z35" s="7"/>
    </row>
    <row r="36" spans="1:26" ht="12.75" customHeight="1">
      <c r="A36" s="67">
        <f>+'6.Procurement Annex'!A141</f>
        <v>6.2</v>
      </c>
      <c r="B36" s="67"/>
      <c r="C36" s="67" t="str">
        <f>+'6.Procurement Annex'!C141</f>
        <v xml:space="preserve">Procurement of Drugs and supplies </v>
      </c>
      <c r="D36" s="67"/>
      <c r="E36" s="67"/>
      <c r="F36" s="202"/>
      <c r="G36" s="67"/>
      <c r="H36" s="68">
        <f>H37</f>
        <v>170.67</v>
      </c>
      <c r="I36" s="67"/>
      <c r="J36" s="67"/>
      <c r="K36" s="68">
        <f>K37</f>
        <v>0</v>
      </c>
      <c r="L36" s="7"/>
      <c r="M36" s="7"/>
      <c r="N36" s="7"/>
      <c r="O36" s="7"/>
      <c r="P36" s="7"/>
      <c r="Q36" s="7"/>
      <c r="R36" s="7"/>
      <c r="S36" s="7"/>
      <c r="T36" s="7"/>
      <c r="U36" s="7"/>
      <c r="V36" s="7"/>
      <c r="W36" s="7"/>
      <c r="X36" s="7"/>
      <c r="Y36" s="7"/>
      <c r="Z36" s="7"/>
    </row>
    <row r="37" spans="1:26" ht="12.75" customHeight="1">
      <c r="A37" s="78" t="str">
        <f>+'6.Procurement Annex'!A238</f>
        <v>6.2.19</v>
      </c>
      <c r="B37" s="78"/>
      <c r="C37" s="78" t="str">
        <f>+'6.Procurement Annex'!C238</f>
        <v>Drugs &amp; Supplies for NPCDCS</v>
      </c>
      <c r="D37" s="78"/>
      <c r="E37" s="78"/>
      <c r="F37" s="650"/>
      <c r="G37" s="78"/>
      <c r="H37" s="79">
        <f>SUM(H38:H43)</f>
        <v>170.67</v>
      </c>
      <c r="I37" s="78"/>
      <c r="J37" s="78"/>
      <c r="K37" s="79">
        <f>SUM(K38:K43)</f>
        <v>0</v>
      </c>
      <c r="L37" s="7"/>
      <c r="M37" s="7"/>
      <c r="N37" s="7"/>
      <c r="O37" s="7"/>
      <c r="P37" s="7"/>
      <c r="Q37" s="7"/>
      <c r="R37" s="7"/>
      <c r="S37" s="7"/>
      <c r="T37" s="7"/>
      <c r="U37" s="7"/>
      <c r="V37" s="7"/>
      <c r="W37" s="7"/>
      <c r="X37" s="7"/>
      <c r="Y37" s="7"/>
      <c r="Z37" s="7"/>
    </row>
    <row r="38" spans="1:26" ht="12.75" customHeight="1">
      <c r="A38" s="304" t="str">
        <f>+'6.Procurement Annex'!A239</f>
        <v>6.2.19.1</v>
      </c>
      <c r="B38" s="304" t="str">
        <f>+'6.Procurement Annex'!B239</f>
        <v>B.16.2.11.8.a</v>
      </c>
      <c r="C38" s="70" t="str">
        <f>+'6.Procurement Annex'!C239</f>
        <v>Drugs &amp; supplies for District  NCD Clinic</v>
      </c>
      <c r="D38" s="304" t="str">
        <f>+'6.Procurement Annex'!K239</f>
        <v>Per District</v>
      </c>
      <c r="E38" s="42">
        <f>+'6.Procurement Annex'!L239</f>
        <v>1200000</v>
      </c>
      <c r="F38" s="35">
        <f>+'6.Procurement Annex'!M239</f>
        <v>12</v>
      </c>
      <c r="G38" s="42">
        <f>+'6.Procurement Annex'!N239</f>
        <v>2</v>
      </c>
      <c r="H38" s="35">
        <f>+'6.Procurement Annex'!O239</f>
        <v>24</v>
      </c>
      <c r="I38" s="304" t="str">
        <f>+'6.Procurement Annex'!P239</f>
        <v>Continued activity:                                                                                         Drugs mentioned in NPCDCS guidelines and any other drugs and consumables to treat diseases under NPCDCS. Drugs such as Calcium channel blockers, ARBs, beta blockers, diuretics, OHAs, thrombolytics, anticoagulants, Ryles tubes, caheters, IV fluids, Ateplase, Tenecteplase / Reteplase anti diabetic including Insulin, for purchase of Glucometer Strips, Lancets, etc.</v>
      </c>
      <c r="J38" s="304"/>
      <c r="K38" s="35"/>
      <c r="L38" s="7"/>
      <c r="M38" s="7"/>
      <c r="N38" s="7"/>
      <c r="O38" s="7"/>
      <c r="P38" s="7"/>
      <c r="Q38" s="7"/>
      <c r="R38" s="7"/>
      <c r="S38" s="7"/>
      <c r="T38" s="7"/>
      <c r="U38" s="7"/>
      <c r="V38" s="7"/>
      <c r="W38" s="7"/>
      <c r="X38" s="7"/>
      <c r="Y38" s="7"/>
      <c r="Z38" s="7"/>
    </row>
    <row r="39" spans="1:26" ht="12.75" customHeight="1">
      <c r="A39" s="304" t="str">
        <f>+'6.Procurement Annex'!A240</f>
        <v>6.2.19.2</v>
      </c>
      <c r="B39" s="304" t="str">
        <f>+'6.Procurement Annex'!B240</f>
        <v>B.16.2.11.8.b</v>
      </c>
      <c r="C39" s="70" t="str">
        <f>+'6.Procurement Annex'!C240</f>
        <v>Drugs &amp; supplies for District CCU/ICU &amp;Cancer Care</v>
      </c>
      <c r="D39" s="304" t="str">
        <f>+'6.Procurement Annex'!K240</f>
        <v>Per Centre</v>
      </c>
      <c r="E39" s="42">
        <f>+'6.Procurement Annex'!L240</f>
        <v>740000</v>
      </c>
      <c r="F39" s="35">
        <f>+'6.Procurement Annex'!M240</f>
        <v>7.4</v>
      </c>
      <c r="G39" s="42">
        <f>+'6.Procurement Annex'!N240</f>
        <v>15</v>
      </c>
      <c r="H39" s="35">
        <f>+'6.Procurement Annex'!O240</f>
        <v>111</v>
      </c>
      <c r="I39" s="304" t="str">
        <f>+'6.Procurement Annex'!P240</f>
        <v>Continued activity:                                                                                      Drugs mentioned in NPCDCS guidelines and any other drugs and consumables to treat diseases under NPCDCS. Drugs such as Ateplase, Tenecteplase, Reteplase , Troponin I measurement, etc under STEMI, for STEMI Centres.and purchase of ECG roll, electrodes for all the STEMI Centres.</v>
      </c>
      <c r="J39" s="304"/>
      <c r="K39" s="35"/>
      <c r="L39" s="7"/>
      <c r="M39" s="7"/>
      <c r="N39" s="7"/>
      <c r="O39" s="7"/>
      <c r="P39" s="7"/>
      <c r="Q39" s="7"/>
      <c r="R39" s="7"/>
      <c r="S39" s="7"/>
      <c r="T39" s="7"/>
      <c r="U39" s="7"/>
      <c r="V39" s="7"/>
      <c r="W39" s="7"/>
      <c r="X39" s="7"/>
      <c r="Y39" s="7"/>
      <c r="Z39" s="7"/>
    </row>
    <row r="40" spans="1:26" ht="12.75" customHeight="1">
      <c r="A40" s="304" t="str">
        <f>+'6.Procurement Annex'!A241</f>
        <v>6.2.19.3</v>
      </c>
      <c r="B40" s="304" t="str">
        <f>+'6.Procurement Annex'!B241</f>
        <v>B.16.2.11.8.c</v>
      </c>
      <c r="C40" s="70" t="str">
        <f>+'6.Procurement Annex'!C241</f>
        <v>Drugs &amp; supplies for CHC N C D Clinic</v>
      </c>
      <c r="D40" s="304" t="str">
        <f>+'6.Procurement Annex'!K241</f>
        <v>Per CHC</v>
      </c>
      <c r="E40" s="42">
        <f>+'6.Procurement Annex'!L241</f>
        <v>100000</v>
      </c>
      <c r="F40" s="35">
        <f>+'6.Procurement Annex'!M241</f>
        <v>1</v>
      </c>
      <c r="G40" s="42">
        <f>+'6.Procurement Annex'!N241</f>
        <v>4</v>
      </c>
      <c r="H40" s="35">
        <f>+'6.Procurement Annex'!O241</f>
        <v>4</v>
      </c>
      <c r="I40" s="304" t="str">
        <f>+'6.Procurement Annex'!P241</f>
        <v>Continued activity.                                                                                       For 4 CHC at Curchorem, Canacona, Pernem and Valpoi. Drugs mentioned in NPCDCS guidelines and any other drugs and consumables to treat diseases under NPCDCS.</v>
      </c>
      <c r="J40" s="304"/>
      <c r="K40" s="35"/>
      <c r="L40" s="7"/>
      <c r="M40" s="7"/>
      <c r="N40" s="7"/>
      <c r="O40" s="7"/>
      <c r="P40" s="7"/>
      <c r="Q40" s="7"/>
      <c r="R40" s="7"/>
      <c r="S40" s="7"/>
      <c r="T40" s="7"/>
      <c r="U40" s="7"/>
      <c r="V40" s="7"/>
      <c r="W40" s="7"/>
      <c r="X40" s="7"/>
      <c r="Y40" s="7"/>
      <c r="Z40" s="7"/>
    </row>
    <row r="41" spans="1:26" ht="12.75" customHeight="1">
      <c r="A41" s="304" t="str">
        <f>+'6.Procurement Annex'!A242</f>
        <v>6.2.19.4</v>
      </c>
      <c r="B41" s="304" t="str">
        <f>+'6.Procurement Annex'!B242</f>
        <v>B.16.2.11.8.d</v>
      </c>
      <c r="C41" s="70" t="str">
        <f>+'6.Procurement Annex'!C242</f>
        <v>Drugs &amp; supplies for PHC level</v>
      </c>
      <c r="D41" s="304" t="str">
        <f>+'6.Procurement Annex'!K242</f>
        <v>Per PHC</v>
      </c>
      <c r="E41" s="42">
        <f>+'6.Procurement Annex'!L242</f>
        <v>25000</v>
      </c>
      <c r="F41" s="35">
        <f>+'6.Procurement Annex'!M242</f>
        <v>0.25</v>
      </c>
      <c r="G41" s="42">
        <f>+'6.Procurement Annex'!N242</f>
        <v>29</v>
      </c>
      <c r="H41" s="35">
        <f>+'6.Procurement Annex'!O242</f>
        <v>7.25</v>
      </c>
      <c r="I41" s="304" t="str">
        <f>+'6.Procurement Annex'!P242</f>
        <v>Continued activity:                                                                                            For purchase of Glucometer Strips, Lancets, etc. Amount proposed is for 29 Health Centres Lakhs for purchase of Glucometer Strips, Lancets, Drugs mentioned in NPCDCS guidelines and any other drugs and consumables to treat diseases under NPCDCS., etc</v>
      </c>
      <c r="J41" s="304"/>
      <c r="K41" s="35"/>
      <c r="L41" s="7"/>
      <c r="M41" s="7"/>
      <c r="N41" s="7"/>
      <c r="O41" s="7"/>
      <c r="P41" s="7"/>
      <c r="Q41" s="7"/>
      <c r="R41" s="7"/>
      <c r="S41" s="7"/>
      <c r="T41" s="7"/>
      <c r="U41" s="7"/>
      <c r="V41" s="7"/>
      <c r="W41" s="7"/>
      <c r="X41" s="7"/>
      <c r="Y41" s="7"/>
      <c r="Z41" s="7"/>
    </row>
    <row r="42" spans="1:26" ht="12.75" customHeight="1">
      <c r="A42" s="304" t="str">
        <f>+'6.Procurement Annex'!A243</f>
        <v>6.2.19.5</v>
      </c>
      <c r="B42" s="304" t="str">
        <f>+'6.Procurement Annex'!B243</f>
        <v>B.16.2.11.8.e</v>
      </c>
      <c r="C42" s="70" t="str">
        <f>+'6.Procurement Annex'!C243</f>
        <v>Drugs &amp; supplies for Sub-Centre level</v>
      </c>
      <c r="D42" s="304" t="str">
        <f>+'6.Procurement Annex'!K243</f>
        <v>Per SC</v>
      </c>
      <c r="E42" s="42">
        <f>+'6.Procurement Annex'!L243</f>
        <v>6000</v>
      </c>
      <c r="F42" s="35">
        <f>+'6.Procurement Annex'!M243</f>
        <v>0.06</v>
      </c>
      <c r="G42" s="42">
        <f>+'6.Procurement Annex'!N243</f>
        <v>222</v>
      </c>
      <c r="H42" s="35">
        <f>+'6.Procurement Annex'!O243</f>
        <v>13.32</v>
      </c>
      <c r="I42" s="304" t="str">
        <f>+'6.Procurement Annex'!P243</f>
        <v>Continued activity.                                                                                              For 222 SC @ Rs.2000 per SC. Drugs mentioned in NPCDCS guidelines and any other drugs and consumables to treat diseases under NPCDCS. The Amount proposed is also proposed for  purchase of Glucometer Strips, Lancets, etc.</v>
      </c>
      <c r="J42" s="304"/>
      <c r="K42" s="35"/>
      <c r="L42" s="7"/>
      <c r="M42" s="7"/>
      <c r="N42" s="7"/>
      <c r="O42" s="7"/>
      <c r="P42" s="7"/>
      <c r="Q42" s="7"/>
      <c r="R42" s="7"/>
      <c r="S42" s="7"/>
      <c r="T42" s="7"/>
      <c r="U42" s="7"/>
      <c r="V42" s="7"/>
      <c r="W42" s="7"/>
      <c r="X42" s="7"/>
      <c r="Y42" s="7"/>
      <c r="Z42" s="7"/>
    </row>
    <row r="43" spans="1:26" ht="12.75" customHeight="1">
      <c r="A43" s="304" t="str">
        <f>+'6.Procurement Annex'!A244</f>
        <v>6.2.19.6</v>
      </c>
      <c r="B43" s="304" t="str">
        <f>+'6.Procurement Annex'!B244</f>
        <v>B18.2</v>
      </c>
      <c r="C43" s="70" t="str">
        <f>+'6.Procurement Annex'!C244</f>
        <v>Drugs &amp; supplies for Universal Screening of NCDs</v>
      </c>
      <c r="D43" s="304" t="str">
        <f>+'6.Procurement Annex'!K244</f>
        <v>Per SC</v>
      </c>
      <c r="E43" s="42">
        <f>+'6.Procurement Annex'!L244</f>
        <v>5000</v>
      </c>
      <c r="F43" s="35">
        <f>+'6.Procurement Annex'!M244</f>
        <v>0.05</v>
      </c>
      <c r="G43" s="42">
        <f>+'6.Procurement Annex'!N244</f>
        <v>222</v>
      </c>
      <c r="H43" s="35">
        <f>+'6.Procurement Annex'!O244</f>
        <v>11.100000000000001</v>
      </c>
      <c r="I43" s="304" t="str">
        <f>+'6.Procurement Annex'!P244</f>
        <v>Amount proposed to procure drugs and consumables for Universal Screening of NCDs for procurement of DM Drugs , Anti Hypertensive drugs and other NCD drugss.</v>
      </c>
      <c r="J43" s="304"/>
      <c r="K43" s="35"/>
      <c r="L43" s="7"/>
      <c r="M43" s="7"/>
      <c r="N43" s="7"/>
      <c r="O43" s="7"/>
      <c r="P43" s="7"/>
      <c r="Q43" s="7"/>
      <c r="R43" s="7"/>
      <c r="S43" s="7"/>
      <c r="T43" s="7"/>
      <c r="U43" s="7"/>
      <c r="V43" s="7"/>
      <c r="W43" s="7"/>
      <c r="X43" s="7"/>
      <c r="Y43" s="7"/>
      <c r="Z43" s="7"/>
    </row>
    <row r="44" spans="1:26" ht="12.75" customHeight="1">
      <c r="A44" s="64">
        <f>'7.Referral Transport Annex'!A6</f>
        <v>7</v>
      </c>
      <c r="B44" s="64"/>
      <c r="C44" s="64" t="str">
        <f>'7.Referral Transport Annex'!C6</f>
        <v>Referral Transport</v>
      </c>
      <c r="D44" s="64"/>
      <c r="E44" s="64"/>
      <c r="F44" s="201"/>
      <c r="G44" s="64"/>
      <c r="H44" s="65">
        <f>H45</f>
        <v>0</v>
      </c>
      <c r="I44" s="64"/>
      <c r="J44" s="64"/>
      <c r="K44" s="65">
        <f>K45</f>
        <v>0</v>
      </c>
      <c r="L44" s="7"/>
      <c r="M44" s="7"/>
      <c r="N44" s="7"/>
      <c r="O44" s="7"/>
      <c r="P44" s="7"/>
      <c r="Q44" s="7"/>
      <c r="R44" s="7"/>
      <c r="S44" s="7"/>
      <c r="T44" s="7"/>
      <c r="U44" s="7"/>
      <c r="V44" s="7"/>
      <c r="W44" s="7"/>
      <c r="X44" s="7"/>
      <c r="Y44" s="7"/>
      <c r="Z44" s="7"/>
    </row>
    <row r="45" spans="1:26" ht="12.75" customHeight="1">
      <c r="A45" s="67">
        <f>+'7.Referral Transport Annex'!A24</f>
        <v>7.6</v>
      </c>
      <c r="B45" s="67"/>
      <c r="C45" s="67" t="str">
        <f>+'7.Referral Transport Annex'!C24</f>
        <v>Transport of referred cases including home based care</v>
      </c>
      <c r="D45" s="67"/>
      <c r="E45" s="67"/>
      <c r="F45" s="202"/>
      <c r="G45" s="67"/>
      <c r="H45" s="68">
        <f>SUM(H46:H47)</f>
        <v>0</v>
      </c>
      <c r="I45" s="67"/>
      <c r="J45" s="67"/>
      <c r="K45" s="68">
        <f>SUM(K46:K47)</f>
        <v>0</v>
      </c>
      <c r="L45" s="7"/>
      <c r="M45" s="7"/>
      <c r="N45" s="7"/>
      <c r="O45" s="7"/>
      <c r="P45" s="7"/>
      <c r="Q45" s="7"/>
      <c r="R45" s="7"/>
      <c r="S45" s="7"/>
      <c r="T45" s="7"/>
      <c r="U45" s="7"/>
      <c r="V45" s="7"/>
      <c r="W45" s="7"/>
      <c r="X45" s="7"/>
      <c r="Y45" s="7"/>
      <c r="Z45" s="7"/>
    </row>
    <row r="46" spans="1:26" ht="12.75" customHeight="1">
      <c r="A46" s="304" t="str">
        <f>+'7.Referral Transport Annex'!A25</f>
        <v>7.6.1</v>
      </c>
      <c r="B46" s="304" t="str">
        <f>+'7.Referral Transport Annex'!B25</f>
        <v>O.2.1.6.6.i</v>
      </c>
      <c r="C46" s="70" t="str">
        <f>+'7.Referral Transport Annex'!C25</f>
        <v>District NCD Clinic</v>
      </c>
      <c r="D46" s="304">
        <f>+'7.Referral Transport Annex'!K25</f>
        <v>0</v>
      </c>
      <c r="E46" s="42">
        <f>+'7.Referral Transport Annex'!L25</f>
        <v>0</v>
      </c>
      <c r="F46" s="35">
        <f>+'7.Referral Transport Annex'!M25</f>
        <v>0</v>
      </c>
      <c r="G46" s="42">
        <f>+'7.Referral Transport Annex'!N25</f>
        <v>0</v>
      </c>
      <c r="H46" s="35">
        <f>+'7.Referral Transport Annex'!O25</f>
        <v>0</v>
      </c>
      <c r="I46" s="304">
        <f>+'7.Referral Transport Annex'!P25</f>
        <v>0</v>
      </c>
      <c r="J46" s="304"/>
      <c r="K46" s="35"/>
      <c r="L46" s="7"/>
      <c r="M46" s="7"/>
      <c r="N46" s="7"/>
      <c r="O46" s="7"/>
      <c r="P46" s="7"/>
      <c r="Q46" s="7"/>
      <c r="R46" s="7"/>
      <c r="S46" s="7"/>
      <c r="T46" s="7"/>
      <c r="U46" s="7"/>
      <c r="V46" s="7"/>
      <c r="W46" s="7"/>
      <c r="X46" s="7"/>
      <c r="Y46" s="7"/>
      <c r="Z46" s="7"/>
    </row>
    <row r="47" spans="1:26" ht="12.75" customHeight="1">
      <c r="A47" s="304" t="str">
        <f>+'7.Referral Transport Annex'!A26</f>
        <v>7.6.2</v>
      </c>
      <c r="B47" s="304" t="str">
        <f>+'7.Referral Transport Annex'!B26</f>
        <v>O.2.1.6.6.ii</v>
      </c>
      <c r="C47" s="70" t="str">
        <f>+'7.Referral Transport Annex'!C26</f>
        <v>CHC NCD Clinic</v>
      </c>
      <c r="D47" s="304">
        <f>+'7.Referral Transport Annex'!K26</f>
        <v>0</v>
      </c>
      <c r="E47" s="42">
        <f>+'7.Referral Transport Annex'!L26</f>
        <v>0</v>
      </c>
      <c r="F47" s="35">
        <f>+'7.Referral Transport Annex'!M26</f>
        <v>0</v>
      </c>
      <c r="G47" s="42">
        <f>+'7.Referral Transport Annex'!N26</f>
        <v>0</v>
      </c>
      <c r="H47" s="35">
        <f>+'7.Referral Transport Annex'!O26</f>
        <v>0</v>
      </c>
      <c r="I47" s="304">
        <f>+'7.Referral Transport Annex'!P26</f>
        <v>0</v>
      </c>
      <c r="J47" s="304"/>
      <c r="K47" s="35"/>
      <c r="L47" s="7"/>
      <c r="M47" s="7"/>
      <c r="N47" s="7"/>
      <c r="O47" s="7"/>
      <c r="P47" s="7"/>
      <c r="Q47" s="7"/>
      <c r="R47" s="7"/>
      <c r="S47" s="7"/>
      <c r="T47" s="7"/>
      <c r="U47" s="7"/>
      <c r="V47" s="7"/>
      <c r="W47" s="7"/>
      <c r="X47" s="7"/>
      <c r="Y47" s="7"/>
      <c r="Z47" s="7"/>
    </row>
    <row r="48" spans="1:26" ht="12.75" customHeight="1">
      <c r="A48" s="64">
        <f>'9.Training Annex'!A6</f>
        <v>9</v>
      </c>
      <c r="B48" s="64"/>
      <c r="C48" s="64" t="str">
        <f>'9.Training Annex'!C6</f>
        <v>Training</v>
      </c>
      <c r="D48" s="64"/>
      <c r="E48" s="64"/>
      <c r="F48" s="201"/>
      <c r="G48" s="64"/>
      <c r="H48" s="65">
        <f t="shared" ref="H48:H49" si="6">H49</f>
        <v>21.200000000000003</v>
      </c>
      <c r="I48" s="64"/>
      <c r="J48" s="64"/>
      <c r="K48" s="65">
        <f t="shared" ref="K48:K49" si="7">K49</f>
        <v>0</v>
      </c>
      <c r="L48" s="7"/>
      <c r="M48" s="7"/>
      <c r="N48" s="7"/>
      <c r="O48" s="7"/>
      <c r="P48" s="7"/>
      <c r="Q48" s="7"/>
      <c r="R48" s="7"/>
      <c r="S48" s="7"/>
      <c r="T48" s="7"/>
      <c r="U48" s="7"/>
      <c r="V48" s="7"/>
      <c r="W48" s="7"/>
      <c r="X48" s="7"/>
      <c r="Y48" s="7"/>
      <c r="Z48" s="7"/>
    </row>
    <row r="49" spans="1:26" ht="12.75" customHeight="1">
      <c r="A49" s="67">
        <f>'9.Training Annex'!A27</f>
        <v>9.5</v>
      </c>
      <c r="B49" s="67"/>
      <c r="C49" s="67" t="str">
        <f>'9.Training Annex'!C27</f>
        <v>Trainings including medical (DNB/CPS)/paramedical/nursing courses</v>
      </c>
      <c r="D49" s="110"/>
      <c r="E49" s="113"/>
      <c r="F49" s="669"/>
      <c r="G49" s="113"/>
      <c r="H49" s="203">
        <f t="shared" si="6"/>
        <v>21.200000000000003</v>
      </c>
      <c r="I49" s="110"/>
      <c r="J49" s="110"/>
      <c r="K49" s="203">
        <f t="shared" si="7"/>
        <v>0</v>
      </c>
      <c r="L49" s="7"/>
      <c r="M49" s="7"/>
      <c r="N49" s="7"/>
      <c r="O49" s="7"/>
      <c r="P49" s="7"/>
      <c r="Q49" s="7"/>
      <c r="R49" s="7"/>
      <c r="S49" s="7"/>
      <c r="T49" s="7"/>
      <c r="U49" s="7"/>
      <c r="V49" s="7"/>
      <c r="W49" s="7"/>
      <c r="X49" s="7"/>
      <c r="Y49" s="7"/>
      <c r="Z49" s="7"/>
    </row>
    <row r="50" spans="1:26" ht="12.75" customHeight="1">
      <c r="A50" s="78" t="str">
        <f>+'9.Training Annex'!A201</f>
        <v>9.5.19</v>
      </c>
      <c r="B50" s="78"/>
      <c r="C50" s="78" t="str">
        <f>+'9.Training Annex'!C201</f>
        <v>Trainings under NPCDCS</v>
      </c>
      <c r="D50" s="78"/>
      <c r="E50" s="78"/>
      <c r="F50" s="650"/>
      <c r="G50" s="78"/>
      <c r="H50" s="79">
        <f>SUM(H51:H54)</f>
        <v>21.200000000000003</v>
      </c>
      <c r="I50" s="78"/>
      <c r="J50" s="78"/>
      <c r="K50" s="79">
        <f>SUM(K51:K54)</f>
        <v>0</v>
      </c>
      <c r="L50" s="7"/>
      <c r="M50" s="7"/>
      <c r="N50" s="7"/>
      <c r="O50" s="7"/>
      <c r="P50" s="7"/>
      <c r="Q50" s="7"/>
      <c r="R50" s="7"/>
      <c r="S50" s="7"/>
      <c r="T50" s="7"/>
      <c r="U50" s="7"/>
      <c r="V50" s="7"/>
      <c r="W50" s="7"/>
      <c r="X50" s="7"/>
      <c r="Y50" s="7"/>
      <c r="Z50" s="7"/>
    </row>
    <row r="51" spans="1:26" ht="12.75" customHeight="1">
      <c r="A51" s="304" t="str">
        <f>+'9.Training Annex'!A202</f>
        <v>9.5.19.1</v>
      </c>
      <c r="B51" s="304" t="str">
        <f>+'9.Training Annex'!B202</f>
        <v>O.2.3.1</v>
      </c>
      <c r="C51" s="70" t="str">
        <f>+'9.Training Annex'!C202</f>
        <v>State NCD  Cell</v>
      </c>
      <c r="D51" s="304" t="str">
        <f>+'9.Training Annex'!K202</f>
        <v>Per Training</v>
      </c>
      <c r="E51" s="35">
        <f>+'9.Training Annex'!L202</f>
        <v>40000</v>
      </c>
      <c r="F51" s="35">
        <f>+'9.Training Annex'!M202</f>
        <v>0.4</v>
      </c>
      <c r="G51" s="35">
        <f>+'9.Training Annex'!N202</f>
        <v>12</v>
      </c>
      <c r="H51" s="35">
        <f>+'9.Training Annex'!O202</f>
        <v>4.8000000000000007</v>
      </c>
      <c r="I51" s="304" t="str">
        <f>+'9.Training Annex'!P202</f>
        <v>Continued activity:                                                                                       Total 12 Trainings to be conducted @ Rs.40000 per Training. Training will be conducted for MO's, RBSK doctors, Staff Nurses, etc such as LEAD trainings, ACLS/ BLS trainings, ToT trainings, Changing Diabetes Barometer (CDB) Trainings, HWC Trainings.</v>
      </c>
      <c r="J51" s="304"/>
      <c r="K51" s="35"/>
      <c r="L51" s="7"/>
      <c r="M51" s="7"/>
      <c r="N51" s="7"/>
      <c r="O51" s="7"/>
      <c r="P51" s="7"/>
      <c r="Q51" s="7"/>
      <c r="R51" s="7"/>
      <c r="S51" s="7"/>
      <c r="T51" s="7"/>
      <c r="U51" s="7"/>
      <c r="V51" s="7"/>
      <c r="W51" s="7"/>
      <c r="X51" s="7"/>
      <c r="Y51" s="7"/>
      <c r="Z51" s="7"/>
    </row>
    <row r="52" spans="1:26" ht="12.75" customHeight="1">
      <c r="A52" s="304" t="str">
        <f>+'9.Training Annex'!A203</f>
        <v>9.5.19.2</v>
      </c>
      <c r="B52" s="304" t="str">
        <f>+'9.Training Annex'!B203</f>
        <v>O.2.3.2</v>
      </c>
      <c r="C52" s="70" t="str">
        <f>+'9.Training Annex'!C203</f>
        <v>District  NCD Cell</v>
      </c>
      <c r="D52" s="304" t="str">
        <f>+'9.Training Annex'!K203</f>
        <v>Per Training</v>
      </c>
      <c r="E52" s="35">
        <f>+'9.Training Annex'!L203</f>
        <v>40000</v>
      </c>
      <c r="F52" s="35">
        <f>+'9.Training Annex'!M203</f>
        <v>0.4</v>
      </c>
      <c r="G52" s="35">
        <f>+'9.Training Annex'!N203</f>
        <v>25</v>
      </c>
      <c r="H52" s="35">
        <f>+'9.Training Annex'!O203</f>
        <v>10</v>
      </c>
      <c r="I52" s="304" t="str">
        <f>+'9.Training Annex'!P203</f>
        <v>Continued activity:                                                                                                                                            Total 25 Trainings to be conducted @ Rs.40000 per Training. Training will be conducted for MO's, RBSK doctors, Staff Nurses, etc such as LEAD trainings, ACLS/ BLS trainings, ToT trainings, Changing Diabetes Barometer (CDB) Trainings, HWC Trainings.</v>
      </c>
      <c r="J52" s="304"/>
      <c r="K52" s="35"/>
      <c r="L52" s="7"/>
      <c r="M52" s="7"/>
      <c r="N52" s="7"/>
      <c r="O52" s="7"/>
      <c r="P52" s="7"/>
      <c r="Q52" s="7"/>
      <c r="R52" s="7"/>
      <c r="S52" s="7"/>
      <c r="T52" s="7"/>
      <c r="U52" s="7"/>
      <c r="V52" s="7"/>
      <c r="W52" s="7"/>
      <c r="X52" s="7"/>
      <c r="Y52" s="7"/>
      <c r="Z52" s="7"/>
    </row>
    <row r="53" spans="1:26" ht="12.75" customHeight="1">
      <c r="A53" s="304" t="str">
        <f>+'9.Training Annex'!A204</f>
        <v>9.5.19.3</v>
      </c>
      <c r="B53" s="304"/>
      <c r="C53" s="70" t="str">
        <f>+'9.Training Annex'!C204</f>
        <v>Training for Universal Screening for NCDs</v>
      </c>
      <c r="D53" s="304" t="str">
        <f>+'9.Training Annex'!K204</f>
        <v>Per Training</v>
      </c>
      <c r="E53" s="35">
        <f>+'9.Training Annex'!L204</f>
        <v>40000</v>
      </c>
      <c r="F53" s="35">
        <f>+'9.Training Annex'!M204</f>
        <v>0.4</v>
      </c>
      <c r="G53" s="35">
        <f>+'9.Training Annex'!N204</f>
        <v>12</v>
      </c>
      <c r="H53" s="35">
        <f>+'9.Training Annex'!O204</f>
        <v>4.8000000000000007</v>
      </c>
      <c r="I53" s="304" t="str">
        <f>+'9.Training Annex'!P204</f>
        <v>Training for NCD Screening. A Batch of 40 Medical Officrea and 30 PHN/ LHV will be trained per training at Rs. 40000 per training. Amount proposed is for 12 trainings per year at Rs.40000 per training = Rs4.80 Lakhs).</v>
      </c>
      <c r="J53" s="304"/>
      <c r="K53" s="35"/>
      <c r="L53" s="7"/>
      <c r="M53" s="7"/>
      <c r="N53" s="7"/>
      <c r="O53" s="7"/>
      <c r="P53" s="7"/>
      <c r="Q53" s="7"/>
      <c r="R53" s="7"/>
      <c r="S53" s="7"/>
      <c r="T53" s="7"/>
      <c r="U53" s="7"/>
      <c r="V53" s="7"/>
      <c r="W53" s="7"/>
      <c r="X53" s="7"/>
      <c r="Y53" s="7"/>
      <c r="Z53" s="7"/>
    </row>
    <row r="54" spans="1:26" ht="12.75" customHeight="1">
      <c r="A54" s="304" t="str">
        <f>+'9.Training Annex'!A205</f>
        <v>9.5.19.4</v>
      </c>
      <c r="B54" s="304"/>
      <c r="C54" s="70" t="str">
        <f>+'9.Training Annex'!C205</f>
        <v>Any other (please specify)</v>
      </c>
      <c r="D54" s="304" t="str">
        <f>+'9.Training Annex'!K205</f>
        <v>Per Training</v>
      </c>
      <c r="E54" s="35">
        <f>+'9.Training Annex'!L205</f>
        <v>40000</v>
      </c>
      <c r="F54" s="35">
        <f>+'9.Training Annex'!M205</f>
        <v>0.4</v>
      </c>
      <c r="G54" s="35">
        <f>+'9.Training Annex'!N205</f>
        <v>4</v>
      </c>
      <c r="H54" s="35">
        <f>+'9.Training Annex'!O205</f>
        <v>1.6</v>
      </c>
      <c r="I54" s="304" t="str">
        <f>+'9.Training Annex'!P205</f>
        <v>The Amount is also propsed for Outstation trainings, Workshopss, Review meetings, etc.</v>
      </c>
      <c r="J54" s="304"/>
      <c r="K54" s="35"/>
      <c r="L54" s="7"/>
      <c r="M54" s="7"/>
      <c r="N54" s="7"/>
      <c r="O54" s="7"/>
      <c r="P54" s="7"/>
      <c r="Q54" s="7"/>
      <c r="R54" s="7"/>
      <c r="S54" s="7"/>
      <c r="T54" s="7"/>
      <c r="U54" s="7"/>
      <c r="V54" s="7"/>
      <c r="W54" s="7"/>
      <c r="X54" s="7"/>
      <c r="Y54" s="7"/>
      <c r="Z54" s="7"/>
    </row>
    <row r="55" spans="1:26" ht="12.75" customHeight="1">
      <c r="A55" s="64">
        <f>'10.Review Research &amp; Surveillen'!A6</f>
        <v>10</v>
      </c>
      <c r="B55" s="64"/>
      <c r="C55" s="64" t="str">
        <f>'10.Review Research &amp; Surveillen'!C6</f>
        <v>Reviews, Research, Surveys and Surveillance</v>
      </c>
      <c r="D55" s="64"/>
      <c r="E55" s="108"/>
      <c r="F55" s="757"/>
      <c r="G55" s="108"/>
      <c r="H55" s="65">
        <f>H56+H59</f>
        <v>0</v>
      </c>
      <c r="I55" s="64"/>
      <c r="J55" s="64"/>
      <c r="K55" s="65">
        <f>K56+K59</f>
        <v>0</v>
      </c>
      <c r="L55" s="7"/>
      <c r="M55" s="7"/>
      <c r="N55" s="7"/>
      <c r="O55" s="7"/>
      <c r="P55" s="7"/>
      <c r="Q55" s="7"/>
      <c r="R55" s="7"/>
      <c r="S55" s="7"/>
      <c r="T55" s="7"/>
      <c r="U55" s="7"/>
      <c r="V55" s="7"/>
      <c r="W55" s="7"/>
      <c r="X55" s="7"/>
      <c r="Y55" s="7"/>
      <c r="Z55" s="7"/>
    </row>
    <row r="56" spans="1:26" ht="12.75" customHeight="1">
      <c r="A56" s="67">
        <f>'10.Review Research &amp; Surveillen'!A11</f>
        <v>10.199999999999999</v>
      </c>
      <c r="B56" s="67"/>
      <c r="C56" s="67" t="str">
        <f>'10.Review Research &amp; Surveillen'!C11</f>
        <v>Research &amp; Surveys</v>
      </c>
      <c r="D56" s="67"/>
      <c r="E56" s="115"/>
      <c r="F56" s="203"/>
      <c r="G56" s="115"/>
      <c r="H56" s="203">
        <f>SUM(H57:H58)</f>
        <v>0</v>
      </c>
      <c r="I56" s="67"/>
      <c r="J56" s="67"/>
      <c r="K56" s="203">
        <f>SUM(K57:K58)</f>
        <v>0</v>
      </c>
      <c r="L56" s="7"/>
      <c r="M56" s="7"/>
      <c r="N56" s="7"/>
      <c r="O56" s="7"/>
      <c r="P56" s="7"/>
      <c r="Q56" s="7"/>
      <c r="R56" s="7"/>
      <c r="S56" s="7"/>
      <c r="T56" s="7"/>
      <c r="U56" s="7"/>
      <c r="V56" s="7"/>
      <c r="W56" s="7"/>
      <c r="X56" s="7"/>
      <c r="Y56" s="7"/>
      <c r="Z56" s="7"/>
    </row>
    <row r="57" spans="1:26" ht="12.75" customHeight="1">
      <c r="A57" s="501" t="str">
        <f>+'10.Review Research &amp; Surveillen'!A28</f>
        <v>10.2.12</v>
      </c>
      <c r="B57" s="501" t="str">
        <f>+'10.Review Research &amp; Surveillen'!B28</f>
        <v>O.2.7.1</v>
      </c>
      <c r="C57" s="130" t="str">
        <f>+'10.Review Research &amp; Surveillen'!C28</f>
        <v>Research at State NCD Cell</v>
      </c>
      <c r="D57" s="747">
        <f>+'10.Review Research &amp; Surveillen'!K28</f>
        <v>0</v>
      </c>
      <c r="E57" s="716">
        <f>+'10.Review Research &amp; Surveillen'!L28</f>
        <v>0</v>
      </c>
      <c r="F57" s="35">
        <f>+'10.Review Research &amp; Surveillen'!M28</f>
        <v>0</v>
      </c>
      <c r="G57" s="716">
        <f>+'10.Review Research &amp; Surveillen'!N28</f>
        <v>0</v>
      </c>
      <c r="H57" s="35">
        <f>+'10.Review Research &amp; Surveillen'!O28</f>
        <v>0</v>
      </c>
      <c r="I57" s="747">
        <f>+'10.Review Research &amp; Surveillen'!P28</f>
        <v>0</v>
      </c>
      <c r="J57" s="747"/>
      <c r="K57" s="35"/>
      <c r="L57" s="7"/>
      <c r="M57" s="7"/>
      <c r="N57" s="7"/>
      <c r="O57" s="7"/>
      <c r="P57" s="7"/>
      <c r="Q57" s="7"/>
      <c r="R57" s="7"/>
      <c r="S57" s="7"/>
      <c r="T57" s="7"/>
      <c r="U57" s="7"/>
      <c r="V57" s="7"/>
      <c r="W57" s="7"/>
      <c r="X57" s="7"/>
      <c r="Y57" s="7"/>
      <c r="Z57" s="7"/>
    </row>
    <row r="58" spans="1:26" ht="12.75" customHeight="1">
      <c r="A58" s="501" t="str">
        <f>+'10.Review Research &amp; Surveillen'!A29</f>
        <v>10.2.13</v>
      </c>
      <c r="B58" s="501" t="str">
        <f>+'10.Review Research &amp; Surveillen'!B29</f>
        <v>O.2.7.2</v>
      </c>
      <c r="C58" s="130" t="str">
        <f>+'10.Review Research &amp; Surveillen'!C29</f>
        <v>Research at Institutes</v>
      </c>
      <c r="D58" s="747">
        <f>+'10.Review Research &amp; Surveillen'!K29</f>
        <v>0</v>
      </c>
      <c r="E58" s="716">
        <f>+'10.Review Research &amp; Surveillen'!L29</f>
        <v>0</v>
      </c>
      <c r="F58" s="35">
        <f>+'10.Review Research &amp; Surveillen'!M29</f>
        <v>0</v>
      </c>
      <c r="G58" s="716">
        <f>+'10.Review Research &amp; Surveillen'!N29</f>
        <v>0</v>
      </c>
      <c r="H58" s="35">
        <f>+'10.Review Research &amp; Surveillen'!O29</f>
        <v>0</v>
      </c>
      <c r="I58" s="747">
        <f>+'10.Review Research &amp; Surveillen'!P29</f>
        <v>0</v>
      </c>
      <c r="J58" s="747"/>
      <c r="K58" s="35"/>
      <c r="L58" s="7"/>
      <c r="M58" s="7"/>
      <c r="N58" s="7"/>
      <c r="O58" s="7"/>
      <c r="P58" s="7"/>
      <c r="Q58" s="7"/>
      <c r="R58" s="7"/>
      <c r="S58" s="7"/>
      <c r="T58" s="7"/>
      <c r="U58" s="7"/>
      <c r="V58" s="7"/>
      <c r="W58" s="7"/>
      <c r="X58" s="7"/>
      <c r="Y58" s="7"/>
      <c r="Z58" s="7"/>
    </row>
    <row r="59" spans="1:26" ht="12.75" customHeight="1">
      <c r="A59" s="67">
        <f>'10.Review Research &amp; Surveillen'!A33</f>
        <v>10.3</v>
      </c>
      <c r="B59" s="67"/>
      <c r="C59" s="67" t="str">
        <f>'10.Review Research &amp; Surveillen'!C33</f>
        <v>Surveillance</v>
      </c>
      <c r="D59" s="67"/>
      <c r="E59" s="115"/>
      <c r="F59" s="203"/>
      <c r="G59" s="115"/>
      <c r="H59" s="203">
        <f>H60</f>
        <v>0</v>
      </c>
      <c r="I59" s="67"/>
      <c r="J59" s="67"/>
      <c r="K59" s="203">
        <f>K60</f>
        <v>0</v>
      </c>
      <c r="L59" s="7"/>
      <c r="M59" s="7"/>
      <c r="N59" s="7"/>
      <c r="O59" s="7"/>
      <c r="P59" s="7"/>
      <c r="Q59" s="7"/>
      <c r="R59" s="7"/>
      <c r="S59" s="7"/>
      <c r="T59" s="7"/>
      <c r="U59" s="7"/>
      <c r="V59" s="7"/>
      <c r="W59" s="7"/>
      <c r="X59" s="7"/>
      <c r="Y59" s="7"/>
      <c r="Z59" s="7"/>
    </row>
    <row r="60" spans="1:26" ht="12.75" customHeight="1">
      <c r="A60" s="78" t="str">
        <f>+'10.Review Research &amp; Surveillen'!A41</f>
        <v>10.3.2</v>
      </c>
      <c r="B60" s="78"/>
      <c r="C60" s="78" t="str">
        <f>+'10.Review Research &amp; Surveillen'!C41</f>
        <v>Surveillance under NPCDCS</v>
      </c>
      <c r="D60" s="78"/>
      <c r="E60" s="543"/>
      <c r="F60" s="79"/>
      <c r="G60" s="543"/>
      <c r="H60" s="79">
        <f>SUM(H61:H63)</f>
        <v>0</v>
      </c>
      <c r="I60" s="78"/>
      <c r="J60" s="78"/>
      <c r="K60" s="79">
        <f>SUM(K61:K63)</f>
        <v>0</v>
      </c>
      <c r="L60" s="7"/>
      <c r="M60" s="7"/>
      <c r="N60" s="7"/>
      <c r="O60" s="7"/>
      <c r="P60" s="7"/>
      <c r="Q60" s="7"/>
      <c r="R60" s="7"/>
      <c r="S60" s="7"/>
      <c r="T60" s="7"/>
      <c r="U60" s="7"/>
      <c r="V60" s="7"/>
      <c r="W60" s="7"/>
      <c r="X60" s="7"/>
      <c r="Y60" s="7"/>
      <c r="Z60" s="7"/>
    </row>
    <row r="61" spans="1:26" ht="12.75" customHeight="1">
      <c r="A61" s="304" t="str">
        <f>+'10.Review Research &amp; Surveillen'!A42</f>
        <v>10.3.2.1</v>
      </c>
      <c r="B61" s="304" t="str">
        <f>+'10.Review Research &amp; Surveillen'!B42</f>
        <v>O.2.7.1</v>
      </c>
      <c r="C61" s="70" t="str">
        <f>+'10.Review Research &amp; Surveillen'!C42</f>
        <v>At State NCD Cell</v>
      </c>
      <c r="D61" s="304">
        <f>+'10.Review Research &amp; Surveillen'!K42</f>
        <v>0</v>
      </c>
      <c r="E61" s="42">
        <f>+'10.Review Research &amp; Surveillen'!L42</f>
        <v>0</v>
      </c>
      <c r="F61" s="35">
        <f>+'10.Review Research &amp; Surveillen'!M42</f>
        <v>0</v>
      </c>
      <c r="G61" s="42">
        <f>+'10.Review Research &amp; Surveillen'!N42</f>
        <v>0</v>
      </c>
      <c r="H61" s="35">
        <f>+'10.Review Research &amp; Surveillen'!O42</f>
        <v>0</v>
      </c>
      <c r="I61" s="304">
        <f>+'10.Review Research &amp; Surveillen'!P42</f>
        <v>0</v>
      </c>
      <c r="J61" s="304"/>
      <c r="K61" s="35"/>
      <c r="L61" s="7"/>
      <c r="M61" s="7"/>
      <c r="N61" s="7"/>
      <c r="O61" s="7"/>
      <c r="P61" s="7"/>
      <c r="Q61" s="7"/>
      <c r="R61" s="7"/>
      <c r="S61" s="7"/>
      <c r="T61" s="7"/>
      <c r="U61" s="7"/>
      <c r="V61" s="7"/>
      <c r="W61" s="7"/>
      <c r="X61" s="7"/>
      <c r="Y61" s="7"/>
      <c r="Z61" s="7"/>
    </row>
    <row r="62" spans="1:26" ht="12.75" customHeight="1">
      <c r="A62" s="304" t="str">
        <f>+'10.Review Research &amp; Surveillen'!A43</f>
        <v>10.3.2.2</v>
      </c>
      <c r="B62" s="304" t="str">
        <f>+'10.Review Research &amp; Surveillen'!B43</f>
        <v>O.2.7.2</v>
      </c>
      <c r="C62" s="70" t="str">
        <f>+'10.Review Research &amp; Surveillen'!C43</f>
        <v>At Institutes</v>
      </c>
      <c r="D62" s="304">
        <f>+'10.Review Research &amp; Surveillen'!K43</f>
        <v>0</v>
      </c>
      <c r="E62" s="42">
        <f>+'10.Review Research &amp; Surveillen'!L43</f>
        <v>0</v>
      </c>
      <c r="F62" s="35">
        <f>+'10.Review Research &amp; Surveillen'!M43</f>
        <v>0</v>
      </c>
      <c r="G62" s="42">
        <f>+'10.Review Research &amp; Surveillen'!N43</f>
        <v>0</v>
      </c>
      <c r="H62" s="35">
        <f>+'10.Review Research &amp; Surveillen'!O43</f>
        <v>0</v>
      </c>
      <c r="I62" s="304">
        <f>+'10.Review Research &amp; Surveillen'!P43</f>
        <v>0</v>
      </c>
      <c r="J62" s="304"/>
      <c r="K62" s="35"/>
      <c r="L62" s="7"/>
      <c r="M62" s="7"/>
      <c r="N62" s="7"/>
      <c r="O62" s="7"/>
      <c r="P62" s="7"/>
      <c r="Q62" s="7"/>
      <c r="R62" s="7"/>
      <c r="S62" s="7"/>
      <c r="T62" s="7"/>
      <c r="U62" s="7"/>
      <c r="V62" s="7"/>
      <c r="W62" s="7"/>
      <c r="X62" s="7"/>
      <c r="Y62" s="7"/>
      <c r="Z62" s="7"/>
    </row>
    <row r="63" spans="1:26" ht="12.75" customHeight="1">
      <c r="A63" s="304" t="str">
        <f>+'10.Review Research &amp; Surveillen'!A44</f>
        <v>10.3.2.3</v>
      </c>
      <c r="B63" s="304"/>
      <c r="C63" s="70" t="str">
        <f>+'10.Review Research &amp; Surveillen'!C44</f>
        <v>Any other (please specify)</v>
      </c>
      <c r="D63" s="304">
        <f>+'10.Review Research &amp; Surveillen'!K44</f>
        <v>0</v>
      </c>
      <c r="E63" s="42">
        <f>+'10.Review Research &amp; Surveillen'!L44</f>
        <v>0</v>
      </c>
      <c r="F63" s="35">
        <f>+'10.Review Research &amp; Surveillen'!M44</f>
        <v>0</v>
      </c>
      <c r="G63" s="42">
        <f>+'10.Review Research &amp; Surveillen'!N44</f>
        <v>0</v>
      </c>
      <c r="H63" s="35">
        <f>+'10.Review Research &amp; Surveillen'!O44</f>
        <v>0</v>
      </c>
      <c r="I63" s="304">
        <f>+'10.Review Research &amp; Surveillen'!P44</f>
        <v>0</v>
      </c>
      <c r="J63" s="304"/>
      <c r="K63" s="35"/>
      <c r="L63" s="7"/>
      <c r="M63" s="7"/>
      <c r="N63" s="7"/>
      <c r="O63" s="7"/>
      <c r="P63" s="7"/>
      <c r="Q63" s="7"/>
      <c r="R63" s="7"/>
      <c r="S63" s="7"/>
      <c r="T63" s="7"/>
      <c r="U63" s="7"/>
      <c r="V63" s="7"/>
      <c r="W63" s="7"/>
      <c r="X63" s="7"/>
      <c r="Y63" s="7"/>
      <c r="Z63" s="7"/>
    </row>
    <row r="64" spans="1:26" ht="12.75" customHeight="1">
      <c r="A64" s="64">
        <f>'11.IEC-BCC Annex'!A6</f>
        <v>11</v>
      </c>
      <c r="B64" s="64"/>
      <c r="C64" s="64" t="str">
        <f>'11.IEC-BCC Annex'!C6</f>
        <v>IEC/BCC</v>
      </c>
      <c r="D64" s="64"/>
      <c r="E64" s="64"/>
      <c r="F64" s="201"/>
      <c r="G64" s="64"/>
      <c r="H64" s="65">
        <f>H65</f>
        <v>14.8</v>
      </c>
      <c r="I64" s="64"/>
      <c r="J64" s="64"/>
      <c r="K64" s="65">
        <f>K65</f>
        <v>0</v>
      </c>
      <c r="L64" s="7"/>
      <c r="M64" s="7"/>
      <c r="N64" s="7"/>
      <c r="O64" s="7"/>
      <c r="P64" s="7"/>
      <c r="Q64" s="7"/>
      <c r="R64" s="7"/>
      <c r="S64" s="7"/>
      <c r="T64" s="7"/>
      <c r="U64" s="7"/>
      <c r="V64" s="7"/>
      <c r="W64" s="7"/>
      <c r="X64" s="7"/>
      <c r="Y64" s="7"/>
      <c r="Z64" s="7"/>
    </row>
    <row r="65" spans="1:26" ht="12.75" customHeight="1">
      <c r="A65" s="67">
        <f>+'11.IEC-BCC Annex'!A81</f>
        <v>11.22</v>
      </c>
      <c r="B65" s="67"/>
      <c r="C65" s="67" t="str">
        <f>+'11.IEC-BCC Annex'!C81</f>
        <v>IEC/BCC activities under NPCDCS</v>
      </c>
      <c r="D65" s="67"/>
      <c r="E65" s="115"/>
      <c r="F65" s="203"/>
      <c r="G65" s="115"/>
      <c r="H65" s="203">
        <f>SUM(H66:H69)</f>
        <v>14.8</v>
      </c>
      <c r="I65" s="67"/>
      <c r="J65" s="67"/>
      <c r="K65" s="203">
        <f>SUM(K66:K69)</f>
        <v>0</v>
      </c>
      <c r="L65" s="7"/>
      <c r="M65" s="7"/>
      <c r="N65" s="7"/>
      <c r="O65" s="7"/>
      <c r="P65" s="7"/>
      <c r="Q65" s="7"/>
      <c r="R65" s="7"/>
      <c r="S65" s="7"/>
      <c r="T65" s="7"/>
      <c r="U65" s="7"/>
      <c r="V65" s="7"/>
      <c r="W65" s="7"/>
      <c r="X65" s="7"/>
      <c r="Y65" s="7"/>
      <c r="Z65" s="7"/>
    </row>
    <row r="66" spans="1:26" ht="12.75" customHeight="1">
      <c r="A66" s="304" t="str">
        <f>+'11.IEC-BCC Annex'!A82</f>
        <v>11.22.1</v>
      </c>
      <c r="B66" s="304" t="str">
        <f>+'11.IEC-BCC Annex'!B82</f>
        <v>O.2.3.1</v>
      </c>
      <c r="C66" s="70" t="str">
        <f>+'11.IEC-BCC Annex'!C82</f>
        <v>IEC/BCC for State NCD  Cell</v>
      </c>
      <c r="D66" s="304" t="str">
        <f>+'11.IEC-BCC Annex'!K82</f>
        <v>Per annum</v>
      </c>
      <c r="E66" s="42">
        <f>+'11.IEC-BCC Annex'!L82</f>
        <v>480000</v>
      </c>
      <c r="F66" s="35">
        <f>+'11.IEC-BCC Annex'!M82</f>
        <v>4.8</v>
      </c>
      <c r="G66" s="42">
        <f>+'11.IEC-BCC Annex'!N82</f>
        <v>1</v>
      </c>
      <c r="H66" s="35">
        <f>+'11.IEC-BCC Annex'!O82</f>
        <v>4.8</v>
      </c>
      <c r="I66" s="304" t="str">
        <f>'11.IEC-BCC Annex'!P82</f>
        <v>• Pamphlets, Mass Media, Social Mobilization through NGO’s, Community Leaders, etc, Flip Chart to ground level workers for Health education, etc.  printing of Materials for IEC eg. Cancer posters, Posters on balance diet, health alerts, etc to be given to all 23 PHC, 4CHC and 4 UHC, Schools, Govt. Offices, Public areas, etc. Rates will be as per the Govt rates at Dept. of Printing. Quantity is 50000 pamplets, 3 Mass media presentations, 1000 flip charts to sub centres, 1000 posters and 350000 family folders.• Printing of Family Folder Individual Health Cards and Community Based Assessment Checklist (CBAC) forms for NCD Screening.</v>
      </c>
      <c r="J66" s="304"/>
      <c r="K66" s="35"/>
      <c r="L66" s="7"/>
      <c r="M66" s="7"/>
      <c r="N66" s="7"/>
      <c r="O66" s="7"/>
      <c r="P66" s="7"/>
      <c r="Q66" s="7"/>
      <c r="R66" s="7"/>
      <c r="S66" s="7"/>
      <c r="T66" s="7"/>
      <c r="U66" s="7"/>
      <c r="V66" s="7"/>
      <c r="W66" s="7"/>
      <c r="X66" s="7"/>
      <c r="Y66" s="7"/>
      <c r="Z66" s="7"/>
    </row>
    <row r="67" spans="1:26" ht="12.75" customHeight="1">
      <c r="A67" s="304" t="str">
        <f>+'11.IEC-BCC Annex'!A83</f>
        <v>11.22.2</v>
      </c>
      <c r="B67" s="304" t="str">
        <f>+'11.IEC-BCC Annex'!B83</f>
        <v>O.2.3.2</v>
      </c>
      <c r="C67" s="70" t="str">
        <f>+'11.IEC-BCC Annex'!C83</f>
        <v>IEC/BCC for District  NCD Cell</v>
      </c>
      <c r="D67" s="304" t="str">
        <f>+'11.IEC-BCC Annex'!K83</f>
        <v>Per annum</v>
      </c>
      <c r="E67" s="42">
        <f>+'11.IEC-BCC Annex'!L83</f>
        <v>600000</v>
      </c>
      <c r="F67" s="35">
        <f>+'11.IEC-BCC Annex'!M83</f>
        <v>6</v>
      </c>
      <c r="G67" s="42">
        <f>+'11.IEC-BCC Annex'!N83</f>
        <v>1</v>
      </c>
      <c r="H67" s="35">
        <f>+'11.IEC-BCC Annex'!O83</f>
        <v>6</v>
      </c>
      <c r="I67" s="304" t="str">
        <f>'11.IEC-BCC Annex'!P83</f>
        <v>(1) Monthly articles in the newspaper about various NCDs and initiatives by Govt.of Goa under NPCDCS. IEC/ BCC on lifestyle management for NCDs in schools, colleges, workplaces, celebration of World Diabetes Day activities across the state. • Pamphlets, Mass Media, Social Mobilization through NGO’s, Community Leaders, etc, Flip Chart to ground level workers for Health education, etc.  printing of Materials for IEC eg. Cancer posters, Posters on balance diet, health alerts, etc to be given to both the Districts, Schools, Govt. Offices, Public areas, etc. Rates will be as per the Govt rates at Dept. of Printing. Quantity is 50000 pamplets, 3 Mass media presentations, 1000 posters and 350000 family folders.• Printing of Family Folder Individual Health Cards and Community Based Assessment Checklist (CBAC) forms for NCD Screening.
(2) Monthly Health Bulletin by NCDC,Monthly articles in the newspaper about various NCDs and initiatives by Govt.of Goa under NPCDCS,IEC/ BCC on lifestyle management for NCDs in schools, colleges, workplaces, celebration of World Diabetes Day activities across the state.IEC under STEMI.</v>
      </c>
      <c r="J67" s="304"/>
      <c r="K67" s="35"/>
      <c r="L67" s="7"/>
      <c r="M67" s="7"/>
      <c r="N67" s="7"/>
      <c r="O67" s="7"/>
      <c r="P67" s="7"/>
      <c r="Q67" s="7"/>
      <c r="R67" s="7"/>
      <c r="S67" s="7"/>
      <c r="T67" s="7"/>
      <c r="U67" s="7"/>
      <c r="V67" s="7"/>
      <c r="W67" s="7"/>
      <c r="X67" s="7"/>
      <c r="Y67" s="7"/>
      <c r="Z67" s="7"/>
    </row>
    <row r="68" spans="1:26" ht="12.75" customHeight="1">
      <c r="A68" s="304" t="str">
        <f>+'11.IEC-BCC Annex'!A84</f>
        <v>11.22.3</v>
      </c>
      <c r="B68" s="304"/>
      <c r="C68" s="70" t="str">
        <f>+'11.IEC-BCC Annex'!C84</f>
        <v>IEC/BCC activities for Universal Screening of NCDs</v>
      </c>
      <c r="D68" s="304" t="str">
        <f>+'11.IEC-BCC Annex'!K84</f>
        <v>Per annum</v>
      </c>
      <c r="E68" s="42">
        <f>+'11.IEC-BCC Annex'!L84</f>
        <v>200000</v>
      </c>
      <c r="F68" s="35">
        <f>+'11.IEC-BCC Annex'!M84</f>
        <v>2</v>
      </c>
      <c r="G68" s="42">
        <f>+'11.IEC-BCC Annex'!N84</f>
        <v>2</v>
      </c>
      <c r="H68" s="35">
        <f>+'11.IEC-BCC Annex'!O84</f>
        <v>4</v>
      </c>
      <c r="I68" s="304" t="str">
        <f>'11.IEC-BCC Annex'!P84</f>
        <v xml:space="preserve">
Budget proposed to carry out awareness generation activities such as Talks on provention of Cancers and other cardio vascular diseases, Observation of National Cancer Awareness Day, World Diabetes day, etc. 
</v>
      </c>
      <c r="J68" s="304"/>
      <c r="K68" s="35"/>
      <c r="L68" s="7"/>
      <c r="M68" s="7"/>
      <c r="N68" s="7"/>
      <c r="O68" s="7"/>
      <c r="P68" s="7"/>
      <c r="Q68" s="7"/>
      <c r="R68" s="7"/>
      <c r="S68" s="7"/>
      <c r="T68" s="7"/>
      <c r="U68" s="7"/>
      <c r="V68" s="7"/>
      <c r="W68" s="7"/>
      <c r="X68" s="7"/>
      <c r="Y68" s="7"/>
      <c r="Z68" s="7"/>
    </row>
    <row r="69" spans="1:26" ht="12.75" customHeight="1">
      <c r="A69" s="304" t="str">
        <f>+'11.IEC-BCC Annex'!A85</f>
        <v>11.22.4</v>
      </c>
      <c r="B69" s="304"/>
      <c r="C69" s="70" t="str">
        <f>+'11.IEC-BCC Annex'!C85</f>
        <v>Any other IEC/BCC activities (please specify)</v>
      </c>
      <c r="D69" s="304">
        <f>+'11.IEC-BCC Annex'!K85</f>
        <v>0</v>
      </c>
      <c r="E69" s="42">
        <f>+'11.IEC-BCC Annex'!L85</f>
        <v>0</v>
      </c>
      <c r="F69" s="35">
        <f>+'11.IEC-BCC Annex'!M85</f>
        <v>0</v>
      </c>
      <c r="G69" s="42">
        <f>+'11.IEC-BCC Annex'!N85</f>
        <v>0</v>
      </c>
      <c r="H69" s="35">
        <f>+'11.IEC-BCC Annex'!O85</f>
        <v>0</v>
      </c>
      <c r="I69" s="304">
        <f>'11.IEC-BCC Annex'!P85</f>
        <v>0</v>
      </c>
      <c r="J69" s="304"/>
      <c r="K69" s="35"/>
      <c r="L69" s="7"/>
      <c r="M69" s="7"/>
      <c r="N69" s="7"/>
      <c r="O69" s="7"/>
      <c r="P69" s="7"/>
      <c r="Q69" s="7"/>
      <c r="R69" s="7"/>
      <c r="S69" s="7"/>
      <c r="T69" s="7"/>
      <c r="U69" s="7"/>
      <c r="V69" s="7"/>
      <c r="W69" s="7"/>
      <c r="X69" s="7"/>
      <c r="Y69" s="7"/>
      <c r="Z69" s="7"/>
    </row>
    <row r="70" spans="1:26" ht="12.75" customHeight="1">
      <c r="A70" s="64">
        <f>'12.Printing Annex'!A6</f>
        <v>12</v>
      </c>
      <c r="B70" s="64"/>
      <c r="C70" s="64" t="str">
        <f>'12.Printing Annex'!C6</f>
        <v>Printing</v>
      </c>
      <c r="D70" s="64"/>
      <c r="E70" s="64"/>
      <c r="F70" s="201"/>
      <c r="G70" s="64"/>
      <c r="H70" s="65">
        <f>H71</f>
        <v>10.783009999999999</v>
      </c>
      <c r="I70" s="64"/>
      <c r="J70" s="64"/>
      <c r="K70" s="65">
        <f>K71</f>
        <v>0</v>
      </c>
      <c r="L70" s="7"/>
      <c r="M70" s="7"/>
      <c r="N70" s="7"/>
      <c r="O70" s="7"/>
      <c r="P70" s="7"/>
      <c r="Q70" s="7"/>
      <c r="R70" s="7"/>
      <c r="S70" s="7"/>
      <c r="T70" s="7"/>
      <c r="U70" s="7"/>
      <c r="V70" s="7"/>
      <c r="W70" s="7"/>
      <c r="X70" s="7"/>
      <c r="Y70" s="7"/>
      <c r="Z70" s="7"/>
    </row>
    <row r="71" spans="1:26" ht="12.75" customHeight="1">
      <c r="A71" s="67">
        <f>+'12.Printing Annex'!A80</f>
        <v>12.15</v>
      </c>
      <c r="B71" s="67"/>
      <c r="C71" s="67" t="str">
        <f>+'12.Printing Annex'!C80</f>
        <v>Printing activities under NPCDCS</v>
      </c>
      <c r="D71" s="67"/>
      <c r="E71" s="67"/>
      <c r="F71" s="202"/>
      <c r="G71" s="67"/>
      <c r="H71" s="68">
        <f>SUM(H72:H75)</f>
        <v>10.783009999999999</v>
      </c>
      <c r="I71" s="67"/>
      <c r="J71" s="67"/>
      <c r="K71" s="68">
        <f>SUM(K72:K75)</f>
        <v>0</v>
      </c>
      <c r="L71" s="7"/>
      <c r="M71" s="7"/>
      <c r="N71" s="7"/>
      <c r="O71" s="7"/>
      <c r="P71" s="7"/>
      <c r="Q71" s="7"/>
      <c r="R71" s="7"/>
      <c r="S71" s="7"/>
      <c r="T71" s="7"/>
      <c r="U71" s="7"/>
      <c r="V71" s="7"/>
      <c r="W71" s="7"/>
      <c r="X71" s="7"/>
      <c r="Y71" s="7"/>
      <c r="Z71" s="7"/>
    </row>
    <row r="72" spans="1:26" ht="12.75" customHeight="1">
      <c r="A72" s="304" t="str">
        <f>+'12.Printing Annex'!A81</f>
        <v>12.15.1</v>
      </c>
      <c r="B72" s="304" t="str">
        <f>+'12.Printing Annex'!B81</f>
        <v>O.2.2.1.8.i</v>
      </c>
      <c r="C72" s="70" t="str">
        <f>+'12.Printing Annex'!C81</f>
        <v>Patient referral cards at PHC Level</v>
      </c>
      <c r="D72" s="304" t="str">
        <f>+'12.Printing Annex'!K81</f>
        <v>Per card</v>
      </c>
      <c r="E72" s="42">
        <f>+'12.Printing Annex'!L81</f>
        <v>87</v>
      </c>
      <c r="F72" s="35">
        <f>+'12.Printing Annex'!M81</f>
        <v>8.7000000000000001E-4</v>
      </c>
      <c r="G72" s="42">
        <f>+'12.Printing Annex'!N81</f>
        <v>23</v>
      </c>
      <c r="H72" s="35">
        <f>+'12.Printing Annex'!O81</f>
        <v>2.001E-2</v>
      </c>
      <c r="I72" s="304" t="str">
        <f>+'12.Printing Annex'!P81</f>
        <v>Printing of cards</v>
      </c>
      <c r="J72" s="304"/>
      <c r="K72" s="35"/>
      <c r="L72" s="7"/>
      <c r="M72" s="7"/>
      <c r="N72" s="7"/>
      <c r="O72" s="7"/>
      <c r="P72" s="7"/>
      <c r="Q72" s="7"/>
      <c r="R72" s="7"/>
      <c r="S72" s="7"/>
      <c r="T72" s="7"/>
      <c r="U72" s="7"/>
      <c r="V72" s="7"/>
      <c r="W72" s="7"/>
      <c r="X72" s="7"/>
      <c r="Y72" s="7"/>
      <c r="Z72" s="7"/>
    </row>
    <row r="73" spans="1:26" ht="12.75" customHeight="1">
      <c r="A73" s="304" t="str">
        <f>+'12.Printing Annex'!A82</f>
        <v>12.15.2</v>
      </c>
      <c r="B73" s="304" t="str">
        <f>+'12.Printing Annex'!B82</f>
        <v>O.2.2.1.8.ii</v>
      </c>
      <c r="C73" s="70" t="str">
        <f>+'12.Printing Annex'!C82</f>
        <v>Patient referral cards at Sub-centre level</v>
      </c>
      <c r="D73" s="304">
        <f>+'12.Printing Annex'!K82</f>
        <v>0</v>
      </c>
      <c r="E73" s="42">
        <f>+'12.Printing Annex'!L82</f>
        <v>0</v>
      </c>
      <c r="F73" s="35">
        <f>+'12.Printing Annex'!M82</f>
        <v>0</v>
      </c>
      <c r="G73" s="42">
        <f>+'12.Printing Annex'!N82</f>
        <v>0</v>
      </c>
      <c r="H73" s="35">
        <f>+'12.Printing Annex'!O82</f>
        <v>0</v>
      </c>
      <c r="I73" s="304">
        <f>+'12.Printing Annex'!P82</f>
        <v>0</v>
      </c>
      <c r="J73" s="304"/>
      <c r="K73" s="35"/>
      <c r="L73" s="7"/>
      <c r="M73" s="7"/>
      <c r="N73" s="7"/>
      <c r="O73" s="7"/>
      <c r="P73" s="7"/>
      <c r="Q73" s="7"/>
      <c r="R73" s="7"/>
      <c r="S73" s="7"/>
      <c r="T73" s="7"/>
      <c r="U73" s="7"/>
      <c r="V73" s="7"/>
      <c r="W73" s="7"/>
      <c r="X73" s="7"/>
      <c r="Y73" s="7"/>
      <c r="Z73" s="7"/>
    </row>
    <row r="74" spans="1:26" ht="12.75" customHeight="1">
      <c r="A74" s="304" t="str">
        <f>+'12.Printing Annex'!A83</f>
        <v>12.15.3</v>
      </c>
      <c r="B74" s="304"/>
      <c r="C74" s="70" t="str">
        <f>+'12.Printing Annex'!C83</f>
        <v>Printing activities for Universal Screening of NCDs - printing of cards and modules</v>
      </c>
      <c r="D74" s="304" t="str">
        <f>+'12.Printing Annex'!K83</f>
        <v>Total cost</v>
      </c>
      <c r="E74" s="42">
        <f>+'12.Printing Annex'!L83</f>
        <v>4698</v>
      </c>
      <c r="F74" s="35">
        <f>+'12.Printing Annex'!M83</f>
        <v>4.7E-2</v>
      </c>
      <c r="G74" s="42">
        <f>+'12.Printing Annex'!N83</f>
        <v>229</v>
      </c>
      <c r="H74" s="35">
        <f>+'12.Printing Annex'!O83</f>
        <v>10.763</v>
      </c>
      <c r="I74" s="304" t="str">
        <f>+'12.Printing Annex'!P83</f>
        <v>Continued activity</v>
      </c>
      <c r="J74" s="304"/>
      <c r="K74" s="35"/>
      <c r="L74" s="7"/>
      <c r="M74" s="7"/>
      <c r="N74" s="7"/>
      <c r="O74" s="7"/>
      <c r="P74" s="7"/>
      <c r="Q74" s="7"/>
      <c r="R74" s="7"/>
      <c r="S74" s="7"/>
      <c r="T74" s="7"/>
      <c r="U74" s="7"/>
      <c r="V74" s="7"/>
      <c r="W74" s="7"/>
      <c r="X74" s="7"/>
      <c r="Y74" s="7"/>
      <c r="Z74" s="7"/>
    </row>
    <row r="75" spans="1:26" ht="12.75" customHeight="1">
      <c r="A75" s="304" t="str">
        <f>+'12.Printing Annex'!A84</f>
        <v>12.15.4</v>
      </c>
      <c r="B75" s="304"/>
      <c r="C75" s="70" t="str">
        <f>+'12.Printing Annex'!C84</f>
        <v>Any other (please specify)</v>
      </c>
      <c r="D75" s="304">
        <f>+'12.Printing Annex'!K84</f>
        <v>0</v>
      </c>
      <c r="E75" s="42">
        <f>+'12.Printing Annex'!L84</f>
        <v>0</v>
      </c>
      <c r="F75" s="35">
        <f>+'12.Printing Annex'!M84</f>
        <v>0</v>
      </c>
      <c r="G75" s="42">
        <f>+'12.Printing Annex'!N84</f>
        <v>0</v>
      </c>
      <c r="H75" s="35">
        <f>+'12.Printing Annex'!O84</f>
        <v>0</v>
      </c>
      <c r="I75" s="304">
        <f>+'12.Printing Annex'!P84</f>
        <v>0</v>
      </c>
      <c r="J75" s="304"/>
      <c r="K75" s="35"/>
      <c r="L75" s="7"/>
      <c r="M75" s="7"/>
      <c r="N75" s="7"/>
      <c r="O75" s="7"/>
      <c r="P75" s="7"/>
      <c r="Q75" s="7"/>
      <c r="R75" s="7"/>
      <c r="S75" s="7"/>
      <c r="T75" s="7"/>
      <c r="U75" s="7"/>
      <c r="V75" s="7"/>
      <c r="W75" s="7"/>
      <c r="X75" s="7"/>
      <c r="Y75" s="7"/>
      <c r="Z75" s="7"/>
    </row>
    <row r="76" spans="1:26" ht="12.75" customHeight="1">
      <c r="A76" s="64">
        <f>'15.PPP Annex'!A6</f>
        <v>15</v>
      </c>
      <c r="B76" s="64"/>
      <c r="C76" s="64" t="str">
        <f>'15.PPP Annex'!C6</f>
        <v>PPP</v>
      </c>
      <c r="D76" s="64"/>
      <c r="E76" s="64"/>
      <c r="F76" s="201"/>
      <c r="G76" s="64"/>
      <c r="H76" s="65">
        <f>H77</f>
        <v>0</v>
      </c>
      <c r="I76" s="64"/>
      <c r="J76" s="64"/>
      <c r="K76" s="65">
        <f>K77</f>
        <v>0</v>
      </c>
      <c r="L76" s="7"/>
      <c r="M76" s="7"/>
      <c r="N76" s="7"/>
      <c r="O76" s="7"/>
      <c r="P76" s="7"/>
      <c r="Q76" s="7"/>
      <c r="R76" s="7"/>
      <c r="S76" s="7"/>
      <c r="T76" s="7"/>
      <c r="U76" s="7"/>
      <c r="V76" s="7"/>
      <c r="W76" s="7"/>
      <c r="X76" s="7"/>
      <c r="Y76" s="7"/>
      <c r="Z76" s="7"/>
    </row>
    <row r="77" spans="1:26" ht="12.75" customHeight="1">
      <c r="A77" s="67">
        <f>+'15.PPP Annex'!A37</f>
        <v>15.8</v>
      </c>
      <c r="B77" s="67"/>
      <c r="C77" s="67" t="str">
        <f>+'15.PPP Annex'!C37</f>
        <v>PPP (NGO, Civil Society, Pvt. Sector) under NPCDCS</v>
      </c>
      <c r="D77" s="67"/>
      <c r="E77" s="67"/>
      <c r="F77" s="202"/>
      <c r="G77" s="67"/>
      <c r="H77" s="68">
        <f>SUM(H78:H81)</f>
        <v>0</v>
      </c>
      <c r="I77" s="67"/>
      <c r="J77" s="67"/>
      <c r="K77" s="68">
        <f>SUM(K78:K81)</f>
        <v>0</v>
      </c>
      <c r="L77" s="7"/>
      <c r="M77" s="7"/>
      <c r="N77" s="7"/>
      <c r="O77" s="7"/>
      <c r="P77" s="7"/>
      <c r="Q77" s="7"/>
      <c r="R77" s="7"/>
      <c r="S77" s="7"/>
      <c r="T77" s="7"/>
      <c r="U77" s="7"/>
      <c r="V77" s="7"/>
      <c r="W77" s="7"/>
      <c r="X77" s="7"/>
      <c r="Y77" s="7"/>
      <c r="Z77" s="7"/>
    </row>
    <row r="78" spans="1:26" ht="12.75" customHeight="1">
      <c r="A78" s="304" t="str">
        <f>+'15.PPP Annex'!A38</f>
        <v>15.8.1</v>
      </c>
      <c r="B78" s="304" t="str">
        <f>+'15.PPP Annex'!B38</f>
        <v>O.2.6.1</v>
      </c>
      <c r="C78" s="70" t="str">
        <f>+'15.PPP Annex'!C38</f>
        <v>PPP at State NCD Cell</v>
      </c>
      <c r="D78" s="304">
        <f>+'15.PPP Annex'!K38</f>
        <v>0</v>
      </c>
      <c r="E78" s="42">
        <f>+'15.PPP Annex'!L38</f>
        <v>0</v>
      </c>
      <c r="F78" s="35">
        <f>+'15.PPP Annex'!M38</f>
        <v>0</v>
      </c>
      <c r="G78" s="42">
        <f>+'15.PPP Annex'!N38</f>
        <v>0</v>
      </c>
      <c r="H78" s="35">
        <f>+'15.PPP Annex'!O38</f>
        <v>0</v>
      </c>
      <c r="I78" s="304">
        <f>+'15.PPP Annex'!P38</f>
        <v>0</v>
      </c>
      <c r="J78" s="304"/>
      <c r="K78" s="35"/>
      <c r="L78" s="7"/>
      <c r="M78" s="7"/>
      <c r="N78" s="7"/>
      <c r="O78" s="7"/>
      <c r="P78" s="7"/>
      <c r="Q78" s="7"/>
      <c r="R78" s="7"/>
      <c r="S78" s="7"/>
      <c r="T78" s="7"/>
      <c r="U78" s="7"/>
      <c r="V78" s="7"/>
      <c r="W78" s="7"/>
      <c r="X78" s="7"/>
      <c r="Y78" s="7"/>
      <c r="Z78" s="7"/>
    </row>
    <row r="79" spans="1:26" ht="12.75" customHeight="1">
      <c r="A79" s="304" t="str">
        <f>+'15.PPP Annex'!A39</f>
        <v>15.8.2</v>
      </c>
      <c r="B79" s="304" t="str">
        <f>+'15.PPP Annex'!B39</f>
        <v>O.2.6.2</v>
      </c>
      <c r="C79" s="70" t="str">
        <f>+'15.PPP Annex'!C39</f>
        <v>PPP at District NCD Cell / Clinic</v>
      </c>
      <c r="D79" s="304">
        <f>+'15.PPP Annex'!K39</f>
        <v>0</v>
      </c>
      <c r="E79" s="42">
        <f>+'15.PPP Annex'!L39</f>
        <v>0</v>
      </c>
      <c r="F79" s="35">
        <f>+'15.PPP Annex'!M39</f>
        <v>0</v>
      </c>
      <c r="G79" s="42">
        <f>+'15.PPP Annex'!N39</f>
        <v>0</v>
      </c>
      <c r="H79" s="35">
        <f>+'15.PPP Annex'!O39</f>
        <v>0</v>
      </c>
      <c r="I79" s="304">
        <f>+'15.PPP Annex'!P39</f>
        <v>0</v>
      </c>
      <c r="J79" s="304"/>
      <c r="K79" s="35"/>
      <c r="L79" s="7"/>
      <c r="M79" s="7"/>
      <c r="N79" s="7"/>
      <c r="O79" s="7"/>
      <c r="P79" s="7"/>
      <c r="Q79" s="7"/>
      <c r="R79" s="7"/>
      <c r="S79" s="7"/>
      <c r="T79" s="7"/>
      <c r="U79" s="7"/>
      <c r="V79" s="7"/>
      <c r="W79" s="7"/>
      <c r="X79" s="7"/>
      <c r="Y79" s="7"/>
      <c r="Z79" s="7"/>
    </row>
    <row r="80" spans="1:26" ht="12.75" customHeight="1">
      <c r="A80" s="304" t="str">
        <f>+'15.PPP Annex'!A40</f>
        <v>15.8.3</v>
      </c>
      <c r="B80" s="304" t="str">
        <f>+'15.PPP Annex'!B40</f>
        <v>O.2.6.3</v>
      </c>
      <c r="C80" s="70" t="str">
        <f>+'15.PPP Annex'!C40</f>
        <v>PPP at CHC NCD Clinic</v>
      </c>
      <c r="D80" s="304">
        <f>+'15.PPP Annex'!K40</f>
        <v>0</v>
      </c>
      <c r="E80" s="42">
        <f>+'15.PPP Annex'!L40</f>
        <v>0</v>
      </c>
      <c r="F80" s="35">
        <f>+'15.PPP Annex'!M40</f>
        <v>0</v>
      </c>
      <c r="G80" s="42">
        <f>+'15.PPP Annex'!N40</f>
        <v>0</v>
      </c>
      <c r="H80" s="35">
        <f>+'15.PPP Annex'!O40</f>
        <v>0</v>
      </c>
      <c r="I80" s="304">
        <f>+'15.PPP Annex'!P40</f>
        <v>0</v>
      </c>
      <c r="J80" s="304"/>
      <c r="K80" s="35"/>
      <c r="L80" s="7"/>
      <c r="M80" s="7"/>
      <c r="N80" s="7"/>
      <c r="O80" s="7"/>
      <c r="P80" s="7"/>
      <c r="Q80" s="7"/>
      <c r="R80" s="7"/>
      <c r="S80" s="7"/>
      <c r="T80" s="7"/>
      <c r="U80" s="7"/>
      <c r="V80" s="7"/>
      <c r="W80" s="7"/>
      <c r="X80" s="7"/>
      <c r="Y80" s="7"/>
      <c r="Z80" s="7"/>
    </row>
    <row r="81" spans="1:26" ht="12.75" customHeight="1">
      <c r="A81" s="304" t="str">
        <f>+'15.PPP Annex'!A41</f>
        <v>15.8.4</v>
      </c>
      <c r="B81" s="304"/>
      <c r="C81" s="70" t="str">
        <f>+'15.PPP Annex'!C41</f>
        <v>Any other (please specify)</v>
      </c>
      <c r="D81" s="304">
        <f>+'15.PPP Annex'!K41</f>
        <v>0</v>
      </c>
      <c r="E81" s="42">
        <f>+'15.PPP Annex'!L41</f>
        <v>0</v>
      </c>
      <c r="F81" s="35">
        <f>+'15.PPP Annex'!M41</f>
        <v>0</v>
      </c>
      <c r="G81" s="42">
        <f>+'15.PPP Annex'!N41</f>
        <v>0</v>
      </c>
      <c r="H81" s="35">
        <f>+'15.PPP Annex'!O41</f>
        <v>0</v>
      </c>
      <c r="I81" s="304">
        <f>+'15.PPP Annex'!P41</f>
        <v>0</v>
      </c>
      <c r="J81" s="304"/>
      <c r="K81" s="35"/>
      <c r="L81" s="7"/>
      <c r="M81" s="7"/>
      <c r="N81" s="7"/>
      <c r="O81" s="7"/>
      <c r="P81" s="7"/>
      <c r="Q81" s="7"/>
      <c r="R81" s="7"/>
      <c r="S81" s="7"/>
      <c r="T81" s="7"/>
      <c r="U81" s="7"/>
      <c r="V81" s="7"/>
      <c r="W81" s="7"/>
      <c r="X81" s="7"/>
      <c r="Y81" s="7"/>
      <c r="Z81" s="7"/>
    </row>
    <row r="82" spans="1:26" ht="12.75" customHeight="1">
      <c r="A82" s="1062"/>
      <c r="B82" s="72"/>
      <c r="C82" s="73"/>
      <c r="D82" s="1062"/>
      <c r="E82" s="7"/>
      <c r="F82" s="7"/>
      <c r="G82" s="7"/>
      <c r="H82" s="7"/>
      <c r="I82" s="1062"/>
      <c r="J82" s="1062"/>
      <c r="K82" s="7"/>
      <c r="L82" s="7"/>
      <c r="M82" s="7"/>
      <c r="N82" s="7"/>
      <c r="O82" s="7"/>
      <c r="P82" s="7"/>
      <c r="Q82" s="7"/>
      <c r="R82" s="7"/>
      <c r="S82" s="7"/>
      <c r="T82" s="7"/>
      <c r="U82" s="7"/>
      <c r="V82" s="7"/>
      <c r="W82" s="7"/>
      <c r="X82" s="7"/>
      <c r="Y82" s="7"/>
      <c r="Z82" s="7"/>
    </row>
    <row r="83" spans="1:26" ht="12.75" customHeight="1">
      <c r="A83" s="1062"/>
      <c r="B83" s="72"/>
      <c r="C83" s="73"/>
      <c r="D83" s="1062"/>
      <c r="E83" s="7"/>
      <c r="F83" s="7"/>
      <c r="G83" s="7"/>
      <c r="H83" s="7"/>
      <c r="I83" s="1062"/>
      <c r="J83" s="1062"/>
      <c r="K83" s="7"/>
      <c r="L83" s="7"/>
      <c r="M83" s="7"/>
      <c r="N83" s="7"/>
      <c r="O83" s="7"/>
      <c r="P83" s="7"/>
      <c r="Q83" s="7"/>
      <c r="R83" s="7"/>
      <c r="S83" s="7"/>
      <c r="T83" s="7"/>
      <c r="U83" s="7"/>
      <c r="V83" s="7"/>
      <c r="W83" s="7"/>
      <c r="X83" s="7"/>
      <c r="Y83" s="7"/>
      <c r="Z83" s="7"/>
    </row>
    <row r="84" spans="1:26" ht="12.75" customHeight="1">
      <c r="A84" s="1062"/>
      <c r="B84" s="72"/>
      <c r="C84" s="73"/>
      <c r="D84" s="1062"/>
      <c r="E84" s="7"/>
      <c r="F84" s="7"/>
      <c r="G84" s="7"/>
      <c r="H84" s="7"/>
      <c r="I84" s="1062"/>
      <c r="J84" s="1062"/>
      <c r="K84" s="7"/>
      <c r="L84" s="7"/>
      <c r="M84" s="7"/>
      <c r="N84" s="7"/>
      <c r="O84" s="7"/>
      <c r="P84" s="7"/>
      <c r="Q84" s="7"/>
      <c r="R84" s="7"/>
      <c r="S84" s="7"/>
      <c r="T84" s="7"/>
      <c r="U84" s="7"/>
      <c r="V84" s="7"/>
      <c r="W84" s="7"/>
      <c r="X84" s="7"/>
      <c r="Y84" s="7"/>
      <c r="Z84" s="7"/>
    </row>
    <row r="85" spans="1:26" ht="12.75" customHeight="1">
      <c r="A85" s="1062"/>
      <c r="B85" s="72"/>
      <c r="C85" s="73"/>
      <c r="D85" s="1062"/>
      <c r="E85" s="7"/>
      <c r="F85" s="7"/>
      <c r="G85" s="7"/>
      <c r="H85" s="7"/>
      <c r="I85" s="1062"/>
      <c r="J85" s="1062"/>
      <c r="K85" s="7"/>
      <c r="L85" s="7"/>
      <c r="M85" s="7"/>
      <c r="N85" s="7"/>
      <c r="O85" s="7"/>
      <c r="P85" s="7"/>
      <c r="Q85" s="7"/>
      <c r="R85" s="7"/>
      <c r="S85" s="7"/>
      <c r="T85" s="7"/>
      <c r="U85" s="7"/>
      <c r="V85" s="7"/>
      <c r="W85" s="7"/>
      <c r="X85" s="7"/>
      <c r="Y85" s="7"/>
      <c r="Z85" s="7"/>
    </row>
    <row r="86" spans="1:26" ht="12.75" customHeight="1">
      <c r="A86" s="1062"/>
      <c r="B86" s="72"/>
      <c r="C86" s="73"/>
      <c r="D86" s="1062"/>
      <c r="E86" s="7"/>
      <c r="F86" s="7"/>
      <c r="G86" s="7"/>
      <c r="H86" s="7"/>
      <c r="I86" s="1062"/>
      <c r="J86" s="1062"/>
      <c r="K86" s="7"/>
      <c r="L86" s="7"/>
      <c r="M86" s="7"/>
      <c r="N86" s="7"/>
      <c r="O86" s="7"/>
      <c r="P86" s="7"/>
      <c r="Q86" s="7"/>
      <c r="R86" s="7"/>
      <c r="S86" s="7"/>
      <c r="T86" s="7"/>
      <c r="U86" s="7"/>
      <c r="V86" s="7"/>
      <c r="W86" s="7"/>
      <c r="X86" s="7"/>
      <c r="Y86" s="7"/>
      <c r="Z86" s="7"/>
    </row>
    <row r="87" spans="1:26" ht="12.75" customHeight="1">
      <c r="A87" s="1062"/>
      <c r="B87" s="72"/>
      <c r="C87" s="73"/>
      <c r="D87" s="1062"/>
      <c r="E87" s="7"/>
      <c r="F87" s="7"/>
      <c r="G87" s="7"/>
      <c r="H87" s="7"/>
      <c r="I87" s="1062"/>
      <c r="J87" s="1062"/>
      <c r="K87" s="7"/>
      <c r="L87" s="7"/>
      <c r="M87" s="7"/>
      <c r="N87" s="7"/>
      <c r="O87" s="7"/>
      <c r="P87" s="7"/>
      <c r="Q87" s="7"/>
      <c r="R87" s="7"/>
      <c r="S87" s="7"/>
      <c r="T87" s="7"/>
      <c r="U87" s="7"/>
      <c r="V87" s="7"/>
      <c r="W87" s="7"/>
      <c r="X87" s="7"/>
      <c r="Y87" s="7"/>
      <c r="Z87" s="7"/>
    </row>
    <row r="88" spans="1:26" ht="12.75" customHeight="1">
      <c r="A88" s="1062"/>
      <c r="B88" s="72"/>
      <c r="C88" s="73"/>
      <c r="D88" s="1062"/>
      <c r="E88" s="7"/>
      <c r="F88" s="7"/>
      <c r="G88" s="7"/>
      <c r="H88" s="7"/>
      <c r="I88" s="1062"/>
      <c r="J88" s="1062"/>
      <c r="K88" s="7"/>
      <c r="L88" s="7"/>
      <c r="M88" s="7"/>
      <c r="N88" s="7"/>
      <c r="O88" s="7"/>
      <c r="P88" s="7"/>
      <c r="Q88" s="7"/>
      <c r="R88" s="7"/>
      <c r="S88" s="7"/>
      <c r="T88" s="7"/>
      <c r="U88" s="7"/>
      <c r="V88" s="7"/>
      <c r="W88" s="7"/>
      <c r="X88" s="7"/>
      <c r="Y88" s="7"/>
      <c r="Z88" s="7"/>
    </row>
    <row r="89" spans="1:26" ht="12.75" customHeight="1">
      <c r="A89" s="1062"/>
      <c r="B89" s="72"/>
      <c r="C89" s="73"/>
      <c r="D89" s="1062"/>
      <c r="E89" s="7"/>
      <c r="F89" s="7"/>
      <c r="G89" s="7"/>
      <c r="H89" s="7"/>
      <c r="I89" s="1062"/>
      <c r="J89" s="1062"/>
      <c r="K89" s="7"/>
      <c r="L89" s="7"/>
      <c r="M89" s="7"/>
      <c r="N89" s="7"/>
      <c r="O89" s="7"/>
      <c r="P89" s="7"/>
      <c r="Q89" s="7"/>
      <c r="R89" s="7"/>
      <c r="S89" s="7"/>
      <c r="T89" s="7"/>
      <c r="U89" s="7"/>
      <c r="V89" s="7"/>
      <c r="W89" s="7"/>
      <c r="X89" s="7"/>
      <c r="Y89" s="7"/>
      <c r="Z89" s="7"/>
    </row>
    <row r="90" spans="1:26" ht="12.75" customHeight="1">
      <c r="A90" s="1062"/>
      <c r="B90" s="72"/>
      <c r="C90" s="73"/>
      <c r="D90" s="1062"/>
      <c r="E90" s="7"/>
      <c r="F90" s="7"/>
      <c r="G90" s="7"/>
      <c r="H90" s="7"/>
      <c r="I90" s="1062"/>
      <c r="J90" s="1062"/>
      <c r="K90" s="7"/>
      <c r="L90" s="7"/>
      <c r="M90" s="7"/>
      <c r="N90" s="7"/>
      <c r="O90" s="7"/>
      <c r="P90" s="7"/>
      <c r="Q90" s="7"/>
      <c r="R90" s="7"/>
      <c r="S90" s="7"/>
      <c r="T90" s="7"/>
      <c r="U90" s="7"/>
      <c r="V90" s="7"/>
      <c r="W90" s="7"/>
      <c r="X90" s="7"/>
      <c r="Y90" s="7"/>
      <c r="Z90" s="7"/>
    </row>
    <row r="91" spans="1:26" ht="12.75" customHeight="1">
      <c r="A91" s="1062"/>
      <c r="B91" s="72"/>
      <c r="C91" s="73"/>
      <c r="D91" s="1062"/>
      <c r="E91" s="7"/>
      <c r="F91" s="7"/>
      <c r="G91" s="7"/>
      <c r="H91" s="7"/>
      <c r="I91" s="1062"/>
      <c r="J91" s="1062"/>
      <c r="K91" s="7"/>
      <c r="L91" s="7"/>
      <c r="M91" s="7"/>
      <c r="N91" s="7"/>
      <c r="O91" s="7"/>
      <c r="P91" s="7"/>
      <c r="Q91" s="7"/>
      <c r="R91" s="7"/>
      <c r="S91" s="7"/>
      <c r="T91" s="7"/>
      <c r="U91" s="7"/>
      <c r="V91" s="7"/>
      <c r="W91" s="7"/>
      <c r="X91" s="7"/>
      <c r="Y91" s="7"/>
      <c r="Z91" s="7"/>
    </row>
    <row r="92" spans="1:26" ht="12.75" customHeight="1">
      <c r="A92" s="1062"/>
      <c r="B92" s="72"/>
      <c r="C92" s="73"/>
      <c r="D92" s="1062"/>
      <c r="E92" s="7"/>
      <c r="F92" s="7"/>
      <c r="G92" s="7"/>
      <c r="H92" s="7"/>
      <c r="I92" s="1062"/>
      <c r="J92" s="1062"/>
      <c r="K92" s="7"/>
      <c r="L92" s="7"/>
      <c r="M92" s="7"/>
      <c r="N92" s="7"/>
      <c r="O92" s="7"/>
      <c r="P92" s="7"/>
      <c r="Q92" s="7"/>
      <c r="R92" s="7"/>
      <c r="S92" s="7"/>
      <c r="T92" s="7"/>
      <c r="U92" s="7"/>
      <c r="V92" s="7"/>
      <c r="W92" s="7"/>
      <c r="X92" s="7"/>
      <c r="Y92" s="7"/>
      <c r="Z92" s="7"/>
    </row>
    <row r="93" spans="1:26" ht="12.75" customHeight="1">
      <c r="A93" s="1062"/>
      <c r="B93" s="72"/>
      <c r="C93" s="73"/>
      <c r="D93" s="1062"/>
      <c r="E93" s="7"/>
      <c r="F93" s="7"/>
      <c r="G93" s="7"/>
      <c r="H93" s="7"/>
      <c r="I93" s="1062"/>
      <c r="J93" s="1062"/>
      <c r="K93" s="7"/>
      <c r="L93" s="7"/>
      <c r="M93" s="7"/>
      <c r="N93" s="7"/>
      <c r="O93" s="7"/>
      <c r="P93" s="7"/>
      <c r="Q93" s="7"/>
      <c r="R93" s="7"/>
      <c r="S93" s="7"/>
      <c r="T93" s="7"/>
      <c r="U93" s="7"/>
      <c r="V93" s="7"/>
      <c r="W93" s="7"/>
      <c r="X93" s="7"/>
      <c r="Y93" s="7"/>
      <c r="Z93" s="7"/>
    </row>
    <row r="94" spans="1:26" ht="12.75" customHeight="1">
      <c r="A94" s="1062"/>
      <c r="B94" s="72"/>
      <c r="C94" s="73"/>
      <c r="D94" s="1062"/>
      <c r="E94" s="7"/>
      <c r="F94" s="7"/>
      <c r="G94" s="7"/>
      <c r="H94" s="7"/>
      <c r="I94" s="1062"/>
      <c r="J94" s="1062"/>
      <c r="K94" s="7"/>
      <c r="L94" s="7"/>
      <c r="M94" s="7"/>
      <c r="N94" s="7"/>
      <c r="O94" s="7"/>
      <c r="P94" s="7"/>
      <c r="Q94" s="7"/>
      <c r="R94" s="7"/>
      <c r="S94" s="7"/>
      <c r="T94" s="7"/>
      <c r="U94" s="7"/>
      <c r="V94" s="7"/>
      <c r="W94" s="7"/>
      <c r="X94" s="7"/>
      <c r="Y94" s="7"/>
      <c r="Z94" s="7"/>
    </row>
    <row r="95" spans="1:26" ht="12.75" customHeight="1">
      <c r="A95" s="1062"/>
      <c r="B95" s="72"/>
      <c r="C95" s="73"/>
      <c r="D95" s="1062"/>
      <c r="E95" s="7"/>
      <c r="F95" s="7"/>
      <c r="G95" s="7"/>
      <c r="H95" s="7"/>
      <c r="I95" s="1062"/>
      <c r="J95" s="1062"/>
      <c r="K95" s="7"/>
      <c r="L95" s="7"/>
      <c r="M95" s="7"/>
      <c r="N95" s="7"/>
      <c r="O95" s="7"/>
      <c r="P95" s="7"/>
      <c r="Q95" s="7"/>
      <c r="R95" s="7"/>
      <c r="S95" s="7"/>
      <c r="T95" s="7"/>
      <c r="U95" s="7"/>
      <c r="V95" s="7"/>
      <c r="W95" s="7"/>
      <c r="X95" s="7"/>
      <c r="Y95" s="7"/>
      <c r="Z95" s="7"/>
    </row>
    <row r="96" spans="1:26" ht="12.75" customHeight="1">
      <c r="A96" s="1062"/>
      <c r="B96" s="72"/>
      <c r="C96" s="73"/>
      <c r="D96" s="1062"/>
      <c r="E96" s="7"/>
      <c r="F96" s="7"/>
      <c r="G96" s="7"/>
      <c r="H96" s="7"/>
      <c r="I96" s="1062"/>
      <c r="J96" s="1062"/>
      <c r="K96" s="7"/>
      <c r="L96" s="7"/>
      <c r="M96" s="7"/>
      <c r="N96" s="7"/>
      <c r="O96" s="7"/>
      <c r="P96" s="7"/>
      <c r="Q96" s="7"/>
      <c r="R96" s="7"/>
      <c r="S96" s="7"/>
      <c r="T96" s="7"/>
      <c r="U96" s="7"/>
      <c r="V96" s="7"/>
      <c r="W96" s="7"/>
      <c r="X96" s="7"/>
      <c r="Y96" s="7"/>
      <c r="Z96" s="7"/>
    </row>
    <row r="97" spans="1:26" ht="12.75" customHeight="1">
      <c r="A97" s="1062"/>
      <c r="B97" s="72"/>
      <c r="C97" s="73"/>
      <c r="D97" s="1062"/>
      <c r="E97" s="7"/>
      <c r="F97" s="7"/>
      <c r="G97" s="7"/>
      <c r="H97" s="7"/>
      <c r="I97" s="1062"/>
      <c r="J97" s="1062"/>
      <c r="K97" s="7"/>
      <c r="L97" s="7"/>
      <c r="M97" s="7"/>
      <c r="N97" s="7"/>
      <c r="O97" s="7"/>
      <c r="P97" s="7"/>
      <c r="Q97" s="7"/>
      <c r="R97" s="7"/>
      <c r="S97" s="7"/>
      <c r="T97" s="7"/>
      <c r="U97" s="7"/>
      <c r="V97" s="7"/>
      <c r="W97" s="7"/>
      <c r="X97" s="7"/>
      <c r="Y97" s="7"/>
      <c r="Z97" s="7"/>
    </row>
    <row r="98" spans="1:26" ht="12.75" customHeight="1">
      <c r="A98" s="1062"/>
      <c r="B98" s="72"/>
      <c r="C98" s="73"/>
      <c r="D98" s="1062"/>
      <c r="E98" s="7"/>
      <c r="F98" s="7"/>
      <c r="G98" s="7"/>
      <c r="H98" s="7"/>
      <c r="I98" s="1062"/>
      <c r="J98" s="1062"/>
      <c r="K98" s="7"/>
      <c r="L98" s="7"/>
      <c r="M98" s="7"/>
      <c r="N98" s="7"/>
      <c r="O98" s="7"/>
      <c r="P98" s="7"/>
      <c r="Q98" s="7"/>
      <c r="R98" s="7"/>
      <c r="S98" s="7"/>
      <c r="T98" s="7"/>
      <c r="U98" s="7"/>
      <c r="V98" s="7"/>
      <c r="W98" s="7"/>
      <c r="X98" s="7"/>
      <c r="Y98" s="7"/>
      <c r="Z98" s="7"/>
    </row>
    <row r="99" spans="1:26" ht="12.75" customHeight="1">
      <c r="A99" s="1062"/>
      <c r="B99" s="72"/>
      <c r="C99" s="73"/>
      <c r="D99" s="1062"/>
      <c r="E99" s="7"/>
      <c r="F99" s="7"/>
      <c r="G99" s="7"/>
      <c r="H99" s="7"/>
      <c r="I99" s="1062"/>
      <c r="J99" s="1062"/>
      <c r="K99" s="7"/>
      <c r="L99" s="7"/>
      <c r="M99" s="7"/>
      <c r="N99" s="7"/>
      <c r="O99" s="7"/>
      <c r="P99" s="7"/>
      <c r="Q99" s="7"/>
      <c r="R99" s="7"/>
      <c r="S99" s="7"/>
      <c r="T99" s="7"/>
      <c r="U99" s="7"/>
      <c r="V99" s="7"/>
      <c r="W99" s="7"/>
      <c r="X99" s="7"/>
      <c r="Y99" s="7"/>
      <c r="Z99" s="7"/>
    </row>
    <row r="100" spans="1:26" ht="12.75" customHeight="1">
      <c r="A100" s="1062"/>
      <c r="B100" s="72"/>
      <c r="C100" s="73"/>
      <c r="D100" s="1062"/>
      <c r="E100" s="7"/>
      <c r="F100" s="7"/>
      <c r="G100" s="7"/>
      <c r="H100" s="7"/>
      <c r="I100" s="1062"/>
      <c r="J100" s="1062"/>
      <c r="K100" s="7"/>
      <c r="L100" s="7"/>
      <c r="M100" s="7"/>
      <c r="N100" s="7"/>
      <c r="O100" s="7"/>
      <c r="P100" s="7"/>
      <c r="Q100" s="7"/>
      <c r="R100" s="7"/>
      <c r="S100" s="7"/>
      <c r="T100" s="7"/>
      <c r="U100" s="7"/>
      <c r="V100" s="7"/>
      <c r="W100" s="7"/>
      <c r="X100" s="7"/>
      <c r="Y100" s="7"/>
      <c r="Z100" s="7"/>
    </row>
    <row r="101" spans="1:26" ht="12.75" customHeight="1">
      <c r="A101" s="1062"/>
      <c r="B101" s="72"/>
      <c r="C101" s="73"/>
      <c r="D101" s="1062"/>
      <c r="E101" s="7"/>
      <c r="F101" s="7"/>
      <c r="G101" s="7"/>
      <c r="H101" s="7"/>
      <c r="I101" s="1062"/>
      <c r="J101" s="1062"/>
      <c r="K101" s="7"/>
      <c r="L101" s="7"/>
      <c r="M101" s="7"/>
      <c r="N101" s="7"/>
      <c r="O101" s="7"/>
      <c r="P101" s="7"/>
      <c r="Q101" s="7"/>
      <c r="R101" s="7"/>
      <c r="S101" s="7"/>
      <c r="T101" s="7"/>
      <c r="U101" s="7"/>
      <c r="V101" s="7"/>
      <c r="W101" s="7"/>
      <c r="X101" s="7"/>
      <c r="Y101" s="7"/>
      <c r="Z101" s="7"/>
    </row>
    <row r="102" spans="1:26" ht="12.75" customHeight="1">
      <c r="A102" s="1062"/>
      <c r="B102" s="72"/>
      <c r="C102" s="73"/>
      <c r="D102" s="1062"/>
      <c r="E102" s="7"/>
      <c r="F102" s="7"/>
      <c r="G102" s="7"/>
      <c r="H102" s="7"/>
      <c r="I102" s="1062"/>
      <c r="J102" s="1062"/>
      <c r="K102" s="7"/>
      <c r="L102" s="7"/>
      <c r="M102" s="7"/>
      <c r="N102" s="7"/>
      <c r="O102" s="7"/>
      <c r="P102" s="7"/>
      <c r="Q102" s="7"/>
      <c r="R102" s="7"/>
      <c r="S102" s="7"/>
      <c r="T102" s="7"/>
      <c r="U102" s="7"/>
      <c r="V102" s="7"/>
      <c r="W102" s="7"/>
      <c r="X102" s="7"/>
      <c r="Y102" s="7"/>
      <c r="Z102" s="7"/>
    </row>
    <row r="103" spans="1:26" ht="12.75" customHeight="1">
      <c r="A103" s="1062"/>
      <c r="B103" s="72"/>
      <c r="C103" s="73"/>
      <c r="D103" s="1062"/>
      <c r="E103" s="7"/>
      <c r="F103" s="7"/>
      <c r="G103" s="7"/>
      <c r="H103" s="7"/>
      <c r="I103" s="1062"/>
      <c r="J103" s="1062"/>
      <c r="K103" s="7"/>
      <c r="L103" s="7"/>
      <c r="M103" s="7"/>
      <c r="N103" s="7"/>
      <c r="O103" s="7"/>
      <c r="P103" s="7"/>
      <c r="Q103" s="7"/>
      <c r="R103" s="7"/>
      <c r="S103" s="7"/>
      <c r="T103" s="7"/>
      <c r="U103" s="7"/>
      <c r="V103" s="7"/>
      <c r="W103" s="7"/>
      <c r="X103" s="7"/>
      <c r="Y103" s="7"/>
      <c r="Z103" s="7"/>
    </row>
    <row r="104" spans="1:26" ht="12.75" customHeight="1">
      <c r="A104" s="1062"/>
      <c r="B104" s="72"/>
      <c r="C104" s="73"/>
      <c r="D104" s="1062"/>
      <c r="E104" s="7"/>
      <c r="F104" s="7"/>
      <c r="G104" s="7"/>
      <c r="H104" s="7"/>
      <c r="I104" s="1062"/>
      <c r="J104" s="1062"/>
      <c r="K104" s="7"/>
      <c r="L104" s="7"/>
      <c r="M104" s="7"/>
      <c r="N104" s="7"/>
      <c r="O104" s="7"/>
      <c r="P104" s="7"/>
      <c r="Q104" s="7"/>
      <c r="R104" s="7"/>
      <c r="S104" s="7"/>
      <c r="T104" s="7"/>
      <c r="U104" s="7"/>
      <c r="V104" s="7"/>
      <c r="W104" s="7"/>
      <c r="X104" s="7"/>
      <c r="Y104" s="7"/>
      <c r="Z104" s="7"/>
    </row>
    <row r="105" spans="1:26" ht="12.75" customHeight="1">
      <c r="A105" s="1062"/>
      <c r="B105" s="72"/>
      <c r="C105" s="73"/>
      <c r="D105" s="1062"/>
      <c r="E105" s="7"/>
      <c r="F105" s="7"/>
      <c r="G105" s="7"/>
      <c r="H105" s="7"/>
      <c r="I105" s="1062"/>
      <c r="J105" s="1062"/>
      <c r="K105" s="7"/>
      <c r="L105" s="7"/>
      <c r="M105" s="7"/>
      <c r="N105" s="7"/>
      <c r="O105" s="7"/>
      <c r="P105" s="7"/>
      <c r="Q105" s="7"/>
      <c r="R105" s="7"/>
      <c r="S105" s="7"/>
      <c r="T105" s="7"/>
      <c r="U105" s="7"/>
      <c r="V105" s="7"/>
      <c r="W105" s="7"/>
      <c r="X105" s="7"/>
      <c r="Y105" s="7"/>
      <c r="Z105" s="7"/>
    </row>
    <row r="106" spans="1:26" ht="12.75" customHeight="1">
      <c r="A106" s="1062"/>
      <c r="B106" s="72"/>
      <c r="C106" s="73"/>
      <c r="D106" s="1062"/>
      <c r="E106" s="7"/>
      <c r="F106" s="7"/>
      <c r="G106" s="7"/>
      <c r="H106" s="7"/>
      <c r="I106" s="1062"/>
      <c r="J106" s="1062"/>
      <c r="K106" s="7"/>
      <c r="L106" s="7"/>
      <c r="M106" s="7"/>
      <c r="N106" s="7"/>
      <c r="O106" s="7"/>
      <c r="P106" s="7"/>
      <c r="Q106" s="7"/>
      <c r="R106" s="7"/>
      <c r="S106" s="7"/>
      <c r="T106" s="7"/>
      <c r="U106" s="7"/>
      <c r="V106" s="7"/>
      <c r="W106" s="7"/>
      <c r="X106" s="7"/>
      <c r="Y106" s="7"/>
      <c r="Z106" s="7"/>
    </row>
    <row r="107" spans="1:26" ht="12.75" customHeight="1">
      <c r="A107" s="1062"/>
      <c r="B107" s="72"/>
      <c r="C107" s="73"/>
      <c r="D107" s="1062"/>
      <c r="E107" s="7"/>
      <c r="F107" s="7"/>
      <c r="G107" s="7"/>
      <c r="H107" s="7"/>
      <c r="I107" s="1062"/>
      <c r="J107" s="1062"/>
      <c r="K107" s="7"/>
      <c r="L107" s="7"/>
      <c r="M107" s="7"/>
      <c r="N107" s="7"/>
      <c r="O107" s="7"/>
      <c r="P107" s="7"/>
      <c r="Q107" s="7"/>
      <c r="R107" s="7"/>
      <c r="S107" s="7"/>
      <c r="T107" s="7"/>
      <c r="U107" s="7"/>
      <c r="V107" s="7"/>
      <c r="W107" s="7"/>
      <c r="X107" s="7"/>
      <c r="Y107" s="7"/>
      <c r="Z107" s="7"/>
    </row>
    <row r="108" spans="1:26" ht="12.75" customHeight="1">
      <c r="A108" s="1062"/>
      <c r="B108" s="72"/>
      <c r="C108" s="73"/>
      <c r="D108" s="1062"/>
      <c r="E108" s="7"/>
      <c r="F108" s="7"/>
      <c r="G108" s="7"/>
      <c r="H108" s="7"/>
      <c r="I108" s="1062"/>
      <c r="J108" s="1062"/>
      <c r="K108" s="7"/>
      <c r="L108" s="7"/>
      <c r="M108" s="7"/>
      <c r="N108" s="7"/>
      <c r="O108" s="7"/>
      <c r="P108" s="7"/>
      <c r="Q108" s="7"/>
      <c r="R108" s="7"/>
      <c r="S108" s="7"/>
      <c r="T108" s="7"/>
      <c r="U108" s="7"/>
      <c r="V108" s="7"/>
      <c r="W108" s="7"/>
      <c r="X108" s="7"/>
      <c r="Y108" s="7"/>
      <c r="Z108" s="7"/>
    </row>
    <row r="109" spans="1:26" ht="12.75" customHeight="1">
      <c r="A109" s="1062"/>
      <c r="B109" s="72"/>
      <c r="C109" s="73"/>
      <c r="D109" s="1062"/>
      <c r="E109" s="7"/>
      <c r="F109" s="7"/>
      <c r="G109" s="7"/>
      <c r="H109" s="7"/>
      <c r="I109" s="1062"/>
      <c r="J109" s="1062"/>
      <c r="K109" s="7"/>
      <c r="L109" s="7"/>
      <c r="M109" s="7"/>
      <c r="N109" s="7"/>
      <c r="O109" s="7"/>
      <c r="P109" s="7"/>
      <c r="Q109" s="7"/>
      <c r="R109" s="7"/>
      <c r="S109" s="7"/>
      <c r="T109" s="7"/>
      <c r="U109" s="7"/>
      <c r="V109" s="7"/>
      <c r="W109" s="7"/>
      <c r="X109" s="7"/>
      <c r="Y109" s="7"/>
      <c r="Z109" s="7"/>
    </row>
    <row r="110" spans="1:26" ht="12.75" customHeight="1">
      <c r="A110" s="1062"/>
      <c r="B110" s="72"/>
      <c r="C110" s="73"/>
      <c r="D110" s="1062"/>
      <c r="E110" s="7"/>
      <c r="F110" s="7"/>
      <c r="G110" s="7"/>
      <c r="H110" s="7"/>
      <c r="I110" s="1062"/>
      <c r="J110" s="1062"/>
      <c r="K110" s="7"/>
      <c r="L110" s="7"/>
      <c r="M110" s="7"/>
      <c r="N110" s="7"/>
      <c r="O110" s="7"/>
      <c r="P110" s="7"/>
      <c r="Q110" s="7"/>
      <c r="R110" s="7"/>
      <c r="S110" s="7"/>
      <c r="T110" s="7"/>
      <c r="U110" s="7"/>
      <c r="V110" s="7"/>
      <c r="W110" s="7"/>
      <c r="X110" s="7"/>
      <c r="Y110" s="7"/>
      <c r="Z110" s="7"/>
    </row>
    <row r="111" spans="1:26" ht="12.75" customHeight="1">
      <c r="A111" s="1062"/>
      <c r="B111" s="72"/>
      <c r="C111" s="73"/>
      <c r="D111" s="1062"/>
      <c r="E111" s="7"/>
      <c r="F111" s="7"/>
      <c r="G111" s="7"/>
      <c r="H111" s="7"/>
      <c r="I111" s="1062"/>
      <c r="J111" s="1062"/>
      <c r="K111" s="7"/>
      <c r="L111" s="7"/>
      <c r="M111" s="7"/>
      <c r="N111" s="7"/>
      <c r="O111" s="7"/>
      <c r="P111" s="7"/>
      <c r="Q111" s="7"/>
      <c r="R111" s="7"/>
      <c r="S111" s="7"/>
      <c r="T111" s="7"/>
      <c r="U111" s="7"/>
      <c r="V111" s="7"/>
      <c r="W111" s="7"/>
      <c r="X111" s="7"/>
      <c r="Y111" s="7"/>
      <c r="Z111" s="7"/>
    </row>
    <row r="112" spans="1:26" ht="12.75" customHeight="1">
      <c r="A112" s="1062"/>
      <c r="B112" s="72"/>
      <c r="C112" s="73"/>
      <c r="D112" s="1062"/>
      <c r="E112" s="7"/>
      <c r="F112" s="7"/>
      <c r="G112" s="7"/>
      <c r="H112" s="7"/>
      <c r="I112" s="1062"/>
      <c r="J112" s="1062"/>
      <c r="K112" s="7"/>
      <c r="L112" s="7"/>
      <c r="M112" s="7"/>
      <c r="N112" s="7"/>
      <c r="O112" s="7"/>
      <c r="P112" s="7"/>
      <c r="Q112" s="7"/>
      <c r="R112" s="7"/>
      <c r="S112" s="7"/>
      <c r="T112" s="7"/>
      <c r="U112" s="7"/>
      <c r="V112" s="7"/>
      <c r="W112" s="7"/>
      <c r="X112" s="7"/>
      <c r="Y112" s="7"/>
      <c r="Z112" s="7"/>
    </row>
    <row r="113" spans="1:26" ht="12.75" customHeight="1">
      <c r="A113" s="1062"/>
      <c r="B113" s="72"/>
      <c r="C113" s="73"/>
      <c r="D113" s="1062"/>
      <c r="E113" s="7"/>
      <c r="F113" s="7"/>
      <c r="G113" s="7"/>
      <c r="H113" s="7"/>
      <c r="I113" s="1062"/>
      <c r="J113" s="1062"/>
      <c r="K113" s="7"/>
      <c r="L113" s="7"/>
      <c r="M113" s="7"/>
      <c r="N113" s="7"/>
      <c r="O113" s="7"/>
      <c r="P113" s="7"/>
      <c r="Q113" s="7"/>
      <c r="R113" s="7"/>
      <c r="S113" s="7"/>
      <c r="T113" s="7"/>
      <c r="U113" s="7"/>
      <c r="V113" s="7"/>
      <c r="W113" s="7"/>
      <c r="X113" s="7"/>
      <c r="Y113" s="7"/>
      <c r="Z113" s="7"/>
    </row>
    <row r="114" spans="1:26" ht="12.75" customHeight="1">
      <c r="A114" s="1062"/>
      <c r="B114" s="72"/>
      <c r="C114" s="73"/>
      <c r="D114" s="1062"/>
      <c r="E114" s="7"/>
      <c r="F114" s="7"/>
      <c r="G114" s="7"/>
      <c r="H114" s="7"/>
      <c r="I114" s="1062"/>
      <c r="J114" s="1062"/>
      <c r="K114" s="7"/>
      <c r="L114" s="7"/>
      <c r="M114" s="7"/>
      <c r="N114" s="7"/>
      <c r="O114" s="7"/>
      <c r="P114" s="7"/>
      <c r="Q114" s="7"/>
      <c r="R114" s="7"/>
      <c r="S114" s="7"/>
      <c r="T114" s="7"/>
      <c r="U114" s="7"/>
      <c r="V114" s="7"/>
      <c r="W114" s="7"/>
      <c r="X114" s="7"/>
      <c r="Y114" s="7"/>
      <c r="Z114" s="7"/>
    </row>
    <row r="115" spans="1:26" ht="12.75" customHeight="1">
      <c r="A115" s="1062"/>
      <c r="B115" s="72"/>
      <c r="C115" s="73"/>
      <c r="D115" s="1062"/>
      <c r="E115" s="7"/>
      <c r="F115" s="7"/>
      <c r="G115" s="7"/>
      <c r="H115" s="7"/>
      <c r="I115" s="1062"/>
      <c r="J115" s="1062"/>
      <c r="K115" s="7"/>
      <c r="L115" s="7"/>
      <c r="M115" s="7"/>
      <c r="N115" s="7"/>
      <c r="O115" s="7"/>
      <c r="P115" s="7"/>
      <c r="Q115" s="7"/>
      <c r="R115" s="7"/>
      <c r="S115" s="7"/>
      <c r="T115" s="7"/>
      <c r="U115" s="7"/>
      <c r="V115" s="7"/>
      <c r="W115" s="7"/>
      <c r="X115" s="7"/>
      <c r="Y115" s="7"/>
      <c r="Z115" s="7"/>
    </row>
    <row r="116" spans="1:26" ht="12.75" customHeight="1">
      <c r="A116" s="1062"/>
      <c r="B116" s="72"/>
      <c r="C116" s="73"/>
      <c r="D116" s="1062"/>
      <c r="E116" s="7"/>
      <c r="F116" s="7"/>
      <c r="G116" s="7"/>
      <c r="H116" s="7"/>
      <c r="I116" s="1062"/>
      <c r="J116" s="1062"/>
      <c r="K116" s="7"/>
      <c r="L116" s="7"/>
      <c r="M116" s="7"/>
      <c r="N116" s="7"/>
      <c r="O116" s="7"/>
      <c r="P116" s="7"/>
      <c r="Q116" s="7"/>
      <c r="R116" s="7"/>
      <c r="S116" s="7"/>
      <c r="T116" s="7"/>
      <c r="U116" s="7"/>
      <c r="V116" s="7"/>
      <c r="W116" s="7"/>
      <c r="X116" s="7"/>
      <c r="Y116" s="7"/>
      <c r="Z116" s="7"/>
    </row>
    <row r="117" spans="1:26" ht="12.75" customHeight="1">
      <c r="A117" s="1062"/>
      <c r="B117" s="72"/>
      <c r="C117" s="73"/>
      <c r="D117" s="1062"/>
      <c r="E117" s="7"/>
      <c r="F117" s="7"/>
      <c r="G117" s="7"/>
      <c r="H117" s="7"/>
      <c r="I117" s="1062"/>
      <c r="J117" s="1062"/>
      <c r="K117" s="7"/>
      <c r="L117" s="7"/>
      <c r="M117" s="7"/>
      <c r="N117" s="7"/>
      <c r="O117" s="7"/>
      <c r="P117" s="7"/>
      <c r="Q117" s="7"/>
      <c r="R117" s="7"/>
      <c r="S117" s="7"/>
      <c r="T117" s="7"/>
      <c r="U117" s="7"/>
      <c r="V117" s="7"/>
      <c r="W117" s="7"/>
      <c r="X117" s="7"/>
      <c r="Y117" s="7"/>
      <c r="Z117" s="7"/>
    </row>
    <row r="118" spans="1:26" ht="12.75" customHeight="1">
      <c r="A118" s="1062"/>
      <c r="B118" s="72"/>
      <c r="C118" s="73"/>
      <c r="D118" s="1062"/>
      <c r="E118" s="7"/>
      <c r="F118" s="7"/>
      <c r="G118" s="7"/>
      <c r="H118" s="7"/>
      <c r="I118" s="1062"/>
      <c r="J118" s="1062"/>
      <c r="K118" s="7"/>
      <c r="L118" s="7"/>
      <c r="M118" s="7"/>
      <c r="N118" s="7"/>
      <c r="O118" s="7"/>
      <c r="P118" s="7"/>
      <c r="Q118" s="7"/>
      <c r="R118" s="7"/>
      <c r="S118" s="7"/>
      <c r="T118" s="7"/>
      <c r="U118" s="7"/>
      <c r="V118" s="7"/>
      <c r="W118" s="7"/>
      <c r="X118" s="7"/>
      <c r="Y118" s="7"/>
      <c r="Z118" s="7"/>
    </row>
    <row r="119" spans="1:26" ht="12.75" customHeight="1">
      <c r="A119" s="1062"/>
      <c r="B119" s="72"/>
      <c r="C119" s="73"/>
      <c r="D119" s="1062"/>
      <c r="E119" s="7"/>
      <c r="F119" s="7"/>
      <c r="G119" s="7"/>
      <c r="H119" s="7"/>
      <c r="I119" s="1062"/>
      <c r="J119" s="1062"/>
      <c r="K119" s="7"/>
      <c r="L119" s="7"/>
      <c r="M119" s="7"/>
      <c r="N119" s="7"/>
      <c r="O119" s="7"/>
      <c r="P119" s="7"/>
      <c r="Q119" s="7"/>
      <c r="R119" s="7"/>
      <c r="S119" s="7"/>
      <c r="T119" s="7"/>
      <c r="U119" s="7"/>
      <c r="V119" s="7"/>
      <c r="W119" s="7"/>
      <c r="X119" s="7"/>
      <c r="Y119" s="7"/>
      <c r="Z119" s="7"/>
    </row>
    <row r="120" spans="1:26" ht="12.75" customHeight="1">
      <c r="A120" s="1062"/>
      <c r="B120" s="72"/>
      <c r="C120" s="73"/>
      <c r="D120" s="1062"/>
      <c r="E120" s="7"/>
      <c r="F120" s="7"/>
      <c r="G120" s="7"/>
      <c r="H120" s="7"/>
      <c r="I120" s="1062"/>
      <c r="J120" s="1062"/>
      <c r="K120" s="7"/>
      <c r="L120" s="7"/>
      <c r="M120" s="7"/>
      <c r="N120" s="7"/>
      <c r="O120" s="7"/>
      <c r="P120" s="7"/>
      <c r="Q120" s="7"/>
      <c r="R120" s="7"/>
      <c r="S120" s="7"/>
      <c r="T120" s="7"/>
      <c r="U120" s="7"/>
      <c r="V120" s="7"/>
      <c r="W120" s="7"/>
      <c r="X120" s="7"/>
      <c r="Y120" s="7"/>
      <c r="Z120" s="7"/>
    </row>
    <row r="121" spans="1:26" ht="12.75" customHeight="1">
      <c r="A121" s="1062"/>
      <c r="B121" s="72"/>
      <c r="C121" s="73"/>
      <c r="D121" s="1062"/>
      <c r="E121" s="7"/>
      <c r="F121" s="7"/>
      <c r="G121" s="7"/>
      <c r="H121" s="7"/>
      <c r="I121" s="1062"/>
      <c r="J121" s="1062"/>
      <c r="K121" s="7"/>
      <c r="L121" s="7"/>
      <c r="M121" s="7"/>
      <c r="N121" s="7"/>
      <c r="O121" s="7"/>
      <c r="P121" s="7"/>
      <c r="Q121" s="7"/>
      <c r="R121" s="7"/>
      <c r="S121" s="7"/>
      <c r="T121" s="7"/>
      <c r="U121" s="7"/>
      <c r="V121" s="7"/>
      <c r="W121" s="7"/>
      <c r="X121" s="7"/>
      <c r="Y121" s="7"/>
      <c r="Z121" s="7"/>
    </row>
    <row r="122" spans="1:26" ht="12.75" customHeight="1">
      <c r="A122" s="1062"/>
      <c r="B122" s="72"/>
      <c r="C122" s="73"/>
      <c r="D122" s="1062"/>
      <c r="E122" s="7"/>
      <c r="F122" s="7"/>
      <c r="G122" s="7"/>
      <c r="H122" s="7"/>
      <c r="I122" s="1062"/>
      <c r="J122" s="1062"/>
      <c r="K122" s="7"/>
      <c r="L122" s="7"/>
      <c r="M122" s="7"/>
      <c r="N122" s="7"/>
      <c r="O122" s="7"/>
      <c r="P122" s="7"/>
      <c r="Q122" s="7"/>
      <c r="R122" s="7"/>
      <c r="S122" s="7"/>
      <c r="T122" s="7"/>
      <c r="U122" s="7"/>
      <c r="V122" s="7"/>
      <c r="W122" s="7"/>
      <c r="X122" s="7"/>
      <c r="Y122" s="7"/>
      <c r="Z122" s="7"/>
    </row>
    <row r="123" spans="1:26" ht="12.75" customHeight="1">
      <c r="A123" s="1062"/>
      <c r="B123" s="72"/>
      <c r="C123" s="73"/>
      <c r="D123" s="1062"/>
      <c r="E123" s="7"/>
      <c r="F123" s="7"/>
      <c r="G123" s="7"/>
      <c r="H123" s="7"/>
      <c r="I123" s="1062"/>
      <c r="J123" s="1062"/>
      <c r="K123" s="7"/>
      <c r="L123" s="7"/>
      <c r="M123" s="7"/>
      <c r="N123" s="7"/>
      <c r="O123" s="7"/>
      <c r="P123" s="7"/>
      <c r="Q123" s="7"/>
      <c r="R123" s="7"/>
      <c r="S123" s="7"/>
      <c r="T123" s="7"/>
      <c r="U123" s="7"/>
      <c r="V123" s="7"/>
      <c r="W123" s="7"/>
      <c r="X123" s="7"/>
      <c r="Y123" s="7"/>
      <c r="Z123" s="7"/>
    </row>
    <row r="124" spans="1:26" ht="12.75" customHeight="1">
      <c r="A124" s="1062"/>
      <c r="B124" s="72"/>
      <c r="C124" s="73"/>
      <c r="D124" s="1062"/>
      <c r="E124" s="7"/>
      <c r="F124" s="7"/>
      <c r="G124" s="7"/>
      <c r="H124" s="7"/>
      <c r="I124" s="1062"/>
      <c r="J124" s="1062"/>
      <c r="K124" s="7"/>
      <c r="L124" s="7"/>
      <c r="M124" s="7"/>
      <c r="N124" s="7"/>
      <c r="O124" s="7"/>
      <c r="P124" s="7"/>
      <c r="Q124" s="7"/>
      <c r="R124" s="7"/>
      <c r="S124" s="7"/>
      <c r="T124" s="7"/>
      <c r="U124" s="7"/>
      <c r="V124" s="7"/>
      <c r="W124" s="7"/>
      <c r="X124" s="7"/>
      <c r="Y124" s="7"/>
      <c r="Z124" s="7"/>
    </row>
    <row r="125" spans="1:26" ht="12.75" customHeight="1">
      <c r="A125" s="1062"/>
      <c r="B125" s="72"/>
      <c r="C125" s="73"/>
      <c r="D125" s="1062"/>
      <c r="E125" s="7"/>
      <c r="F125" s="7"/>
      <c r="G125" s="7"/>
      <c r="H125" s="7"/>
      <c r="I125" s="1062"/>
      <c r="J125" s="1062"/>
      <c r="K125" s="7"/>
      <c r="L125" s="7"/>
      <c r="M125" s="7"/>
      <c r="N125" s="7"/>
      <c r="O125" s="7"/>
      <c r="P125" s="7"/>
      <c r="Q125" s="7"/>
      <c r="R125" s="7"/>
      <c r="S125" s="7"/>
      <c r="T125" s="7"/>
      <c r="U125" s="7"/>
      <c r="V125" s="7"/>
      <c r="W125" s="7"/>
      <c r="X125" s="7"/>
      <c r="Y125" s="7"/>
      <c r="Z125" s="7"/>
    </row>
    <row r="126" spans="1:26" ht="12.75" customHeight="1">
      <c r="A126" s="1062"/>
      <c r="B126" s="72"/>
      <c r="C126" s="73"/>
      <c r="D126" s="1062"/>
      <c r="E126" s="7"/>
      <c r="F126" s="7"/>
      <c r="G126" s="7"/>
      <c r="H126" s="7"/>
      <c r="I126" s="1062"/>
      <c r="J126" s="1062"/>
      <c r="K126" s="7"/>
      <c r="L126" s="7"/>
      <c r="M126" s="7"/>
      <c r="N126" s="7"/>
      <c r="O126" s="7"/>
      <c r="P126" s="7"/>
      <c r="Q126" s="7"/>
      <c r="R126" s="7"/>
      <c r="S126" s="7"/>
      <c r="T126" s="7"/>
      <c r="U126" s="7"/>
      <c r="V126" s="7"/>
      <c r="W126" s="7"/>
      <c r="X126" s="7"/>
      <c r="Y126" s="7"/>
      <c r="Z126" s="7"/>
    </row>
    <row r="127" spans="1:26" ht="12.75" customHeight="1">
      <c r="A127" s="1062"/>
      <c r="B127" s="72"/>
      <c r="C127" s="73"/>
      <c r="D127" s="1062"/>
      <c r="E127" s="7"/>
      <c r="F127" s="7"/>
      <c r="G127" s="7"/>
      <c r="H127" s="7"/>
      <c r="I127" s="1062"/>
      <c r="J127" s="1062"/>
      <c r="K127" s="7"/>
      <c r="L127" s="7"/>
      <c r="M127" s="7"/>
      <c r="N127" s="7"/>
      <c r="O127" s="7"/>
      <c r="P127" s="7"/>
      <c r="Q127" s="7"/>
      <c r="R127" s="7"/>
      <c r="S127" s="7"/>
      <c r="T127" s="7"/>
      <c r="U127" s="7"/>
      <c r="V127" s="7"/>
      <c r="W127" s="7"/>
      <c r="X127" s="7"/>
      <c r="Y127" s="7"/>
      <c r="Z127" s="7"/>
    </row>
    <row r="128" spans="1:26" ht="12.75" customHeight="1">
      <c r="A128" s="1062"/>
      <c r="B128" s="72"/>
      <c r="C128" s="73"/>
      <c r="D128" s="1062"/>
      <c r="E128" s="7"/>
      <c r="F128" s="7"/>
      <c r="G128" s="7"/>
      <c r="H128" s="7"/>
      <c r="I128" s="1062"/>
      <c r="J128" s="1062"/>
      <c r="K128" s="7"/>
      <c r="L128" s="7"/>
      <c r="M128" s="7"/>
      <c r="N128" s="7"/>
      <c r="O128" s="7"/>
      <c r="P128" s="7"/>
      <c r="Q128" s="7"/>
      <c r="R128" s="7"/>
      <c r="S128" s="7"/>
      <c r="T128" s="7"/>
      <c r="U128" s="7"/>
      <c r="V128" s="7"/>
      <c r="W128" s="7"/>
      <c r="X128" s="7"/>
      <c r="Y128" s="7"/>
      <c r="Z128" s="7"/>
    </row>
    <row r="129" spans="1:26" ht="12.75" customHeight="1">
      <c r="A129" s="1062"/>
      <c r="B129" s="72"/>
      <c r="C129" s="73"/>
      <c r="D129" s="1062"/>
      <c r="E129" s="7"/>
      <c r="F129" s="7"/>
      <c r="G129" s="7"/>
      <c r="H129" s="7"/>
      <c r="I129" s="1062"/>
      <c r="J129" s="1062"/>
      <c r="K129" s="7"/>
      <c r="L129" s="7"/>
      <c r="M129" s="7"/>
      <c r="N129" s="7"/>
      <c r="O129" s="7"/>
      <c r="P129" s="7"/>
      <c r="Q129" s="7"/>
      <c r="R129" s="7"/>
      <c r="S129" s="7"/>
      <c r="T129" s="7"/>
      <c r="U129" s="7"/>
      <c r="V129" s="7"/>
      <c r="W129" s="7"/>
      <c r="X129" s="7"/>
      <c r="Y129" s="7"/>
      <c r="Z129" s="7"/>
    </row>
    <row r="130" spans="1:26" ht="12.75" customHeight="1">
      <c r="A130" s="1062"/>
      <c r="B130" s="72"/>
      <c r="C130" s="73"/>
      <c r="D130" s="1062"/>
      <c r="E130" s="7"/>
      <c r="F130" s="7"/>
      <c r="G130" s="7"/>
      <c r="H130" s="7"/>
      <c r="I130" s="1062"/>
      <c r="J130" s="1062"/>
      <c r="K130" s="7"/>
      <c r="L130" s="7"/>
      <c r="M130" s="7"/>
      <c r="N130" s="7"/>
      <c r="O130" s="7"/>
      <c r="P130" s="7"/>
      <c r="Q130" s="7"/>
      <c r="R130" s="7"/>
      <c r="S130" s="7"/>
      <c r="T130" s="7"/>
      <c r="U130" s="7"/>
      <c r="V130" s="7"/>
      <c r="W130" s="7"/>
      <c r="X130" s="7"/>
      <c r="Y130" s="7"/>
      <c r="Z130" s="7"/>
    </row>
    <row r="131" spans="1:26" ht="12.75" customHeight="1">
      <c r="A131" s="1062"/>
      <c r="B131" s="72"/>
      <c r="C131" s="73"/>
      <c r="D131" s="1062"/>
      <c r="E131" s="7"/>
      <c r="F131" s="7"/>
      <c r="G131" s="7"/>
      <c r="H131" s="7"/>
      <c r="I131" s="1062"/>
      <c r="J131" s="1062"/>
      <c r="K131" s="7"/>
      <c r="L131" s="7"/>
      <c r="M131" s="7"/>
      <c r="N131" s="7"/>
      <c r="O131" s="7"/>
      <c r="P131" s="7"/>
      <c r="Q131" s="7"/>
      <c r="R131" s="7"/>
      <c r="S131" s="7"/>
      <c r="T131" s="7"/>
      <c r="U131" s="7"/>
      <c r="V131" s="7"/>
      <c r="W131" s="7"/>
      <c r="X131" s="7"/>
      <c r="Y131" s="7"/>
      <c r="Z131" s="7"/>
    </row>
    <row r="132" spans="1:26" ht="12.75" customHeight="1">
      <c r="A132" s="1062"/>
      <c r="B132" s="72"/>
      <c r="C132" s="73"/>
      <c r="D132" s="1062"/>
      <c r="E132" s="7"/>
      <c r="F132" s="7"/>
      <c r="G132" s="7"/>
      <c r="H132" s="7"/>
      <c r="I132" s="1062"/>
      <c r="J132" s="1062"/>
      <c r="K132" s="7"/>
      <c r="L132" s="7"/>
      <c r="M132" s="7"/>
      <c r="N132" s="7"/>
      <c r="O132" s="7"/>
      <c r="P132" s="7"/>
      <c r="Q132" s="7"/>
      <c r="R132" s="7"/>
      <c r="S132" s="7"/>
      <c r="T132" s="7"/>
      <c r="U132" s="7"/>
      <c r="V132" s="7"/>
      <c r="W132" s="7"/>
      <c r="X132" s="7"/>
      <c r="Y132" s="7"/>
      <c r="Z132" s="7"/>
    </row>
    <row r="133" spans="1:26" ht="12.75" customHeight="1">
      <c r="A133" s="1062"/>
      <c r="B133" s="72"/>
      <c r="C133" s="73"/>
      <c r="D133" s="1062"/>
      <c r="E133" s="7"/>
      <c r="F133" s="7"/>
      <c r="G133" s="7"/>
      <c r="H133" s="7"/>
      <c r="I133" s="1062"/>
      <c r="J133" s="1062"/>
      <c r="K133" s="7"/>
      <c r="L133" s="7"/>
      <c r="M133" s="7"/>
      <c r="N133" s="7"/>
      <c r="O133" s="7"/>
      <c r="P133" s="7"/>
      <c r="Q133" s="7"/>
      <c r="R133" s="7"/>
      <c r="S133" s="7"/>
      <c r="T133" s="7"/>
      <c r="U133" s="7"/>
      <c r="V133" s="7"/>
      <c r="W133" s="7"/>
      <c r="X133" s="7"/>
      <c r="Y133" s="7"/>
      <c r="Z133" s="7"/>
    </row>
    <row r="134" spans="1:26" ht="12.75" customHeight="1">
      <c r="A134" s="1062"/>
      <c r="B134" s="72"/>
      <c r="C134" s="73"/>
      <c r="D134" s="1062"/>
      <c r="E134" s="7"/>
      <c r="F134" s="7"/>
      <c r="G134" s="7"/>
      <c r="H134" s="7"/>
      <c r="I134" s="1062"/>
      <c r="J134" s="1062"/>
      <c r="K134" s="7"/>
      <c r="L134" s="7"/>
      <c r="M134" s="7"/>
      <c r="N134" s="7"/>
      <c r="O134" s="7"/>
      <c r="P134" s="7"/>
      <c r="Q134" s="7"/>
      <c r="R134" s="7"/>
      <c r="S134" s="7"/>
      <c r="T134" s="7"/>
      <c r="U134" s="7"/>
      <c r="V134" s="7"/>
      <c r="W134" s="7"/>
      <c r="X134" s="7"/>
      <c r="Y134" s="7"/>
      <c r="Z134" s="7"/>
    </row>
    <row r="135" spans="1:26" ht="12.75" customHeight="1">
      <c r="A135" s="1062"/>
      <c r="B135" s="72"/>
      <c r="C135" s="73"/>
      <c r="D135" s="1062"/>
      <c r="E135" s="7"/>
      <c r="F135" s="7"/>
      <c r="G135" s="7"/>
      <c r="H135" s="7"/>
      <c r="I135" s="1062"/>
      <c r="J135" s="1062"/>
      <c r="K135" s="7"/>
      <c r="L135" s="7"/>
      <c r="M135" s="7"/>
      <c r="N135" s="7"/>
      <c r="O135" s="7"/>
      <c r="P135" s="7"/>
      <c r="Q135" s="7"/>
      <c r="R135" s="7"/>
      <c r="S135" s="7"/>
      <c r="T135" s="7"/>
      <c r="U135" s="7"/>
      <c r="V135" s="7"/>
      <c r="W135" s="7"/>
      <c r="X135" s="7"/>
      <c r="Y135" s="7"/>
      <c r="Z135" s="7"/>
    </row>
    <row r="136" spans="1:26" ht="12.75" customHeight="1">
      <c r="A136" s="1062"/>
      <c r="B136" s="72"/>
      <c r="C136" s="73"/>
      <c r="D136" s="1062"/>
      <c r="E136" s="7"/>
      <c r="F136" s="7"/>
      <c r="G136" s="7"/>
      <c r="H136" s="7"/>
      <c r="I136" s="1062"/>
      <c r="J136" s="1062"/>
      <c r="K136" s="7"/>
      <c r="L136" s="7"/>
      <c r="M136" s="7"/>
      <c r="N136" s="7"/>
      <c r="O136" s="7"/>
      <c r="P136" s="7"/>
      <c r="Q136" s="7"/>
      <c r="R136" s="7"/>
      <c r="S136" s="7"/>
      <c r="T136" s="7"/>
      <c r="U136" s="7"/>
      <c r="V136" s="7"/>
      <c r="W136" s="7"/>
      <c r="X136" s="7"/>
      <c r="Y136" s="7"/>
      <c r="Z136" s="7"/>
    </row>
    <row r="137" spans="1:26" ht="12.75" customHeight="1">
      <c r="A137" s="1062"/>
      <c r="B137" s="72"/>
      <c r="C137" s="73"/>
      <c r="D137" s="1062"/>
      <c r="E137" s="7"/>
      <c r="F137" s="7"/>
      <c r="G137" s="7"/>
      <c r="H137" s="7"/>
      <c r="I137" s="1062"/>
      <c r="J137" s="1062"/>
      <c r="K137" s="7"/>
      <c r="L137" s="7"/>
      <c r="M137" s="7"/>
      <c r="N137" s="7"/>
      <c r="O137" s="7"/>
      <c r="P137" s="7"/>
      <c r="Q137" s="7"/>
      <c r="R137" s="7"/>
      <c r="S137" s="7"/>
      <c r="T137" s="7"/>
      <c r="U137" s="7"/>
      <c r="V137" s="7"/>
      <c r="W137" s="7"/>
      <c r="X137" s="7"/>
      <c r="Y137" s="7"/>
      <c r="Z137" s="7"/>
    </row>
    <row r="138" spans="1:26" ht="12.75" customHeight="1">
      <c r="A138" s="1062"/>
      <c r="B138" s="72"/>
      <c r="C138" s="73"/>
      <c r="D138" s="1062"/>
      <c r="E138" s="7"/>
      <c r="F138" s="7"/>
      <c r="G138" s="7"/>
      <c r="H138" s="7"/>
      <c r="I138" s="1062"/>
      <c r="J138" s="1062"/>
      <c r="K138" s="7"/>
      <c r="L138" s="7"/>
      <c r="M138" s="7"/>
      <c r="N138" s="7"/>
      <c r="O138" s="7"/>
      <c r="P138" s="7"/>
      <c r="Q138" s="7"/>
      <c r="R138" s="7"/>
      <c r="S138" s="7"/>
      <c r="T138" s="7"/>
      <c r="U138" s="7"/>
      <c r="V138" s="7"/>
      <c r="W138" s="7"/>
      <c r="X138" s="7"/>
      <c r="Y138" s="7"/>
      <c r="Z138" s="7"/>
    </row>
    <row r="139" spans="1:26" ht="12.75" customHeight="1">
      <c r="A139" s="1062"/>
      <c r="B139" s="72"/>
      <c r="C139" s="73"/>
      <c r="D139" s="1062"/>
      <c r="E139" s="7"/>
      <c r="F139" s="7"/>
      <c r="G139" s="7"/>
      <c r="H139" s="7"/>
      <c r="I139" s="1062"/>
      <c r="J139" s="1062"/>
      <c r="K139" s="7"/>
      <c r="L139" s="7"/>
      <c r="M139" s="7"/>
      <c r="N139" s="7"/>
      <c r="O139" s="7"/>
      <c r="P139" s="7"/>
      <c r="Q139" s="7"/>
      <c r="R139" s="7"/>
      <c r="S139" s="7"/>
      <c r="T139" s="7"/>
      <c r="U139" s="7"/>
      <c r="V139" s="7"/>
      <c r="W139" s="7"/>
      <c r="X139" s="7"/>
      <c r="Y139" s="7"/>
      <c r="Z139" s="7"/>
    </row>
    <row r="140" spans="1:26" ht="12.75" customHeight="1">
      <c r="A140" s="1062"/>
      <c r="B140" s="72"/>
      <c r="C140" s="73"/>
      <c r="D140" s="1062"/>
      <c r="E140" s="7"/>
      <c r="F140" s="7"/>
      <c r="G140" s="7"/>
      <c r="H140" s="7"/>
      <c r="I140" s="1062"/>
      <c r="J140" s="1062"/>
      <c r="K140" s="7"/>
      <c r="L140" s="7"/>
      <c r="M140" s="7"/>
      <c r="N140" s="7"/>
      <c r="O140" s="7"/>
      <c r="P140" s="7"/>
      <c r="Q140" s="7"/>
      <c r="R140" s="7"/>
      <c r="S140" s="7"/>
      <c r="T140" s="7"/>
      <c r="U140" s="7"/>
      <c r="V140" s="7"/>
      <c r="W140" s="7"/>
      <c r="X140" s="7"/>
      <c r="Y140" s="7"/>
      <c r="Z140" s="7"/>
    </row>
    <row r="141" spans="1:26" ht="12.75" customHeight="1">
      <c r="A141" s="1062"/>
      <c r="B141" s="72"/>
      <c r="C141" s="73"/>
      <c r="D141" s="1062"/>
      <c r="E141" s="7"/>
      <c r="F141" s="7"/>
      <c r="G141" s="7"/>
      <c r="H141" s="7"/>
      <c r="I141" s="1062"/>
      <c r="J141" s="1062"/>
      <c r="K141" s="7"/>
      <c r="L141" s="7"/>
      <c r="M141" s="7"/>
      <c r="N141" s="7"/>
      <c r="O141" s="7"/>
      <c r="P141" s="7"/>
      <c r="Q141" s="7"/>
      <c r="R141" s="7"/>
      <c r="S141" s="7"/>
      <c r="T141" s="7"/>
      <c r="U141" s="7"/>
      <c r="V141" s="7"/>
      <c r="W141" s="7"/>
      <c r="X141" s="7"/>
      <c r="Y141" s="7"/>
      <c r="Z141" s="7"/>
    </row>
    <row r="142" spans="1:26" ht="12.75" customHeight="1">
      <c r="A142" s="1062"/>
      <c r="B142" s="72"/>
      <c r="C142" s="73"/>
      <c r="D142" s="1062"/>
      <c r="E142" s="7"/>
      <c r="F142" s="7"/>
      <c r="G142" s="7"/>
      <c r="H142" s="7"/>
      <c r="I142" s="1062"/>
      <c r="J142" s="1062"/>
      <c r="K142" s="7"/>
      <c r="L142" s="7"/>
      <c r="M142" s="7"/>
      <c r="N142" s="7"/>
      <c r="O142" s="7"/>
      <c r="P142" s="7"/>
      <c r="Q142" s="7"/>
      <c r="R142" s="7"/>
      <c r="S142" s="7"/>
      <c r="T142" s="7"/>
      <c r="U142" s="7"/>
      <c r="V142" s="7"/>
      <c r="W142" s="7"/>
      <c r="X142" s="7"/>
      <c r="Y142" s="7"/>
      <c r="Z142" s="7"/>
    </row>
    <row r="143" spans="1:26" ht="12.75" customHeight="1">
      <c r="A143" s="1062"/>
      <c r="B143" s="72"/>
      <c r="C143" s="73"/>
      <c r="D143" s="1062"/>
      <c r="E143" s="7"/>
      <c r="F143" s="7"/>
      <c r="G143" s="7"/>
      <c r="H143" s="7"/>
      <c r="I143" s="1062"/>
      <c r="J143" s="1062"/>
      <c r="K143" s="7"/>
      <c r="L143" s="7"/>
      <c r="M143" s="7"/>
      <c r="N143" s="7"/>
      <c r="O143" s="7"/>
      <c r="P143" s="7"/>
      <c r="Q143" s="7"/>
      <c r="R143" s="7"/>
      <c r="S143" s="7"/>
      <c r="T143" s="7"/>
      <c r="U143" s="7"/>
      <c r="V143" s="7"/>
      <c r="W143" s="7"/>
      <c r="X143" s="7"/>
      <c r="Y143" s="7"/>
      <c r="Z143" s="7"/>
    </row>
    <row r="144" spans="1:26" ht="12.75" customHeight="1">
      <c r="A144" s="1062"/>
      <c r="B144" s="72"/>
      <c r="C144" s="73"/>
      <c r="D144" s="1062"/>
      <c r="E144" s="7"/>
      <c r="F144" s="7"/>
      <c r="G144" s="7"/>
      <c r="H144" s="7"/>
      <c r="I144" s="1062"/>
      <c r="J144" s="1062"/>
      <c r="K144" s="7"/>
      <c r="L144" s="7"/>
      <c r="M144" s="7"/>
      <c r="N144" s="7"/>
      <c r="O144" s="7"/>
      <c r="P144" s="7"/>
      <c r="Q144" s="7"/>
      <c r="R144" s="7"/>
      <c r="S144" s="7"/>
      <c r="T144" s="7"/>
      <c r="U144" s="7"/>
      <c r="V144" s="7"/>
      <c r="W144" s="7"/>
      <c r="X144" s="7"/>
      <c r="Y144" s="7"/>
      <c r="Z144" s="7"/>
    </row>
    <row r="145" spans="1:26" ht="12.75" customHeight="1">
      <c r="A145" s="1062"/>
      <c r="B145" s="72"/>
      <c r="C145" s="73"/>
      <c r="D145" s="1062"/>
      <c r="E145" s="7"/>
      <c r="F145" s="7"/>
      <c r="G145" s="7"/>
      <c r="H145" s="7"/>
      <c r="I145" s="1062"/>
      <c r="J145" s="1062"/>
      <c r="K145" s="7"/>
      <c r="L145" s="7"/>
      <c r="M145" s="7"/>
      <c r="N145" s="7"/>
      <c r="O145" s="7"/>
      <c r="P145" s="7"/>
      <c r="Q145" s="7"/>
      <c r="R145" s="7"/>
      <c r="S145" s="7"/>
      <c r="T145" s="7"/>
      <c r="U145" s="7"/>
      <c r="V145" s="7"/>
      <c r="W145" s="7"/>
      <c r="X145" s="7"/>
      <c r="Y145" s="7"/>
      <c r="Z145" s="7"/>
    </row>
    <row r="146" spans="1:26" ht="12.75" customHeight="1">
      <c r="A146" s="1062"/>
      <c r="B146" s="72"/>
      <c r="C146" s="73"/>
      <c r="D146" s="1062"/>
      <c r="E146" s="7"/>
      <c r="F146" s="7"/>
      <c r="G146" s="7"/>
      <c r="H146" s="7"/>
      <c r="I146" s="1062"/>
      <c r="J146" s="1062"/>
      <c r="K146" s="7"/>
      <c r="L146" s="7"/>
      <c r="M146" s="7"/>
      <c r="N146" s="7"/>
      <c r="O146" s="7"/>
      <c r="P146" s="7"/>
      <c r="Q146" s="7"/>
      <c r="R146" s="7"/>
      <c r="S146" s="7"/>
      <c r="T146" s="7"/>
      <c r="U146" s="7"/>
      <c r="V146" s="7"/>
      <c r="W146" s="7"/>
      <c r="X146" s="7"/>
      <c r="Y146" s="7"/>
      <c r="Z146" s="7"/>
    </row>
    <row r="147" spans="1:26" ht="12.75" customHeight="1">
      <c r="A147" s="1062"/>
      <c r="B147" s="72"/>
      <c r="C147" s="73"/>
      <c r="D147" s="1062"/>
      <c r="E147" s="7"/>
      <c r="F147" s="7"/>
      <c r="G147" s="7"/>
      <c r="H147" s="7"/>
      <c r="I147" s="1062"/>
      <c r="J147" s="1062"/>
      <c r="K147" s="7"/>
      <c r="L147" s="7"/>
      <c r="M147" s="7"/>
      <c r="N147" s="7"/>
      <c r="O147" s="7"/>
      <c r="P147" s="7"/>
      <c r="Q147" s="7"/>
      <c r="R147" s="7"/>
      <c r="S147" s="7"/>
      <c r="T147" s="7"/>
      <c r="U147" s="7"/>
      <c r="V147" s="7"/>
      <c r="W147" s="7"/>
      <c r="X147" s="7"/>
      <c r="Y147" s="7"/>
      <c r="Z147" s="7"/>
    </row>
    <row r="148" spans="1:26" ht="12.75" customHeight="1">
      <c r="A148" s="1062"/>
      <c r="B148" s="72"/>
      <c r="C148" s="73"/>
      <c r="D148" s="1062"/>
      <c r="E148" s="7"/>
      <c r="F148" s="7"/>
      <c r="G148" s="7"/>
      <c r="H148" s="7"/>
      <c r="I148" s="1062"/>
      <c r="J148" s="1062"/>
      <c r="K148" s="7"/>
      <c r="L148" s="7"/>
      <c r="M148" s="7"/>
      <c r="N148" s="7"/>
      <c r="O148" s="7"/>
      <c r="P148" s="7"/>
      <c r="Q148" s="7"/>
      <c r="R148" s="7"/>
      <c r="S148" s="7"/>
      <c r="T148" s="7"/>
      <c r="U148" s="7"/>
      <c r="V148" s="7"/>
      <c r="W148" s="7"/>
      <c r="X148" s="7"/>
      <c r="Y148" s="7"/>
      <c r="Z148" s="7"/>
    </row>
    <row r="149" spans="1:26" ht="12.75" customHeight="1">
      <c r="A149" s="1062"/>
      <c r="B149" s="72"/>
      <c r="C149" s="73"/>
      <c r="D149" s="1062"/>
      <c r="E149" s="7"/>
      <c r="F149" s="7"/>
      <c r="G149" s="7"/>
      <c r="H149" s="7"/>
      <c r="I149" s="1062"/>
      <c r="J149" s="1062"/>
      <c r="K149" s="7"/>
      <c r="L149" s="7"/>
      <c r="M149" s="7"/>
      <c r="N149" s="7"/>
      <c r="O149" s="7"/>
      <c r="P149" s="7"/>
      <c r="Q149" s="7"/>
      <c r="R149" s="7"/>
      <c r="S149" s="7"/>
      <c r="T149" s="7"/>
      <c r="U149" s="7"/>
      <c r="V149" s="7"/>
      <c r="W149" s="7"/>
      <c r="X149" s="7"/>
      <c r="Y149" s="7"/>
      <c r="Z149" s="7"/>
    </row>
    <row r="150" spans="1:26" ht="12.75" customHeight="1">
      <c r="A150" s="1062"/>
      <c r="B150" s="72"/>
      <c r="C150" s="73"/>
      <c r="D150" s="1062"/>
      <c r="E150" s="7"/>
      <c r="F150" s="7"/>
      <c r="G150" s="7"/>
      <c r="H150" s="7"/>
      <c r="I150" s="1062"/>
      <c r="J150" s="1062"/>
      <c r="K150" s="7"/>
      <c r="L150" s="7"/>
      <c r="M150" s="7"/>
      <c r="N150" s="7"/>
      <c r="O150" s="7"/>
      <c r="P150" s="7"/>
      <c r="Q150" s="7"/>
      <c r="R150" s="7"/>
      <c r="S150" s="7"/>
      <c r="T150" s="7"/>
      <c r="U150" s="7"/>
      <c r="V150" s="7"/>
      <c r="W150" s="7"/>
      <c r="X150" s="7"/>
      <c r="Y150" s="7"/>
      <c r="Z150" s="7"/>
    </row>
    <row r="151" spans="1:26" ht="12.75" customHeight="1">
      <c r="A151" s="1062"/>
      <c r="B151" s="72"/>
      <c r="C151" s="73"/>
      <c r="D151" s="1062"/>
      <c r="E151" s="7"/>
      <c r="F151" s="7"/>
      <c r="G151" s="7"/>
      <c r="H151" s="7"/>
      <c r="I151" s="1062"/>
      <c r="J151" s="1062"/>
      <c r="K151" s="7"/>
      <c r="L151" s="7"/>
      <c r="M151" s="7"/>
      <c r="N151" s="7"/>
      <c r="O151" s="7"/>
      <c r="P151" s="7"/>
      <c r="Q151" s="7"/>
      <c r="R151" s="7"/>
      <c r="S151" s="7"/>
      <c r="T151" s="7"/>
      <c r="U151" s="7"/>
      <c r="V151" s="7"/>
      <c r="W151" s="7"/>
      <c r="X151" s="7"/>
      <c r="Y151" s="7"/>
      <c r="Z151" s="7"/>
    </row>
    <row r="152" spans="1:26" ht="12.75" customHeight="1">
      <c r="A152" s="1062"/>
      <c r="B152" s="72"/>
      <c r="C152" s="73"/>
      <c r="D152" s="1062"/>
      <c r="E152" s="7"/>
      <c r="F152" s="7"/>
      <c r="G152" s="7"/>
      <c r="H152" s="7"/>
      <c r="I152" s="1062"/>
      <c r="J152" s="1062"/>
      <c r="K152" s="7"/>
      <c r="L152" s="7"/>
      <c r="M152" s="7"/>
      <c r="N152" s="7"/>
      <c r="O152" s="7"/>
      <c r="P152" s="7"/>
      <c r="Q152" s="7"/>
      <c r="R152" s="7"/>
      <c r="S152" s="7"/>
      <c r="T152" s="7"/>
      <c r="U152" s="7"/>
      <c r="V152" s="7"/>
      <c r="W152" s="7"/>
      <c r="X152" s="7"/>
      <c r="Y152" s="7"/>
      <c r="Z152" s="7"/>
    </row>
    <row r="153" spans="1:26" ht="12.75" customHeight="1">
      <c r="A153" s="1062"/>
      <c r="B153" s="72"/>
      <c r="C153" s="73"/>
      <c r="D153" s="1062"/>
      <c r="E153" s="7"/>
      <c r="F153" s="7"/>
      <c r="G153" s="7"/>
      <c r="H153" s="7"/>
      <c r="I153" s="1062"/>
      <c r="J153" s="1062"/>
      <c r="K153" s="7"/>
      <c r="L153" s="7"/>
      <c r="M153" s="7"/>
      <c r="N153" s="7"/>
      <c r="O153" s="7"/>
      <c r="P153" s="7"/>
      <c r="Q153" s="7"/>
      <c r="R153" s="7"/>
      <c r="S153" s="7"/>
      <c r="T153" s="7"/>
      <c r="U153" s="7"/>
      <c r="V153" s="7"/>
      <c r="W153" s="7"/>
      <c r="X153" s="7"/>
      <c r="Y153" s="7"/>
      <c r="Z153" s="7"/>
    </row>
    <row r="154" spans="1:26" ht="12.75" customHeight="1">
      <c r="A154" s="1062"/>
      <c r="B154" s="72"/>
      <c r="C154" s="73"/>
      <c r="D154" s="1062"/>
      <c r="E154" s="7"/>
      <c r="F154" s="7"/>
      <c r="G154" s="7"/>
      <c r="H154" s="7"/>
      <c r="I154" s="1062"/>
      <c r="J154" s="1062"/>
      <c r="K154" s="7"/>
      <c r="L154" s="7"/>
      <c r="M154" s="7"/>
      <c r="N154" s="7"/>
      <c r="O154" s="7"/>
      <c r="P154" s="7"/>
      <c r="Q154" s="7"/>
      <c r="R154" s="7"/>
      <c r="S154" s="7"/>
      <c r="T154" s="7"/>
      <c r="U154" s="7"/>
      <c r="V154" s="7"/>
      <c r="W154" s="7"/>
      <c r="X154" s="7"/>
      <c r="Y154" s="7"/>
      <c r="Z154" s="7"/>
    </row>
    <row r="155" spans="1:26" ht="12.75" customHeight="1">
      <c r="A155" s="1062"/>
      <c r="B155" s="72"/>
      <c r="C155" s="73"/>
      <c r="D155" s="1062"/>
      <c r="E155" s="7"/>
      <c r="F155" s="7"/>
      <c r="G155" s="7"/>
      <c r="H155" s="7"/>
      <c r="I155" s="1062"/>
      <c r="J155" s="1062"/>
      <c r="K155" s="7"/>
      <c r="L155" s="7"/>
      <c r="M155" s="7"/>
      <c r="N155" s="7"/>
      <c r="O155" s="7"/>
      <c r="P155" s="7"/>
      <c r="Q155" s="7"/>
      <c r="R155" s="7"/>
      <c r="S155" s="7"/>
      <c r="T155" s="7"/>
      <c r="U155" s="7"/>
      <c r="V155" s="7"/>
      <c r="W155" s="7"/>
      <c r="X155" s="7"/>
      <c r="Y155" s="7"/>
      <c r="Z155" s="7"/>
    </row>
    <row r="156" spans="1:26" ht="12.75" customHeight="1">
      <c r="A156" s="1062"/>
      <c r="B156" s="72"/>
      <c r="C156" s="73"/>
      <c r="D156" s="1062"/>
      <c r="E156" s="7"/>
      <c r="F156" s="7"/>
      <c r="G156" s="7"/>
      <c r="H156" s="7"/>
      <c r="I156" s="1062"/>
      <c r="J156" s="1062"/>
      <c r="K156" s="7"/>
      <c r="L156" s="7"/>
      <c r="M156" s="7"/>
      <c r="N156" s="7"/>
      <c r="O156" s="7"/>
      <c r="P156" s="7"/>
      <c r="Q156" s="7"/>
      <c r="R156" s="7"/>
      <c r="S156" s="7"/>
      <c r="T156" s="7"/>
      <c r="U156" s="7"/>
      <c r="V156" s="7"/>
      <c r="W156" s="7"/>
      <c r="X156" s="7"/>
      <c r="Y156" s="7"/>
      <c r="Z156" s="7"/>
    </row>
    <row r="157" spans="1:26" ht="12.75" customHeight="1">
      <c r="A157" s="1062"/>
      <c r="B157" s="72"/>
      <c r="C157" s="73"/>
      <c r="D157" s="1062"/>
      <c r="E157" s="7"/>
      <c r="F157" s="7"/>
      <c r="G157" s="7"/>
      <c r="H157" s="7"/>
      <c r="I157" s="1062"/>
      <c r="J157" s="1062"/>
      <c r="K157" s="7"/>
      <c r="L157" s="7"/>
      <c r="M157" s="7"/>
      <c r="N157" s="7"/>
      <c r="O157" s="7"/>
      <c r="P157" s="7"/>
      <c r="Q157" s="7"/>
      <c r="R157" s="7"/>
      <c r="S157" s="7"/>
      <c r="T157" s="7"/>
      <c r="U157" s="7"/>
      <c r="V157" s="7"/>
      <c r="W157" s="7"/>
      <c r="X157" s="7"/>
      <c r="Y157" s="7"/>
      <c r="Z157" s="7"/>
    </row>
    <row r="158" spans="1:26" ht="12.75" customHeight="1">
      <c r="A158" s="1062"/>
      <c r="B158" s="72"/>
      <c r="C158" s="73"/>
      <c r="D158" s="1062"/>
      <c r="E158" s="7"/>
      <c r="F158" s="7"/>
      <c r="G158" s="7"/>
      <c r="H158" s="7"/>
      <c r="I158" s="1062"/>
      <c r="J158" s="1062"/>
      <c r="K158" s="7"/>
      <c r="L158" s="7"/>
      <c r="M158" s="7"/>
      <c r="N158" s="7"/>
      <c r="O158" s="7"/>
      <c r="P158" s="7"/>
      <c r="Q158" s="7"/>
      <c r="R158" s="7"/>
      <c r="S158" s="7"/>
      <c r="T158" s="7"/>
      <c r="U158" s="7"/>
      <c r="V158" s="7"/>
      <c r="W158" s="7"/>
      <c r="X158" s="7"/>
      <c r="Y158" s="7"/>
      <c r="Z158" s="7"/>
    </row>
    <row r="159" spans="1:26" ht="12.75" customHeight="1">
      <c r="A159" s="1062"/>
      <c r="B159" s="72"/>
      <c r="C159" s="73"/>
      <c r="D159" s="1062"/>
      <c r="E159" s="7"/>
      <c r="F159" s="7"/>
      <c r="G159" s="7"/>
      <c r="H159" s="7"/>
      <c r="I159" s="1062"/>
      <c r="J159" s="1062"/>
      <c r="K159" s="7"/>
      <c r="L159" s="7"/>
      <c r="M159" s="7"/>
      <c r="N159" s="7"/>
      <c r="O159" s="7"/>
      <c r="P159" s="7"/>
      <c r="Q159" s="7"/>
      <c r="R159" s="7"/>
      <c r="S159" s="7"/>
      <c r="T159" s="7"/>
      <c r="U159" s="7"/>
      <c r="V159" s="7"/>
      <c r="W159" s="7"/>
      <c r="X159" s="7"/>
      <c r="Y159" s="7"/>
      <c r="Z159" s="7"/>
    </row>
    <row r="160" spans="1:26" ht="12.75" customHeight="1">
      <c r="A160" s="1062"/>
      <c r="B160" s="72"/>
      <c r="C160" s="73"/>
      <c r="D160" s="1062"/>
      <c r="E160" s="7"/>
      <c r="F160" s="7"/>
      <c r="G160" s="7"/>
      <c r="H160" s="7"/>
      <c r="I160" s="1062"/>
      <c r="J160" s="1062"/>
      <c r="K160" s="7"/>
      <c r="L160" s="7"/>
      <c r="M160" s="7"/>
      <c r="N160" s="7"/>
      <c r="O160" s="7"/>
      <c r="P160" s="7"/>
      <c r="Q160" s="7"/>
      <c r="R160" s="7"/>
      <c r="S160" s="7"/>
      <c r="T160" s="7"/>
      <c r="U160" s="7"/>
      <c r="V160" s="7"/>
      <c r="W160" s="7"/>
      <c r="X160" s="7"/>
      <c r="Y160" s="7"/>
      <c r="Z160" s="7"/>
    </row>
    <row r="161" spans="1:26" ht="12.75" customHeight="1">
      <c r="A161" s="1062"/>
      <c r="B161" s="72"/>
      <c r="C161" s="73"/>
      <c r="D161" s="1062"/>
      <c r="E161" s="7"/>
      <c r="F161" s="7"/>
      <c r="G161" s="7"/>
      <c r="H161" s="7"/>
      <c r="I161" s="1062"/>
      <c r="J161" s="1062"/>
      <c r="K161" s="7"/>
      <c r="L161" s="7"/>
      <c r="M161" s="7"/>
      <c r="N161" s="7"/>
      <c r="O161" s="7"/>
      <c r="P161" s="7"/>
      <c r="Q161" s="7"/>
      <c r="R161" s="7"/>
      <c r="S161" s="7"/>
      <c r="T161" s="7"/>
      <c r="U161" s="7"/>
      <c r="V161" s="7"/>
      <c r="W161" s="7"/>
      <c r="X161" s="7"/>
      <c r="Y161" s="7"/>
      <c r="Z161" s="7"/>
    </row>
    <row r="162" spans="1:26" ht="12.75" customHeight="1">
      <c r="A162" s="1062"/>
      <c r="B162" s="72"/>
      <c r="C162" s="73"/>
      <c r="D162" s="1062"/>
      <c r="E162" s="7"/>
      <c r="F162" s="7"/>
      <c r="G162" s="7"/>
      <c r="H162" s="7"/>
      <c r="I162" s="1062"/>
      <c r="J162" s="1062"/>
      <c r="K162" s="7"/>
      <c r="L162" s="7"/>
      <c r="M162" s="7"/>
      <c r="N162" s="7"/>
      <c r="O162" s="7"/>
      <c r="P162" s="7"/>
      <c r="Q162" s="7"/>
      <c r="R162" s="7"/>
      <c r="S162" s="7"/>
      <c r="T162" s="7"/>
      <c r="U162" s="7"/>
      <c r="V162" s="7"/>
      <c r="W162" s="7"/>
      <c r="X162" s="7"/>
      <c r="Y162" s="7"/>
      <c r="Z162" s="7"/>
    </row>
    <row r="163" spans="1:26" ht="12.75" customHeight="1">
      <c r="A163" s="1062"/>
      <c r="B163" s="72"/>
      <c r="C163" s="73"/>
      <c r="D163" s="1062"/>
      <c r="E163" s="7"/>
      <c r="F163" s="7"/>
      <c r="G163" s="7"/>
      <c r="H163" s="7"/>
      <c r="I163" s="1062"/>
      <c r="J163" s="1062"/>
      <c r="K163" s="7"/>
      <c r="L163" s="7"/>
      <c r="M163" s="7"/>
      <c r="N163" s="7"/>
      <c r="O163" s="7"/>
      <c r="P163" s="7"/>
      <c r="Q163" s="7"/>
      <c r="R163" s="7"/>
      <c r="S163" s="7"/>
      <c r="T163" s="7"/>
      <c r="U163" s="7"/>
      <c r="V163" s="7"/>
      <c r="W163" s="7"/>
      <c r="X163" s="7"/>
      <c r="Y163" s="7"/>
      <c r="Z163" s="7"/>
    </row>
    <row r="164" spans="1:26" ht="12.75" customHeight="1">
      <c r="A164" s="1062"/>
      <c r="B164" s="72"/>
      <c r="C164" s="73"/>
      <c r="D164" s="1062"/>
      <c r="E164" s="7"/>
      <c r="F164" s="7"/>
      <c r="G164" s="7"/>
      <c r="H164" s="7"/>
      <c r="I164" s="1062"/>
      <c r="J164" s="1062"/>
      <c r="K164" s="7"/>
      <c r="L164" s="7"/>
      <c r="M164" s="7"/>
      <c r="N164" s="7"/>
      <c r="O164" s="7"/>
      <c r="P164" s="7"/>
      <c r="Q164" s="7"/>
      <c r="R164" s="7"/>
      <c r="S164" s="7"/>
      <c r="T164" s="7"/>
      <c r="U164" s="7"/>
      <c r="V164" s="7"/>
      <c r="W164" s="7"/>
      <c r="X164" s="7"/>
      <c r="Y164" s="7"/>
      <c r="Z164" s="7"/>
    </row>
    <row r="165" spans="1:26" ht="12.75" customHeight="1">
      <c r="A165" s="1062"/>
      <c r="B165" s="72"/>
      <c r="C165" s="73"/>
      <c r="D165" s="1062"/>
      <c r="E165" s="7"/>
      <c r="F165" s="7"/>
      <c r="G165" s="7"/>
      <c r="H165" s="7"/>
      <c r="I165" s="1062"/>
      <c r="J165" s="1062"/>
      <c r="K165" s="7"/>
      <c r="L165" s="7"/>
      <c r="M165" s="7"/>
      <c r="N165" s="7"/>
      <c r="O165" s="7"/>
      <c r="P165" s="7"/>
      <c r="Q165" s="7"/>
      <c r="R165" s="7"/>
      <c r="S165" s="7"/>
      <c r="T165" s="7"/>
      <c r="U165" s="7"/>
      <c r="V165" s="7"/>
      <c r="W165" s="7"/>
      <c r="X165" s="7"/>
      <c r="Y165" s="7"/>
      <c r="Z165" s="7"/>
    </row>
    <row r="166" spans="1:26" ht="12.75" customHeight="1">
      <c r="A166" s="1062"/>
      <c r="B166" s="72"/>
      <c r="C166" s="73"/>
      <c r="D166" s="1062"/>
      <c r="E166" s="7"/>
      <c r="F166" s="7"/>
      <c r="G166" s="7"/>
      <c r="H166" s="7"/>
      <c r="I166" s="1062"/>
      <c r="J166" s="1062"/>
      <c r="K166" s="7"/>
      <c r="L166" s="7"/>
      <c r="M166" s="7"/>
      <c r="N166" s="7"/>
      <c r="O166" s="7"/>
      <c r="P166" s="7"/>
      <c r="Q166" s="7"/>
      <c r="R166" s="7"/>
      <c r="S166" s="7"/>
      <c r="T166" s="7"/>
      <c r="U166" s="7"/>
      <c r="V166" s="7"/>
      <c r="W166" s="7"/>
      <c r="X166" s="7"/>
      <c r="Y166" s="7"/>
      <c r="Z166" s="7"/>
    </row>
    <row r="167" spans="1:26" ht="12.75" customHeight="1">
      <c r="A167" s="1062"/>
      <c r="B167" s="72"/>
      <c r="C167" s="73"/>
      <c r="D167" s="1062"/>
      <c r="E167" s="7"/>
      <c r="F167" s="7"/>
      <c r="G167" s="7"/>
      <c r="H167" s="7"/>
      <c r="I167" s="1062"/>
      <c r="J167" s="1062"/>
      <c r="K167" s="7"/>
      <c r="L167" s="7"/>
      <c r="M167" s="7"/>
      <c r="N167" s="7"/>
      <c r="O167" s="7"/>
      <c r="P167" s="7"/>
      <c r="Q167" s="7"/>
      <c r="R167" s="7"/>
      <c r="S167" s="7"/>
      <c r="T167" s="7"/>
      <c r="U167" s="7"/>
      <c r="V167" s="7"/>
      <c r="W167" s="7"/>
      <c r="X167" s="7"/>
      <c r="Y167" s="7"/>
      <c r="Z167" s="7"/>
    </row>
    <row r="168" spans="1:26" ht="12.75" customHeight="1">
      <c r="A168" s="1062"/>
      <c r="B168" s="72"/>
      <c r="C168" s="73"/>
      <c r="D168" s="1062"/>
      <c r="E168" s="7"/>
      <c r="F168" s="7"/>
      <c r="G168" s="7"/>
      <c r="H168" s="7"/>
      <c r="I168" s="1062"/>
      <c r="J168" s="1062"/>
      <c r="K168" s="7"/>
      <c r="L168" s="7"/>
      <c r="M168" s="7"/>
      <c r="N168" s="7"/>
      <c r="O168" s="7"/>
      <c r="P168" s="7"/>
      <c r="Q168" s="7"/>
      <c r="R168" s="7"/>
      <c r="S168" s="7"/>
      <c r="T168" s="7"/>
      <c r="U168" s="7"/>
      <c r="V168" s="7"/>
      <c r="W168" s="7"/>
      <c r="X168" s="7"/>
      <c r="Y168" s="7"/>
      <c r="Z168" s="7"/>
    </row>
    <row r="169" spans="1:26" ht="12.75" customHeight="1">
      <c r="A169" s="1062"/>
      <c r="B169" s="72"/>
      <c r="C169" s="73"/>
      <c r="D169" s="1062"/>
      <c r="E169" s="7"/>
      <c r="F169" s="7"/>
      <c r="G169" s="7"/>
      <c r="H169" s="7"/>
      <c r="I169" s="1062"/>
      <c r="J169" s="1062"/>
      <c r="K169" s="7"/>
      <c r="L169" s="7"/>
      <c r="M169" s="7"/>
      <c r="N169" s="7"/>
      <c r="O169" s="7"/>
      <c r="P169" s="7"/>
      <c r="Q169" s="7"/>
      <c r="R169" s="7"/>
      <c r="S169" s="7"/>
      <c r="T169" s="7"/>
      <c r="U169" s="7"/>
      <c r="V169" s="7"/>
      <c r="W169" s="7"/>
      <c r="X169" s="7"/>
      <c r="Y169" s="7"/>
      <c r="Z169" s="7"/>
    </row>
    <row r="170" spans="1:26" ht="12.75" customHeight="1">
      <c r="A170" s="1062"/>
      <c r="B170" s="72"/>
      <c r="C170" s="73"/>
      <c r="D170" s="1062"/>
      <c r="E170" s="7"/>
      <c r="F170" s="7"/>
      <c r="G170" s="7"/>
      <c r="H170" s="7"/>
      <c r="I170" s="1062"/>
      <c r="J170" s="1062"/>
      <c r="K170" s="7"/>
      <c r="L170" s="7"/>
      <c r="M170" s="7"/>
      <c r="N170" s="7"/>
      <c r="O170" s="7"/>
      <c r="P170" s="7"/>
      <c r="Q170" s="7"/>
      <c r="R170" s="7"/>
      <c r="S170" s="7"/>
      <c r="T170" s="7"/>
      <c r="U170" s="7"/>
      <c r="V170" s="7"/>
      <c r="W170" s="7"/>
      <c r="X170" s="7"/>
      <c r="Y170" s="7"/>
      <c r="Z170" s="7"/>
    </row>
    <row r="171" spans="1:26" ht="12.75" customHeight="1">
      <c r="A171" s="1062"/>
      <c r="B171" s="72"/>
      <c r="C171" s="73"/>
      <c r="D171" s="1062"/>
      <c r="E171" s="7"/>
      <c r="F171" s="7"/>
      <c r="G171" s="7"/>
      <c r="H171" s="7"/>
      <c r="I171" s="1062"/>
      <c r="J171" s="1062"/>
      <c r="K171" s="7"/>
      <c r="L171" s="7"/>
      <c r="M171" s="7"/>
      <c r="N171" s="7"/>
      <c r="O171" s="7"/>
      <c r="P171" s="7"/>
      <c r="Q171" s="7"/>
      <c r="R171" s="7"/>
      <c r="S171" s="7"/>
      <c r="T171" s="7"/>
      <c r="U171" s="7"/>
      <c r="V171" s="7"/>
      <c r="W171" s="7"/>
      <c r="X171" s="7"/>
      <c r="Y171" s="7"/>
      <c r="Z171" s="7"/>
    </row>
    <row r="172" spans="1:26" ht="12.75" customHeight="1">
      <c r="A172" s="1062"/>
      <c r="B172" s="72"/>
      <c r="C172" s="73"/>
      <c r="D172" s="1062"/>
      <c r="E172" s="7"/>
      <c r="F172" s="7"/>
      <c r="G172" s="7"/>
      <c r="H172" s="7"/>
      <c r="I172" s="1062"/>
      <c r="J172" s="1062"/>
      <c r="K172" s="7"/>
      <c r="L172" s="7"/>
      <c r="M172" s="7"/>
      <c r="N172" s="7"/>
      <c r="O172" s="7"/>
      <c r="P172" s="7"/>
      <c r="Q172" s="7"/>
      <c r="R172" s="7"/>
      <c r="S172" s="7"/>
      <c r="T172" s="7"/>
      <c r="U172" s="7"/>
      <c r="V172" s="7"/>
      <c r="W172" s="7"/>
      <c r="X172" s="7"/>
      <c r="Y172" s="7"/>
      <c r="Z172" s="7"/>
    </row>
    <row r="173" spans="1:26" ht="12.75" customHeight="1">
      <c r="A173" s="1062"/>
      <c r="B173" s="72"/>
      <c r="C173" s="73"/>
      <c r="D173" s="1062"/>
      <c r="E173" s="7"/>
      <c r="F173" s="7"/>
      <c r="G173" s="7"/>
      <c r="H173" s="7"/>
      <c r="I173" s="1062"/>
      <c r="J173" s="1062"/>
      <c r="K173" s="7"/>
      <c r="L173" s="7"/>
      <c r="M173" s="7"/>
      <c r="N173" s="7"/>
      <c r="O173" s="7"/>
      <c r="P173" s="7"/>
      <c r="Q173" s="7"/>
      <c r="R173" s="7"/>
      <c r="S173" s="7"/>
      <c r="T173" s="7"/>
      <c r="U173" s="7"/>
      <c r="V173" s="7"/>
      <c r="W173" s="7"/>
      <c r="X173" s="7"/>
      <c r="Y173" s="7"/>
      <c r="Z173" s="7"/>
    </row>
    <row r="174" spans="1:26" ht="12.75" customHeight="1">
      <c r="A174" s="1062"/>
      <c r="B174" s="72"/>
      <c r="C174" s="73"/>
      <c r="D174" s="1062"/>
      <c r="E174" s="7"/>
      <c r="F174" s="7"/>
      <c r="G174" s="7"/>
      <c r="H174" s="7"/>
      <c r="I174" s="1062"/>
      <c r="J174" s="1062"/>
      <c r="K174" s="7"/>
      <c r="L174" s="7"/>
      <c r="M174" s="7"/>
      <c r="N174" s="7"/>
      <c r="O174" s="7"/>
      <c r="P174" s="7"/>
      <c r="Q174" s="7"/>
      <c r="R174" s="7"/>
      <c r="S174" s="7"/>
      <c r="T174" s="7"/>
      <c r="U174" s="7"/>
      <c r="V174" s="7"/>
      <c r="W174" s="7"/>
      <c r="X174" s="7"/>
      <c r="Y174" s="7"/>
      <c r="Z174" s="7"/>
    </row>
    <row r="175" spans="1:26" ht="12.75" customHeight="1">
      <c r="A175" s="1062"/>
      <c r="B175" s="72"/>
      <c r="C175" s="73"/>
      <c r="D175" s="1062"/>
      <c r="E175" s="7"/>
      <c r="F175" s="7"/>
      <c r="G175" s="7"/>
      <c r="H175" s="7"/>
      <c r="I175" s="1062"/>
      <c r="J175" s="1062"/>
      <c r="K175" s="7"/>
      <c r="L175" s="7"/>
      <c r="M175" s="7"/>
      <c r="N175" s="7"/>
      <c r="O175" s="7"/>
      <c r="P175" s="7"/>
      <c r="Q175" s="7"/>
      <c r="R175" s="7"/>
      <c r="S175" s="7"/>
      <c r="T175" s="7"/>
      <c r="U175" s="7"/>
      <c r="V175" s="7"/>
      <c r="W175" s="7"/>
      <c r="X175" s="7"/>
      <c r="Y175" s="7"/>
      <c r="Z175" s="7"/>
    </row>
    <row r="176" spans="1:26" ht="12.75" customHeight="1">
      <c r="A176" s="1062"/>
      <c r="B176" s="72"/>
      <c r="C176" s="73"/>
      <c r="D176" s="1062"/>
      <c r="E176" s="7"/>
      <c r="F176" s="7"/>
      <c r="G176" s="7"/>
      <c r="H176" s="7"/>
      <c r="I176" s="1062"/>
      <c r="J176" s="1062"/>
      <c r="K176" s="7"/>
      <c r="L176" s="7"/>
      <c r="M176" s="7"/>
      <c r="N176" s="7"/>
      <c r="O176" s="7"/>
      <c r="P176" s="7"/>
      <c r="Q176" s="7"/>
      <c r="R176" s="7"/>
      <c r="S176" s="7"/>
      <c r="T176" s="7"/>
      <c r="U176" s="7"/>
      <c r="V176" s="7"/>
      <c r="W176" s="7"/>
      <c r="X176" s="7"/>
      <c r="Y176" s="7"/>
      <c r="Z176" s="7"/>
    </row>
    <row r="177" spans="1:26" ht="12.75" customHeight="1">
      <c r="A177" s="1062"/>
      <c r="B177" s="72"/>
      <c r="C177" s="73"/>
      <c r="D177" s="1062"/>
      <c r="E177" s="7"/>
      <c r="F177" s="7"/>
      <c r="G177" s="7"/>
      <c r="H177" s="7"/>
      <c r="I177" s="1062"/>
      <c r="J177" s="1062"/>
      <c r="K177" s="7"/>
      <c r="L177" s="7"/>
      <c r="M177" s="7"/>
      <c r="N177" s="7"/>
      <c r="O177" s="7"/>
      <c r="P177" s="7"/>
      <c r="Q177" s="7"/>
      <c r="R177" s="7"/>
      <c r="S177" s="7"/>
      <c r="T177" s="7"/>
      <c r="U177" s="7"/>
      <c r="V177" s="7"/>
      <c r="W177" s="7"/>
      <c r="X177" s="7"/>
      <c r="Y177" s="7"/>
      <c r="Z177" s="7"/>
    </row>
    <row r="178" spans="1:26" ht="12.75" customHeight="1">
      <c r="A178" s="1062"/>
      <c r="B178" s="72"/>
      <c r="C178" s="73"/>
      <c r="D178" s="1062"/>
      <c r="E178" s="7"/>
      <c r="F178" s="7"/>
      <c r="G178" s="7"/>
      <c r="H178" s="7"/>
      <c r="I178" s="1062"/>
      <c r="J178" s="1062"/>
      <c r="K178" s="7"/>
      <c r="L178" s="7"/>
      <c r="M178" s="7"/>
      <c r="N178" s="7"/>
      <c r="O178" s="7"/>
      <c r="P178" s="7"/>
      <c r="Q178" s="7"/>
      <c r="R178" s="7"/>
      <c r="S178" s="7"/>
      <c r="T178" s="7"/>
      <c r="U178" s="7"/>
      <c r="V178" s="7"/>
      <c r="W178" s="7"/>
      <c r="X178" s="7"/>
      <c r="Y178" s="7"/>
      <c r="Z178" s="7"/>
    </row>
    <row r="179" spans="1:26" ht="12.75" customHeight="1">
      <c r="A179" s="1062"/>
      <c r="B179" s="72"/>
      <c r="C179" s="73"/>
      <c r="D179" s="1062"/>
      <c r="E179" s="7"/>
      <c r="F179" s="7"/>
      <c r="G179" s="7"/>
      <c r="H179" s="7"/>
      <c r="I179" s="1062"/>
      <c r="J179" s="1062"/>
      <c r="K179" s="7"/>
      <c r="L179" s="7"/>
      <c r="M179" s="7"/>
      <c r="N179" s="7"/>
      <c r="O179" s="7"/>
      <c r="P179" s="7"/>
      <c r="Q179" s="7"/>
      <c r="R179" s="7"/>
      <c r="S179" s="7"/>
      <c r="T179" s="7"/>
      <c r="U179" s="7"/>
      <c r="V179" s="7"/>
      <c r="W179" s="7"/>
      <c r="X179" s="7"/>
      <c r="Y179" s="7"/>
      <c r="Z179" s="7"/>
    </row>
    <row r="180" spans="1:26" ht="12.75" customHeight="1">
      <c r="A180" s="1062"/>
      <c r="B180" s="72"/>
      <c r="C180" s="73"/>
      <c r="D180" s="1062"/>
      <c r="E180" s="7"/>
      <c r="F180" s="7"/>
      <c r="G180" s="7"/>
      <c r="H180" s="7"/>
      <c r="I180" s="1062"/>
      <c r="J180" s="1062"/>
      <c r="K180" s="7"/>
      <c r="L180" s="7"/>
      <c r="M180" s="7"/>
      <c r="N180" s="7"/>
      <c r="O180" s="7"/>
      <c r="P180" s="7"/>
      <c r="Q180" s="7"/>
      <c r="R180" s="7"/>
      <c r="S180" s="7"/>
      <c r="T180" s="7"/>
      <c r="U180" s="7"/>
      <c r="V180" s="7"/>
      <c r="W180" s="7"/>
      <c r="X180" s="7"/>
      <c r="Y180" s="7"/>
      <c r="Z180" s="7"/>
    </row>
    <row r="181" spans="1:26" ht="12.75" customHeight="1">
      <c r="A181" s="1062"/>
      <c r="B181" s="72"/>
      <c r="C181" s="73"/>
      <c r="D181" s="1062"/>
      <c r="E181" s="7"/>
      <c r="F181" s="7"/>
      <c r="G181" s="7"/>
      <c r="H181" s="7"/>
      <c r="I181" s="1062"/>
      <c r="J181" s="1062"/>
      <c r="K181" s="7"/>
      <c r="L181" s="7"/>
      <c r="M181" s="7"/>
      <c r="N181" s="7"/>
      <c r="O181" s="7"/>
      <c r="P181" s="7"/>
      <c r="Q181" s="7"/>
      <c r="R181" s="7"/>
      <c r="S181" s="7"/>
      <c r="T181" s="7"/>
      <c r="U181" s="7"/>
      <c r="V181" s="7"/>
      <c r="W181" s="7"/>
      <c r="X181" s="7"/>
      <c r="Y181" s="7"/>
      <c r="Z181" s="7"/>
    </row>
    <row r="182" spans="1:26" ht="12.75" customHeight="1">
      <c r="A182" s="1062"/>
      <c r="B182" s="72"/>
      <c r="C182" s="73"/>
      <c r="D182" s="1062"/>
      <c r="E182" s="7"/>
      <c r="F182" s="7"/>
      <c r="G182" s="7"/>
      <c r="H182" s="7"/>
      <c r="I182" s="1062"/>
      <c r="J182" s="1062"/>
      <c r="K182" s="7"/>
      <c r="L182" s="7"/>
      <c r="M182" s="7"/>
      <c r="N182" s="7"/>
      <c r="O182" s="7"/>
      <c r="P182" s="7"/>
      <c r="Q182" s="7"/>
      <c r="R182" s="7"/>
      <c r="S182" s="7"/>
      <c r="T182" s="7"/>
      <c r="U182" s="7"/>
      <c r="V182" s="7"/>
      <c r="W182" s="7"/>
      <c r="X182" s="7"/>
      <c r="Y182" s="7"/>
      <c r="Z182" s="7"/>
    </row>
    <row r="183" spans="1:26" ht="12.75" customHeight="1">
      <c r="A183" s="1062"/>
      <c r="B183" s="72"/>
      <c r="C183" s="73"/>
      <c r="D183" s="1062"/>
      <c r="E183" s="7"/>
      <c r="F183" s="7"/>
      <c r="G183" s="7"/>
      <c r="H183" s="7"/>
      <c r="I183" s="1062"/>
      <c r="J183" s="1062"/>
      <c r="K183" s="7"/>
      <c r="L183" s="7"/>
      <c r="M183" s="7"/>
      <c r="N183" s="7"/>
      <c r="O183" s="7"/>
      <c r="P183" s="7"/>
      <c r="Q183" s="7"/>
      <c r="R183" s="7"/>
      <c r="S183" s="7"/>
      <c r="T183" s="7"/>
      <c r="U183" s="7"/>
      <c r="V183" s="7"/>
      <c r="W183" s="7"/>
      <c r="X183" s="7"/>
      <c r="Y183" s="7"/>
      <c r="Z183" s="7"/>
    </row>
    <row r="184" spans="1:26" ht="12.75" customHeight="1">
      <c r="A184" s="1062"/>
      <c r="B184" s="72"/>
      <c r="C184" s="73"/>
      <c r="D184" s="1062"/>
      <c r="E184" s="7"/>
      <c r="F184" s="7"/>
      <c r="G184" s="7"/>
      <c r="H184" s="7"/>
      <c r="I184" s="1062"/>
      <c r="J184" s="1062"/>
      <c r="K184" s="7"/>
      <c r="L184" s="7"/>
      <c r="M184" s="7"/>
      <c r="N184" s="7"/>
      <c r="O184" s="7"/>
      <c r="P184" s="7"/>
      <c r="Q184" s="7"/>
      <c r="R184" s="7"/>
      <c r="S184" s="7"/>
      <c r="T184" s="7"/>
      <c r="U184" s="7"/>
      <c r="V184" s="7"/>
      <c r="W184" s="7"/>
      <c r="X184" s="7"/>
      <c r="Y184" s="7"/>
      <c r="Z184" s="7"/>
    </row>
    <row r="185" spans="1:26" ht="12.75" customHeight="1">
      <c r="A185" s="1062"/>
      <c r="B185" s="72"/>
      <c r="C185" s="73"/>
      <c r="D185" s="1062"/>
      <c r="E185" s="7"/>
      <c r="F185" s="7"/>
      <c r="G185" s="7"/>
      <c r="H185" s="7"/>
      <c r="I185" s="1062"/>
      <c r="J185" s="1062"/>
      <c r="K185" s="7"/>
      <c r="L185" s="7"/>
      <c r="M185" s="7"/>
      <c r="N185" s="7"/>
      <c r="O185" s="7"/>
      <c r="P185" s="7"/>
      <c r="Q185" s="7"/>
      <c r="R185" s="7"/>
      <c r="S185" s="7"/>
      <c r="T185" s="7"/>
      <c r="U185" s="7"/>
      <c r="V185" s="7"/>
      <c r="W185" s="7"/>
      <c r="X185" s="7"/>
      <c r="Y185" s="7"/>
      <c r="Z185" s="7"/>
    </row>
    <row r="186" spans="1:26" ht="12.75" customHeight="1">
      <c r="A186" s="1062"/>
      <c r="B186" s="72"/>
      <c r="C186" s="73"/>
      <c r="D186" s="1062"/>
      <c r="E186" s="7"/>
      <c r="F186" s="7"/>
      <c r="G186" s="7"/>
      <c r="H186" s="7"/>
      <c r="I186" s="1062"/>
      <c r="J186" s="1062"/>
      <c r="K186" s="7"/>
      <c r="L186" s="7"/>
      <c r="M186" s="7"/>
      <c r="N186" s="7"/>
      <c r="O186" s="7"/>
      <c r="P186" s="7"/>
      <c r="Q186" s="7"/>
      <c r="R186" s="7"/>
      <c r="S186" s="7"/>
      <c r="T186" s="7"/>
      <c r="U186" s="7"/>
      <c r="V186" s="7"/>
      <c r="W186" s="7"/>
      <c r="X186" s="7"/>
      <c r="Y186" s="7"/>
      <c r="Z186" s="7"/>
    </row>
    <row r="187" spans="1:26" ht="12.75" customHeight="1">
      <c r="A187" s="1062"/>
      <c r="B187" s="72"/>
      <c r="C187" s="73"/>
      <c r="D187" s="1062"/>
      <c r="E187" s="7"/>
      <c r="F187" s="7"/>
      <c r="G187" s="7"/>
      <c r="H187" s="7"/>
      <c r="I187" s="1062"/>
      <c r="J187" s="1062"/>
      <c r="K187" s="7"/>
      <c r="L187" s="7"/>
      <c r="M187" s="7"/>
      <c r="N187" s="7"/>
      <c r="O187" s="7"/>
      <c r="P187" s="7"/>
      <c r="Q187" s="7"/>
      <c r="R187" s="7"/>
      <c r="S187" s="7"/>
      <c r="T187" s="7"/>
      <c r="U187" s="7"/>
      <c r="V187" s="7"/>
      <c r="W187" s="7"/>
      <c r="X187" s="7"/>
      <c r="Y187" s="7"/>
      <c r="Z187" s="7"/>
    </row>
    <row r="188" spans="1:26" ht="12.75" customHeight="1">
      <c r="A188" s="1062"/>
      <c r="B188" s="72"/>
      <c r="C188" s="73"/>
      <c r="D188" s="1062"/>
      <c r="E188" s="7"/>
      <c r="F188" s="7"/>
      <c r="G188" s="7"/>
      <c r="H188" s="7"/>
      <c r="I188" s="1062"/>
      <c r="J188" s="1062"/>
      <c r="K188" s="7"/>
      <c r="L188" s="7"/>
      <c r="M188" s="7"/>
      <c r="N188" s="7"/>
      <c r="O188" s="7"/>
      <c r="P188" s="7"/>
      <c r="Q188" s="7"/>
      <c r="R188" s="7"/>
      <c r="S188" s="7"/>
      <c r="T188" s="7"/>
      <c r="U188" s="7"/>
      <c r="V188" s="7"/>
      <c r="W188" s="7"/>
      <c r="X188" s="7"/>
      <c r="Y188" s="7"/>
      <c r="Z188" s="7"/>
    </row>
    <row r="189" spans="1:26" ht="12.75" customHeight="1">
      <c r="A189" s="1062"/>
      <c r="B189" s="72"/>
      <c r="C189" s="73"/>
      <c r="D189" s="1062"/>
      <c r="E189" s="7"/>
      <c r="F189" s="7"/>
      <c r="G189" s="7"/>
      <c r="H189" s="7"/>
      <c r="I189" s="1062"/>
      <c r="J189" s="1062"/>
      <c r="K189" s="7"/>
      <c r="L189" s="7"/>
      <c r="M189" s="7"/>
      <c r="N189" s="7"/>
      <c r="O189" s="7"/>
      <c r="P189" s="7"/>
      <c r="Q189" s="7"/>
      <c r="R189" s="7"/>
      <c r="S189" s="7"/>
      <c r="T189" s="7"/>
      <c r="U189" s="7"/>
      <c r="V189" s="7"/>
      <c r="W189" s="7"/>
      <c r="X189" s="7"/>
      <c r="Y189" s="7"/>
      <c r="Z189" s="7"/>
    </row>
    <row r="190" spans="1:26" ht="12.75" customHeight="1">
      <c r="A190" s="1062"/>
      <c r="B190" s="72"/>
      <c r="C190" s="73"/>
      <c r="D190" s="1062"/>
      <c r="E190" s="7"/>
      <c r="F190" s="7"/>
      <c r="G190" s="7"/>
      <c r="H190" s="7"/>
      <c r="I190" s="1062"/>
      <c r="J190" s="1062"/>
      <c r="K190" s="7"/>
      <c r="L190" s="7"/>
      <c r="M190" s="7"/>
      <c r="N190" s="7"/>
      <c r="O190" s="7"/>
      <c r="P190" s="7"/>
      <c r="Q190" s="7"/>
      <c r="R190" s="7"/>
      <c r="S190" s="7"/>
      <c r="T190" s="7"/>
      <c r="U190" s="7"/>
      <c r="V190" s="7"/>
      <c r="W190" s="7"/>
      <c r="X190" s="7"/>
      <c r="Y190" s="7"/>
      <c r="Z190" s="7"/>
    </row>
    <row r="191" spans="1:26" ht="12.75" customHeight="1">
      <c r="A191" s="1062"/>
      <c r="B191" s="72"/>
      <c r="C191" s="73"/>
      <c r="D191" s="1062"/>
      <c r="E191" s="7"/>
      <c r="F191" s="7"/>
      <c r="G191" s="7"/>
      <c r="H191" s="7"/>
      <c r="I191" s="1062"/>
      <c r="J191" s="1062"/>
      <c r="K191" s="7"/>
      <c r="L191" s="7"/>
      <c r="M191" s="7"/>
      <c r="N191" s="7"/>
      <c r="O191" s="7"/>
      <c r="P191" s="7"/>
      <c r="Q191" s="7"/>
      <c r="R191" s="7"/>
      <c r="S191" s="7"/>
      <c r="T191" s="7"/>
      <c r="U191" s="7"/>
      <c r="V191" s="7"/>
      <c r="W191" s="7"/>
      <c r="X191" s="7"/>
      <c r="Y191" s="7"/>
      <c r="Z191" s="7"/>
    </row>
    <row r="192" spans="1:26" ht="12.75" customHeight="1">
      <c r="A192" s="1062"/>
      <c r="B192" s="72"/>
      <c r="C192" s="73"/>
      <c r="D192" s="1062"/>
      <c r="E192" s="7"/>
      <c r="F192" s="7"/>
      <c r="G192" s="7"/>
      <c r="H192" s="7"/>
      <c r="I192" s="1062"/>
      <c r="J192" s="1062"/>
      <c r="K192" s="7"/>
      <c r="L192" s="7"/>
      <c r="M192" s="7"/>
      <c r="N192" s="7"/>
      <c r="O192" s="7"/>
      <c r="P192" s="7"/>
      <c r="Q192" s="7"/>
      <c r="R192" s="7"/>
      <c r="S192" s="7"/>
      <c r="T192" s="7"/>
      <c r="U192" s="7"/>
      <c r="V192" s="7"/>
      <c r="W192" s="7"/>
      <c r="X192" s="7"/>
      <c r="Y192" s="7"/>
      <c r="Z192" s="7"/>
    </row>
    <row r="193" spans="1:26" ht="12.75" customHeight="1">
      <c r="A193" s="1062"/>
      <c r="B193" s="72"/>
      <c r="C193" s="73"/>
      <c r="D193" s="1062"/>
      <c r="E193" s="7"/>
      <c r="F193" s="7"/>
      <c r="G193" s="7"/>
      <c r="H193" s="7"/>
      <c r="I193" s="1062"/>
      <c r="J193" s="1062"/>
      <c r="K193" s="7"/>
      <c r="L193" s="7"/>
      <c r="M193" s="7"/>
      <c r="N193" s="7"/>
      <c r="O193" s="7"/>
      <c r="P193" s="7"/>
      <c r="Q193" s="7"/>
      <c r="R193" s="7"/>
      <c r="S193" s="7"/>
      <c r="T193" s="7"/>
      <c r="U193" s="7"/>
      <c r="V193" s="7"/>
      <c r="W193" s="7"/>
      <c r="X193" s="7"/>
      <c r="Y193" s="7"/>
      <c r="Z193" s="7"/>
    </row>
    <row r="194" spans="1:26" ht="12.75" customHeight="1">
      <c r="A194" s="1062"/>
      <c r="B194" s="72"/>
      <c r="C194" s="73"/>
      <c r="D194" s="1062"/>
      <c r="E194" s="7"/>
      <c r="F194" s="7"/>
      <c r="G194" s="7"/>
      <c r="H194" s="7"/>
      <c r="I194" s="1062"/>
      <c r="J194" s="1062"/>
      <c r="K194" s="7"/>
      <c r="L194" s="7"/>
      <c r="M194" s="7"/>
      <c r="N194" s="7"/>
      <c r="O194" s="7"/>
      <c r="P194" s="7"/>
      <c r="Q194" s="7"/>
      <c r="R194" s="7"/>
      <c r="S194" s="7"/>
      <c r="T194" s="7"/>
      <c r="U194" s="7"/>
      <c r="V194" s="7"/>
      <c r="W194" s="7"/>
      <c r="X194" s="7"/>
      <c r="Y194" s="7"/>
      <c r="Z194" s="7"/>
    </row>
    <row r="195" spans="1:26" ht="12.75" customHeight="1">
      <c r="A195" s="1062"/>
      <c r="B195" s="72"/>
      <c r="C195" s="73"/>
      <c r="D195" s="1062"/>
      <c r="E195" s="7"/>
      <c r="F195" s="7"/>
      <c r="G195" s="7"/>
      <c r="H195" s="7"/>
      <c r="I195" s="1062"/>
      <c r="J195" s="1062"/>
      <c r="K195" s="7"/>
      <c r="L195" s="7"/>
      <c r="M195" s="7"/>
      <c r="N195" s="7"/>
      <c r="O195" s="7"/>
      <c r="P195" s="7"/>
      <c r="Q195" s="7"/>
      <c r="R195" s="7"/>
      <c r="S195" s="7"/>
      <c r="T195" s="7"/>
      <c r="U195" s="7"/>
      <c r="V195" s="7"/>
      <c r="W195" s="7"/>
      <c r="X195" s="7"/>
      <c r="Y195" s="7"/>
      <c r="Z195" s="7"/>
    </row>
    <row r="196" spans="1:26" ht="12.75" customHeight="1">
      <c r="A196" s="1062"/>
      <c r="B196" s="72"/>
      <c r="C196" s="73"/>
      <c r="D196" s="1062"/>
      <c r="E196" s="7"/>
      <c r="F196" s="7"/>
      <c r="G196" s="7"/>
      <c r="H196" s="7"/>
      <c r="I196" s="1062"/>
      <c r="J196" s="1062"/>
      <c r="K196" s="7"/>
      <c r="L196" s="7"/>
      <c r="M196" s="7"/>
      <c r="N196" s="7"/>
      <c r="O196" s="7"/>
      <c r="P196" s="7"/>
      <c r="Q196" s="7"/>
      <c r="R196" s="7"/>
      <c r="S196" s="7"/>
      <c r="T196" s="7"/>
      <c r="U196" s="7"/>
      <c r="V196" s="7"/>
      <c r="W196" s="7"/>
      <c r="X196" s="7"/>
      <c r="Y196" s="7"/>
      <c r="Z196" s="7"/>
    </row>
    <row r="197" spans="1:26" ht="12.75" customHeight="1">
      <c r="A197" s="1062"/>
      <c r="B197" s="72"/>
      <c r="C197" s="73"/>
      <c r="D197" s="1062"/>
      <c r="E197" s="7"/>
      <c r="F197" s="7"/>
      <c r="G197" s="7"/>
      <c r="H197" s="7"/>
      <c r="I197" s="1062"/>
      <c r="J197" s="1062"/>
      <c r="K197" s="7"/>
      <c r="L197" s="7"/>
      <c r="M197" s="7"/>
      <c r="N197" s="7"/>
      <c r="O197" s="7"/>
      <c r="P197" s="7"/>
      <c r="Q197" s="7"/>
      <c r="R197" s="7"/>
      <c r="S197" s="7"/>
      <c r="T197" s="7"/>
      <c r="U197" s="7"/>
      <c r="V197" s="7"/>
      <c r="W197" s="7"/>
      <c r="X197" s="7"/>
      <c r="Y197" s="7"/>
      <c r="Z197" s="7"/>
    </row>
    <row r="198" spans="1:26" ht="12.75" customHeight="1">
      <c r="A198" s="1062"/>
      <c r="B198" s="72"/>
      <c r="C198" s="73"/>
      <c r="D198" s="1062"/>
      <c r="E198" s="7"/>
      <c r="F198" s="7"/>
      <c r="G198" s="7"/>
      <c r="H198" s="7"/>
      <c r="I198" s="1062"/>
      <c r="J198" s="1062"/>
      <c r="K198" s="7"/>
      <c r="L198" s="7"/>
      <c r="M198" s="7"/>
      <c r="N198" s="7"/>
      <c r="O198" s="7"/>
      <c r="P198" s="7"/>
      <c r="Q198" s="7"/>
      <c r="R198" s="7"/>
      <c r="S198" s="7"/>
      <c r="T198" s="7"/>
      <c r="U198" s="7"/>
      <c r="V198" s="7"/>
      <c r="W198" s="7"/>
      <c r="X198" s="7"/>
      <c r="Y198" s="7"/>
      <c r="Z198" s="7"/>
    </row>
    <row r="199" spans="1:26" ht="12.75" customHeight="1">
      <c r="A199" s="1062"/>
      <c r="B199" s="72"/>
      <c r="C199" s="73"/>
      <c r="D199" s="1062"/>
      <c r="E199" s="7"/>
      <c r="F199" s="7"/>
      <c r="G199" s="7"/>
      <c r="H199" s="7"/>
      <c r="I199" s="1062"/>
      <c r="J199" s="1062"/>
      <c r="K199" s="7"/>
      <c r="L199" s="7"/>
      <c r="M199" s="7"/>
      <c r="N199" s="7"/>
      <c r="O199" s="7"/>
      <c r="P199" s="7"/>
      <c r="Q199" s="7"/>
      <c r="R199" s="7"/>
      <c r="S199" s="7"/>
      <c r="T199" s="7"/>
      <c r="U199" s="7"/>
      <c r="V199" s="7"/>
      <c r="W199" s="7"/>
      <c r="X199" s="7"/>
      <c r="Y199" s="7"/>
      <c r="Z199" s="7"/>
    </row>
    <row r="200" spans="1:26" ht="12.75" customHeight="1">
      <c r="A200" s="1062"/>
      <c r="B200" s="72"/>
      <c r="C200" s="73"/>
      <c r="D200" s="1062"/>
      <c r="E200" s="7"/>
      <c r="F200" s="7"/>
      <c r="G200" s="7"/>
      <c r="H200" s="7"/>
      <c r="I200" s="1062"/>
      <c r="J200" s="1062"/>
      <c r="K200" s="7"/>
      <c r="L200" s="7"/>
      <c r="M200" s="7"/>
      <c r="N200" s="7"/>
      <c r="O200" s="7"/>
      <c r="P200" s="7"/>
      <c r="Q200" s="7"/>
      <c r="R200" s="7"/>
      <c r="S200" s="7"/>
      <c r="T200" s="7"/>
      <c r="U200" s="7"/>
      <c r="V200" s="7"/>
      <c r="W200" s="7"/>
      <c r="X200" s="7"/>
      <c r="Y200" s="7"/>
      <c r="Z200" s="7"/>
    </row>
    <row r="201" spans="1:26" ht="12.75" customHeight="1">
      <c r="A201" s="1062"/>
      <c r="B201" s="72"/>
      <c r="C201" s="73"/>
      <c r="D201" s="1062"/>
      <c r="E201" s="7"/>
      <c r="F201" s="7"/>
      <c r="G201" s="7"/>
      <c r="H201" s="7"/>
      <c r="I201" s="1062"/>
      <c r="J201" s="1062"/>
      <c r="K201" s="7"/>
      <c r="L201" s="7"/>
      <c r="M201" s="7"/>
      <c r="N201" s="7"/>
      <c r="O201" s="7"/>
      <c r="P201" s="7"/>
      <c r="Q201" s="7"/>
      <c r="R201" s="7"/>
      <c r="S201" s="7"/>
      <c r="T201" s="7"/>
      <c r="U201" s="7"/>
      <c r="V201" s="7"/>
      <c r="W201" s="7"/>
      <c r="X201" s="7"/>
      <c r="Y201" s="7"/>
      <c r="Z201" s="7"/>
    </row>
    <row r="202" spans="1:26" ht="12.75" customHeight="1">
      <c r="A202" s="1062"/>
      <c r="B202" s="72"/>
      <c r="C202" s="73"/>
      <c r="D202" s="1062"/>
      <c r="E202" s="7"/>
      <c r="F202" s="7"/>
      <c r="G202" s="7"/>
      <c r="H202" s="7"/>
      <c r="I202" s="1062"/>
      <c r="J202" s="1062"/>
      <c r="K202" s="7"/>
      <c r="L202" s="7"/>
      <c r="M202" s="7"/>
      <c r="N202" s="7"/>
      <c r="O202" s="7"/>
      <c r="P202" s="7"/>
      <c r="Q202" s="7"/>
      <c r="R202" s="7"/>
      <c r="S202" s="7"/>
      <c r="T202" s="7"/>
      <c r="U202" s="7"/>
      <c r="V202" s="7"/>
      <c r="W202" s="7"/>
      <c r="X202" s="7"/>
      <c r="Y202" s="7"/>
      <c r="Z202" s="7"/>
    </row>
    <row r="203" spans="1:26" ht="12.75" customHeight="1">
      <c r="A203" s="1062"/>
      <c r="B203" s="72"/>
      <c r="C203" s="73"/>
      <c r="D203" s="1062"/>
      <c r="E203" s="7"/>
      <c r="F203" s="7"/>
      <c r="G203" s="7"/>
      <c r="H203" s="7"/>
      <c r="I203" s="1062"/>
      <c r="J203" s="1062"/>
      <c r="K203" s="7"/>
      <c r="L203" s="7"/>
      <c r="M203" s="7"/>
      <c r="N203" s="7"/>
      <c r="O203" s="7"/>
      <c r="P203" s="7"/>
      <c r="Q203" s="7"/>
      <c r="R203" s="7"/>
      <c r="S203" s="7"/>
      <c r="T203" s="7"/>
      <c r="U203" s="7"/>
      <c r="V203" s="7"/>
      <c r="W203" s="7"/>
      <c r="X203" s="7"/>
      <c r="Y203" s="7"/>
      <c r="Z203" s="7"/>
    </row>
    <row r="204" spans="1:26" ht="12.75" customHeight="1">
      <c r="A204" s="1062"/>
      <c r="B204" s="72"/>
      <c r="C204" s="73"/>
      <c r="D204" s="1062"/>
      <c r="E204" s="7"/>
      <c r="F204" s="7"/>
      <c r="G204" s="7"/>
      <c r="H204" s="7"/>
      <c r="I204" s="1062"/>
      <c r="J204" s="1062"/>
      <c r="K204" s="7"/>
      <c r="L204" s="7"/>
      <c r="M204" s="7"/>
      <c r="N204" s="7"/>
      <c r="O204" s="7"/>
      <c r="P204" s="7"/>
      <c r="Q204" s="7"/>
      <c r="R204" s="7"/>
      <c r="S204" s="7"/>
      <c r="T204" s="7"/>
      <c r="U204" s="7"/>
      <c r="V204" s="7"/>
      <c r="W204" s="7"/>
      <c r="X204" s="7"/>
      <c r="Y204" s="7"/>
      <c r="Z204" s="7"/>
    </row>
    <row r="205" spans="1:26" ht="12.75" customHeight="1">
      <c r="A205" s="1062"/>
      <c r="B205" s="72"/>
      <c r="C205" s="73"/>
      <c r="D205" s="1062"/>
      <c r="E205" s="7"/>
      <c r="F205" s="7"/>
      <c r="G205" s="7"/>
      <c r="H205" s="7"/>
      <c r="I205" s="1062"/>
      <c r="J205" s="1062"/>
      <c r="K205" s="7"/>
      <c r="L205" s="7"/>
      <c r="M205" s="7"/>
      <c r="N205" s="7"/>
      <c r="O205" s="7"/>
      <c r="P205" s="7"/>
      <c r="Q205" s="7"/>
      <c r="R205" s="7"/>
      <c r="S205" s="7"/>
      <c r="T205" s="7"/>
      <c r="U205" s="7"/>
      <c r="V205" s="7"/>
      <c r="W205" s="7"/>
      <c r="X205" s="7"/>
      <c r="Y205" s="7"/>
      <c r="Z205" s="7"/>
    </row>
    <row r="206" spans="1:26" ht="12.75" customHeight="1">
      <c r="A206" s="1062"/>
      <c r="B206" s="72"/>
      <c r="C206" s="73"/>
      <c r="D206" s="1062"/>
      <c r="E206" s="7"/>
      <c r="F206" s="7"/>
      <c r="G206" s="7"/>
      <c r="H206" s="7"/>
      <c r="I206" s="1062"/>
      <c r="J206" s="1062"/>
      <c r="K206" s="7"/>
      <c r="L206" s="7"/>
      <c r="M206" s="7"/>
      <c r="N206" s="7"/>
      <c r="O206" s="7"/>
      <c r="P206" s="7"/>
      <c r="Q206" s="7"/>
      <c r="R206" s="7"/>
      <c r="S206" s="7"/>
      <c r="T206" s="7"/>
      <c r="U206" s="7"/>
      <c r="V206" s="7"/>
      <c r="W206" s="7"/>
      <c r="X206" s="7"/>
      <c r="Y206" s="7"/>
      <c r="Z206" s="7"/>
    </row>
    <row r="207" spans="1:26" ht="12.75" customHeight="1">
      <c r="A207" s="1062"/>
      <c r="B207" s="72"/>
      <c r="C207" s="73"/>
      <c r="D207" s="1062"/>
      <c r="E207" s="7"/>
      <c r="F207" s="7"/>
      <c r="G207" s="7"/>
      <c r="H207" s="7"/>
      <c r="I207" s="1062"/>
      <c r="J207" s="1062"/>
      <c r="K207" s="7"/>
      <c r="L207" s="7"/>
      <c r="M207" s="7"/>
      <c r="N207" s="7"/>
      <c r="O207" s="7"/>
      <c r="P207" s="7"/>
      <c r="Q207" s="7"/>
      <c r="R207" s="7"/>
      <c r="S207" s="7"/>
      <c r="T207" s="7"/>
      <c r="U207" s="7"/>
      <c r="V207" s="7"/>
      <c r="W207" s="7"/>
      <c r="X207" s="7"/>
      <c r="Y207" s="7"/>
      <c r="Z207" s="7"/>
    </row>
    <row r="208" spans="1:26" ht="12.75" customHeight="1">
      <c r="A208" s="1062"/>
      <c r="B208" s="72"/>
      <c r="C208" s="73"/>
      <c r="D208" s="1062"/>
      <c r="E208" s="7"/>
      <c r="F208" s="7"/>
      <c r="G208" s="7"/>
      <c r="H208" s="7"/>
      <c r="I208" s="1062"/>
      <c r="J208" s="1062"/>
      <c r="K208" s="7"/>
      <c r="L208" s="7"/>
      <c r="M208" s="7"/>
      <c r="N208" s="7"/>
      <c r="O208" s="7"/>
      <c r="P208" s="7"/>
      <c r="Q208" s="7"/>
      <c r="R208" s="7"/>
      <c r="S208" s="7"/>
      <c r="T208" s="7"/>
      <c r="U208" s="7"/>
      <c r="V208" s="7"/>
      <c r="W208" s="7"/>
      <c r="X208" s="7"/>
      <c r="Y208" s="7"/>
      <c r="Z208" s="7"/>
    </row>
    <row r="209" spans="1:26" ht="12.75" customHeight="1">
      <c r="A209" s="1062"/>
      <c r="B209" s="72"/>
      <c r="C209" s="73"/>
      <c r="D209" s="1062"/>
      <c r="E209" s="7"/>
      <c r="F209" s="7"/>
      <c r="G209" s="7"/>
      <c r="H209" s="7"/>
      <c r="I209" s="1062"/>
      <c r="J209" s="1062"/>
      <c r="K209" s="7"/>
      <c r="L209" s="7"/>
      <c r="M209" s="7"/>
      <c r="N209" s="7"/>
      <c r="O209" s="7"/>
      <c r="P209" s="7"/>
      <c r="Q209" s="7"/>
      <c r="R209" s="7"/>
      <c r="S209" s="7"/>
      <c r="T209" s="7"/>
      <c r="U209" s="7"/>
      <c r="V209" s="7"/>
      <c r="W209" s="7"/>
      <c r="X209" s="7"/>
      <c r="Y209" s="7"/>
      <c r="Z209" s="7"/>
    </row>
    <row r="210" spans="1:26" ht="12.75" customHeight="1">
      <c r="A210" s="1062"/>
      <c r="B210" s="72"/>
      <c r="C210" s="73"/>
      <c r="D210" s="1062"/>
      <c r="E210" s="7"/>
      <c r="F210" s="7"/>
      <c r="G210" s="7"/>
      <c r="H210" s="7"/>
      <c r="I210" s="1062"/>
      <c r="J210" s="1062"/>
      <c r="K210" s="7"/>
      <c r="L210" s="7"/>
      <c r="M210" s="7"/>
      <c r="N210" s="7"/>
      <c r="O210" s="7"/>
      <c r="P210" s="7"/>
      <c r="Q210" s="7"/>
      <c r="R210" s="7"/>
      <c r="S210" s="7"/>
      <c r="T210" s="7"/>
      <c r="U210" s="7"/>
      <c r="V210" s="7"/>
      <c r="W210" s="7"/>
      <c r="X210" s="7"/>
      <c r="Y210" s="7"/>
      <c r="Z210" s="7"/>
    </row>
    <row r="211" spans="1:26" ht="12.75" customHeight="1">
      <c r="A211" s="1062"/>
      <c r="B211" s="72"/>
      <c r="C211" s="73"/>
      <c r="D211" s="1062"/>
      <c r="E211" s="7"/>
      <c r="F211" s="7"/>
      <c r="G211" s="7"/>
      <c r="H211" s="7"/>
      <c r="I211" s="1062"/>
      <c r="J211" s="1062"/>
      <c r="K211" s="7"/>
      <c r="L211" s="7"/>
      <c r="M211" s="7"/>
      <c r="N211" s="7"/>
      <c r="O211" s="7"/>
      <c r="P211" s="7"/>
      <c r="Q211" s="7"/>
      <c r="R211" s="7"/>
      <c r="S211" s="7"/>
      <c r="T211" s="7"/>
      <c r="U211" s="7"/>
      <c r="V211" s="7"/>
      <c r="W211" s="7"/>
      <c r="X211" s="7"/>
      <c r="Y211" s="7"/>
      <c r="Z211" s="7"/>
    </row>
    <row r="212" spans="1:26" ht="12.75" customHeight="1">
      <c r="A212" s="1062"/>
      <c r="B212" s="72"/>
      <c r="C212" s="73"/>
      <c r="D212" s="1062"/>
      <c r="E212" s="7"/>
      <c r="F212" s="7"/>
      <c r="G212" s="7"/>
      <c r="H212" s="7"/>
      <c r="I212" s="1062"/>
      <c r="J212" s="1062"/>
      <c r="K212" s="7"/>
      <c r="L212" s="7"/>
      <c r="M212" s="7"/>
      <c r="N212" s="7"/>
      <c r="O212" s="7"/>
      <c r="P212" s="7"/>
      <c r="Q212" s="7"/>
      <c r="R212" s="7"/>
      <c r="S212" s="7"/>
      <c r="T212" s="7"/>
      <c r="U212" s="7"/>
      <c r="V212" s="7"/>
      <c r="W212" s="7"/>
      <c r="X212" s="7"/>
      <c r="Y212" s="7"/>
      <c r="Z212" s="7"/>
    </row>
    <row r="213" spans="1:26" ht="12.75" customHeight="1">
      <c r="A213" s="1062"/>
      <c r="B213" s="72"/>
      <c r="C213" s="73"/>
      <c r="D213" s="1062"/>
      <c r="E213" s="7"/>
      <c r="F213" s="7"/>
      <c r="G213" s="7"/>
      <c r="H213" s="7"/>
      <c r="I213" s="1062"/>
      <c r="J213" s="1062"/>
      <c r="K213" s="7"/>
      <c r="L213" s="7"/>
      <c r="M213" s="7"/>
      <c r="N213" s="7"/>
      <c r="O213" s="7"/>
      <c r="P213" s="7"/>
      <c r="Q213" s="7"/>
      <c r="R213" s="7"/>
      <c r="S213" s="7"/>
      <c r="T213" s="7"/>
      <c r="U213" s="7"/>
      <c r="V213" s="7"/>
      <c r="W213" s="7"/>
      <c r="X213" s="7"/>
      <c r="Y213" s="7"/>
      <c r="Z213" s="7"/>
    </row>
    <row r="214" spans="1:26" ht="12.75" customHeight="1">
      <c r="A214" s="1062"/>
      <c r="B214" s="72"/>
      <c r="C214" s="73"/>
      <c r="D214" s="1062"/>
      <c r="E214" s="7"/>
      <c r="F214" s="7"/>
      <c r="G214" s="7"/>
      <c r="H214" s="7"/>
      <c r="I214" s="1062"/>
      <c r="J214" s="1062"/>
      <c r="K214" s="7"/>
      <c r="L214" s="7"/>
      <c r="M214" s="7"/>
      <c r="N214" s="7"/>
      <c r="O214" s="7"/>
      <c r="P214" s="7"/>
      <c r="Q214" s="7"/>
      <c r="R214" s="7"/>
      <c r="S214" s="7"/>
      <c r="T214" s="7"/>
      <c r="U214" s="7"/>
      <c r="V214" s="7"/>
      <c r="W214" s="7"/>
      <c r="X214" s="7"/>
      <c r="Y214" s="7"/>
      <c r="Z214" s="7"/>
    </row>
    <row r="215" spans="1:26" ht="12.75" customHeight="1">
      <c r="A215" s="1062"/>
      <c r="B215" s="72"/>
      <c r="C215" s="73"/>
      <c r="D215" s="1062"/>
      <c r="E215" s="7"/>
      <c r="F215" s="7"/>
      <c r="G215" s="7"/>
      <c r="H215" s="7"/>
      <c r="I215" s="1062"/>
      <c r="J215" s="1062"/>
      <c r="K215" s="7"/>
      <c r="L215" s="7"/>
      <c r="M215" s="7"/>
      <c r="N215" s="7"/>
      <c r="O215" s="7"/>
      <c r="P215" s="7"/>
      <c r="Q215" s="7"/>
      <c r="R215" s="7"/>
      <c r="S215" s="7"/>
      <c r="T215" s="7"/>
      <c r="U215" s="7"/>
      <c r="V215" s="7"/>
      <c r="W215" s="7"/>
      <c r="X215" s="7"/>
      <c r="Y215" s="7"/>
      <c r="Z215" s="7"/>
    </row>
    <row r="216" spans="1:26" ht="12.75" customHeight="1">
      <c r="A216" s="1062"/>
      <c r="B216" s="72"/>
      <c r="C216" s="73"/>
      <c r="D216" s="1062"/>
      <c r="E216" s="7"/>
      <c r="F216" s="7"/>
      <c r="G216" s="7"/>
      <c r="H216" s="7"/>
      <c r="I216" s="1062"/>
      <c r="J216" s="1062"/>
      <c r="K216" s="7"/>
      <c r="L216" s="7"/>
      <c r="M216" s="7"/>
      <c r="N216" s="7"/>
      <c r="O216" s="7"/>
      <c r="P216" s="7"/>
      <c r="Q216" s="7"/>
      <c r="R216" s="7"/>
      <c r="S216" s="7"/>
      <c r="T216" s="7"/>
      <c r="U216" s="7"/>
      <c r="V216" s="7"/>
      <c r="W216" s="7"/>
      <c r="X216" s="7"/>
      <c r="Y216" s="7"/>
      <c r="Z216" s="7"/>
    </row>
    <row r="217" spans="1:26" ht="12.75" customHeight="1">
      <c r="A217" s="1062"/>
      <c r="B217" s="72"/>
      <c r="C217" s="73"/>
      <c r="D217" s="1062"/>
      <c r="E217" s="7"/>
      <c r="F217" s="7"/>
      <c r="G217" s="7"/>
      <c r="H217" s="7"/>
      <c r="I217" s="1062"/>
      <c r="J217" s="1062"/>
      <c r="K217" s="7"/>
      <c r="L217" s="7"/>
      <c r="M217" s="7"/>
      <c r="N217" s="7"/>
      <c r="O217" s="7"/>
      <c r="P217" s="7"/>
      <c r="Q217" s="7"/>
      <c r="R217" s="7"/>
      <c r="S217" s="7"/>
      <c r="T217" s="7"/>
      <c r="U217" s="7"/>
      <c r="V217" s="7"/>
      <c r="W217" s="7"/>
      <c r="X217" s="7"/>
      <c r="Y217" s="7"/>
      <c r="Z217" s="7"/>
    </row>
    <row r="218" spans="1:26" ht="12.75" customHeight="1">
      <c r="A218" s="1062"/>
      <c r="B218" s="72"/>
      <c r="C218" s="73"/>
      <c r="D218" s="1062"/>
      <c r="E218" s="7"/>
      <c r="F218" s="7"/>
      <c r="G218" s="7"/>
      <c r="H218" s="7"/>
      <c r="I218" s="1062"/>
      <c r="J218" s="1062"/>
      <c r="K218" s="7"/>
      <c r="L218" s="7"/>
      <c r="M218" s="7"/>
      <c r="N218" s="7"/>
      <c r="O218" s="7"/>
      <c r="P218" s="7"/>
      <c r="Q218" s="7"/>
      <c r="R218" s="7"/>
      <c r="S218" s="7"/>
      <c r="T218" s="7"/>
      <c r="U218" s="7"/>
      <c r="V218" s="7"/>
      <c r="W218" s="7"/>
      <c r="X218" s="7"/>
      <c r="Y218" s="7"/>
      <c r="Z218" s="7"/>
    </row>
    <row r="219" spans="1:26" ht="12.75" customHeight="1">
      <c r="A219" s="1062"/>
      <c r="B219" s="72"/>
      <c r="C219" s="73"/>
      <c r="D219" s="1062"/>
      <c r="E219" s="7"/>
      <c r="F219" s="7"/>
      <c r="G219" s="7"/>
      <c r="H219" s="7"/>
      <c r="I219" s="1062"/>
      <c r="J219" s="1062"/>
      <c r="K219" s="7"/>
      <c r="L219" s="7"/>
      <c r="M219" s="7"/>
      <c r="N219" s="7"/>
      <c r="O219" s="7"/>
      <c r="P219" s="7"/>
      <c r="Q219" s="7"/>
      <c r="R219" s="7"/>
      <c r="S219" s="7"/>
      <c r="T219" s="7"/>
      <c r="U219" s="7"/>
      <c r="V219" s="7"/>
      <c r="W219" s="7"/>
      <c r="X219" s="7"/>
      <c r="Y219" s="7"/>
      <c r="Z219" s="7"/>
    </row>
    <row r="220" spans="1:26" ht="12.75" customHeight="1">
      <c r="A220" s="1062"/>
      <c r="B220" s="72"/>
      <c r="C220" s="73"/>
      <c r="D220" s="1062"/>
      <c r="E220" s="7"/>
      <c r="F220" s="7"/>
      <c r="G220" s="7"/>
      <c r="H220" s="7"/>
      <c r="I220" s="1062"/>
      <c r="J220" s="1062"/>
      <c r="K220" s="7"/>
      <c r="L220" s="7"/>
      <c r="M220" s="7"/>
      <c r="N220" s="7"/>
      <c r="O220" s="7"/>
      <c r="P220" s="7"/>
      <c r="Q220" s="7"/>
      <c r="R220" s="7"/>
      <c r="S220" s="7"/>
      <c r="T220" s="7"/>
      <c r="U220" s="7"/>
      <c r="V220" s="7"/>
      <c r="W220" s="7"/>
      <c r="X220" s="7"/>
      <c r="Y220" s="7"/>
      <c r="Z220" s="7"/>
    </row>
    <row r="221" spans="1:26" ht="12.75" customHeight="1">
      <c r="A221" s="1062"/>
      <c r="B221" s="72"/>
      <c r="C221" s="73"/>
      <c r="D221" s="1062"/>
      <c r="E221" s="7"/>
      <c r="F221" s="7"/>
      <c r="G221" s="7"/>
      <c r="H221" s="7"/>
      <c r="I221" s="1062"/>
      <c r="J221" s="1062"/>
      <c r="K221" s="7"/>
      <c r="L221" s="7"/>
      <c r="M221" s="7"/>
      <c r="N221" s="7"/>
      <c r="O221" s="7"/>
      <c r="P221" s="7"/>
      <c r="Q221" s="7"/>
      <c r="R221" s="7"/>
      <c r="S221" s="7"/>
      <c r="T221" s="7"/>
      <c r="U221" s="7"/>
      <c r="V221" s="7"/>
      <c r="W221" s="7"/>
      <c r="X221" s="7"/>
      <c r="Y221" s="7"/>
      <c r="Z221" s="7"/>
    </row>
    <row r="222" spans="1:26" ht="12.75" customHeight="1">
      <c r="A222" s="1062"/>
      <c r="B222" s="72"/>
      <c r="C222" s="73"/>
      <c r="D222" s="1062"/>
      <c r="E222" s="7"/>
      <c r="F222" s="7"/>
      <c r="G222" s="7"/>
      <c r="H222" s="7"/>
      <c r="I222" s="1062"/>
      <c r="J222" s="1062"/>
      <c r="K222" s="7"/>
      <c r="L222" s="7"/>
      <c r="M222" s="7"/>
      <c r="N222" s="7"/>
      <c r="O222" s="7"/>
      <c r="P222" s="7"/>
      <c r="Q222" s="7"/>
      <c r="R222" s="7"/>
      <c r="S222" s="7"/>
      <c r="T222" s="7"/>
      <c r="U222" s="7"/>
      <c r="V222" s="7"/>
      <c r="W222" s="7"/>
      <c r="X222" s="7"/>
      <c r="Y222" s="7"/>
      <c r="Z222" s="7"/>
    </row>
    <row r="223" spans="1:26" ht="12.75" customHeight="1">
      <c r="A223" s="1062"/>
      <c r="B223" s="72"/>
      <c r="C223" s="73"/>
      <c r="D223" s="1062"/>
      <c r="E223" s="7"/>
      <c r="F223" s="7"/>
      <c r="G223" s="7"/>
      <c r="H223" s="7"/>
      <c r="I223" s="1062"/>
      <c r="J223" s="1062"/>
      <c r="K223" s="7"/>
      <c r="L223" s="7"/>
      <c r="M223" s="7"/>
      <c r="N223" s="7"/>
      <c r="O223" s="7"/>
      <c r="P223" s="7"/>
      <c r="Q223" s="7"/>
      <c r="R223" s="7"/>
      <c r="S223" s="7"/>
      <c r="T223" s="7"/>
      <c r="U223" s="7"/>
      <c r="V223" s="7"/>
      <c r="W223" s="7"/>
      <c r="X223" s="7"/>
      <c r="Y223" s="7"/>
      <c r="Z223" s="7"/>
    </row>
    <row r="224" spans="1:26" ht="12.75" customHeight="1">
      <c r="A224" s="1062"/>
      <c r="B224" s="72"/>
      <c r="C224" s="73"/>
      <c r="D224" s="1062"/>
      <c r="E224" s="7"/>
      <c r="F224" s="7"/>
      <c r="G224" s="7"/>
      <c r="H224" s="7"/>
      <c r="I224" s="1062"/>
      <c r="J224" s="1062"/>
      <c r="K224" s="7"/>
      <c r="L224" s="7"/>
      <c r="M224" s="7"/>
      <c r="N224" s="7"/>
      <c r="O224" s="7"/>
      <c r="P224" s="7"/>
      <c r="Q224" s="7"/>
      <c r="R224" s="7"/>
      <c r="S224" s="7"/>
      <c r="T224" s="7"/>
      <c r="U224" s="7"/>
      <c r="V224" s="7"/>
      <c r="W224" s="7"/>
      <c r="X224" s="7"/>
      <c r="Y224" s="7"/>
      <c r="Z224" s="7"/>
    </row>
    <row r="225" spans="1:26" ht="12.75" customHeight="1">
      <c r="A225" s="1062"/>
      <c r="B225" s="72"/>
      <c r="C225" s="73"/>
      <c r="D225" s="1062"/>
      <c r="E225" s="7"/>
      <c r="F225" s="7"/>
      <c r="G225" s="7"/>
      <c r="H225" s="7"/>
      <c r="I225" s="1062"/>
      <c r="J225" s="1062"/>
      <c r="K225" s="7"/>
      <c r="L225" s="7"/>
      <c r="M225" s="7"/>
      <c r="N225" s="7"/>
      <c r="O225" s="7"/>
      <c r="P225" s="7"/>
      <c r="Q225" s="7"/>
      <c r="R225" s="7"/>
      <c r="S225" s="7"/>
      <c r="T225" s="7"/>
      <c r="U225" s="7"/>
      <c r="V225" s="7"/>
      <c r="W225" s="7"/>
      <c r="X225" s="7"/>
      <c r="Y225" s="7"/>
      <c r="Z225" s="7"/>
    </row>
    <row r="226" spans="1:26" ht="12.75" customHeight="1">
      <c r="A226" s="1062"/>
      <c r="B226" s="72"/>
      <c r="C226" s="73"/>
      <c r="D226" s="1062"/>
      <c r="E226" s="7"/>
      <c r="F226" s="7"/>
      <c r="G226" s="7"/>
      <c r="H226" s="7"/>
      <c r="I226" s="1062"/>
      <c r="J226" s="1062"/>
      <c r="K226" s="7"/>
      <c r="L226" s="7"/>
      <c r="M226" s="7"/>
      <c r="N226" s="7"/>
      <c r="O226" s="7"/>
      <c r="P226" s="7"/>
      <c r="Q226" s="7"/>
      <c r="R226" s="7"/>
      <c r="S226" s="7"/>
      <c r="T226" s="7"/>
      <c r="U226" s="7"/>
      <c r="V226" s="7"/>
      <c r="W226" s="7"/>
      <c r="X226" s="7"/>
      <c r="Y226" s="7"/>
      <c r="Z226" s="7"/>
    </row>
    <row r="227" spans="1:26" ht="12.75" customHeight="1">
      <c r="A227" s="1062"/>
      <c r="B227" s="72"/>
      <c r="C227" s="73"/>
      <c r="D227" s="1062"/>
      <c r="E227" s="7"/>
      <c r="F227" s="7"/>
      <c r="G227" s="7"/>
      <c r="H227" s="7"/>
      <c r="I227" s="1062"/>
      <c r="J227" s="1062"/>
      <c r="K227" s="7"/>
      <c r="L227" s="7"/>
      <c r="M227" s="7"/>
      <c r="N227" s="7"/>
      <c r="O227" s="7"/>
      <c r="P227" s="7"/>
      <c r="Q227" s="7"/>
      <c r="R227" s="7"/>
      <c r="S227" s="7"/>
      <c r="T227" s="7"/>
      <c r="U227" s="7"/>
      <c r="V227" s="7"/>
      <c r="W227" s="7"/>
      <c r="X227" s="7"/>
      <c r="Y227" s="7"/>
      <c r="Z227" s="7"/>
    </row>
    <row r="228" spans="1:26" ht="12.75" customHeight="1">
      <c r="A228" s="1062"/>
      <c r="B228" s="72"/>
      <c r="C228" s="73"/>
      <c r="D228" s="1062"/>
      <c r="E228" s="7"/>
      <c r="F228" s="7"/>
      <c r="G228" s="7"/>
      <c r="H228" s="7"/>
      <c r="I228" s="1062"/>
      <c r="J228" s="1062"/>
      <c r="K228" s="7"/>
      <c r="L228" s="7"/>
      <c r="M228" s="7"/>
      <c r="N228" s="7"/>
      <c r="O228" s="7"/>
      <c r="P228" s="7"/>
      <c r="Q228" s="7"/>
      <c r="R228" s="7"/>
      <c r="S228" s="7"/>
      <c r="T228" s="7"/>
      <c r="U228" s="7"/>
      <c r="V228" s="7"/>
      <c r="W228" s="7"/>
      <c r="X228" s="7"/>
      <c r="Y228" s="7"/>
      <c r="Z228" s="7"/>
    </row>
    <row r="229" spans="1:26" ht="12.75" customHeight="1">
      <c r="A229" s="1062"/>
      <c r="B229" s="72"/>
      <c r="C229" s="73"/>
      <c r="D229" s="1062"/>
      <c r="E229" s="7"/>
      <c r="F229" s="7"/>
      <c r="G229" s="7"/>
      <c r="H229" s="7"/>
      <c r="I229" s="1062"/>
      <c r="J229" s="1062"/>
      <c r="K229" s="7"/>
      <c r="L229" s="7"/>
      <c r="M229" s="7"/>
      <c r="N229" s="7"/>
      <c r="O229" s="7"/>
      <c r="P229" s="7"/>
      <c r="Q229" s="7"/>
      <c r="R229" s="7"/>
      <c r="S229" s="7"/>
      <c r="T229" s="7"/>
      <c r="U229" s="7"/>
      <c r="V229" s="7"/>
      <c r="W229" s="7"/>
      <c r="X229" s="7"/>
      <c r="Y229" s="7"/>
      <c r="Z229" s="7"/>
    </row>
    <row r="230" spans="1:26" ht="12.75" customHeight="1">
      <c r="A230" s="1062"/>
      <c r="B230" s="72"/>
      <c r="C230" s="73"/>
      <c r="D230" s="1062"/>
      <c r="E230" s="7"/>
      <c r="F230" s="7"/>
      <c r="G230" s="7"/>
      <c r="H230" s="7"/>
      <c r="I230" s="1062"/>
      <c r="J230" s="1062"/>
      <c r="K230" s="7"/>
      <c r="L230" s="7"/>
      <c r="M230" s="7"/>
      <c r="N230" s="7"/>
      <c r="O230" s="7"/>
      <c r="P230" s="7"/>
      <c r="Q230" s="7"/>
      <c r="R230" s="7"/>
      <c r="S230" s="7"/>
      <c r="T230" s="7"/>
      <c r="U230" s="7"/>
      <c r="V230" s="7"/>
      <c r="W230" s="7"/>
      <c r="X230" s="7"/>
      <c r="Y230" s="7"/>
      <c r="Z230" s="7"/>
    </row>
    <row r="231" spans="1:26" ht="12.75" customHeight="1">
      <c r="A231" s="1062"/>
      <c r="B231" s="72"/>
      <c r="C231" s="73"/>
      <c r="D231" s="1062"/>
      <c r="E231" s="7"/>
      <c r="F231" s="7"/>
      <c r="G231" s="7"/>
      <c r="H231" s="7"/>
      <c r="I231" s="1062"/>
      <c r="J231" s="1062"/>
      <c r="K231" s="7"/>
      <c r="L231" s="7"/>
      <c r="M231" s="7"/>
      <c r="N231" s="7"/>
      <c r="O231" s="7"/>
      <c r="P231" s="7"/>
      <c r="Q231" s="7"/>
      <c r="R231" s="7"/>
      <c r="S231" s="7"/>
      <c r="T231" s="7"/>
      <c r="U231" s="7"/>
      <c r="V231" s="7"/>
      <c r="W231" s="7"/>
      <c r="X231" s="7"/>
      <c r="Y231" s="7"/>
      <c r="Z231" s="7"/>
    </row>
    <row r="232" spans="1:26" ht="12.75" customHeight="1">
      <c r="A232" s="1062"/>
      <c r="B232" s="72"/>
      <c r="C232" s="73"/>
      <c r="D232" s="1062"/>
      <c r="E232" s="7"/>
      <c r="F232" s="7"/>
      <c r="G232" s="7"/>
      <c r="H232" s="7"/>
      <c r="I232" s="1062"/>
      <c r="J232" s="1062"/>
      <c r="K232" s="7"/>
      <c r="L232" s="7"/>
      <c r="M232" s="7"/>
      <c r="N232" s="7"/>
      <c r="O232" s="7"/>
      <c r="P232" s="7"/>
      <c r="Q232" s="7"/>
      <c r="R232" s="7"/>
      <c r="S232" s="7"/>
      <c r="T232" s="7"/>
      <c r="U232" s="7"/>
      <c r="V232" s="7"/>
      <c r="W232" s="7"/>
      <c r="X232" s="7"/>
      <c r="Y232" s="7"/>
      <c r="Z232" s="7"/>
    </row>
    <row r="233" spans="1:26" ht="12.75" customHeight="1">
      <c r="A233" s="1062"/>
      <c r="B233" s="72"/>
      <c r="C233" s="73"/>
      <c r="D233" s="1062"/>
      <c r="E233" s="7"/>
      <c r="F233" s="7"/>
      <c r="G233" s="7"/>
      <c r="H233" s="7"/>
      <c r="I233" s="1062"/>
      <c r="J233" s="1062"/>
      <c r="K233" s="7"/>
      <c r="L233" s="7"/>
      <c r="M233" s="7"/>
      <c r="N233" s="7"/>
      <c r="O233" s="7"/>
      <c r="P233" s="7"/>
      <c r="Q233" s="7"/>
      <c r="R233" s="7"/>
      <c r="S233" s="7"/>
      <c r="T233" s="7"/>
      <c r="U233" s="7"/>
      <c r="V233" s="7"/>
      <c r="W233" s="7"/>
      <c r="X233" s="7"/>
      <c r="Y233" s="7"/>
      <c r="Z233" s="7"/>
    </row>
    <row r="234" spans="1:26" ht="12.75" customHeight="1">
      <c r="A234" s="1062"/>
      <c r="B234" s="72"/>
      <c r="C234" s="73"/>
      <c r="D234" s="1062"/>
      <c r="E234" s="7"/>
      <c r="F234" s="7"/>
      <c r="G234" s="7"/>
      <c r="H234" s="7"/>
      <c r="I234" s="1062"/>
      <c r="J234" s="1062"/>
      <c r="K234" s="7"/>
      <c r="L234" s="7"/>
      <c r="M234" s="7"/>
      <c r="N234" s="7"/>
      <c r="O234" s="7"/>
      <c r="P234" s="7"/>
      <c r="Q234" s="7"/>
      <c r="R234" s="7"/>
      <c r="S234" s="7"/>
      <c r="T234" s="7"/>
      <c r="U234" s="7"/>
      <c r="V234" s="7"/>
      <c r="W234" s="7"/>
      <c r="X234" s="7"/>
      <c r="Y234" s="7"/>
      <c r="Z234" s="7"/>
    </row>
    <row r="235" spans="1:26" ht="12.75" customHeight="1">
      <c r="A235" s="1062"/>
      <c r="B235" s="72"/>
      <c r="C235" s="73"/>
      <c r="D235" s="1062"/>
      <c r="E235" s="7"/>
      <c r="F235" s="7"/>
      <c r="G235" s="7"/>
      <c r="H235" s="7"/>
      <c r="I235" s="1062"/>
      <c r="J235" s="1062"/>
      <c r="K235" s="7"/>
      <c r="L235" s="7"/>
      <c r="M235" s="7"/>
      <c r="N235" s="7"/>
      <c r="O235" s="7"/>
      <c r="P235" s="7"/>
      <c r="Q235" s="7"/>
      <c r="R235" s="7"/>
      <c r="S235" s="7"/>
      <c r="T235" s="7"/>
      <c r="U235" s="7"/>
      <c r="V235" s="7"/>
      <c r="W235" s="7"/>
      <c r="X235" s="7"/>
      <c r="Y235" s="7"/>
      <c r="Z235" s="7"/>
    </row>
    <row r="236" spans="1:26" ht="12.75" customHeight="1">
      <c r="A236" s="1062"/>
      <c r="B236" s="72"/>
      <c r="C236" s="73"/>
      <c r="D236" s="1062"/>
      <c r="E236" s="7"/>
      <c r="F236" s="7"/>
      <c r="G236" s="7"/>
      <c r="H236" s="7"/>
      <c r="I236" s="1062"/>
      <c r="J236" s="1062"/>
      <c r="K236" s="7"/>
      <c r="L236" s="7"/>
      <c r="M236" s="7"/>
      <c r="N236" s="7"/>
      <c r="O236" s="7"/>
      <c r="P236" s="7"/>
      <c r="Q236" s="7"/>
      <c r="R236" s="7"/>
      <c r="S236" s="7"/>
      <c r="T236" s="7"/>
      <c r="U236" s="7"/>
      <c r="V236" s="7"/>
      <c r="W236" s="7"/>
      <c r="X236" s="7"/>
      <c r="Y236" s="7"/>
      <c r="Z236" s="7"/>
    </row>
    <row r="237" spans="1:26" ht="12.75" customHeight="1">
      <c r="A237" s="1062"/>
      <c r="B237" s="72"/>
      <c r="C237" s="73"/>
      <c r="D237" s="1062"/>
      <c r="E237" s="7"/>
      <c r="F237" s="7"/>
      <c r="G237" s="7"/>
      <c r="H237" s="7"/>
      <c r="I237" s="1062"/>
      <c r="J237" s="1062"/>
      <c r="K237" s="7"/>
      <c r="L237" s="7"/>
      <c r="M237" s="7"/>
      <c r="N237" s="7"/>
      <c r="O237" s="7"/>
      <c r="P237" s="7"/>
      <c r="Q237" s="7"/>
      <c r="R237" s="7"/>
      <c r="S237" s="7"/>
      <c r="T237" s="7"/>
      <c r="U237" s="7"/>
      <c r="V237" s="7"/>
      <c r="W237" s="7"/>
      <c r="X237" s="7"/>
      <c r="Y237" s="7"/>
      <c r="Z237" s="7"/>
    </row>
    <row r="238" spans="1:26" ht="12.75" customHeight="1">
      <c r="A238" s="1062"/>
      <c r="B238" s="72"/>
      <c r="C238" s="73"/>
      <c r="D238" s="1062"/>
      <c r="E238" s="7"/>
      <c r="F238" s="7"/>
      <c r="G238" s="7"/>
      <c r="H238" s="7"/>
      <c r="I238" s="1062"/>
      <c r="J238" s="1062"/>
      <c r="K238" s="7"/>
      <c r="L238" s="7"/>
      <c r="M238" s="7"/>
      <c r="N238" s="7"/>
      <c r="O238" s="7"/>
      <c r="P238" s="7"/>
      <c r="Q238" s="7"/>
      <c r="R238" s="7"/>
      <c r="S238" s="7"/>
      <c r="T238" s="7"/>
      <c r="U238" s="7"/>
      <c r="V238" s="7"/>
      <c r="W238" s="7"/>
      <c r="X238" s="7"/>
      <c r="Y238" s="7"/>
      <c r="Z238" s="7"/>
    </row>
    <row r="239" spans="1:26" ht="12.75" customHeight="1">
      <c r="A239" s="1062"/>
      <c r="B239" s="72"/>
      <c r="C239" s="73"/>
      <c r="D239" s="1062"/>
      <c r="E239" s="7"/>
      <c r="F239" s="7"/>
      <c r="G239" s="7"/>
      <c r="H239" s="7"/>
      <c r="I239" s="1062"/>
      <c r="J239" s="1062"/>
      <c r="K239" s="7"/>
      <c r="L239" s="7"/>
      <c r="M239" s="7"/>
      <c r="N239" s="7"/>
      <c r="O239" s="7"/>
      <c r="P239" s="7"/>
      <c r="Q239" s="7"/>
      <c r="R239" s="7"/>
      <c r="S239" s="7"/>
      <c r="T239" s="7"/>
      <c r="U239" s="7"/>
      <c r="V239" s="7"/>
      <c r="W239" s="7"/>
      <c r="X239" s="7"/>
      <c r="Y239" s="7"/>
      <c r="Z239" s="7"/>
    </row>
    <row r="240" spans="1:26" ht="12.75" customHeight="1">
      <c r="A240" s="1062"/>
      <c r="B240" s="72"/>
      <c r="C240" s="73"/>
      <c r="D240" s="1062"/>
      <c r="E240" s="7"/>
      <c r="F240" s="7"/>
      <c r="G240" s="7"/>
      <c r="H240" s="7"/>
      <c r="I240" s="1062"/>
      <c r="J240" s="1062"/>
      <c r="K240" s="7"/>
      <c r="L240" s="7"/>
      <c r="M240" s="7"/>
      <c r="N240" s="7"/>
      <c r="O240" s="7"/>
      <c r="P240" s="7"/>
      <c r="Q240" s="7"/>
      <c r="R240" s="7"/>
      <c r="S240" s="7"/>
      <c r="T240" s="7"/>
      <c r="U240" s="7"/>
      <c r="V240" s="7"/>
      <c r="W240" s="7"/>
      <c r="X240" s="7"/>
      <c r="Y240" s="7"/>
      <c r="Z240" s="7"/>
    </row>
    <row r="241" spans="1:26" ht="12.75" customHeight="1">
      <c r="A241" s="1062"/>
      <c r="B241" s="72"/>
      <c r="C241" s="73"/>
      <c r="D241" s="1062"/>
      <c r="E241" s="7"/>
      <c r="F241" s="7"/>
      <c r="G241" s="7"/>
      <c r="H241" s="7"/>
      <c r="I241" s="1062"/>
      <c r="J241" s="1062"/>
      <c r="K241" s="7"/>
      <c r="L241" s="7"/>
      <c r="M241" s="7"/>
      <c r="N241" s="7"/>
      <c r="O241" s="7"/>
      <c r="P241" s="7"/>
      <c r="Q241" s="7"/>
      <c r="R241" s="7"/>
      <c r="S241" s="7"/>
      <c r="T241" s="7"/>
      <c r="U241" s="7"/>
      <c r="V241" s="7"/>
      <c r="W241" s="7"/>
      <c r="X241" s="7"/>
      <c r="Y241" s="7"/>
      <c r="Z241" s="7"/>
    </row>
    <row r="242" spans="1:26" ht="12.75" customHeight="1">
      <c r="A242" s="1062"/>
      <c r="B242" s="72"/>
      <c r="C242" s="73"/>
      <c r="D242" s="1062"/>
      <c r="E242" s="7"/>
      <c r="F242" s="7"/>
      <c r="G242" s="7"/>
      <c r="H242" s="7"/>
      <c r="I242" s="1062"/>
      <c r="J242" s="1062"/>
      <c r="K242" s="7"/>
      <c r="L242" s="7"/>
      <c r="M242" s="7"/>
      <c r="N242" s="7"/>
      <c r="O242" s="7"/>
      <c r="P242" s="7"/>
      <c r="Q242" s="7"/>
      <c r="R242" s="7"/>
      <c r="S242" s="7"/>
      <c r="T242" s="7"/>
      <c r="U242" s="7"/>
      <c r="V242" s="7"/>
      <c r="W242" s="7"/>
      <c r="X242" s="7"/>
      <c r="Y242" s="7"/>
      <c r="Z242" s="7"/>
    </row>
    <row r="243" spans="1:26" ht="12.75" customHeight="1">
      <c r="A243" s="1062"/>
      <c r="B243" s="72"/>
      <c r="C243" s="73"/>
      <c r="D243" s="1062"/>
      <c r="E243" s="7"/>
      <c r="F243" s="7"/>
      <c r="G243" s="7"/>
      <c r="H243" s="7"/>
      <c r="I243" s="1062"/>
      <c r="J243" s="1062"/>
      <c r="K243" s="7"/>
      <c r="L243" s="7"/>
      <c r="M243" s="7"/>
      <c r="N243" s="7"/>
      <c r="O243" s="7"/>
      <c r="P243" s="7"/>
      <c r="Q243" s="7"/>
      <c r="R243" s="7"/>
      <c r="S243" s="7"/>
      <c r="T243" s="7"/>
      <c r="U243" s="7"/>
      <c r="V243" s="7"/>
      <c r="W243" s="7"/>
      <c r="X243" s="7"/>
      <c r="Y243" s="7"/>
      <c r="Z243" s="7"/>
    </row>
    <row r="244" spans="1:26" ht="12.75" customHeight="1">
      <c r="A244" s="1062"/>
      <c r="B244" s="72"/>
      <c r="C244" s="73"/>
      <c r="D244" s="1062"/>
      <c r="E244" s="7"/>
      <c r="F244" s="7"/>
      <c r="G244" s="7"/>
      <c r="H244" s="7"/>
      <c r="I244" s="1062"/>
      <c r="J244" s="1062"/>
      <c r="K244" s="7"/>
      <c r="L244" s="7"/>
      <c r="M244" s="7"/>
      <c r="N244" s="7"/>
      <c r="O244" s="7"/>
      <c r="P244" s="7"/>
      <c r="Q244" s="7"/>
      <c r="R244" s="7"/>
      <c r="S244" s="7"/>
      <c r="T244" s="7"/>
      <c r="U244" s="7"/>
      <c r="V244" s="7"/>
      <c r="W244" s="7"/>
      <c r="X244" s="7"/>
      <c r="Y244" s="7"/>
      <c r="Z244" s="7"/>
    </row>
    <row r="245" spans="1:26" ht="12.75" customHeight="1">
      <c r="A245" s="1062"/>
      <c r="B245" s="72"/>
      <c r="C245" s="73"/>
      <c r="D245" s="1062"/>
      <c r="E245" s="7"/>
      <c r="F245" s="7"/>
      <c r="G245" s="7"/>
      <c r="H245" s="7"/>
      <c r="I245" s="1062"/>
      <c r="J245" s="1062"/>
      <c r="K245" s="7"/>
      <c r="L245" s="7"/>
      <c r="M245" s="7"/>
      <c r="N245" s="7"/>
      <c r="O245" s="7"/>
      <c r="P245" s="7"/>
      <c r="Q245" s="7"/>
      <c r="R245" s="7"/>
      <c r="S245" s="7"/>
      <c r="T245" s="7"/>
      <c r="U245" s="7"/>
      <c r="V245" s="7"/>
      <c r="W245" s="7"/>
      <c r="X245" s="7"/>
      <c r="Y245" s="7"/>
      <c r="Z245" s="7"/>
    </row>
    <row r="246" spans="1:26" ht="12.75" customHeight="1">
      <c r="A246" s="1062"/>
      <c r="B246" s="72"/>
      <c r="C246" s="73"/>
      <c r="D246" s="1062"/>
      <c r="E246" s="7"/>
      <c r="F246" s="7"/>
      <c r="G246" s="7"/>
      <c r="H246" s="7"/>
      <c r="I246" s="1062"/>
      <c r="J246" s="1062"/>
      <c r="K246" s="7"/>
      <c r="L246" s="7"/>
      <c r="M246" s="7"/>
      <c r="N246" s="7"/>
      <c r="O246" s="7"/>
      <c r="P246" s="7"/>
      <c r="Q246" s="7"/>
      <c r="R246" s="7"/>
      <c r="S246" s="7"/>
      <c r="T246" s="7"/>
      <c r="U246" s="7"/>
      <c r="V246" s="7"/>
      <c r="W246" s="7"/>
      <c r="X246" s="7"/>
      <c r="Y246" s="7"/>
      <c r="Z246" s="7"/>
    </row>
    <row r="247" spans="1:26" ht="12.75" customHeight="1">
      <c r="A247" s="1062"/>
      <c r="B247" s="72"/>
      <c r="C247" s="73"/>
      <c r="D247" s="1062"/>
      <c r="E247" s="7"/>
      <c r="F247" s="7"/>
      <c r="G247" s="7"/>
      <c r="H247" s="7"/>
      <c r="I247" s="1062"/>
      <c r="J247" s="1062"/>
      <c r="K247" s="7"/>
      <c r="L247" s="7"/>
      <c r="M247" s="7"/>
      <c r="N247" s="7"/>
      <c r="O247" s="7"/>
      <c r="P247" s="7"/>
      <c r="Q247" s="7"/>
      <c r="R247" s="7"/>
      <c r="S247" s="7"/>
      <c r="T247" s="7"/>
      <c r="U247" s="7"/>
      <c r="V247" s="7"/>
      <c r="W247" s="7"/>
      <c r="X247" s="7"/>
      <c r="Y247" s="7"/>
      <c r="Z247" s="7"/>
    </row>
    <row r="248" spans="1:26" ht="12.75" customHeight="1">
      <c r="A248" s="1062"/>
      <c r="B248" s="72"/>
      <c r="C248" s="73"/>
      <c r="D248" s="1062"/>
      <c r="E248" s="7"/>
      <c r="F248" s="7"/>
      <c r="G248" s="7"/>
      <c r="H248" s="7"/>
      <c r="I248" s="1062"/>
      <c r="J248" s="1062"/>
      <c r="K248" s="7"/>
      <c r="L248" s="7"/>
      <c r="M248" s="7"/>
      <c r="N248" s="7"/>
      <c r="O248" s="7"/>
      <c r="P248" s="7"/>
      <c r="Q248" s="7"/>
      <c r="R248" s="7"/>
      <c r="S248" s="7"/>
      <c r="T248" s="7"/>
      <c r="U248" s="7"/>
      <c r="V248" s="7"/>
      <c r="W248" s="7"/>
      <c r="X248" s="7"/>
      <c r="Y248" s="7"/>
      <c r="Z248" s="7"/>
    </row>
    <row r="249" spans="1:26" ht="12.75" customHeight="1">
      <c r="A249" s="1062"/>
      <c r="B249" s="72"/>
      <c r="C249" s="73"/>
      <c r="D249" s="1062"/>
      <c r="E249" s="7"/>
      <c r="F249" s="7"/>
      <c r="G249" s="7"/>
      <c r="H249" s="7"/>
      <c r="I249" s="1062"/>
      <c r="J249" s="1062"/>
      <c r="K249" s="7"/>
      <c r="L249" s="7"/>
      <c r="M249" s="7"/>
      <c r="N249" s="7"/>
      <c r="O249" s="7"/>
      <c r="P249" s="7"/>
      <c r="Q249" s="7"/>
      <c r="R249" s="7"/>
      <c r="S249" s="7"/>
      <c r="T249" s="7"/>
      <c r="U249" s="7"/>
      <c r="V249" s="7"/>
      <c r="W249" s="7"/>
      <c r="X249" s="7"/>
      <c r="Y249" s="7"/>
      <c r="Z249" s="7"/>
    </row>
    <row r="250" spans="1:26" ht="12.75" customHeight="1">
      <c r="A250" s="1062"/>
      <c r="B250" s="72"/>
      <c r="C250" s="73"/>
      <c r="D250" s="1062"/>
      <c r="E250" s="7"/>
      <c r="F250" s="7"/>
      <c r="G250" s="7"/>
      <c r="H250" s="7"/>
      <c r="I250" s="1062"/>
      <c r="J250" s="1062"/>
      <c r="K250" s="7"/>
      <c r="L250" s="7"/>
      <c r="M250" s="7"/>
      <c r="N250" s="7"/>
      <c r="O250" s="7"/>
      <c r="P250" s="7"/>
      <c r="Q250" s="7"/>
      <c r="R250" s="7"/>
      <c r="S250" s="7"/>
      <c r="T250" s="7"/>
      <c r="U250" s="7"/>
      <c r="V250" s="7"/>
      <c r="W250" s="7"/>
      <c r="X250" s="7"/>
      <c r="Y250" s="7"/>
      <c r="Z250" s="7"/>
    </row>
    <row r="251" spans="1:26" ht="12.75" customHeight="1">
      <c r="A251" s="1062"/>
      <c r="B251" s="72"/>
      <c r="C251" s="73"/>
      <c r="D251" s="1062"/>
      <c r="E251" s="7"/>
      <c r="F251" s="7"/>
      <c r="G251" s="7"/>
      <c r="H251" s="7"/>
      <c r="I251" s="1062"/>
      <c r="J251" s="1062"/>
      <c r="K251" s="7"/>
      <c r="L251" s="7"/>
      <c r="M251" s="7"/>
      <c r="N251" s="7"/>
      <c r="O251" s="7"/>
      <c r="P251" s="7"/>
      <c r="Q251" s="7"/>
      <c r="R251" s="7"/>
      <c r="S251" s="7"/>
      <c r="T251" s="7"/>
      <c r="U251" s="7"/>
      <c r="V251" s="7"/>
      <c r="W251" s="7"/>
      <c r="X251" s="7"/>
      <c r="Y251" s="7"/>
      <c r="Z251" s="7"/>
    </row>
    <row r="252" spans="1:26" ht="12.75" customHeight="1">
      <c r="A252" s="1062"/>
      <c r="B252" s="72"/>
      <c r="C252" s="73"/>
      <c r="D252" s="1062"/>
      <c r="E252" s="7"/>
      <c r="F252" s="7"/>
      <c r="G252" s="7"/>
      <c r="H252" s="7"/>
      <c r="I252" s="1062"/>
      <c r="J252" s="1062"/>
      <c r="K252" s="7"/>
      <c r="L252" s="7"/>
      <c r="M252" s="7"/>
      <c r="N252" s="7"/>
      <c r="O252" s="7"/>
      <c r="P252" s="7"/>
      <c r="Q252" s="7"/>
      <c r="R252" s="7"/>
      <c r="S252" s="7"/>
      <c r="T252" s="7"/>
      <c r="U252" s="7"/>
      <c r="V252" s="7"/>
      <c r="W252" s="7"/>
      <c r="X252" s="7"/>
      <c r="Y252" s="7"/>
      <c r="Z252" s="7"/>
    </row>
    <row r="253" spans="1:26" ht="12.75" customHeight="1">
      <c r="A253" s="1062"/>
      <c r="B253" s="72"/>
      <c r="C253" s="73"/>
      <c r="D253" s="1062"/>
      <c r="E253" s="7"/>
      <c r="F253" s="7"/>
      <c r="G253" s="7"/>
      <c r="H253" s="7"/>
      <c r="I253" s="1062"/>
      <c r="J253" s="1062"/>
      <c r="K253" s="7"/>
      <c r="L253" s="7"/>
      <c r="M253" s="7"/>
      <c r="N253" s="7"/>
      <c r="O253" s="7"/>
      <c r="P253" s="7"/>
      <c r="Q253" s="7"/>
      <c r="R253" s="7"/>
      <c r="S253" s="7"/>
      <c r="T253" s="7"/>
      <c r="U253" s="7"/>
      <c r="V253" s="7"/>
      <c r="W253" s="7"/>
      <c r="X253" s="7"/>
      <c r="Y253" s="7"/>
      <c r="Z253" s="7"/>
    </row>
    <row r="254" spans="1:26" ht="12.75" customHeight="1">
      <c r="A254" s="1062"/>
      <c r="B254" s="72"/>
      <c r="C254" s="73"/>
      <c r="D254" s="1062"/>
      <c r="E254" s="7"/>
      <c r="F254" s="7"/>
      <c r="G254" s="7"/>
      <c r="H254" s="7"/>
      <c r="I254" s="1062"/>
      <c r="J254" s="1062"/>
      <c r="K254" s="7"/>
      <c r="L254" s="7"/>
      <c r="M254" s="7"/>
      <c r="N254" s="7"/>
      <c r="O254" s="7"/>
      <c r="P254" s="7"/>
      <c r="Q254" s="7"/>
      <c r="R254" s="7"/>
      <c r="S254" s="7"/>
      <c r="T254" s="7"/>
      <c r="U254" s="7"/>
      <c r="V254" s="7"/>
      <c r="W254" s="7"/>
      <c r="X254" s="7"/>
      <c r="Y254" s="7"/>
      <c r="Z254" s="7"/>
    </row>
    <row r="255" spans="1:26" ht="12.75" customHeight="1">
      <c r="A255" s="1062"/>
      <c r="B255" s="72"/>
      <c r="C255" s="73"/>
      <c r="D255" s="1062"/>
      <c r="E255" s="7"/>
      <c r="F255" s="7"/>
      <c r="G255" s="7"/>
      <c r="H255" s="7"/>
      <c r="I255" s="1062"/>
      <c r="J255" s="1062"/>
      <c r="K255" s="7"/>
      <c r="L255" s="7"/>
      <c r="M255" s="7"/>
      <c r="N255" s="7"/>
      <c r="O255" s="7"/>
      <c r="P255" s="7"/>
      <c r="Q255" s="7"/>
      <c r="R255" s="7"/>
      <c r="S255" s="7"/>
      <c r="T255" s="7"/>
      <c r="U255" s="7"/>
      <c r="V255" s="7"/>
      <c r="W255" s="7"/>
      <c r="X255" s="7"/>
      <c r="Y255" s="7"/>
      <c r="Z255" s="7"/>
    </row>
    <row r="256" spans="1:26" ht="12.75" customHeight="1">
      <c r="A256" s="1062"/>
      <c r="B256" s="72"/>
      <c r="C256" s="73"/>
      <c r="D256" s="1062"/>
      <c r="E256" s="7"/>
      <c r="F256" s="7"/>
      <c r="G256" s="7"/>
      <c r="H256" s="7"/>
      <c r="I256" s="1062"/>
      <c r="J256" s="1062"/>
      <c r="K256" s="7"/>
      <c r="L256" s="7"/>
      <c r="M256" s="7"/>
      <c r="N256" s="7"/>
      <c r="O256" s="7"/>
      <c r="P256" s="7"/>
      <c r="Q256" s="7"/>
      <c r="R256" s="7"/>
      <c r="S256" s="7"/>
      <c r="T256" s="7"/>
      <c r="U256" s="7"/>
      <c r="V256" s="7"/>
      <c r="W256" s="7"/>
      <c r="X256" s="7"/>
      <c r="Y256" s="7"/>
      <c r="Z256" s="7"/>
    </row>
    <row r="257" spans="1:26" ht="12.75" customHeight="1">
      <c r="A257" s="1062"/>
      <c r="B257" s="72"/>
      <c r="C257" s="73"/>
      <c r="D257" s="1062"/>
      <c r="E257" s="7"/>
      <c r="F257" s="7"/>
      <c r="G257" s="7"/>
      <c r="H257" s="7"/>
      <c r="I257" s="1062"/>
      <c r="J257" s="1062"/>
      <c r="K257" s="7"/>
      <c r="L257" s="7"/>
      <c r="M257" s="7"/>
      <c r="N257" s="7"/>
      <c r="O257" s="7"/>
      <c r="P257" s="7"/>
      <c r="Q257" s="7"/>
      <c r="R257" s="7"/>
      <c r="S257" s="7"/>
      <c r="T257" s="7"/>
      <c r="U257" s="7"/>
      <c r="V257" s="7"/>
      <c r="W257" s="7"/>
      <c r="X257" s="7"/>
      <c r="Y257" s="7"/>
      <c r="Z257" s="7"/>
    </row>
    <row r="258" spans="1:26" ht="12.75" customHeight="1">
      <c r="A258" s="1062"/>
      <c r="B258" s="72"/>
      <c r="C258" s="73"/>
      <c r="D258" s="1062"/>
      <c r="E258" s="7"/>
      <c r="F258" s="7"/>
      <c r="G258" s="7"/>
      <c r="H258" s="7"/>
      <c r="I258" s="1062"/>
      <c r="J258" s="1062"/>
      <c r="K258" s="7"/>
      <c r="L258" s="7"/>
      <c r="M258" s="7"/>
      <c r="N258" s="7"/>
      <c r="O258" s="7"/>
      <c r="P258" s="7"/>
      <c r="Q258" s="7"/>
      <c r="R258" s="7"/>
      <c r="S258" s="7"/>
      <c r="T258" s="7"/>
      <c r="U258" s="7"/>
      <c r="V258" s="7"/>
      <c r="W258" s="7"/>
      <c r="X258" s="7"/>
      <c r="Y258" s="7"/>
      <c r="Z258" s="7"/>
    </row>
    <row r="259" spans="1:26" ht="12.75" customHeight="1">
      <c r="A259" s="1062"/>
      <c r="B259" s="72"/>
      <c r="C259" s="73"/>
      <c r="D259" s="1062"/>
      <c r="E259" s="7"/>
      <c r="F259" s="7"/>
      <c r="G259" s="7"/>
      <c r="H259" s="7"/>
      <c r="I259" s="1062"/>
      <c r="J259" s="1062"/>
      <c r="K259" s="7"/>
      <c r="L259" s="7"/>
      <c r="M259" s="7"/>
      <c r="N259" s="7"/>
      <c r="O259" s="7"/>
      <c r="P259" s="7"/>
      <c r="Q259" s="7"/>
      <c r="R259" s="7"/>
      <c r="S259" s="7"/>
      <c r="T259" s="7"/>
      <c r="U259" s="7"/>
      <c r="V259" s="7"/>
      <c r="W259" s="7"/>
      <c r="X259" s="7"/>
      <c r="Y259" s="7"/>
      <c r="Z259" s="7"/>
    </row>
    <row r="260" spans="1:26" ht="12.75" customHeight="1">
      <c r="A260" s="1062"/>
      <c r="B260" s="72"/>
      <c r="C260" s="73"/>
      <c r="D260" s="1062"/>
      <c r="E260" s="7"/>
      <c r="F260" s="7"/>
      <c r="G260" s="7"/>
      <c r="H260" s="7"/>
      <c r="I260" s="1062"/>
      <c r="J260" s="1062"/>
      <c r="K260" s="7"/>
      <c r="L260" s="7"/>
      <c r="M260" s="7"/>
      <c r="N260" s="7"/>
      <c r="O260" s="7"/>
      <c r="P260" s="7"/>
      <c r="Q260" s="7"/>
      <c r="R260" s="7"/>
      <c r="S260" s="7"/>
      <c r="T260" s="7"/>
      <c r="U260" s="7"/>
      <c r="V260" s="7"/>
      <c r="W260" s="7"/>
      <c r="X260" s="7"/>
      <c r="Y260" s="7"/>
      <c r="Z260" s="7"/>
    </row>
    <row r="261" spans="1:26" ht="12.75" customHeight="1">
      <c r="A261" s="1062"/>
      <c r="B261" s="72"/>
      <c r="C261" s="73"/>
      <c r="D261" s="1062"/>
      <c r="E261" s="7"/>
      <c r="F261" s="7"/>
      <c r="G261" s="7"/>
      <c r="H261" s="7"/>
      <c r="I261" s="1062"/>
      <c r="J261" s="1062"/>
      <c r="K261" s="7"/>
      <c r="L261" s="7"/>
      <c r="M261" s="7"/>
      <c r="N261" s="7"/>
      <c r="O261" s="7"/>
      <c r="P261" s="7"/>
      <c r="Q261" s="7"/>
      <c r="R261" s="7"/>
      <c r="S261" s="7"/>
      <c r="T261" s="7"/>
      <c r="U261" s="7"/>
      <c r="V261" s="7"/>
      <c r="W261" s="7"/>
      <c r="X261" s="7"/>
      <c r="Y261" s="7"/>
      <c r="Z261" s="7"/>
    </row>
    <row r="262" spans="1:26" ht="12.75" customHeight="1">
      <c r="A262" s="1062"/>
      <c r="B262" s="72"/>
      <c r="C262" s="73"/>
      <c r="D262" s="1062"/>
      <c r="E262" s="7"/>
      <c r="F262" s="7"/>
      <c r="G262" s="7"/>
      <c r="H262" s="7"/>
      <c r="I262" s="1062"/>
      <c r="J262" s="1062"/>
      <c r="K262" s="7"/>
      <c r="L262" s="7"/>
      <c r="M262" s="7"/>
      <c r="N262" s="7"/>
      <c r="O262" s="7"/>
      <c r="P262" s="7"/>
      <c r="Q262" s="7"/>
      <c r="R262" s="7"/>
      <c r="S262" s="7"/>
      <c r="T262" s="7"/>
      <c r="U262" s="7"/>
      <c r="V262" s="7"/>
      <c r="W262" s="7"/>
      <c r="X262" s="7"/>
      <c r="Y262" s="7"/>
      <c r="Z262" s="7"/>
    </row>
    <row r="263" spans="1:26" ht="12.75" customHeight="1">
      <c r="A263" s="1062"/>
      <c r="B263" s="72"/>
      <c r="C263" s="73"/>
      <c r="D263" s="1062"/>
      <c r="E263" s="7"/>
      <c r="F263" s="7"/>
      <c r="G263" s="7"/>
      <c r="H263" s="7"/>
      <c r="I263" s="1062"/>
      <c r="J263" s="1062"/>
      <c r="K263" s="7"/>
      <c r="L263" s="7"/>
      <c r="M263" s="7"/>
      <c r="N263" s="7"/>
      <c r="O263" s="7"/>
      <c r="P263" s="7"/>
      <c r="Q263" s="7"/>
      <c r="R263" s="7"/>
      <c r="S263" s="7"/>
      <c r="T263" s="7"/>
      <c r="U263" s="7"/>
      <c r="V263" s="7"/>
      <c r="W263" s="7"/>
      <c r="X263" s="7"/>
      <c r="Y263" s="7"/>
      <c r="Z263" s="7"/>
    </row>
    <row r="264" spans="1:26" ht="12.75" customHeight="1">
      <c r="A264" s="1062"/>
      <c r="B264" s="72"/>
      <c r="C264" s="73"/>
      <c r="D264" s="1062"/>
      <c r="E264" s="7"/>
      <c r="F264" s="7"/>
      <c r="G264" s="7"/>
      <c r="H264" s="7"/>
      <c r="I264" s="1062"/>
      <c r="J264" s="1062"/>
      <c r="K264" s="7"/>
      <c r="L264" s="7"/>
      <c r="M264" s="7"/>
      <c r="N264" s="7"/>
      <c r="O264" s="7"/>
      <c r="P264" s="7"/>
      <c r="Q264" s="7"/>
      <c r="R264" s="7"/>
      <c r="S264" s="7"/>
      <c r="T264" s="7"/>
      <c r="U264" s="7"/>
      <c r="V264" s="7"/>
      <c r="W264" s="7"/>
      <c r="X264" s="7"/>
      <c r="Y264" s="7"/>
      <c r="Z264" s="7"/>
    </row>
    <row r="265" spans="1:26" ht="12.75" customHeight="1">
      <c r="A265" s="1062"/>
      <c r="B265" s="72"/>
      <c r="C265" s="73"/>
      <c r="D265" s="1062"/>
      <c r="E265" s="7"/>
      <c r="F265" s="7"/>
      <c r="G265" s="7"/>
      <c r="H265" s="7"/>
      <c r="I265" s="1062"/>
      <c r="J265" s="1062"/>
      <c r="K265" s="7"/>
      <c r="L265" s="7"/>
      <c r="M265" s="7"/>
      <c r="N265" s="7"/>
      <c r="O265" s="7"/>
      <c r="P265" s="7"/>
      <c r="Q265" s="7"/>
      <c r="R265" s="7"/>
      <c r="S265" s="7"/>
      <c r="T265" s="7"/>
      <c r="U265" s="7"/>
      <c r="V265" s="7"/>
      <c r="W265" s="7"/>
      <c r="X265" s="7"/>
      <c r="Y265" s="7"/>
      <c r="Z265" s="7"/>
    </row>
    <row r="266" spans="1:26" ht="12.75" customHeight="1">
      <c r="A266" s="1062"/>
      <c r="B266" s="72"/>
      <c r="C266" s="73"/>
      <c r="D266" s="1062"/>
      <c r="E266" s="7"/>
      <c r="F266" s="7"/>
      <c r="G266" s="7"/>
      <c r="H266" s="7"/>
      <c r="I266" s="1062"/>
      <c r="J266" s="1062"/>
      <c r="K266" s="7"/>
      <c r="L266" s="7"/>
      <c r="M266" s="7"/>
      <c r="N266" s="7"/>
      <c r="O266" s="7"/>
      <c r="P266" s="7"/>
      <c r="Q266" s="7"/>
      <c r="R266" s="7"/>
      <c r="S266" s="7"/>
      <c r="T266" s="7"/>
      <c r="U266" s="7"/>
      <c r="V266" s="7"/>
      <c r="W266" s="7"/>
      <c r="X266" s="7"/>
      <c r="Y266" s="7"/>
      <c r="Z266" s="7"/>
    </row>
    <row r="267" spans="1:26" ht="12.75" customHeight="1">
      <c r="A267" s="1062"/>
      <c r="B267" s="72"/>
      <c r="C267" s="73"/>
      <c r="D267" s="1062"/>
      <c r="E267" s="7"/>
      <c r="F267" s="7"/>
      <c r="G267" s="7"/>
      <c r="H267" s="7"/>
      <c r="I267" s="1062"/>
      <c r="J267" s="1062"/>
      <c r="K267" s="7"/>
      <c r="L267" s="7"/>
      <c r="M267" s="7"/>
      <c r="N267" s="7"/>
      <c r="O267" s="7"/>
      <c r="P267" s="7"/>
      <c r="Q267" s="7"/>
      <c r="R267" s="7"/>
      <c r="S267" s="7"/>
      <c r="T267" s="7"/>
      <c r="U267" s="7"/>
      <c r="V267" s="7"/>
      <c r="W267" s="7"/>
      <c r="X267" s="7"/>
      <c r="Y267" s="7"/>
      <c r="Z267" s="7"/>
    </row>
    <row r="268" spans="1:26" ht="12.75" customHeight="1">
      <c r="A268" s="1062"/>
      <c r="B268" s="72"/>
      <c r="C268" s="73"/>
      <c r="D268" s="1062"/>
      <c r="E268" s="7"/>
      <c r="F268" s="7"/>
      <c r="G268" s="7"/>
      <c r="H268" s="7"/>
      <c r="I268" s="1062"/>
      <c r="J268" s="1062"/>
      <c r="K268" s="7"/>
      <c r="L268" s="7"/>
      <c r="M268" s="7"/>
      <c r="N268" s="7"/>
      <c r="O268" s="7"/>
      <c r="P268" s="7"/>
      <c r="Q268" s="7"/>
      <c r="R268" s="7"/>
      <c r="S268" s="7"/>
      <c r="T268" s="7"/>
      <c r="U268" s="7"/>
      <c r="V268" s="7"/>
      <c r="W268" s="7"/>
      <c r="X268" s="7"/>
      <c r="Y268" s="7"/>
      <c r="Z268" s="7"/>
    </row>
    <row r="269" spans="1:26" ht="12.75" customHeight="1">
      <c r="A269" s="1062"/>
      <c r="B269" s="72"/>
      <c r="C269" s="73"/>
      <c r="D269" s="1062"/>
      <c r="E269" s="7"/>
      <c r="F269" s="7"/>
      <c r="G269" s="7"/>
      <c r="H269" s="7"/>
      <c r="I269" s="1062"/>
      <c r="J269" s="1062"/>
      <c r="K269" s="7"/>
      <c r="L269" s="7"/>
      <c r="M269" s="7"/>
      <c r="N269" s="7"/>
      <c r="O269" s="7"/>
      <c r="P269" s="7"/>
      <c r="Q269" s="7"/>
      <c r="R269" s="7"/>
      <c r="S269" s="7"/>
      <c r="T269" s="7"/>
      <c r="U269" s="7"/>
      <c r="V269" s="7"/>
      <c r="W269" s="7"/>
      <c r="X269" s="7"/>
      <c r="Y269" s="7"/>
      <c r="Z269" s="7"/>
    </row>
    <row r="270" spans="1:26" ht="12.75" customHeight="1">
      <c r="A270" s="1062"/>
      <c r="B270" s="72"/>
      <c r="C270" s="73"/>
      <c r="D270" s="1062"/>
      <c r="E270" s="7"/>
      <c r="F270" s="7"/>
      <c r="G270" s="7"/>
      <c r="H270" s="7"/>
      <c r="I270" s="1062"/>
      <c r="J270" s="1062"/>
      <c r="K270" s="7"/>
      <c r="L270" s="7"/>
      <c r="M270" s="7"/>
      <c r="N270" s="7"/>
      <c r="O270" s="7"/>
      <c r="P270" s="7"/>
      <c r="Q270" s="7"/>
      <c r="R270" s="7"/>
      <c r="S270" s="7"/>
      <c r="T270" s="7"/>
      <c r="U270" s="7"/>
      <c r="V270" s="7"/>
      <c r="W270" s="7"/>
      <c r="X270" s="7"/>
      <c r="Y270" s="7"/>
      <c r="Z270" s="7"/>
    </row>
    <row r="271" spans="1:26" ht="12.75" customHeight="1">
      <c r="A271" s="1062"/>
      <c r="B271" s="72"/>
      <c r="C271" s="73"/>
      <c r="D271" s="1062"/>
      <c r="E271" s="7"/>
      <c r="F271" s="7"/>
      <c r="G271" s="7"/>
      <c r="H271" s="7"/>
      <c r="I271" s="1062"/>
      <c r="J271" s="1062"/>
      <c r="K271" s="7"/>
      <c r="L271" s="7"/>
      <c r="M271" s="7"/>
      <c r="N271" s="7"/>
      <c r="O271" s="7"/>
      <c r="P271" s="7"/>
      <c r="Q271" s="7"/>
      <c r="R271" s="7"/>
      <c r="S271" s="7"/>
      <c r="T271" s="7"/>
      <c r="U271" s="7"/>
      <c r="V271" s="7"/>
      <c r="W271" s="7"/>
      <c r="X271" s="7"/>
      <c r="Y271" s="7"/>
      <c r="Z271" s="7"/>
    </row>
    <row r="272" spans="1:26" ht="12.75" customHeight="1">
      <c r="A272" s="1062"/>
      <c r="B272" s="72"/>
      <c r="C272" s="73"/>
      <c r="D272" s="1062"/>
      <c r="E272" s="7"/>
      <c r="F272" s="7"/>
      <c r="G272" s="7"/>
      <c r="H272" s="7"/>
      <c r="I272" s="1062"/>
      <c r="J272" s="1062"/>
      <c r="K272" s="7"/>
      <c r="L272" s="7"/>
      <c r="M272" s="7"/>
      <c r="N272" s="7"/>
      <c r="O272" s="7"/>
      <c r="P272" s="7"/>
      <c r="Q272" s="7"/>
      <c r="R272" s="7"/>
      <c r="S272" s="7"/>
      <c r="T272" s="7"/>
      <c r="U272" s="7"/>
      <c r="V272" s="7"/>
      <c r="W272" s="7"/>
      <c r="X272" s="7"/>
      <c r="Y272" s="7"/>
      <c r="Z272" s="7"/>
    </row>
    <row r="273" spans="1:26" ht="12.75" customHeight="1">
      <c r="A273" s="1062"/>
      <c r="B273" s="72"/>
      <c r="C273" s="73"/>
      <c r="D273" s="1062"/>
      <c r="E273" s="7"/>
      <c r="F273" s="7"/>
      <c r="G273" s="7"/>
      <c r="H273" s="7"/>
      <c r="I273" s="1062"/>
      <c r="J273" s="1062"/>
      <c r="K273" s="7"/>
      <c r="L273" s="7"/>
      <c r="M273" s="7"/>
      <c r="N273" s="7"/>
      <c r="O273" s="7"/>
      <c r="P273" s="7"/>
      <c r="Q273" s="7"/>
      <c r="R273" s="7"/>
      <c r="S273" s="7"/>
      <c r="T273" s="7"/>
      <c r="U273" s="7"/>
      <c r="V273" s="7"/>
      <c r="W273" s="7"/>
      <c r="X273" s="7"/>
      <c r="Y273" s="7"/>
      <c r="Z273" s="7"/>
    </row>
    <row r="274" spans="1:26" ht="12.75" customHeight="1">
      <c r="A274" s="1062"/>
      <c r="B274" s="72"/>
      <c r="C274" s="73"/>
      <c r="D274" s="1062"/>
      <c r="E274" s="7"/>
      <c r="F274" s="7"/>
      <c r="G274" s="7"/>
      <c r="H274" s="7"/>
      <c r="I274" s="1062"/>
      <c r="J274" s="1062"/>
      <c r="K274" s="7"/>
      <c r="L274" s="7"/>
      <c r="M274" s="7"/>
      <c r="N274" s="7"/>
      <c r="O274" s="7"/>
      <c r="P274" s="7"/>
      <c r="Q274" s="7"/>
      <c r="R274" s="7"/>
      <c r="S274" s="7"/>
      <c r="T274" s="7"/>
      <c r="U274" s="7"/>
      <c r="V274" s="7"/>
      <c r="W274" s="7"/>
      <c r="X274" s="7"/>
      <c r="Y274" s="7"/>
      <c r="Z274" s="7"/>
    </row>
    <row r="275" spans="1:26" ht="12.75" customHeight="1">
      <c r="A275" s="1062"/>
      <c r="B275" s="72"/>
      <c r="C275" s="73"/>
      <c r="D275" s="1062"/>
      <c r="E275" s="7"/>
      <c r="F275" s="7"/>
      <c r="G275" s="7"/>
      <c r="H275" s="7"/>
      <c r="I275" s="1062"/>
      <c r="J275" s="1062"/>
      <c r="K275" s="7"/>
      <c r="L275" s="7"/>
      <c r="M275" s="7"/>
      <c r="N275" s="7"/>
      <c r="O275" s="7"/>
      <c r="P275" s="7"/>
      <c r="Q275" s="7"/>
      <c r="R275" s="7"/>
      <c r="S275" s="7"/>
      <c r="T275" s="7"/>
      <c r="U275" s="7"/>
      <c r="V275" s="7"/>
      <c r="W275" s="7"/>
      <c r="X275" s="7"/>
      <c r="Y275" s="7"/>
      <c r="Z275" s="7"/>
    </row>
    <row r="276" spans="1:26" ht="12.75" customHeight="1">
      <c r="A276" s="1062"/>
      <c r="B276" s="72"/>
      <c r="C276" s="73"/>
      <c r="D276" s="1062"/>
      <c r="E276" s="7"/>
      <c r="F276" s="7"/>
      <c r="G276" s="7"/>
      <c r="H276" s="7"/>
      <c r="I276" s="1062"/>
      <c r="J276" s="1062"/>
      <c r="K276" s="7"/>
      <c r="L276" s="7"/>
      <c r="M276" s="7"/>
      <c r="N276" s="7"/>
      <c r="O276" s="7"/>
      <c r="P276" s="7"/>
      <c r="Q276" s="7"/>
      <c r="R276" s="7"/>
      <c r="S276" s="7"/>
      <c r="T276" s="7"/>
      <c r="U276" s="7"/>
      <c r="V276" s="7"/>
      <c r="W276" s="7"/>
      <c r="X276" s="7"/>
      <c r="Y276" s="7"/>
      <c r="Z276" s="7"/>
    </row>
    <row r="277" spans="1:26" ht="12.75" customHeight="1">
      <c r="A277" s="1062"/>
      <c r="B277" s="72"/>
      <c r="C277" s="73"/>
      <c r="D277" s="1062"/>
      <c r="E277" s="7"/>
      <c r="F277" s="7"/>
      <c r="G277" s="7"/>
      <c r="H277" s="7"/>
      <c r="I277" s="1062"/>
      <c r="J277" s="1062"/>
      <c r="K277" s="7"/>
      <c r="L277" s="7"/>
      <c r="M277" s="7"/>
      <c r="N277" s="7"/>
      <c r="O277" s="7"/>
      <c r="P277" s="7"/>
      <c r="Q277" s="7"/>
      <c r="R277" s="7"/>
      <c r="S277" s="7"/>
      <c r="T277" s="7"/>
      <c r="U277" s="7"/>
      <c r="V277" s="7"/>
      <c r="W277" s="7"/>
      <c r="X277" s="7"/>
      <c r="Y277" s="7"/>
      <c r="Z277" s="7"/>
    </row>
    <row r="278" spans="1:26" ht="12.75" customHeight="1">
      <c r="A278" s="1062"/>
      <c r="B278" s="72"/>
      <c r="C278" s="73"/>
      <c r="D278" s="1062"/>
      <c r="E278" s="7"/>
      <c r="F278" s="7"/>
      <c r="G278" s="7"/>
      <c r="H278" s="7"/>
      <c r="I278" s="1062"/>
      <c r="J278" s="1062"/>
      <c r="K278" s="7"/>
      <c r="L278" s="7"/>
      <c r="M278" s="7"/>
      <c r="N278" s="7"/>
      <c r="O278" s="7"/>
      <c r="P278" s="7"/>
      <c r="Q278" s="7"/>
      <c r="R278" s="7"/>
      <c r="S278" s="7"/>
      <c r="T278" s="7"/>
      <c r="U278" s="7"/>
      <c r="V278" s="7"/>
      <c r="W278" s="7"/>
      <c r="X278" s="7"/>
      <c r="Y278" s="7"/>
      <c r="Z278" s="7"/>
    </row>
    <row r="279" spans="1:26" ht="12.75" customHeight="1">
      <c r="A279" s="1062"/>
      <c r="B279" s="72"/>
      <c r="C279" s="73"/>
      <c r="D279" s="1062"/>
      <c r="E279" s="7"/>
      <c r="F279" s="7"/>
      <c r="G279" s="7"/>
      <c r="H279" s="7"/>
      <c r="I279" s="1062"/>
      <c r="J279" s="1062"/>
      <c r="K279" s="7"/>
      <c r="L279" s="7"/>
      <c r="M279" s="7"/>
      <c r="N279" s="7"/>
      <c r="O279" s="7"/>
      <c r="P279" s="7"/>
      <c r="Q279" s="7"/>
      <c r="R279" s="7"/>
      <c r="S279" s="7"/>
      <c r="T279" s="7"/>
      <c r="U279" s="7"/>
      <c r="V279" s="7"/>
      <c r="W279" s="7"/>
      <c r="X279" s="7"/>
      <c r="Y279" s="7"/>
      <c r="Z279" s="7"/>
    </row>
    <row r="280" spans="1:26" ht="12.75" customHeight="1">
      <c r="A280" s="1062"/>
      <c r="B280" s="72"/>
      <c r="C280" s="73"/>
      <c r="D280" s="1062"/>
      <c r="E280" s="7"/>
      <c r="F280" s="7"/>
      <c r="G280" s="7"/>
      <c r="H280" s="7"/>
      <c r="I280" s="1062"/>
      <c r="J280" s="1062"/>
      <c r="K280" s="7"/>
      <c r="L280" s="7"/>
      <c r="M280" s="7"/>
      <c r="N280" s="7"/>
      <c r="O280" s="7"/>
      <c r="P280" s="7"/>
      <c r="Q280" s="7"/>
      <c r="R280" s="7"/>
      <c r="S280" s="7"/>
      <c r="T280" s="7"/>
      <c r="U280" s="7"/>
      <c r="V280" s="7"/>
      <c r="W280" s="7"/>
      <c r="X280" s="7"/>
      <c r="Y280" s="7"/>
      <c r="Z280" s="7"/>
    </row>
    <row r="281" spans="1:26" ht="12.75" customHeight="1">
      <c r="A281" s="1062"/>
      <c r="B281" s="72"/>
      <c r="C281" s="73"/>
      <c r="D281" s="1062"/>
      <c r="E281" s="7"/>
      <c r="F281" s="7"/>
      <c r="G281" s="7"/>
      <c r="H281" s="7"/>
      <c r="I281" s="1062"/>
      <c r="J281" s="1062"/>
      <c r="K281" s="7"/>
      <c r="L281" s="7"/>
      <c r="M281" s="7"/>
      <c r="N281" s="7"/>
      <c r="O281" s="7"/>
      <c r="P281" s="7"/>
      <c r="Q281" s="7"/>
      <c r="R281" s="7"/>
      <c r="S281" s="7"/>
      <c r="T281" s="7"/>
      <c r="U281" s="7"/>
      <c r="V281" s="7"/>
      <c r="W281" s="7"/>
      <c r="X281" s="7"/>
      <c r="Y281" s="7"/>
      <c r="Z281" s="7"/>
    </row>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81"/>
  <mergeCells count="2">
    <mergeCell ref="A1:K1"/>
    <mergeCell ref="E3:H3"/>
  </mergeCells>
  <pageMargins left="0.7" right="0.7" top="0.75" bottom="0.75" header="0" footer="0"/>
  <pageSetup orientation="landscape"/>
</worksheet>
</file>

<file path=xl/worksheets/sheet49.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11.85546875" customWidth="1"/>
    <col min="2" max="2" width="10.140625" customWidth="1"/>
    <col min="3" max="3" width="40.85546875" customWidth="1"/>
    <col min="4" max="4" width="17.140625" customWidth="1"/>
    <col min="5" max="5" width="5.5703125" customWidth="1"/>
    <col min="6" max="6" width="7.85546875" customWidth="1"/>
    <col min="7" max="7" width="9.85546875" customWidth="1"/>
    <col min="8" max="8" width="8.140625" customWidth="1"/>
    <col min="9" max="9" width="33.42578125" customWidth="1"/>
    <col min="10" max="10" width="31.28515625" customWidth="1"/>
    <col min="11" max="11" width="16.5703125" customWidth="1"/>
    <col min="12" max="26" width="8.7109375" customWidth="1"/>
  </cols>
  <sheetData>
    <row r="1" spans="1:26" ht="12.75" customHeight="1">
      <c r="A1" s="1201" t="s">
        <v>5877</v>
      </c>
      <c r="B1" s="1177"/>
      <c r="C1" s="1177"/>
      <c r="D1" s="1177"/>
      <c r="E1" s="1177"/>
      <c r="F1" s="1177"/>
      <c r="G1" s="1177"/>
      <c r="H1" s="1177"/>
      <c r="I1" s="1177"/>
      <c r="J1" s="1177"/>
      <c r="K1" s="1177"/>
    </row>
    <row r="2" spans="1:26" ht="12.75" customHeight="1">
      <c r="A2" s="97" t="str">
        <f>HYPERLINK("#Index!F26", "Index Pg")</f>
        <v>Index Pg</v>
      </c>
      <c r="B2" s="96"/>
      <c r="C2" s="60" t="str">
        <f>HYPERLINK("#'Budget Summary II'!A3:B5", "Budget Summary II")</f>
        <v>Budget Summary II</v>
      </c>
      <c r="D2" s="333"/>
      <c r="E2" s="333"/>
      <c r="F2" s="333"/>
      <c r="G2" s="333"/>
      <c r="H2" s="333"/>
      <c r="I2" s="333"/>
      <c r="J2" s="333"/>
      <c r="K2" s="766"/>
    </row>
    <row r="3" spans="1:26" ht="12.75" customHeight="1">
      <c r="A3" s="63" t="s">
        <v>150</v>
      </c>
      <c r="B3" s="63" t="s">
        <v>151</v>
      </c>
      <c r="C3" s="63" t="s">
        <v>12</v>
      </c>
      <c r="D3" s="979" t="s">
        <v>431</v>
      </c>
      <c r="E3" s="1174" t="s">
        <v>432</v>
      </c>
      <c r="F3" s="1160"/>
      <c r="G3" s="1160"/>
      <c r="H3" s="1158"/>
      <c r="I3" s="63" t="s">
        <v>433</v>
      </c>
      <c r="J3" s="63" t="s">
        <v>435</v>
      </c>
      <c r="K3" s="106" t="s">
        <v>434</v>
      </c>
    </row>
    <row r="4" spans="1:26" ht="12.75" customHeight="1">
      <c r="A4" s="63"/>
      <c r="B4" s="63"/>
      <c r="C4" s="63"/>
      <c r="D4" s="981"/>
      <c r="E4" s="63" t="s">
        <v>442</v>
      </c>
      <c r="F4" s="106" t="s">
        <v>443</v>
      </c>
      <c r="G4" s="63" t="s">
        <v>444</v>
      </c>
      <c r="H4" s="106" t="s">
        <v>445</v>
      </c>
      <c r="I4" s="63"/>
      <c r="J4" s="63"/>
      <c r="K4" s="106"/>
    </row>
    <row r="5" spans="1:26" ht="12.75" customHeight="1">
      <c r="A5" s="1015"/>
      <c r="B5" s="1015"/>
      <c r="C5" s="1014" t="s">
        <v>5878</v>
      </c>
      <c r="D5" s="1014"/>
      <c r="E5" s="1013"/>
      <c r="F5" s="1018"/>
      <c r="G5" s="1013"/>
      <c r="H5" s="1018">
        <f>H6+H14+H18+H22</f>
        <v>4.9749999999999996</v>
      </c>
      <c r="I5" s="1014"/>
      <c r="J5" s="1014"/>
      <c r="K5" s="1018">
        <f>K6+K14+K18+K22</f>
        <v>0</v>
      </c>
    </row>
    <row r="6" spans="1:26" ht="12.75" customHeight="1">
      <c r="A6" s="64">
        <f>'6.Procurement Annex'!A6</f>
        <v>6</v>
      </c>
      <c r="B6" s="64">
        <f>'6.Procurement Annex'!B6</f>
        <v>0</v>
      </c>
      <c r="C6" s="64" t="str">
        <f>'6.Procurement Annex'!C6</f>
        <v>Procurement</v>
      </c>
      <c r="D6" s="64"/>
      <c r="E6" s="64"/>
      <c r="F6" s="64"/>
      <c r="G6" s="64"/>
      <c r="H6" s="65">
        <f>H11+H7</f>
        <v>0</v>
      </c>
      <c r="I6" s="64"/>
      <c r="J6" s="64"/>
      <c r="K6" s="65">
        <f>K11+K7</f>
        <v>0</v>
      </c>
      <c r="L6" s="64"/>
    </row>
    <row r="7" spans="1:26" ht="12.75" customHeight="1">
      <c r="A7" s="67">
        <f>'6.Procurement Annex'!A7</f>
        <v>6.1</v>
      </c>
      <c r="B7" s="67" t="str">
        <f>'6.Procurement Annex'!B7</f>
        <v>B.16.1</v>
      </c>
      <c r="C7" s="67" t="str">
        <f>'6.Procurement Annex'!C7</f>
        <v>Procurement of Equipment</v>
      </c>
      <c r="D7" s="67"/>
      <c r="E7" s="67"/>
      <c r="F7" s="67"/>
      <c r="G7" s="67"/>
      <c r="H7" s="68">
        <f t="shared" ref="H7:H9" si="0">H8</f>
        <v>0</v>
      </c>
      <c r="I7" s="67"/>
      <c r="J7" s="67"/>
      <c r="K7" s="68">
        <f t="shared" ref="K7:K9" si="1">K8</f>
        <v>0</v>
      </c>
    </row>
    <row r="8" spans="1:26" ht="12.75" customHeight="1">
      <c r="A8" s="78" t="str">
        <f>'6.Procurement Annex'!A105</f>
        <v>6.1.2</v>
      </c>
      <c r="B8" s="78">
        <f>'6.Procurement Annex'!B105</f>
        <v>0</v>
      </c>
      <c r="C8" s="78" t="str">
        <f>'6.Procurement Annex'!C105</f>
        <v xml:space="preserve">Procurement of Other Equipment </v>
      </c>
      <c r="D8" s="78"/>
      <c r="E8" s="78"/>
      <c r="F8" s="78"/>
      <c r="G8" s="78"/>
      <c r="H8" s="79">
        <f t="shared" si="0"/>
        <v>0</v>
      </c>
      <c r="I8" s="78"/>
      <c r="J8" s="78"/>
      <c r="K8" s="79">
        <f t="shared" si="1"/>
        <v>0</v>
      </c>
    </row>
    <row r="9" spans="1:26" ht="12.75" customHeight="1">
      <c r="A9" s="80" t="str">
        <f>'6.Procurement Annex'!A127</f>
        <v>6.1.2.6</v>
      </c>
      <c r="B9" s="80">
        <f>'6.Procurement Annex'!B127</f>
        <v>0</v>
      </c>
      <c r="C9" s="80" t="str">
        <f>'6.Procurement Annex'!C127</f>
        <v>Procurement of any other equipment</v>
      </c>
      <c r="D9" s="80"/>
      <c r="E9" s="80"/>
      <c r="F9" s="80"/>
      <c r="G9" s="80"/>
      <c r="H9" s="81">
        <f t="shared" si="0"/>
        <v>0</v>
      </c>
      <c r="I9" s="80"/>
      <c r="J9" s="80"/>
      <c r="K9" s="81">
        <f t="shared" si="1"/>
        <v>0</v>
      </c>
      <c r="L9" s="893"/>
      <c r="M9" s="893"/>
      <c r="N9" s="893"/>
      <c r="O9" s="893"/>
      <c r="P9" s="893"/>
      <c r="Q9" s="893"/>
      <c r="R9" s="893"/>
      <c r="S9" s="893"/>
      <c r="T9" s="893"/>
      <c r="U9" s="893"/>
      <c r="V9" s="893"/>
      <c r="W9" s="893"/>
      <c r="X9" s="893"/>
      <c r="Y9" s="893"/>
      <c r="Z9" s="893"/>
    </row>
    <row r="10" spans="1:26" ht="12.75" customHeight="1">
      <c r="A10" s="70" t="str">
        <f>'6.Procurement Annex'!A129</f>
        <v>6.1.2.6.2</v>
      </c>
      <c r="B10" s="80">
        <f>'6.Procurement Annex'!B129</f>
        <v>0</v>
      </c>
      <c r="C10" s="70" t="str">
        <f>'6.Procurement Annex'!C129</f>
        <v>Procurement of equipment &amp; computer for district level Model Anti Rabies Clinics in existing health facilities</v>
      </c>
      <c r="D10" s="193">
        <f>'6.Procurement Annex'!K129</f>
        <v>0</v>
      </c>
      <c r="E10" s="193">
        <f>'6.Procurement Annex'!L129</f>
        <v>0</v>
      </c>
      <c r="F10" s="71">
        <f>'6.Procurement Annex'!M129</f>
        <v>0</v>
      </c>
      <c r="G10" s="193">
        <f>'6.Procurement Annex'!N129</f>
        <v>0</v>
      </c>
      <c r="H10" s="71">
        <f>'6.Procurement Annex'!O129</f>
        <v>0</v>
      </c>
      <c r="I10" s="193">
        <f>'6.Procurement Annex'!P129</f>
        <v>0</v>
      </c>
      <c r="J10" s="1100"/>
      <c r="K10" s="1101"/>
      <c r="L10" s="66"/>
      <c r="M10" s="893"/>
      <c r="N10" s="893"/>
      <c r="O10" s="893"/>
      <c r="P10" s="893"/>
      <c r="Q10" s="893"/>
      <c r="R10" s="893"/>
      <c r="S10" s="893"/>
      <c r="T10" s="893"/>
      <c r="U10" s="893"/>
      <c r="V10" s="893"/>
      <c r="W10" s="893"/>
      <c r="X10" s="893"/>
      <c r="Y10" s="893"/>
      <c r="Z10" s="893"/>
    </row>
    <row r="11" spans="1:26" ht="12.75" customHeight="1">
      <c r="A11" s="67">
        <f>'6.Procurement Annex'!A141</f>
        <v>6.2</v>
      </c>
      <c r="B11" s="67" t="str">
        <f>'6.Procurement Annex'!B141</f>
        <v>B.16.2</v>
      </c>
      <c r="C11" s="67" t="str">
        <f>'6.Procurement Annex'!C141</f>
        <v xml:space="preserve">Procurement of Drugs and supplies </v>
      </c>
      <c r="D11" s="67"/>
      <c r="E11" s="67"/>
      <c r="F11" s="67"/>
      <c r="G11" s="67"/>
      <c r="H11" s="68">
        <f t="shared" ref="H11:H12" si="2">H12</f>
        <v>0</v>
      </c>
      <c r="I11" s="67"/>
      <c r="J11" s="67"/>
      <c r="K11" s="68">
        <f t="shared" ref="K11:K12" si="3">K12</f>
        <v>0</v>
      </c>
    </row>
    <row r="12" spans="1:26" ht="12.75" customHeight="1">
      <c r="A12" s="78" t="str">
        <f>'6.Procurement Annex'!A259</f>
        <v>6.2.24</v>
      </c>
      <c r="B12" s="78">
        <f>'6.Procurement Annex'!B259</f>
        <v>0</v>
      </c>
      <c r="C12" s="78" t="str">
        <f>'6.Procurement Annex'!C259</f>
        <v>Procurement of Drugs and supplies under new initiatives</v>
      </c>
      <c r="D12" s="78"/>
      <c r="E12" s="78"/>
      <c r="F12" s="78"/>
      <c r="G12" s="78"/>
      <c r="H12" s="79">
        <f t="shared" si="2"/>
        <v>0</v>
      </c>
      <c r="I12" s="78"/>
      <c r="J12" s="78"/>
      <c r="K12" s="79">
        <f t="shared" si="3"/>
        <v>0</v>
      </c>
    </row>
    <row r="13" spans="1:26" ht="12.75" customHeight="1">
      <c r="A13" s="82" t="str">
        <f>'6.Procurement Annex'!A260</f>
        <v>6.2.24.1</v>
      </c>
      <c r="B13" s="82">
        <f>'6.Procurement Annex'!B260</f>
        <v>0</v>
      </c>
      <c r="C13" s="70" t="str">
        <f>'6.Procurement Annex'!C260</f>
        <v>Provision of Anti-Rabies Vaccine/Anti-Rabies Serum for animal bite victims</v>
      </c>
      <c r="D13" s="688">
        <f>'6.Procurement Annex'!K260</f>
        <v>0</v>
      </c>
      <c r="E13" s="688">
        <f>'6.Procurement Annex'!L260</f>
        <v>0</v>
      </c>
      <c r="F13" s="81">
        <f>'6.Procurement Annex'!M260</f>
        <v>0</v>
      </c>
      <c r="G13" s="1117">
        <f>'6.Procurement Annex'!N260</f>
        <v>0</v>
      </c>
      <c r="H13" s="81">
        <f>'6.Procurement Annex'!O260</f>
        <v>0</v>
      </c>
      <c r="I13" s="81">
        <f>'6.Procurement Annex'!P260</f>
        <v>0</v>
      </c>
      <c r="J13" s="80"/>
      <c r="K13" s="33"/>
    </row>
    <row r="14" spans="1:26" ht="12.75" customHeight="1">
      <c r="A14" s="64">
        <f>'9.Training Annex'!A6</f>
        <v>9</v>
      </c>
      <c r="B14" s="64"/>
      <c r="C14" s="64" t="str">
        <f>'9.Training Annex'!C6</f>
        <v>Training</v>
      </c>
      <c r="D14" s="64"/>
      <c r="E14" s="64"/>
      <c r="F14" s="201"/>
      <c r="G14" s="64"/>
      <c r="H14" s="65">
        <f t="shared" ref="H14:H15" si="4">H15</f>
        <v>0.97499999999999998</v>
      </c>
      <c r="I14" s="64"/>
      <c r="J14" s="64"/>
      <c r="K14" s="65">
        <f t="shared" ref="K14:K15" si="5">K15</f>
        <v>0</v>
      </c>
    </row>
    <row r="15" spans="1:26" ht="12.75" customHeight="1">
      <c r="A15" s="67">
        <f>'9.Training Annex'!A27</f>
        <v>9.5</v>
      </c>
      <c r="B15" s="67"/>
      <c r="C15" s="67" t="str">
        <f>'9.Training Annex'!C27</f>
        <v>Trainings including medical (DNB/CPS)/paramedical/nursing courses</v>
      </c>
      <c r="D15" s="67"/>
      <c r="E15" s="115"/>
      <c r="F15" s="203"/>
      <c r="G15" s="115"/>
      <c r="H15" s="203">
        <f t="shared" si="4"/>
        <v>0.97499999999999998</v>
      </c>
      <c r="I15" s="67"/>
      <c r="J15" s="67"/>
      <c r="K15" s="203">
        <f t="shared" si="5"/>
        <v>0</v>
      </c>
    </row>
    <row r="16" spans="1:26" ht="12.75" customHeight="1">
      <c r="A16" s="78" t="str">
        <f>'9.Training Annex'!A264</f>
        <v>9.5.29</v>
      </c>
      <c r="B16" s="78"/>
      <c r="C16" s="78" t="str">
        <f>'9.Training Annex'!C264</f>
        <v>Any Other Trainings</v>
      </c>
      <c r="D16" s="78"/>
      <c r="E16" s="117"/>
      <c r="F16" s="265"/>
      <c r="G16" s="117"/>
      <c r="H16" s="265">
        <f>SUM(H17)</f>
        <v>0.97499999999999998</v>
      </c>
      <c r="I16" s="78"/>
      <c r="J16" s="78"/>
      <c r="K16" s="265">
        <f>SUM(K17)</f>
        <v>0</v>
      </c>
    </row>
    <row r="17" spans="1:11" ht="12.75" customHeight="1">
      <c r="A17" s="304" t="str">
        <f>'9.Training Annex'!A275</f>
        <v>9.5.29.7</v>
      </c>
      <c r="B17" s="304"/>
      <c r="C17" s="70" t="str">
        <f>'9.Training Annex'!C275</f>
        <v>Trainings of Medical Officers and Health Workers under NRCP</v>
      </c>
      <c r="D17" s="304" t="str">
        <f>'9.Training Annex'!K275</f>
        <v>Per Batch</v>
      </c>
      <c r="E17" s="42">
        <f>'9.Training Annex'!L275</f>
        <v>97500</v>
      </c>
      <c r="F17" s="35">
        <f>'9.Training Annex'!M275</f>
        <v>0.97499999999999998</v>
      </c>
      <c r="G17" s="35">
        <f>'9.Training Annex'!N275</f>
        <v>1</v>
      </c>
      <c r="H17" s="35">
        <f>'9.Training Annex'!O275</f>
        <v>0.97499999999999998</v>
      </c>
      <c r="I17" s="304" t="str">
        <f>'9.Training Annex'!P275</f>
        <v>Total amount proposed is Rs. 0.98.                                                                                                   i) Rs.0.20 is proposed for 1 day training of Veterinary Officers as an One Health initiative.                                                                                                                                                             ii) Rs. 0.29 is proposed for 1 day tarining of ANM.                                                                      iii) Rs. 0.40 is proposed for 1 day training of Medical officers.                                                                                                                                                        iv) 0.10 is proposed for training of College students of Homoepathic &amp; Ayurvedic.</v>
      </c>
      <c r="J17" s="304"/>
      <c r="K17" s="35"/>
    </row>
    <row r="18" spans="1:11" ht="12.75" customHeight="1">
      <c r="A18" s="64">
        <f>'11.IEC-BCC Annex'!A6</f>
        <v>11</v>
      </c>
      <c r="B18" s="64"/>
      <c r="C18" s="64" t="str">
        <f>'11.IEC-BCC Annex'!C6</f>
        <v>IEC/BCC</v>
      </c>
      <c r="D18" s="64"/>
      <c r="E18" s="64"/>
      <c r="F18" s="201"/>
      <c r="G18" s="64"/>
      <c r="H18" s="65">
        <f t="shared" ref="H18:H20" si="6">H19</f>
        <v>4</v>
      </c>
      <c r="I18" s="64"/>
      <c r="J18" s="64"/>
      <c r="K18" s="65">
        <f t="shared" ref="K18:K20" si="7">K19</f>
        <v>0</v>
      </c>
    </row>
    <row r="19" spans="1:11" ht="12.75" customHeight="1">
      <c r="A19" s="202">
        <f>'11.IEC-BCC Annex'!A89</f>
        <v>0</v>
      </c>
      <c r="B19" s="202"/>
      <c r="C19" s="202" t="str">
        <f>'11.IEC-BCC Annex'!C89</f>
        <v>Other IEC/BCC activities</v>
      </c>
      <c r="D19" s="67"/>
      <c r="E19" s="115"/>
      <c r="F19" s="203"/>
      <c r="G19" s="115"/>
      <c r="H19" s="203">
        <f t="shared" si="6"/>
        <v>4</v>
      </c>
      <c r="I19" s="67"/>
      <c r="J19" s="67"/>
      <c r="K19" s="203">
        <f t="shared" si="7"/>
        <v>0</v>
      </c>
    </row>
    <row r="20" spans="1:11" ht="12.75" customHeight="1">
      <c r="A20" s="78" t="str">
        <f>'11.IEC-BCC Annex'!A97</f>
        <v>11.24.4</v>
      </c>
      <c r="B20" s="78"/>
      <c r="C20" s="78" t="str">
        <f>'11.IEC-BCC Annex'!C97</f>
        <v>Any other IEC/BCC activities</v>
      </c>
      <c r="D20" s="78"/>
      <c r="E20" s="78"/>
      <c r="F20" s="78"/>
      <c r="G20" s="78"/>
      <c r="H20" s="79">
        <f t="shared" si="6"/>
        <v>4</v>
      </c>
      <c r="I20" s="78"/>
      <c r="J20" s="78"/>
      <c r="K20" s="79">
        <f t="shared" si="7"/>
        <v>0</v>
      </c>
    </row>
    <row r="21" spans="1:11" ht="12.75" customHeight="1">
      <c r="A21" s="304" t="str">
        <f>'11.IEC-BCC Annex'!A98</f>
        <v>11.24.4.1</v>
      </c>
      <c r="B21" s="304"/>
      <c r="C21" s="70" t="str">
        <f>'11.IEC-BCC Annex'!C98</f>
        <v>IEC/BCC under NRCP: Rabies Awareness and DO'S and Don'ts in the event of Animal Bites</v>
      </c>
      <c r="D21" s="304" t="str">
        <f>'11.IEC-BCC Annex'!K98</f>
        <v>Total cost</v>
      </c>
      <c r="E21" s="42">
        <f>'11.IEC-BCC Annex'!L98</f>
        <v>400000</v>
      </c>
      <c r="F21" s="35">
        <f>'11.IEC-BCC Annex'!M98</f>
        <v>4</v>
      </c>
      <c r="G21" s="42">
        <f>'11.IEC-BCC Annex'!N98</f>
        <v>1</v>
      </c>
      <c r="H21" s="35">
        <f>'11.IEC-BCC Annex'!O98</f>
        <v>4</v>
      </c>
      <c r="I21" s="304" t="str">
        <f>'11.IEC-BCC Annex'!P98</f>
        <v>Rs. 2 Lakh is proposed to Celebrate world Rabies Day &amp; Week following 28th Sept.       Rs. 1 Lakh is proposed for Printing of Posters &amp; leaflets.                                                     Rs. 1 Lakh is proposed for Radio Spot.</v>
      </c>
      <c r="J21" s="304"/>
      <c r="K21" s="35"/>
    </row>
    <row r="22" spans="1:11" ht="12.75" customHeight="1">
      <c r="A22" s="64">
        <f>'12.Printing Annex'!A6</f>
        <v>12</v>
      </c>
      <c r="B22" s="64"/>
      <c r="C22" s="64" t="str">
        <f>'12.Printing Annex'!C6</f>
        <v>Printing</v>
      </c>
      <c r="D22" s="64"/>
      <c r="E22" s="64"/>
      <c r="F22" s="201"/>
      <c r="G22" s="64"/>
      <c r="H22" s="65">
        <f>H23</f>
        <v>0</v>
      </c>
      <c r="I22" s="64"/>
      <c r="J22" s="64"/>
      <c r="K22" s="65">
        <f>K23</f>
        <v>0</v>
      </c>
    </row>
    <row r="23" spans="1:11" ht="12.75" customHeight="1">
      <c r="A23" s="67">
        <f>'12.Printing Annex'!A87</f>
        <v>12.17</v>
      </c>
      <c r="B23" s="67"/>
      <c r="C23" s="67" t="str">
        <f>'12.Printing Annex'!C87</f>
        <v>Other Printing activities</v>
      </c>
      <c r="D23" s="67"/>
      <c r="E23" s="115"/>
      <c r="F23" s="203"/>
      <c r="G23" s="115"/>
      <c r="H23" s="203">
        <f>H24+H25</f>
        <v>0</v>
      </c>
      <c r="I23" s="67"/>
      <c r="J23" s="67"/>
      <c r="K23" s="203">
        <f>K24+K25</f>
        <v>0</v>
      </c>
    </row>
    <row r="24" spans="1:11" ht="12.75" customHeight="1">
      <c r="A24" s="304" t="str">
        <f>'12.Printing Annex'!A89</f>
        <v>12.17.2</v>
      </c>
      <c r="B24" s="304"/>
      <c r="C24" s="70" t="str">
        <f>'12.Printing Annex'!C89</f>
        <v>Printing of formats for Monitoring and Surveillance</v>
      </c>
      <c r="D24" s="70">
        <f>'12.Printing Annex'!K89</f>
        <v>0</v>
      </c>
      <c r="E24" s="193">
        <f>'12.Printing Annex'!L89</f>
        <v>0</v>
      </c>
      <c r="F24" s="71">
        <f>'12.Printing Annex'!M89</f>
        <v>0</v>
      </c>
      <c r="G24" s="193">
        <f>'12.Printing Annex'!N89</f>
        <v>0</v>
      </c>
      <c r="H24" s="71">
        <f>'12.Printing Annex'!O89</f>
        <v>0</v>
      </c>
      <c r="I24" s="70">
        <f>'12.Printing Annex'!P89</f>
        <v>0</v>
      </c>
      <c r="J24" s="304"/>
      <c r="K24" s="35"/>
    </row>
    <row r="25" spans="1:11" ht="12.75" customHeight="1"/>
    <row r="26" spans="1:11" ht="12.75" customHeight="1"/>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24"/>
  <mergeCells count="2">
    <mergeCell ref="A1:K1"/>
    <mergeCell ref="E3:H3"/>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dimension ref="A1:AM1000"/>
  <sheetViews>
    <sheetView topLeftCell="A40" workbookViewId="0">
      <pane xSplit="3" topLeftCell="D1" activePane="topRight" state="frozen"/>
      <selection pane="topRight" activeCell="C15" sqref="C15"/>
    </sheetView>
  </sheetViews>
  <sheetFormatPr defaultColWidth="14.42578125" defaultRowHeight="15" customHeight="1"/>
  <cols>
    <col min="1" max="1" width="10" customWidth="1"/>
    <col min="2" max="2" width="10.7109375" customWidth="1"/>
    <col min="3" max="3" width="36.140625" customWidth="1"/>
    <col min="4" max="4" width="8.85546875" customWidth="1"/>
    <col min="5" max="5" width="19.42578125" customWidth="1"/>
    <col min="6" max="6" width="15.140625" customWidth="1"/>
    <col min="7" max="7" width="22.85546875" customWidth="1"/>
    <col min="8" max="8" width="15.140625" customWidth="1"/>
    <col min="9" max="9" width="16" customWidth="1"/>
    <col min="10" max="10" width="16.85546875" customWidth="1"/>
    <col min="11" max="11" width="13.85546875" customWidth="1"/>
    <col min="12" max="12" width="14.42578125" customWidth="1"/>
    <col min="13" max="13" width="18.42578125" customWidth="1"/>
    <col min="14" max="14" width="16.42578125" customWidth="1"/>
    <col min="15" max="15" width="12.5703125" customWidth="1"/>
    <col min="16" max="16" width="101.85546875" customWidth="1"/>
    <col min="17" max="19" width="43" customWidth="1"/>
    <col min="20" max="39" width="9.140625" customWidth="1"/>
  </cols>
  <sheetData>
    <row r="1" spans="1:39" ht="13.5" customHeight="1">
      <c r="A1" s="1171" t="s">
        <v>390</v>
      </c>
      <c r="B1" s="1172"/>
      <c r="C1" s="1172"/>
      <c r="D1" s="91"/>
      <c r="E1" s="63"/>
      <c r="F1" s="92" t="s">
        <v>392</v>
      </c>
      <c r="G1" s="93" t="s">
        <v>394</v>
      </c>
      <c r="H1" s="93" t="s">
        <v>395</v>
      </c>
      <c r="I1" s="92" t="s">
        <v>122</v>
      </c>
      <c r="J1" s="92" t="s">
        <v>124</v>
      </c>
      <c r="K1" s="92" t="s">
        <v>126</v>
      </c>
      <c r="L1" s="92" t="s">
        <v>128</v>
      </c>
      <c r="M1" s="92" t="s">
        <v>130</v>
      </c>
      <c r="N1" s="92" t="s">
        <v>396</v>
      </c>
      <c r="O1" s="92" t="s">
        <v>138</v>
      </c>
      <c r="P1" s="92" t="s">
        <v>140</v>
      </c>
      <c r="Q1" s="94" t="s">
        <v>144</v>
      </c>
      <c r="R1" s="92" t="s">
        <v>149</v>
      </c>
      <c r="S1" s="92" t="s">
        <v>142</v>
      </c>
      <c r="T1" s="95"/>
      <c r="U1" s="96"/>
      <c r="V1" s="96"/>
      <c r="W1" s="95"/>
      <c r="X1" s="96"/>
      <c r="Y1" s="96"/>
      <c r="Z1" s="96"/>
      <c r="AA1" s="96"/>
      <c r="AB1" s="96"/>
      <c r="AC1" s="96"/>
      <c r="AD1" s="96"/>
      <c r="AE1" s="96"/>
      <c r="AF1" s="96"/>
      <c r="AG1" s="96"/>
      <c r="AH1" s="96"/>
      <c r="AI1" s="96"/>
      <c r="AJ1" s="96"/>
      <c r="AK1" s="96"/>
      <c r="AL1" s="96"/>
      <c r="AM1" s="96"/>
    </row>
    <row r="2" spans="1:39" ht="11.25" customHeight="1">
      <c r="A2" s="97" t="str">
        <f>HYPERLINK("#Index!B3", "Index Pg")</f>
        <v>Index Pg</v>
      </c>
      <c r="B2" s="77"/>
      <c r="C2" s="60" t="str">
        <f>HYPERLINK("#'Budget Summary II'!A3:B5", "Budget Summary II")</f>
        <v>Budget Summary II</v>
      </c>
      <c r="D2" s="96"/>
      <c r="E2" s="98" t="s">
        <v>42</v>
      </c>
      <c r="F2" s="99">
        <f>Q287+Q43+Q48+Q52+Q53+Q56+Q57+Q80+Q106+Q108+Q109+Q110+Q112+Q113</f>
        <v>0</v>
      </c>
      <c r="G2" s="99">
        <f>Q9+Q10+Q11+Q12+Q13+Q14+Q16+Q17+Q18+Q19+Q22+Q23+Q25+Q26+Q27+Q29+Q30+Q50+Q51+Q55+Q60+Q62+Q63+Q64+Q67+Q68+Q70+Q71+Q72+Q73+Q74+Q75+Q83+Q84+Q85+Q86+Q87+Q88+Q89+Q95+Q96+Q97+Q105+Q111</f>
        <v>0</v>
      </c>
      <c r="H2" s="99">
        <f>Q54</f>
        <v>0</v>
      </c>
      <c r="I2" s="99">
        <v>0</v>
      </c>
      <c r="J2" s="100">
        <f>Q32+Q33+Q34+Q79</f>
        <v>0</v>
      </c>
      <c r="K2" s="99">
        <f>Q35+Q36+Q37+Q77</f>
        <v>0</v>
      </c>
      <c r="L2" s="99">
        <f>Q38+Q78+Q94</f>
        <v>0</v>
      </c>
      <c r="M2" s="99">
        <f>Q98+Q100+Q101+Q103+Q104</f>
        <v>0</v>
      </c>
      <c r="N2" s="99">
        <v>0</v>
      </c>
      <c r="O2" s="73">
        <v>0</v>
      </c>
      <c r="P2" s="101">
        <v>0</v>
      </c>
      <c r="Q2" s="102">
        <f>Q41+Q42+Q90+Q91+Q92+Q93</f>
        <v>0</v>
      </c>
      <c r="R2" s="102">
        <f>Q45+Q46+Q47</f>
        <v>0</v>
      </c>
      <c r="S2" s="101">
        <v>0</v>
      </c>
      <c r="T2" s="96"/>
      <c r="U2" s="96"/>
      <c r="V2" s="96"/>
      <c r="W2" s="103"/>
      <c r="X2" s="96"/>
      <c r="Y2" s="96"/>
      <c r="Z2" s="96"/>
      <c r="AA2" s="96"/>
      <c r="AB2" s="96"/>
      <c r="AC2" s="96"/>
      <c r="AD2" s="96"/>
      <c r="AE2" s="96"/>
      <c r="AF2" s="96"/>
      <c r="AG2" s="96"/>
      <c r="AH2" s="96"/>
      <c r="AI2" s="96"/>
      <c r="AJ2" s="96"/>
      <c r="AK2" s="96"/>
      <c r="AL2" s="96"/>
      <c r="AM2" s="96"/>
    </row>
    <row r="3" spans="1:39" ht="11.25" customHeight="1">
      <c r="A3" s="97"/>
      <c r="B3" s="77"/>
      <c r="C3" s="60"/>
      <c r="D3" s="96"/>
      <c r="E3" s="104" t="s">
        <v>39</v>
      </c>
      <c r="F3" s="105">
        <f>O9+O10+O11+O12+O13+O14+O16+O17+O18+O19+O22+O23+O24+O25+O26+O27+O29+O30+O50+O51+O55+O60+O62+O63+O64+O67+O68+O70+O71+O72+O73+O74+O75+O83+O84+O85+O86+O87+O88+O89+O95+O96+O97+O105+O111</f>
        <v>148.29500000000002</v>
      </c>
      <c r="G3" s="99">
        <f>O287+O43+O48+O52+O53+O56+O57+O80+O106+O108+O109+O110+O112+O113</f>
        <v>14</v>
      </c>
      <c r="H3" s="99">
        <f>O54</f>
        <v>0</v>
      </c>
      <c r="I3" s="99">
        <v>0</v>
      </c>
      <c r="J3" s="100">
        <f>O32+O33+O34+O79</f>
        <v>2.54</v>
      </c>
      <c r="K3" s="99">
        <f>O35+O36+O37+O77</f>
        <v>3.2199999999999998</v>
      </c>
      <c r="L3" s="99">
        <f>O38+O78+O94</f>
        <v>88.960000000000008</v>
      </c>
      <c r="M3" s="99">
        <f>O98+O100+O101+O103+O104</f>
        <v>6.5</v>
      </c>
      <c r="N3" s="99">
        <v>0</v>
      </c>
      <c r="O3" s="73">
        <v>0</v>
      </c>
      <c r="P3" s="101">
        <v>0</v>
      </c>
      <c r="Q3" s="102">
        <f>O41+O42+O90+O91+O92+O93</f>
        <v>5.41</v>
      </c>
      <c r="R3" s="102">
        <f>O45+O46+O47</f>
        <v>856.00709000000006</v>
      </c>
      <c r="S3" s="101">
        <v>0</v>
      </c>
      <c r="T3" s="96"/>
      <c r="U3" s="96"/>
      <c r="V3" s="96"/>
      <c r="W3" s="103"/>
      <c r="X3" s="96"/>
      <c r="Y3" s="96"/>
      <c r="Z3" s="96"/>
      <c r="AA3" s="96"/>
      <c r="AB3" s="96"/>
      <c r="AC3" s="96"/>
      <c r="AD3" s="96"/>
      <c r="AE3" s="96"/>
      <c r="AF3" s="96"/>
      <c r="AG3" s="96"/>
      <c r="AH3" s="96"/>
      <c r="AI3" s="96"/>
      <c r="AJ3" s="96"/>
      <c r="AK3" s="96"/>
      <c r="AL3" s="96"/>
      <c r="AM3" s="96"/>
    </row>
    <row r="4" spans="1:39" ht="12.75" customHeight="1">
      <c r="A4" s="63" t="s">
        <v>150</v>
      </c>
      <c r="B4" s="63" t="s">
        <v>151</v>
      </c>
      <c r="C4" s="63" t="s">
        <v>12</v>
      </c>
      <c r="D4" s="63" t="s">
        <v>426</v>
      </c>
      <c r="E4" s="63" t="s">
        <v>427</v>
      </c>
      <c r="F4" s="1173" t="s">
        <v>428</v>
      </c>
      <c r="G4" s="1160"/>
      <c r="H4" s="1160"/>
      <c r="I4" s="1160"/>
      <c r="J4" s="1158"/>
      <c r="K4" s="63" t="s">
        <v>431</v>
      </c>
      <c r="L4" s="1174" t="s">
        <v>432</v>
      </c>
      <c r="M4" s="1160"/>
      <c r="N4" s="1160"/>
      <c r="O4" s="1158"/>
      <c r="P4" s="63" t="s">
        <v>433</v>
      </c>
      <c r="Q4" s="106" t="s">
        <v>434</v>
      </c>
      <c r="R4" s="10"/>
      <c r="S4" s="63" t="s">
        <v>435</v>
      </c>
      <c r="T4" s="10"/>
      <c r="U4" s="10"/>
      <c r="V4" s="10"/>
      <c r="W4" s="10"/>
      <c r="X4" s="10"/>
      <c r="Y4" s="10"/>
      <c r="Z4" s="10"/>
      <c r="AA4" s="10"/>
      <c r="AB4" s="10"/>
      <c r="AC4" s="10"/>
      <c r="AD4" s="10"/>
      <c r="AE4" s="10"/>
      <c r="AF4" s="10"/>
      <c r="AG4" s="10"/>
      <c r="AH4" s="10"/>
      <c r="AI4" s="10"/>
      <c r="AJ4" s="10"/>
      <c r="AK4" s="10"/>
      <c r="AL4" s="10"/>
      <c r="AM4" s="10"/>
    </row>
    <row r="5" spans="1:39" ht="51">
      <c r="A5" s="63"/>
      <c r="B5" s="63"/>
      <c r="C5" s="63"/>
      <c r="D5" s="63"/>
      <c r="F5" s="93" t="s">
        <v>439</v>
      </c>
      <c r="I5" s="93" t="s">
        <v>440</v>
      </c>
      <c r="J5" s="93" t="s">
        <v>441</v>
      </c>
      <c r="K5" s="63"/>
      <c r="L5" s="63" t="s">
        <v>442</v>
      </c>
      <c r="M5" s="106" t="s">
        <v>443</v>
      </c>
      <c r="N5" s="63" t="s">
        <v>444</v>
      </c>
      <c r="O5" s="106" t="s">
        <v>445</v>
      </c>
      <c r="P5" s="63"/>
      <c r="Q5" s="106"/>
      <c r="R5" s="10"/>
      <c r="S5" s="63"/>
      <c r="T5" s="10"/>
      <c r="U5" s="10"/>
      <c r="V5" s="10"/>
      <c r="W5" s="10"/>
      <c r="X5" s="10"/>
      <c r="Y5" s="10"/>
      <c r="Z5" s="10"/>
      <c r="AA5" s="10"/>
      <c r="AB5" s="10"/>
      <c r="AC5" s="10"/>
      <c r="AD5" s="10"/>
      <c r="AE5" s="10"/>
      <c r="AF5" s="10"/>
      <c r="AG5" s="10"/>
      <c r="AH5" s="10"/>
      <c r="AI5" s="10"/>
      <c r="AJ5" s="10"/>
      <c r="AK5" s="10"/>
      <c r="AL5" s="10"/>
      <c r="AM5" s="10"/>
    </row>
    <row r="6" spans="1:39" ht="11.25" customHeight="1">
      <c r="A6" s="64">
        <v>1</v>
      </c>
      <c r="B6" s="107"/>
      <c r="C6" s="64" t="s">
        <v>160</v>
      </c>
      <c r="D6" s="108"/>
      <c r="E6" s="109"/>
      <c r="F6" s="107"/>
      <c r="G6" s="107"/>
      <c r="H6" s="107"/>
      <c r="I6" s="107"/>
      <c r="J6" s="107"/>
      <c r="K6" s="64"/>
      <c r="L6" s="64"/>
      <c r="M6" s="65"/>
      <c r="N6" s="64"/>
      <c r="O6" s="65">
        <f>O7+O58+O81</f>
        <v>1124.93209</v>
      </c>
      <c r="P6" s="64"/>
      <c r="Q6" s="65">
        <f>Q7+Q58+Q81</f>
        <v>0</v>
      </c>
      <c r="R6" s="96"/>
      <c r="S6" s="64"/>
      <c r="T6" s="96"/>
      <c r="U6" s="96"/>
      <c r="V6" s="96"/>
      <c r="W6" s="96"/>
      <c r="X6" s="96"/>
      <c r="Y6" s="96"/>
      <c r="Z6" s="96"/>
      <c r="AA6" s="96"/>
      <c r="AB6" s="96"/>
      <c r="AC6" s="96"/>
      <c r="AD6" s="96"/>
      <c r="AE6" s="96"/>
      <c r="AF6" s="96"/>
      <c r="AG6" s="96"/>
      <c r="AH6" s="96"/>
      <c r="AI6" s="96"/>
      <c r="AJ6" s="96"/>
      <c r="AK6" s="96"/>
      <c r="AL6" s="96"/>
      <c r="AM6" s="96"/>
    </row>
    <row r="7" spans="1:39" ht="11.25" customHeight="1">
      <c r="A7" s="67">
        <v>1.1000000000000001</v>
      </c>
      <c r="B7" s="110"/>
      <c r="C7" s="67" t="s">
        <v>163</v>
      </c>
      <c r="D7" s="23"/>
      <c r="E7" s="111"/>
      <c r="F7" s="112"/>
      <c r="G7" s="112"/>
      <c r="H7" s="112"/>
      <c r="I7" s="112"/>
      <c r="J7" s="112"/>
      <c r="K7" s="113"/>
      <c r="L7" s="113"/>
      <c r="M7" s="114"/>
      <c r="N7" s="115"/>
      <c r="O7" s="68">
        <f>O8+O15+O20+O28+O31+O40+O49</f>
        <v>988.42709000000002</v>
      </c>
      <c r="P7" s="110"/>
      <c r="Q7" s="68">
        <f>Q8+Q15+Q20+Q28+Q31+Q40+Q49</f>
        <v>0</v>
      </c>
      <c r="R7" s="96"/>
      <c r="S7" s="110"/>
      <c r="T7" s="96"/>
      <c r="U7" s="96"/>
      <c r="V7" s="96"/>
      <c r="W7" s="96"/>
      <c r="X7" s="96"/>
      <c r="Y7" s="96"/>
      <c r="Z7" s="96"/>
      <c r="AA7" s="96"/>
      <c r="AB7" s="96"/>
      <c r="AC7" s="96"/>
      <c r="AD7" s="96"/>
      <c r="AE7" s="96"/>
      <c r="AF7" s="96"/>
      <c r="AG7" s="96"/>
      <c r="AH7" s="96"/>
      <c r="AI7" s="96"/>
      <c r="AJ7" s="96"/>
      <c r="AK7" s="96"/>
      <c r="AL7" s="96"/>
      <c r="AM7" s="96"/>
    </row>
    <row r="8" spans="1:39" ht="11.25" customHeight="1">
      <c r="A8" s="78" t="s">
        <v>464</v>
      </c>
      <c r="B8" s="116"/>
      <c r="C8" s="117" t="s">
        <v>468</v>
      </c>
      <c r="D8" s="118"/>
      <c r="E8" s="119"/>
      <c r="F8" s="117"/>
      <c r="G8" s="117"/>
      <c r="H8" s="117"/>
      <c r="I8" s="117"/>
      <c r="J8" s="117"/>
      <c r="K8" s="78"/>
      <c r="L8" s="116"/>
      <c r="M8" s="79"/>
      <c r="N8" s="117"/>
      <c r="O8" s="79">
        <f>SUM(O9:O14)</f>
        <v>45.4</v>
      </c>
      <c r="P8" s="78"/>
      <c r="Q8" s="79">
        <f>SUM(Q9:Q14)</f>
        <v>0</v>
      </c>
      <c r="R8" s="96"/>
      <c r="S8" s="78"/>
      <c r="T8" s="96"/>
      <c r="U8" s="96"/>
      <c r="V8" s="96"/>
      <c r="W8" s="96"/>
      <c r="X8" s="96"/>
      <c r="Y8" s="96"/>
      <c r="Z8" s="96"/>
      <c r="AA8" s="96"/>
      <c r="AB8" s="96"/>
      <c r="AC8" s="96"/>
      <c r="AD8" s="96"/>
      <c r="AE8" s="96"/>
      <c r="AF8" s="96"/>
      <c r="AG8" s="96"/>
      <c r="AH8" s="96"/>
      <c r="AI8" s="96"/>
      <c r="AJ8" s="96"/>
      <c r="AK8" s="96"/>
      <c r="AL8" s="96"/>
      <c r="AM8" s="96"/>
    </row>
    <row r="9" spans="1:39" ht="25.5">
      <c r="A9" s="4" t="s">
        <v>473</v>
      </c>
      <c r="B9" s="4" t="s">
        <v>474</v>
      </c>
      <c r="C9" s="4" t="s">
        <v>475</v>
      </c>
      <c r="D9" s="74" t="s">
        <v>392</v>
      </c>
      <c r="E9" s="74" t="s">
        <v>476</v>
      </c>
      <c r="F9" s="74"/>
      <c r="G9" s="74"/>
      <c r="H9" s="120">
        <v>37000</v>
      </c>
      <c r="I9" s="120">
        <v>4942</v>
      </c>
      <c r="J9" s="74"/>
      <c r="K9" s="74" t="s">
        <v>477</v>
      </c>
      <c r="L9" s="74">
        <v>2000</v>
      </c>
      <c r="M9" s="71">
        <f t="shared" ref="M9:M14" si="0">L9/100000</f>
        <v>0.02</v>
      </c>
      <c r="N9" s="74">
        <v>5</v>
      </c>
      <c r="O9" s="71">
        <f>M9*N9</f>
        <v>0.1</v>
      </c>
      <c r="P9" s="70" t="s">
        <v>480</v>
      </c>
      <c r="Q9" s="71">
        <f>'RMNCH+A Abstract'!K11</f>
        <v>0</v>
      </c>
      <c r="R9" s="96"/>
      <c r="S9" s="70">
        <f>'RMNCH+A Abstract'!J11</f>
        <v>0</v>
      </c>
      <c r="T9" s="96"/>
      <c r="U9" s="96"/>
      <c r="V9" s="96"/>
      <c r="W9" s="96"/>
      <c r="X9" s="96"/>
      <c r="Y9" s="96"/>
      <c r="Z9" s="96"/>
      <c r="AA9" s="96"/>
      <c r="AB9" s="96"/>
      <c r="AC9" s="96"/>
      <c r="AD9" s="96"/>
      <c r="AE9" s="96"/>
      <c r="AF9" s="96"/>
      <c r="AG9" s="96"/>
      <c r="AH9" s="96"/>
      <c r="AI9" s="96"/>
      <c r="AJ9" s="96"/>
      <c r="AK9" s="96"/>
      <c r="AL9" s="96"/>
      <c r="AM9" s="96"/>
    </row>
    <row r="10" spans="1:39" ht="38.25">
      <c r="A10" s="4" t="s">
        <v>484</v>
      </c>
      <c r="B10" s="4" t="s">
        <v>485</v>
      </c>
      <c r="C10" s="4" t="s">
        <v>486</v>
      </c>
      <c r="D10" s="74" t="s">
        <v>392</v>
      </c>
      <c r="E10" s="74" t="s">
        <v>476</v>
      </c>
      <c r="F10" s="4"/>
      <c r="G10" s="121"/>
      <c r="H10" s="122">
        <v>3600000</v>
      </c>
      <c r="I10" s="122">
        <v>2010768</v>
      </c>
      <c r="J10" s="74"/>
      <c r="K10" s="74" t="s">
        <v>489</v>
      </c>
      <c r="L10" s="74">
        <v>300</v>
      </c>
      <c r="M10" s="71">
        <f t="shared" si="0"/>
        <v>3.0000000000000001E-3</v>
      </c>
      <c r="N10" s="74">
        <v>12000</v>
      </c>
      <c r="O10" s="71">
        <f t="shared" ref="O10:O14" si="1">N10*M10</f>
        <v>36</v>
      </c>
      <c r="P10" s="123" t="s">
        <v>491</v>
      </c>
      <c r="Q10" s="71">
        <f>'RMNCH+A Abstract'!K116</f>
        <v>0</v>
      </c>
      <c r="R10" s="96"/>
      <c r="S10" s="70">
        <f>'RMNCH+A Abstract'!J116</f>
        <v>0</v>
      </c>
      <c r="T10" s="96"/>
      <c r="U10" s="96"/>
      <c r="V10" s="96"/>
      <c r="W10" s="96"/>
      <c r="X10" s="96"/>
      <c r="Y10" s="96"/>
      <c r="Z10" s="96"/>
      <c r="AA10" s="96"/>
      <c r="AB10" s="96"/>
      <c r="AC10" s="96"/>
      <c r="AD10" s="96"/>
      <c r="AE10" s="96"/>
      <c r="AF10" s="96"/>
      <c r="AG10" s="96"/>
      <c r="AH10" s="96"/>
      <c r="AI10" s="96"/>
      <c r="AJ10" s="96"/>
      <c r="AK10" s="96"/>
      <c r="AL10" s="96"/>
      <c r="AM10" s="96"/>
    </row>
    <row r="11" spans="1:39" ht="25.5">
      <c r="A11" s="4" t="s">
        <v>495</v>
      </c>
      <c r="B11" s="4" t="s">
        <v>496</v>
      </c>
      <c r="C11" s="4" t="s">
        <v>497</v>
      </c>
      <c r="D11" s="74" t="s">
        <v>392</v>
      </c>
      <c r="E11" s="74" t="s">
        <v>476</v>
      </c>
      <c r="F11" s="4"/>
      <c r="G11" s="121"/>
      <c r="H11" s="122">
        <v>180000</v>
      </c>
      <c r="I11" s="122">
        <v>102571</v>
      </c>
      <c r="J11" s="4"/>
      <c r="K11" s="74" t="s">
        <v>501</v>
      </c>
      <c r="L11" s="124">
        <v>300</v>
      </c>
      <c r="M11" s="71">
        <f t="shared" si="0"/>
        <v>3.0000000000000001E-3</v>
      </c>
      <c r="N11" s="124">
        <v>600</v>
      </c>
      <c r="O11" s="71">
        <f t="shared" si="1"/>
        <v>1.8</v>
      </c>
      <c r="P11" s="123" t="s">
        <v>504</v>
      </c>
      <c r="Q11" s="71">
        <f>'RMNCH+A Abstract'!K117</f>
        <v>0</v>
      </c>
      <c r="R11" s="96"/>
      <c r="S11" s="70">
        <f>'RMNCH+A Abstract'!J117</f>
        <v>0</v>
      </c>
      <c r="T11" s="96"/>
      <c r="U11" s="96"/>
      <c r="V11" s="96"/>
      <c r="W11" s="96"/>
      <c r="X11" s="96"/>
      <c r="Y11" s="96"/>
      <c r="Z11" s="96"/>
      <c r="AA11" s="96"/>
      <c r="AB11" s="96"/>
      <c r="AC11" s="96"/>
      <c r="AD11" s="96"/>
      <c r="AE11" s="96"/>
      <c r="AF11" s="96"/>
      <c r="AG11" s="96"/>
      <c r="AH11" s="96"/>
      <c r="AI11" s="96"/>
      <c r="AJ11" s="96"/>
      <c r="AK11" s="96"/>
      <c r="AL11" s="96"/>
      <c r="AM11" s="96"/>
    </row>
    <row r="12" spans="1:39" ht="89.25">
      <c r="A12" s="4" t="s">
        <v>507</v>
      </c>
      <c r="B12" s="4" t="s">
        <v>508</v>
      </c>
      <c r="C12" s="4" t="s">
        <v>509</v>
      </c>
      <c r="D12" s="74" t="s">
        <v>392</v>
      </c>
      <c r="E12" s="74" t="s">
        <v>510</v>
      </c>
      <c r="F12" s="4"/>
      <c r="G12" s="4"/>
      <c r="H12" s="74">
        <v>25000</v>
      </c>
      <c r="I12" s="4">
        <v>100</v>
      </c>
      <c r="J12" s="4"/>
      <c r="K12" s="4" t="s">
        <v>514</v>
      </c>
      <c r="L12" s="4">
        <v>10</v>
      </c>
      <c r="M12" s="71">
        <f t="shared" si="0"/>
        <v>1E-4</v>
      </c>
      <c r="N12" s="4">
        <v>25000</v>
      </c>
      <c r="O12" s="71">
        <f t="shared" si="1"/>
        <v>2.5</v>
      </c>
      <c r="P12" s="70" t="s">
        <v>515</v>
      </c>
      <c r="Q12" s="125">
        <f>'Blood services &amp; Disorders Abs.'!K9</f>
        <v>0</v>
      </c>
      <c r="R12" s="96"/>
      <c r="S12" s="70">
        <f>'Blood services &amp; Disorders Abs.'!J9</f>
        <v>0</v>
      </c>
      <c r="T12" s="96"/>
      <c r="U12" s="96"/>
      <c r="V12" s="96"/>
      <c r="W12" s="96"/>
      <c r="X12" s="96"/>
      <c r="Y12" s="96"/>
      <c r="Z12" s="96"/>
      <c r="AA12" s="96"/>
      <c r="AB12" s="96"/>
      <c r="AC12" s="96"/>
      <c r="AD12" s="96"/>
      <c r="AE12" s="96"/>
      <c r="AF12" s="96"/>
      <c r="AG12" s="96"/>
      <c r="AH12" s="96"/>
      <c r="AI12" s="96"/>
      <c r="AJ12" s="96"/>
      <c r="AK12" s="96"/>
      <c r="AL12" s="96"/>
      <c r="AM12" s="96"/>
    </row>
    <row r="13" spans="1:39" ht="25.5">
      <c r="A13" s="4" t="s">
        <v>519</v>
      </c>
      <c r="B13" s="4"/>
      <c r="C13" s="4" t="s">
        <v>520</v>
      </c>
      <c r="D13" s="74" t="s">
        <v>392</v>
      </c>
      <c r="E13" s="74" t="s">
        <v>476</v>
      </c>
      <c r="F13" s="4"/>
      <c r="G13" s="4"/>
      <c r="H13" s="125">
        <v>941000</v>
      </c>
      <c r="I13" s="4">
        <v>821008</v>
      </c>
      <c r="J13" s="4"/>
      <c r="K13" s="4" t="s">
        <v>477</v>
      </c>
      <c r="L13" s="4">
        <v>100000</v>
      </c>
      <c r="M13" s="71">
        <f t="shared" si="0"/>
        <v>1</v>
      </c>
      <c r="N13" s="4">
        <v>5</v>
      </c>
      <c r="O13" s="71">
        <f t="shared" si="1"/>
        <v>5</v>
      </c>
      <c r="P13" s="126" t="s">
        <v>521</v>
      </c>
      <c r="Q13" s="71">
        <f>'RMNCH+A Abstract'!K12</f>
        <v>0</v>
      </c>
      <c r="R13" s="96"/>
      <c r="S13" s="70">
        <f>'RMNCH+A Abstract'!J12</f>
        <v>0</v>
      </c>
      <c r="T13" s="96"/>
      <c r="U13" s="96"/>
      <c r="V13" s="96"/>
      <c r="W13" s="96"/>
      <c r="X13" s="96"/>
      <c r="Y13" s="96"/>
      <c r="Z13" s="96"/>
      <c r="AA13" s="96"/>
      <c r="AB13" s="96"/>
      <c r="AC13" s="96"/>
      <c r="AD13" s="96"/>
      <c r="AE13" s="96"/>
      <c r="AF13" s="96"/>
      <c r="AG13" s="96"/>
      <c r="AH13" s="96"/>
      <c r="AI13" s="96"/>
      <c r="AJ13" s="96"/>
      <c r="AK13" s="96"/>
      <c r="AL13" s="96"/>
      <c r="AM13" s="96"/>
    </row>
    <row r="14" spans="1:39" ht="11.25" customHeight="1">
      <c r="A14" s="4" t="s">
        <v>524</v>
      </c>
      <c r="B14" s="4"/>
      <c r="C14" s="4" t="s">
        <v>297</v>
      </c>
      <c r="D14" s="74" t="s">
        <v>392</v>
      </c>
      <c r="E14" s="74" t="s">
        <v>476</v>
      </c>
      <c r="F14" s="4"/>
      <c r="G14" s="4"/>
      <c r="H14" s="4"/>
      <c r="I14" s="4"/>
      <c r="J14" s="4"/>
      <c r="K14" s="4"/>
      <c r="L14" s="4"/>
      <c r="M14" s="71">
        <f t="shared" si="0"/>
        <v>0</v>
      </c>
      <c r="N14" s="4"/>
      <c r="O14" s="71">
        <f t="shared" si="1"/>
        <v>0</v>
      </c>
      <c r="P14" s="70"/>
      <c r="Q14" s="71">
        <f>'RMNCH+A Abstract'!K13</f>
        <v>0</v>
      </c>
      <c r="R14" s="96"/>
      <c r="S14" s="70">
        <f>'RMNCH+A Abstract'!J13</f>
        <v>0</v>
      </c>
      <c r="T14" s="96"/>
      <c r="U14" s="96"/>
      <c r="V14" s="96"/>
      <c r="W14" s="96"/>
      <c r="X14" s="96"/>
      <c r="Y14" s="96"/>
      <c r="Z14" s="96"/>
      <c r="AA14" s="96"/>
      <c r="AB14" s="96"/>
      <c r="AC14" s="96"/>
      <c r="AD14" s="96"/>
      <c r="AE14" s="96"/>
      <c r="AF14" s="96"/>
      <c r="AG14" s="96"/>
      <c r="AH14" s="96"/>
      <c r="AI14" s="96"/>
      <c r="AJ14" s="96"/>
      <c r="AK14" s="96"/>
      <c r="AL14" s="96"/>
      <c r="AM14" s="96"/>
    </row>
    <row r="15" spans="1:39" ht="11.25" customHeight="1">
      <c r="A15" s="78" t="s">
        <v>528</v>
      </c>
      <c r="B15" s="116"/>
      <c r="C15" s="117" t="s">
        <v>530</v>
      </c>
      <c r="D15" s="118"/>
      <c r="E15" s="119"/>
      <c r="F15" s="117"/>
      <c r="G15" s="117"/>
      <c r="H15" s="117"/>
      <c r="I15" s="117"/>
      <c r="J15" s="117"/>
      <c r="K15" s="78"/>
      <c r="L15" s="116"/>
      <c r="M15" s="79"/>
      <c r="N15" s="117"/>
      <c r="O15" s="79">
        <f>SUM(O16:O19)</f>
        <v>69.3</v>
      </c>
      <c r="P15" s="78"/>
      <c r="Q15" s="79">
        <f>SUM(Q16:Q19)</f>
        <v>0</v>
      </c>
      <c r="R15" s="96"/>
      <c r="S15" s="78"/>
      <c r="T15" s="96"/>
      <c r="U15" s="96"/>
      <c r="V15" s="96"/>
      <c r="W15" s="96"/>
      <c r="X15" s="96"/>
      <c r="Y15" s="96"/>
      <c r="Z15" s="96"/>
      <c r="AA15" s="96"/>
      <c r="AB15" s="96"/>
      <c r="AC15" s="96"/>
      <c r="AD15" s="96"/>
      <c r="AE15" s="96"/>
      <c r="AF15" s="96"/>
      <c r="AG15" s="96"/>
      <c r="AH15" s="96"/>
      <c r="AI15" s="96"/>
      <c r="AJ15" s="96"/>
      <c r="AK15" s="96"/>
      <c r="AL15" s="96"/>
      <c r="AM15" s="96"/>
    </row>
    <row r="16" spans="1:39" ht="11.25" customHeight="1">
      <c r="A16" s="4" t="s">
        <v>533</v>
      </c>
      <c r="B16" s="4" t="s">
        <v>534</v>
      </c>
      <c r="C16" s="4" t="s">
        <v>535</v>
      </c>
      <c r="D16" s="74" t="s">
        <v>392</v>
      </c>
      <c r="E16" s="74" t="s">
        <v>68</v>
      </c>
      <c r="F16" s="127"/>
      <c r="G16" s="74"/>
      <c r="H16" s="122"/>
      <c r="I16" s="122"/>
      <c r="J16" s="4"/>
      <c r="K16" s="4"/>
      <c r="L16" s="128"/>
      <c r="M16" s="71">
        <f t="shared" ref="M16:M19" si="2">L16/100000</f>
        <v>0</v>
      </c>
      <c r="N16" s="4"/>
      <c r="O16" s="71">
        <f t="shared" ref="O16:O17" si="3">N16*M16</f>
        <v>0</v>
      </c>
      <c r="P16" s="129"/>
      <c r="Q16" s="130">
        <f>'RMNCH+A Abstract'!K440</f>
        <v>0</v>
      </c>
      <c r="R16" s="96"/>
      <c r="S16" s="70">
        <f>'RMNCH+A Abstract'!J440</f>
        <v>0</v>
      </c>
      <c r="T16" s="96"/>
      <c r="U16" s="96"/>
      <c r="V16" s="96"/>
      <c r="W16" s="96"/>
      <c r="X16" s="96"/>
      <c r="Y16" s="96"/>
      <c r="Z16" s="96"/>
      <c r="AA16" s="96"/>
      <c r="AB16" s="96"/>
      <c r="AC16" s="96"/>
      <c r="AD16" s="96"/>
      <c r="AE16" s="96"/>
      <c r="AF16" s="96"/>
      <c r="AG16" s="96"/>
      <c r="AH16" s="96"/>
      <c r="AI16" s="96"/>
      <c r="AJ16" s="96"/>
      <c r="AK16" s="96"/>
      <c r="AL16" s="96"/>
      <c r="AM16" s="96"/>
    </row>
    <row r="17" spans="1:39" ht="11.25" customHeight="1">
      <c r="A17" s="4" t="s">
        <v>541</v>
      </c>
      <c r="B17" s="4" t="s">
        <v>542</v>
      </c>
      <c r="C17" s="4" t="s">
        <v>543</v>
      </c>
      <c r="D17" s="74" t="s">
        <v>392</v>
      </c>
      <c r="E17" s="74" t="s">
        <v>68</v>
      </c>
      <c r="F17" s="4"/>
      <c r="G17" s="74"/>
      <c r="H17" s="122"/>
      <c r="I17" s="122"/>
      <c r="J17" s="4"/>
      <c r="K17" s="4"/>
      <c r="L17" s="4"/>
      <c r="M17" s="71">
        <f t="shared" si="2"/>
        <v>0</v>
      </c>
      <c r="N17" s="4"/>
      <c r="O17" s="71">
        <f t="shared" si="3"/>
        <v>0</v>
      </c>
      <c r="P17" s="70"/>
      <c r="Q17" s="71">
        <f>'RMNCH+A Abstract'!K441</f>
        <v>0</v>
      </c>
      <c r="R17" s="96"/>
      <c r="S17" s="70">
        <f>'RMNCH+A Abstract'!J441</f>
        <v>0</v>
      </c>
      <c r="T17" s="96"/>
      <c r="U17" s="96"/>
      <c r="V17" s="96"/>
      <c r="W17" s="96"/>
      <c r="X17" s="96"/>
      <c r="Y17" s="96"/>
      <c r="Z17" s="96"/>
      <c r="AA17" s="96"/>
      <c r="AB17" s="96"/>
      <c r="AC17" s="96"/>
      <c r="AD17" s="96"/>
      <c r="AE17" s="96"/>
      <c r="AF17" s="96"/>
      <c r="AG17" s="96"/>
      <c r="AH17" s="96"/>
      <c r="AI17" s="96"/>
      <c r="AJ17" s="96"/>
      <c r="AK17" s="96"/>
      <c r="AL17" s="96"/>
      <c r="AM17" s="96"/>
    </row>
    <row r="18" spans="1:39" ht="108.75" customHeight="1">
      <c r="A18" s="131" t="s">
        <v>547</v>
      </c>
      <c r="B18" s="131" t="s">
        <v>548</v>
      </c>
      <c r="C18" s="131" t="s">
        <v>549</v>
      </c>
      <c r="D18" s="132" t="s">
        <v>392</v>
      </c>
      <c r="E18" s="132" t="s">
        <v>68</v>
      </c>
      <c r="F18" s="131"/>
      <c r="G18" s="133"/>
      <c r="H18" s="134"/>
      <c r="I18" s="134"/>
      <c r="J18" s="135"/>
      <c r="K18" s="131" t="s">
        <v>554</v>
      </c>
      <c r="L18" s="131">
        <f>6800000+130000</f>
        <v>6930000</v>
      </c>
      <c r="M18" s="136">
        <f t="shared" si="2"/>
        <v>69.3</v>
      </c>
      <c r="N18" s="131">
        <v>1</v>
      </c>
      <c r="O18" s="136">
        <f>M18*N18</f>
        <v>69.3</v>
      </c>
      <c r="P18" s="137" t="s">
        <v>558</v>
      </c>
      <c r="Q18" s="136">
        <f>'RMNCH+A Abstract'!K442</f>
        <v>0</v>
      </c>
      <c r="R18" s="139"/>
      <c r="S18" s="137">
        <f>'RMNCH+A Abstract'!J442</f>
        <v>0</v>
      </c>
      <c r="T18" s="139"/>
      <c r="U18" s="139"/>
      <c r="V18" s="139"/>
      <c r="W18" s="139"/>
      <c r="X18" s="139"/>
      <c r="Y18" s="139"/>
      <c r="Z18" s="139"/>
      <c r="AA18" s="139"/>
      <c r="AB18" s="139"/>
      <c r="AC18" s="139"/>
      <c r="AD18" s="139"/>
      <c r="AE18" s="139"/>
      <c r="AF18" s="139"/>
      <c r="AG18" s="139"/>
      <c r="AH18" s="139"/>
      <c r="AI18" s="139"/>
      <c r="AJ18" s="139"/>
      <c r="AK18" s="139"/>
      <c r="AL18" s="139"/>
      <c r="AM18" s="139"/>
    </row>
    <row r="19" spans="1:39" ht="11.25" customHeight="1">
      <c r="A19" s="4" t="s">
        <v>563</v>
      </c>
      <c r="B19" s="4"/>
      <c r="C19" s="4" t="s">
        <v>297</v>
      </c>
      <c r="D19" s="74" t="s">
        <v>392</v>
      </c>
      <c r="E19" s="74"/>
      <c r="F19" s="4"/>
      <c r="G19" s="74"/>
      <c r="H19" s="122"/>
      <c r="I19" s="122"/>
      <c r="J19" s="4"/>
      <c r="K19" s="4"/>
      <c r="L19" s="128"/>
      <c r="M19" s="71">
        <f t="shared" si="2"/>
        <v>0</v>
      </c>
      <c r="N19" s="4"/>
      <c r="O19" s="71">
        <f>N19*M19</f>
        <v>0</v>
      </c>
      <c r="P19" s="141"/>
      <c r="Q19" s="142"/>
      <c r="R19" s="96"/>
      <c r="S19" s="137"/>
      <c r="T19" s="96"/>
      <c r="U19" s="96"/>
      <c r="V19" s="96"/>
      <c r="W19" s="96"/>
      <c r="X19" s="96"/>
      <c r="Y19" s="96"/>
      <c r="Z19" s="96"/>
      <c r="AA19" s="96"/>
      <c r="AB19" s="96"/>
      <c r="AC19" s="96"/>
      <c r="AD19" s="96"/>
      <c r="AE19" s="96"/>
      <c r="AF19" s="96"/>
      <c r="AG19" s="96"/>
      <c r="AH19" s="96"/>
      <c r="AI19" s="96"/>
      <c r="AJ19" s="96"/>
      <c r="AK19" s="96"/>
      <c r="AL19" s="96"/>
      <c r="AM19" s="96"/>
    </row>
    <row r="20" spans="1:39" ht="11.25" customHeight="1">
      <c r="A20" s="78" t="s">
        <v>568</v>
      </c>
      <c r="B20" s="116"/>
      <c r="C20" s="117" t="s">
        <v>569</v>
      </c>
      <c r="D20" s="118"/>
      <c r="E20" s="119"/>
      <c r="F20" s="117"/>
      <c r="G20" s="117"/>
      <c r="H20" s="117"/>
      <c r="I20" s="117"/>
      <c r="J20" s="117"/>
      <c r="K20" s="78"/>
      <c r="L20" s="116"/>
      <c r="M20" s="79"/>
      <c r="N20" s="117"/>
      <c r="O20" s="79">
        <f>O21+O24+O27</f>
        <v>0</v>
      </c>
      <c r="P20" s="78"/>
      <c r="Q20" s="79">
        <f>Q21+Q24+Q27</f>
        <v>0</v>
      </c>
      <c r="R20" s="96"/>
      <c r="S20" s="78"/>
      <c r="T20" s="96"/>
      <c r="U20" s="96"/>
      <c r="V20" s="96"/>
      <c r="W20" s="96"/>
      <c r="X20" s="96"/>
      <c r="Y20" s="96"/>
      <c r="Z20" s="96"/>
      <c r="AA20" s="96"/>
      <c r="AB20" s="96"/>
      <c r="AC20" s="96"/>
      <c r="AD20" s="96"/>
      <c r="AE20" s="96"/>
      <c r="AF20" s="96"/>
      <c r="AG20" s="96"/>
      <c r="AH20" s="96"/>
      <c r="AI20" s="96"/>
      <c r="AJ20" s="96"/>
      <c r="AK20" s="96"/>
      <c r="AL20" s="96"/>
      <c r="AM20" s="96"/>
    </row>
    <row r="21" spans="1:39" ht="11.25" customHeight="1">
      <c r="A21" s="144" t="s">
        <v>575</v>
      </c>
      <c r="B21" s="144" t="s">
        <v>576</v>
      </c>
      <c r="C21" s="144" t="s">
        <v>577</v>
      </c>
      <c r="D21" s="145" t="s">
        <v>392</v>
      </c>
      <c r="E21" s="146"/>
      <c r="F21" s="144"/>
      <c r="G21" s="144"/>
      <c r="H21" s="144"/>
      <c r="I21" s="144"/>
      <c r="J21" s="144"/>
      <c r="K21" s="144"/>
      <c r="L21" s="144"/>
      <c r="M21" s="147"/>
      <c r="N21" s="144"/>
      <c r="O21" s="147">
        <f>SUM(O22:O23)</f>
        <v>0</v>
      </c>
      <c r="P21" s="148"/>
      <c r="Q21" s="147">
        <f>SUM(Q22:Q23)</f>
        <v>0</v>
      </c>
      <c r="R21" s="96"/>
      <c r="S21" s="148"/>
      <c r="T21" s="96"/>
      <c r="U21" s="96"/>
      <c r="V21" s="96"/>
      <c r="W21" s="96"/>
      <c r="X21" s="96"/>
      <c r="Y21" s="96"/>
      <c r="Z21" s="96"/>
      <c r="AA21" s="96"/>
      <c r="AB21" s="96"/>
      <c r="AC21" s="96"/>
      <c r="AD21" s="96"/>
      <c r="AE21" s="96"/>
      <c r="AF21" s="96"/>
      <c r="AG21" s="96"/>
      <c r="AH21" s="96"/>
      <c r="AI21" s="96"/>
      <c r="AJ21" s="96"/>
      <c r="AK21" s="96"/>
      <c r="AL21" s="96"/>
      <c r="AM21" s="96"/>
    </row>
    <row r="22" spans="1:39" ht="11.25" customHeight="1">
      <c r="A22" s="4" t="s">
        <v>585</v>
      </c>
      <c r="B22" s="4" t="s">
        <v>586</v>
      </c>
      <c r="C22" s="4" t="s">
        <v>587</v>
      </c>
      <c r="D22" s="74" t="s">
        <v>392</v>
      </c>
      <c r="E22" s="74" t="s">
        <v>588</v>
      </c>
      <c r="F22" s="74"/>
      <c r="G22" s="149"/>
      <c r="H22" s="122"/>
      <c r="I22" s="122"/>
      <c r="J22" s="74"/>
      <c r="K22" s="74"/>
      <c r="L22" s="150"/>
      <c r="M22" s="71">
        <f t="shared" ref="M22:M23" si="4">L22/100000</f>
        <v>0</v>
      </c>
      <c r="N22" s="4"/>
      <c r="O22" s="71">
        <f t="shared" ref="O22:O23" si="5">N22*M22</f>
        <v>0</v>
      </c>
      <c r="P22" s="141"/>
      <c r="Q22" s="71">
        <f>'RMNCH+A Abstract'!K260</f>
        <v>0</v>
      </c>
      <c r="R22" s="96"/>
      <c r="S22" s="70">
        <f>'RMNCH+A Abstract'!J260</f>
        <v>0</v>
      </c>
      <c r="T22" s="96"/>
      <c r="U22" s="96"/>
      <c r="V22" s="96"/>
      <c r="W22" s="96"/>
      <c r="X22" s="96"/>
      <c r="Y22" s="96"/>
      <c r="Z22" s="96"/>
      <c r="AA22" s="96"/>
      <c r="AB22" s="96"/>
      <c r="AC22" s="96"/>
      <c r="AD22" s="96"/>
      <c r="AE22" s="96"/>
      <c r="AF22" s="96"/>
      <c r="AG22" s="96"/>
      <c r="AH22" s="96"/>
      <c r="AI22" s="96"/>
      <c r="AJ22" s="96"/>
      <c r="AK22" s="96"/>
      <c r="AL22" s="96"/>
      <c r="AM22" s="96"/>
    </row>
    <row r="23" spans="1:39" ht="11.25" customHeight="1">
      <c r="A23" s="4" t="s">
        <v>594</v>
      </c>
      <c r="B23" s="4" t="s">
        <v>595</v>
      </c>
      <c r="C23" s="4" t="s">
        <v>596</v>
      </c>
      <c r="D23" s="74" t="s">
        <v>392</v>
      </c>
      <c r="E23" s="74" t="s">
        <v>588</v>
      </c>
      <c r="F23" s="74"/>
      <c r="G23" s="149"/>
      <c r="H23" s="122"/>
      <c r="I23" s="122"/>
      <c r="J23" s="74"/>
      <c r="K23" s="74"/>
      <c r="L23" s="150"/>
      <c r="M23" s="71">
        <f t="shared" si="4"/>
        <v>0</v>
      </c>
      <c r="N23" s="4"/>
      <c r="O23" s="71">
        <f t="shared" si="5"/>
        <v>0</v>
      </c>
      <c r="P23" s="141"/>
      <c r="Q23" s="71">
        <f>'RMNCH+A Abstract'!K261</f>
        <v>0</v>
      </c>
      <c r="R23" s="96"/>
      <c r="S23" s="70">
        <f>'RMNCH+A Abstract'!J261</f>
        <v>0</v>
      </c>
      <c r="T23" s="96"/>
      <c r="U23" s="96"/>
      <c r="V23" s="96"/>
      <c r="W23" s="96"/>
      <c r="X23" s="96"/>
      <c r="Y23" s="96"/>
      <c r="Z23" s="96"/>
      <c r="AA23" s="96"/>
      <c r="AB23" s="96"/>
      <c r="AC23" s="96"/>
      <c r="AD23" s="96"/>
      <c r="AE23" s="96"/>
      <c r="AF23" s="96"/>
      <c r="AG23" s="96"/>
      <c r="AH23" s="96"/>
      <c r="AI23" s="96"/>
      <c r="AJ23" s="96"/>
      <c r="AK23" s="96"/>
      <c r="AL23" s="96"/>
      <c r="AM23" s="96"/>
    </row>
    <row r="24" spans="1:39" ht="11.25" customHeight="1">
      <c r="A24" s="144" t="s">
        <v>603</v>
      </c>
      <c r="B24" s="144" t="s">
        <v>604</v>
      </c>
      <c r="C24" s="144" t="s">
        <v>606</v>
      </c>
      <c r="D24" s="145" t="s">
        <v>392</v>
      </c>
      <c r="E24" s="146"/>
      <c r="F24" s="144"/>
      <c r="G24" s="144"/>
      <c r="H24" s="144"/>
      <c r="I24" s="144"/>
      <c r="J24" s="144"/>
      <c r="K24" s="144"/>
      <c r="L24" s="144"/>
      <c r="M24" s="147"/>
      <c r="N24" s="144"/>
      <c r="O24" s="147">
        <f>SUM(O25:O26)</f>
        <v>0</v>
      </c>
      <c r="P24" s="148"/>
      <c r="Q24" s="147">
        <f>SUM(Q25:Q26)</f>
        <v>0</v>
      </c>
      <c r="R24" s="96"/>
      <c r="S24" s="148"/>
      <c r="T24" s="96"/>
      <c r="U24" s="96"/>
      <c r="V24" s="96"/>
      <c r="W24" s="96"/>
      <c r="X24" s="96"/>
      <c r="Y24" s="96"/>
      <c r="Z24" s="96"/>
      <c r="AA24" s="96"/>
      <c r="AB24" s="96"/>
      <c r="AC24" s="96"/>
      <c r="AD24" s="96"/>
      <c r="AE24" s="96"/>
      <c r="AF24" s="96"/>
      <c r="AG24" s="96"/>
      <c r="AH24" s="96"/>
      <c r="AI24" s="96"/>
      <c r="AJ24" s="96"/>
      <c r="AK24" s="96"/>
      <c r="AL24" s="96"/>
      <c r="AM24" s="96"/>
    </row>
    <row r="25" spans="1:39" ht="11.25" customHeight="1">
      <c r="A25" s="4" t="s">
        <v>616</v>
      </c>
      <c r="B25" s="4" t="s">
        <v>617</v>
      </c>
      <c r="C25" s="4" t="s">
        <v>619</v>
      </c>
      <c r="D25" s="74" t="s">
        <v>392</v>
      </c>
      <c r="E25" s="74" t="s">
        <v>588</v>
      </c>
      <c r="F25" s="4"/>
      <c r="G25" s="4"/>
      <c r="H25" s="4"/>
      <c r="I25" s="4"/>
      <c r="J25" s="4"/>
      <c r="K25" s="4"/>
      <c r="L25" s="4"/>
      <c r="M25" s="71">
        <f t="shared" ref="M25:M27" si="6">L25/100000</f>
        <v>0</v>
      </c>
      <c r="N25" s="4"/>
      <c r="O25" s="71">
        <f t="shared" ref="O25:O27" si="7">N25*M25</f>
        <v>0</v>
      </c>
      <c r="P25" s="70"/>
      <c r="Q25" s="71">
        <f>'RMNCH+A Abstract'!K263</f>
        <v>0</v>
      </c>
      <c r="R25" s="96"/>
      <c r="S25" s="70">
        <f>'RMNCH+A Abstract'!J263</f>
        <v>0</v>
      </c>
      <c r="T25" s="96"/>
      <c r="U25" s="96"/>
      <c r="V25" s="96"/>
      <c r="W25" s="96"/>
      <c r="X25" s="96"/>
      <c r="Y25" s="96"/>
      <c r="Z25" s="96"/>
      <c r="AA25" s="96"/>
      <c r="AB25" s="96"/>
      <c r="AC25" s="96"/>
      <c r="AD25" s="96"/>
      <c r="AE25" s="96"/>
      <c r="AF25" s="96"/>
      <c r="AG25" s="96"/>
      <c r="AH25" s="96"/>
      <c r="AI25" s="96"/>
      <c r="AJ25" s="96"/>
      <c r="AK25" s="96"/>
      <c r="AL25" s="96"/>
      <c r="AM25" s="96"/>
    </row>
    <row r="26" spans="1:39" ht="11.25" customHeight="1">
      <c r="A26" s="4" t="s">
        <v>616</v>
      </c>
      <c r="B26" s="4" t="s">
        <v>628</v>
      </c>
      <c r="C26" s="4" t="s">
        <v>629</v>
      </c>
      <c r="D26" s="74" t="s">
        <v>392</v>
      </c>
      <c r="E26" s="74" t="s">
        <v>588</v>
      </c>
      <c r="F26" s="4"/>
      <c r="G26" s="4"/>
      <c r="H26" s="4"/>
      <c r="I26" s="4"/>
      <c r="J26" s="4"/>
      <c r="K26" s="4"/>
      <c r="L26" s="4"/>
      <c r="M26" s="71">
        <f t="shared" si="6"/>
        <v>0</v>
      </c>
      <c r="N26" s="4"/>
      <c r="O26" s="71">
        <f t="shared" si="7"/>
        <v>0</v>
      </c>
      <c r="P26" s="70"/>
      <c r="Q26" s="71">
        <f>'RMNCH+A Abstract'!K264</f>
        <v>0</v>
      </c>
      <c r="R26" s="96"/>
      <c r="S26" s="70">
        <f>'RMNCH+A Abstract'!J264</f>
        <v>0</v>
      </c>
      <c r="T26" s="96"/>
      <c r="U26" s="96"/>
      <c r="V26" s="96"/>
      <c r="W26" s="96"/>
      <c r="X26" s="96"/>
      <c r="Y26" s="96"/>
      <c r="Z26" s="96"/>
      <c r="AA26" s="96"/>
      <c r="AB26" s="96"/>
      <c r="AC26" s="96"/>
      <c r="AD26" s="96"/>
      <c r="AE26" s="96"/>
      <c r="AF26" s="96"/>
      <c r="AG26" s="96"/>
      <c r="AH26" s="96"/>
      <c r="AI26" s="96"/>
      <c r="AJ26" s="96"/>
      <c r="AK26" s="96"/>
      <c r="AL26" s="96"/>
      <c r="AM26" s="96"/>
    </row>
    <row r="27" spans="1:39" ht="11.25" customHeight="1">
      <c r="A27" s="30" t="s">
        <v>639</v>
      </c>
      <c r="B27" s="30"/>
      <c r="C27" s="30" t="s">
        <v>297</v>
      </c>
      <c r="D27" s="82" t="s">
        <v>392</v>
      </c>
      <c r="E27" s="82" t="s">
        <v>588</v>
      </c>
      <c r="F27" s="30"/>
      <c r="G27" s="30"/>
      <c r="H27" s="30"/>
      <c r="I27" s="30"/>
      <c r="J27" s="30"/>
      <c r="K27" s="30"/>
      <c r="L27" s="30"/>
      <c r="M27" s="81">
        <f t="shared" si="6"/>
        <v>0</v>
      </c>
      <c r="N27" s="30"/>
      <c r="O27" s="81">
        <f t="shared" si="7"/>
        <v>0</v>
      </c>
      <c r="P27" s="80"/>
      <c r="Q27" s="81">
        <f>'RMNCH+A Abstract'!K265</f>
        <v>0</v>
      </c>
      <c r="R27" s="96"/>
      <c r="S27" s="80">
        <f>'RMNCH+A Abstract'!J265</f>
        <v>0</v>
      </c>
      <c r="T27" s="96"/>
      <c r="U27" s="96"/>
      <c r="V27" s="96"/>
      <c r="W27" s="96"/>
      <c r="X27" s="96"/>
      <c r="Y27" s="96"/>
      <c r="Z27" s="96"/>
      <c r="AA27" s="96"/>
      <c r="AB27" s="96"/>
      <c r="AC27" s="96"/>
      <c r="AD27" s="96"/>
      <c r="AE27" s="96"/>
      <c r="AF27" s="96"/>
      <c r="AG27" s="96"/>
      <c r="AH27" s="96"/>
      <c r="AI27" s="96"/>
      <c r="AJ27" s="96"/>
      <c r="AK27" s="96"/>
      <c r="AL27" s="96"/>
      <c r="AM27" s="96"/>
    </row>
    <row r="28" spans="1:39" ht="11.25" customHeight="1">
      <c r="A28" s="78" t="s">
        <v>644</v>
      </c>
      <c r="B28" s="116"/>
      <c r="C28" s="117" t="s">
        <v>645</v>
      </c>
      <c r="D28" s="118"/>
      <c r="E28" s="119"/>
      <c r="F28" s="117"/>
      <c r="G28" s="117"/>
      <c r="H28" s="117"/>
      <c r="I28" s="117"/>
      <c r="J28" s="117"/>
      <c r="K28" s="78"/>
      <c r="L28" s="116"/>
      <c r="M28" s="79"/>
      <c r="N28" s="117"/>
      <c r="O28" s="79">
        <f>SUM(O29:O30)</f>
        <v>0</v>
      </c>
      <c r="P28" s="78"/>
      <c r="Q28" s="79">
        <f>SUM(Q29:Q30)</f>
        <v>0</v>
      </c>
      <c r="R28" s="96"/>
      <c r="S28" s="78"/>
      <c r="T28" s="96"/>
      <c r="U28" s="96"/>
      <c r="V28" s="96"/>
      <c r="W28" s="96"/>
      <c r="X28" s="96"/>
      <c r="Y28" s="96"/>
      <c r="Z28" s="96"/>
      <c r="AA28" s="96"/>
      <c r="AB28" s="96"/>
      <c r="AC28" s="96"/>
      <c r="AD28" s="96"/>
      <c r="AE28" s="96"/>
      <c r="AF28" s="96"/>
      <c r="AG28" s="96"/>
      <c r="AH28" s="96"/>
      <c r="AI28" s="96"/>
      <c r="AJ28" s="96"/>
      <c r="AK28" s="96"/>
      <c r="AL28" s="96"/>
      <c r="AM28" s="96"/>
    </row>
    <row r="29" spans="1:39" ht="11.25" customHeight="1">
      <c r="A29" s="4" t="s">
        <v>652</v>
      </c>
      <c r="B29" s="4"/>
      <c r="C29" s="4" t="s">
        <v>654</v>
      </c>
      <c r="D29" s="74" t="s">
        <v>392</v>
      </c>
      <c r="E29" s="74" t="s">
        <v>655</v>
      </c>
      <c r="F29" s="4"/>
      <c r="G29" s="4"/>
      <c r="H29" s="4"/>
      <c r="I29" s="4"/>
      <c r="J29" s="4"/>
      <c r="K29" s="4"/>
      <c r="L29" s="4"/>
      <c r="M29" s="71">
        <f t="shared" ref="M29:M30" si="8">L29/100000</f>
        <v>0</v>
      </c>
      <c r="N29" s="4"/>
      <c r="O29" s="71">
        <f t="shared" ref="O29:O30" si="9">N29*M29</f>
        <v>0</v>
      </c>
      <c r="P29" s="70"/>
      <c r="Q29" s="71">
        <f>'RMNCH+A Abstract'!K368</f>
        <v>0</v>
      </c>
      <c r="R29" s="96"/>
      <c r="S29" s="70">
        <f>'RMNCH+A Abstract'!J368</f>
        <v>0</v>
      </c>
      <c r="T29" s="96"/>
      <c r="U29" s="96"/>
      <c r="V29" s="96"/>
      <c r="W29" s="96"/>
      <c r="X29" s="96"/>
      <c r="Y29" s="96"/>
      <c r="Z29" s="96"/>
      <c r="AA29" s="96"/>
      <c r="AB29" s="96"/>
      <c r="AC29" s="96"/>
      <c r="AD29" s="96"/>
      <c r="AE29" s="96"/>
      <c r="AF29" s="96"/>
      <c r="AG29" s="96"/>
      <c r="AH29" s="96"/>
      <c r="AI29" s="96"/>
      <c r="AJ29" s="96"/>
      <c r="AK29" s="96"/>
      <c r="AL29" s="96"/>
      <c r="AM29" s="96"/>
    </row>
    <row r="30" spans="1:39" ht="11.25" customHeight="1">
      <c r="A30" s="4" t="s">
        <v>663</v>
      </c>
      <c r="B30" s="4"/>
      <c r="C30" s="4" t="s">
        <v>297</v>
      </c>
      <c r="D30" s="74" t="s">
        <v>392</v>
      </c>
      <c r="E30" s="74" t="s">
        <v>655</v>
      </c>
      <c r="F30" s="4"/>
      <c r="G30" s="4"/>
      <c r="H30" s="4"/>
      <c r="I30" s="4"/>
      <c r="J30" s="4"/>
      <c r="K30" s="4"/>
      <c r="L30" s="4"/>
      <c r="M30" s="71">
        <f t="shared" si="8"/>
        <v>0</v>
      </c>
      <c r="N30" s="4"/>
      <c r="O30" s="71">
        <f t="shared" si="9"/>
        <v>0</v>
      </c>
      <c r="P30" s="70"/>
      <c r="Q30" s="71">
        <f>'RMNCH+A Abstract'!K369</f>
        <v>0</v>
      </c>
      <c r="R30" s="96"/>
      <c r="S30" s="70">
        <f>'RMNCH+A Abstract'!J369</f>
        <v>0</v>
      </c>
      <c r="T30" s="96"/>
      <c r="U30" s="96"/>
      <c r="V30" s="96"/>
      <c r="W30" s="96"/>
      <c r="X30" s="96"/>
      <c r="Y30" s="96"/>
      <c r="Z30" s="96"/>
      <c r="AA30" s="96"/>
      <c r="AB30" s="96"/>
      <c r="AC30" s="96"/>
      <c r="AD30" s="96"/>
      <c r="AE30" s="96"/>
      <c r="AF30" s="96"/>
      <c r="AG30" s="96"/>
      <c r="AH30" s="96"/>
      <c r="AI30" s="96"/>
      <c r="AJ30" s="96"/>
      <c r="AK30" s="96"/>
      <c r="AL30" s="96"/>
      <c r="AM30" s="96"/>
    </row>
    <row r="31" spans="1:39" ht="11.25" customHeight="1">
      <c r="A31" s="78" t="s">
        <v>667</v>
      </c>
      <c r="B31" s="116"/>
      <c r="C31" s="117" t="s">
        <v>668</v>
      </c>
      <c r="D31" s="118"/>
      <c r="E31" s="119"/>
      <c r="F31" s="117"/>
      <c r="G31" s="117"/>
      <c r="H31" s="117"/>
      <c r="I31" s="117"/>
      <c r="J31" s="117"/>
      <c r="K31" s="78"/>
      <c r="L31" s="116"/>
      <c r="M31" s="79"/>
      <c r="N31" s="117"/>
      <c r="O31" s="79">
        <f>SUM(O32:O39)</f>
        <v>17.72</v>
      </c>
      <c r="P31" s="78"/>
      <c r="Q31" s="79">
        <f>SUM(Q32:Q39)</f>
        <v>0</v>
      </c>
      <c r="R31" s="96"/>
      <c r="S31" s="78"/>
      <c r="T31" s="96"/>
      <c r="U31" s="96"/>
      <c r="V31" s="96"/>
      <c r="W31" s="96"/>
      <c r="X31" s="96"/>
      <c r="Y31" s="96"/>
      <c r="Z31" s="96"/>
      <c r="AA31" s="96"/>
      <c r="AB31" s="96"/>
      <c r="AC31" s="96"/>
      <c r="AD31" s="96"/>
      <c r="AE31" s="96"/>
      <c r="AF31" s="96"/>
      <c r="AG31" s="96"/>
      <c r="AH31" s="96"/>
      <c r="AI31" s="96"/>
      <c r="AJ31" s="96"/>
      <c r="AK31" s="96"/>
      <c r="AL31" s="96"/>
      <c r="AM31" s="96"/>
    </row>
    <row r="32" spans="1:39" ht="89.25">
      <c r="A32" s="156" t="s">
        <v>676</v>
      </c>
      <c r="B32" s="157" t="s">
        <v>677</v>
      </c>
      <c r="C32" s="157" t="s">
        <v>680</v>
      </c>
      <c r="D32" s="156" t="s">
        <v>682</v>
      </c>
      <c r="E32" s="156" t="s">
        <v>124</v>
      </c>
      <c r="F32" s="158"/>
      <c r="G32" s="159"/>
      <c r="H32" s="161">
        <v>100000</v>
      </c>
      <c r="I32" s="161">
        <v>100000</v>
      </c>
      <c r="J32" s="156"/>
      <c r="K32" s="156" t="s">
        <v>691</v>
      </c>
      <c r="L32" s="162">
        <v>200000</v>
      </c>
      <c r="M32" s="163">
        <v>2</v>
      </c>
      <c r="N32" s="162">
        <v>1</v>
      </c>
      <c r="O32" s="163">
        <v>2</v>
      </c>
      <c r="P32" s="164" t="s">
        <v>698</v>
      </c>
      <c r="Q32" s="136">
        <f>'NVBDCP Abstract'!K9</f>
        <v>0</v>
      </c>
      <c r="R32" s="139"/>
      <c r="S32" s="137">
        <f>'NVBDCP Abstract'!J9</f>
        <v>0</v>
      </c>
      <c r="T32" s="139"/>
      <c r="U32" s="139"/>
      <c r="V32" s="139"/>
      <c r="W32" s="139"/>
      <c r="X32" s="139"/>
      <c r="Y32" s="139"/>
      <c r="Z32" s="139"/>
      <c r="AA32" s="139"/>
      <c r="AB32" s="139"/>
      <c r="AC32" s="139"/>
      <c r="AD32" s="139"/>
      <c r="AE32" s="139"/>
      <c r="AF32" s="139"/>
      <c r="AG32" s="139"/>
      <c r="AH32" s="139"/>
      <c r="AI32" s="139"/>
      <c r="AJ32" s="139"/>
      <c r="AK32" s="139"/>
      <c r="AL32" s="139"/>
      <c r="AM32" s="139"/>
    </row>
    <row r="33" spans="1:39" ht="42" customHeight="1">
      <c r="A33" s="4" t="s">
        <v>708</v>
      </c>
      <c r="B33" s="70" t="s">
        <v>709</v>
      </c>
      <c r="C33" s="70" t="s">
        <v>711</v>
      </c>
      <c r="D33" s="74" t="s">
        <v>682</v>
      </c>
      <c r="E33" s="74" t="s">
        <v>124</v>
      </c>
      <c r="F33" s="4"/>
      <c r="G33" s="4"/>
      <c r="H33" s="4"/>
      <c r="I33" s="4"/>
      <c r="J33" s="4"/>
      <c r="K33" s="4"/>
      <c r="L33" s="4"/>
      <c r="M33" s="71">
        <f t="shared" ref="M33:M39" si="10">L33/100000</f>
        <v>0</v>
      </c>
      <c r="N33" s="4"/>
      <c r="O33" s="71">
        <f t="shared" ref="O33:O39" si="11">N33*M33</f>
        <v>0</v>
      </c>
      <c r="P33" s="70"/>
      <c r="Q33" s="71">
        <f>'NVBDCP Abstract'!K10</f>
        <v>0</v>
      </c>
      <c r="R33" s="96"/>
      <c r="S33" s="70">
        <f>'NVBDCP Abstract'!J10</f>
        <v>0</v>
      </c>
      <c r="T33" s="96"/>
      <c r="U33" s="96"/>
      <c r="V33" s="96"/>
      <c r="W33" s="96"/>
      <c r="X33" s="96"/>
      <c r="Y33" s="96"/>
      <c r="Z33" s="96"/>
      <c r="AA33" s="96"/>
      <c r="AB33" s="96"/>
      <c r="AC33" s="96"/>
      <c r="AD33" s="96"/>
      <c r="AE33" s="96"/>
      <c r="AF33" s="96"/>
      <c r="AG33" s="96"/>
      <c r="AH33" s="96"/>
      <c r="AI33" s="96"/>
      <c r="AJ33" s="96"/>
      <c r="AK33" s="96"/>
      <c r="AL33" s="96"/>
      <c r="AM33" s="96"/>
    </row>
    <row r="34" spans="1:39" ht="28.5">
      <c r="A34" s="4" t="s">
        <v>720</v>
      </c>
      <c r="B34" s="70" t="s">
        <v>722</v>
      </c>
      <c r="C34" s="4" t="s">
        <v>723</v>
      </c>
      <c r="D34" s="74" t="s">
        <v>682</v>
      </c>
      <c r="E34" s="74" t="s">
        <v>124</v>
      </c>
      <c r="F34" s="4"/>
      <c r="G34" s="4"/>
      <c r="H34" s="4"/>
      <c r="I34" s="4"/>
      <c r="J34" s="4"/>
      <c r="K34" s="4" t="s">
        <v>726</v>
      </c>
      <c r="L34" s="4">
        <v>500</v>
      </c>
      <c r="M34" s="71">
        <f t="shared" si="10"/>
        <v>5.0000000000000001E-3</v>
      </c>
      <c r="N34" s="4">
        <v>108</v>
      </c>
      <c r="O34" s="71">
        <f t="shared" si="11"/>
        <v>0.54</v>
      </c>
      <c r="P34" s="167" t="s">
        <v>727</v>
      </c>
      <c r="Q34" s="71">
        <f>'NVBDCP Abstract'!K11</f>
        <v>0</v>
      </c>
      <c r="R34" s="96"/>
      <c r="S34" s="70">
        <f>'NVBDCP Abstract'!J11</f>
        <v>0</v>
      </c>
      <c r="T34" s="96"/>
      <c r="U34" s="96"/>
      <c r="V34" s="96"/>
      <c r="W34" s="96"/>
      <c r="X34" s="96"/>
      <c r="Y34" s="96"/>
      <c r="Z34" s="96"/>
      <c r="AA34" s="96"/>
      <c r="AB34" s="96"/>
      <c r="AC34" s="96"/>
      <c r="AD34" s="96"/>
      <c r="AE34" s="96"/>
      <c r="AF34" s="96"/>
      <c r="AG34" s="96"/>
      <c r="AH34" s="96"/>
      <c r="AI34" s="96"/>
      <c r="AJ34" s="96"/>
      <c r="AK34" s="96"/>
      <c r="AL34" s="96"/>
      <c r="AM34" s="96"/>
    </row>
    <row r="35" spans="1:39" ht="38.25">
      <c r="A35" s="168" t="s">
        <v>734</v>
      </c>
      <c r="B35" s="137" t="s">
        <v>736</v>
      </c>
      <c r="C35" s="131" t="s">
        <v>737</v>
      </c>
      <c r="D35" s="132" t="s">
        <v>682</v>
      </c>
      <c r="E35" s="132" t="s">
        <v>126</v>
      </c>
      <c r="F35" s="131">
        <v>33</v>
      </c>
      <c r="G35" s="131">
        <v>59</v>
      </c>
      <c r="H35" s="131">
        <v>132000</v>
      </c>
      <c r="I35" s="131">
        <v>89000</v>
      </c>
      <c r="J35" s="131"/>
      <c r="K35" s="131" t="s">
        <v>739</v>
      </c>
      <c r="L35" s="131">
        <v>8000</v>
      </c>
      <c r="M35" s="136">
        <f t="shared" si="10"/>
        <v>0.08</v>
      </c>
      <c r="N35" s="131">
        <v>33</v>
      </c>
      <c r="O35" s="136">
        <f t="shared" si="11"/>
        <v>2.64</v>
      </c>
      <c r="P35" s="170" t="s">
        <v>743</v>
      </c>
      <c r="Q35" s="136">
        <f>'NLEP Abstract'!K9</f>
        <v>0</v>
      </c>
      <c r="R35" s="139"/>
      <c r="S35" s="137">
        <f>'NLEP Abstract'!J9</f>
        <v>0</v>
      </c>
      <c r="T35" s="139"/>
      <c r="U35" s="139"/>
      <c r="V35" s="139"/>
      <c r="W35" s="139"/>
      <c r="X35" s="139"/>
      <c r="Y35" s="139"/>
      <c r="Z35" s="139"/>
      <c r="AA35" s="139"/>
      <c r="AB35" s="139"/>
      <c r="AC35" s="139"/>
      <c r="AD35" s="139"/>
      <c r="AE35" s="139"/>
      <c r="AF35" s="139"/>
      <c r="AG35" s="139"/>
      <c r="AH35" s="139"/>
      <c r="AI35" s="139"/>
      <c r="AJ35" s="139"/>
      <c r="AK35" s="139"/>
      <c r="AL35" s="139"/>
      <c r="AM35" s="139"/>
    </row>
    <row r="36" spans="1:39" ht="38.25">
      <c r="A36" s="131" t="s">
        <v>749</v>
      </c>
      <c r="B36" s="137" t="s">
        <v>751</v>
      </c>
      <c r="C36" s="131" t="s">
        <v>752</v>
      </c>
      <c r="D36" s="132" t="s">
        <v>682</v>
      </c>
      <c r="E36" s="132" t="s">
        <v>126</v>
      </c>
      <c r="F36" s="131"/>
      <c r="G36" s="131"/>
      <c r="H36" s="131"/>
      <c r="I36" s="131"/>
      <c r="J36" s="131"/>
      <c r="K36" s="131" t="s">
        <v>739</v>
      </c>
      <c r="L36" s="131">
        <v>2000</v>
      </c>
      <c r="M36" s="136">
        <f t="shared" si="10"/>
        <v>0.02</v>
      </c>
      <c r="N36" s="131">
        <v>16</v>
      </c>
      <c r="O36" s="136">
        <f t="shared" si="11"/>
        <v>0.32</v>
      </c>
      <c r="P36" s="137" t="s">
        <v>758</v>
      </c>
      <c r="Q36" s="136">
        <f>'NLEP Abstract'!K10</f>
        <v>0</v>
      </c>
      <c r="R36" s="139"/>
      <c r="S36" s="137">
        <f>'NLEP Abstract'!J10</f>
        <v>0</v>
      </c>
      <c r="T36" s="139"/>
      <c r="U36" s="139"/>
      <c r="V36" s="139"/>
      <c r="W36" s="139"/>
      <c r="X36" s="139"/>
      <c r="Y36" s="139"/>
      <c r="Z36" s="139"/>
      <c r="AA36" s="139"/>
      <c r="AB36" s="139"/>
      <c r="AC36" s="139"/>
      <c r="AD36" s="139"/>
      <c r="AE36" s="139"/>
      <c r="AF36" s="139"/>
      <c r="AG36" s="139"/>
      <c r="AH36" s="139"/>
      <c r="AI36" s="139"/>
      <c r="AJ36" s="139"/>
      <c r="AK36" s="139"/>
      <c r="AL36" s="139"/>
      <c r="AM36" s="139"/>
    </row>
    <row r="37" spans="1:39" ht="38.25">
      <c r="A37" s="131" t="s">
        <v>765</v>
      </c>
      <c r="B37" s="137" t="s">
        <v>766</v>
      </c>
      <c r="C37" s="137" t="s">
        <v>768</v>
      </c>
      <c r="D37" s="132" t="s">
        <v>682</v>
      </c>
      <c r="E37" s="132" t="s">
        <v>126</v>
      </c>
      <c r="F37" s="131">
        <v>2</v>
      </c>
      <c r="G37" s="131">
        <v>2</v>
      </c>
      <c r="H37" s="131">
        <v>26000</v>
      </c>
      <c r="I37" s="173">
        <v>23000</v>
      </c>
      <c r="J37" s="131"/>
      <c r="K37" s="131" t="s">
        <v>772</v>
      </c>
      <c r="L37" s="131">
        <v>13000</v>
      </c>
      <c r="M37" s="136">
        <f t="shared" si="10"/>
        <v>0.13</v>
      </c>
      <c r="N37" s="131">
        <v>2</v>
      </c>
      <c r="O37" s="136">
        <f t="shared" si="11"/>
        <v>0.26</v>
      </c>
      <c r="P37" s="137" t="s">
        <v>775</v>
      </c>
      <c r="Q37" s="136">
        <f>'NLEP Abstract'!K11</f>
        <v>0</v>
      </c>
      <c r="R37" s="139"/>
      <c r="S37" s="137">
        <f>'NLEP Abstract'!J11</f>
        <v>0</v>
      </c>
      <c r="T37" s="139"/>
      <c r="U37" s="139"/>
      <c r="V37" s="139"/>
      <c r="W37" s="139"/>
      <c r="X37" s="139"/>
      <c r="Y37" s="139"/>
      <c r="Z37" s="139"/>
      <c r="AA37" s="139"/>
      <c r="AB37" s="139"/>
      <c r="AC37" s="139"/>
      <c r="AD37" s="139"/>
      <c r="AE37" s="139"/>
      <c r="AF37" s="139"/>
      <c r="AG37" s="139"/>
      <c r="AH37" s="139"/>
      <c r="AI37" s="139"/>
      <c r="AJ37" s="139"/>
      <c r="AK37" s="139"/>
      <c r="AL37" s="139"/>
      <c r="AM37" s="139"/>
    </row>
    <row r="38" spans="1:39" ht="38.25">
      <c r="A38" s="4" t="s">
        <v>782</v>
      </c>
      <c r="B38" s="70"/>
      <c r="C38" s="70" t="s">
        <v>783</v>
      </c>
      <c r="D38" s="74" t="s">
        <v>682</v>
      </c>
      <c r="E38" s="74" t="s">
        <v>128</v>
      </c>
      <c r="F38" s="4">
        <v>0</v>
      </c>
      <c r="G38" s="4">
        <v>0</v>
      </c>
      <c r="H38" s="4">
        <v>0</v>
      </c>
      <c r="I38" s="4">
        <v>0</v>
      </c>
      <c r="J38" s="4">
        <v>0</v>
      </c>
      <c r="K38" s="4" t="s">
        <v>784</v>
      </c>
      <c r="L38" s="4">
        <v>1196000</v>
      </c>
      <c r="M38" s="71">
        <f t="shared" si="10"/>
        <v>11.96</v>
      </c>
      <c r="N38" s="4">
        <v>1</v>
      </c>
      <c r="O38" s="71">
        <f t="shared" si="11"/>
        <v>11.96</v>
      </c>
      <c r="P38" s="70" t="s">
        <v>787</v>
      </c>
      <c r="Q38" s="71">
        <f>'RNTCP Abstract'!K9</f>
        <v>0</v>
      </c>
      <c r="R38" s="96"/>
      <c r="S38" s="70">
        <f>'RNTCP Abstract'!J9</f>
        <v>0</v>
      </c>
      <c r="T38" s="96"/>
      <c r="U38" s="96"/>
      <c r="V38" s="96"/>
      <c r="W38" s="96"/>
      <c r="X38" s="96"/>
      <c r="Y38" s="96"/>
      <c r="Z38" s="96"/>
      <c r="AA38" s="96"/>
      <c r="AB38" s="96"/>
      <c r="AC38" s="96"/>
      <c r="AD38" s="96"/>
      <c r="AE38" s="96"/>
      <c r="AF38" s="96"/>
      <c r="AG38" s="96"/>
      <c r="AH38" s="96"/>
      <c r="AI38" s="96"/>
      <c r="AJ38" s="96"/>
      <c r="AK38" s="96"/>
      <c r="AL38" s="96"/>
      <c r="AM38" s="96"/>
    </row>
    <row r="39" spans="1:39" ht="11.25" customHeight="1">
      <c r="A39" s="4" t="s">
        <v>792</v>
      </c>
      <c r="B39" s="4"/>
      <c r="C39" s="4" t="s">
        <v>297</v>
      </c>
      <c r="D39" s="74" t="s">
        <v>682</v>
      </c>
      <c r="E39" s="74"/>
      <c r="F39" s="4"/>
      <c r="G39" s="4"/>
      <c r="H39" s="4"/>
      <c r="I39" s="4"/>
      <c r="J39" s="4"/>
      <c r="K39" s="4"/>
      <c r="L39" s="4"/>
      <c r="M39" s="71">
        <f t="shared" si="10"/>
        <v>0</v>
      </c>
      <c r="N39" s="4"/>
      <c r="O39" s="71">
        <f t="shared" si="11"/>
        <v>0</v>
      </c>
      <c r="P39" s="70"/>
      <c r="Q39" s="142"/>
      <c r="R39" s="96"/>
      <c r="S39" s="137" t="s">
        <v>795</v>
      </c>
      <c r="T39" s="96"/>
      <c r="U39" s="96"/>
      <c r="V39" s="96"/>
      <c r="W39" s="96"/>
      <c r="X39" s="96"/>
      <c r="Y39" s="96"/>
      <c r="Z39" s="96"/>
      <c r="AA39" s="96"/>
      <c r="AB39" s="96"/>
      <c r="AC39" s="96"/>
      <c r="AD39" s="96"/>
      <c r="AE39" s="96"/>
      <c r="AF39" s="96"/>
      <c r="AG39" s="96"/>
      <c r="AH39" s="96"/>
      <c r="AI39" s="96"/>
      <c r="AJ39" s="96"/>
      <c r="AK39" s="96"/>
      <c r="AL39" s="96"/>
      <c r="AM39" s="96"/>
    </row>
    <row r="40" spans="1:39" ht="15.75" customHeight="1">
      <c r="A40" s="78" t="s">
        <v>797</v>
      </c>
      <c r="B40" s="116"/>
      <c r="C40" s="117" t="s">
        <v>799</v>
      </c>
      <c r="D40" s="118"/>
      <c r="E40" s="119"/>
      <c r="F40" s="117"/>
      <c r="G40" s="117"/>
      <c r="H40" s="117"/>
      <c r="I40" s="117"/>
      <c r="J40" s="117"/>
      <c r="K40" s="78"/>
      <c r="L40" s="116"/>
      <c r="M40" s="79"/>
      <c r="N40" s="117"/>
      <c r="O40" s="79">
        <f>SUM(O41:O44)+O48</f>
        <v>856.00709000000006</v>
      </c>
      <c r="P40" s="78"/>
      <c r="Q40" s="79">
        <f>SUM(Q41:Q44)+Q48</f>
        <v>0</v>
      </c>
      <c r="R40" s="96"/>
      <c r="S40" s="78"/>
      <c r="T40" s="96"/>
      <c r="U40" s="96"/>
      <c r="V40" s="96"/>
      <c r="W40" s="96"/>
      <c r="X40" s="96"/>
      <c r="Y40" s="96"/>
      <c r="Z40" s="96"/>
      <c r="AA40" s="96"/>
      <c r="AB40" s="96"/>
      <c r="AC40" s="96"/>
      <c r="AD40" s="96"/>
      <c r="AE40" s="96"/>
      <c r="AF40" s="96"/>
      <c r="AG40" s="96"/>
      <c r="AH40" s="96"/>
      <c r="AI40" s="96"/>
      <c r="AJ40" s="96"/>
      <c r="AK40" s="96"/>
      <c r="AL40" s="96"/>
      <c r="AM40" s="96"/>
    </row>
    <row r="41" spans="1:39" ht="11.25" customHeight="1">
      <c r="A41" s="4" t="s">
        <v>809</v>
      </c>
      <c r="B41" s="70" t="s">
        <v>810</v>
      </c>
      <c r="C41" s="70" t="s">
        <v>812</v>
      </c>
      <c r="D41" s="74" t="s">
        <v>659</v>
      </c>
      <c r="E41" s="74" t="s">
        <v>144</v>
      </c>
      <c r="F41" s="4"/>
      <c r="G41" s="4"/>
      <c r="H41" s="4"/>
      <c r="I41" s="4"/>
      <c r="J41" s="4"/>
      <c r="K41" s="4"/>
      <c r="L41" s="4"/>
      <c r="M41" s="71">
        <f t="shared" ref="M41:M43" si="12">L41/100000</f>
        <v>0</v>
      </c>
      <c r="N41" s="4"/>
      <c r="O41" s="71">
        <f t="shared" ref="O41:O43" si="13">N41*M41</f>
        <v>0</v>
      </c>
      <c r="P41" s="70"/>
      <c r="Q41" s="71">
        <f>'NPCDCS Abstract'!K9</f>
        <v>0</v>
      </c>
      <c r="R41" s="96"/>
      <c r="S41" s="70">
        <f>'NPCDCS Abstract'!J9</f>
        <v>0</v>
      </c>
      <c r="T41" s="96"/>
      <c r="U41" s="96"/>
      <c r="V41" s="96"/>
      <c r="W41" s="96"/>
      <c r="X41" s="96"/>
      <c r="Y41" s="96"/>
      <c r="Z41" s="96"/>
      <c r="AA41" s="96"/>
      <c r="AB41" s="96"/>
      <c r="AC41" s="96"/>
      <c r="AD41" s="96"/>
      <c r="AE41" s="96"/>
      <c r="AF41" s="96"/>
      <c r="AG41" s="96"/>
      <c r="AH41" s="96"/>
      <c r="AI41" s="96"/>
      <c r="AJ41" s="96"/>
      <c r="AK41" s="96"/>
      <c r="AL41" s="96"/>
      <c r="AM41" s="96"/>
    </row>
    <row r="42" spans="1:39" ht="11.25" customHeight="1">
      <c r="A42" s="4" t="s">
        <v>819</v>
      </c>
      <c r="B42" s="70" t="s">
        <v>821</v>
      </c>
      <c r="C42" s="70" t="s">
        <v>822</v>
      </c>
      <c r="D42" s="74" t="s">
        <v>659</v>
      </c>
      <c r="E42" s="74" t="s">
        <v>144</v>
      </c>
      <c r="F42" s="4"/>
      <c r="G42" s="4"/>
      <c r="H42" s="4"/>
      <c r="I42" s="4"/>
      <c r="J42" s="4"/>
      <c r="K42" s="70"/>
      <c r="L42" s="70"/>
      <c r="M42" s="71">
        <f t="shared" si="12"/>
        <v>0</v>
      </c>
      <c r="N42" s="4"/>
      <c r="O42" s="71">
        <f t="shared" si="13"/>
        <v>0</v>
      </c>
      <c r="P42" s="70"/>
      <c r="Q42" s="71">
        <f>'NPCDCS Abstract'!K10</f>
        <v>0</v>
      </c>
      <c r="R42" s="96"/>
      <c r="S42" s="70">
        <f>'NPCDCS Abstract'!J10</f>
        <v>0</v>
      </c>
      <c r="T42" s="96"/>
      <c r="U42" s="96"/>
      <c r="V42" s="96"/>
      <c r="W42" s="96"/>
      <c r="X42" s="96"/>
      <c r="Y42" s="96"/>
      <c r="Z42" s="96"/>
      <c r="AA42" s="96"/>
      <c r="AB42" s="96"/>
      <c r="AC42" s="96"/>
      <c r="AD42" s="96"/>
      <c r="AE42" s="96"/>
      <c r="AF42" s="96"/>
      <c r="AG42" s="96"/>
      <c r="AH42" s="96"/>
      <c r="AI42" s="96"/>
      <c r="AJ42" s="96"/>
      <c r="AK42" s="96"/>
      <c r="AL42" s="96"/>
      <c r="AM42" s="96"/>
    </row>
    <row r="43" spans="1:39" ht="11.25" customHeight="1">
      <c r="A43" s="4" t="s">
        <v>829</v>
      </c>
      <c r="B43" s="4" t="s">
        <v>830</v>
      </c>
      <c r="C43" s="4" t="s">
        <v>831</v>
      </c>
      <c r="D43" s="74" t="s">
        <v>609</v>
      </c>
      <c r="E43" s="74" t="s">
        <v>832</v>
      </c>
      <c r="F43" s="4"/>
      <c r="G43" s="4"/>
      <c r="H43" s="125"/>
      <c r="I43" s="4"/>
      <c r="J43" s="4"/>
      <c r="K43" s="4"/>
      <c r="L43" s="4"/>
      <c r="M43" s="71">
        <f t="shared" si="12"/>
        <v>0</v>
      </c>
      <c r="N43" s="4"/>
      <c r="O43" s="71">
        <f t="shared" si="13"/>
        <v>0</v>
      </c>
      <c r="P43" s="70"/>
      <c r="Q43" s="71">
        <f>'NPPCF Abstract'!K10</f>
        <v>0</v>
      </c>
      <c r="R43" s="96"/>
      <c r="S43" s="70">
        <f>'NPPCF Abstract'!J10</f>
        <v>0</v>
      </c>
      <c r="T43" s="96"/>
      <c r="U43" s="96"/>
      <c r="V43" s="96"/>
      <c r="W43" s="96"/>
      <c r="X43" s="96"/>
      <c r="Y43" s="96"/>
      <c r="Z43" s="96"/>
      <c r="AA43" s="96"/>
      <c r="AB43" s="96"/>
      <c r="AC43" s="96"/>
      <c r="AD43" s="96"/>
      <c r="AE43" s="96"/>
      <c r="AF43" s="96"/>
      <c r="AG43" s="96"/>
      <c r="AH43" s="96"/>
      <c r="AI43" s="96"/>
      <c r="AJ43" s="96"/>
      <c r="AK43" s="96"/>
      <c r="AL43" s="96"/>
      <c r="AM43" s="96"/>
    </row>
    <row r="44" spans="1:39" ht="11.25" customHeight="1">
      <c r="A44" s="144" t="s">
        <v>838</v>
      </c>
      <c r="B44" s="148" t="s">
        <v>839</v>
      </c>
      <c r="C44" s="148" t="s">
        <v>840</v>
      </c>
      <c r="D44" s="146"/>
      <c r="E44" s="146"/>
      <c r="F44" s="144"/>
      <c r="G44" s="146"/>
      <c r="H44" s="175"/>
      <c r="I44" s="175"/>
      <c r="J44" s="144"/>
      <c r="K44" s="144"/>
      <c r="L44" s="176"/>
      <c r="M44" s="147"/>
      <c r="N44" s="144"/>
      <c r="O44" s="147">
        <f>O45+O46+O47</f>
        <v>856.00709000000006</v>
      </c>
      <c r="P44" s="177"/>
      <c r="Q44" s="147">
        <f>Q45+Q46+Q47</f>
        <v>0</v>
      </c>
      <c r="R44" s="96"/>
      <c r="S44" s="179"/>
      <c r="T44" s="96"/>
      <c r="U44" s="96"/>
      <c r="V44" s="96"/>
      <c r="W44" s="96"/>
      <c r="X44" s="96"/>
      <c r="Y44" s="96"/>
      <c r="Z44" s="96"/>
      <c r="AA44" s="96"/>
      <c r="AB44" s="96"/>
      <c r="AC44" s="96"/>
      <c r="AD44" s="96"/>
      <c r="AE44" s="96"/>
      <c r="AF44" s="96"/>
      <c r="AG44" s="96"/>
      <c r="AH44" s="96"/>
      <c r="AI44" s="96"/>
      <c r="AJ44" s="96"/>
      <c r="AK44" s="96"/>
      <c r="AL44" s="96"/>
      <c r="AM44" s="96"/>
    </row>
    <row r="45" spans="1:39" ht="25.5">
      <c r="A45" s="4" t="s">
        <v>857</v>
      </c>
      <c r="B45" s="70"/>
      <c r="C45" s="70" t="s">
        <v>858</v>
      </c>
      <c r="D45" s="74" t="s">
        <v>659</v>
      </c>
      <c r="E45" s="82" t="s">
        <v>859</v>
      </c>
      <c r="F45" s="4">
        <v>0</v>
      </c>
      <c r="G45" s="74">
        <v>0</v>
      </c>
      <c r="H45" s="122">
        <v>25920000</v>
      </c>
      <c r="I45" s="122">
        <v>17212729</v>
      </c>
      <c r="J45" s="4"/>
      <c r="K45" s="4" t="s">
        <v>860</v>
      </c>
      <c r="L45" s="4">
        <v>45736709</v>
      </c>
      <c r="M45" s="71">
        <f t="shared" ref="M45:M48" si="14">L45/100000</f>
        <v>457.36709000000002</v>
      </c>
      <c r="N45" s="4">
        <v>1</v>
      </c>
      <c r="O45" s="71">
        <f t="shared" ref="O45:O48" si="15">N45*M45</f>
        <v>457.36709000000002</v>
      </c>
      <c r="P45" s="126" t="s">
        <v>864</v>
      </c>
      <c r="Q45" s="71">
        <f>'Dialysis Programme Abstract'!K10</f>
        <v>0</v>
      </c>
      <c r="R45" s="96"/>
      <c r="S45" s="70">
        <f>'Dialysis Programme Abstract'!J10</f>
        <v>0</v>
      </c>
      <c r="T45" s="96"/>
      <c r="U45" s="96"/>
      <c r="V45" s="96"/>
      <c r="W45" s="96"/>
      <c r="X45" s="96"/>
      <c r="Y45" s="96"/>
      <c r="Z45" s="96"/>
      <c r="AA45" s="96"/>
      <c r="AB45" s="96"/>
      <c r="AC45" s="96"/>
      <c r="AD45" s="96"/>
      <c r="AE45" s="96"/>
      <c r="AF45" s="96"/>
      <c r="AG45" s="96"/>
      <c r="AH45" s="96"/>
      <c r="AI45" s="96"/>
      <c r="AJ45" s="96"/>
      <c r="AK45" s="96"/>
      <c r="AL45" s="96"/>
      <c r="AM45" s="96"/>
    </row>
    <row r="46" spans="1:39" ht="25.5">
      <c r="A46" s="4" t="s">
        <v>870</v>
      </c>
      <c r="B46" s="70"/>
      <c r="C46" s="70" t="s">
        <v>871</v>
      </c>
      <c r="D46" s="74" t="s">
        <v>659</v>
      </c>
      <c r="E46" s="82" t="s">
        <v>859</v>
      </c>
      <c r="F46" s="4"/>
      <c r="G46" s="74"/>
      <c r="H46" s="122">
        <v>0</v>
      </c>
      <c r="I46" s="122"/>
      <c r="J46" s="4"/>
      <c r="K46" s="4" t="s">
        <v>860</v>
      </c>
      <c r="L46" s="4">
        <v>39864000</v>
      </c>
      <c r="M46" s="71">
        <f t="shared" si="14"/>
        <v>398.64</v>
      </c>
      <c r="N46" s="4">
        <v>1</v>
      </c>
      <c r="O46" s="71">
        <f t="shared" si="15"/>
        <v>398.64</v>
      </c>
      <c r="P46" s="126" t="s">
        <v>874</v>
      </c>
      <c r="Q46" s="71">
        <f>'Dialysis Programme Abstract'!K11</f>
        <v>0</v>
      </c>
      <c r="R46" s="96"/>
      <c r="S46" s="70">
        <f>'Dialysis Programme Abstract'!J11</f>
        <v>0</v>
      </c>
      <c r="T46" s="96"/>
      <c r="U46" s="96"/>
      <c r="V46" s="96"/>
      <c r="W46" s="96"/>
      <c r="X46" s="96"/>
      <c r="Y46" s="96"/>
      <c r="Z46" s="96"/>
      <c r="AA46" s="96"/>
      <c r="AB46" s="96"/>
      <c r="AC46" s="96"/>
      <c r="AD46" s="96"/>
      <c r="AE46" s="96"/>
      <c r="AF46" s="96"/>
      <c r="AG46" s="96"/>
      <c r="AH46" s="96"/>
      <c r="AI46" s="96"/>
      <c r="AJ46" s="96"/>
      <c r="AK46" s="96"/>
      <c r="AL46" s="96"/>
      <c r="AM46" s="96"/>
    </row>
    <row r="47" spans="1:39" ht="11.25" customHeight="1">
      <c r="A47" s="4" t="s">
        <v>878</v>
      </c>
      <c r="B47" s="58"/>
      <c r="C47" s="4" t="s">
        <v>880</v>
      </c>
      <c r="D47" s="74" t="s">
        <v>659</v>
      </c>
      <c r="E47" s="82" t="s">
        <v>859</v>
      </c>
      <c r="F47" s="4"/>
      <c r="G47" s="74"/>
      <c r="H47" s="122"/>
      <c r="I47" s="122"/>
      <c r="J47" s="4"/>
      <c r="K47" s="4"/>
      <c r="L47" s="128"/>
      <c r="M47" s="71">
        <f t="shared" si="14"/>
        <v>0</v>
      </c>
      <c r="N47" s="4"/>
      <c r="O47" s="71">
        <f t="shared" si="15"/>
        <v>0</v>
      </c>
      <c r="P47" s="70"/>
      <c r="Q47" s="71">
        <f>'Dialysis Programme Abstract'!K12</f>
        <v>0</v>
      </c>
      <c r="R47" s="96"/>
      <c r="S47" s="70">
        <f>'Dialysis Programme Abstract'!J12</f>
        <v>0</v>
      </c>
      <c r="T47" s="96"/>
      <c r="U47" s="96"/>
      <c r="V47" s="96"/>
      <c r="W47" s="96"/>
      <c r="X47" s="96"/>
      <c r="Y47" s="96"/>
      <c r="Z47" s="96"/>
      <c r="AA47" s="96"/>
      <c r="AB47" s="96"/>
      <c r="AC47" s="96"/>
      <c r="AD47" s="96"/>
      <c r="AE47" s="96"/>
      <c r="AF47" s="96"/>
      <c r="AG47" s="96"/>
      <c r="AH47" s="96"/>
      <c r="AI47" s="96"/>
      <c r="AJ47" s="96"/>
      <c r="AK47" s="96"/>
      <c r="AL47" s="96"/>
      <c r="AM47" s="96"/>
    </row>
    <row r="48" spans="1:39" ht="11.25" customHeight="1">
      <c r="A48" s="30" t="s">
        <v>887</v>
      </c>
      <c r="B48" s="4"/>
      <c r="C48" s="4" t="s">
        <v>888</v>
      </c>
      <c r="D48" s="74" t="s">
        <v>609</v>
      </c>
      <c r="E48" s="74"/>
      <c r="F48" s="4"/>
      <c r="G48" s="4"/>
      <c r="H48" s="4"/>
      <c r="I48" s="4"/>
      <c r="J48" s="4"/>
      <c r="K48" s="4"/>
      <c r="L48" s="4"/>
      <c r="M48" s="71">
        <f t="shared" si="14"/>
        <v>0</v>
      </c>
      <c r="N48" s="4"/>
      <c r="O48" s="71">
        <f t="shared" si="15"/>
        <v>0</v>
      </c>
      <c r="P48" s="70"/>
      <c r="Q48" s="142"/>
      <c r="R48" s="96"/>
      <c r="S48" s="137"/>
      <c r="T48" s="96"/>
      <c r="U48" s="96"/>
      <c r="V48" s="96"/>
      <c r="W48" s="96"/>
      <c r="X48" s="96"/>
      <c r="Y48" s="96"/>
      <c r="Z48" s="96"/>
      <c r="AA48" s="96"/>
      <c r="AB48" s="96"/>
      <c r="AC48" s="96"/>
      <c r="AD48" s="96"/>
      <c r="AE48" s="96"/>
      <c r="AF48" s="96"/>
      <c r="AG48" s="96"/>
      <c r="AH48" s="96"/>
      <c r="AI48" s="96"/>
      <c r="AJ48" s="96"/>
      <c r="AK48" s="96"/>
      <c r="AL48" s="96"/>
      <c r="AM48" s="96"/>
    </row>
    <row r="49" spans="1:39" ht="11.25" customHeight="1">
      <c r="A49" s="78" t="s">
        <v>895</v>
      </c>
      <c r="B49" s="116"/>
      <c r="C49" s="117" t="s">
        <v>896</v>
      </c>
      <c r="D49" s="118"/>
      <c r="E49" s="119"/>
      <c r="F49" s="117"/>
      <c r="G49" s="117"/>
      <c r="H49" s="117"/>
      <c r="I49" s="117"/>
      <c r="J49" s="117"/>
      <c r="K49" s="78"/>
      <c r="L49" s="116"/>
      <c r="M49" s="79"/>
      <c r="N49" s="117"/>
      <c r="O49" s="79">
        <f>SUM(O50:O57)</f>
        <v>0</v>
      </c>
      <c r="P49" s="78"/>
      <c r="Q49" s="79">
        <f>SUM(Q50:Q57)</f>
        <v>0</v>
      </c>
      <c r="R49" s="96"/>
      <c r="S49" s="78"/>
      <c r="T49" s="96"/>
      <c r="U49" s="96"/>
      <c r="V49" s="96"/>
      <c r="W49" s="96"/>
      <c r="X49" s="96"/>
      <c r="Y49" s="96"/>
      <c r="Z49" s="96"/>
      <c r="AA49" s="96"/>
      <c r="AB49" s="96"/>
      <c r="AC49" s="96"/>
      <c r="AD49" s="96"/>
      <c r="AE49" s="96"/>
      <c r="AF49" s="96"/>
      <c r="AG49" s="96"/>
      <c r="AH49" s="96"/>
      <c r="AI49" s="96"/>
      <c r="AJ49" s="96"/>
      <c r="AK49" s="96"/>
      <c r="AL49" s="96"/>
      <c r="AM49" s="96"/>
    </row>
    <row r="50" spans="1:39" ht="11.25" customHeight="1">
      <c r="A50" s="4" t="s">
        <v>901</v>
      </c>
      <c r="B50" s="4" t="s">
        <v>903</v>
      </c>
      <c r="C50" s="4" t="s">
        <v>906</v>
      </c>
      <c r="D50" s="74" t="s">
        <v>392</v>
      </c>
      <c r="E50" s="74" t="s">
        <v>392</v>
      </c>
      <c r="F50" s="4"/>
      <c r="G50" s="4"/>
      <c r="H50" s="4"/>
      <c r="I50" s="4"/>
      <c r="J50" s="4"/>
      <c r="K50" s="4"/>
      <c r="L50" s="4"/>
      <c r="M50" s="71">
        <f t="shared" ref="M50:M57" si="16">L50/100000</f>
        <v>0</v>
      </c>
      <c r="N50" s="4"/>
      <c r="O50" s="71">
        <f t="shared" ref="O50:O57" si="17">N50*M50</f>
        <v>0</v>
      </c>
      <c r="P50" s="70"/>
      <c r="Q50" s="125">
        <f>'RMNCH+A Abstract'!K565</f>
        <v>0</v>
      </c>
      <c r="R50" s="96"/>
      <c r="S50" s="70">
        <f>'RMNCH+A Abstract'!J565</f>
        <v>0</v>
      </c>
      <c r="T50" s="96"/>
      <c r="U50" s="96"/>
      <c r="V50" s="96"/>
      <c r="W50" s="96"/>
      <c r="X50" s="96"/>
      <c r="Y50" s="96"/>
      <c r="Z50" s="96"/>
      <c r="AA50" s="96"/>
      <c r="AB50" s="96"/>
      <c r="AC50" s="96"/>
      <c r="AD50" s="96"/>
      <c r="AE50" s="96"/>
      <c r="AF50" s="96"/>
      <c r="AG50" s="96"/>
      <c r="AH50" s="96"/>
      <c r="AI50" s="96"/>
      <c r="AJ50" s="96"/>
      <c r="AK50" s="96"/>
      <c r="AL50" s="96"/>
      <c r="AM50" s="96"/>
    </row>
    <row r="51" spans="1:39" ht="11.25" customHeight="1">
      <c r="A51" s="4" t="s">
        <v>917</v>
      </c>
      <c r="B51" s="4" t="s">
        <v>918</v>
      </c>
      <c r="C51" s="4" t="s">
        <v>919</v>
      </c>
      <c r="D51" s="74" t="s">
        <v>392</v>
      </c>
      <c r="E51" s="74" t="s">
        <v>392</v>
      </c>
      <c r="F51" s="4"/>
      <c r="G51" s="4"/>
      <c r="H51" s="4"/>
      <c r="I51" s="4"/>
      <c r="J51" s="4"/>
      <c r="K51" s="4"/>
      <c r="L51" s="4"/>
      <c r="M51" s="71">
        <f t="shared" si="16"/>
        <v>0</v>
      </c>
      <c r="N51" s="4"/>
      <c r="O51" s="71">
        <f t="shared" si="17"/>
        <v>0</v>
      </c>
      <c r="P51" s="70"/>
      <c r="Q51" s="125">
        <f>'RMNCH+A Abstract'!K566</f>
        <v>0</v>
      </c>
      <c r="R51" s="96"/>
      <c r="S51" s="70">
        <f>'RMNCH+A Abstract'!J566</f>
        <v>0</v>
      </c>
      <c r="T51" s="96"/>
      <c r="U51" s="96"/>
      <c r="V51" s="96"/>
      <c r="W51" s="96"/>
      <c r="X51" s="96"/>
      <c r="Y51" s="96"/>
      <c r="Z51" s="96"/>
      <c r="AA51" s="96"/>
      <c r="AB51" s="96"/>
      <c r="AC51" s="96"/>
      <c r="AD51" s="96"/>
      <c r="AE51" s="96"/>
      <c r="AF51" s="96"/>
      <c r="AG51" s="96"/>
      <c r="AH51" s="96"/>
      <c r="AI51" s="96"/>
      <c r="AJ51" s="96"/>
      <c r="AK51" s="96"/>
      <c r="AL51" s="96"/>
      <c r="AM51" s="96"/>
    </row>
    <row r="52" spans="1:39" ht="11.25" customHeight="1">
      <c r="A52" s="4" t="s">
        <v>927</v>
      </c>
      <c r="B52" s="4" t="s">
        <v>928</v>
      </c>
      <c r="C52" s="4" t="s">
        <v>930</v>
      </c>
      <c r="D52" s="74" t="s">
        <v>609</v>
      </c>
      <c r="E52" s="74" t="s">
        <v>510</v>
      </c>
      <c r="F52" s="4"/>
      <c r="G52" s="74"/>
      <c r="H52" s="122"/>
      <c r="I52" s="122"/>
      <c r="J52" s="4"/>
      <c r="K52" s="4"/>
      <c r="L52" s="128"/>
      <c r="M52" s="71">
        <f t="shared" si="16"/>
        <v>0</v>
      </c>
      <c r="N52" s="4"/>
      <c r="O52" s="71">
        <f t="shared" si="17"/>
        <v>0</v>
      </c>
      <c r="P52" s="141"/>
      <c r="Q52" s="71">
        <f>'Blood services &amp; Disorders Abs.'!K11</f>
        <v>0</v>
      </c>
      <c r="R52" s="96"/>
      <c r="S52" s="137">
        <f>'Blood services &amp; Disorders Abs.'!J11</f>
        <v>0</v>
      </c>
      <c r="T52" s="96"/>
      <c r="U52" s="96"/>
      <c r="V52" s="96"/>
      <c r="W52" s="96"/>
      <c r="X52" s="96"/>
      <c r="Y52" s="96"/>
      <c r="Z52" s="96"/>
      <c r="AA52" s="96"/>
      <c r="AB52" s="96"/>
      <c r="AC52" s="96"/>
      <c r="AD52" s="96"/>
      <c r="AE52" s="96"/>
      <c r="AF52" s="96"/>
      <c r="AG52" s="96"/>
      <c r="AH52" s="96"/>
      <c r="AI52" s="96"/>
      <c r="AJ52" s="96"/>
      <c r="AK52" s="96"/>
      <c r="AL52" s="96"/>
      <c r="AM52" s="96"/>
    </row>
    <row r="53" spans="1:39" ht="11.25" customHeight="1">
      <c r="A53" s="4" t="s">
        <v>938</v>
      </c>
      <c r="B53" s="4" t="s">
        <v>939</v>
      </c>
      <c r="C53" s="4" t="s">
        <v>940</v>
      </c>
      <c r="D53" s="74" t="s">
        <v>609</v>
      </c>
      <c r="E53" s="74" t="s">
        <v>609</v>
      </c>
      <c r="F53" s="4"/>
      <c r="G53" s="4"/>
      <c r="H53" s="4"/>
      <c r="I53" s="4"/>
      <c r="J53" s="4"/>
      <c r="K53" s="4"/>
      <c r="L53" s="4"/>
      <c r="M53" s="71">
        <f t="shared" si="16"/>
        <v>0</v>
      </c>
      <c r="N53" s="4"/>
      <c r="O53" s="71">
        <f t="shared" si="17"/>
        <v>0</v>
      </c>
      <c r="P53" s="70"/>
      <c r="Q53" s="142"/>
      <c r="R53" s="96"/>
      <c r="S53" s="137"/>
      <c r="T53" s="96"/>
      <c r="U53" s="96"/>
      <c r="V53" s="96"/>
      <c r="W53" s="96"/>
      <c r="X53" s="96"/>
      <c r="Y53" s="96"/>
      <c r="Z53" s="96"/>
      <c r="AA53" s="96"/>
      <c r="AB53" s="96"/>
      <c r="AC53" s="96"/>
      <c r="AD53" s="96"/>
      <c r="AE53" s="96"/>
      <c r="AF53" s="96"/>
      <c r="AG53" s="96"/>
      <c r="AH53" s="96"/>
      <c r="AI53" s="96"/>
      <c r="AJ53" s="96"/>
      <c r="AK53" s="96"/>
      <c r="AL53" s="96"/>
      <c r="AM53" s="96"/>
    </row>
    <row r="54" spans="1:39" ht="70.5" customHeight="1">
      <c r="A54" s="4" t="s">
        <v>945</v>
      </c>
      <c r="B54" s="4" t="s">
        <v>949</v>
      </c>
      <c r="C54" s="4" t="s">
        <v>950</v>
      </c>
      <c r="D54" s="74" t="s">
        <v>609</v>
      </c>
      <c r="E54" s="74" t="s">
        <v>952</v>
      </c>
      <c r="F54" s="4"/>
      <c r="G54" s="74"/>
      <c r="H54" s="122"/>
      <c r="I54" s="122"/>
      <c r="J54" s="30"/>
      <c r="K54" s="4"/>
      <c r="L54" s="128"/>
      <c r="M54" s="71">
        <f t="shared" si="16"/>
        <v>0</v>
      </c>
      <c r="N54" s="4"/>
      <c r="O54" s="71">
        <f t="shared" si="17"/>
        <v>0</v>
      </c>
      <c r="P54" s="141"/>
      <c r="Q54" s="71">
        <f>'H&amp;WC Abstract'!K9</f>
        <v>0</v>
      </c>
      <c r="R54" s="96"/>
      <c r="S54" s="70">
        <f>'H&amp;WC Abstract'!J9</f>
        <v>0</v>
      </c>
      <c r="T54" s="96"/>
      <c r="U54" s="96"/>
      <c r="V54" s="96"/>
      <c r="W54" s="96"/>
      <c r="X54" s="96"/>
      <c r="Y54" s="96"/>
      <c r="Z54" s="96"/>
      <c r="AA54" s="96"/>
      <c r="AB54" s="96"/>
      <c r="AC54" s="96"/>
      <c r="AD54" s="96"/>
      <c r="AE54" s="96"/>
      <c r="AF54" s="96"/>
      <c r="AG54" s="96"/>
      <c r="AH54" s="96"/>
      <c r="AI54" s="96"/>
      <c r="AJ54" s="96"/>
      <c r="AK54" s="96"/>
      <c r="AL54" s="96"/>
      <c r="AM54" s="96"/>
    </row>
    <row r="55" spans="1:39" ht="11.25" customHeight="1">
      <c r="A55" s="131" t="s">
        <v>957</v>
      </c>
      <c r="B55" s="131"/>
      <c r="C55" s="131" t="s">
        <v>958</v>
      </c>
      <c r="D55" s="132" t="s">
        <v>392</v>
      </c>
      <c r="E55" s="132" t="s">
        <v>392</v>
      </c>
      <c r="F55" s="4"/>
      <c r="G55" s="4"/>
      <c r="H55" s="4"/>
      <c r="I55" s="4"/>
      <c r="J55" s="4"/>
      <c r="K55" s="4"/>
      <c r="L55" s="4"/>
      <c r="M55" s="71">
        <f t="shared" si="16"/>
        <v>0</v>
      </c>
      <c r="N55" s="4"/>
      <c r="O55" s="71">
        <f t="shared" si="17"/>
        <v>0</v>
      </c>
      <c r="P55" s="70"/>
      <c r="Q55" s="125">
        <f>'RMNCH+A Abstract'!K567</f>
        <v>0</v>
      </c>
      <c r="R55" s="96"/>
      <c r="S55" s="70">
        <f>'RMNCH+A Abstract'!J567</f>
        <v>0</v>
      </c>
      <c r="T55" s="96"/>
      <c r="U55" s="96"/>
      <c r="V55" s="96"/>
      <c r="W55" s="96"/>
      <c r="X55" s="96"/>
      <c r="Y55" s="96"/>
      <c r="Z55" s="96"/>
      <c r="AA55" s="96"/>
      <c r="AB55" s="96"/>
      <c r="AC55" s="96"/>
      <c r="AD55" s="96"/>
      <c r="AE55" s="96"/>
      <c r="AF55" s="96"/>
      <c r="AG55" s="96"/>
      <c r="AH55" s="96"/>
      <c r="AI55" s="96"/>
      <c r="AJ55" s="96"/>
      <c r="AK55" s="96"/>
      <c r="AL55" s="96"/>
      <c r="AM55" s="96"/>
    </row>
    <row r="56" spans="1:39" ht="11.25" customHeight="1">
      <c r="A56" s="131" t="s">
        <v>965</v>
      </c>
      <c r="B56" s="4"/>
      <c r="C56" s="131" t="s">
        <v>966</v>
      </c>
      <c r="D56" s="74" t="s">
        <v>609</v>
      </c>
      <c r="E56" s="74" t="s">
        <v>510</v>
      </c>
      <c r="F56" s="4"/>
      <c r="G56" s="4"/>
      <c r="H56" s="4"/>
      <c r="I56" s="4"/>
      <c r="J56" s="4"/>
      <c r="K56" s="4"/>
      <c r="L56" s="4"/>
      <c r="M56" s="71">
        <f t="shared" si="16"/>
        <v>0</v>
      </c>
      <c r="N56" s="4"/>
      <c r="O56" s="71">
        <f t="shared" si="17"/>
        <v>0</v>
      </c>
      <c r="P56" s="70"/>
      <c r="Q56" s="125">
        <f>'Blood services &amp; Disorders Abs.'!K12</f>
        <v>0</v>
      </c>
      <c r="R56" s="96"/>
      <c r="S56" s="70">
        <f>'Blood services &amp; Disorders Abs.'!J12</f>
        <v>0</v>
      </c>
      <c r="T56" s="96"/>
      <c r="U56" s="96"/>
      <c r="V56" s="96"/>
      <c r="W56" s="96"/>
      <c r="X56" s="96"/>
      <c r="Y56" s="96"/>
      <c r="Z56" s="96"/>
      <c r="AA56" s="96"/>
      <c r="AB56" s="96"/>
      <c r="AC56" s="96"/>
      <c r="AD56" s="96"/>
      <c r="AE56" s="96"/>
      <c r="AF56" s="96"/>
      <c r="AG56" s="96"/>
      <c r="AH56" s="96"/>
      <c r="AI56" s="96"/>
      <c r="AJ56" s="96"/>
      <c r="AK56" s="96"/>
      <c r="AL56" s="96"/>
      <c r="AM56" s="96"/>
    </row>
    <row r="57" spans="1:39" ht="11.25" customHeight="1">
      <c r="A57" s="131" t="s">
        <v>974</v>
      </c>
      <c r="B57" s="4"/>
      <c r="C57" s="4" t="s">
        <v>297</v>
      </c>
      <c r="D57" s="74" t="s">
        <v>609</v>
      </c>
      <c r="E57" s="74"/>
      <c r="F57" s="4"/>
      <c r="G57" s="4"/>
      <c r="H57" s="4"/>
      <c r="I57" s="4"/>
      <c r="J57" s="4"/>
      <c r="K57" s="4"/>
      <c r="L57" s="4"/>
      <c r="M57" s="71">
        <f t="shared" si="16"/>
        <v>0</v>
      </c>
      <c r="N57" s="4"/>
      <c r="O57" s="71">
        <f t="shared" si="17"/>
        <v>0</v>
      </c>
      <c r="P57" s="70"/>
      <c r="Q57" s="142"/>
      <c r="R57" s="96"/>
      <c r="S57" s="137"/>
      <c r="T57" s="96"/>
      <c r="U57" s="96"/>
      <c r="V57" s="96"/>
      <c r="W57" s="96"/>
      <c r="X57" s="96"/>
      <c r="Y57" s="96"/>
      <c r="Z57" s="96"/>
      <c r="AA57" s="96"/>
      <c r="AB57" s="96"/>
      <c r="AC57" s="96"/>
      <c r="AD57" s="96"/>
      <c r="AE57" s="96"/>
      <c r="AF57" s="96"/>
      <c r="AG57" s="96"/>
      <c r="AH57" s="96"/>
      <c r="AI57" s="96"/>
      <c r="AJ57" s="96"/>
      <c r="AK57" s="96"/>
      <c r="AL57" s="96"/>
      <c r="AM57" s="96"/>
    </row>
    <row r="58" spans="1:39" ht="11.25" customHeight="1">
      <c r="A58" s="67">
        <v>1.2</v>
      </c>
      <c r="B58" s="110"/>
      <c r="C58" s="67" t="s">
        <v>983</v>
      </c>
      <c r="D58" s="23"/>
      <c r="E58" s="111"/>
      <c r="F58" s="112"/>
      <c r="G58" s="112"/>
      <c r="H58" s="112"/>
      <c r="I58" s="112"/>
      <c r="J58" s="112"/>
      <c r="K58" s="113"/>
      <c r="L58" s="113"/>
      <c r="M58" s="114"/>
      <c r="N58" s="115"/>
      <c r="O58" s="68">
        <f>O59+O65+O76</f>
        <v>96.974999999999994</v>
      </c>
      <c r="P58" s="110"/>
      <c r="Q58" s="68">
        <f>Q59+Q65+Q76</f>
        <v>0</v>
      </c>
      <c r="R58" s="96"/>
      <c r="S58" s="110"/>
      <c r="T58" s="96"/>
      <c r="U58" s="96"/>
      <c r="V58" s="96"/>
      <c r="W58" s="96"/>
      <c r="X58" s="96"/>
      <c r="Y58" s="96"/>
      <c r="Z58" s="96"/>
      <c r="AA58" s="96"/>
      <c r="AB58" s="96"/>
      <c r="AC58" s="96"/>
      <c r="AD58" s="96"/>
      <c r="AE58" s="96"/>
      <c r="AF58" s="96"/>
      <c r="AG58" s="96"/>
      <c r="AH58" s="96"/>
      <c r="AI58" s="96"/>
      <c r="AJ58" s="96"/>
      <c r="AK58" s="96"/>
      <c r="AL58" s="96"/>
      <c r="AM58" s="96"/>
    </row>
    <row r="59" spans="1:39" ht="11.25" customHeight="1">
      <c r="A59" s="78" t="s">
        <v>990</v>
      </c>
      <c r="B59" s="116"/>
      <c r="C59" s="117" t="s">
        <v>991</v>
      </c>
      <c r="D59" s="118"/>
      <c r="E59" s="119"/>
      <c r="F59" s="117"/>
      <c r="G59" s="117"/>
      <c r="H59" s="117"/>
      <c r="I59" s="117"/>
      <c r="J59" s="117"/>
      <c r="K59" s="78"/>
      <c r="L59" s="116"/>
      <c r="M59" s="79"/>
      <c r="N59" s="117"/>
      <c r="O59" s="79">
        <f>O60+O61</f>
        <v>3.8</v>
      </c>
      <c r="P59" s="78"/>
      <c r="Q59" s="79">
        <f>Q60+Q61</f>
        <v>0</v>
      </c>
      <c r="R59" s="96"/>
      <c r="S59" s="78"/>
      <c r="T59" s="96"/>
      <c r="U59" s="96"/>
      <c r="V59" s="96"/>
      <c r="W59" s="96"/>
      <c r="X59" s="96"/>
      <c r="Y59" s="96"/>
      <c r="Z59" s="96"/>
      <c r="AA59" s="96"/>
      <c r="AB59" s="96"/>
      <c r="AC59" s="96"/>
      <c r="AD59" s="96"/>
      <c r="AE59" s="96"/>
      <c r="AF59" s="96"/>
      <c r="AG59" s="96"/>
      <c r="AH59" s="96"/>
      <c r="AI59" s="96"/>
      <c r="AJ59" s="96"/>
      <c r="AK59" s="96"/>
      <c r="AL59" s="96"/>
      <c r="AM59" s="96"/>
    </row>
    <row r="60" spans="1:39" ht="11.25" customHeight="1">
      <c r="A60" s="4" t="s">
        <v>999</v>
      </c>
      <c r="B60" s="4" t="s">
        <v>1001</v>
      </c>
      <c r="C60" s="4" t="s">
        <v>1003</v>
      </c>
      <c r="D60" s="74" t="s">
        <v>392</v>
      </c>
      <c r="E60" s="74" t="s">
        <v>476</v>
      </c>
      <c r="F60" s="4"/>
      <c r="G60" s="74"/>
      <c r="H60" s="122"/>
      <c r="I60" s="122"/>
      <c r="J60" s="74"/>
      <c r="K60" s="74"/>
      <c r="L60" s="150"/>
      <c r="M60" s="71">
        <f>L60/100000</f>
        <v>0</v>
      </c>
      <c r="N60" s="4"/>
      <c r="O60" s="71">
        <f>N60*M60</f>
        <v>0</v>
      </c>
      <c r="P60" s="184"/>
      <c r="Q60" s="71">
        <f>'RMNCH+A Abstract'!K139</f>
        <v>0</v>
      </c>
      <c r="R60" s="96"/>
      <c r="S60" s="70">
        <f>'RMNCH+A Abstract'!J139</f>
        <v>0</v>
      </c>
      <c r="T60" s="96"/>
      <c r="U60" s="96"/>
      <c r="V60" s="96"/>
      <c r="W60" s="96"/>
      <c r="X60" s="96"/>
      <c r="Y60" s="96"/>
      <c r="Z60" s="96"/>
      <c r="AA60" s="96"/>
      <c r="AB60" s="96"/>
      <c r="AC60" s="96"/>
      <c r="AD60" s="96"/>
      <c r="AE60" s="96"/>
      <c r="AF60" s="96"/>
      <c r="AG60" s="96"/>
      <c r="AH60" s="96"/>
      <c r="AI60" s="96"/>
      <c r="AJ60" s="96"/>
      <c r="AK60" s="96"/>
      <c r="AL60" s="96"/>
      <c r="AM60" s="96"/>
    </row>
    <row r="61" spans="1:39" ht="11.25" customHeight="1">
      <c r="A61" s="144" t="s">
        <v>1009</v>
      </c>
      <c r="B61" s="144" t="s">
        <v>1011</v>
      </c>
      <c r="C61" s="144" t="s">
        <v>1013</v>
      </c>
      <c r="D61" s="146"/>
      <c r="E61" s="146"/>
      <c r="F61" s="144"/>
      <c r="G61" s="144"/>
      <c r="H61" s="144"/>
      <c r="I61" s="144"/>
      <c r="J61" s="144"/>
      <c r="K61" s="144"/>
      <c r="L61" s="144"/>
      <c r="M61" s="147"/>
      <c r="N61" s="144"/>
      <c r="O61" s="147">
        <f>SUM(O62:O64)</f>
        <v>3.8</v>
      </c>
      <c r="P61" s="148"/>
      <c r="Q61" s="147">
        <f>SUM(Q62:Q64)</f>
        <v>0</v>
      </c>
      <c r="R61" s="96"/>
      <c r="S61" s="148"/>
      <c r="T61" s="96"/>
      <c r="U61" s="96"/>
      <c r="V61" s="96"/>
      <c r="W61" s="96"/>
      <c r="X61" s="96"/>
      <c r="Y61" s="96"/>
      <c r="Z61" s="96"/>
      <c r="AA61" s="96"/>
      <c r="AB61" s="96"/>
      <c r="AC61" s="96"/>
      <c r="AD61" s="96"/>
      <c r="AE61" s="96"/>
      <c r="AF61" s="96"/>
      <c r="AG61" s="96"/>
      <c r="AH61" s="96"/>
      <c r="AI61" s="96"/>
      <c r="AJ61" s="96"/>
      <c r="AK61" s="96"/>
      <c r="AL61" s="96"/>
      <c r="AM61" s="96"/>
    </row>
    <row r="62" spans="1:39" ht="25.5">
      <c r="A62" s="4" t="s">
        <v>1018</v>
      </c>
      <c r="B62" s="4" t="s">
        <v>1019</v>
      </c>
      <c r="C62" s="4" t="s">
        <v>1021</v>
      </c>
      <c r="D62" s="74" t="s">
        <v>392</v>
      </c>
      <c r="E62" s="74" t="s">
        <v>476</v>
      </c>
      <c r="F62" s="4"/>
      <c r="G62" s="186"/>
      <c r="H62" s="122">
        <v>700000</v>
      </c>
      <c r="I62" s="122">
        <v>165900</v>
      </c>
      <c r="J62" s="74"/>
      <c r="K62" s="74" t="s">
        <v>1025</v>
      </c>
      <c r="L62" s="74">
        <v>700</v>
      </c>
      <c r="M62" s="71">
        <f t="shared" ref="M62:M64" si="18">L62/100000</f>
        <v>7.0000000000000001E-3</v>
      </c>
      <c r="N62" s="74">
        <v>500</v>
      </c>
      <c r="O62" s="71">
        <f t="shared" ref="O62:O64" si="19">N62*M62</f>
        <v>3.5</v>
      </c>
      <c r="P62" s="130" t="s">
        <v>814</v>
      </c>
      <c r="Q62" s="71">
        <f>'RMNCH+A Abstract'!K141</f>
        <v>0</v>
      </c>
      <c r="R62" s="96"/>
      <c r="S62" s="70">
        <f>'RMNCH+A Abstract'!J141</f>
        <v>0</v>
      </c>
      <c r="T62" s="96"/>
      <c r="U62" s="96"/>
      <c r="V62" s="96"/>
      <c r="W62" s="96"/>
      <c r="X62" s="96"/>
      <c r="Y62" s="96"/>
      <c r="Z62" s="96"/>
      <c r="AA62" s="96"/>
      <c r="AB62" s="96"/>
      <c r="AC62" s="96"/>
      <c r="AD62" s="96"/>
      <c r="AE62" s="96"/>
      <c r="AF62" s="96"/>
      <c r="AG62" s="96"/>
      <c r="AH62" s="96"/>
      <c r="AI62" s="96"/>
      <c r="AJ62" s="96"/>
      <c r="AK62" s="96"/>
      <c r="AL62" s="96"/>
      <c r="AM62" s="96"/>
    </row>
    <row r="63" spans="1:39" ht="25.5">
      <c r="A63" s="4" t="s">
        <v>1032</v>
      </c>
      <c r="B63" s="4" t="s">
        <v>1033</v>
      </c>
      <c r="C63" s="4" t="s">
        <v>1034</v>
      </c>
      <c r="D63" s="74" t="s">
        <v>392</v>
      </c>
      <c r="E63" s="74" t="s">
        <v>476</v>
      </c>
      <c r="F63" s="4"/>
      <c r="G63" s="186"/>
      <c r="H63" s="122">
        <v>90000</v>
      </c>
      <c r="I63" s="122">
        <v>600</v>
      </c>
      <c r="J63" s="74"/>
      <c r="K63" s="74" t="s">
        <v>1025</v>
      </c>
      <c r="L63" s="74">
        <v>600</v>
      </c>
      <c r="M63" s="71">
        <f t="shared" si="18"/>
        <v>6.0000000000000001E-3</v>
      </c>
      <c r="N63" s="74">
        <v>50</v>
      </c>
      <c r="O63" s="71">
        <f t="shared" si="19"/>
        <v>0.3</v>
      </c>
      <c r="P63" s="130" t="s">
        <v>814</v>
      </c>
      <c r="Q63" s="71">
        <f>'RMNCH+A Abstract'!K142</f>
        <v>0</v>
      </c>
      <c r="R63" s="96"/>
      <c r="S63" s="70">
        <f>'RMNCH+A Abstract'!J142</f>
        <v>0</v>
      </c>
      <c r="T63" s="96"/>
      <c r="U63" s="96"/>
      <c r="V63" s="96"/>
      <c r="W63" s="96"/>
      <c r="X63" s="96"/>
      <c r="Y63" s="96"/>
      <c r="Z63" s="96"/>
      <c r="AA63" s="96"/>
      <c r="AB63" s="96"/>
      <c r="AC63" s="96"/>
      <c r="AD63" s="96"/>
      <c r="AE63" s="96"/>
      <c r="AF63" s="96"/>
      <c r="AG63" s="96"/>
      <c r="AH63" s="96"/>
      <c r="AI63" s="96"/>
      <c r="AJ63" s="96"/>
      <c r="AK63" s="96"/>
      <c r="AL63" s="96"/>
      <c r="AM63" s="96"/>
    </row>
    <row r="64" spans="1:39" ht="12.75">
      <c r="A64" s="4" t="s">
        <v>1041</v>
      </c>
      <c r="B64" s="4" t="s">
        <v>1043</v>
      </c>
      <c r="C64" s="4" t="s">
        <v>1044</v>
      </c>
      <c r="D64" s="74" t="s">
        <v>392</v>
      </c>
      <c r="E64" s="74" t="s">
        <v>476</v>
      </c>
      <c r="F64" s="4"/>
      <c r="G64" s="74"/>
      <c r="H64" s="122"/>
      <c r="I64" s="122"/>
      <c r="J64" s="74"/>
      <c r="K64" s="74"/>
      <c r="L64" s="74"/>
      <c r="M64" s="71">
        <f t="shared" si="18"/>
        <v>0</v>
      </c>
      <c r="N64" s="74"/>
      <c r="O64" s="71">
        <f t="shared" si="19"/>
        <v>0</v>
      </c>
      <c r="P64" s="166"/>
      <c r="Q64" s="71">
        <f>'RMNCH+A Abstract'!K143</f>
        <v>0</v>
      </c>
      <c r="R64" s="96"/>
      <c r="S64" s="70">
        <f>'RMNCH+A Abstract'!J143</f>
        <v>0</v>
      </c>
      <c r="T64" s="96"/>
      <c r="U64" s="96"/>
      <c r="V64" s="96"/>
      <c r="W64" s="96"/>
      <c r="X64" s="96"/>
      <c r="Y64" s="96"/>
      <c r="Z64" s="96"/>
      <c r="AA64" s="96"/>
      <c r="AB64" s="96"/>
      <c r="AC64" s="96"/>
      <c r="AD64" s="96"/>
      <c r="AE64" s="96"/>
      <c r="AF64" s="96"/>
      <c r="AG64" s="96"/>
      <c r="AH64" s="96"/>
      <c r="AI64" s="96"/>
      <c r="AJ64" s="96"/>
      <c r="AK64" s="96"/>
      <c r="AL64" s="96"/>
      <c r="AM64" s="96"/>
    </row>
    <row r="65" spans="1:39" ht="11.25" customHeight="1">
      <c r="A65" s="78" t="s">
        <v>1051</v>
      </c>
      <c r="B65" s="116"/>
      <c r="C65" s="117" t="s">
        <v>1052</v>
      </c>
      <c r="D65" s="118"/>
      <c r="E65" s="119"/>
      <c r="F65" s="117"/>
      <c r="G65" s="117"/>
      <c r="H65" s="117"/>
      <c r="I65" s="117"/>
      <c r="J65" s="117"/>
      <c r="K65" s="78"/>
      <c r="L65" s="116"/>
      <c r="M65" s="79"/>
      <c r="N65" s="117"/>
      <c r="O65" s="79">
        <f>O66+O69+O74+O75</f>
        <v>18.174999999999997</v>
      </c>
      <c r="P65" s="78"/>
      <c r="Q65" s="79">
        <f>Q66+Q69+Q74+Q75</f>
        <v>0</v>
      </c>
      <c r="R65" s="96"/>
      <c r="S65" s="78"/>
      <c r="T65" s="96"/>
      <c r="U65" s="96"/>
      <c r="V65" s="96"/>
      <c r="W65" s="96"/>
      <c r="X65" s="96"/>
      <c r="Y65" s="96"/>
      <c r="Z65" s="96"/>
      <c r="AA65" s="96"/>
      <c r="AB65" s="96"/>
      <c r="AC65" s="96"/>
      <c r="AD65" s="96"/>
      <c r="AE65" s="96"/>
      <c r="AF65" s="96"/>
      <c r="AG65" s="96"/>
      <c r="AH65" s="96"/>
      <c r="AI65" s="96"/>
      <c r="AJ65" s="96"/>
      <c r="AK65" s="96"/>
      <c r="AL65" s="96"/>
      <c r="AM65" s="96"/>
    </row>
    <row r="66" spans="1:39" ht="11.25" customHeight="1">
      <c r="A66" s="30" t="s">
        <v>1063</v>
      </c>
      <c r="B66" s="30" t="s">
        <v>576</v>
      </c>
      <c r="C66" s="30" t="s">
        <v>577</v>
      </c>
      <c r="D66" s="82"/>
      <c r="E66" s="82"/>
      <c r="F66" s="30"/>
      <c r="G66" s="30"/>
      <c r="H66" s="30"/>
      <c r="I66" s="30"/>
      <c r="J66" s="30"/>
      <c r="K66" s="30"/>
      <c r="L66" s="30"/>
      <c r="M66" s="81"/>
      <c r="N66" s="30"/>
      <c r="O66" s="81">
        <f>SUM(O67:O68)</f>
        <v>13.225</v>
      </c>
      <c r="P66" s="80"/>
      <c r="Q66" s="81">
        <f>SUM(Q67:Q68)</f>
        <v>0</v>
      </c>
      <c r="R66" s="96"/>
      <c r="S66" s="80"/>
      <c r="T66" s="96"/>
      <c r="U66" s="96"/>
      <c r="V66" s="96"/>
      <c r="W66" s="96"/>
      <c r="X66" s="96"/>
      <c r="Y66" s="96"/>
      <c r="Z66" s="96"/>
      <c r="AA66" s="96"/>
      <c r="AB66" s="96"/>
      <c r="AC66" s="96"/>
      <c r="AD66" s="96"/>
      <c r="AE66" s="96"/>
      <c r="AF66" s="96"/>
      <c r="AG66" s="96"/>
      <c r="AH66" s="96"/>
      <c r="AI66" s="96"/>
      <c r="AJ66" s="96"/>
      <c r="AK66" s="96"/>
      <c r="AL66" s="96"/>
      <c r="AM66" s="96"/>
    </row>
    <row r="67" spans="1:39" ht="140.25">
      <c r="A67" s="4" t="s">
        <v>1069</v>
      </c>
      <c r="B67" s="4" t="s">
        <v>1070</v>
      </c>
      <c r="C67" s="4" t="s">
        <v>1071</v>
      </c>
      <c r="D67" s="74" t="s">
        <v>392</v>
      </c>
      <c r="E67" s="74" t="s">
        <v>588</v>
      </c>
      <c r="F67" s="82"/>
      <c r="G67" s="149"/>
      <c r="H67" s="122">
        <v>1400000</v>
      </c>
      <c r="I67" s="122">
        <v>272480</v>
      </c>
      <c r="J67" s="189"/>
      <c r="K67" s="74" t="s">
        <v>1075</v>
      </c>
      <c r="L67" s="4">
        <v>650</v>
      </c>
      <c r="M67" s="71">
        <f t="shared" ref="M67:M68" si="20">L67/100000</f>
        <v>6.4999999999999997E-3</v>
      </c>
      <c r="N67" s="4">
        <v>2000</v>
      </c>
      <c r="O67" s="71">
        <f t="shared" ref="O67:O68" si="21">N67*M67</f>
        <v>13</v>
      </c>
      <c r="P67" s="70" t="s">
        <v>1079</v>
      </c>
      <c r="Q67" s="71">
        <f>'RMNCH+A Abstract'!K269</f>
        <v>0</v>
      </c>
      <c r="R67" s="96"/>
      <c r="S67" s="70">
        <f>'RMNCH+A Abstract'!J269</f>
        <v>0</v>
      </c>
      <c r="T67" s="96"/>
      <c r="U67" s="96"/>
      <c r="V67" s="96"/>
      <c r="W67" s="96"/>
      <c r="X67" s="96"/>
      <c r="Y67" s="96"/>
      <c r="Z67" s="96"/>
      <c r="AA67" s="96"/>
      <c r="AB67" s="96"/>
      <c r="AC67" s="96"/>
      <c r="AD67" s="96"/>
      <c r="AE67" s="96"/>
      <c r="AF67" s="96"/>
      <c r="AG67" s="96"/>
      <c r="AH67" s="96"/>
      <c r="AI67" s="96"/>
      <c r="AJ67" s="96"/>
      <c r="AK67" s="96"/>
      <c r="AL67" s="96"/>
      <c r="AM67" s="96"/>
    </row>
    <row r="68" spans="1:39" ht="87" customHeight="1">
      <c r="A68" s="4" t="s">
        <v>1080</v>
      </c>
      <c r="B68" s="4" t="s">
        <v>1081</v>
      </c>
      <c r="C68" s="4" t="s">
        <v>1082</v>
      </c>
      <c r="D68" s="74" t="s">
        <v>392</v>
      </c>
      <c r="E68" s="74" t="s">
        <v>588</v>
      </c>
      <c r="F68" s="82"/>
      <c r="G68" s="149"/>
      <c r="H68" s="122">
        <v>23000</v>
      </c>
      <c r="I68" s="122">
        <v>3995</v>
      </c>
      <c r="J68" s="82"/>
      <c r="K68" s="74" t="s">
        <v>1075</v>
      </c>
      <c r="L68" s="74">
        <v>1500</v>
      </c>
      <c r="M68" s="71">
        <f t="shared" si="20"/>
        <v>1.4999999999999999E-2</v>
      </c>
      <c r="N68" s="4">
        <v>15</v>
      </c>
      <c r="O68" s="71">
        <f t="shared" si="21"/>
        <v>0.22499999999999998</v>
      </c>
      <c r="P68" s="70" t="s">
        <v>1086</v>
      </c>
      <c r="Q68" s="71">
        <f>'RMNCH+A Abstract'!K270</f>
        <v>0</v>
      </c>
      <c r="R68" s="96"/>
      <c r="S68" s="70">
        <f>'RMNCH+A Abstract'!J270</f>
        <v>0</v>
      </c>
      <c r="T68" s="96"/>
      <c r="U68" s="96"/>
      <c r="V68" s="96"/>
      <c r="W68" s="96"/>
      <c r="X68" s="96"/>
      <c r="Y68" s="96"/>
      <c r="Z68" s="96"/>
      <c r="AA68" s="96"/>
      <c r="AB68" s="96"/>
      <c r="AC68" s="96"/>
      <c r="AD68" s="96"/>
      <c r="AE68" s="96"/>
      <c r="AF68" s="96"/>
      <c r="AG68" s="96"/>
      <c r="AH68" s="96"/>
      <c r="AI68" s="96"/>
      <c r="AJ68" s="96"/>
      <c r="AK68" s="96"/>
      <c r="AL68" s="96"/>
      <c r="AM68" s="96"/>
    </row>
    <row r="69" spans="1:39" ht="11.25" customHeight="1">
      <c r="A69" s="144" t="s">
        <v>1090</v>
      </c>
      <c r="B69" s="144" t="s">
        <v>604</v>
      </c>
      <c r="C69" s="144" t="s">
        <v>606</v>
      </c>
      <c r="D69" s="146"/>
      <c r="E69" s="146"/>
      <c r="F69" s="144"/>
      <c r="G69" s="144"/>
      <c r="H69" s="144"/>
      <c r="I69" s="144"/>
      <c r="J69" s="144"/>
      <c r="K69" s="144"/>
      <c r="L69" s="144"/>
      <c r="M69" s="147"/>
      <c r="N69" s="144"/>
      <c r="O69" s="147">
        <f>SUM(O70:O73)</f>
        <v>0.44999999999999996</v>
      </c>
      <c r="P69" s="148"/>
      <c r="Q69" s="147">
        <f>SUM(Q70:Q73)</f>
        <v>0</v>
      </c>
      <c r="R69" s="96"/>
      <c r="S69" s="148"/>
      <c r="T69" s="96"/>
      <c r="U69" s="96"/>
      <c r="V69" s="96"/>
      <c r="W69" s="96"/>
      <c r="X69" s="96"/>
      <c r="Y69" s="96"/>
      <c r="Z69" s="96"/>
      <c r="AA69" s="96"/>
      <c r="AB69" s="96"/>
      <c r="AC69" s="96"/>
      <c r="AD69" s="96"/>
      <c r="AE69" s="96"/>
      <c r="AF69" s="96"/>
      <c r="AG69" s="96"/>
      <c r="AH69" s="96"/>
      <c r="AI69" s="96"/>
      <c r="AJ69" s="96"/>
      <c r="AK69" s="96"/>
      <c r="AL69" s="96"/>
      <c r="AM69" s="96"/>
    </row>
    <row r="70" spans="1:39" ht="58.5" customHeight="1">
      <c r="A70" s="4" t="s">
        <v>1092</v>
      </c>
      <c r="B70" s="4" t="s">
        <v>1093</v>
      </c>
      <c r="C70" s="4" t="s">
        <v>1094</v>
      </c>
      <c r="D70" s="74" t="s">
        <v>392</v>
      </c>
      <c r="E70" s="74" t="s">
        <v>588</v>
      </c>
      <c r="F70" s="74"/>
      <c r="G70" s="74"/>
      <c r="H70" s="122"/>
      <c r="I70" s="122"/>
      <c r="J70" s="189"/>
      <c r="K70" s="74"/>
      <c r="L70" s="74"/>
      <c r="M70" s="71">
        <f t="shared" ref="M70:M75" si="22">L70/100000</f>
        <v>0</v>
      </c>
      <c r="N70" s="4"/>
      <c r="O70" s="71">
        <f t="shared" ref="O70:O75" si="23">N70*M70</f>
        <v>0</v>
      </c>
      <c r="P70" s="70"/>
      <c r="Q70" s="71">
        <f>'RMNCH+A Abstract'!K272</f>
        <v>0</v>
      </c>
      <c r="R70" s="96"/>
      <c r="S70" s="70">
        <f>'RMNCH+A Abstract'!J272</f>
        <v>0</v>
      </c>
      <c r="T70" s="96"/>
      <c r="U70" s="96"/>
      <c r="V70" s="96"/>
      <c r="W70" s="96"/>
      <c r="X70" s="96"/>
      <c r="Y70" s="96"/>
      <c r="Z70" s="96"/>
      <c r="AA70" s="96"/>
      <c r="AB70" s="96"/>
      <c r="AC70" s="96"/>
      <c r="AD70" s="96"/>
      <c r="AE70" s="96"/>
      <c r="AF70" s="96"/>
      <c r="AG70" s="96"/>
      <c r="AH70" s="96"/>
      <c r="AI70" s="96"/>
      <c r="AJ70" s="96"/>
      <c r="AK70" s="96"/>
      <c r="AL70" s="96"/>
      <c r="AM70" s="96"/>
    </row>
    <row r="71" spans="1:39" ht="36" customHeight="1">
      <c r="A71" s="4" t="s">
        <v>1098</v>
      </c>
      <c r="B71" s="4" t="s">
        <v>1099</v>
      </c>
      <c r="C71" s="4" t="s">
        <v>1100</v>
      </c>
      <c r="D71" s="74" t="s">
        <v>392</v>
      </c>
      <c r="E71" s="74" t="s">
        <v>588</v>
      </c>
      <c r="F71" s="74"/>
      <c r="G71" s="74"/>
      <c r="H71" s="122">
        <v>30000</v>
      </c>
      <c r="I71" s="122">
        <v>3300</v>
      </c>
      <c r="J71" s="74"/>
      <c r="K71" s="74" t="s">
        <v>1025</v>
      </c>
      <c r="L71" s="74">
        <v>300</v>
      </c>
      <c r="M71" s="71">
        <f t="shared" si="22"/>
        <v>3.0000000000000001E-3</v>
      </c>
      <c r="N71" s="4">
        <v>100</v>
      </c>
      <c r="O71" s="71">
        <f t="shared" si="23"/>
        <v>0.3</v>
      </c>
      <c r="P71" s="70" t="s">
        <v>1102</v>
      </c>
      <c r="Q71" s="71">
        <f>'RMNCH+A Abstract'!K273</f>
        <v>0</v>
      </c>
      <c r="R71" s="96"/>
      <c r="S71" s="70">
        <f>'RMNCH+A Abstract'!J273</f>
        <v>0</v>
      </c>
      <c r="T71" s="96"/>
      <c r="U71" s="96"/>
      <c r="V71" s="96"/>
      <c r="W71" s="96"/>
      <c r="X71" s="96"/>
      <c r="Y71" s="96"/>
      <c r="Z71" s="96"/>
      <c r="AA71" s="96"/>
      <c r="AB71" s="96"/>
      <c r="AC71" s="96"/>
      <c r="AD71" s="96"/>
      <c r="AE71" s="96"/>
      <c r="AF71" s="96"/>
      <c r="AG71" s="96"/>
      <c r="AH71" s="96"/>
      <c r="AI71" s="96"/>
      <c r="AJ71" s="96"/>
      <c r="AK71" s="96"/>
      <c r="AL71" s="96"/>
      <c r="AM71" s="96"/>
    </row>
    <row r="72" spans="1:39" ht="33" customHeight="1">
      <c r="A72" s="4" t="s">
        <v>1105</v>
      </c>
      <c r="B72" s="4" t="s">
        <v>1106</v>
      </c>
      <c r="C72" s="4" t="s">
        <v>1107</v>
      </c>
      <c r="D72" s="74" t="s">
        <v>392</v>
      </c>
      <c r="E72" s="74" t="s">
        <v>588</v>
      </c>
      <c r="F72" s="74"/>
      <c r="G72" s="74"/>
      <c r="H72" s="122">
        <v>15000</v>
      </c>
      <c r="I72" s="122">
        <v>0</v>
      </c>
      <c r="J72" s="74"/>
      <c r="K72" s="74" t="s">
        <v>1025</v>
      </c>
      <c r="L72" s="74">
        <v>300</v>
      </c>
      <c r="M72" s="71">
        <f t="shared" si="22"/>
        <v>3.0000000000000001E-3</v>
      </c>
      <c r="N72" s="4">
        <v>50</v>
      </c>
      <c r="O72" s="71">
        <f t="shared" si="23"/>
        <v>0.15</v>
      </c>
      <c r="P72" s="70" t="s">
        <v>1109</v>
      </c>
      <c r="Q72" s="71">
        <f>'RMNCH+A Abstract'!K274</f>
        <v>0</v>
      </c>
      <c r="R72" s="96"/>
      <c r="S72" s="70">
        <f>'RMNCH+A Abstract'!J274</f>
        <v>0</v>
      </c>
      <c r="T72" s="96"/>
      <c r="U72" s="96"/>
      <c r="V72" s="96"/>
      <c r="W72" s="96"/>
      <c r="X72" s="96"/>
      <c r="Y72" s="96"/>
      <c r="Z72" s="96"/>
      <c r="AA72" s="96"/>
      <c r="AB72" s="96"/>
      <c r="AC72" s="96"/>
      <c r="AD72" s="96"/>
      <c r="AE72" s="96"/>
      <c r="AF72" s="96"/>
      <c r="AG72" s="96"/>
      <c r="AH72" s="96"/>
      <c r="AI72" s="96"/>
      <c r="AJ72" s="96"/>
      <c r="AK72" s="96"/>
      <c r="AL72" s="96"/>
      <c r="AM72" s="96"/>
    </row>
    <row r="73" spans="1:39" ht="33.75" customHeight="1">
      <c r="A73" s="4" t="s">
        <v>1111</v>
      </c>
      <c r="B73" s="4" t="s">
        <v>1113</v>
      </c>
      <c r="C73" s="4" t="s">
        <v>1115</v>
      </c>
      <c r="D73" s="74" t="s">
        <v>392</v>
      </c>
      <c r="E73" s="74" t="s">
        <v>588</v>
      </c>
      <c r="F73" s="74"/>
      <c r="G73" s="74"/>
      <c r="H73" s="122"/>
      <c r="I73" s="122"/>
      <c r="J73" s="74"/>
      <c r="K73" s="74"/>
      <c r="L73" s="74"/>
      <c r="M73" s="71">
        <f t="shared" si="22"/>
        <v>0</v>
      </c>
      <c r="N73" s="4"/>
      <c r="O73" s="71">
        <f t="shared" si="23"/>
        <v>0</v>
      </c>
      <c r="P73" s="70"/>
      <c r="Q73" s="71">
        <f>'RMNCH+A Abstract'!K275</f>
        <v>0</v>
      </c>
      <c r="R73" s="96"/>
      <c r="S73" s="70">
        <f>'RMNCH+A Abstract'!J275</f>
        <v>0</v>
      </c>
      <c r="T73" s="96"/>
      <c r="U73" s="96"/>
      <c r="V73" s="96"/>
      <c r="W73" s="96"/>
      <c r="X73" s="96"/>
      <c r="Y73" s="96"/>
      <c r="Z73" s="96"/>
      <c r="AA73" s="96"/>
      <c r="AB73" s="96"/>
      <c r="AC73" s="96"/>
      <c r="AD73" s="96"/>
      <c r="AE73" s="96"/>
      <c r="AF73" s="96"/>
      <c r="AG73" s="96"/>
      <c r="AH73" s="96"/>
      <c r="AI73" s="96"/>
      <c r="AJ73" s="96"/>
      <c r="AK73" s="96"/>
      <c r="AL73" s="96"/>
      <c r="AM73" s="96"/>
    </row>
    <row r="74" spans="1:39" ht="15.75" customHeight="1">
      <c r="A74" s="30" t="s">
        <v>1118</v>
      </c>
      <c r="B74" s="30" t="s">
        <v>1119</v>
      </c>
      <c r="C74" s="30" t="s">
        <v>1120</v>
      </c>
      <c r="D74" s="82" t="s">
        <v>392</v>
      </c>
      <c r="E74" s="82" t="s">
        <v>588</v>
      </c>
      <c r="F74" s="82"/>
      <c r="G74" s="74"/>
      <c r="H74" s="122">
        <v>300000</v>
      </c>
      <c r="I74" s="122">
        <v>210000</v>
      </c>
      <c r="J74" s="82"/>
      <c r="K74" s="74" t="s">
        <v>1025</v>
      </c>
      <c r="L74" s="74">
        <v>30000</v>
      </c>
      <c r="M74" s="81">
        <f t="shared" si="22"/>
        <v>0.3</v>
      </c>
      <c r="N74" s="30">
        <v>15</v>
      </c>
      <c r="O74" s="81">
        <f t="shared" si="23"/>
        <v>4.5</v>
      </c>
      <c r="P74" s="70" t="s">
        <v>1121</v>
      </c>
      <c r="Q74" s="81">
        <f>'RMNCH+A Abstract'!K276</f>
        <v>0</v>
      </c>
      <c r="R74" s="96"/>
      <c r="S74" s="80">
        <f>'RMNCH+A Abstract'!J276</f>
        <v>0</v>
      </c>
      <c r="T74" s="96"/>
      <c r="U74" s="143"/>
      <c r="V74" s="143"/>
      <c r="W74" s="143"/>
      <c r="X74" s="143"/>
      <c r="Y74" s="143"/>
      <c r="Z74" s="143"/>
      <c r="AA74" s="143"/>
      <c r="AB74" s="143"/>
      <c r="AC74" s="143"/>
      <c r="AD74" s="143"/>
      <c r="AE74" s="143"/>
      <c r="AF74" s="143"/>
      <c r="AG74" s="143"/>
      <c r="AH74" s="143"/>
      <c r="AI74" s="143"/>
      <c r="AJ74" s="143"/>
      <c r="AK74" s="143"/>
      <c r="AL74" s="143"/>
      <c r="AM74" s="143"/>
    </row>
    <row r="75" spans="1:39" ht="15.75" customHeight="1">
      <c r="A75" s="30" t="s">
        <v>1125</v>
      </c>
      <c r="B75" s="30"/>
      <c r="C75" s="30" t="s">
        <v>1126</v>
      </c>
      <c r="D75" s="82" t="s">
        <v>392</v>
      </c>
      <c r="E75" s="82" t="s">
        <v>588</v>
      </c>
      <c r="F75" s="82"/>
      <c r="G75" s="74"/>
      <c r="H75" s="192"/>
      <c r="I75" s="192"/>
      <c r="J75" s="82"/>
      <c r="K75" s="74"/>
      <c r="L75" s="30"/>
      <c r="M75" s="81">
        <f t="shared" si="22"/>
        <v>0</v>
      </c>
      <c r="N75" s="30"/>
      <c r="O75" s="81">
        <f t="shared" si="23"/>
        <v>0</v>
      </c>
      <c r="P75" s="70"/>
      <c r="Q75" s="81">
        <f>'RMNCH+A Abstract'!K277</f>
        <v>0</v>
      </c>
      <c r="R75" s="143"/>
      <c r="S75" s="80">
        <f>'RMNCH+A Abstract'!J277</f>
        <v>0</v>
      </c>
      <c r="T75" s="143"/>
      <c r="U75" s="143"/>
      <c r="V75" s="143"/>
      <c r="W75" s="143"/>
      <c r="X75" s="143"/>
      <c r="Y75" s="143"/>
      <c r="Z75" s="143"/>
      <c r="AA75" s="143"/>
      <c r="AB75" s="143"/>
      <c r="AC75" s="143"/>
      <c r="AD75" s="143"/>
      <c r="AE75" s="143"/>
      <c r="AF75" s="143"/>
      <c r="AG75" s="143"/>
      <c r="AH75" s="143"/>
      <c r="AI75" s="143"/>
      <c r="AJ75" s="143"/>
      <c r="AK75" s="143"/>
      <c r="AL75" s="143"/>
      <c r="AM75" s="143"/>
    </row>
    <row r="76" spans="1:39" ht="11.25" customHeight="1">
      <c r="A76" s="78" t="s">
        <v>1132</v>
      </c>
      <c r="B76" s="116"/>
      <c r="C76" s="117" t="s">
        <v>1133</v>
      </c>
      <c r="D76" s="118"/>
      <c r="E76" s="119"/>
      <c r="F76" s="117"/>
      <c r="G76" s="117"/>
      <c r="H76" s="117"/>
      <c r="I76" s="117"/>
      <c r="J76" s="117"/>
      <c r="K76" s="78"/>
      <c r="L76" s="116"/>
      <c r="M76" s="79"/>
      <c r="N76" s="117"/>
      <c r="O76" s="79">
        <f>SUM(O77:O80)</f>
        <v>75</v>
      </c>
      <c r="P76" s="78"/>
      <c r="Q76" s="79">
        <f>SUM(Q77:Q80)</f>
        <v>0</v>
      </c>
      <c r="R76" s="143"/>
      <c r="S76" s="78"/>
      <c r="T76" s="143"/>
      <c r="U76" s="96"/>
      <c r="V76" s="96"/>
      <c r="W76" s="96"/>
      <c r="X76" s="96"/>
      <c r="Y76" s="96"/>
      <c r="Z76" s="96"/>
      <c r="AA76" s="96"/>
      <c r="AB76" s="96"/>
      <c r="AC76" s="96"/>
      <c r="AD76" s="96"/>
      <c r="AE76" s="96"/>
      <c r="AF76" s="96"/>
      <c r="AG76" s="96"/>
      <c r="AH76" s="96"/>
      <c r="AI76" s="96"/>
      <c r="AJ76" s="96"/>
      <c r="AK76" s="96"/>
      <c r="AL76" s="96"/>
      <c r="AM76" s="96"/>
    </row>
    <row r="77" spans="1:39" ht="11.25" customHeight="1">
      <c r="A77" s="4" t="s">
        <v>1136</v>
      </c>
      <c r="B77" s="70" t="s">
        <v>1137</v>
      </c>
      <c r="C77" s="70" t="s">
        <v>1138</v>
      </c>
      <c r="D77" s="74" t="s">
        <v>682</v>
      </c>
      <c r="E77" s="74" t="s">
        <v>126</v>
      </c>
      <c r="F77" s="4"/>
      <c r="G77" s="4"/>
      <c r="H77" s="4"/>
      <c r="I77" s="4"/>
      <c r="J77" s="4"/>
      <c r="K77" s="4"/>
      <c r="L77" s="4"/>
      <c r="M77" s="71">
        <f t="shared" ref="M77:M80" si="24">L77/100000</f>
        <v>0</v>
      </c>
      <c r="N77" s="4"/>
      <c r="O77" s="71">
        <f t="shared" ref="O77:O80" si="25">N77*M77</f>
        <v>0</v>
      </c>
      <c r="P77" s="70"/>
      <c r="Q77" s="71">
        <f>'NLEP Abstract'!K14</f>
        <v>0</v>
      </c>
      <c r="R77" s="96"/>
      <c r="S77" s="70">
        <f>'NLEP Abstract'!J14</f>
        <v>0</v>
      </c>
      <c r="T77" s="96"/>
      <c r="U77" s="96"/>
      <c r="V77" s="96"/>
      <c r="W77" s="96"/>
      <c r="X77" s="96"/>
      <c r="Y77" s="96"/>
      <c r="Z77" s="96"/>
      <c r="AA77" s="96"/>
      <c r="AB77" s="96"/>
      <c r="AC77" s="96"/>
      <c r="AD77" s="96"/>
      <c r="AE77" s="96"/>
      <c r="AF77" s="96"/>
      <c r="AG77" s="96"/>
      <c r="AH77" s="96"/>
      <c r="AI77" s="96"/>
      <c r="AJ77" s="96"/>
      <c r="AK77" s="96"/>
      <c r="AL77" s="96"/>
      <c r="AM77" s="96"/>
    </row>
    <row r="78" spans="1:39" ht="15.75" customHeight="1">
      <c r="A78" s="131" t="s">
        <v>1144</v>
      </c>
      <c r="B78" s="137" t="s">
        <v>1145</v>
      </c>
      <c r="C78" s="137" t="s">
        <v>1146</v>
      </c>
      <c r="D78" s="132" t="s">
        <v>682</v>
      </c>
      <c r="E78" s="132" t="s">
        <v>128</v>
      </c>
      <c r="F78" s="131">
        <v>2100</v>
      </c>
      <c r="G78" s="131">
        <v>200</v>
      </c>
      <c r="H78" s="131">
        <v>7400000</v>
      </c>
      <c r="I78" s="131">
        <v>1372000</v>
      </c>
      <c r="J78" s="131">
        <v>0</v>
      </c>
      <c r="K78" s="131" t="s">
        <v>1147</v>
      </c>
      <c r="L78" s="131">
        <v>3000</v>
      </c>
      <c r="M78" s="136">
        <f t="shared" si="24"/>
        <v>0.03</v>
      </c>
      <c r="N78" s="131">
        <v>2500</v>
      </c>
      <c r="O78" s="136">
        <f t="shared" si="25"/>
        <v>75</v>
      </c>
      <c r="P78" s="137" t="s">
        <v>1150</v>
      </c>
      <c r="Q78" s="136">
        <f>'RNTCP Abstract'!K12</f>
        <v>0</v>
      </c>
      <c r="R78" s="139"/>
      <c r="S78" s="137">
        <f>'RNTCP Abstract'!J12</f>
        <v>0</v>
      </c>
      <c r="T78" s="139"/>
      <c r="U78" s="139"/>
      <c r="V78" s="139"/>
      <c r="W78" s="139"/>
      <c r="X78" s="139"/>
      <c r="Y78" s="139"/>
      <c r="Z78" s="139"/>
      <c r="AA78" s="139"/>
      <c r="AB78" s="139"/>
      <c r="AC78" s="139"/>
      <c r="AD78" s="139"/>
      <c r="AE78" s="139"/>
      <c r="AF78" s="139"/>
      <c r="AG78" s="139"/>
      <c r="AH78" s="139"/>
      <c r="AI78" s="139"/>
      <c r="AJ78" s="139"/>
      <c r="AK78" s="139"/>
      <c r="AL78" s="139"/>
      <c r="AM78" s="139"/>
    </row>
    <row r="79" spans="1:39" ht="11.25" customHeight="1">
      <c r="A79" s="4" t="s">
        <v>1151</v>
      </c>
      <c r="B79" s="70"/>
      <c r="C79" s="70" t="s">
        <v>1153</v>
      </c>
      <c r="D79" s="74" t="s">
        <v>682</v>
      </c>
      <c r="E79" s="74" t="s">
        <v>124</v>
      </c>
      <c r="F79" s="4"/>
      <c r="G79" s="4"/>
      <c r="H79" s="4"/>
      <c r="I79" s="4"/>
      <c r="J79" s="4"/>
      <c r="K79" s="4"/>
      <c r="L79" s="4"/>
      <c r="M79" s="71">
        <f t="shared" si="24"/>
        <v>0</v>
      </c>
      <c r="N79" s="4"/>
      <c r="O79" s="71">
        <f t="shared" si="25"/>
        <v>0</v>
      </c>
      <c r="P79" s="70"/>
      <c r="Q79" s="71">
        <f>'NVBDCP Abstract'!K14</f>
        <v>0</v>
      </c>
      <c r="R79" s="96"/>
      <c r="S79" s="193">
        <f>'NVBDCP Abstract'!J14</f>
        <v>0</v>
      </c>
      <c r="T79" s="96"/>
      <c r="U79" s="96"/>
      <c r="V79" s="96"/>
      <c r="W79" s="96"/>
      <c r="X79" s="96"/>
      <c r="Y79" s="96"/>
      <c r="Z79" s="96"/>
      <c r="AA79" s="96"/>
      <c r="AB79" s="96"/>
      <c r="AC79" s="96"/>
      <c r="AD79" s="96"/>
      <c r="AE79" s="96"/>
      <c r="AF79" s="96"/>
      <c r="AG79" s="96"/>
      <c r="AH79" s="96"/>
      <c r="AI79" s="96"/>
      <c r="AJ79" s="96"/>
      <c r="AK79" s="96"/>
      <c r="AL79" s="96"/>
      <c r="AM79" s="96"/>
    </row>
    <row r="80" spans="1:39" ht="11.25" customHeight="1">
      <c r="A80" s="4" t="s">
        <v>1157</v>
      </c>
      <c r="B80" s="4"/>
      <c r="C80" s="4" t="s">
        <v>297</v>
      </c>
      <c r="D80" s="74" t="s">
        <v>609</v>
      </c>
      <c r="E80" s="74"/>
      <c r="F80" s="4"/>
      <c r="G80" s="4"/>
      <c r="H80" s="4"/>
      <c r="I80" s="4"/>
      <c r="J80" s="4"/>
      <c r="K80" s="4"/>
      <c r="L80" s="4"/>
      <c r="M80" s="71">
        <f t="shared" si="24"/>
        <v>0</v>
      </c>
      <c r="N80" s="4"/>
      <c r="O80" s="71">
        <f t="shared" si="25"/>
        <v>0</v>
      </c>
      <c r="P80" s="70"/>
      <c r="Q80" s="142"/>
      <c r="R80" s="96"/>
      <c r="S80" s="137"/>
      <c r="T80" s="96"/>
      <c r="U80" s="96"/>
      <c r="V80" s="96"/>
      <c r="W80" s="96"/>
      <c r="X80" s="96"/>
      <c r="Y80" s="96"/>
      <c r="Z80" s="96"/>
      <c r="AA80" s="96"/>
      <c r="AB80" s="96"/>
      <c r="AC80" s="96"/>
      <c r="AD80" s="96"/>
      <c r="AE80" s="96"/>
      <c r="AF80" s="96"/>
      <c r="AG80" s="96"/>
      <c r="AH80" s="96"/>
      <c r="AI80" s="96"/>
      <c r="AJ80" s="96"/>
      <c r="AK80" s="96"/>
      <c r="AL80" s="96"/>
      <c r="AM80" s="96"/>
    </row>
    <row r="81" spans="1:39" ht="11.25" customHeight="1">
      <c r="A81" s="67">
        <v>1.3</v>
      </c>
      <c r="B81" s="110"/>
      <c r="C81" s="67" t="s">
        <v>179</v>
      </c>
      <c r="D81" s="23"/>
      <c r="E81" s="111"/>
      <c r="F81" s="112"/>
      <c r="G81" s="112"/>
      <c r="H81" s="112"/>
      <c r="I81" s="112"/>
      <c r="J81" s="112"/>
      <c r="K81" s="113"/>
      <c r="L81" s="113"/>
      <c r="M81" s="114"/>
      <c r="N81" s="115"/>
      <c r="O81" s="68">
        <f>O82+O107</f>
        <v>39.53</v>
      </c>
      <c r="P81" s="110"/>
      <c r="Q81" s="68">
        <f>Q82+Q107</f>
        <v>0</v>
      </c>
      <c r="R81" s="96"/>
      <c r="S81" s="110"/>
      <c r="T81" s="96"/>
      <c r="U81" s="96"/>
      <c r="V81" s="96"/>
      <c r="W81" s="96"/>
      <c r="X81" s="96"/>
      <c r="Y81" s="96"/>
      <c r="Z81" s="96"/>
      <c r="AA81" s="96"/>
      <c r="AB81" s="96"/>
      <c r="AC81" s="96"/>
      <c r="AD81" s="96"/>
      <c r="AE81" s="96"/>
      <c r="AF81" s="96"/>
      <c r="AG81" s="96"/>
      <c r="AH81" s="96"/>
      <c r="AI81" s="96"/>
      <c r="AJ81" s="96"/>
      <c r="AK81" s="96"/>
      <c r="AL81" s="96"/>
      <c r="AM81" s="96"/>
    </row>
    <row r="82" spans="1:39" ht="11.25" customHeight="1">
      <c r="A82" s="78" t="s">
        <v>1164</v>
      </c>
      <c r="B82" s="116"/>
      <c r="C82" s="117" t="s">
        <v>1165</v>
      </c>
      <c r="D82" s="118"/>
      <c r="E82" s="119"/>
      <c r="F82" s="117"/>
      <c r="G82" s="117"/>
      <c r="H82" s="117"/>
      <c r="I82" s="117"/>
      <c r="J82" s="117"/>
      <c r="K82" s="78"/>
      <c r="L82" s="116"/>
      <c r="M82" s="79"/>
      <c r="N82" s="117"/>
      <c r="O82" s="79">
        <f>SUM(O83:O98)+O99+O102+O106+O105</f>
        <v>25.43</v>
      </c>
      <c r="P82" s="78"/>
      <c r="Q82" s="79">
        <f>SUM(Q83:Q98)+Q99+Q102+Q106+Q105</f>
        <v>0</v>
      </c>
      <c r="R82" s="96"/>
      <c r="S82" s="78"/>
      <c r="T82" s="96"/>
      <c r="U82" s="96"/>
      <c r="V82" s="96"/>
      <c r="W82" s="96"/>
      <c r="X82" s="96"/>
      <c r="Y82" s="96"/>
      <c r="Z82" s="96"/>
      <c r="AA82" s="96"/>
      <c r="AB82" s="96"/>
      <c r="AC82" s="96"/>
      <c r="AD82" s="96"/>
      <c r="AE82" s="96"/>
      <c r="AF82" s="96"/>
      <c r="AG82" s="96"/>
      <c r="AH82" s="96"/>
      <c r="AI82" s="96"/>
      <c r="AJ82" s="96"/>
      <c r="AK82" s="96"/>
      <c r="AL82" s="96"/>
      <c r="AM82" s="96"/>
    </row>
    <row r="83" spans="1:39" ht="25.5">
      <c r="A83" s="4" t="s">
        <v>1168</v>
      </c>
      <c r="B83" s="4" t="s">
        <v>1169</v>
      </c>
      <c r="C83" s="4" t="s">
        <v>1170</v>
      </c>
      <c r="D83" s="74" t="s">
        <v>392</v>
      </c>
      <c r="E83" s="74" t="s">
        <v>1171</v>
      </c>
      <c r="F83" s="74"/>
      <c r="G83" s="74"/>
      <c r="H83" s="74">
        <v>900000</v>
      </c>
      <c r="I83" s="74">
        <v>398589</v>
      </c>
      <c r="J83" s="4"/>
      <c r="K83" s="4" t="s">
        <v>1172</v>
      </c>
      <c r="L83" s="4">
        <v>300000</v>
      </c>
      <c r="M83" s="71">
        <f t="shared" ref="M83:M98" si="26">L83/100000</f>
        <v>3</v>
      </c>
      <c r="N83" s="4">
        <v>3</v>
      </c>
      <c r="O83" s="71">
        <f t="shared" ref="O83:O98" si="27">N83*M83</f>
        <v>9</v>
      </c>
      <c r="P83" s="70" t="s">
        <v>1174</v>
      </c>
      <c r="Q83" s="71">
        <f>'RMNCH+A Abstract'!K152</f>
        <v>0</v>
      </c>
      <c r="R83" s="96"/>
      <c r="S83" s="70">
        <f>'RMNCH+A Abstract'!J152</f>
        <v>0</v>
      </c>
      <c r="T83" s="96"/>
      <c r="U83" s="96"/>
      <c r="V83" s="96"/>
      <c r="W83" s="96"/>
      <c r="X83" s="96"/>
      <c r="Y83" s="96"/>
      <c r="Z83" s="96"/>
      <c r="AA83" s="96"/>
      <c r="AB83" s="96"/>
      <c r="AC83" s="96"/>
      <c r="AD83" s="96"/>
      <c r="AE83" s="96"/>
      <c r="AF83" s="96"/>
      <c r="AG83" s="96"/>
      <c r="AH83" s="96"/>
      <c r="AI83" s="96"/>
      <c r="AJ83" s="96"/>
      <c r="AK83" s="96"/>
      <c r="AL83" s="96"/>
      <c r="AM83" s="96"/>
    </row>
    <row r="84" spans="1:39" ht="15.75" customHeight="1">
      <c r="A84" s="4" t="s">
        <v>1176</v>
      </c>
      <c r="B84" s="4" t="s">
        <v>1177</v>
      </c>
      <c r="C84" s="4" t="s">
        <v>1178</v>
      </c>
      <c r="D84" s="74" t="s">
        <v>392</v>
      </c>
      <c r="E84" s="74" t="s">
        <v>1171</v>
      </c>
      <c r="F84" s="74"/>
      <c r="G84" s="74"/>
      <c r="H84" s="74">
        <v>25000</v>
      </c>
      <c r="I84" s="74">
        <v>39232</v>
      </c>
      <c r="J84" s="4"/>
      <c r="K84" s="74" t="s">
        <v>1179</v>
      </c>
      <c r="L84" s="74">
        <v>50000</v>
      </c>
      <c r="M84" s="71">
        <f t="shared" si="26"/>
        <v>0.5</v>
      </c>
      <c r="N84" s="4">
        <v>1</v>
      </c>
      <c r="O84" s="71">
        <f t="shared" si="27"/>
        <v>0.5</v>
      </c>
      <c r="P84" s="70" t="s">
        <v>1180</v>
      </c>
      <c r="Q84" s="71">
        <f>'RMNCH+A Abstract'!K153</f>
        <v>0</v>
      </c>
      <c r="R84" s="96"/>
      <c r="S84" s="70">
        <f>'RMNCH+A Abstract'!J153</f>
        <v>0</v>
      </c>
      <c r="T84" s="96"/>
      <c r="U84" s="96"/>
      <c r="V84" s="96"/>
      <c r="W84" s="96"/>
      <c r="X84" s="96"/>
      <c r="Y84" s="96"/>
      <c r="Z84" s="96"/>
      <c r="AA84" s="96"/>
      <c r="AB84" s="96"/>
      <c r="AC84" s="96"/>
      <c r="AD84" s="96"/>
      <c r="AE84" s="96"/>
      <c r="AF84" s="96"/>
      <c r="AG84" s="96"/>
      <c r="AH84" s="96"/>
      <c r="AI84" s="96"/>
      <c r="AJ84" s="96"/>
      <c r="AK84" s="96"/>
      <c r="AL84" s="96"/>
      <c r="AM84" s="96"/>
    </row>
    <row r="85" spans="1:39" ht="25.5">
      <c r="A85" s="4" t="s">
        <v>1181</v>
      </c>
      <c r="B85" s="4" t="s">
        <v>1182</v>
      </c>
      <c r="C85" s="4" t="s">
        <v>1183</v>
      </c>
      <c r="D85" s="74" t="s">
        <v>392</v>
      </c>
      <c r="E85" s="74" t="s">
        <v>1171</v>
      </c>
      <c r="F85" s="74"/>
      <c r="G85" s="74"/>
      <c r="H85" s="74">
        <v>10000</v>
      </c>
      <c r="I85" s="74">
        <v>0</v>
      </c>
      <c r="J85" s="4"/>
      <c r="K85" s="4" t="s">
        <v>1184</v>
      </c>
      <c r="L85" s="4">
        <v>1000</v>
      </c>
      <c r="M85" s="71">
        <f t="shared" si="26"/>
        <v>0.01</v>
      </c>
      <c r="N85" s="4">
        <v>9</v>
      </c>
      <c r="O85" s="71">
        <f t="shared" si="27"/>
        <v>0.09</v>
      </c>
      <c r="P85" s="70" t="s">
        <v>1185</v>
      </c>
      <c r="Q85" s="71">
        <f>'RMNCH+A Abstract'!K154</f>
        <v>0</v>
      </c>
      <c r="R85" s="96"/>
      <c r="S85" s="70">
        <f>'RMNCH+A Abstract'!J154</f>
        <v>0</v>
      </c>
      <c r="T85" s="96"/>
      <c r="U85" s="96"/>
      <c r="V85" s="96"/>
      <c r="W85" s="96"/>
      <c r="X85" s="96"/>
      <c r="Y85" s="96"/>
      <c r="Z85" s="96"/>
      <c r="AA85" s="96"/>
      <c r="AB85" s="96"/>
      <c r="AC85" s="96"/>
      <c r="AD85" s="96"/>
      <c r="AE85" s="96"/>
      <c r="AF85" s="96"/>
      <c r="AG85" s="96"/>
      <c r="AH85" s="96"/>
      <c r="AI85" s="96"/>
      <c r="AJ85" s="96"/>
      <c r="AK85" s="96"/>
      <c r="AL85" s="96"/>
      <c r="AM85" s="96"/>
    </row>
    <row r="86" spans="1:39" ht="11.25" customHeight="1">
      <c r="A86" s="4" t="s">
        <v>1186</v>
      </c>
      <c r="B86" s="4" t="s">
        <v>1187</v>
      </c>
      <c r="C86" s="4" t="s">
        <v>1188</v>
      </c>
      <c r="D86" s="74" t="s">
        <v>392</v>
      </c>
      <c r="E86" s="74" t="s">
        <v>1171</v>
      </c>
      <c r="F86" s="74"/>
      <c r="G86" s="74"/>
      <c r="H86" s="74"/>
      <c r="I86" s="74"/>
      <c r="J86" s="4"/>
      <c r="K86" s="4"/>
      <c r="L86" s="4"/>
      <c r="M86" s="71">
        <f t="shared" si="26"/>
        <v>0</v>
      </c>
      <c r="N86" s="4"/>
      <c r="O86" s="71">
        <f t="shared" si="27"/>
        <v>0</v>
      </c>
      <c r="P86" s="194"/>
      <c r="Q86" s="71">
        <f>'RMNCH+A Abstract'!K155</f>
        <v>0</v>
      </c>
      <c r="R86" s="96"/>
      <c r="S86" s="70">
        <f>'RMNCH+A Abstract'!J155</f>
        <v>0</v>
      </c>
      <c r="T86" s="96"/>
      <c r="U86" s="96"/>
      <c r="V86" s="96"/>
      <c r="W86" s="96"/>
      <c r="X86" s="96"/>
      <c r="Y86" s="96"/>
      <c r="Z86" s="96"/>
      <c r="AA86" s="96"/>
      <c r="AB86" s="96"/>
      <c r="AC86" s="96"/>
      <c r="AD86" s="96"/>
      <c r="AE86" s="96"/>
      <c r="AF86" s="96"/>
      <c r="AG86" s="96"/>
      <c r="AH86" s="96"/>
      <c r="AI86" s="96"/>
      <c r="AJ86" s="96"/>
      <c r="AK86" s="96"/>
      <c r="AL86" s="96"/>
      <c r="AM86" s="96"/>
    </row>
    <row r="87" spans="1:39" ht="11.25" customHeight="1">
      <c r="A87" s="4" t="s">
        <v>1189</v>
      </c>
      <c r="B87" s="4"/>
      <c r="C87" s="4" t="s">
        <v>1190</v>
      </c>
      <c r="D87" s="74" t="s">
        <v>392</v>
      </c>
      <c r="E87" s="74" t="s">
        <v>1171</v>
      </c>
      <c r="F87" s="74"/>
      <c r="G87" s="74"/>
      <c r="H87" s="74"/>
      <c r="I87" s="74"/>
      <c r="J87" s="4"/>
      <c r="K87" s="4"/>
      <c r="L87" s="4"/>
      <c r="M87" s="71">
        <f t="shared" si="26"/>
        <v>0</v>
      </c>
      <c r="N87" s="4"/>
      <c r="O87" s="71">
        <f t="shared" si="27"/>
        <v>0</v>
      </c>
      <c r="P87" s="70"/>
      <c r="Q87" s="71">
        <f>'RMNCH+A Abstract'!K156</f>
        <v>0</v>
      </c>
      <c r="R87" s="96"/>
      <c r="S87" s="70">
        <f>'RMNCH+A Abstract'!J156</f>
        <v>0</v>
      </c>
      <c r="T87" s="96"/>
      <c r="U87" s="96"/>
      <c r="V87" s="96"/>
      <c r="W87" s="96"/>
      <c r="X87" s="96"/>
      <c r="Y87" s="96"/>
      <c r="Z87" s="96"/>
      <c r="AA87" s="96"/>
      <c r="AB87" s="96"/>
      <c r="AC87" s="96"/>
      <c r="AD87" s="96"/>
      <c r="AE87" s="96"/>
      <c r="AF87" s="96"/>
      <c r="AG87" s="96"/>
      <c r="AH87" s="96"/>
      <c r="AI87" s="96"/>
      <c r="AJ87" s="96"/>
      <c r="AK87" s="96"/>
      <c r="AL87" s="96"/>
      <c r="AM87" s="96"/>
    </row>
    <row r="88" spans="1:39" ht="49.5" customHeight="1">
      <c r="A88" s="4" t="s">
        <v>1191</v>
      </c>
      <c r="B88" s="4" t="s">
        <v>1192</v>
      </c>
      <c r="C88" s="4" t="s">
        <v>1193</v>
      </c>
      <c r="D88" s="74" t="s">
        <v>392</v>
      </c>
      <c r="E88" s="74" t="s">
        <v>655</v>
      </c>
      <c r="F88" s="4"/>
      <c r="G88" s="4"/>
      <c r="H88" s="4">
        <v>83000</v>
      </c>
      <c r="I88" s="4">
        <v>36307</v>
      </c>
      <c r="J88" s="4"/>
      <c r="K88" s="4" t="s">
        <v>1194</v>
      </c>
      <c r="L88" s="4">
        <v>2500</v>
      </c>
      <c r="M88" s="71">
        <f t="shared" si="26"/>
        <v>2.5000000000000001E-2</v>
      </c>
      <c r="N88" s="4">
        <v>34</v>
      </c>
      <c r="O88" s="71">
        <f t="shared" si="27"/>
        <v>0.85000000000000009</v>
      </c>
      <c r="P88" s="195" t="s">
        <v>1196</v>
      </c>
      <c r="Q88" s="71">
        <f>'RMNCH+A Abstract'!K372</f>
        <v>0</v>
      </c>
      <c r="R88" s="96"/>
      <c r="S88" s="70"/>
      <c r="T88" s="96"/>
      <c r="U88" s="96"/>
      <c r="V88" s="96"/>
      <c r="W88" s="96"/>
      <c r="X88" s="96"/>
      <c r="Y88" s="96"/>
      <c r="Z88" s="96"/>
      <c r="AA88" s="96"/>
      <c r="AB88" s="96"/>
      <c r="AC88" s="96"/>
      <c r="AD88" s="96"/>
      <c r="AE88" s="96"/>
      <c r="AF88" s="96"/>
      <c r="AG88" s="96"/>
      <c r="AH88" s="96"/>
      <c r="AI88" s="96"/>
      <c r="AJ88" s="96"/>
      <c r="AK88" s="96"/>
      <c r="AL88" s="96"/>
      <c r="AM88" s="96"/>
    </row>
    <row r="89" spans="1:39" ht="15.75" customHeight="1">
      <c r="A89" s="4" t="s">
        <v>1197</v>
      </c>
      <c r="B89" s="4" t="s">
        <v>1198</v>
      </c>
      <c r="C89" s="4" t="s">
        <v>1199</v>
      </c>
      <c r="D89" s="74" t="s">
        <v>392</v>
      </c>
      <c r="E89" s="74" t="s">
        <v>68</v>
      </c>
      <c r="F89" s="4"/>
      <c r="G89" s="82"/>
      <c r="H89" s="122">
        <v>108000</v>
      </c>
      <c r="I89" s="122">
        <v>15879</v>
      </c>
      <c r="J89" s="4"/>
      <c r="K89" s="4" t="s">
        <v>1200</v>
      </c>
      <c r="L89" s="4">
        <v>54000</v>
      </c>
      <c r="M89" s="71">
        <f t="shared" si="26"/>
        <v>0.54</v>
      </c>
      <c r="N89" s="4">
        <v>2</v>
      </c>
      <c r="O89" s="71">
        <f t="shared" si="27"/>
        <v>1.08</v>
      </c>
      <c r="P89" s="197" t="s">
        <v>1201</v>
      </c>
      <c r="Q89" s="71">
        <f>'RMNCH+A Abstract'!K445</f>
        <v>0</v>
      </c>
      <c r="R89" s="96"/>
      <c r="S89" s="70">
        <f>'RMNCH+A Abstract'!J445</f>
        <v>0</v>
      </c>
      <c r="T89" s="96"/>
      <c r="U89" s="96"/>
      <c r="V89" s="96"/>
      <c r="W89" s="96"/>
      <c r="X89" s="96"/>
      <c r="Y89" s="96"/>
      <c r="Z89" s="96"/>
      <c r="AA89" s="96"/>
      <c r="AB89" s="96"/>
      <c r="AC89" s="96"/>
      <c r="AD89" s="96"/>
      <c r="AE89" s="96"/>
      <c r="AF89" s="96"/>
      <c r="AG89" s="96"/>
      <c r="AH89" s="96"/>
      <c r="AI89" s="96"/>
      <c r="AJ89" s="96"/>
      <c r="AK89" s="96"/>
      <c r="AL89" s="96"/>
      <c r="AM89" s="96"/>
    </row>
    <row r="90" spans="1:39" ht="51">
      <c r="A90" s="4" t="s">
        <v>1202</v>
      </c>
      <c r="B90" s="70" t="s">
        <v>1203</v>
      </c>
      <c r="C90" s="70" t="s">
        <v>1204</v>
      </c>
      <c r="D90" s="74" t="s">
        <v>659</v>
      </c>
      <c r="E90" s="74" t="s">
        <v>144</v>
      </c>
      <c r="F90" s="4">
        <v>0</v>
      </c>
      <c r="G90" s="4">
        <v>0</v>
      </c>
      <c r="H90" s="4">
        <v>200000</v>
      </c>
      <c r="I90" s="4">
        <v>77963</v>
      </c>
      <c r="J90" s="4">
        <v>0</v>
      </c>
      <c r="K90" s="4" t="s">
        <v>860</v>
      </c>
      <c r="L90" s="4">
        <v>100000</v>
      </c>
      <c r="M90" s="71">
        <f t="shared" si="26"/>
        <v>1</v>
      </c>
      <c r="N90" s="4">
        <v>1</v>
      </c>
      <c r="O90" s="71">
        <f t="shared" si="27"/>
        <v>1</v>
      </c>
      <c r="P90" s="126" t="s">
        <v>1205</v>
      </c>
      <c r="Q90" s="71">
        <f>'NPCDCS Abstract'!K13</f>
        <v>0</v>
      </c>
      <c r="R90" s="96"/>
      <c r="S90" s="70">
        <f>'NPCDCS Abstract'!J13</f>
        <v>0</v>
      </c>
      <c r="T90" s="96"/>
      <c r="U90" s="96"/>
      <c r="V90" s="96"/>
      <c r="W90" s="96"/>
      <c r="X90" s="96"/>
      <c r="Y90" s="96"/>
      <c r="Z90" s="96"/>
      <c r="AA90" s="96"/>
      <c r="AB90" s="96"/>
      <c r="AC90" s="96"/>
      <c r="AD90" s="96"/>
      <c r="AE90" s="96"/>
      <c r="AF90" s="96"/>
      <c r="AG90" s="96"/>
      <c r="AH90" s="96"/>
      <c r="AI90" s="96"/>
      <c r="AJ90" s="96"/>
      <c r="AK90" s="96"/>
      <c r="AL90" s="96"/>
      <c r="AM90" s="96"/>
    </row>
    <row r="91" spans="1:39" ht="38.25">
      <c r="A91" s="4" t="s">
        <v>1206</v>
      </c>
      <c r="B91" s="70" t="s">
        <v>1207</v>
      </c>
      <c r="C91" s="70" t="s">
        <v>1208</v>
      </c>
      <c r="D91" s="74" t="s">
        <v>659</v>
      </c>
      <c r="E91" s="74" t="s">
        <v>144</v>
      </c>
      <c r="F91" s="4">
        <v>0</v>
      </c>
      <c r="G91" s="4">
        <v>0</v>
      </c>
      <c r="H91" s="4">
        <v>141000</v>
      </c>
      <c r="I91" s="4">
        <v>11835</v>
      </c>
      <c r="J91" s="4">
        <v>0</v>
      </c>
      <c r="K91" s="4" t="s">
        <v>1209</v>
      </c>
      <c r="L91" s="4">
        <v>40000</v>
      </c>
      <c r="M91" s="71">
        <f t="shared" si="26"/>
        <v>0.4</v>
      </c>
      <c r="N91" s="4">
        <v>6</v>
      </c>
      <c r="O91" s="71">
        <f t="shared" si="27"/>
        <v>2.4000000000000004</v>
      </c>
      <c r="P91" s="70" t="s">
        <v>1210</v>
      </c>
      <c r="Q91" s="71">
        <f>'NPCDCS Abstract'!K14</f>
        <v>0</v>
      </c>
      <c r="R91" s="96"/>
      <c r="S91" s="70">
        <f>'NPCDCS Abstract'!J14</f>
        <v>0</v>
      </c>
      <c r="T91" s="96"/>
      <c r="U91" s="96"/>
      <c r="V91" s="96"/>
      <c r="W91" s="96"/>
      <c r="X91" s="96"/>
      <c r="Y91" s="96"/>
      <c r="Z91" s="96"/>
      <c r="AA91" s="96"/>
      <c r="AB91" s="96"/>
      <c r="AC91" s="96"/>
      <c r="AD91" s="96"/>
      <c r="AE91" s="96"/>
      <c r="AF91" s="96"/>
      <c r="AG91" s="96"/>
      <c r="AH91" s="96"/>
      <c r="AI91" s="96"/>
      <c r="AJ91" s="96"/>
      <c r="AK91" s="96"/>
      <c r="AL91" s="96"/>
      <c r="AM91" s="96"/>
    </row>
    <row r="92" spans="1:39" ht="25.5">
      <c r="A92" s="4" t="s">
        <v>1211</v>
      </c>
      <c r="B92" s="70" t="s">
        <v>1212</v>
      </c>
      <c r="C92" s="70" t="s">
        <v>1213</v>
      </c>
      <c r="D92" s="74" t="s">
        <v>659</v>
      </c>
      <c r="E92" s="74" t="s">
        <v>144</v>
      </c>
      <c r="F92" s="4">
        <v>0</v>
      </c>
      <c r="G92" s="4">
        <v>0</v>
      </c>
      <c r="H92" s="4">
        <v>99000</v>
      </c>
      <c r="I92" s="4">
        <v>0</v>
      </c>
      <c r="J92" s="4">
        <v>0</v>
      </c>
      <c r="K92" s="4" t="s">
        <v>1214</v>
      </c>
      <c r="L92" s="4">
        <v>3000</v>
      </c>
      <c r="M92" s="71">
        <f t="shared" si="26"/>
        <v>0.03</v>
      </c>
      <c r="N92" s="4">
        <v>33</v>
      </c>
      <c r="O92" s="71">
        <f t="shared" si="27"/>
        <v>0.99</v>
      </c>
      <c r="P92" s="70" t="s">
        <v>1215</v>
      </c>
      <c r="Q92" s="71">
        <f>'NPCDCS Abstract'!K15</f>
        <v>0</v>
      </c>
      <c r="R92" s="96"/>
      <c r="S92" s="70">
        <f>'NPCDCS Abstract'!J15</f>
        <v>0</v>
      </c>
      <c r="T92" s="96"/>
      <c r="U92" s="96"/>
      <c r="V92" s="96"/>
      <c r="W92" s="96"/>
      <c r="X92" s="96"/>
      <c r="Y92" s="96"/>
      <c r="Z92" s="96"/>
      <c r="AA92" s="96"/>
      <c r="AB92" s="96"/>
      <c r="AC92" s="96"/>
      <c r="AD92" s="96"/>
      <c r="AE92" s="96"/>
      <c r="AF92" s="96"/>
      <c r="AG92" s="96"/>
      <c r="AH92" s="96"/>
      <c r="AI92" s="96"/>
      <c r="AJ92" s="96"/>
      <c r="AK92" s="96"/>
      <c r="AL92" s="96"/>
      <c r="AM92" s="96"/>
    </row>
    <row r="93" spans="1:39" ht="15.75" customHeight="1">
      <c r="A93" s="4" t="s">
        <v>1216</v>
      </c>
      <c r="B93" s="70" t="s">
        <v>1217</v>
      </c>
      <c r="C93" s="70" t="s">
        <v>1218</v>
      </c>
      <c r="D93" s="74" t="s">
        <v>659</v>
      </c>
      <c r="E93" s="74" t="s">
        <v>144</v>
      </c>
      <c r="F93" s="4">
        <v>0</v>
      </c>
      <c r="G93" s="4">
        <v>0</v>
      </c>
      <c r="H93" s="4">
        <v>0</v>
      </c>
      <c r="I93" s="4">
        <v>0</v>
      </c>
      <c r="J93" s="4">
        <v>0</v>
      </c>
      <c r="K93" s="4" t="s">
        <v>1219</v>
      </c>
      <c r="L93" s="4">
        <v>1000</v>
      </c>
      <c r="M93" s="71">
        <f t="shared" si="26"/>
        <v>0.01</v>
      </c>
      <c r="N93" s="4">
        <v>102</v>
      </c>
      <c r="O93" s="71">
        <f t="shared" si="27"/>
        <v>1.02</v>
      </c>
      <c r="P93" s="70" t="s">
        <v>1220</v>
      </c>
      <c r="Q93" s="71">
        <f>'NPCDCS Abstract'!K16</f>
        <v>0</v>
      </c>
      <c r="R93" s="96"/>
      <c r="S93" s="70">
        <f>'NPCDCS Abstract'!J16</f>
        <v>0</v>
      </c>
      <c r="T93" s="96"/>
      <c r="U93" s="96"/>
      <c r="V93" s="96"/>
      <c r="W93" s="96"/>
      <c r="X93" s="96"/>
      <c r="Y93" s="96"/>
      <c r="Z93" s="96"/>
      <c r="AA93" s="96"/>
      <c r="AB93" s="96"/>
      <c r="AC93" s="96"/>
      <c r="AD93" s="96"/>
      <c r="AE93" s="96"/>
      <c r="AF93" s="96"/>
      <c r="AG93" s="96"/>
      <c r="AH93" s="96"/>
      <c r="AI93" s="96"/>
      <c r="AJ93" s="96"/>
      <c r="AK93" s="96"/>
      <c r="AL93" s="96"/>
      <c r="AM93" s="96"/>
    </row>
    <row r="94" spans="1:39" ht="15.75" customHeight="1">
      <c r="A94" s="4" t="s">
        <v>1221</v>
      </c>
      <c r="B94" s="70" t="s">
        <v>1222</v>
      </c>
      <c r="C94" s="70" t="s">
        <v>1223</v>
      </c>
      <c r="D94" s="74" t="s">
        <v>682</v>
      </c>
      <c r="E94" s="74" t="s">
        <v>128</v>
      </c>
      <c r="F94" s="4">
        <v>1</v>
      </c>
      <c r="G94" s="4">
        <v>1</v>
      </c>
      <c r="H94" s="4">
        <v>300000</v>
      </c>
      <c r="I94" s="4">
        <v>221584</v>
      </c>
      <c r="J94" s="4">
        <v>0</v>
      </c>
      <c r="K94" s="4" t="s">
        <v>1224</v>
      </c>
      <c r="L94" s="4">
        <v>20000</v>
      </c>
      <c r="M94" s="71">
        <f t="shared" si="26"/>
        <v>0.2</v>
      </c>
      <c r="N94" s="4">
        <v>10</v>
      </c>
      <c r="O94" s="71">
        <f t="shared" si="27"/>
        <v>2</v>
      </c>
      <c r="P94" s="126" t="s">
        <v>1225</v>
      </c>
      <c r="Q94" s="71">
        <f>'RNTCP Abstract'!K15</f>
        <v>0</v>
      </c>
      <c r="R94" s="96"/>
      <c r="S94" s="70">
        <f>'RNTCP Abstract'!J15</f>
        <v>0</v>
      </c>
      <c r="T94" s="96"/>
      <c r="U94" s="96"/>
      <c r="V94" s="96"/>
      <c r="W94" s="96"/>
      <c r="X94" s="96"/>
      <c r="Y94" s="96"/>
      <c r="Z94" s="96"/>
      <c r="AA94" s="96"/>
      <c r="AB94" s="96"/>
      <c r="AC94" s="96"/>
      <c r="AD94" s="96"/>
      <c r="AE94" s="96"/>
      <c r="AF94" s="96"/>
      <c r="AG94" s="96"/>
      <c r="AH94" s="96"/>
      <c r="AI94" s="96"/>
      <c r="AJ94" s="96"/>
      <c r="AK94" s="96"/>
      <c r="AL94" s="96"/>
      <c r="AM94" s="96"/>
    </row>
    <row r="95" spans="1:39" ht="11.25" customHeight="1">
      <c r="A95" s="4" t="s">
        <v>1226</v>
      </c>
      <c r="B95" s="70"/>
      <c r="C95" s="4" t="s">
        <v>1227</v>
      </c>
      <c r="D95" s="74" t="s">
        <v>392</v>
      </c>
      <c r="E95" s="74" t="s">
        <v>1171</v>
      </c>
      <c r="F95" s="4"/>
      <c r="G95" s="4"/>
      <c r="H95" s="4"/>
      <c r="I95" s="4"/>
      <c r="J95" s="4"/>
      <c r="K95" s="4"/>
      <c r="L95" s="4"/>
      <c r="M95" s="71">
        <f t="shared" si="26"/>
        <v>0</v>
      </c>
      <c r="N95" s="4"/>
      <c r="O95" s="71">
        <f t="shared" si="27"/>
        <v>0</v>
      </c>
      <c r="P95" s="70"/>
      <c r="Q95" s="71">
        <f>'RMNCH+A Abstract'!K157</f>
        <v>0</v>
      </c>
      <c r="R95" s="96"/>
      <c r="S95" s="70">
        <f>'RMNCH+A Abstract'!J157</f>
        <v>0</v>
      </c>
      <c r="T95" s="96"/>
      <c r="U95" s="96"/>
      <c r="V95" s="96"/>
      <c r="W95" s="96"/>
      <c r="X95" s="96"/>
      <c r="Y95" s="96"/>
      <c r="Z95" s="96"/>
      <c r="AA95" s="96"/>
      <c r="AB95" s="96"/>
      <c r="AC95" s="96"/>
      <c r="AD95" s="96"/>
      <c r="AE95" s="96"/>
      <c r="AF95" s="96"/>
      <c r="AG95" s="96"/>
      <c r="AH95" s="96"/>
      <c r="AI95" s="96"/>
      <c r="AJ95" s="96"/>
      <c r="AK95" s="96"/>
      <c r="AL95" s="96"/>
      <c r="AM95" s="96"/>
    </row>
    <row r="96" spans="1:39" ht="11.25" customHeight="1">
      <c r="A96" s="4" t="s">
        <v>1228</v>
      </c>
      <c r="B96" s="70"/>
      <c r="C96" s="4" t="s">
        <v>1230</v>
      </c>
      <c r="D96" s="74" t="s">
        <v>392</v>
      </c>
      <c r="E96" s="74" t="s">
        <v>1171</v>
      </c>
      <c r="F96" s="4"/>
      <c r="G96" s="4"/>
      <c r="H96" s="4"/>
      <c r="I96" s="4"/>
      <c r="J96" s="4"/>
      <c r="K96" s="74"/>
      <c r="L96" s="74"/>
      <c r="M96" s="71">
        <f t="shared" si="26"/>
        <v>0</v>
      </c>
      <c r="N96" s="74"/>
      <c r="O96" s="71">
        <f t="shared" si="27"/>
        <v>0</v>
      </c>
      <c r="P96" s="70"/>
      <c r="Q96" s="71">
        <f>'RMNCH+A Abstract'!K158</f>
        <v>0</v>
      </c>
      <c r="R96" s="96"/>
      <c r="S96" s="70">
        <f>'RMNCH+A Abstract'!J158</f>
        <v>0</v>
      </c>
      <c r="T96" s="96"/>
      <c r="U96" s="96"/>
      <c r="V96" s="96"/>
      <c r="W96" s="96"/>
      <c r="X96" s="96"/>
      <c r="Y96" s="96"/>
      <c r="Z96" s="96"/>
      <c r="AA96" s="96"/>
      <c r="AB96" s="96"/>
      <c r="AC96" s="96"/>
      <c r="AD96" s="96"/>
      <c r="AE96" s="96"/>
      <c r="AF96" s="96"/>
      <c r="AG96" s="96"/>
      <c r="AH96" s="96"/>
      <c r="AI96" s="96"/>
      <c r="AJ96" s="96"/>
      <c r="AK96" s="96"/>
      <c r="AL96" s="96"/>
      <c r="AM96" s="96"/>
    </row>
    <row r="97" spans="1:39" ht="11.25" customHeight="1">
      <c r="A97" s="4" t="s">
        <v>1232</v>
      </c>
      <c r="B97" s="70"/>
      <c r="C97" s="4" t="s">
        <v>1233</v>
      </c>
      <c r="D97" s="74" t="s">
        <v>392</v>
      </c>
      <c r="E97" s="74" t="s">
        <v>1171</v>
      </c>
      <c r="F97" s="4"/>
      <c r="G97" s="4"/>
      <c r="H97" s="4"/>
      <c r="I97" s="4"/>
      <c r="J97" s="4"/>
      <c r="K97" s="4"/>
      <c r="L97" s="4"/>
      <c r="M97" s="71">
        <f t="shared" si="26"/>
        <v>0</v>
      </c>
      <c r="N97" s="4"/>
      <c r="O97" s="71">
        <f t="shared" si="27"/>
        <v>0</v>
      </c>
      <c r="P97" s="70"/>
      <c r="Q97" s="71">
        <f>'RMNCH+A Abstract'!K159</f>
        <v>0</v>
      </c>
      <c r="R97" s="96"/>
      <c r="S97" s="70">
        <f>'RMNCH+A Abstract'!J159</f>
        <v>0</v>
      </c>
      <c r="T97" s="96"/>
      <c r="U97" s="96"/>
      <c r="V97" s="96"/>
      <c r="W97" s="96"/>
      <c r="X97" s="96"/>
      <c r="Y97" s="96"/>
      <c r="Z97" s="96"/>
      <c r="AA97" s="96"/>
      <c r="AB97" s="96"/>
      <c r="AC97" s="96"/>
      <c r="AD97" s="96"/>
      <c r="AE97" s="96"/>
      <c r="AF97" s="96"/>
      <c r="AG97" s="96"/>
      <c r="AH97" s="96"/>
      <c r="AI97" s="96"/>
      <c r="AJ97" s="96"/>
      <c r="AK97" s="96"/>
      <c r="AL97" s="96"/>
      <c r="AM97" s="96"/>
    </row>
    <row r="98" spans="1:39" ht="35.25" customHeight="1">
      <c r="A98" s="131" t="s">
        <v>1236</v>
      </c>
      <c r="B98" s="137"/>
      <c r="C98" s="131" t="s">
        <v>1237</v>
      </c>
      <c r="D98" s="132" t="s">
        <v>682</v>
      </c>
      <c r="E98" s="132" t="s">
        <v>130</v>
      </c>
      <c r="F98" s="131"/>
      <c r="G98" s="131"/>
      <c r="H98" s="131"/>
      <c r="I98" s="131"/>
      <c r="J98" s="131"/>
      <c r="K98" s="131" t="s">
        <v>893</v>
      </c>
      <c r="L98" s="131">
        <v>100000</v>
      </c>
      <c r="M98" s="136">
        <f t="shared" si="26"/>
        <v>1</v>
      </c>
      <c r="N98" s="131">
        <v>1</v>
      </c>
      <c r="O98" s="136">
        <f t="shared" si="27"/>
        <v>1</v>
      </c>
      <c r="P98" s="137" t="s">
        <v>1238</v>
      </c>
      <c r="Q98" s="173">
        <f>'NVHCP Abstract'!K9</f>
        <v>0</v>
      </c>
      <c r="R98" s="139"/>
      <c r="S98" s="137">
        <f>'NVHCP Abstract'!J9</f>
        <v>0</v>
      </c>
      <c r="T98" s="139"/>
      <c r="U98" s="139"/>
      <c r="V98" s="139"/>
      <c r="W98" s="139"/>
      <c r="X98" s="139"/>
      <c r="Y98" s="139"/>
      <c r="Z98" s="139"/>
      <c r="AA98" s="139"/>
      <c r="AB98" s="139"/>
      <c r="AC98" s="139"/>
      <c r="AD98" s="139"/>
      <c r="AE98" s="139"/>
      <c r="AF98" s="139"/>
      <c r="AG98" s="139"/>
      <c r="AH98" s="139"/>
      <c r="AI98" s="139"/>
      <c r="AJ98" s="139"/>
      <c r="AK98" s="139"/>
      <c r="AL98" s="139"/>
      <c r="AM98" s="139"/>
    </row>
    <row r="99" spans="1:39" ht="11.25" customHeight="1">
      <c r="A99" s="117" t="s">
        <v>1243</v>
      </c>
      <c r="B99" s="117"/>
      <c r="C99" s="117" t="s">
        <v>1244</v>
      </c>
      <c r="D99" s="118"/>
      <c r="E99" s="118"/>
      <c r="F99" s="117"/>
      <c r="G99" s="117"/>
      <c r="H99" s="117"/>
      <c r="I99" s="117"/>
      <c r="J99" s="117"/>
      <c r="K99" s="117"/>
      <c r="L99" s="117"/>
      <c r="M99" s="117"/>
      <c r="N99" s="117"/>
      <c r="O99" s="79">
        <f>O100+O101</f>
        <v>4</v>
      </c>
      <c r="P99" s="78"/>
      <c r="Q99" s="79">
        <f>Q100+Q101</f>
        <v>0</v>
      </c>
      <c r="R99" s="96"/>
      <c r="S99" s="78"/>
      <c r="T99" s="96"/>
      <c r="U99" s="96"/>
      <c r="V99" s="96"/>
      <c r="W99" s="96"/>
      <c r="X99" s="96"/>
      <c r="Y99" s="96"/>
      <c r="Z99" s="96"/>
      <c r="AA99" s="96"/>
      <c r="AB99" s="96"/>
      <c r="AC99" s="96"/>
      <c r="AD99" s="96"/>
      <c r="AE99" s="96"/>
      <c r="AF99" s="96"/>
      <c r="AG99" s="96"/>
      <c r="AH99" s="96"/>
      <c r="AI99" s="96"/>
      <c r="AJ99" s="96"/>
      <c r="AK99" s="96"/>
      <c r="AL99" s="96"/>
      <c r="AM99" s="96"/>
    </row>
    <row r="100" spans="1:39" ht="70.5" customHeight="1">
      <c r="A100" s="131" t="s">
        <v>1249</v>
      </c>
      <c r="B100" s="137"/>
      <c r="C100" s="131" t="s">
        <v>1250</v>
      </c>
      <c r="D100" s="132" t="s">
        <v>682</v>
      </c>
      <c r="E100" s="132" t="s">
        <v>130</v>
      </c>
      <c r="F100" s="131"/>
      <c r="G100" s="131"/>
      <c r="H100" s="131"/>
      <c r="I100" s="131"/>
      <c r="J100" s="131"/>
      <c r="K100" s="131" t="s">
        <v>893</v>
      </c>
      <c r="L100" s="131">
        <v>300000</v>
      </c>
      <c r="M100" s="136">
        <f t="shared" ref="M100:M101" si="28">L100/100000</f>
        <v>3</v>
      </c>
      <c r="N100" s="131">
        <v>1</v>
      </c>
      <c r="O100" s="136">
        <f t="shared" ref="O100:O101" si="29">N100*M100</f>
        <v>3</v>
      </c>
      <c r="P100" s="137" t="s">
        <v>1254</v>
      </c>
      <c r="Q100" s="173">
        <f>'NVHCP Abstract'!K11</f>
        <v>0</v>
      </c>
      <c r="R100" s="139"/>
      <c r="S100" s="137">
        <f>'NVHCP Abstract'!J11</f>
        <v>0</v>
      </c>
      <c r="T100" s="139"/>
      <c r="U100" s="139"/>
      <c r="V100" s="139"/>
      <c r="W100" s="139"/>
      <c r="X100" s="139"/>
      <c r="Y100" s="139"/>
      <c r="Z100" s="139"/>
      <c r="AA100" s="139"/>
      <c r="AB100" s="139"/>
      <c r="AC100" s="139"/>
      <c r="AD100" s="139"/>
      <c r="AE100" s="139"/>
      <c r="AF100" s="139"/>
      <c r="AG100" s="139"/>
      <c r="AH100" s="139"/>
      <c r="AI100" s="139"/>
      <c r="AJ100" s="139"/>
      <c r="AK100" s="139"/>
      <c r="AL100" s="139"/>
      <c r="AM100" s="139"/>
    </row>
    <row r="101" spans="1:39" ht="15.75" customHeight="1">
      <c r="A101" s="131" t="s">
        <v>1258</v>
      </c>
      <c r="B101" s="137"/>
      <c r="C101" s="131" t="s">
        <v>1259</v>
      </c>
      <c r="D101" s="132" t="s">
        <v>682</v>
      </c>
      <c r="E101" s="132" t="s">
        <v>130</v>
      </c>
      <c r="F101" s="131"/>
      <c r="G101" s="131"/>
      <c r="H101" s="131"/>
      <c r="I101" s="131"/>
      <c r="J101" s="131"/>
      <c r="K101" s="131" t="s">
        <v>1263</v>
      </c>
      <c r="L101" s="131">
        <v>100000</v>
      </c>
      <c r="M101" s="136">
        <f t="shared" si="28"/>
        <v>1</v>
      </c>
      <c r="N101" s="131">
        <v>1</v>
      </c>
      <c r="O101" s="136">
        <f t="shared" si="29"/>
        <v>1</v>
      </c>
      <c r="P101" s="137" t="s">
        <v>1264</v>
      </c>
      <c r="Q101" s="173">
        <f>'NVHCP Abstract'!K12</f>
        <v>0</v>
      </c>
      <c r="R101" s="139"/>
      <c r="S101" s="137">
        <f>'NVHCP Abstract'!J12</f>
        <v>0</v>
      </c>
      <c r="T101" s="139"/>
      <c r="U101" s="139"/>
      <c r="V101" s="139"/>
      <c r="W101" s="139"/>
      <c r="X101" s="139"/>
      <c r="Y101" s="139"/>
      <c r="Z101" s="139"/>
      <c r="AA101" s="139"/>
      <c r="AB101" s="139"/>
      <c r="AC101" s="139"/>
      <c r="AD101" s="139"/>
      <c r="AE101" s="139"/>
      <c r="AF101" s="139"/>
      <c r="AG101" s="139"/>
      <c r="AH101" s="139"/>
      <c r="AI101" s="139"/>
      <c r="AJ101" s="139"/>
      <c r="AK101" s="139"/>
      <c r="AL101" s="139"/>
      <c r="AM101" s="139"/>
    </row>
    <row r="102" spans="1:39" ht="27.75" customHeight="1">
      <c r="A102" s="117" t="s">
        <v>1269</v>
      </c>
      <c r="B102" s="117"/>
      <c r="C102" s="117" t="s">
        <v>1270</v>
      </c>
      <c r="D102" s="118"/>
      <c r="E102" s="118"/>
      <c r="F102" s="117"/>
      <c r="G102" s="117"/>
      <c r="H102" s="117"/>
      <c r="I102" s="117"/>
      <c r="J102" s="117"/>
      <c r="K102" s="117"/>
      <c r="L102" s="117"/>
      <c r="M102" s="117"/>
      <c r="N102" s="117"/>
      <c r="O102" s="79">
        <f>O103+O104</f>
        <v>1.5</v>
      </c>
      <c r="P102" s="78"/>
      <c r="Q102" s="79">
        <f>Q103+Q104</f>
        <v>0</v>
      </c>
      <c r="R102" s="96"/>
      <c r="S102" s="78"/>
      <c r="T102" s="96"/>
      <c r="U102" s="96"/>
      <c r="V102" s="96"/>
      <c r="W102" s="96"/>
      <c r="X102" s="96"/>
      <c r="Y102" s="96"/>
      <c r="Z102" s="96"/>
      <c r="AA102" s="96"/>
      <c r="AB102" s="96"/>
      <c r="AC102" s="96"/>
      <c r="AD102" s="96"/>
      <c r="AE102" s="96"/>
      <c r="AF102" s="96"/>
      <c r="AG102" s="96"/>
      <c r="AH102" s="96"/>
      <c r="AI102" s="96"/>
      <c r="AJ102" s="96"/>
      <c r="AK102" s="96"/>
      <c r="AL102" s="96"/>
      <c r="AM102" s="96"/>
    </row>
    <row r="103" spans="1:39" ht="25.5">
      <c r="A103" s="131" t="s">
        <v>1272</v>
      </c>
      <c r="B103" s="137"/>
      <c r="C103" s="131" t="s">
        <v>1273</v>
      </c>
      <c r="D103" s="132" t="s">
        <v>682</v>
      </c>
      <c r="E103" s="132" t="s">
        <v>130</v>
      </c>
      <c r="F103" s="131"/>
      <c r="G103" s="131"/>
      <c r="H103" s="131"/>
      <c r="I103" s="131"/>
      <c r="J103" s="131"/>
      <c r="K103" s="131" t="s">
        <v>1263</v>
      </c>
      <c r="L103" s="131">
        <v>50000</v>
      </c>
      <c r="M103" s="136">
        <f t="shared" ref="M103:M106" si="30">L103/100000</f>
        <v>0.5</v>
      </c>
      <c r="N103" s="131">
        <v>1</v>
      </c>
      <c r="O103" s="136">
        <f t="shared" ref="O103:O106" si="31">N103*M103</f>
        <v>0.5</v>
      </c>
      <c r="P103" s="137" t="s">
        <v>1277</v>
      </c>
      <c r="Q103" s="173">
        <f>'NVHCP Abstract'!K14</f>
        <v>0</v>
      </c>
      <c r="R103" s="139"/>
      <c r="S103" s="137">
        <f>'NVHCP Abstract'!J14</f>
        <v>0</v>
      </c>
      <c r="T103" s="139"/>
      <c r="U103" s="139"/>
      <c r="V103" s="139"/>
      <c r="W103" s="139"/>
      <c r="X103" s="139"/>
      <c r="Y103" s="139"/>
      <c r="Z103" s="139"/>
      <c r="AA103" s="139"/>
      <c r="AB103" s="139"/>
      <c r="AC103" s="139"/>
      <c r="AD103" s="139"/>
      <c r="AE103" s="139"/>
      <c r="AF103" s="139"/>
      <c r="AG103" s="139"/>
      <c r="AH103" s="139"/>
      <c r="AI103" s="139"/>
      <c r="AJ103" s="139"/>
      <c r="AK103" s="139"/>
      <c r="AL103" s="139"/>
      <c r="AM103" s="139"/>
    </row>
    <row r="104" spans="1:39" ht="25.5">
      <c r="A104" s="131" t="s">
        <v>1279</v>
      </c>
      <c r="B104" s="137"/>
      <c r="C104" s="131" t="s">
        <v>1259</v>
      </c>
      <c r="D104" s="132" t="s">
        <v>682</v>
      </c>
      <c r="E104" s="132" t="s">
        <v>130</v>
      </c>
      <c r="F104" s="131"/>
      <c r="G104" s="131"/>
      <c r="H104" s="131"/>
      <c r="I104" s="131"/>
      <c r="J104" s="131"/>
      <c r="K104" s="131" t="s">
        <v>1263</v>
      </c>
      <c r="L104" s="131">
        <v>100000</v>
      </c>
      <c r="M104" s="136">
        <f t="shared" si="30"/>
        <v>1</v>
      </c>
      <c r="N104" s="131">
        <v>1</v>
      </c>
      <c r="O104" s="136">
        <f t="shared" si="31"/>
        <v>1</v>
      </c>
      <c r="P104" s="137" t="s">
        <v>1284</v>
      </c>
      <c r="Q104" s="173">
        <f>'NVHCP Abstract'!K15</f>
        <v>0</v>
      </c>
      <c r="R104" s="139"/>
      <c r="S104" s="137">
        <f>'NVHCP Abstract'!J15</f>
        <v>0</v>
      </c>
      <c r="T104" s="139"/>
      <c r="U104" s="139"/>
      <c r="V104" s="139"/>
      <c r="W104" s="139"/>
      <c r="X104" s="139"/>
      <c r="Y104" s="139"/>
      <c r="Z104" s="139"/>
      <c r="AA104" s="139"/>
      <c r="AB104" s="139"/>
      <c r="AC104" s="139"/>
      <c r="AD104" s="139"/>
      <c r="AE104" s="139"/>
      <c r="AF104" s="139"/>
      <c r="AG104" s="139"/>
      <c r="AH104" s="139"/>
      <c r="AI104" s="139"/>
      <c r="AJ104" s="139"/>
      <c r="AK104" s="139"/>
      <c r="AL104" s="139"/>
      <c r="AM104" s="139"/>
    </row>
    <row r="105" spans="1:39" ht="47.25">
      <c r="A105" s="4" t="s">
        <v>1288</v>
      </c>
      <c r="B105" s="70"/>
      <c r="C105" s="223" t="s">
        <v>1289</v>
      </c>
      <c r="D105" s="74" t="s">
        <v>392</v>
      </c>
      <c r="E105" s="74" t="s">
        <v>655</v>
      </c>
      <c r="F105" s="4"/>
      <c r="G105" s="4"/>
      <c r="H105" s="4"/>
      <c r="I105" s="4"/>
      <c r="J105" s="4"/>
      <c r="K105" s="4"/>
      <c r="L105" s="4"/>
      <c r="M105" s="71">
        <f t="shared" si="30"/>
        <v>0</v>
      </c>
      <c r="N105" s="4"/>
      <c r="O105" s="71">
        <f t="shared" si="31"/>
        <v>0</v>
      </c>
      <c r="P105" s="70"/>
      <c r="Q105" s="71">
        <f>'RMNCH+A Abstract'!K373</f>
        <v>0</v>
      </c>
      <c r="R105" s="96"/>
      <c r="S105" s="70">
        <f>'RMNCH+A Abstract'!J373</f>
        <v>0</v>
      </c>
      <c r="T105" s="96"/>
      <c r="U105" s="96"/>
      <c r="V105" s="96"/>
      <c r="W105" s="96"/>
      <c r="X105" s="96"/>
      <c r="Y105" s="96"/>
      <c r="Z105" s="96"/>
      <c r="AA105" s="96"/>
      <c r="AB105" s="96"/>
      <c r="AC105" s="96"/>
      <c r="AD105" s="96"/>
      <c r="AE105" s="96"/>
      <c r="AF105" s="96"/>
      <c r="AG105" s="96"/>
      <c r="AH105" s="96"/>
      <c r="AI105" s="96"/>
      <c r="AJ105" s="96"/>
      <c r="AK105" s="96"/>
      <c r="AL105" s="96"/>
      <c r="AM105" s="96"/>
    </row>
    <row r="106" spans="1:39" ht="23.25" customHeight="1">
      <c r="A106" s="4" t="s">
        <v>1297</v>
      </c>
      <c r="B106" s="4" t="s">
        <v>1226</v>
      </c>
      <c r="C106" s="70" t="s">
        <v>297</v>
      </c>
      <c r="D106" s="74" t="s">
        <v>609</v>
      </c>
      <c r="E106" s="82"/>
      <c r="F106" s="4"/>
      <c r="G106" s="82"/>
      <c r="H106" s="122"/>
      <c r="I106" s="122"/>
      <c r="J106" s="74"/>
      <c r="K106" s="74"/>
      <c r="L106" s="150"/>
      <c r="M106" s="71">
        <f t="shared" si="30"/>
        <v>0</v>
      </c>
      <c r="N106" s="4"/>
      <c r="O106" s="71">
        <f t="shared" si="31"/>
        <v>0</v>
      </c>
      <c r="P106" s="141"/>
      <c r="Q106" s="142"/>
      <c r="R106" s="96"/>
      <c r="S106" s="137"/>
      <c r="T106" s="96"/>
      <c r="U106" s="96"/>
      <c r="V106" s="96"/>
      <c r="W106" s="96"/>
      <c r="X106" s="96"/>
      <c r="Y106" s="96"/>
      <c r="Z106" s="96"/>
      <c r="AA106" s="96"/>
      <c r="AB106" s="96"/>
      <c r="AC106" s="96"/>
      <c r="AD106" s="96"/>
      <c r="AE106" s="96"/>
      <c r="AF106" s="96"/>
      <c r="AG106" s="96"/>
      <c r="AH106" s="96"/>
      <c r="AI106" s="96"/>
      <c r="AJ106" s="96"/>
      <c r="AK106" s="96"/>
      <c r="AL106" s="96"/>
      <c r="AM106" s="96"/>
    </row>
    <row r="107" spans="1:39" ht="11.25" customHeight="1">
      <c r="A107" s="78" t="s">
        <v>1299</v>
      </c>
      <c r="B107" s="116"/>
      <c r="C107" s="117" t="s">
        <v>1300</v>
      </c>
      <c r="D107" s="118"/>
      <c r="E107" s="119"/>
      <c r="F107" s="117"/>
      <c r="G107" s="117"/>
      <c r="H107" s="117"/>
      <c r="I107" s="117"/>
      <c r="J107" s="117"/>
      <c r="K107" s="78"/>
      <c r="L107" s="116"/>
      <c r="M107" s="79"/>
      <c r="N107" s="117"/>
      <c r="O107" s="79">
        <f>SUM(O108:O113)</f>
        <v>14.1</v>
      </c>
      <c r="P107" s="78"/>
      <c r="Q107" s="79">
        <f>SUM(Q108:Q113)</f>
        <v>0</v>
      </c>
      <c r="R107" s="96"/>
      <c r="S107" s="78"/>
      <c r="T107" s="96"/>
      <c r="U107" s="96"/>
      <c r="V107" s="96"/>
      <c r="W107" s="96"/>
      <c r="X107" s="96"/>
      <c r="Y107" s="96"/>
      <c r="Z107" s="96"/>
      <c r="AA107" s="96"/>
      <c r="AB107" s="96"/>
      <c r="AC107" s="96"/>
      <c r="AD107" s="96"/>
      <c r="AE107" s="96"/>
      <c r="AF107" s="96"/>
      <c r="AG107" s="96"/>
      <c r="AH107" s="96"/>
      <c r="AI107" s="96"/>
      <c r="AJ107" s="96"/>
      <c r="AK107" s="96"/>
      <c r="AL107" s="96"/>
      <c r="AM107" s="96"/>
    </row>
    <row r="108" spans="1:39" ht="51" customHeight="1">
      <c r="A108" s="4" t="s">
        <v>1303</v>
      </c>
      <c r="B108" s="4" t="s">
        <v>1304</v>
      </c>
      <c r="C108" s="4" t="s">
        <v>1305</v>
      </c>
      <c r="D108" s="74" t="s">
        <v>609</v>
      </c>
      <c r="E108" s="74" t="s">
        <v>609</v>
      </c>
      <c r="F108" s="4"/>
      <c r="G108" s="4"/>
      <c r="H108" s="125"/>
      <c r="I108" s="125"/>
      <c r="J108" s="4"/>
      <c r="K108" s="4"/>
      <c r="L108" s="4"/>
      <c r="M108" s="71">
        <f t="shared" ref="M108:M113" si="32">L108/100000</f>
        <v>0</v>
      </c>
      <c r="N108" s="4"/>
      <c r="O108" s="71">
        <f t="shared" ref="O108:O113" si="33">N108*M108</f>
        <v>0</v>
      </c>
      <c r="P108" s="70"/>
      <c r="Q108" s="142"/>
      <c r="R108" s="96"/>
      <c r="S108" s="137"/>
      <c r="T108" s="96"/>
      <c r="U108" s="96"/>
      <c r="V108" s="96"/>
      <c r="W108" s="96"/>
      <c r="X108" s="96"/>
      <c r="Y108" s="96"/>
      <c r="Z108" s="96"/>
      <c r="AA108" s="96"/>
      <c r="AB108" s="96"/>
      <c r="AC108" s="96"/>
      <c r="AD108" s="96"/>
      <c r="AE108" s="96"/>
      <c r="AF108" s="96"/>
      <c r="AG108" s="96"/>
      <c r="AH108" s="96"/>
      <c r="AI108" s="96"/>
      <c r="AJ108" s="96"/>
      <c r="AK108" s="96"/>
      <c r="AL108" s="96"/>
      <c r="AM108" s="96"/>
    </row>
    <row r="109" spans="1:39" ht="38.25">
      <c r="A109" s="4" t="s">
        <v>1309</v>
      </c>
      <c r="B109" s="4" t="s">
        <v>1310</v>
      </c>
      <c r="C109" s="4" t="s">
        <v>1311</v>
      </c>
      <c r="D109" s="74" t="s">
        <v>609</v>
      </c>
      <c r="E109" s="74" t="s">
        <v>832</v>
      </c>
      <c r="F109" s="4"/>
      <c r="G109" s="4"/>
      <c r="H109" s="125"/>
      <c r="I109" s="125"/>
      <c r="J109" s="4"/>
      <c r="K109" s="4"/>
      <c r="L109" s="4"/>
      <c r="M109" s="71">
        <f t="shared" si="32"/>
        <v>0</v>
      </c>
      <c r="N109" s="4"/>
      <c r="O109" s="71">
        <f t="shared" si="33"/>
        <v>0</v>
      </c>
      <c r="P109" s="70"/>
      <c r="Q109" s="71">
        <f>'NPPCF Abstract'!K13</f>
        <v>0</v>
      </c>
      <c r="R109" s="96"/>
      <c r="S109" s="70">
        <f>'NPPCF Abstract'!J13</f>
        <v>0</v>
      </c>
      <c r="T109" s="96"/>
      <c r="U109" s="96"/>
      <c r="V109" s="96"/>
      <c r="W109" s="96"/>
      <c r="X109" s="96"/>
      <c r="Y109" s="96"/>
      <c r="Z109" s="96"/>
      <c r="AA109" s="96"/>
      <c r="AB109" s="96"/>
      <c r="AC109" s="96"/>
      <c r="AD109" s="96"/>
      <c r="AE109" s="96"/>
      <c r="AF109" s="96"/>
      <c r="AG109" s="96"/>
      <c r="AH109" s="96"/>
      <c r="AI109" s="96"/>
      <c r="AJ109" s="96"/>
      <c r="AK109" s="96"/>
      <c r="AL109" s="96"/>
      <c r="AM109" s="96"/>
    </row>
    <row r="110" spans="1:39" ht="50.25" customHeight="1">
      <c r="A110" s="4" t="s">
        <v>1318</v>
      </c>
      <c r="B110" s="4" t="s">
        <v>1319</v>
      </c>
      <c r="C110" s="4" t="s">
        <v>1320</v>
      </c>
      <c r="D110" s="74" t="s">
        <v>609</v>
      </c>
      <c r="E110" s="74" t="s">
        <v>832</v>
      </c>
      <c r="F110" s="4"/>
      <c r="G110" s="4"/>
      <c r="H110" s="125"/>
      <c r="I110" s="125"/>
      <c r="J110" s="4"/>
      <c r="K110" s="4"/>
      <c r="L110" s="4"/>
      <c r="M110" s="71">
        <f t="shared" si="32"/>
        <v>0</v>
      </c>
      <c r="N110" s="4"/>
      <c r="O110" s="71">
        <f t="shared" si="33"/>
        <v>0</v>
      </c>
      <c r="P110" s="70"/>
      <c r="Q110" s="71">
        <f>'NPPCF Abstract'!K14</f>
        <v>0</v>
      </c>
      <c r="R110" s="96"/>
      <c r="S110" s="70">
        <f>'NPPCF Abstract'!J14</f>
        <v>0</v>
      </c>
      <c r="T110" s="96"/>
      <c r="U110" s="96"/>
      <c r="V110" s="96"/>
      <c r="W110" s="96"/>
      <c r="X110" s="96"/>
      <c r="Y110" s="96"/>
      <c r="Z110" s="96"/>
      <c r="AA110" s="96"/>
      <c r="AB110" s="96"/>
      <c r="AC110" s="96"/>
      <c r="AD110" s="96"/>
      <c r="AE110" s="96"/>
      <c r="AF110" s="96"/>
      <c r="AG110" s="96"/>
      <c r="AH110" s="96"/>
      <c r="AI110" s="96"/>
      <c r="AJ110" s="96"/>
      <c r="AK110" s="96"/>
      <c r="AL110" s="96"/>
      <c r="AM110" s="96"/>
    </row>
    <row r="111" spans="1:39" ht="46.5" customHeight="1">
      <c r="A111" s="131" t="s">
        <v>1324</v>
      </c>
      <c r="B111" s="131" t="s">
        <v>1325</v>
      </c>
      <c r="C111" s="131" t="s">
        <v>1326</v>
      </c>
      <c r="D111" s="132" t="s">
        <v>392</v>
      </c>
      <c r="E111" s="132" t="s">
        <v>721</v>
      </c>
      <c r="F111" s="131"/>
      <c r="G111" s="229"/>
      <c r="H111" s="134">
        <v>10000</v>
      </c>
      <c r="I111" s="134">
        <v>0</v>
      </c>
      <c r="J111" s="131"/>
      <c r="K111" s="131"/>
      <c r="L111" s="131">
        <v>10000</v>
      </c>
      <c r="M111" s="136">
        <f t="shared" si="32"/>
        <v>0.1</v>
      </c>
      <c r="N111" s="131">
        <v>1</v>
      </c>
      <c r="O111" s="136">
        <f t="shared" si="33"/>
        <v>0.1</v>
      </c>
      <c r="P111" s="137" t="s">
        <v>1329</v>
      </c>
      <c r="Q111" s="136">
        <f>'RMNCH+A Abstract'!K514</f>
        <v>0</v>
      </c>
      <c r="R111" s="139"/>
      <c r="S111" s="137">
        <f>'RMNCH+A Abstract'!J514</f>
        <v>0</v>
      </c>
      <c r="T111" s="139"/>
      <c r="U111" s="139"/>
      <c r="V111" s="139"/>
      <c r="W111" s="139"/>
      <c r="X111" s="139"/>
      <c r="Y111" s="139"/>
      <c r="Z111" s="139"/>
      <c r="AA111" s="139"/>
      <c r="AB111" s="139"/>
      <c r="AC111" s="139"/>
      <c r="AD111" s="139"/>
      <c r="AE111" s="139"/>
      <c r="AF111" s="139"/>
      <c r="AG111" s="139"/>
      <c r="AH111" s="139"/>
      <c r="AI111" s="139"/>
      <c r="AJ111" s="139"/>
      <c r="AK111" s="139"/>
      <c r="AL111" s="139"/>
      <c r="AM111" s="139"/>
    </row>
    <row r="112" spans="1:39" ht="35.25" customHeight="1">
      <c r="A112" s="4" t="s">
        <v>1333</v>
      </c>
      <c r="B112" s="4" t="s">
        <v>1335</v>
      </c>
      <c r="C112" s="4" t="s">
        <v>1337</v>
      </c>
      <c r="D112" s="74" t="s">
        <v>609</v>
      </c>
      <c r="E112" s="74" t="s">
        <v>1339</v>
      </c>
      <c r="F112" s="4"/>
      <c r="G112" s="82"/>
      <c r="H112" s="122">
        <v>1500000</v>
      </c>
      <c r="I112" s="122"/>
      <c r="J112" s="30"/>
      <c r="K112" s="4" t="s">
        <v>1340</v>
      </c>
      <c r="L112" s="125">
        <v>500000</v>
      </c>
      <c r="M112" s="71">
        <f t="shared" si="32"/>
        <v>5</v>
      </c>
      <c r="N112" s="4">
        <v>2</v>
      </c>
      <c r="O112" s="71">
        <f t="shared" si="33"/>
        <v>10</v>
      </c>
      <c r="P112" s="70" t="s">
        <v>1341</v>
      </c>
      <c r="Q112" s="71">
        <f>'NPPC Abstract'!K9</f>
        <v>0</v>
      </c>
      <c r="R112" s="96"/>
      <c r="S112" s="70">
        <f>'NPPC Abstract'!J9</f>
        <v>0</v>
      </c>
      <c r="T112" s="96"/>
      <c r="U112" s="96"/>
      <c r="V112" s="96"/>
      <c r="W112" s="96"/>
      <c r="X112" s="96"/>
      <c r="Y112" s="96"/>
      <c r="Z112" s="96"/>
      <c r="AA112" s="96"/>
      <c r="AB112" s="96"/>
      <c r="AC112" s="96"/>
      <c r="AD112" s="96"/>
      <c r="AE112" s="96"/>
      <c r="AF112" s="96"/>
      <c r="AG112" s="96"/>
      <c r="AH112" s="96"/>
      <c r="AI112" s="96"/>
      <c r="AJ112" s="96"/>
      <c r="AK112" s="96"/>
      <c r="AL112" s="96"/>
      <c r="AM112" s="96"/>
    </row>
    <row r="113" spans="1:39" ht="63.75">
      <c r="A113" s="131" t="s">
        <v>1345</v>
      </c>
      <c r="B113" s="131"/>
      <c r="C113" s="131" t="s">
        <v>1346</v>
      </c>
      <c r="D113" s="132" t="s">
        <v>609</v>
      </c>
      <c r="E113" s="132" t="s">
        <v>609</v>
      </c>
      <c r="F113" s="131"/>
      <c r="G113" s="229"/>
      <c r="H113" s="134">
        <v>300000</v>
      </c>
      <c r="I113" s="134"/>
      <c r="J113" s="131"/>
      <c r="K113" s="131" t="s">
        <v>1263</v>
      </c>
      <c r="L113" s="188">
        <v>400000</v>
      </c>
      <c r="M113" s="136">
        <f t="shared" si="32"/>
        <v>4</v>
      </c>
      <c r="N113" s="131">
        <v>1</v>
      </c>
      <c r="O113" s="136">
        <f t="shared" si="33"/>
        <v>4</v>
      </c>
      <c r="P113" s="230" t="s">
        <v>1347</v>
      </c>
      <c r="Q113" s="136"/>
      <c r="R113" s="139"/>
      <c r="S113" s="137"/>
      <c r="T113" s="139"/>
      <c r="U113" s="139"/>
      <c r="V113" s="139"/>
      <c r="W113" s="139"/>
      <c r="X113" s="139"/>
      <c r="Y113" s="139"/>
      <c r="Z113" s="139"/>
      <c r="AA113" s="139"/>
      <c r="AB113" s="139"/>
      <c r="AC113" s="139"/>
      <c r="AD113" s="139"/>
      <c r="AE113" s="139"/>
      <c r="AF113" s="139"/>
      <c r="AG113" s="139"/>
      <c r="AH113" s="139"/>
      <c r="AI113" s="139"/>
      <c r="AJ113" s="139"/>
      <c r="AK113" s="139"/>
      <c r="AL113" s="139"/>
      <c r="AM113" s="139"/>
    </row>
    <row r="114" spans="1:39" ht="11.25" customHeight="1">
      <c r="A114" s="96"/>
      <c r="B114" s="96"/>
      <c r="C114" s="96"/>
      <c r="D114" s="10"/>
      <c r="E114" s="10"/>
      <c r="F114" s="96"/>
      <c r="G114" s="96"/>
      <c r="H114" s="96"/>
      <c r="I114" s="96"/>
      <c r="J114" s="96"/>
      <c r="K114" s="96"/>
      <c r="L114" s="96"/>
      <c r="M114" s="191"/>
      <c r="N114" s="96"/>
      <c r="O114" s="191"/>
      <c r="P114" s="190"/>
      <c r="Q114" s="191"/>
      <c r="R114" s="96"/>
      <c r="S114" s="190"/>
      <c r="T114" s="96"/>
      <c r="U114" s="96"/>
      <c r="V114" s="96"/>
      <c r="W114" s="96"/>
      <c r="X114" s="96"/>
      <c r="Y114" s="96"/>
      <c r="Z114" s="96"/>
      <c r="AA114" s="96"/>
      <c r="AB114" s="96"/>
      <c r="AC114" s="96"/>
      <c r="AD114" s="96"/>
      <c r="AE114" s="96"/>
      <c r="AF114" s="96"/>
      <c r="AG114" s="96"/>
      <c r="AH114" s="96"/>
      <c r="AI114" s="96"/>
      <c r="AJ114" s="96"/>
      <c r="AK114" s="96"/>
      <c r="AL114" s="96"/>
      <c r="AM114" s="96"/>
    </row>
    <row r="115" spans="1:39" ht="11.25" customHeight="1">
      <c r="A115" s="96"/>
      <c r="B115" s="96"/>
      <c r="C115" s="96"/>
      <c r="D115" s="10"/>
      <c r="E115" s="10"/>
      <c r="F115" s="96"/>
      <c r="G115" s="96"/>
      <c r="H115" s="96"/>
      <c r="I115" s="96"/>
      <c r="J115" s="96"/>
      <c r="K115" s="96"/>
      <c r="L115" s="96"/>
      <c r="M115" s="191"/>
      <c r="N115" s="96"/>
      <c r="O115" s="191"/>
      <c r="P115" s="190"/>
      <c r="Q115" s="191"/>
      <c r="R115" s="96"/>
      <c r="S115" s="190"/>
      <c r="T115" s="96"/>
      <c r="U115" s="96"/>
      <c r="V115" s="96"/>
      <c r="W115" s="96"/>
      <c r="X115" s="96"/>
      <c r="Y115" s="96"/>
      <c r="Z115" s="96"/>
      <c r="AA115" s="96"/>
      <c r="AB115" s="96"/>
      <c r="AC115" s="96"/>
      <c r="AD115" s="96"/>
      <c r="AE115" s="96"/>
      <c r="AF115" s="96"/>
      <c r="AG115" s="96"/>
      <c r="AH115" s="96"/>
      <c r="AI115" s="96"/>
      <c r="AJ115" s="96"/>
      <c r="AK115" s="96"/>
      <c r="AL115" s="96"/>
      <c r="AM115" s="96"/>
    </row>
    <row r="116" spans="1:39" ht="11.25" customHeight="1">
      <c r="A116" s="96"/>
      <c r="B116" s="96"/>
      <c r="C116" s="96"/>
      <c r="D116" s="10"/>
      <c r="E116" s="10"/>
      <c r="F116" s="96"/>
      <c r="G116" s="96"/>
      <c r="H116" s="96"/>
      <c r="I116" s="96"/>
      <c r="J116" s="96"/>
      <c r="K116" s="96"/>
      <c r="L116" s="96"/>
      <c r="M116" s="191"/>
      <c r="N116" s="96"/>
      <c r="O116" s="191"/>
      <c r="P116" s="190"/>
      <c r="Q116" s="191"/>
      <c r="R116" s="96"/>
      <c r="S116" s="190"/>
      <c r="T116" s="96"/>
      <c r="U116" s="96"/>
      <c r="V116" s="96"/>
      <c r="W116" s="96"/>
      <c r="X116" s="96"/>
      <c r="Y116" s="96"/>
      <c r="Z116" s="96"/>
      <c r="AA116" s="96"/>
      <c r="AB116" s="96"/>
      <c r="AC116" s="96"/>
      <c r="AD116" s="96"/>
      <c r="AE116" s="96"/>
      <c r="AF116" s="96"/>
      <c r="AG116" s="96"/>
      <c r="AH116" s="96"/>
      <c r="AI116" s="96"/>
      <c r="AJ116" s="96"/>
      <c r="AK116" s="96"/>
      <c r="AL116" s="96"/>
      <c r="AM116" s="96"/>
    </row>
    <row r="117" spans="1:39" ht="11.25" customHeight="1">
      <c r="A117" s="96"/>
      <c r="B117" s="96"/>
      <c r="C117" s="96"/>
      <c r="D117" s="96"/>
      <c r="E117" s="10"/>
      <c r="F117" s="96"/>
      <c r="G117" s="96"/>
      <c r="H117" s="96"/>
      <c r="I117" s="96"/>
      <c r="J117" s="96"/>
      <c r="K117" s="96"/>
      <c r="L117" s="96"/>
      <c r="M117" s="191"/>
      <c r="N117" s="96"/>
      <c r="O117" s="191"/>
      <c r="P117" s="190"/>
      <c r="Q117" s="191"/>
      <c r="R117" s="96"/>
      <c r="S117" s="190"/>
      <c r="T117" s="96"/>
      <c r="U117" s="96"/>
      <c r="V117" s="96"/>
      <c r="W117" s="96"/>
      <c r="X117" s="96"/>
      <c r="Y117" s="96"/>
      <c r="Z117" s="96"/>
      <c r="AA117" s="96"/>
      <c r="AB117" s="96"/>
      <c r="AC117" s="96"/>
      <c r="AD117" s="96"/>
      <c r="AE117" s="96"/>
      <c r="AF117" s="96"/>
      <c r="AG117" s="96"/>
      <c r="AH117" s="96"/>
      <c r="AI117" s="96"/>
      <c r="AJ117" s="96"/>
      <c r="AK117" s="96"/>
      <c r="AL117" s="96"/>
      <c r="AM117" s="96"/>
    </row>
    <row r="118" spans="1:39" ht="11.25" customHeight="1">
      <c r="A118" s="96"/>
      <c r="B118" s="96"/>
      <c r="C118" s="96"/>
      <c r="D118" s="96"/>
      <c r="E118" s="10"/>
      <c r="F118" s="96"/>
      <c r="G118" s="96"/>
      <c r="H118" s="96"/>
      <c r="I118" s="96"/>
      <c r="J118" s="96"/>
      <c r="K118" s="96"/>
      <c r="L118" s="96"/>
      <c r="M118" s="191"/>
      <c r="N118" s="96"/>
      <c r="O118" s="191"/>
      <c r="P118" s="190"/>
      <c r="Q118" s="191"/>
      <c r="R118" s="96"/>
      <c r="S118" s="190"/>
      <c r="T118" s="96"/>
      <c r="U118" s="96"/>
      <c r="V118" s="96"/>
      <c r="W118" s="96"/>
      <c r="X118" s="96"/>
      <c r="Y118" s="96"/>
      <c r="Z118" s="96"/>
      <c r="AA118" s="96"/>
      <c r="AB118" s="96"/>
      <c r="AC118" s="96"/>
      <c r="AD118" s="96"/>
      <c r="AE118" s="96"/>
      <c r="AF118" s="96"/>
      <c r="AG118" s="96"/>
      <c r="AH118" s="96"/>
      <c r="AI118" s="96"/>
      <c r="AJ118" s="96"/>
      <c r="AK118" s="96"/>
      <c r="AL118" s="96"/>
      <c r="AM118" s="96"/>
    </row>
    <row r="119" spans="1:39" ht="11.25" customHeight="1">
      <c r="A119" s="96"/>
      <c r="B119" s="96"/>
      <c r="C119" s="96"/>
      <c r="D119" s="96"/>
      <c r="E119" s="10"/>
      <c r="F119" s="96"/>
      <c r="G119" s="96"/>
      <c r="H119" s="96"/>
      <c r="I119" s="96"/>
      <c r="J119" s="96"/>
      <c r="K119" s="96"/>
      <c r="L119" s="96"/>
      <c r="M119" s="191"/>
      <c r="N119" s="96"/>
      <c r="O119" s="191"/>
      <c r="P119" s="190"/>
      <c r="Q119" s="191"/>
      <c r="R119" s="96"/>
      <c r="S119" s="190"/>
      <c r="T119" s="96"/>
      <c r="U119" s="96"/>
      <c r="V119" s="96"/>
      <c r="W119" s="96"/>
      <c r="X119" s="96"/>
      <c r="Y119" s="96"/>
      <c r="Z119" s="96"/>
      <c r="AA119" s="96"/>
      <c r="AB119" s="96"/>
      <c r="AC119" s="96"/>
      <c r="AD119" s="96"/>
      <c r="AE119" s="96"/>
      <c r="AF119" s="96"/>
      <c r="AG119" s="96"/>
      <c r="AH119" s="96"/>
      <c r="AI119" s="96"/>
      <c r="AJ119" s="96"/>
      <c r="AK119" s="96"/>
      <c r="AL119" s="96"/>
      <c r="AM119" s="96"/>
    </row>
    <row r="120" spans="1:39" ht="11.25" customHeight="1">
      <c r="A120" s="96"/>
      <c r="B120" s="96"/>
      <c r="C120" s="96"/>
      <c r="D120" s="96"/>
      <c r="E120" s="10"/>
      <c r="F120" s="96"/>
      <c r="G120" s="96"/>
      <c r="H120" s="96"/>
      <c r="I120" s="96"/>
      <c r="J120" s="96"/>
      <c r="K120" s="96"/>
      <c r="L120" s="96"/>
      <c r="M120" s="191"/>
      <c r="N120" s="96"/>
      <c r="O120" s="191"/>
      <c r="P120" s="190"/>
      <c r="Q120" s="191"/>
      <c r="R120" s="96"/>
      <c r="S120" s="190"/>
      <c r="T120" s="96"/>
      <c r="U120" s="96"/>
      <c r="V120" s="96"/>
      <c r="W120" s="96"/>
      <c r="X120" s="96"/>
      <c r="Y120" s="96"/>
      <c r="Z120" s="96"/>
      <c r="AA120" s="96"/>
      <c r="AB120" s="96"/>
      <c r="AC120" s="96"/>
      <c r="AD120" s="96"/>
      <c r="AE120" s="96"/>
      <c r="AF120" s="96"/>
      <c r="AG120" s="96"/>
      <c r="AH120" s="96"/>
      <c r="AI120" s="96"/>
      <c r="AJ120" s="96"/>
      <c r="AK120" s="96"/>
      <c r="AL120" s="96"/>
      <c r="AM120" s="96"/>
    </row>
    <row r="121" spans="1:39" ht="11.25" customHeight="1">
      <c r="A121" s="96"/>
      <c r="B121" s="96"/>
      <c r="C121" s="96"/>
      <c r="D121" s="96"/>
      <c r="E121" s="10"/>
      <c r="F121" s="96"/>
      <c r="G121" s="96"/>
      <c r="H121" s="96"/>
      <c r="I121" s="96"/>
      <c r="J121" s="96"/>
      <c r="K121" s="96"/>
      <c r="L121" s="96"/>
      <c r="M121" s="191"/>
      <c r="N121" s="96"/>
      <c r="O121" s="191"/>
      <c r="P121" s="190"/>
      <c r="Q121" s="191"/>
      <c r="R121" s="96"/>
      <c r="S121" s="190"/>
      <c r="T121" s="96"/>
      <c r="U121" s="96"/>
      <c r="V121" s="96"/>
      <c r="W121" s="96"/>
      <c r="X121" s="96"/>
      <c r="Y121" s="96"/>
      <c r="Z121" s="96"/>
      <c r="AA121" s="96"/>
      <c r="AB121" s="96"/>
      <c r="AC121" s="96"/>
      <c r="AD121" s="96"/>
      <c r="AE121" s="96"/>
      <c r="AF121" s="96"/>
      <c r="AG121" s="96"/>
      <c r="AH121" s="96"/>
      <c r="AI121" s="96"/>
      <c r="AJ121" s="96"/>
      <c r="AK121" s="96"/>
      <c r="AL121" s="96"/>
      <c r="AM121" s="96"/>
    </row>
    <row r="122" spans="1:39" ht="11.25" customHeight="1">
      <c r="A122" s="96"/>
      <c r="B122" s="96"/>
      <c r="C122" s="96"/>
      <c r="D122" s="96"/>
      <c r="E122" s="10"/>
      <c r="F122" s="96"/>
      <c r="G122" s="96"/>
      <c r="H122" s="96"/>
      <c r="I122" s="96"/>
      <c r="J122" s="96"/>
      <c r="K122" s="96"/>
      <c r="L122" s="96"/>
      <c r="M122" s="191"/>
      <c r="N122" s="96"/>
      <c r="O122" s="191"/>
      <c r="P122" s="190"/>
      <c r="Q122" s="191"/>
      <c r="R122" s="96"/>
      <c r="S122" s="190"/>
      <c r="T122" s="96"/>
      <c r="U122" s="96"/>
      <c r="V122" s="96"/>
      <c r="W122" s="96"/>
      <c r="X122" s="96"/>
      <c r="Y122" s="96"/>
      <c r="Z122" s="96"/>
      <c r="AA122" s="96"/>
      <c r="AB122" s="96"/>
      <c r="AC122" s="96"/>
      <c r="AD122" s="96"/>
      <c r="AE122" s="96"/>
      <c r="AF122" s="96"/>
      <c r="AG122" s="96"/>
      <c r="AH122" s="96"/>
      <c r="AI122" s="96"/>
      <c r="AJ122" s="96"/>
      <c r="AK122" s="96"/>
      <c r="AL122" s="96"/>
      <c r="AM122" s="96"/>
    </row>
    <row r="123" spans="1:39" ht="11.25" customHeight="1">
      <c r="A123" s="96"/>
      <c r="B123" s="96"/>
      <c r="C123" s="96"/>
      <c r="D123" s="96"/>
      <c r="E123" s="10"/>
      <c r="F123" s="96"/>
      <c r="G123" s="96"/>
      <c r="H123" s="96"/>
      <c r="I123" s="96"/>
      <c r="J123" s="96"/>
      <c r="K123" s="96"/>
      <c r="L123" s="96"/>
      <c r="M123" s="191"/>
      <c r="N123" s="96"/>
      <c r="O123" s="191"/>
      <c r="P123" s="190"/>
      <c r="Q123" s="191"/>
      <c r="R123" s="96"/>
      <c r="S123" s="190"/>
      <c r="T123" s="96"/>
      <c r="U123" s="96"/>
      <c r="V123" s="96"/>
      <c r="W123" s="96"/>
      <c r="X123" s="96"/>
      <c r="Y123" s="96"/>
      <c r="Z123" s="96"/>
      <c r="AA123" s="96"/>
      <c r="AB123" s="96"/>
      <c r="AC123" s="96"/>
      <c r="AD123" s="96"/>
      <c r="AE123" s="96"/>
      <c r="AF123" s="96"/>
      <c r="AG123" s="96"/>
      <c r="AH123" s="96"/>
      <c r="AI123" s="96"/>
      <c r="AJ123" s="96"/>
      <c r="AK123" s="96"/>
      <c r="AL123" s="96"/>
      <c r="AM123" s="96"/>
    </row>
    <row r="124" spans="1:39" ht="11.25" customHeight="1">
      <c r="A124" s="96"/>
      <c r="B124" s="96"/>
      <c r="C124" s="73"/>
      <c r="D124" s="10"/>
      <c r="E124" s="10"/>
      <c r="F124" s="96"/>
      <c r="G124" s="96"/>
      <c r="H124" s="96"/>
      <c r="I124" s="96"/>
      <c r="J124" s="96"/>
      <c r="K124" s="96"/>
      <c r="L124" s="96"/>
      <c r="M124" s="191"/>
      <c r="N124" s="96"/>
      <c r="O124" s="191"/>
      <c r="P124" s="190"/>
      <c r="Q124" s="191"/>
      <c r="R124" s="96"/>
      <c r="S124" s="190"/>
      <c r="T124" s="96"/>
      <c r="U124" s="96"/>
      <c r="V124" s="96"/>
      <c r="W124" s="96"/>
      <c r="X124" s="96"/>
      <c r="Y124" s="96"/>
      <c r="Z124" s="96"/>
      <c r="AA124" s="96"/>
      <c r="AB124" s="96"/>
      <c r="AC124" s="96"/>
      <c r="AD124" s="96"/>
      <c r="AE124" s="96"/>
      <c r="AF124" s="96"/>
      <c r="AG124" s="96"/>
      <c r="AH124" s="96"/>
      <c r="AI124" s="96"/>
      <c r="AJ124" s="96"/>
      <c r="AK124" s="96"/>
      <c r="AL124" s="96"/>
      <c r="AM124" s="96"/>
    </row>
    <row r="125" spans="1:39" ht="11.25" customHeight="1">
      <c r="A125" s="96"/>
      <c r="B125" s="96"/>
      <c r="C125" s="73"/>
      <c r="D125" s="10"/>
      <c r="E125" s="10"/>
      <c r="F125" s="96"/>
      <c r="G125" s="96"/>
      <c r="H125" s="96"/>
      <c r="I125" s="96"/>
      <c r="J125" s="96"/>
      <c r="K125" s="96"/>
      <c r="L125" s="96"/>
      <c r="M125" s="191"/>
      <c r="N125" s="96"/>
      <c r="O125" s="191"/>
      <c r="P125" s="190"/>
      <c r="Q125" s="191"/>
      <c r="R125" s="96"/>
      <c r="S125" s="190"/>
      <c r="T125" s="96"/>
      <c r="U125" s="96"/>
      <c r="V125" s="96"/>
      <c r="W125" s="96"/>
      <c r="X125" s="96"/>
      <c r="Y125" s="96"/>
      <c r="Z125" s="96"/>
      <c r="AA125" s="96"/>
      <c r="AB125" s="96"/>
      <c r="AC125" s="96"/>
      <c r="AD125" s="96"/>
      <c r="AE125" s="96"/>
      <c r="AF125" s="96"/>
      <c r="AG125" s="96"/>
      <c r="AH125" s="96"/>
      <c r="AI125" s="96"/>
      <c r="AJ125" s="96"/>
      <c r="AK125" s="96"/>
      <c r="AL125" s="96"/>
      <c r="AM125" s="96"/>
    </row>
    <row r="126" spans="1:39" ht="11.25" customHeight="1">
      <c r="A126" s="96"/>
      <c r="B126" s="96"/>
      <c r="C126" s="73"/>
      <c r="D126" s="10"/>
      <c r="E126" s="10"/>
      <c r="F126" s="96"/>
      <c r="G126" s="96"/>
      <c r="H126" s="96"/>
      <c r="I126" s="96"/>
      <c r="J126" s="96"/>
      <c r="K126" s="96"/>
      <c r="L126" s="96"/>
      <c r="M126" s="191"/>
      <c r="N126" s="96"/>
      <c r="O126" s="191"/>
      <c r="P126" s="190"/>
      <c r="Q126" s="191"/>
      <c r="R126" s="96"/>
      <c r="S126" s="190"/>
      <c r="T126" s="96"/>
      <c r="U126" s="96"/>
      <c r="V126" s="96"/>
      <c r="W126" s="96"/>
      <c r="X126" s="96"/>
      <c r="Y126" s="96"/>
      <c r="Z126" s="96"/>
      <c r="AA126" s="96"/>
      <c r="AB126" s="96"/>
      <c r="AC126" s="96"/>
      <c r="AD126" s="96"/>
      <c r="AE126" s="96"/>
      <c r="AF126" s="96"/>
      <c r="AG126" s="96"/>
      <c r="AH126" s="96"/>
      <c r="AI126" s="96"/>
      <c r="AJ126" s="96"/>
      <c r="AK126" s="96"/>
      <c r="AL126" s="96"/>
      <c r="AM126" s="96"/>
    </row>
    <row r="127" spans="1:39" ht="11.25" customHeight="1">
      <c r="A127" s="96"/>
      <c r="B127" s="96"/>
      <c r="C127" s="73"/>
      <c r="D127" s="10"/>
      <c r="E127" s="10"/>
      <c r="F127" s="96"/>
      <c r="G127" s="96"/>
      <c r="H127" s="96"/>
      <c r="I127" s="96"/>
      <c r="J127" s="96"/>
      <c r="K127" s="96"/>
      <c r="L127" s="96"/>
      <c r="M127" s="191"/>
      <c r="N127" s="96"/>
      <c r="O127" s="191"/>
      <c r="P127" s="190"/>
      <c r="Q127" s="191"/>
      <c r="R127" s="96"/>
      <c r="S127" s="190"/>
      <c r="T127" s="96"/>
      <c r="U127" s="96"/>
      <c r="V127" s="96"/>
      <c r="W127" s="96"/>
      <c r="X127" s="96"/>
      <c r="Y127" s="96"/>
      <c r="Z127" s="96"/>
      <c r="AA127" s="96"/>
      <c r="AB127" s="96"/>
      <c r="AC127" s="96"/>
      <c r="AD127" s="96"/>
      <c r="AE127" s="96"/>
      <c r="AF127" s="96"/>
      <c r="AG127" s="96"/>
      <c r="AH127" s="96"/>
      <c r="AI127" s="96"/>
      <c r="AJ127" s="96"/>
      <c r="AK127" s="96"/>
      <c r="AL127" s="96"/>
      <c r="AM127" s="96"/>
    </row>
    <row r="128" spans="1:39" ht="11.25" customHeight="1">
      <c r="A128" s="96"/>
      <c r="B128" s="96"/>
      <c r="C128" s="73"/>
      <c r="D128" s="10"/>
      <c r="E128" s="10"/>
      <c r="F128" s="96"/>
      <c r="G128" s="96"/>
      <c r="H128" s="96"/>
      <c r="I128" s="96"/>
      <c r="J128" s="96"/>
      <c r="K128" s="96"/>
      <c r="L128" s="96"/>
      <c r="M128" s="191"/>
      <c r="N128" s="96"/>
      <c r="O128" s="191"/>
      <c r="P128" s="190"/>
      <c r="Q128" s="191"/>
      <c r="R128" s="96"/>
      <c r="S128" s="190"/>
      <c r="T128" s="96"/>
      <c r="U128" s="96"/>
      <c r="V128" s="96"/>
      <c r="W128" s="96"/>
      <c r="X128" s="96"/>
      <c r="Y128" s="96"/>
      <c r="Z128" s="96"/>
      <c r="AA128" s="96"/>
      <c r="AB128" s="96"/>
      <c r="AC128" s="96"/>
      <c r="AD128" s="96"/>
      <c r="AE128" s="96"/>
      <c r="AF128" s="96"/>
      <c r="AG128" s="96"/>
      <c r="AH128" s="96"/>
      <c r="AI128" s="96"/>
      <c r="AJ128" s="96"/>
      <c r="AK128" s="96"/>
      <c r="AL128" s="96"/>
      <c r="AM128" s="96"/>
    </row>
    <row r="129" spans="1:39" ht="11.25" customHeight="1">
      <c r="A129" s="96"/>
      <c r="B129" s="96"/>
      <c r="C129" s="96"/>
      <c r="D129" s="96"/>
      <c r="E129" s="10"/>
      <c r="F129" s="96"/>
      <c r="G129" s="96"/>
      <c r="H129" s="96"/>
      <c r="I129" s="96"/>
      <c r="J129" s="96"/>
      <c r="K129" s="96"/>
      <c r="L129" s="96"/>
      <c r="M129" s="191"/>
      <c r="N129" s="96"/>
      <c r="O129" s="191"/>
      <c r="P129" s="190"/>
      <c r="Q129" s="191"/>
      <c r="R129" s="96"/>
      <c r="S129" s="190"/>
      <c r="T129" s="96"/>
      <c r="U129" s="96"/>
      <c r="V129" s="96"/>
      <c r="W129" s="96"/>
      <c r="X129" s="96"/>
      <c r="Y129" s="96"/>
      <c r="Z129" s="96"/>
      <c r="AA129" s="96"/>
      <c r="AB129" s="96"/>
      <c r="AC129" s="96"/>
      <c r="AD129" s="96"/>
      <c r="AE129" s="96"/>
      <c r="AF129" s="96"/>
      <c r="AG129" s="96"/>
      <c r="AH129" s="96"/>
      <c r="AI129" s="96"/>
      <c r="AJ129" s="96"/>
      <c r="AK129" s="96"/>
      <c r="AL129" s="96"/>
      <c r="AM129" s="96"/>
    </row>
    <row r="130" spans="1:39" ht="11.25" customHeight="1">
      <c r="A130" s="96"/>
      <c r="B130" s="96"/>
      <c r="C130" s="73"/>
      <c r="D130" s="10"/>
      <c r="E130" s="10"/>
      <c r="F130" s="96"/>
      <c r="G130" s="96"/>
      <c r="H130" s="96"/>
      <c r="I130" s="96"/>
      <c r="J130" s="96"/>
      <c r="K130" s="96"/>
      <c r="L130" s="96"/>
      <c r="M130" s="191"/>
      <c r="N130" s="96"/>
      <c r="O130" s="191"/>
      <c r="P130" s="190"/>
      <c r="Q130" s="191"/>
      <c r="R130" s="96"/>
      <c r="S130" s="190"/>
      <c r="T130" s="96"/>
      <c r="U130" s="96"/>
      <c r="V130" s="96"/>
      <c r="W130" s="96"/>
      <c r="X130" s="96"/>
      <c r="Y130" s="96"/>
      <c r="Z130" s="96"/>
      <c r="AA130" s="96"/>
      <c r="AB130" s="96"/>
      <c r="AC130" s="96"/>
      <c r="AD130" s="96"/>
      <c r="AE130" s="96"/>
      <c r="AF130" s="96"/>
      <c r="AG130" s="96"/>
      <c r="AH130" s="96"/>
      <c r="AI130" s="96"/>
      <c r="AJ130" s="96"/>
      <c r="AK130" s="96"/>
      <c r="AL130" s="96"/>
      <c r="AM130" s="96"/>
    </row>
    <row r="131" spans="1:39" ht="11.25" customHeight="1">
      <c r="A131" s="96"/>
      <c r="B131" s="96"/>
      <c r="C131" s="96"/>
      <c r="D131" s="10"/>
      <c r="E131" s="10"/>
      <c r="F131" s="96"/>
      <c r="G131" s="96"/>
      <c r="H131" s="96"/>
      <c r="I131" s="96"/>
      <c r="J131" s="96"/>
      <c r="K131" s="96"/>
      <c r="L131" s="96"/>
      <c r="M131" s="191"/>
      <c r="N131" s="96"/>
      <c r="O131" s="191"/>
      <c r="P131" s="190"/>
      <c r="Q131" s="191"/>
      <c r="R131" s="96"/>
      <c r="S131" s="190"/>
      <c r="T131" s="96"/>
      <c r="U131" s="96"/>
      <c r="V131" s="96"/>
      <c r="W131" s="96"/>
      <c r="X131" s="96"/>
      <c r="Y131" s="96"/>
      <c r="Z131" s="96"/>
      <c r="AA131" s="96"/>
      <c r="AB131" s="96"/>
      <c r="AC131" s="96"/>
      <c r="AD131" s="96"/>
      <c r="AE131" s="96"/>
      <c r="AF131" s="96"/>
      <c r="AG131" s="96"/>
      <c r="AH131" s="96"/>
      <c r="AI131" s="96"/>
      <c r="AJ131" s="96"/>
      <c r="AK131" s="96"/>
      <c r="AL131" s="96"/>
      <c r="AM131" s="96"/>
    </row>
    <row r="132" spans="1:39" ht="11.25" customHeight="1">
      <c r="A132" s="96"/>
      <c r="B132" s="96"/>
      <c r="C132" s="96"/>
      <c r="D132" s="10"/>
      <c r="E132" s="10"/>
      <c r="F132" s="96"/>
      <c r="G132" s="96"/>
      <c r="H132" s="96"/>
      <c r="I132" s="96"/>
      <c r="J132" s="96"/>
      <c r="K132" s="96"/>
      <c r="L132" s="96"/>
      <c r="M132" s="191"/>
      <c r="N132" s="96"/>
      <c r="O132" s="191"/>
      <c r="P132" s="190"/>
      <c r="Q132" s="191"/>
      <c r="R132" s="96"/>
      <c r="S132" s="190"/>
      <c r="T132" s="96"/>
      <c r="U132" s="96"/>
      <c r="V132" s="96"/>
      <c r="W132" s="96"/>
      <c r="X132" s="96"/>
      <c r="Y132" s="96"/>
      <c r="Z132" s="96"/>
      <c r="AA132" s="96"/>
      <c r="AB132" s="96"/>
      <c r="AC132" s="96"/>
      <c r="AD132" s="96"/>
      <c r="AE132" s="96"/>
      <c r="AF132" s="96"/>
      <c r="AG132" s="96"/>
      <c r="AH132" s="96"/>
      <c r="AI132" s="96"/>
      <c r="AJ132" s="96"/>
      <c r="AK132" s="96"/>
      <c r="AL132" s="96"/>
      <c r="AM132" s="96"/>
    </row>
    <row r="133" spans="1:39" ht="11.25" customHeight="1">
      <c r="A133" s="96"/>
      <c r="B133" s="96"/>
      <c r="C133" s="96"/>
      <c r="D133" s="10"/>
      <c r="E133" s="10"/>
      <c r="F133" s="96"/>
      <c r="G133" s="96"/>
      <c r="H133" s="96"/>
      <c r="I133" s="96"/>
      <c r="J133" s="96"/>
      <c r="K133" s="96"/>
      <c r="L133" s="96"/>
      <c r="M133" s="191"/>
      <c r="N133" s="96"/>
      <c r="O133" s="191"/>
      <c r="P133" s="190"/>
      <c r="Q133" s="191"/>
      <c r="R133" s="96"/>
      <c r="S133" s="190"/>
      <c r="T133" s="96"/>
      <c r="U133" s="96"/>
      <c r="V133" s="96"/>
      <c r="W133" s="96"/>
      <c r="X133" s="96"/>
      <c r="Y133" s="96"/>
      <c r="Z133" s="96"/>
      <c r="AA133" s="96"/>
      <c r="AB133" s="96"/>
      <c r="AC133" s="96"/>
      <c r="AD133" s="96"/>
      <c r="AE133" s="96"/>
      <c r="AF133" s="96"/>
      <c r="AG133" s="96"/>
      <c r="AH133" s="96"/>
      <c r="AI133" s="96"/>
      <c r="AJ133" s="96"/>
      <c r="AK133" s="96"/>
      <c r="AL133" s="96"/>
      <c r="AM133" s="96"/>
    </row>
    <row r="134" spans="1:39" ht="11.25" customHeight="1">
      <c r="A134" s="96"/>
      <c r="B134" s="96"/>
      <c r="C134" s="96"/>
      <c r="D134" s="10"/>
      <c r="E134" s="10"/>
      <c r="F134" s="96"/>
      <c r="G134" s="96"/>
      <c r="H134" s="96"/>
      <c r="I134" s="96"/>
      <c r="J134" s="96"/>
      <c r="K134" s="96"/>
      <c r="L134" s="96"/>
      <c r="M134" s="191"/>
      <c r="N134" s="96"/>
      <c r="O134" s="191"/>
      <c r="P134" s="190"/>
      <c r="Q134" s="191"/>
      <c r="R134" s="96"/>
      <c r="S134" s="190"/>
      <c r="T134" s="96"/>
      <c r="U134" s="96"/>
      <c r="V134" s="96"/>
      <c r="W134" s="96"/>
      <c r="X134" s="96"/>
      <c r="Y134" s="96"/>
      <c r="Z134" s="96"/>
      <c r="AA134" s="96"/>
      <c r="AB134" s="96"/>
      <c r="AC134" s="96"/>
      <c r="AD134" s="96"/>
      <c r="AE134" s="96"/>
      <c r="AF134" s="96"/>
      <c r="AG134" s="96"/>
      <c r="AH134" s="96"/>
      <c r="AI134" s="96"/>
      <c r="AJ134" s="96"/>
      <c r="AK134" s="96"/>
      <c r="AL134" s="96"/>
      <c r="AM134" s="96"/>
    </row>
    <row r="135" spans="1:39" ht="11.25" customHeight="1">
      <c r="A135" s="96"/>
      <c r="B135" s="96"/>
      <c r="C135" s="96"/>
      <c r="D135" s="10"/>
      <c r="E135" s="10"/>
      <c r="F135" s="96"/>
      <c r="G135" s="96"/>
      <c r="H135" s="96"/>
      <c r="I135" s="96"/>
      <c r="J135" s="96"/>
      <c r="K135" s="96"/>
      <c r="L135" s="96"/>
      <c r="M135" s="191"/>
      <c r="N135" s="96"/>
      <c r="O135" s="191"/>
      <c r="P135" s="190"/>
      <c r="Q135" s="191"/>
      <c r="R135" s="96"/>
      <c r="S135" s="190"/>
      <c r="T135" s="96"/>
      <c r="U135" s="96"/>
      <c r="V135" s="96"/>
      <c r="W135" s="96"/>
      <c r="X135" s="96"/>
      <c r="Y135" s="96"/>
      <c r="Z135" s="96"/>
      <c r="AA135" s="96"/>
      <c r="AB135" s="96"/>
      <c r="AC135" s="96"/>
      <c r="AD135" s="96"/>
      <c r="AE135" s="96"/>
      <c r="AF135" s="96"/>
      <c r="AG135" s="96"/>
      <c r="AH135" s="96"/>
      <c r="AI135" s="96"/>
      <c r="AJ135" s="96"/>
      <c r="AK135" s="96"/>
      <c r="AL135" s="96"/>
      <c r="AM135" s="96"/>
    </row>
    <row r="136" spans="1:39" ht="11.25" customHeight="1">
      <c r="A136" s="96"/>
      <c r="B136" s="96"/>
      <c r="C136" s="96"/>
      <c r="D136" s="10"/>
      <c r="E136" s="10"/>
      <c r="F136" s="96"/>
      <c r="G136" s="96"/>
      <c r="H136" s="96"/>
      <c r="I136" s="96"/>
      <c r="J136" s="96"/>
      <c r="K136" s="96"/>
      <c r="L136" s="96"/>
      <c r="M136" s="191"/>
      <c r="N136" s="96"/>
      <c r="O136" s="191"/>
      <c r="P136" s="190"/>
      <c r="Q136" s="191"/>
      <c r="R136" s="96"/>
      <c r="S136" s="190"/>
      <c r="T136" s="96"/>
      <c r="U136" s="96"/>
      <c r="V136" s="96"/>
      <c r="W136" s="96"/>
      <c r="X136" s="96"/>
      <c r="Y136" s="96"/>
      <c r="Z136" s="96"/>
      <c r="AA136" s="96"/>
      <c r="AB136" s="96"/>
      <c r="AC136" s="96"/>
      <c r="AD136" s="96"/>
      <c r="AE136" s="96"/>
      <c r="AF136" s="96"/>
      <c r="AG136" s="96"/>
      <c r="AH136" s="96"/>
      <c r="AI136" s="96"/>
      <c r="AJ136" s="96"/>
      <c r="AK136" s="96"/>
      <c r="AL136" s="96"/>
      <c r="AM136" s="96"/>
    </row>
    <row r="137" spans="1:39" ht="11.25" customHeight="1">
      <c r="A137" s="96"/>
      <c r="B137" s="96"/>
      <c r="C137" s="96"/>
      <c r="D137" s="10"/>
      <c r="E137" s="10"/>
      <c r="F137" s="96"/>
      <c r="G137" s="96"/>
      <c r="H137" s="96"/>
      <c r="I137" s="96"/>
      <c r="J137" s="96"/>
      <c r="K137" s="96"/>
      <c r="L137" s="96"/>
      <c r="M137" s="191"/>
      <c r="N137" s="96"/>
      <c r="O137" s="191"/>
      <c r="P137" s="190"/>
      <c r="Q137" s="191"/>
      <c r="R137" s="96"/>
      <c r="S137" s="190"/>
      <c r="T137" s="96"/>
      <c r="U137" s="96"/>
      <c r="V137" s="96"/>
      <c r="W137" s="96"/>
      <c r="X137" s="96"/>
      <c r="Y137" s="96"/>
      <c r="Z137" s="96"/>
      <c r="AA137" s="96"/>
      <c r="AB137" s="96"/>
      <c r="AC137" s="96"/>
      <c r="AD137" s="96"/>
      <c r="AE137" s="96"/>
      <c r="AF137" s="96"/>
      <c r="AG137" s="96"/>
      <c r="AH137" s="96"/>
      <c r="AI137" s="96"/>
      <c r="AJ137" s="96"/>
      <c r="AK137" s="96"/>
      <c r="AL137" s="96"/>
      <c r="AM137" s="96"/>
    </row>
    <row r="138" spans="1:39" ht="11.25" customHeight="1">
      <c r="A138" s="96"/>
      <c r="B138" s="96"/>
      <c r="C138" s="96"/>
      <c r="D138" s="10"/>
      <c r="E138" s="10"/>
      <c r="F138" s="96"/>
      <c r="G138" s="96"/>
      <c r="H138" s="96"/>
      <c r="I138" s="96"/>
      <c r="J138" s="96"/>
      <c r="K138" s="96"/>
      <c r="L138" s="96"/>
      <c r="M138" s="191"/>
      <c r="N138" s="96"/>
      <c r="O138" s="191"/>
      <c r="P138" s="190"/>
      <c r="Q138" s="191"/>
      <c r="R138" s="96"/>
      <c r="S138" s="190"/>
      <c r="T138" s="96"/>
      <c r="U138" s="96"/>
      <c r="V138" s="96"/>
      <c r="W138" s="96"/>
      <c r="X138" s="96"/>
      <c r="Y138" s="96"/>
      <c r="Z138" s="96"/>
      <c r="AA138" s="96"/>
      <c r="AB138" s="96"/>
      <c r="AC138" s="96"/>
      <c r="AD138" s="96"/>
      <c r="AE138" s="96"/>
      <c r="AF138" s="96"/>
      <c r="AG138" s="96"/>
      <c r="AH138" s="96"/>
      <c r="AI138" s="96"/>
      <c r="AJ138" s="96"/>
      <c r="AK138" s="96"/>
      <c r="AL138" s="96"/>
      <c r="AM138" s="96"/>
    </row>
    <row r="139" spans="1:39" ht="11.25" customHeight="1">
      <c r="A139" s="96"/>
      <c r="B139" s="96"/>
      <c r="C139" s="96"/>
      <c r="D139" s="10"/>
      <c r="E139" s="10"/>
      <c r="F139" s="96"/>
      <c r="G139" s="96"/>
      <c r="H139" s="96"/>
      <c r="I139" s="96"/>
      <c r="J139" s="96"/>
      <c r="K139" s="96"/>
      <c r="L139" s="96"/>
      <c r="M139" s="191"/>
      <c r="N139" s="96"/>
      <c r="O139" s="191"/>
      <c r="P139" s="190"/>
      <c r="Q139" s="191"/>
      <c r="R139" s="96"/>
      <c r="S139" s="190"/>
      <c r="T139" s="96"/>
      <c r="U139" s="96"/>
      <c r="V139" s="96"/>
      <c r="W139" s="96"/>
      <c r="X139" s="96"/>
      <c r="Y139" s="96"/>
      <c r="Z139" s="96"/>
      <c r="AA139" s="96"/>
      <c r="AB139" s="96"/>
      <c r="AC139" s="96"/>
      <c r="AD139" s="96"/>
      <c r="AE139" s="96"/>
      <c r="AF139" s="96"/>
      <c r="AG139" s="96"/>
      <c r="AH139" s="96"/>
      <c r="AI139" s="96"/>
      <c r="AJ139" s="96"/>
      <c r="AK139" s="96"/>
      <c r="AL139" s="96"/>
      <c r="AM139" s="96"/>
    </row>
    <row r="140" spans="1:39" ht="11.25" customHeight="1">
      <c r="A140" s="96"/>
      <c r="B140" s="96"/>
      <c r="C140" s="96"/>
      <c r="D140" s="10"/>
      <c r="E140" s="10"/>
      <c r="F140" s="96"/>
      <c r="G140" s="96"/>
      <c r="H140" s="96"/>
      <c r="I140" s="96"/>
      <c r="J140" s="96"/>
      <c r="K140" s="96"/>
      <c r="L140" s="96"/>
      <c r="M140" s="191"/>
      <c r="N140" s="96"/>
      <c r="O140" s="191"/>
      <c r="P140" s="190"/>
      <c r="Q140" s="191"/>
      <c r="R140" s="96"/>
      <c r="S140" s="190"/>
      <c r="T140" s="96"/>
      <c r="U140" s="96"/>
      <c r="V140" s="96"/>
      <c r="W140" s="96"/>
      <c r="X140" s="96"/>
      <c r="Y140" s="96"/>
      <c r="Z140" s="96"/>
      <c r="AA140" s="96"/>
      <c r="AB140" s="96"/>
      <c r="AC140" s="96"/>
      <c r="AD140" s="96"/>
      <c r="AE140" s="96"/>
      <c r="AF140" s="96"/>
      <c r="AG140" s="96"/>
      <c r="AH140" s="96"/>
      <c r="AI140" s="96"/>
      <c r="AJ140" s="96"/>
      <c r="AK140" s="96"/>
      <c r="AL140" s="96"/>
      <c r="AM140" s="96"/>
    </row>
    <row r="141" spans="1:39" ht="11.25" customHeight="1">
      <c r="A141" s="96"/>
      <c r="B141" s="96"/>
      <c r="C141" s="96"/>
      <c r="D141" s="10"/>
      <c r="E141" s="10"/>
      <c r="F141" s="96"/>
      <c r="G141" s="96"/>
      <c r="H141" s="96"/>
      <c r="I141" s="96"/>
      <c r="J141" s="96"/>
      <c r="K141" s="96"/>
      <c r="L141" s="96"/>
      <c r="M141" s="191"/>
      <c r="N141" s="96"/>
      <c r="O141" s="191"/>
      <c r="P141" s="190"/>
      <c r="Q141" s="191"/>
      <c r="R141" s="96"/>
      <c r="S141" s="190"/>
      <c r="T141" s="96"/>
      <c r="U141" s="96"/>
      <c r="V141" s="96"/>
      <c r="W141" s="96"/>
      <c r="X141" s="96"/>
      <c r="Y141" s="96"/>
      <c r="Z141" s="96"/>
      <c r="AA141" s="96"/>
      <c r="AB141" s="96"/>
      <c r="AC141" s="96"/>
      <c r="AD141" s="96"/>
      <c r="AE141" s="96"/>
      <c r="AF141" s="96"/>
      <c r="AG141" s="96"/>
      <c r="AH141" s="96"/>
      <c r="AI141" s="96"/>
      <c r="AJ141" s="96"/>
      <c r="AK141" s="96"/>
      <c r="AL141" s="96"/>
      <c r="AM141" s="96"/>
    </row>
    <row r="142" spans="1:39" ht="11.25" customHeight="1">
      <c r="A142" s="96"/>
      <c r="B142" s="96"/>
      <c r="C142" s="96"/>
      <c r="D142" s="10"/>
      <c r="E142" s="10"/>
      <c r="F142" s="96"/>
      <c r="G142" s="96"/>
      <c r="H142" s="96"/>
      <c r="I142" s="96"/>
      <c r="J142" s="96"/>
      <c r="K142" s="96"/>
      <c r="L142" s="96"/>
      <c r="M142" s="191"/>
      <c r="N142" s="96"/>
      <c r="O142" s="191"/>
      <c r="P142" s="190"/>
      <c r="Q142" s="191"/>
      <c r="R142" s="96"/>
      <c r="S142" s="190"/>
      <c r="T142" s="96"/>
      <c r="U142" s="96"/>
      <c r="V142" s="96"/>
      <c r="W142" s="96"/>
      <c r="X142" s="96"/>
      <c r="Y142" s="96"/>
      <c r="Z142" s="96"/>
      <c r="AA142" s="96"/>
      <c r="AB142" s="96"/>
      <c r="AC142" s="96"/>
      <c r="AD142" s="96"/>
      <c r="AE142" s="96"/>
      <c r="AF142" s="96"/>
      <c r="AG142" s="96"/>
      <c r="AH142" s="96"/>
      <c r="AI142" s="96"/>
      <c r="AJ142" s="96"/>
      <c r="AK142" s="96"/>
      <c r="AL142" s="96"/>
      <c r="AM142" s="96"/>
    </row>
    <row r="143" spans="1:39" ht="11.25" customHeight="1">
      <c r="A143" s="96"/>
      <c r="B143" s="96"/>
      <c r="C143" s="96"/>
      <c r="D143" s="10"/>
      <c r="E143" s="10"/>
      <c r="F143" s="96"/>
      <c r="G143" s="96"/>
      <c r="H143" s="96"/>
      <c r="I143" s="96"/>
      <c r="J143" s="96"/>
      <c r="K143" s="96"/>
      <c r="L143" s="96"/>
      <c r="M143" s="191"/>
      <c r="N143" s="96"/>
      <c r="O143" s="191"/>
      <c r="P143" s="190"/>
      <c r="Q143" s="191"/>
      <c r="R143" s="96"/>
      <c r="S143" s="190"/>
      <c r="T143" s="96"/>
      <c r="U143" s="96"/>
      <c r="V143" s="96"/>
      <c r="W143" s="96"/>
      <c r="X143" s="96"/>
      <c r="Y143" s="96"/>
      <c r="Z143" s="96"/>
      <c r="AA143" s="96"/>
      <c r="AB143" s="96"/>
      <c r="AC143" s="96"/>
      <c r="AD143" s="96"/>
      <c r="AE143" s="96"/>
      <c r="AF143" s="96"/>
      <c r="AG143" s="96"/>
      <c r="AH143" s="96"/>
      <c r="AI143" s="96"/>
      <c r="AJ143" s="96"/>
      <c r="AK143" s="96"/>
      <c r="AL143" s="96"/>
      <c r="AM143" s="96"/>
    </row>
    <row r="144" spans="1:39" ht="11.25" customHeight="1">
      <c r="A144" s="96"/>
      <c r="B144" s="96"/>
      <c r="C144" s="96"/>
      <c r="D144" s="10"/>
      <c r="E144" s="10"/>
      <c r="F144" s="96"/>
      <c r="G144" s="96"/>
      <c r="H144" s="96"/>
      <c r="I144" s="96"/>
      <c r="J144" s="96"/>
      <c r="K144" s="96"/>
      <c r="L144" s="96"/>
      <c r="M144" s="191"/>
      <c r="N144" s="96"/>
      <c r="O144" s="191"/>
      <c r="P144" s="190"/>
      <c r="Q144" s="191"/>
      <c r="R144" s="96"/>
      <c r="S144" s="190"/>
      <c r="T144" s="96"/>
      <c r="U144" s="96"/>
      <c r="V144" s="96"/>
      <c r="W144" s="96"/>
      <c r="X144" s="96"/>
      <c r="Y144" s="96"/>
      <c r="Z144" s="96"/>
      <c r="AA144" s="96"/>
      <c r="AB144" s="96"/>
      <c r="AC144" s="96"/>
      <c r="AD144" s="96"/>
      <c r="AE144" s="96"/>
      <c r="AF144" s="96"/>
      <c r="AG144" s="96"/>
      <c r="AH144" s="96"/>
      <c r="AI144" s="96"/>
      <c r="AJ144" s="96"/>
      <c r="AK144" s="96"/>
      <c r="AL144" s="96"/>
      <c r="AM144" s="96"/>
    </row>
    <row r="145" spans="1:39" ht="11.25" customHeight="1">
      <c r="A145" s="96"/>
      <c r="B145" s="96"/>
      <c r="C145" s="96"/>
      <c r="D145" s="10"/>
      <c r="E145" s="10"/>
      <c r="F145" s="96"/>
      <c r="G145" s="96"/>
      <c r="H145" s="96"/>
      <c r="I145" s="96"/>
      <c r="J145" s="96"/>
      <c r="K145" s="96"/>
      <c r="L145" s="96"/>
      <c r="M145" s="191"/>
      <c r="N145" s="96"/>
      <c r="O145" s="191"/>
      <c r="P145" s="190"/>
      <c r="Q145" s="191"/>
      <c r="R145" s="96"/>
      <c r="S145" s="190"/>
      <c r="T145" s="96"/>
      <c r="U145" s="96"/>
      <c r="V145" s="96"/>
      <c r="W145" s="96"/>
      <c r="X145" s="96"/>
      <c r="Y145" s="96"/>
      <c r="Z145" s="96"/>
      <c r="AA145" s="96"/>
      <c r="AB145" s="96"/>
      <c r="AC145" s="96"/>
      <c r="AD145" s="96"/>
      <c r="AE145" s="96"/>
      <c r="AF145" s="96"/>
      <c r="AG145" s="96"/>
      <c r="AH145" s="96"/>
      <c r="AI145" s="96"/>
      <c r="AJ145" s="96"/>
      <c r="AK145" s="96"/>
      <c r="AL145" s="96"/>
      <c r="AM145" s="96"/>
    </row>
    <row r="146" spans="1:39" ht="11.25" customHeight="1">
      <c r="A146" s="96"/>
      <c r="B146" s="96"/>
      <c r="C146" s="96"/>
      <c r="D146" s="10"/>
      <c r="E146" s="10"/>
      <c r="F146" s="96"/>
      <c r="G146" s="96"/>
      <c r="H146" s="96"/>
      <c r="I146" s="96"/>
      <c r="J146" s="96"/>
      <c r="K146" s="96"/>
      <c r="L146" s="96"/>
      <c r="M146" s="191"/>
      <c r="N146" s="96"/>
      <c r="O146" s="191"/>
      <c r="P146" s="190"/>
      <c r="Q146" s="191"/>
      <c r="R146" s="96"/>
      <c r="S146" s="190"/>
      <c r="T146" s="96"/>
      <c r="U146" s="96"/>
      <c r="V146" s="96"/>
      <c r="W146" s="96"/>
      <c r="X146" s="96"/>
      <c r="Y146" s="96"/>
      <c r="Z146" s="96"/>
      <c r="AA146" s="96"/>
      <c r="AB146" s="96"/>
      <c r="AC146" s="96"/>
      <c r="AD146" s="96"/>
      <c r="AE146" s="96"/>
      <c r="AF146" s="96"/>
      <c r="AG146" s="96"/>
      <c r="AH146" s="96"/>
      <c r="AI146" s="96"/>
      <c r="AJ146" s="96"/>
      <c r="AK146" s="96"/>
      <c r="AL146" s="96"/>
      <c r="AM146" s="96"/>
    </row>
    <row r="147" spans="1:39" ht="11.25" customHeight="1">
      <c r="A147" s="96"/>
      <c r="B147" s="96"/>
      <c r="C147" s="96"/>
      <c r="D147" s="10"/>
      <c r="E147" s="10"/>
      <c r="F147" s="96"/>
      <c r="G147" s="96"/>
      <c r="H147" s="96"/>
      <c r="I147" s="96"/>
      <c r="J147" s="96"/>
      <c r="K147" s="96"/>
      <c r="L147" s="96"/>
      <c r="M147" s="191"/>
      <c r="N147" s="96"/>
      <c r="O147" s="191"/>
      <c r="P147" s="190"/>
      <c r="Q147" s="191"/>
      <c r="R147" s="96"/>
      <c r="S147" s="190"/>
      <c r="T147" s="96"/>
      <c r="U147" s="96"/>
      <c r="V147" s="96"/>
      <c r="W147" s="96"/>
      <c r="X147" s="96"/>
      <c r="Y147" s="96"/>
      <c r="Z147" s="96"/>
      <c r="AA147" s="96"/>
      <c r="AB147" s="96"/>
      <c r="AC147" s="96"/>
      <c r="AD147" s="96"/>
      <c r="AE147" s="96"/>
      <c r="AF147" s="96"/>
      <c r="AG147" s="96"/>
      <c r="AH147" s="96"/>
      <c r="AI147" s="96"/>
      <c r="AJ147" s="96"/>
      <c r="AK147" s="96"/>
      <c r="AL147" s="96"/>
      <c r="AM147" s="96"/>
    </row>
    <row r="148" spans="1:39" ht="11.25" customHeight="1">
      <c r="A148" s="96"/>
      <c r="B148" s="96"/>
      <c r="C148" s="96"/>
      <c r="D148" s="10"/>
      <c r="E148" s="10"/>
      <c r="F148" s="96"/>
      <c r="G148" s="96"/>
      <c r="H148" s="96"/>
      <c r="I148" s="96"/>
      <c r="J148" s="96"/>
      <c r="K148" s="96"/>
      <c r="L148" s="96"/>
      <c r="M148" s="191"/>
      <c r="N148" s="96"/>
      <c r="O148" s="191"/>
      <c r="P148" s="190"/>
      <c r="Q148" s="191"/>
      <c r="R148" s="96"/>
      <c r="S148" s="190"/>
      <c r="T148" s="96"/>
      <c r="U148" s="96"/>
      <c r="V148" s="96"/>
      <c r="W148" s="96"/>
      <c r="X148" s="96"/>
      <c r="Y148" s="96"/>
      <c r="Z148" s="96"/>
      <c r="AA148" s="96"/>
      <c r="AB148" s="96"/>
      <c r="AC148" s="96"/>
      <c r="AD148" s="96"/>
      <c r="AE148" s="96"/>
      <c r="AF148" s="96"/>
      <c r="AG148" s="96"/>
      <c r="AH148" s="96"/>
      <c r="AI148" s="96"/>
      <c r="AJ148" s="96"/>
      <c r="AK148" s="96"/>
      <c r="AL148" s="96"/>
      <c r="AM148" s="96"/>
    </row>
    <row r="149" spans="1:39" ht="11.25" customHeight="1">
      <c r="A149" s="96"/>
      <c r="B149" s="96"/>
      <c r="C149" s="96"/>
      <c r="D149" s="10"/>
      <c r="E149" s="10"/>
      <c r="F149" s="96"/>
      <c r="G149" s="96"/>
      <c r="H149" s="96"/>
      <c r="I149" s="96"/>
      <c r="J149" s="96"/>
      <c r="K149" s="96"/>
      <c r="L149" s="96"/>
      <c r="M149" s="191"/>
      <c r="N149" s="96"/>
      <c r="O149" s="191"/>
      <c r="P149" s="190"/>
      <c r="Q149" s="191"/>
      <c r="R149" s="96"/>
      <c r="S149" s="190"/>
      <c r="T149" s="96"/>
      <c r="U149" s="96"/>
      <c r="V149" s="96"/>
      <c r="W149" s="96"/>
      <c r="X149" s="96"/>
      <c r="Y149" s="96"/>
      <c r="Z149" s="96"/>
      <c r="AA149" s="96"/>
      <c r="AB149" s="96"/>
      <c r="AC149" s="96"/>
      <c r="AD149" s="96"/>
      <c r="AE149" s="96"/>
      <c r="AF149" s="96"/>
      <c r="AG149" s="96"/>
      <c r="AH149" s="96"/>
      <c r="AI149" s="96"/>
      <c r="AJ149" s="96"/>
      <c r="AK149" s="96"/>
      <c r="AL149" s="96"/>
      <c r="AM149" s="96"/>
    </row>
    <row r="150" spans="1:39" ht="11.25" customHeight="1">
      <c r="A150" s="96"/>
      <c r="B150" s="96"/>
      <c r="C150" s="96"/>
      <c r="D150" s="10"/>
      <c r="E150" s="10"/>
      <c r="F150" s="96"/>
      <c r="G150" s="96"/>
      <c r="H150" s="96"/>
      <c r="I150" s="96"/>
      <c r="J150" s="96"/>
      <c r="K150" s="96"/>
      <c r="L150" s="96"/>
      <c r="M150" s="191"/>
      <c r="N150" s="96"/>
      <c r="O150" s="191"/>
      <c r="P150" s="190"/>
      <c r="Q150" s="191"/>
      <c r="R150" s="96"/>
      <c r="S150" s="190"/>
      <c r="T150" s="96"/>
      <c r="U150" s="96"/>
      <c r="V150" s="96"/>
      <c r="W150" s="96"/>
      <c r="X150" s="96"/>
      <c r="Y150" s="96"/>
      <c r="Z150" s="96"/>
      <c r="AA150" s="96"/>
      <c r="AB150" s="96"/>
      <c r="AC150" s="96"/>
      <c r="AD150" s="96"/>
      <c r="AE150" s="96"/>
      <c r="AF150" s="96"/>
      <c r="AG150" s="96"/>
      <c r="AH150" s="96"/>
      <c r="AI150" s="96"/>
      <c r="AJ150" s="96"/>
      <c r="AK150" s="96"/>
      <c r="AL150" s="96"/>
      <c r="AM150" s="96"/>
    </row>
    <row r="151" spans="1:39" ht="11.25" customHeight="1">
      <c r="A151" s="96"/>
      <c r="B151" s="96"/>
      <c r="C151" s="96"/>
      <c r="D151" s="10"/>
      <c r="E151" s="10"/>
      <c r="F151" s="96"/>
      <c r="G151" s="96"/>
      <c r="H151" s="96"/>
      <c r="I151" s="96"/>
      <c r="J151" s="96"/>
      <c r="K151" s="96"/>
      <c r="L151" s="96"/>
      <c r="M151" s="191"/>
      <c r="N151" s="96"/>
      <c r="O151" s="191"/>
      <c r="P151" s="190"/>
      <c r="Q151" s="191"/>
      <c r="R151" s="96"/>
      <c r="S151" s="190"/>
      <c r="T151" s="96"/>
      <c r="U151" s="96"/>
      <c r="V151" s="96"/>
      <c r="W151" s="96"/>
      <c r="X151" s="96"/>
      <c r="Y151" s="96"/>
      <c r="Z151" s="96"/>
      <c r="AA151" s="96"/>
      <c r="AB151" s="96"/>
      <c r="AC151" s="96"/>
      <c r="AD151" s="96"/>
      <c r="AE151" s="96"/>
      <c r="AF151" s="96"/>
      <c r="AG151" s="96"/>
      <c r="AH151" s="96"/>
      <c r="AI151" s="96"/>
      <c r="AJ151" s="96"/>
      <c r="AK151" s="96"/>
      <c r="AL151" s="96"/>
      <c r="AM151" s="96"/>
    </row>
    <row r="152" spans="1:39" ht="11.25" customHeight="1">
      <c r="A152" s="96"/>
      <c r="B152" s="96"/>
      <c r="C152" s="96"/>
      <c r="D152" s="10"/>
      <c r="E152" s="10"/>
      <c r="F152" s="96"/>
      <c r="G152" s="96"/>
      <c r="H152" s="96"/>
      <c r="I152" s="96"/>
      <c r="J152" s="96"/>
      <c r="K152" s="96"/>
      <c r="L152" s="96"/>
      <c r="M152" s="191"/>
      <c r="N152" s="96"/>
      <c r="O152" s="191"/>
      <c r="P152" s="190"/>
      <c r="Q152" s="191"/>
      <c r="R152" s="96"/>
      <c r="S152" s="190"/>
      <c r="T152" s="96"/>
      <c r="U152" s="96"/>
      <c r="V152" s="96"/>
      <c r="W152" s="96"/>
      <c r="X152" s="96"/>
      <c r="Y152" s="96"/>
      <c r="Z152" s="96"/>
      <c r="AA152" s="96"/>
      <c r="AB152" s="96"/>
      <c r="AC152" s="96"/>
      <c r="AD152" s="96"/>
      <c r="AE152" s="96"/>
      <c r="AF152" s="96"/>
      <c r="AG152" s="96"/>
      <c r="AH152" s="96"/>
      <c r="AI152" s="96"/>
      <c r="AJ152" s="96"/>
      <c r="AK152" s="96"/>
      <c r="AL152" s="96"/>
      <c r="AM152" s="96"/>
    </row>
    <row r="153" spans="1:39" ht="11.25" customHeight="1">
      <c r="A153" s="96"/>
      <c r="B153" s="96"/>
      <c r="C153" s="96"/>
      <c r="D153" s="10"/>
      <c r="E153" s="10"/>
      <c r="F153" s="96"/>
      <c r="G153" s="96"/>
      <c r="H153" s="96"/>
      <c r="I153" s="96"/>
      <c r="J153" s="96"/>
      <c r="K153" s="96"/>
      <c r="L153" s="96"/>
      <c r="M153" s="191"/>
      <c r="N153" s="96"/>
      <c r="O153" s="191"/>
      <c r="P153" s="190"/>
      <c r="Q153" s="191"/>
      <c r="R153" s="96"/>
      <c r="S153" s="190"/>
      <c r="T153" s="96"/>
      <c r="U153" s="96"/>
      <c r="V153" s="96"/>
      <c r="W153" s="96"/>
      <c r="X153" s="96"/>
      <c r="Y153" s="96"/>
      <c r="Z153" s="96"/>
      <c r="AA153" s="96"/>
      <c r="AB153" s="96"/>
      <c r="AC153" s="96"/>
      <c r="AD153" s="96"/>
      <c r="AE153" s="96"/>
      <c r="AF153" s="96"/>
      <c r="AG153" s="96"/>
      <c r="AH153" s="96"/>
      <c r="AI153" s="96"/>
      <c r="AJ153" s="96"/>
      <c r="AK153" s="96"/>
      <c r="AL153" s="96"/>
      <c r="AM153" s="96"/>
    </row>
    <row r="154" spans="1:39" ht="11.25" customHeight="1">
      <c r="A154" s="96"/>
      <c r="B154" s="96"/>
      <c r="C154" s="96"/>
      <c r="D154" s="10"/>
      <c r="E154" s="10"/>
      <c r="F154" s="96"/>
      <c r="G154" s="96"/>
      <c r="H154" s="96"/>
      <c r="I154" s="96"/>
      <c r="J154" s="96"/>
      <c r="K154" s="96"/>
      <c r="L154" s="96"/>
      <c r="M154" s="191"/>
      <c r="N154" s="96"/>
      <c r="O154" s="191"/>
      <c r="P154" s="190"/>
      <c r="Q154" s="191"/>
      <c r="R154" s="96"/>
      <c r="S154" s="190"/>
      <c r="T154" s="96"/>
      <c r="U154" s="96"/>
      <c r="V154" s="96"/>
      <c r="W154" s="96"/>
      <c r="X154" s="96"/>
      <c r="Y154" s="96"/>
      <c r="Z154" s="96"/>
      <c r="AA154" s="96"/>
      <c r="AB154" s="96"/>
      <c r="AC154" s="96"/>
      <c r="AD154" s="96"/>
      <c r="AE154" s="96"/>
      <c r="AF154" s="96"/>
      <c r="AG154" s="96"/>
      <c r="AH154" s="96"/>
      <c r="AI154" s="96"/>
      <c r="AJ154" s="96"/>
      <c r="AK154" s="96"/>
      <c r="AL154" s="96"/>
      <c r="AM154" s="96"/>
    </row>
    <row r="155" spans="1:39" ht="11.25" customHeight="1">
      <c r="A155" s="96"/>
      <c r="B155" s="96"/>
      <c r="C155" s="96"/>
      <c r="D155" s="10"/>
      <c r="E155" s="10"/>
      <c r="F155" s="96"/>
      <c r="G155" s="96"/>
      <c r="H155" s="96"/>
      <c r="I155" s="96"/>
      <c r="J155" s="96"/>
      <c r="K155" s="96"/>
      <c r="L155" s="96"/>
      <c r="M155" s="191"/>
      <c r="N155" s="96"/>
      <c r="O155" s="191"/>
      <c r="P155" s="190"/>
      <c r="Q155" s="191"/>
      <c r="R155" s="96"/>
      <c r="S155" s="190"/>
      <c r="T155" s="96"/>
      <c r="U155" s="96"/>
      <c r="V155" s="96"/>
      <c r="W155" s="96"/>
      <c r="X155" s="96"/>
      <c r="Y155" s="96"/>
      <c r="Z155" s="96"/>
      <c r="AA155" s="96"/>
      <c r="AB155" s="96"/>
      <c r="AC155" s="96"/>
      <c r="AD155" s="96"/>
      <c r="AE155" s="96"/>
      <c r="AF155" s="96"/>
      <c r="AG155" s="96"/>
      <c r="AH155" s="96"/>
      <c r="AI155" s="96"/>
      <c r="AJ155" s="96"/>
      <c r="AK155" s="96"/>
      <c r="AL155" s="96"/>
      <c r="AM155" s="96"/>
    </row>
    <row r="156" spans="1:39" ht="11.25" customHeight="1">
      <c r="A156" s="96"/>
      <c r="B156" s="96"/>
      <c r="C156" s="96"/>
      <c r="D156" s="10"/>
      <c r="E156" s="10"/>
      <c r="F156" s="96"/>
      <c r="G156" s="96"/>
      <c r="H156" s="96"/>
      <c r="I156" s="96"/>
      <c r="J156" s="96"/>
      <c r="K156" s="96"/>
      <c r="L156" s="96"/>
      <c r="M156" s="191"/>
      <c r="N156" s="96"/>
      <c r="O156" s="191"/>
      <c r="P156" s="190"/>
      <c r="Q156" s="191"/>
      <c r="R156" s="96"/>
      <c r="S156" s="190"/>
      <c r="T156" s="96"/>
      <c r="U156" s="96"/>
      <c r="V156" s="96"/>
      <c r="W156" s="96"/>
      <c r="X156" s="96"/>
      <c r="Y156" s="96"/>
      <c r="Z156" s="96"/>
      <c r="AA156" s="96"/>
      <c r="AB156" s="96"/>
      <c r="AC156" s="96"/>
      <c r="AD156" s="96"/>
      <c r="AE156" s="96"/>
      <c r="AF156" s="96"/>
      <c r="AG156" s="96"/>
      <c r="AH156" s="96"/>
      <c r="AI156" s="96"/>
      <c r="AJ156" s="96"/>
      <c r="AK156" s="96"/>
      <c r="AL156" s="96"/>
      <c r="AM156" s="96"/>
    </row>
    <row r="157" spans="1:39" ht="11.25" customHeight="1">
      <c r="A157" s="96"/>
      <c r="B157" s="96"/>
      <c r="C157" s="96"/>
      <c r="D157" s="10"/>
      <c r="E157" s="10"/>
      <c r="F157" s="96"/>
      <c r="G157" s="96"/>
      <c r="H157" s="96"/>
      <c r="I157" s="96"/>
      <c r="J157" s="96"/>
      <c r="K157" s="96"/>
      <c r="L157" s="96"/>
      <c r="M157" s="191"/>
      <c r="N157" s="96"/>
      <c r="O157" s="191"/>
      <c r="P157" s="190"/>
      <c r="Q157" s="191"/>
      <c r="R157" s="96"/>
      <c r="S157" s="190"/>
      <c r="T157" s="96"/>
      <c r="U157" s="96"/>
      <c r="V157" s="96"/>
      <c r="W157" s="96"/>
      <c r="X157" s="96"/>
      <c r="Y157" s="96"/>
      <c r="Z157" s="96"/>
      <c r="AA157" s="96"/>
      <c r="AB157" s="96"/>
      <c r="AC157" s="96"/>
      <c r="AD157" s="96"/>
      <c r="AE157" s="96"/>
      <c r="AF157" s="96"/>
      <c r="AG157" s="96"/>
      <c r="AH157" s="96"/>
      <c r="AI157" s="96"/>
      <c r="AJ157" s="96"/>
      <c r="AK157" s="96"/>
      <c r="AL157" s="96"/>
      <c r="AM157" s="96"/>
    </row>
    <row r="158" spans="1:39" ht="11.25" customHeight="1">
      <c r="A158" s="96"/>
      <c r="B158" s="96"/>
      <c r="C158" s="96"/>
      <c r="D158" s="10"/>
      <c r="E158" s="10"/>
      <c r="F158" s="96"/>
      <c r="G158" s="96"/>
      <c r="H158" s="96"/>
      <c r="I158" s="96"/>
      <c r="J158" s="96"/>
      <c r="K158" s="96"/>
      <c r="L158" s="96"/>
      <c r="M158" s="191"/>
      <c r="N158" s="96"/>
      <c r="O158" s="191"/>
      <c r="P158" s="190"/>
      <c r="Q158" s="191"/>
      <c r="R158" s="96"/>
      <c r="S158" s="190"/>
      <c r="T158" s="96"/>
      <c r="U158" s="96"/>
      <c r="V158" s="96"/>
      <c r="W158" s="96"/>
      <c r="X158" s="96"/>
      <c r="Y158" s="96"/>
      <c r="Z158" s="96"/>
      <c r="AA158" s="96"/>
      <c r="AB158" s="96"/>
      <c r="AC158" s="96"/>
      <c r="AD158" s="96"/>
      <c r="AE158" s="96"/>
      <c r="AF158" s="96"/>
      <c r="AG158" s="96"/>
      <c r="AH158" s="96"/>
      <c r="AI158" s="96"/>
      <c r="AJ158" s="96"/>
      <c r="AK158" s="96"/>
      <c r="AL158" s="96"/>
      <c r="AM158" s="96"/>
    </row>
    <row r="159" spans="1:39" ht="11.25" customHeight="1">
      <c r="A159" s="96"/>
      <c r="B159" s="96"/>
      <c r="C159" s="96"/>
      <c r="D159" s="10"/>
      <c r="E159" s="10"/>
      <c r="F159" s="96"/>
      <c r="G159" s="96"/>
      <c r="H159" s="96"/>
      <c r="I159" s="96"/>
      <c r="J159" s="96"/>
      <c r="K159" s="96"/>
      <c r="L159" s="96"/>
      <c r="M159" s="191"/>
      <c r="N159" s="96"/>
      <c r="O159" s="191"/>
      <c r="P159" s="190"/>
      <c r="Q159" s="191"/>
      <c r="R159" s="96"/>
      <c r="S159" s="190"/>
      <c r="T159" s="96"/>
      <c r="U159" s="96"/>
      <c r="V159" s="96"/>
      <c r="W159" s="96"/>
      <c r="X159" s="96"/>
      <c r="Y159" s="96"/>
      <c r="Z159" s="96"/>
      <c r="AA159" s="96"/>
      <c r="AB159" s="96"/>
      <c r="AC159" s="96"/>
      <c r="AD159" s="96"/>
      <c r="AE159" s="96"/>
      <c r="AF159" s="96"/>
      <c r="AG159" s="96"/>
      <c r="AH159" s="96"/>
      <c r="AI159" s="96"/>
      <c r="AJ159" s="96"/>
      <c r="AK159" s="96"/>
      <c r="AL159" s="96"/>
      <c r="AM159" s="96"/>
    </row>
    <row r="160" spans="1:39" ht="11.25" customHeight="1">
      <c r="A160" s="96"/>
      <c r="B160" s="96"/>
      <c r="C160" s="96"/>
      <c r="D160" s="10"/>
      <c r="E160" s="10"/>
      <c r="F160" s="96"/>
      <c r="G160" s="96"/>
      <c r="H160" s="96"/>
      <c r="I160" s="96"/>
      <c r="J160" s="96"/>
      <c r="K160" s="96"/>
      <c r="L160" s="96"/>
      <c r="M160" s="191"/>
      <c r="N160" s="96"/>
      <c r="O160" s="191"/>
      <c r="P160" s="190"/>
      <c r="Q160" s="191"/>
      <c r="R160" s="96"/>
      <c r="S160" s="190"/>
      <c r="T160" s="96"/>
      <c r="U160" s="96"/>
      <c r="V160" s="96"/>
      <c r="W160" s="96"/>
      <c r="X160" s="96"/>
      <c r="Y160" s="96"/>
      <c r="Z160" s="96"/>
      <c r="AA160" s="96"/>
      <c r="AB160" s="96"/>
      <c r="AC160" s="96"/>
      <c r="AD160" s="96"/>
      <c r="AE160" s="96"/>
      <c r="AF160" s="96"/>
      <c r="AG160" s="96"/>
      <c r="AH160" s="96"/>
      <c r="AI160" s="96"/>
      <c r="AJ160" s="96"/>
      <c r="AK160" s="96"/>
      <c r="AL160" s="96"/>
      <c r="AM160" s="96"/>
    </row>
    <row r="161" spans="1:39" ht="11.25" customHeight="1">
      <c r="A161" s="96"/>
      <c r="B161" s="96"/>
      <c r="C161" s="96"/>
      <c r="D161" s="10"/>
      <c r="E161" s="10"/>
      <c r="F161" s="96"/>
      <c r="G161" s="96"/>
      <c r="H161" s="96"/>
      <c r="I161" s="96"/>
      <c r="J161" s="96"/>
      <c r="K161" s="96"/>
      <c r="L161" s="96"/>
      <c r="M161" s="191"/>
      <c r="N161" s="96"/>
      <c r="O161" s="191"/>
      <c r="P161" s="190"/>
      <c r="Q161" s="191"/>
      <c r="R161" s="96"/>
      <c r="S161" s="190"/>
      <c r="T161" s="96"/>
      <c r="U161" s="96"/>
      <c r="V161" s="96"/>
      <c r="W161" s="96"/>
      <c r="X161" s="96"/>
      <c r="Y161" s="96"/>
      <c r="Z161" s="96"/>
      <c r="AA161" s="96"/>
      <c r="AB161" s="96"/>
      <c r="AC161" s="96"/>
      <c r="AD161" s="96"/>
      <c r="AE161" s="96"/>
      <c r="AF161" s="96"/>
      <c r="AG161" s="96"/>
      <c r="AH161" s="96"/>
      <c r="AI161" s="96"/>
      <c r="AJ161" s="96"/>
      <c r="AK161" s="96"/>
      <c r="AL161" s="96"/>
      <c r="AM161" s="96"/>
    </row>
    <row r="162" spans="1:39" ht="11.25" customHeight="1">
      <c r="A162" s="96"/>
      <c r="B162" s="96"/>
      <c r="C162" s="96"/>
      <c r="D162" s="10"/>
      <c r="E162" s="10"/>
      <c r="F162" s="96"/>
      <c r="G162" s="96"/>
      <c r="H162" s="96"/>
      <c r="I162" s="96"/>
      <c r="J162" s="96"/>
      <c r="K162" s="96"/>
      <c r="L162" s="96"/>
      <c r="M162" s="191"/>
      <c r="N162" s="96"/>
      <c r="O162" s="191"/>
      <c r="P162" s="190"/>
      <c r="Q162" s="191"/>
      <c r="R162" s="96"/>
      <c r="S162" s="190"/>
      <c r="T162" s="96"/>
      <c r="U162" s="96"/>
      <c r="V162" s="96"/>
      <c r="W162" s="96"/>
      <c r="X162" s="96"/>
      <c r="Y162" s="96"/>
      <c r="Z162" s="96"/>
      <c r="AA162" s="96"/>
      <c r="AB162" s="96"/>
      <c r="AC162" s="96"/>
      <c r="AD162" s="96"/>
      <c r="AE162" s="96"/>
      <c r="AF162" s="96"/>
      <c r="AG162" s="96"/>
      <c r="AH162" s="96"/>
      <c r="AI162" s="96"/>
      <c r="AJ162" s="96"/>
      <c r="AK162" s="96"/>
      <c r="AL162" s="96"/>
      <c r="AM162" s="96"/>
    </row>
    <row r="163" spans="1:39" ht="11.25" customHeight="1">
      <c r="A163" s="96"/>
      <c r="B163" s="96"/>
      <c r="C163" s="96"/>
      <c r="D163" s="10"/>
      <c r="E163" s="10"/>
      <c r="F163" s="96"/>
      <c r="G163" s="96"/>
      <c r="H163" s="96"/>
      <c r="I163" s="96"/>
      <c r="J163" s="96"/>
      <c r="K163" s="96"/>
      <c r="L163" s="96"/>
      <c r="M163" s="191"/>
      <c r="N163" s="96"/>
      <c r="O163" s="191"/>
      <c r="P163" s="190"/>
      <c r="Q163" s="191"/>
      <c r="R163" s="96"/>
      <c r="S163" s="190"/>
      <c r="T163" s="96"/>
      <c r="U163" s="96"/>
      <c r="V163" s="96"/>
      <c r="W163" s="96"/>
      <c r="X163" s="96"/>
      <c r="Y163" s="96"/>
      <c r="Z163" s="96"/>
      <c r="AA163" s="96"/>
      <c r="AB163" s="96"/>
      <c r="AC163" s="96"/>
      <c r="AD163" s="96"/>
      <c r="AE163" s="96"/>
      <c r="AF163" s="96"/>
      <c r="AG163" s="96"/>
      <c r="AH163" s="96"/>
      <c r="AI163" s="96"/>
      <c r="AJ163" s="96"/>
      <c r="AK163" s="96"/>
      <c r="AL163" s="96"/>
      <c r="AM163" s="96"/>
    </row>
    <row r="164" spans="1:39" ht="11.25" customHeight="1">
      <c r="A164" s="96"/>
      <c r="B164" s="96"/>
      <c r="C164" s="96"/>
      <c r="D164" s="10"/>
      <c r="E164" s="10"/>
      <c r="F164" s="96"/>
      <c r="G164" s="96"/>
      <c r="H164" s="96"/>
      <c r="I164" s="96"/>
      <c r="J164" s="96"/>
      <c r="K164" s="96"/>
      <c r="L164" s="96"/>
      <c r="M164" s="191"/>
      <c r="N164" s="96"/>
      <c r="O164" s="191"/>
      <c r="P164" s="190"/>
      <c r="Q164" s="191"/>
      <c r="R164" s="96"/>
      <c r="S164" s="190"/>
      <c r="T164" s="96"/>
      <c r="U164" s="96"/>
      <c r="V164" s="96"/>
      <c r="W164" s="96"/>
      <c r="X164" s="96"/>
      <c r="Y164" s="96"/>
      <c r="Z164" s="96"/>
      <c r="AA164" s="96"/>
      <c r="AB164" s="96"/>
      <c r="AC164" s="96"/>
      <c r="AD164" s="96"/>
      <c r="AE164" s="96"/>
      <c r="AF164" s="96"/>
      <c r="AG164" s="96"/>
      <c r="AH164" s="96"/>
      <c r="AI164" s="96"/>
      <c r="AJ164" s="96"/>
      <c r="AK164" s="96"/>
      <c r="AL164" s="96"/>
      <c r="AM164" s="96"/>
    </row>
    <row r="165" spans="1:39" ht="11.25" customHeight="1">
      <c r="A165" s="96"/>
      <c r="B165" s="96"/>
      <c r="C165" s="96"/>
      <c r="D165" s="10"/>
      <c r="E165" s="10"/>
      <c r="F165" s="96"/>
      <c r="G165" s="96"/>
      <c r="H165" s="96"/>
      <c r="I165" s="96"/>
      <c r="J165" s="96"/>
      <c r="K165" s="96"/>
      <c r="L165" s="96"/>
      <c r="M165" s="191"/>
      <c r="N165" s="96"/>
      <c r="O165" s="191"/>
      <c r="P165" s="190"/>
      <c r="Q165" s="191"/>
      <c r="R165" s="96"/>
      <c r="S165" s="190"/>
      <c r="T165" s="96"/>
      <c r="U165" s="96"/>
      <c r="V165" s="96"/>
      <c r="W165" s="96"/>
      <c r="X165" s="96"/>
      <c r="Y165" s="96"/>
      <c r="Z165" s="96"/>
      <c r="AA165" s="96"/>
      <c r="AB165" s="96"/>
      <c r="AC165" s="96"/>
      <c r="AD165" s="96"/>
      <c r="AE165" s="96"/>
      <c r="AF165" s="96"/>
      <c r="AG165" s="96"/>
      <c r="AH165" s="96"/>
      <c r="AI165" s="96"/>
      <c r="AJ165" s="96"/>
      <c r="AK165" s="96"/>
      <c r="AL165" s="96"/>
      <c r="AM165" s="96"/>
    </row>
    <row r="166" spans="1:39" ht="11.25" customHeight="1">
      <c r="A166" s="96"/>
      <c r="B166" s="96"/>
      <c r="C166" s="96"/>
      <c r="D166" s="10"/>
      <c r="E166" s="10"/>
      <c r="F166" s="96"/>
      <c r="G166" s="96"/>
      <c r="H166" s="96"/>
      <c r="I166" s="96"/>
      <c r="J166" s="96"/>
      <c r="K166" s="96"/>
      <c r="L166" s="96"/>
      <c r="M166" s="191"/>
      <c r="N166" s="96"/>
      <c r="O166" s="191"/>
      <c r="P166" s="190"/>
      <c r="Q166" s="191"/>
      <c r="R166" s="96"/>
      <c r="S166" s="190"/>
      <c r="T166" s="96"/>
      <c r="U166" s="96"/>
      <c r="V166" s="96"/>
      <c r="W166" s="96"/>
      <c r="X166" s="96"/>
      <c r="Y166" s="96"/>
      <c r="Z166" s="96"/>
      <c r="AA166" s="96"/>
      <c r="AB166" s="96"/>
      <c r="AC166" s="96"/>
      <c r="AD166" s="96"/>
      <c r="AE166" s="96"/>
      <c r="AF166" s="96"/>
      <c r="AG166" s="96"/>
      <c r="AH166" s="96"/>
      <c r="AI166" s="96"/>
      <c r="AJ166" s="96"/>
      <c r="AK166" s="96"/>
      <c r="AL166" s="96"/>
      <c r="AM166" s="96"/>
    </row>
    <row r="167" spans="1:39" ht="11.25" customHeight="1">
      <c r="A167" s="96"/>
      <c r="B167" s="96"/>
      <c r="C167" s="96"/>
      <c r="D167" s="10"/>
      <c r="E167" s="10"/>
      <c r="F167" s="96"/>
      <c r="G167" s="96"/>
      <c r="H167" s="96"/>
      <c r="I167" s="96"/>
      <c r="J167" s="96"/>
      <c r="K167" s="96"/>
      <c r="L167" s="96"/>
      <c r="M167" s="191"/>
      <c r="N167" s="96"/>
      <c r="O167" s="191"/>
      <c r="P167" s="190"/>
      <c r="Q167" s="191"/>
      <c r="R167" s="96"/>
      <c r="S167" s="190"/>
      <c r="T167" s="96"/>
      <c r="U167" s="96"/>
      <c r="V167" s="96"/>
      <c r="W167" s="96"/>
      <c r="X167" s="96"/>
      <c r="Y167" s="96"/>
      <c r="Z167" s="96"/>
      <c r="AA167" s="96"/>
      <c r="AB167" s="96"/>
      <c r="AC167" s="96"/>
      <c r="AD167" s="96"/>
      <c r="AE167" s="96"/>
      <c r="AF167" s="96"/>
      <c r="AG167" s="96"/>
      <c r="AH167" s="96"/>
      <c r="AI167" s="96"/>
      <c r="AJ167" s="96"/>
      <c r="AK167" s="96"/>
      <c r="AL167" s="96"/>
      <c r="AM167" s="96"/>
    </row>
    <row r="168" spans="1:39" ht="11.25" customHeight="1">
      <c r="A168" s="96"/>
      <c r="B168" s="96"/>
      <c r="C168" s="96"/>
      <c r="D168" s="10"/>
      <c r="E168" s="10"/>
      <c r="F168" s="96"/>
      <c r="G168" s="96"/>
      <c r="H168" s="96"/>
      <c r="I168" s="96"/>
      <c r="J168" s="96"/>
      <c r="K168" s="96"/>
      <c r="L168" s="96"/>
      <c r="M168" s="191"/>
      <c r="N168" s="96"/>
      <c r="O168" s="191"/>
      <c r="P168" s="190"/>
      <c r="Q168" s="191"/>
      <c r="R168" s="96"/>
      <c r="S168" s="190"/>
      <c r="T168" s="96"/>
      <c r="U168" s="96"/>
      <c r="V168" s="96"/>
      <c r="W168" s="96"/>
      <c r="X168" s="96"/>
      <c r="Y168" s="96"/>
      <c r="Z168" s="96"/>
      <c r="AA168" s="96"/>
      <c r="AB168" s="96"/>
      <c r="AC168" s="96"/>
      <c r="AD168" s="96"/>
      <c r="AE168" s="96"/>
      <c r="AF168" s="96"/>
      <c r="AG168" s="96"/>
      <c r="AH168" s="96"/>
      <c r="AI168" s="96"/>
      <c r="AJ168" s="96"/>
      <c r="AK168" s="96"/>
      <c r="AL168" s="96"/>
      <c r="AM168" s="96"/>
    </row>
    <row r="169" spans="1:39" ht="11.25" customHeight="1">
      <c r="A169" s="96"/>
      <c r="B169" s="96"/>
      <c r="C169" s="96"/>
      <c r="D169" s="10"/>
      <c r="E169" s="10"/>
      <c r="F169" s="96"/>
      <c r="G169" s="96"/>
      <c r="H169" s="96"/>
      <c r="I169" s="96"/>
      <c r="J169" s="96"/>
      <c r="K169" s="96"/>
      <c r="L169" s="96"/>
      <c r="M169" s="191"/>
      <c r="N169" s="96"/>
      <c r="O169" s="191"/>
      <c r="P169" s="190"/>
      <c r="Q169" s="191"/>
      <c r="R169" s="96"/>
      <c r="S169" s="190"/>
      <c r="T169" s="96"/>
      <c r="U169" s="96"/>
      <c r="V169" s="96"/>
      <c r="W169" s="96"/>
      <c r="X169" s="96"/>
      <c r="Y169" s="96"/>
      <c r="Z169" s="96"/>
      <c r="AA169" s="96"/>
      <c r="AB169" s="96"/>
      <c r="AC169" s="96"/>
      <c r="AD169" s="96"/>
      <c r="AE169" s="96"/>
      <c r="AF169" s="96"/>
      <c r="AG169" s="96"/>
      <c r="AH169" s="96"/>
      <c r="AI169" s="96"/>
      <c r="AJ169" s="96"/>
      <c r="AK169" s="96"/>
      <c r="AL169" s="96"/>
      <c r="AM169" s="96"/>
    </row>
    <row r="170" spans="1:39" ht="11.25" customHeight="1">
      <c r="A170" s="96"/>
      <c r="B170" s="96"/>
      <c r="C170" s="96"/>
      <c r="D170" s="10"/>
      <c r="E170" s="10"/>
      <c r="F170" s="96"/>
      <c r="G170" s="96"/>
      <c r="H170" s="96"/>
      <c r="I170" s="96"/>
      <c r="J170" s="96"/>
      <c r="K170" s="96"/>
      <c r="L170" s="96"/>
      <c r="M170" s="191"/>
      <c r="N170" s="96"/>
      <c r="O170" s="191"/>
      <c r="P170" s="190"/>
      <c r="Q170" s="191"/>
      <c r="R170" s="96"/>
      <c r="S170" s="190"/>
      <c r="T170" s="96"/>
      <c r="U170" s="96"/>
      <c r="V170" s="96"/>
      <c r="W170" s="96"/>
      <c r="X170" s="96"/>
      <c r="Y170" s="96"/>
      <c r="Z170" s="96"/>
      <c r="AA170" s="96"/>
      <c r="AB170" s="96"/>
      <c r="AC170" s="96"/>
      <c r="AD170" s="96"/>
      <c r="AE170" s="96"/>
      <c r="AF170" s="96"/>
      <c r="AG170" s="96"/>
      <c r="AH170" s="96"/>
      <c r="AI170" s="96"/>
      <c r="AJ170" s="96"/>
      <c r="AK170" s="96"/>
      <c r="AL170" s="96"/>
      <c r="AM170" s="96"/>
    </row>
    <row r="171" spans="1:39" ht="11.25" customHeight="1">
      <c r="A171" s="96"/>
      <c r="B171" s="96"/>
      <c r="C171" s="96"/>
      <c r="D171" s="10"/>
      <c r="E171" s="10"/>
      <c r="F171" s="96"/>
      <c r="G171" s="96"/>
      <c r="H171" s="96"/>
      <c r="I171" s="96"/>
      <c r="J171" s="96"/>
      <c r="K171" s="96"/>
      <c r="L171" s="96"/>
      <c r="M171" s="191"/>
      <c r="N171" s="96"/>
      <c r="O171" s="191"/>
      <c r="P171" s="190"/>
      <c r="Q171" s="191"/>
      <c r="R171" s="96"/>
      <c r="S171" s="190"/>
      <c r="T171" s="96"/>
      <c r="U171" s="96"/>
      <c r="V171" s="96"/>
      <c r="W171" s="96"/>
      <c r="X171" s="96"/>
      <c r="Y171" s="96"/>
      <c r="Z171" s="96"/>
      <c r="AA171" s="96"/>
      <c r="AB171" s="96"/>
      <c r="AC171" s="96"/>
      <c r="AD171" s="96"/>
      <c r="AE171" s="96"/>
      <c r="AF171" s="96"/>
      <c r="AG171" s="96"/>
      <c r="AH171" s="96"/>
      <c r="AI171" s="96"/>
      <c r="AJ171" s="96"/>
      <c r="AK171" s="96"/>
      <c r="AL171" s="96"/>
      <c r="AM171" s="96"/>
    </row>
    <row r="172" spans="1:39" ht="11.25" customHeight="1">
      <c r="A172" s="96"/>
      <c r="B172" s="96"/>
      <c r="C172" s="96"/>
      <c r="D172" s="10"/>
      <c r="E172" s="10"/>
      <c r="F172" s="96"/>
      <c r="G172" s="96"/>
      <c r="H172" s="96"/>
      <c r="I172" s="96"/>
      <c r="J172" s="96"/>
      <c r="K172" s="96"/>
      <c r="L172" s="96"/>
      <c r="M172" s="191"/>
      <c r="N172" s="96"/>
      <c r="O172" s="191"/>
      <c r="P172" s="190"/>
      <c r="Q172" s="191"/>
      <c r="R172" s="96"/>
      <c r="S172" s="190"/>
      <c r="T172" s="96"/>
      <c r="U172" s="96"/>
      <c r="V172" s="96"/>
      <c r="W172" s="96"/>
      <c r="X172" s="96"/>
      <c r="Y172" s="96"/>
      <c r="Z172" s="96"/>
      <c r="AA172" s="96"/>
      <c r="AB172" s="96"/>
      <c r="AC172" s="96"/>
      <c r="AD172" s="96"/>
      <c r="AE172" s="96"/>
      <c r="AF172" s="96"/>
      <c r="AG172" s="96"/>
      <c r="AH172" s="96"/>
      <c r="AI172" s="96"/>
      <c r="AJ172" s="96"/>
      <c r="AK172" s="96"/>
      <c r="AL172" s="96"/>
      <c r="AM172" s="96"/>
    </row>
    <row r="173" spans="1:39" ht="11.25" customHeight="1">
      <c r="A173" s="96"/>
      <c r="B173" s="96"/>
      <c r="C173" s="96"/>
      <c r="D173" s="10"/>
      <c r="E173" s="10"/>
      <c r="F173" s="96"/>
      <c r="G173" s="96"/>
      <c r="H173" s="96"/>
      <c r="I173" s="96"/>
      <c r="J173" s="96"/>
      <c r="K173" s="96"/>
      <c r="L173" s="96"/>
      <c r="M173" s="191"/>
      <c r="N173" s="96"/>
      <c r="O173" s="191"/>
      <c r="P173" s="190"/>
      <c r="Q173" s="191"/>
      <c r="R173" s="96"/>
      <c r="S173" s="190"/>
      <c r="T173" s="96"/>
      <c r="U173" s="96"/>
      <c r="V173" s="96"/>
      <c r="W173" s="96"/>
      <c r="X173" s="96"/>
      <c r="Y173" s="96"/>
      <c r="Z173" s="96"/>
      <c r="AA173" s="96"/>
      <c r="AB173" s="96"/>
      <c r="AC173" s="96"/>
      <c r="AD173" s="96"/>
      <c r="AE173" s="96"/>
      <c r="AF173" s="96"/>
      <c r="AG173" s="96"/>
      <c r="AH173" s="96"/>
      <c r="AI173" s="96"/>
      <c r="AJ173" s="96"/>
      <c r="AK173" s="96"/>
      <c r="AL173" s="96"/>
      <c r="AM173" s="96"/>
    </row>
    <row r="174" spans="1:39" ht="11.25" customHeight="1">
      <c r="A174" s="96"/>
      <c r="B174" s="96"/>
      <c r="C174" s="96"/>
      <c r="D174" s="10"/>
      <c r="E174" s="10"/>
      <c r="F174" s="96"/>
      <c r="G174" s="96"/>
      <c r="H174" s="96"/>
      <c r="I174" s="96"/>
      <c r="J174" s="96"/>
      <c r="K174" s="96"/>
      <c r="L174" s="96"/>
      <c r="M174" s="191"/>
      <c r="N174" s="96"/>
      <c r="O174" s="191"/>
      <c r="P174" s="190"/>
      <c r="Q174" s="191"/>
      <c r="R174" s="96"/>
      <c r="S174" s="190"/>
      <c r="T174" s="96"/>
      <c r="U174" s="96"/>
      <c r="V174" s="96"/>
      <c r="W174" s="96"/>
      <c r="X174" s="96"/>
      <c r="Y174" s="96"/>
      <c r="Z174" s="96"/>
      <c r="AA174" s="96"/>
      <c r="AB174" s="96"/>
      <c r="AC174" s="96"/>
      <c r="AD174" s="96"/>
      <c r="AE174" s="96"/>
      <c r="AF174" s="96"/>
      <c r="AG174" s="96"/>
      <c r="AH174" s="96"/>
      <c r="AI174" s="96"/>
      <c r="AJ174" s="96"/>
      <c r="AK174" s="96"/>
      <c r="AL174" s="96"/>
      <c r="AM174" s="96"/>
    </row>
    <row r="175" spans="1:39" ht="11.25" customHeight="1">
      <c r="A175" s="96"/>
      <c r="B175" s="96"/>
      <c r="C175" s="96"/>
      <c r="D175" s="10"/>
      <c r="E175" s="10"/>
      <c r="F175" s="96"/>
      <c r="G175" s="96"/>
      <c r="H175" s="96"/>
      <c r="I175" s="96"/>
      <c r="J175" s="96"/>
      <c r="K175" s="96"/>
      <c r="L175" s="96"/>
      <c r="M175" s="191"/>
      <c r="N175" s="96"/>
      <c r="O175" s="191"/>
      <c r="P175" s="190"/>
      <c r="Q175" s="191"/>
      <c r="R175" s="96"/>
      <c r="S175" s="190"/>
      <c r="T175" s="96"/>
      <c r="U175" s="96"/>
      <c r="V175" s="96"/>
      <c r="W175" s="96"/>
      <c r="X175" s="96"/>
      <c r="Y175" s="96"/>
      <c r="Z175" s="96"/>
      <c r="AA175" s="96"/>
      <c r="AB175" s="96"/>
      <c r="AC175" s="96"/>
      <c r="AD175" s="96"/>
      <c r="AE175" s="96"/>
      <c r="AF175" s="96"/>
      <c r="AG175" s="96"/>
      <c r="AH175" s="96"/>
      <c r="AI175" s="96"/>
      <c r="AJ175" s="96"/>
      <c r="AK175" s="96"/>
      <c r="AL175" s="96"/>
      <c r="AM175" s="96"/>
    </row>
    <row r="176" spans="1:39" ht="11.25" customHeight="1">
      <c r="A176" s="96"/>
      <c r="B176" s="96"/>
      <c r="C176" s="96"/>
      <c r="D176" s="10"/>
      <c r="E176" s="10"/>
      <c r="F176" s="96"/>
      <c r="G176" s="96"/>
      <c r="H176" s="96"/>
      <c r="I176" s="96"/>
      <c r="J176" s="96"/>
      <c r="K176" s="96"/>
      <c r="L176" s="96"/>
      <c r="M176" s="191"/>
      <c r="N176" s="96"/>
      <c r="O176" s="191"/>
      <c r="P176" s="190"/>
      <c r="Q176" s="191"/>
      <c r="R176" s="96"/>
      <c r="S176" s="190"/>
      <c r="T176" s="96"/>
      <c r="U176" s="96"/>
      <c r="V176" s="96"/>
      <c r="W176" s="96"/>
      <c r="X176" s="96"/>
      <c r="Y176" s="96"/>
      <c r="Z176" s="96"/>
      <c r="AA176" s="96"/>
      <c r="AB176" s="96"/>
      <c r="AC176" s="96"/>
      <c r="AD176" s="96"/>
      <c r="AE176" s="96"/>
      <c r="AF176" s="96"/>
      <c r="AG176" s="96"/>
      <c r="AH176" s="96"/>
      <c r="AI176" s="96"/>
      <c r="AJ176" s="96"/>
      <c r="AK176" s="96"/>
      <c r="AL176" s="96"/>
      <c r="AM176" s="96"/>
    </row>
    <row r="177" spans="1:39" ht="11.25" customHeight="1">
      <c r="A177" s="96"/>
      <c r="B177" s="96"/>
      <c r="C177" s="96"/>
      <c r="D177" s="10"/>
      <c r="E177" s="10"/>
      <c r="F177" s="96"/>
      <c r="G177" s="96"/>
      <c r="H177" s="96"/>
      <c r="I177" s="96"/>
      <c r="J177" s="96"/>
      <c r="K177" s="96"/>
      <c r="L177" s="96"/>
      <c r="M177" s="191"/>
      <c r="N177" s="96"/>
      <c r="O177" s="191"/>
      <c r="P177" s="190"/>
      <c r="Q177" s="191"/>
      <c r="R177" s="96"/>
      <c r="S177" s="190"/>
      <c r="T177" s="96"/>
      <c r="U177" s="96"/>
      <c r="V177" s="96"/>
      <c r="W177" s="96"/>
      <c r="X177" s="96"/>
      <c r="Y177" s="96"/>
      <c r="Z177" s="96"/>
      <c r="AA177" s="96"/>
      <c r="AB177" s="96"/>
      <c r="AC177" s="96"/>
      <c r="AD177" s="96"/>
      <c r="AE177" s="96"/>
      <c r="AF177" s="96"/>
      <c r="AG177" s="96"/>
      <c r="AH177" s="96"/>
      <c r="AI177" s="96"/>
      <c r="AJ177" s="96"/>
      <c r="AK177" s="96"/>
      <c r="AL177" s="96"/>
      <c r="AM177" s="96"/>
    </row>
    <row r="178" spans="1:39" ht="11.25" customHeight="1">
      <c r="A178" s="96"/>
      <c r="B178" s="96"/>
      <c r="C178" s="96"/>
      <c r="D178" s="10"/>
      <c r="E178" s="10"/>
      <c r="F178" s="96"/>
      <c r="G178" s="96"/>
      <c r="H178" s="96"/>
      <c r="I178" s="96"/>
      <c r="J178" s="96"/>
      <c r="K178" s="96"/>
      <c r="L178" s="96"/>
      <c r="M178" s="191"/>
      <c r="N178" s="96"/>
      <c r="O178" s="191"/>
      <c r="P178" s="190"/>
      <c r="Q178" s="191"/>
      <c r="R178" s="96"/>
      <c r="S178" s="190"/>
      <c r="T178" s="96"/>
      <c r="U178" s="96"/>
      <c r="V178" s="96"/>
      <c r="W178" s="96"/>
      <c r="X178" s="96"/>
      <c r="Y178" s="96"/>
      <c r="Z178" s="96"/>
      <c r="AA178" s="96"/>
      <c r="AB178" s="96"/>
      <c r="AC178" s="96"/>
      <c r="AD178" s="96"/>
      <c r="AE178" s="96"/>
      <c r="AF178" s="96"/>
      <c r="AG178" s="96"/>
      <c r="AH178" s="96"/>
      <c r="AI178" s="96"/>
      <c r="AJ178" s="96"/>
      <c r="AK178" s="96"/>
      <c r="AL178" s="96"/>
      <c r="AM178" s="96"/>
    </row>
    <row r="179" spans="1:39" ht="11.25" customHeight="1">
      <c r="A179" s="96"/>
      <c r="B179" s="96"/>
      <c r="C179" s="96"/>
      <c r="D179" s="10"/>
      <c r="E179" s="10"/>
      <c r="F179" s="96"/>
      <c r="G179" s="96"/>
      <c r="H179" s="96"/>
      <c r="I179" s="96"/>
      <c r="J179" s="96"/>
      <c r="K179" s="96"/>
      <c r="L179" s="96"/>
      <c r="M179" s="191"/>
      <c r="N179" s="96"/>
      <c r="O179" s="191"/>
      <c r="P179" s="190"/>
      <c r="Q179" s="191"/>
      <c r="R179" s="96"/>
      <c r="S179" s="190"/>
      <c r="T179" s="96"/>
      <c r="U179" s="96"/>
      <c r="V179" s="96"/>
      <c r="W179" s="96"/>
      <c r="X179" s="96"/>
      <c r="Y179" s="96"/>
      <c r="Z179" s="96"/>
      <c r="AA179" s="96"/>
      <c r="AB179" s="96"/>
      <c r="AC179" s="96"/>
      <c r="AD179" s="96"/>
      <c r="AE179" s="96"/>
      <c r="AF179" s="96"/>
      <c r="AG179" s="96"/>
      <c r="AH179" s="96"/>
      <c r="AI179" s="96"/>
      <c r="AJ179" s="96"/>
      <c r="AK179" s="96"/>
      <c r="AL179" s="96"/>
      <c r="AM179" s="96"/>
    </row>
    <row r="180" spans="1:39" ht="11.25" customHeight="1">
      <c r="A180" s="96"/>
      <c r="B180" s="96"/>
      <c r="C180" s="96"/>
      <c r="D180" s="10"/>
      <c r="E180" s="10"/>
      <c r="F180" s="96"/>
      <c r="G180" s="96"/>
      <c r="H180" s="96"/>
      <c r="I180" s="96"/>
      <c r="J180" s="96"/>
      <c r="K180" s="96"/>
      <c r="L180" s="96"/>
      <c r="M180" s="191"/>
      <c r="N180" s="96"/>
      <c r="O180" s="191"/>
      <c r="P180" s="190"/>
      <c r="Q180" s="191"/>
      <c r="R180" s="96"/>
      <c r="S180" s="190"/>
      <c r="T180" s="96"/>
      <c r="U180" s="96"/>
      <c r="V180" s="96"/>
      <c r="W180" s="96"/>
      <c r="X180" s="96"/>
      <c r="Y180" s="96"/>
      <c r="Z180" s="96"/>
      <c r="AA180" s="96"/>
      <c r="AB180" s="96"/>
      <c r="AC180" s="96"/>
      <c r="AD180" s="96"/>
      <c r="AE180" s="96"/>
      <c r="AF180" s="96"/>
      <c r="AG180" s="96"/>
      <c r="AH180" s="96"/>
      <c r="AI180" s="96"/>
      <c r="AJ180" s="96"/>
      <c r="AK180" s="96"/>
      <c r="AL180" s="96"/>
      <c r="AM180" s="96"/>
    </row>
    <row r="181" spans="1:39" ht="11.25" customHeight="1">
      <c r="A181" s="96"/>
      <c r="B181" s="96"/>
      <c r="C181" s="96"/>
      <c r="D181" s="10"/>
      <c r="E181" s="10"/>
      <c r="F181" s="96"/>
      <c r="G181" s="96"/>
      <c r="H181" s="96"/>
      <c r="I181" s="96"/>
      <c r="J181" s="96"/>
      <c r="K181" s="96"/>
      <c r="L181" s="96"/>
      <c r="M181" s="191"/>
      <c r="N181" s="96"/>
      <c r="O181" s="191"/>
      <c r="P181" s="190"/>
      <c r="Q181" s="191"/>
      <c r="R181" s="96"/>
      <c r="S181" s="190"/>
      <c r="T181" s="96"/>
      <c r="U181" s="96"/>
      <c r="V181" s="96"/>
      <c r="W181" s="96"/>
      <c r="X181" s="96"/>
      <c r="Y181" s="96"/>
      <c r="Z181" s="96"/>
      <c r="AA181" s="96"/>
      <c r="AB181" s="96"/>
      <c r="AC181" s="96"/>
      <c r="AD181" s="96"/>
      <c r="AE181" s="96"/>
      <c r="AF181" s="96"/>
      <c r="AG181" s="96"/>
      <c r="AH181" s="96"/>
      <c r="AI181" s="96"/>
      <c r="AJ181" s="96"/>
      <c r="AK181" s="96"/>
      <c r="AL181" s="96"/>
      <c r="AM181" s="96"/>
    </row>
    <row r="182" spans="1:39" ht="11.25" customHeight="1">
      <c r="A182" s="96"/>
      <c r="B182" s="96"/>
      <c r="C182" s="96"/>
      <c r="D182" s="10"/>
      <c r="E182" s="10"/>
      <c r="F182" s="96"/>
      <c r="G182" s="96"/>
      <c r="H182" s="96"/>
      <c r="I182" s="96"/>
      <c r="J182" s="96"/>
      <c r="K182" s="96"/>
      <c r="L182" s="96"/>
      <c r="M182" s="191"/>
      <c r="N182" s="96"/>
      <c r="O182" s="191"/>
      <c r="P182" s="190"/>
      <c r="Q182" s="191"/>
      <c r="R182" s="96"/>
      <c r="S182" s="190"/>
      <c r="T182" s="96"/>
      <c r="U182" s="96"/>
      <c r="V182" s="96"/>
      <c r="W182" s="96"/>
      <c r="X182" s="96"/>
      <c r="Y182" s="96"/>
      <c r="Z182" s="96"/>
      <c r="AA182" s="96"/>
      <c r="AB182" s="96"/>
      <c r="AC182" s="96"/>
      <c r="AD182" s="96"/>
      <c r="AE182" s="96"/>
      <c r="AF182" s="96"/>
      <c r="AG182" s="96"/>
      <c r="AH182" s="96"/>
      <c r="AI182" s="96"/>
      <c r="AJ182" s="96"/>
      <c r="AK182" s="96"/>
      <c r="AL182" s="96"/>
      <c r="AM182" s="96"/>
    </row>
    <row r="183" spans="1:39" ht="11.25" customHeight="1">
      <c r="A183" s="96"/>
      <c r="B183" s="96"/>
      <c r="C183" s="96"/>
      <c r="D183" s="10"/>
      <c r="E183" s="10"/>
      <c r="F183" s="96"/>
      <c r="G183" s="96"/>
      <c r="H183" s="96"/>
      <c r="I183" s="96"/>
      <c r="J183" s="96"/>
      <c r="K183" s="96"/>
      <c r="L183" s="96"/>
      <c r="M183" s="191"/>
      <c r="N183" s="96"/>
      <c r="O183" s="191"/>
      <c r="P183" s="190"/>
      <c r="Q183" s="191"/>
      <c r="R183" s="96"/>
      <c r="S183" s="190"/>
      <c r="T183" s="96"/>
      <c r="U183" s="96"/>
      <c r="V183" s="96"/>
      <c r="W183" s="96"/>
      <c r="X183" s="96"/>
      <c r="Y183" s="96"/>
      <c r="Z183" s="96"/>
      <c r="AA183" s="96"/>
      <c r="AB183" s="96"/>
      <c r="AC183" s="96"/>
      <c r="AD183" s="96"/>
      <c r="AE183" s="96"/>
      <c r="AF183" s="96"/>
      <c r="AG183" s="96"/>
      <c r="AH183" s="96"/>
      <c r="AI183" s="96"/>
      <c r="AJ183" s="96"/>
      <c r="AK183" s="96"/>
      <c r="AL183" s="96"/>
      <c r="AM183" s="96"/>
    </row>
    <row r="184" spans="1:39" ht="11.25" customHeight="1">
      <c r="A184" s="96"/>
      <c r="B184" s="96"/>
      <c r="C184" s="96"/>
      <c r="D184" s="10"/>
      <c r="E184" s="10"/>
      <c r="F184" s="96"/>
      <c r="G184" s="96"/>
      <c r="H184" s="96"/>
      <c r="I184" s="96"/>
      <c r="J184" s="96"/>
      <c r="K184" s="96"/>
      <c r="L184" s="96"/>
      <c r="M184" s="191"/>
      <c r="N184" s="96"/>
      <c r="O184" s="191"/>
      <c r="P184" s="190"/>
      <c r="Q184" s="191"/>
      <c r="R184" s="96"/>
      <c r="S184" s="190"/>
      <c r="T184" s="96"/>
      <c r="U184" s="96"/>
      <c r="V184" s="96"/>
      <c r="W184" s="96"/>
      <c r="X184" s="96"/>
      <c r="Y184" s="96"/>
      <c r="Z184" s="96"/>
      <c r="AA184" s="96"/>
      <c r="AB184" s="96"/>
      <c r="AC184" s="96"/>
      <c r="AD184" s="96"/>
      <c r="AE184" s="96"/>
      <c r="AF184" s="96"/>
      <c r="AG184" s="96"/>
      <c r="AH184" s="96"/>
      <c r="AI184" s="96"/>
      <c r="AJ184" s="96"/>
      <c r="AK184" s="96"/>
      <c r="AL184" s="96"/>
      <c r="AM184" s="96"/>
    </row>
    <row r="185" spans="1:39" ht="11.25" customHeight="1">
      <c r="A185" s="96"/>
      <c r="B185" s="96"/>
      <c r="C185" s="96"/>
      <c r="D185" s="10"/>
      <c r="E185" s="10"/>
      <c r="F185" s="96"/>
      <c r="G185" s="96"/>
      <c r="H185" s="96"/>
      <c r="I185" s="96"/>
      <c r="J185" s="96"/>
      <c r="K185" s="96"/>
      <c r="L185" s="96"/>
      <c r="M185" s="191"/>
      <c r="N185" s="96"/>
      <c r="O185" s="191"/>
      <c r="P185" s="190"/>
      <c r="Q185" s="191"/>
      <c r="R185" s="96"/>
      <c r="S185" s="190"/>
      <c r="T185" s="96"/>
      <c r="U185" s="96"/>
      <c r="V185" s="96"/>
      <c r="W185" s="96"/>
      <c r="X185" s="96"/>
      <c r="Y185" s="96"/>
      <c r="Z185" s="96"/>
      <c r="AA185" s="96"/>
      <c r="AB185" s="96"/>
      <c r="AC185" s="96"/>
      <c r="AD185" s="96"/>
      <c r="AE185" s="96"/>
      <c r="AF185" s="96"/>
      <c r="AG185" s="96"/>
      <c r="AH185" s="96"/>
      <c r="AI185" s="96"/>
      <c r="AJ185" s="96"/>
      <c r="AK185" s="96"/>
      <c r="AL185" s="96"/>
      <c r="AM185" s="96"/>
    </row>
    <row r="186" spans="1:39" ht="11.25" customHeight="1">
      <c r="A186" s="96"/>
      <c r="B186" s="96"/>
      <c r="C186" s="96"/>
      <c r="D186" s="10"/>
      <c r="E186" s="10"/>
      <c r="F186" s="96"/>
      <c r="G186" s="96"/>
      <c r="H186" s="96"/>
      <c r="I186" s="96"/>
      <c r="J186" s="96"/>
      <c r="K186" s="96"/>
      <c r="L186" s="96"/>
      <c r="M186" s="191"/>
      <c r="N186" s="96"/>
      <c r="O186" s="191"/>
      <c r="P186" s="190"/>
      <c r="Q186" s="191"/>
      <c r="R186" s="96"/>
      <c r="S186" s="190"/>
      <c r="T186" s="96"/>
      <c r="U186" s="96"/>
      <c r="V186" s="96"/>
      <c r="W186" s="96"/>
      <c r="X186" s="96"/>
      <c r="Y186" s="96"/>
      <c r="Z186" s="96"/>
      <c r="AA186" s="96"/>
      <c r="AB186" s="96"/>
      <c r="AC186" s="96"/>
      <c r="AD186" s="96"/>
      <c r="AE186" s="96"/>
      <c r="AF186" s="96"/>
      <c r="AG186" s="96"/>
      <c r="AH186" s="96"/>
      <c r="AI186" s="96"/>
      <c r="AJ186" s="96"/>
      <c r="AK186" s="96"/>
      <c r="AL186" s="96"/>
      <c r="AM186" s="96"/>
    </row>
    <row r="187" spans="1:39" ht="11.25" customHeight="1">
      <c r="A187" s="96"/>
      <c r="B187" s="96"/>
      <c r="C187" s="96"/>
      <c r="D187" s="10"/>
      <c r="E187" s="10"/>
      <c r="F187" s="96"/>
      <c r="G187" s="96"/>
      <c r="H187" s="96"/>
      <c r="I187" s="96"/>
      <c r="J187" s="96"/>
      <c r="K187" s="96"/>
      <c r="L187" s="96"/>
      <c r="M187" s="191"/>
      <c r="N187" s="96"/>
      <c r="O187" s="191"/>
      <c r="P187" s="190"/>
      <c r="Q187" s="191"/>
      <c r="R187" s="96"/>
      <c r="S187" s="190"/>
      <c r="T187" s="96"/>
      <c r="U187" s="96"/>
      <c r="V187" s="96"/>
      <c r="W187" s="96"/>
      <c r="X187" s="96"/>
      <c r="Y187" s="96"/>
      <c r="Z187" s="96"/>
      <c r="AA187" s="96"/>
      <c r="AB187" s="96"/>
      <c r="AC187" s="96"/>
      <c r="AD187" s="96"/>
      <c r="AE187" s="96"/>
      <c r="AF187" s="96"/>
      <c r="AG187" s="96"/>
      <c r="AH187" s="96"/>
      <c r="AI187" s="96"/>
      <c r="AJ187" s="96"/>
      <c r="AK187" s="96"/>
      <c r="AL187" s="96"/>
      <c r="AM187" s="96"/>
    </row>
    <row r="188" spans="1:39" ht="11.25" customHeight="1">
      <c r="A188" s="96"/>
      <c r="B188" s="96"/>
      <c r="C188" s="96"/>
      <c r="D188" s="10"/>
      <c r="E188" s="10"/>
      <c r="F188" s="96"/>
      <c r="G188" s="96"/>
      <c r="H188" s="96"/>
      <c r="I188" s="96"/>
      <c r="J188" s="96"/>
      <c r="K188" s="96"/>
      <c r="L188" s="96"/>
      <c r="M188" s="191"/>
      <c r="N188" s="96"/>
      <c r="O188" s="191"/>
      <c r="P188" s="190"/>
      <c r="Q188" s="191"/>
      <c r="R188" s="96"/>
      <c r="S188" s="190"/>
      <c r="T188" s="96"/>
      <c r="U188" s="96"/>
      <c r="V188" s="96"/>
      <c r="W188" s="96"/>
      <c r="X188" s="96"/>
      <c r="Y188" s="96"/>
      <c r="Z188" s="96"/>
      <c r="AA188" s="96"/>
      <c r="AB188" s="96"/>
      <c r="AC188" s="96"/>
      <c r="AD188" s="96"/>
      <c r="AE188" s="96"/>
      <c r="AF188" s="96"/>
      <c r="AG188" s="96"/>
      <c r="AH188" s="96"/>
      <c r="AI188" s="96"/>
      <c r="AJ188" s="96"/>
      <c r="AK188" s="96"/>
      <c r="AL188" s="96"/>
      <c r="AM188" s="96"/>
    </row>
    <row r="189" spans="1:39" ht="11.25" customHeight="1">
      <c r="A189" s="96"/>
      <c r="B189" s="96"/>
      <c r="C189" s="96"/>
      <c r="D189" s="10"/>
      <c r="E189" s="10"/>
      <c r="F189" s="96"/>
      <c r="G189" s="96"/>
      <c r="H189" s="96"/>
      <c r="I189" s="96"/>
      <c r="J189" s="96"/>
      <c r="K189" s="96"/>
      <c r="L189" s="96"/>
      <c r="M189" s="191"/>
      <c r="N189" s="96"/>
      <c r="O189" s="191"/>
      <c r="P189" s="190"/>
      <c r="Q189" s="191"/>
      <c r="R189" s="96"/>
      <c r="S189" s="190"/>
      <c r="T189" s="96"/>
      <c r="U189" s="96"/>
      <c r="V189" s="96"/>
      <c r="W189" s="96"/>
      <c r="X189" s="96"/>
      <c r="Y189" s="96"/>
      <c r="Z189" s="96"/>
      <c r="AA189" s="96"/>
      <c r="AB189" s="96"/>
      <c r="AC189" s="96"/>
      <c r="AD189" s="96"/>
      <c r="AE189" s="96"/>
      <c r="AF189" s="96"/>
      <c r="AG189" s="96"/>
      <c r="AH189" s="96"/>
      <c r="AI189" s="96"/>
      <c r="AJ189" s="96"/>
      <c r="AK189" s="96"/>
      <c r="AL189" s="96"/>
      <c r="AM189" s="96"/>
    </row>
    <row r="190" spans="1:39" ht="11.25" customHeight="1">
      <c r="A190" s="96"/>
      <c r="B190" s="96"/>
      <c r="C190" s="96"/>
      <c r="D190" s="10"/>
      <c r="E190" s="10"/>
      <c r="F190" s="96"/>
      <c r="G190" s="96"/>
      <c r="H190" s="96"/>
      <c r="I190" s="96"/>
      <c r="J190" s="96"/>
      <c r="K190" s="96"/>
      <c r="L190" s="96"/>
      <c r="M190" s="191"/>
      <c r="N190" s="96"/>
      <c r="O190" s="191"/>
      <c r="P190" s="190"/>
      <c r="Q190" s="191"/>
      <c r="R190" s="96"/>
      <c r="S190" s="190"/>
      <c r="T190" s="96"/>
      <c r="U190" s="96"/>
      <c r="V190" s="96"/>
      <c r="W190" s="96"/>
      <c r="X190" s="96"/>
      <c r="Y190" s="96"/>
      <c r="Z190" s="96"/>
      <c r="AA190" s="96"/>
      <c r="AB190" s="96"/>
      <c r="AC190" s="96"/>
      <c r="AD190" s="96"/>
      <c r="AE190" s="96"/>
      <c r="AF190" s="96"/>
      <c r="AG190" s="96"/>
      <c r="AH190" s="96"/>
      <c r="AI190" s="96"/>
      <c r="AJ190" s="96"/>
      <c r="AK190" s="96"/>
      <c r="AL190" s="96"/>
      <c r="AM190" s="96"/>
    </row>
    <row r="191" spans="1:39" ht="11.25" customHeight="1">
      <c r="A191" s="96"/>
      <c r="B191" s="96"/>
      <c r="C191" s="96"/>
      <c r="D191" s="10"/>
      <c r="E191" s="10"/>
      <c r="F191" s="96"/>
      <c r="G191" s="96"/>
      <c r="H191" s="96"/>
      <c r="I191" s="96"/>
      <c r="J191" s="96"/>
      <c r="K191" s="96"/>
      <c r="L191" s="96"/>
      <c r="M191" s="191"/>
      <c r="N191" s="96"/>
      <c r="O191" s="191"/>
      <c r="P191" s="190"/>
      <c r="Q191" s="191"/>
      <c r="R191" s="96"/>
      <c r="S191" s="190"/>
      <c r="T191" s="96"/>
      <c r="U191" s="96"/>
      <c r="V191" s="96"/>
      <c r="W191" s="96"/>
      <c r="X191" s="96"/>
      <c r="Y191" s="96"/>
      <c r="Z191" s="96"/>
      <c r="AA191" s="96"/>
      <c r="AB191" s="96"/>
      <c r="AC191" s="96"/>
      <c r="AD191" s="96"/>
      <c r="AE191" s="96"/>
      <c r="AF191" s="96"/>
      <c r="AG191" s="96"/>
      <c r="AH191" s="96"/>
      <c r="AI191" s="96"/>
      <c r="AJ191" s="96"/>
      <c r="AK191" s="96"/>
      <c r="AL191" s="96"/>
      <c r="AM191" s="96"/>
    </row>
    <row r="192" spans="1:39" ht="11.25" customHeight="1">
      <c r="A192" s="96"/>
      <c r="B192" s="96"/>
      <c r="C192" s="96"/>
      <c r="D192" s="10"/>
      <c r="E192" s="10"/>
      <c r="F192" s="96"/>
      <c r="G192" s="96"/>
      <c r="H192" s="96"/>
      <c r="I192" s="96"/>
      <c r="J192" s="96"/>
      <c r="K192" s="96"/>
      <c r="L192" s="96"/>
      <c r="M192" s="191"/>
      <c r="N192" s="96"/>
      <c r="O192" s="191"/>
      <c r="P192" s="190"/>
      <c r="Q192" s="191"/>
      <c r="R192" s="96"/>
      <c r="S192" s="190"/>
      <c r="T192" s="96"/>
      <c r="U192" s="96"/>
      <c r="V192" s="96"/>
      <c r="W192" s="96"/>
      <c r="X192" s="96"/>
      <c r="Y192" s="96"/>
      <c r="Z192" s="96"/>
      <c r="AA192" s="96"/>
      <c r="AB192" s="96"/>
      <c r="AC192" s="96"/>
      <c r="AD192" s="96"/>
      <c r="AE192" s="96"/>
      <c r="AF192" s="96"/>
      <c r="AG192" s="96"/>
      <c r="AH192" s="96"/>
      <c r="AI192" s="96"/>
      <c r="AJ192" s="96"/>
      <c r="AK192" s="96"/>
      <c r="AL192" s="96"/>
      <c r="AM192" s="96"/>
    </row>
    <row r="193" spans="1:39" ht="11.25" customHeight="1">
      <c r="A193" s="96"/>
      <c r="B193" s="96"/>
      <c r="C193" s="96"/>
      <c r="D193" s="10"/>
      <c r="E193" s="10"/>
      <c r="F193" s="96"/>
      <c r="G193" s="96"/>
      <c r="H193" s="96"/>
      <c r="I193" s="96"/>
      <c r="J193" s="96"/>
      <c r="K193" s="96"/>
      <c r="L193" s="96"/>
      <c r="M193" s="191"/>
      <c r="N193" s="96"/>
      <c r="O193" s="191"/>
      <c r="P193" s="190"/>
      <c r="Q193" s="191"/>
      <c r="R193" s="96"/>
      <c r="S193" s="190"/>
      <c r="T193" s="96"/>
      <c r="U193" s="96"/>
      <c r="V193" s="96"/>
      <c r="W193" s="96"/>
      <c r="X193" s="96"/>
      <c r="Y193" s="96"/>
      <c r="Z193" s="96"/>
      <c r="AA193" s="96"/>
      <c r="AB193" s="96"/>
      <c r="AC193" s="96"/>
      <c r="AD193" s="96"/>
      <c r="AE193" s="96"/>
      <c r="AF193" s="96"/>
      <c r="AG193" s="96"/>
      <c r="AH193" s="96"/>
      <c r="AI193" s="96"/>
      <c r="AJ193" s="96"/>
      <c r="AK193" s="96"/>
      <c r="AL193" s="96"/>
      <c r="AM193" s="96"/>
    </row>
    <row r="194" spans="1:39" ht="11.25" customHeight="1">
      <c r="A194" s="96"/>
      <c r="B194" s="96"/>
      <c r="C194" s="96"/>
      <c r="D194" s="10"/>
      <c r="E194" s="10"/>
      <c r="F194" s="96"/>
      <c r="G194" s="96"/>
      <c r="H194" s="96"/>
      <c r="I194" s="96"/>
      <c r="J194" s="96"/>
      <c r="K194" s="96"/>
      <c r="L194" s="96"/>
      <c r="M194" s="191"/>
      <c r="N194" s="96"/>
      <c r="O194" s="191"/>
      <c r="P194" s="190"/>
      <c r="Q194" s="191"/>
      <c r="R194" s="96"/>
      <c r="S194" s="190"/>
      <c r="T194" s="96"/>
      <c r="U194" s="96"/>
      <c r="V194" s="96"/>
      <c r="W194" s="96"/>
      <c r="X194" s="96"/>
      <c r="Y194" s="96"/>
      <c r="Z194" s="96"/>
      <c r="AA194" s="96"/>
      <c r="AB194" s="96"/>
      <c r="AC194" s="96"/>
      <c r="AD194" s="96"/>
      <c r="AE194" s="96"/>
      <c r="AF194" s="96"/>
      <c r="AG194" s="96"/>
      <c r="AH194" s="96"/>
      <c r="AI194" s="96"/>
      <c r="AJ194" s="96"/>
      <c r="AK194" s="96"/>
      <c r="AL194" s="96"/>
      <c r="AM194" s="96"/>
    </row>
    <row r="195" spans="1:39" ht="11.25" customHeight="1">
      <c r="A195" s="96"/>
      <c r="B195" s="96"/>
      <c r="C195" s="96"/>
      <c r="D195" s="10"/>
      <c r="E195" s="10"/>
      <c r="F195" s="96"/>
      <c r="G195" s="96"/>
      <c r="H195" s="96"/>
      <c r="I195" s="96"/>
      <c r="J195" s="96"/>
      <c r="K195" s="96"/>
      <c r="L195" s="96"/>
      <c r="M195" s="191"/>
      <c r="N195" s="96"/>
      <c r="O195" s="191"/>
      <c r="P195" s="190"/>
      <c r="Q195" s="191"/>
      <c r="R195" s="96"/>
      <c r="S195" s="190"/>
      <c r="T195" s="96"/>
      <c r="U195" s="96"/>
      <c r="V195" s="96"/>
      <c r="W195" s="96"/>
      <c r="X195" s="96"/>
      <c r="Y195" s="96"/>
      <c r="Z195" s="96"/>
      <c r="AA195" s="96"/>
      <c r="AB195" s="96"/>
      <c r="AC195" s="96"/>
      <c r="AD195" s="96"/>
      <c r="AE195" s="96"/>
      <c r="AF195" s="96"/>
      <c r="AG195" s="96"/>
      <c r="AH195" s="96"/>
      <c r="AI195" s="96"/>
      <c r="AJ195" s="96"/>
      <c r="AK195" s="96"/>
      <c r="AL195" s="96"/>
      <c r="AM195" s="96"/>
    </row>
    <row r="196" spans="1:39" ht="11.25" customHeight="1">
      <c r="A196" s="96"/>
      <c r="B196" s="96"/>
      <c r="C196" s="96"/>
      <c r="D196" s="10"/>
      <c r="E196" s="10"/>
      <c r="F196" s="96"/>
      <c r="G196" s="96"/>
      <c r="H196" s="96"/>
      <c r="I196" s="96"/>
      <c r="J196" s="96"/>
      <c r="K196" s="96"/>
      <c r="L196" s="96"/>
      <c r="M196" s="191"/>
      <c r="N196" s="96"/>
      <c r="O196" s="191"/>
      <c r="P196" s="190"/>
      <c r="Q196" s="191"/>
      <c r="R196" s="96"/>
      <c r="S196" s="190"/>
      <c r="T196" s="96"/>
      <c r="U196" s="96"/>
      <c r="V196" s="96"/>
      <c r="W196" s="96"/>
      <c r="X196" s="96"/>
      <c r="Y196" s="96"/>
      <c r="Z196" s="96"/>
      <c r="AA196" s="96"/>
      <c r="AB196" s="96"/>
      <c r="AC196" s="96"/>
      <c r="AD196" s="96"/>
      <c r="AE196" s="96"/>
      <c r="AF196" s="96"/>
      <c r="AG196" s="96"/>
      <c r="AH196" s="96"/>
      <c r="AI196" s="96"/>
      <c r="AJ196" s="96"/>
      <c r="AK196" s="96"/>
      <c r="AL196" s="96"/>
      <c r="AM196" s="96"/>
    </row>
    <row r="197" spans="1:39" ht="11.25" customHeight="1">
      <c r="A197" s="96"/>
      <c r="B197" s="96"/>
      <c r="C197" s="96"/>
      <c r="D197" s="10"/>
      <c r="E197" s="10"/>
      <c r="F197" s="96"/>
      <c r="G197" s="96"/>
      <c r="H197" s="96"/>
      <c r="I197" s="96"/>
      <c r="J197" s="96"/>
      <c r="K197" s="96"/>
      <c r="L197" s="96"/>
      <c r="M197" s="191"/>
      <c r="N197" s="96"/>
      <c r="O197" s="191"/>
      <c r="P197" s="190"/>
      <c r="Q197" s="191"/>
      <c r="R197" s="96"/>
      <c r="S197" s="190"/>
      <c r="T197" s="96"/>
      <c r="U197" s="96"/>
      <c r="V197" s="96"/>
      <c r="W197" s="96"/>
      <c r="X197" s="96"/>
      <c r="Y197" s="96"/>
      <c r="Z197" s="96"/>
      <c r="AA197" s="96"/>
      <c r="AB197" s="96"/>
      <c r="AC197" s="96"/>
      <c r="AD197" s="96"/>
      <c r="AE197" s="96"/>
      <c r="AF197" s="96"/>
      <c r="AG197" s="96"/>
      <c r="AH197" s="96"/>
      <c r="AI197" s="96"/>
      <c r="AJ197" s="96"/>
      <c r="AK197" s="96"/>
      <c r="AL197" s="96"/>
      <c r="AM197" s="96"/>
    </row>
    <row r="198" spans="1:39" ht="11.25" customHeight="1">
      <c r="A198" s="96"/>
      <c r="B198" s="96"/>
      <c r="C198" s="96"/>
      <c r="D198" s="10"/>
      <c r="E198" s="10"/>
      <c r="F198" s="96"/>
      <c r="G198" s="96"/>
      <c r="H198" s="96"/>
      <c r="I198" s="96"/>
      <c r="J198" s="96"/>
      <c r="K198" s="96"/>
      <c r="L198" s="96"/>
      <c r="M198" s="191"/>
      <c r="N198" s="96"/>
      <c r="O198" s="191"/>
      <c r="P198" s="190"/>
      <c r="Q198" s="191"/>
      <c r="R198" s="96"/>
      <c r="S198" s="190"/>
      <c r="T198" s="96"/>
      <c r="U198" s="96"/>
      <c r="V198" s="96"/>
      <c r="W198" s="96"/>
      <c r="X198" s="96"/>
      <c r="Y198" s="96"/>
      <c r="Z198" s="96"/>
      <c r="AA198" s="96"/>
      <c r="AB198" s="96"/>
      <c r="AC198" s="96"/>
      <c r="AD198" s="96"/>
      <c r="AE198" s="96"/>
      <c r="AF198" s="96"/>
      <c r="AG198" s="96"/>
      <c r="AH198" s="96"/>
      <c r="AI198" s="96"/>
      <c r="AJ198" s="96"/>
      <c r="AK198" s="96"/>
      <c r="AL198" s="96"/>
      <c r="AM198" s="96"/>
    </row>
    <row r="199" spans="1:39" ht="11.25" customHeight="1">
      <c r="A199" s="96"/>
      <c r="B199" s="96"/>
      <c r="C199" s="96"/>
      <c r="D199" s="10"/>
      <c r="E199" s="10"/>
      <c r="F199" s="96"/>
      <c r="G199" s="96"/>
      <c r="H199" s="96"/>
      <c r="I199" s="96"/>
      <c r="J199" s="96"/>
      <c r="K199" s="96"/>
      <c r="L199" s="96"/>
      <c r="M199" s="191"/>
      <c r="N199" s="96"/>
      <c r="O199" s="191"/>
      <c r="P199" s="190"/>
      <c r="Q199" s="191"/>
      <c r="R199" s="96"/>
      <c r="S199" s="190"/>
      <c r="T199" s="96"/>
      <c r="U199" s="96"/>
      <c r="V199" s="96"/>
      <c r="W199" s="96"/>
      <c r="X199" s="96"/>
      <c r="Y199" s="96"/>
      <c r="Z199" s="96"/>
      <c r="AA199" s="96"/>
      <c r="AB199" s="96"/>
      <c r="AC199" s="96"/>
      <c r="AD199" s="96"/>
      <c r="AE199" s="96"/>
      <c r="AF199" s="96"/>
      <c r="AG199" s="96"/>
      <c r="AH199" s="96"/>
      <c r="AI199" s="96"/>
      <c r="AJ199" s="96"/>
      <c r="AK199" s="96"/>
      <c r="AL199" s="96"/>
      <c r="AM199" s="96"/>
    </row>
    <row r="200" spans="1:39" ht="11.25" customHeight="1">
      <c r="A200" s="96"/>
      <c r="B200" s="96"/>
      <c r="C200" s="96"/>
      <c r="D200" s="10"/>
      <c r="E200" s="10"/>
      <c r="F200" s="96"/>
      <c r="G200" s="96"/>
      <c r="H200" s="96"/>
      <c r="I200" s="96"/>
      <c r="J200" s="96"/>
      <c r="K200" s="96"/>
      <c r="L200" s="96"/>
      <c r="M200" s="191"/>
      <c r="N200" s="96"/>
      <c r="O200" s="191"/>
      <c r="P200" s="190"/>
      <c r="Q200" s="191"/>
      <c r="R200" s="96"/>
      <c r="S200" s="190"/>
      <c r="T200" s="96"/>
      <c r="U200" s="96"/>
      <c r="V200" s="96"/>
      <c r="W200" s="96"/>
      <c r="X200" s="96"/>
      <c r="Y200" s="96"/>
      <c r="Z200" s="96"/>
      <c r="AA200" s="96"/>
      <c r="AB200" s="96"/>
      <c r="AC200" s="96"/>
      <c r="AD200" s="96"/>
      <c r="AE200" s="96"/>
      <c r="AF200" s="96"/>
      <c r="AG200" s="96"/>
      <c r="AH200" s="96"/>
      <c r="AI200" s="96"/>
      <c r="AJ200" s="96"/>
      <c r="AK200" s="96"/>
      <c r="AL200" s="96"/>
      <c r="AM200" s="96"/>
    </row>
    <row r="201" spans="1:39" ht="11.25" customHeight="1">
      <c r="A201" s="96"/>
      <c r="B201" s="96"/>
      <c r="C201" s="96"/>
      <c r="D201" s="10"/>
      <c r="E201" s="10"/>
      <c r="F201" s="96"/>
      <c r="G201" s="96"/>
      <c r="H201" s="96"/>
      <c r="I201" s="96"/>
      <c r="J201" s="96"/>
      <c r="K201" s="96"/>
      <c r="L201" s="96"/>
      <c r="M201" s="191"/>
      <c r="N201" s="96"/>
      <c r="O201" s="191"/>
      <c r="P201" s="190"/>
      <c r="Q201" s="191"/>
      <c r="R201" s="96"/>
      <c r="S201" s="190"/>
      <c r="T201" s="96"/>
      <c r="U201" s="96"/>
      <c r="V201" s="96"/>
      <c r="W201" s="96"/>
      <c r="X201" s="96"/>
      <c r="Y201" s="96"/>
      <c r="Z201" s="96"/>
      <c r="AA201" s="96"/>
      <c r="AB201" s="96"/>
      <c r="AC201" s="96"/>
      <c r="AD201" s="96"/>
      <c r="AE201" s="96"/>
      <c r="AF201" s="96"/>
      <c r="AG201" s="96"/>
      <c r="AH201" s="96"/>
      <c r="AI201" s="96"/>
      <c r="AJ201" s="96"/>
      <c r="AK201" s="96"/>
      <c r="AL201" s="96"/>
      <c r="AM201" s="96"/>
    </row>
    <row r="202" spans="1:39" ht="11.25" customHeight="1">
      <c r="A202" s="96"/>
      <c r="B202" s="96"/>
      <c r="C202" s="96"/>
      <c r="D202" s="10"/>
      <c r="E202" s="10"/>
      <c r="F202" s="96"/>
      <c r="G202" s="96"/>
      <c r="H202" s="96"/>
      <c r="I202" s="96"/>
      <c r="J202" s="96"/>
      <c r="K202" s="96"/>
      <c r="L202" s="96"/>
      <c r="M202" s="191"/>
      <c r="N202" s="96"/>
      <c r="O202" s="191"/>
      <c r="P202" s="190"/>
      <c r="Q202" s="191"/>
      <c r="R202" s="96"/>
      <c r="S202" s="190"/>
      <c r="T202" s="96"/>
      <c r="U202" s="96"/>
      <c r="V202" s="96"/>
      <c r="W202" s="96"/>
      <c r="X202" s="96"/>
      <c r="Y202" s="96"/>
      <c r="Z202" s="96"/>
      <c r="AA202" s="96"/>
      <c r="AB202" s="96"/>
      <c r="AC202" s="96"/>
      <c r="AD202" s="96"/>
      <c r="AE202" s="96"/>
      <c r="AF202" s="96"/>
      <c r="AG202" s="96"/>
      <c r="AH202" s="96"/>
      <c r="AI202" s="96"/>
      <c r="AJ202" s="96"/>
      <c r="AK202" s="96"/>
      <c r="AL202" s="96"/>
      <c r="AM202" s="96"/>
    </row>
    <row r="203" spans="1:39" ht="11.25" customHeight="1">
      <c r="A203" s="96"/>
      <c r="B203" s="96"/>
      <c r="C203" s="96"/>
      <c r="D203" s="10"/>
      <c r="E203" s="10"/>
      <c r="F203" s="96"/>
      <c r="G203" s="96"/>
      <c r="H203" s="96"/>
      <c r="I203" s="96"/>
      <c r="J203" s="96"/>
      <c r="K203" s="96"/>
      <c r="L203" s="96"/>
      <c r="M203" s="191"/>
      <c r="N203" s="96"/>
      <c r="O203" s="191"/>
      <c r="P203" s="190"/>
      <c r="Q203" s="191"/>
      <c r="R203" s="96"/>
      <c r="S203" s="190"/>
      <c r="T203" s="96"/>
      <c r="U203" s="96"/>
      <c r="V203" s="96"/>
      <c r="W203" s="96"/>
      <c r="X203" s="96"/>
      <c r="Y203" s="96"/>
      <c r="Z203" s="96"/>
      <c r="AA203" s="96"/>
      <c r="AB203" s="96"/>
      <c r="AC203" s="96"/>
      <c r="AD203" s="96"/>
      <c r="AE203" s="96"/>
      <c r="AF203" s="96"/>
      <c r="AG203" s="96"/>
      <c r="AH203" s="96"/>
      <c r="AI203" s="96"/>
      <c r="AJ203" s="96"/>
      <c r="AK203" s="96"/>
      <c r="AL203" s="96"/>
      <c r="AM203" s="96"/>
    </row>
    <row r="204" spans="1:39" ht="11.25" customHeight="1">
      <c r="A204" s="96"/>
      <c r="B204" s="96"/>
      <c r="C204" s="96"/>
      <c r="D204" s="10"/>
      <c r="E204" s="10"/>
      <c r="F204" s="96"/>
      <c r="G204" s="96"/>
      <c r="H204" s="96"/>
      <c r="I204" s="96"/>
      <c r="J204" s="96"/>
      <c r="K204" s="96"/>
      <c r="L204" s="96"/>
      <c r="M204" s="191"/>
      <c r="N204" s="96"/>
      <c r="O204" s="191"/>
      <c r="P204" s="190"/>
      <c r="Q204" s="191"/>
      <c r="R204" s="96"/>
      <c r="S204" s="190"/>
      <c r="T204" s="96"/>
      <c r="U204" s="96"/>
      <c r="V204" s="96"/>
      <c r="W204" s="96"/>
      <c r="X204" s="96"/>
      <c r="Y204" s="96"/>
      <c r="Z204" s="96"/>
      <c r="AA204" s="96"/>
      <c r="AB204" s="96"/>
      <c r="AC204" s="96"/>
      <c r="AD204" s="96"/>
      <c r="AE204" s="96"/>
      <c r="AF204" s="96"/>
      <c r="AG204" s="96"/>
      <c r="AH204" s="96"/>
      <c r="AI204" s="96"/>
      <c r="AJ204" s="96"/>
      <c r="AK204" s="96"/>
      <c r="AL204" s="96"/>
      <c r="AM204" s="96"/>
    </row>
    <row r="205" spans="1:39" ht="11.25" customHeight="1">
      <c r="A205" s="96"/>
      <c r="B205" s="96"/>
      <c r="C205" s="96"/>
      <c r="D205" s="10"/>
      <c r="E205" s="10"/>
      <c r="F205" s="96"/>
      <c r="G205" s="96"/>
      <c r="H205" s="96"/>
      <c r="I205" s="96"/>
      <c r="J205" s="96"/>
      <c r="K205" s="96"/>
      <c r="L205" s="96"/>
      <c r="M205" s="191"/>
      <c r="N205" s="96"/>
      <c r="O205" s="191"/>
      <c r="P205" s="190"/>
      <c r="Q205" s="191"/>
      <c r="R205" s="96"/>
      <c r="S205" s="190"/>
      <c r="T205" s="96"/>
      <c r="U205" s="96"/>
      <c r="V205" s="96"/>
      <c r="W205" s="96"/>
      <c r="X205" s="96"/>
      <c r="Y205" s="96"/>
      <c r="Z205" s="96"/>
      <c r="AA205" s="96"/>
      <c r="AB205" s="96"/>
      <c r="AC205" s="96"/>
      <c r="AD205" s="96"/>
      <c r="AE205" s="96"/>
      <c r="AF205" s="96"/>
      <c r="AG205" s="96"/>
      <c r="AH205" s="96"/>
      <c r="AI205" s="96"/>
      <c r="AJ205" s="96"/>
      <c r="AK205" s="96"/>
      <c r="AL205" s="96"/>
      <c r="AM205" s="96"/>
    </row>
    <row r="206" spans="1:39" ht="11.25" customHeight="1">
      <c r="A206" s="96"/>
      <c r="B206" s="96"/>
      <c r="C206" s="96"/>
      <c r="D206" s="10"/>
      <c r="E206" s="10"/>
      <c r="F206" s="96"/>
      <c r="G206" s="96"/>
      <c r="H206" s="96"/>
      <c r="I206" s="96"/>
      <c r="J206" s="96"/>
      <c r="K206" s="96"/>
      <c r="L206" s="96"/>
      <c r="M206" s="191"/>
      <c r="N206" s="96"/>
      <c r="O206" s="191"/>
      <c r="P206" s="190"/>
      <c r="Q206" s="191"/>
      <c r="R206" s="96"/>
      <c r="S206" s="190"/>
      <c r="T206" s="96"/>
      <c r="U206" s="96"/>
      <c r="V206" s="96"/>
      <c r="W206" s="96"/>
      <c r="X206" s="96"/>
      <c r="Y206" s="96"/>
      <c r="Z206" s="96"/>
      <c r="AA206" s="96"/>
      <c r="AB206" s="96"/>
      <c r="AC206" s="96"/>
      <c r="AD206" s="96"/>
      <c r="AE206" s="96"/>
      <c r="AF206" s="96"/>
      <c r="AG206" s="96"/>
      <c r="AH206" s="96"/>
      <c r="AI206" s="96"/>
      <c r="AJ206" s="96"/>
      <c r="AK206" s="96"/>
      <c r="AL206" s="96"/>
      <c r="AM206" s="96"/>
    </row>
    <row r="207" spans="1:39" ht="11.25" customHeight="1">
      <c r="A207" s="96"/>
      <c r="B207" s="96"/>
      <c r="C207" s="96"/>
      <c r="D207" s="10"/>
      <c r="E207" s="10"/>
      <c r="F207" s="96"/>
      <c r="G207" s="96"/>
      <c r="H207" s="96"/>
      <c r="I207" s="96"/>
      <c r="J207" s="96"/>
      <c r="K207" s="96"/>
      <c r="L207" s="96"/>
      <c r="M207" s="191"/>
      <c r="N207" s="96"/>
      <c r="O207" s="191"/>
      <c r="P207" s="190"/>
      <c r="Q207" s="191"/>
      <c r="R207" s="96"/>
      <c r="S207" s="190"/>
      <c r="T207" s="96"/>
      <c r="U207" s="96"/>
      <c r="V207" s="96"/>
      <c r="W207" s="96"/>
      <c r="X207" s="96"/>
      <c r="Y207" s="96"/>
      <c r="Z207" s="96"/>
      <c r="AA207" s="96"/>
      <c r="AB207" s="96"/>
      <c r="AC207" s="96"/>
      <c r="AD207" s="96"/>
      <c r="AE207" s="96"/>
      <c r="AF207" s="96"/>
      <c r="AG207" s="96"/>
      <c r="AH207" s="96"/>
      <c r="AI207" s="96"/>
      <c r="AJ207" s="96"/>
      <c r="AK207" s="96"/>
      <c r="AL207" s="96"/>
      <c r="AM207" s="96"/>
    </row>
    <row r="208" spans="1:39" ht="11.25" customHeight="1">
      <c r="A208" s="96"/>
      <c r="B208" s="96"/>
      <c r="C208" s="96"/>
      <c r="D208" s="10"/>
      <c r="E208" s="10"/>
      <c r="F208" s="96"/>
      <c r="G208" s="96"/>
      <c r="H208" s="96"/>
      <c r="I208" s="96"/>
      <c r="J208" s="96"/>
      <c r="K208" s="96"/>
      <c r="L208" s="96"/>
      <c r="M208" s="191"/>
      <c r="N208" s="96"/>
      <c r="O208" s="191"/>
      <c r="P208" s="190"/>
      <c r="Q208" s="191"/>
      <c r="R208" s="96"/>
      <c r="S208" s="190"/>
      <c r="T208" s="96"/>
      <c r="U208" s="96"/>
      <c r="V208" s="96"/>
      <c r="W208" s="96"/>
      <c r="X208" s="96"/>
      <c r="Y208" s="96"/>
      <c r="Z208" s="96"/>
      <c r="AA208" s="96"/>
      <c r="AB208" s="96"/>
      <c r="AC208" s="96"/>
      <c r="AD208" s="96"/>
      <c r="AE208" s="96"/>
      <c r="AF208" s="96"/>
      <c r="AG208" s="96"/>
      <c r="AH208" s="96"/>
      <c r="AI208" s="96"/>
      <c r="AJ208" s="96"/>
      <c r="AK208" s="96"/>
      <c r="AL208" s="96"/>
      <c r="AM208" s="96"/>
    </row>
    <row r="209" spans="1:39" ht="11.25" customHeight="1">
      <c r="A209" s="96"/>
      <c r="B209" s="96"/>
      <c r="C209" s="96"/>
      <c r="D209" s="10"/>
      <c r="E209" s="10"/>
      <c r="F209" s="96"/>
      <c r="G209" s="96"/>
      <c r="H209" s="96"/>
      <c r="I209" s="96"/>
      <c r="J209" s="96"/>
      <c r="K209" s="96"/>
      <c r="L209" s="96"/>
      <c r="M209" s="191"/>
      <c r="N209" s="96"/>
      <c r="O209" s="191"/>
      <c r="P209" s="190"/>
      <c r="Q209" s="191"/>
      <c r="R209" s="96"/>
      <c r="S209" s="190"/>
      <c r="T209" s="96"/>
      <c r="U209" s="96"/>
      <c r="V209" s="96"/>
      <c r="W209" s="96"/>
      <c r="X209" s="96"/>
      <c r="Y209" s="96"/>
      <c r="Z209" s="96"/>
      <c r="AA209" s="96"/>
      <c r="AB209" s="96"/>
      <c r="AC209" s="96"/>
      <c r="AD209" s="96"/>
      <c r="AE209" s="96"/>
      <c r="AF209" s="96"/>
      <c r="AG209" s="96"/>
      <c r="AH209" s="96"/>
      <c r="AI209" s="96"/>
      <c r="AJ209" s="96"/>
      <c r="AK209" s="96"/>
      <c r="AL209" s="96"/>
      <c r="AM209" s="96"/>
    </row>
    <row r="210" spans="1:39" ht="11.25" customHeight="1">
      <c r="A210" s="96"/>
      <c r="B210" s="96"/>
      <c r="C210" s="96"/>
      <c r="D210" s="10"/>
      <c r="E210" s="10"/>
      <c r="F210" s="96"/>
      <c r="G210" s="96"/>
      <c r="H210" s="96"/>
      <c r="I210" s="96"/>
      <c r="J210" s="96"/>
      <c r="K210" s="96"/>
      <c r="L210" s="96"/>
      <c r="M210" s="191"/>
      <c r="N210" s="96"/>
      <c r="O210" s="191"/>
      <c r="P210" s="190"/>
      <c r="Q210" s="191"/>
      <c r="R210" s="96"/>
      <c r="S210" s="190"/>
      <c r="T210" s="96"/>
      <c r="U210" s="96"/>
      <c r="V210" s="96"/>
      <c r="W210" s="96"/>
      <c r="X210" s="96"/>
      <c r="Y210" s="96"/>
      <c r="Z210" s="96"/>
      <c r="AA210" s="96"/>
      <c r="AB210" s="96"/>
      <c r="AC210" s="96"/>
      <c r="AD210" s="96"/>
      <c r="AE210" s="96"/>
      <c r="AF210" s="96"/>
      <c r="AG210" s="96"/>
      <c r="AH210" s="96"/>
      <c r="AI210" s="96"/>
      <c r="AJ210" s="96"/>
      <c r="AK210" s="96"/>
      <c r="AL210" s="96"/>
      <c r="AM210" s="96"/>
    </row>
    <row r="211" spans="1:39" ht="11.25" customHeight="1">
      <c r="A211" s="96"/>
      <c r="B211" s="96"/>
      <c r="C211" s="96"/>
      <c r="D211" s="10"/>
      <c r="E211" s="10"/>
      <c r="F211" s="96"/>
      <c r="G211" s="96"/>
      <c r="H211" s="96"/>
      <c r="I211" s="96"/>
      <c r="J211" s="96"/>
      <c r="K211" s="96"/>
      <c r="L211" s="96"/>
      <c r="M211" s="191"/>
      <c r="N211" s="96"/>
      <c r="O211" s="191"/>
      <c r="P211" s="190"/>
      <c r="Q211" s="191"/>
      <c r="R211" s="96"/>
      <c r="S211" s="190"/>
      <c r="T211" s="96"/>
      <c r="U211" s="96"/>
      <c r="V211" s="96"/>
      <c r="W211" s="96"/>
      <c r="X211" s="96"/>
      <c r="Y211" s="96"/>
      <c r="Z211" s="96"/>
      <c r="AA211" s="96"/>
      <c r="AB211" s="96"/>
      <c r="AC211" s="96"/>
      <c r="AD211" s="96"/>
      <c r="AE211" s="96"/>
      <c r="AF211" s="96"/>
      <c r="AG211" s="96"/>
      <c r="AH211" s="96"/>
      <c r="AI211" s="96"/>
      <c r="AJ211" s="96"/>
      <c r="AK211" s="96"/>
      <c r="AL211" s="96"/>
      <c r="AM211" s="96"/>
    </row>
    <row r="212" spans="1:39" ht="11.25" customHeight="1">
      <c r="A212" s="96"/>
      <c r="B212" s="96"/>
      <c r="C212" s="96"/>
      <c r="D212" s="10"/>
      <c r="E212" s="10"/>
      <c r="F212" s="96"/>
      <c r="G212" s="96"/>
      <c r="H212" s="96"/>
      <c r="I212" s="96"/>
      <c r="J212" s="96"/>
      <c r="K212" s="96"/>
      <c r="L212" s="96"/>
      <c r="M212" s="191"/>
      <c r="N212" s="96"/>
      <c r="O212" s="191"/>
      <c r="P212" s="190"/>
      <c r="Q212" s="191"/>
      <c r="R212" s="96"/>
      <c r="S212" s="190"/>
      <c r="T212" s="96"/>
      <c r="U212" s="96"/>
      <c r="V212" s="96"/>
      <c r="W212" s="96"/>
      <c r="X212" s="96"/>
      <c r="Y212" s="96"/>
      <c r="Z212" s="96"/>
      <c r="AA212" s="96"/>
      <c r="AB212" s="96"/>
      <c r="AC212" s="96"/>
      <c r="AD212" s="96"/>
      <c r="AE212" s="96"/>
      <c r="AF212" s="96"/>
      <c r="AG212" s="96"/>
      <c r="AH212" s="96"/>
      <c r="AI212" s="96"/>
      <c r="AJ212" s="96"/>
      <c r="AK212" s="96"/>
      <c r="AL212" s="96"/>
      <c r="AM212" s="96"/>
    </row>
    <row r="213" spans="1:39" ht="11.25" customHeight="1">
      <c r="A213" s="96"/>
      <c r="B213" s="96"/>
      <c r="C213" s="96"/>
      <c r="D213" s="10"/>
      <c r="E213" s="10"/>
      <c r="F213" s="96"/>
      <c r="G213" s="96"/>
      <c r="H213" s="96"/>
      <c r="I213" s="96"/>
      <c r="J213" s="96"/>
      <c r="K213" s="96"/>
      <c r="L213" s="96"/>
      <c r="M213" s="191"/>
      <c r="N213" s="96"/>
      <c r="O213" s="191"/>
      <c r="P213" s="190"/>
      <c r="Q213" s="191"/>
      <c r="R213" s="96"/>
      <c r="S213" s="190"/>
      <c r="T213" s="96"/>
      <c r="U213" s="96"/>
      <c r="V213" s="96"/>
      <c r="W213" s="96"/>
      <c r="X213" s="96"/>
      <c r="Y213" s="96"/>
      <c r="Z213" s="96"/>
      <c r="AA213" s="96"/>
      <c r="AB213" s="96"/>
      <c r="AC213" s="96"/>
      <c r="AD213" s="96"/>
      <c r="AE213" s="96"/>
      <c r="AF213" s="96"/>
      <c r="AG213" s="96"/>
      <c r="AH213" s="96"/>
      <c r="AI213" s="96"/>
      <c r="AJ213" s="96"/>
      <c r="AK213" s="96"/>
      <c r="AL213" s="96"/>
      <c r="AM213" s="96"/>
    </row>
    <row r="214" spans="1:39" ht="11.25" customHeight="1">
      <c r="A214" s="96"/>
      <c r="B214" s="96"/>
      <c r="C214" s="96"/>
      <c r="D214" s="10"/>
      <c r="E214" s="10"/>
      <c r="F214" s="96"/>
      <c r="G214" s="96"/>
      <c r="H214" s="96"/>
      <c r="I214" s="96"/>
      <c r="J214" s="96"/>
      <c r="K214" s="96"/>
      <c r="L214" s="96"/>
      <c r="M214" s="191"/>
      <c r="N214" s="96"/>
      <c r="O214" s="191"/>
      <c r="P214" s="190"/>
      <c r="Q214" s="191"/>
      <c r="R214" s="96"/>
      <c r="S214" s="190"/>
      <c r="T214" s="96"/>
      <c r="U214" s="96"/>
      <c r="V214" s="96"/>
      <c r="W214" s="96"/>
      <c r="X214" s="96"/>
      <c r="Y214" s="96"/>
      <c r="Z214" s="96"/>
      <c r="AA214" s="96"/>
      <c r="AB214" s="96"/>
      <c r="AC214" s="96"/>
      <c r="AD214" s="96"/>
      <c r="AE214" s="96"/>
      <c r="AF214" s="96"/>
      <c r="AG214" s="96"/>
      <c r="AH214" s="96"/>
      <c r="AI214" s="96"/>
      <c r="AJ214" s="96"/>
      <c r="AK214" s="96"/>
      <c r="AL214" s="96"/>
      <c r="AM214" s="96"/>
    </row>
    <row r="215" spans="1:39" ht="11.25" customHeight="1">
      <c r="A215" s="96"/>
      <c r="B215" s="96"/>
      <c r="C215" s="96"/>
      <c r="D215" s="10"/>
      <c r="E215" s="10"/>
      <c r="F215" s="96"/>
      <c r="G215" s="96"/>
      <c r="H215" s="96"/>
      <c r="I215" s="96"/>
      <c r="J215" s="96"/>
      <c r="K215" s="96"/>
      <c r="L215" s="96"/>
      <c r="M215" s="191"/>
      <c r="N215" s="96"/>
      <c r="O215" s="191"/>
      <c r="P215" s="190"/>
      <c r="Q215" s="191"/>
      <c r="R215" s="96"/>
      <c r="S215" s="190"/>
      <c r="T215" s="96"/>
      <c r="U215" s="96"/>
      <c r="V215" s="96"/>
      <c r="W215" s="96"/>
      <c r="X215" s="96"/>
      <c r="Y215" s="96"/>
      <c r="Z215" s="96"/>
      <c r="AA215" s="96"/>
      <c r="AB215" s="96"/>
      <c r="AC215" s="96"/>
      <c r="AD215" s="96"/>
      <c r="AE215" s="96"/>
      <c r="AF215" s="96"/>
      <c r="AG215" s="96"/>
      <c r="AH215" s="96"/>
      <c r="AI215" s="96"/>
      <c r="AJ215" s="96"/>
      <c r="AK215" s="96"/>
      <c r="AL215" s="96"/>
      <c r="AM215" s="96"/>
    </row>
    <row r="216" spans="1:39" ht="11.25" customHeight="1">
      <c r="A216" s="96"/>
      <c r="B216" s="96"/>
      <c r="C216" s="96"/>
      <c r="D216" s="10"/>
      <c r="E216" s="10"/>
      <c r="F216" s="96"/>
      <c r="G216" s="96"/>
      <c r="H216" s="96"/>
      <c r="I216" s="96"/>
      <c r="J216" s="96"/>
      <c r="K216" s="96"/>
      <c r="L216" s="96"/>
      <c r="M216" s="191"/>
      <c r="N216" s="96"/>
      <c r="O216" s="191"/>
      <c r="P216" s="190"/>
      <c r="Q216" s="191"/>
      <c r="R216" s="96"/>
      <c r="S216" s="190"/>
      <c r="T216" s="96"/>
      <c r="U216" s="96"/>
      <c r="V216" s="96"/>
      <c r="W216" s="96"/>
      <c r="X216" s="96"/>
      <c r="Y216" s="96"/>
      <c r="Z216" s="96"/>
      <c r="AA216" s="96"/>
      <c r="AB216" s="96"/>
      <c r="AC216" s="96"/>
      <c r="AD216" s="96"/>
      <c r="AE216" s="96"/>
      <c r="AF216" s="96"/>
      <c r="AG216" s="96"/>
      <c r="AH216" s="96"/>
      <c r="AI216" s="96"/>
      <c r="AJ216" s="96"/>
      <c r="AK216" s="96"/>
      <c r="AL216" s="96"/>
      <c r="AM216" s="96"/>
    </row>
    <row r="217" spans="1:39" ht="11.25" customHeight="1">
      <c r="A217" s="96"/>
      <c r="B217" s="96"/>
      <c r="C217" s="96"/>
      <c r="D217" s="10"/>
      <c r="E217" s="10"/>
      <c r="F217" s="96"/>
      <c r="G217" s="96"/>
      <c r="H217" s="96"/>
      <c r="I217" s="96"/>
      <c r="J217" s="96"/>
      <c r="K217" s="96"/>
      <c r="L217" s="96"/>
      <c r="M217" s="191"/>
      <c r="N217" s="96"/>
      <c r="O217" s="191"/>
      <c r="P217" s="190"/>
      <c r="Q217" s="191"/>
      <c r="R217" s="96"/>
      <c r="S217" s="190"/>
      <c r="T217" s="96"/>
      <c r="U217" s="96"/>
      <c r="V217" s="96"/>
      <c r="W217" s="96"/>
      <c r="X217" s="96"/>
      <c r="Y217" s="96"/>
      <c r="Z217" s="96"/>
      <c r="AA217" s="96"/>
      <c r="AB217" s="96"/>
      <c r="AC217" s="96"/>
      <c r="AD217" s="96"/>
      <c r="AE217" s="96"/>
      <c r="AF217" s="96"/>
      <c r="AG217" s="96"/>
      <c r="AH217" s="96"/>
      <c r="AI217" s="96"/>
      <c r="AJ217" s="96"/>
      <c r="AK217" s="96"/>
      <c r="AL217" s="96"/>
      <c r="AM217" s="96"/>
    </row>
    <row r="218" spans="1:39" ht="11.25" customHeight="1">
      <c r="A218" s="96"/>
      <c r="B218" s="96"/>
      <c r="C218" s="96"/>
      <c r="D218" s="10"/>
      <c r="E218" s="10"/>
      <c r="F218" s="96"/>
      <c r="G218" s="96"/>
      <c r="H218" s="96"/>
      <c r="I218" s="96"/>
      <c r="J218" s="96"/>
      <c r="K218" s="96"/>
      <c r="L218" s="96"/>
      <c r="M218" s="191"/>
      <c r="N218" s="96"/>
      <c r="O218" s="191"/>
      <c r="P218" s="190"/>
      <c r="Q218" s="191"/>
      <c r="R218" s="96"/>
      <c r="S218" s="190"/>
      <c r="T218" s="96"/>
      <c r="U218" s="96"/>
      <c r="V218" s="96"/>
      <c r="W218" s="96"/>
      <c r="X218" s="96"/>
      <c r="Y218" s="96"/>
      <c r="Z218" s="96"/>
      <c r="AA218" s="96"/>
      <c r="AB218" s="96"/>
      <c r="AC218" s="96"/>
      <c r="AD218" s="96"/>
      <c r="AE218" s="96"/>
      <c r="AF218" s="96"/>
      <c r="AG218" s="96"/>
      <c r="AH218" s="96"/>
      <c r="AI218" s="96"/>
      <c r="AJ218" s="96"/>
      <c r="AK218" s="96"/>
      <c r="AL218" s="96"/>
      <c r="AM218" s="96"/>
    </row>
    <row r="219" spans="1:39" ht="11.25" customHeight="1">
      <c r="A219" s="96"/>
      <c r="B219" s="96"/>
      <c r="C219" s="96"/>
      <c r="D219" s="10"/>
      <c r="E219" s="10"/>
      <c r="F219" s="96"/>
      <c r="G219" s="96"/>
      <c r="H219" s="96"/>
      <c r="I219" s="96"/>
      <c r="J219" s="96"/>
      <c r="K219" s="96"/>
      <c r="L219" s="96"/>
      <c r="M219" s="191"/>
      <c r="N219" s="96"/>
      <c r="O219" s="191"/>
      <c r="P219" s="190"/>
      <c r="Q219" s="191"/>
      <c r="R219" s="96"/>
      <c r="S219" s="190"/>
      <c r="T219" s="96"/>
      <c r="U219" s="96"/>
      <c r="V219" s="96"/>
      <c r="W219" s="96"/>
      <c r="X219" s="96"/>
      <c r="Y219" s="96"/>
      <c r="Z219" s="96"/>
      <c r="AA219" s="96"/>
      <c r="AB219" s="96"/>
      <c r="AC219" s="96"/>
      <c r="AD219" s="96"/>
      <c r="AE219" s="96"/>
      <c r="AF219" s="96"/>
      <c r="AG219" s="96"/>
      <c r="AH219" s="96"/>
      <c r="AI219" s="96"/>
      <c r="AJ219" s="96"/>
      <c r="AK219" s="96"/>
      <c r="AL219" s="96"/>
      <c r="AM219" s="96"/>
    </row>
    <row r="220" spans="1:39" ht="11.25" customHeight="1">
      <c r="A220" s="96"/>
      <c r="B220" s="96"/>
      <c r="C220" s="96"/>
      <c r="D220" s="10"/>
      <c r="E220" s="10"/>
      <c r="F220" s="96"/>
      <c r="G220" s="96"/>
      <c r="H220" s="96"/>
      <c r="I220" s="96"/>
      <c r="J220" s="96"/>
      <c r="K220" s="96"/>
      <c r="L220" s="96"/>
      <c r="M220" s="191"/>
      <c r="N220" s="96"/>
      <c r="O220" s="191"/>
      <c r="P220" s="190"/>
      <c r="Q220" s="191"/>
      <c r="R220" s="96"/>
      <c r="S220" s="190"/>
      <c r="T220" s="96"/>
      <c r="U220" s="96"/>
      <c r="V220" s="96"/>
      <c r="W220" s="96"/>
      <c r="X220" s="96"/>
      <c r="Y220" s="96"/>
      <c r="Z220" s="96"/>
      <c r="AA220" s="96"/>
      <c r="AB220" s="96"/>
      <c r="AC220" s="96"/>
      <c r="AD220" s="96"/>
      <c r="AE220" s="96"/>
      <c r="AF220" s="96"/>
      <c r="AG220" s="96"/>
      <c r="AH220" s="96"/>
      <c r="AI220" s="96"/>
      <c r="AJ220" s="96"/>
      <c r="AK220" s="96"/>
      <c r="AL220" s="96"/>
      <c r="AM220" s="96"/>
    </row>
    <row r="221" spans="1:39" ht="11.25" customHeight="1">
      <c r="A221" s="96"/>
      <c r="B221" s="96"/>
      <c r="C221" s="96"/>
      <c r="D221" s="10"/>
      <c r="E221" s="10"/>
      <c r="F221" s="96"/>
      <c r="G221" s="96"/>
      <c r="H221" s="96"/>
      <c r="I221" s="96"/>
      <c r="J221" s="96"/>
      <c r="K221" s="96"/>
      <c r="L221" s="96"/>
      <c r="M221" s="191"/>
      <c r="N221" s="96"/>
      <c r="O221" s="191"/>
      <c r="P221" s="190"/>
      <c r="Q221" s="191"/>
      <c r="R221" s="96"/>
      <c r="S221" s="190"/>
      <c r="T221" s="96"/>
      <c r="U221" s="96"/>
      <c r="V221" s="96"/>
      <c r="W221" s="96"/>
      <c r="X221" s="96"/>
      <c r="Y221" s="96"/>
      <c r="Z221" s="96"/>
      <c r="AA221" s="96"/>
      <c r="AB221" s="96"/>
      <c r="AC221" s="96"/>
      <c r="AD221" s="96"/>
      <c r="AE221" s="96"/>
      <c r="AF221" s="96"/>
      <c r="AG221" s="96"/>
      <c r="AH221" s="96"/>
      <c r="AI221" s="96"/>
      <c r="AJ221" s="96"/>
      <c r="AK221" s="96"/>
      <c r="AL221" s="96"/>
      <c r="AM221" s="96"/>
    </row>
    <row r="222" spans="1:39" ht="11.25" customHeight="1">
      <c r="A222" s="96"/>
      <c r="B222" s="96"/>
      <c r="C222" s="96"/>
      <c r="D222" s="10"/>
      <c r="E222" s="10"/>
      <c r="F222" s="96"/>
      <c r="G222" s="96"/>
      <c r="H222" s="96"/>
      <c r="I222" s="96"/>
      <c r="J222" s="96"/>
      <c r="K222" s="96"/>
      <c r="L222" s="96"/>
      <c r="M222" s="191"/>
      <c r="N222" s="96"/>
      <c r="O222" s="191"/>
      <c r="P222" s="190"/>
      <c r="Q222" s="191"/>
      <c r="R222" s="96"/>
      <c r="S222" s="190"/>
      <c r="T222" s="96"/>
      <c r="U222" s="96"/>
      <c r="V222" s="96"/>
      <c r="W222" s="96"/>
      <c r="X222" s="96"/>
      <c r="Y222" s="96"/>
      <c r="Z222" s="96"/>
      <c r="AA222" s="96"/>
      <c r="AB222" s="96"/>
      <c r="AC222" s="96"/>
      <c r="AD222" s="96"/>
      <c r="AE222" s="96"/>
      <c r="AF222" s="96"/>
      <c r="AG222" s="96"/>
      <c r="AH222" s="96"/>
      <c r="AI222" s="96"/>
      <c r="AJ222" s="96"/>
      <c r="AK222" s="96"/>
      <c r="AL222" s="96"/>
      <c r="AM222" s="96"/>
    </row>
    <row r="223" spans="1:39" ht="11.25" customHeight="1">
      <c r="A223" s="96"/>
      <c r="B223" s="96"/>
      <c r="C223" s="96"/>
      <c r="D223" s="10"/>
      <c r="E223" s="10"/>
      <c r="F223" s="96"/>
      <c r="G223" s="96"/>
      <c r="H223" s="96"/>
      <c r="I223" s="96"/>
      <c r="J223" s="96"/>
      <c r="K223" s="96"/>
      <c r="L223" s="96"/>
      <c r="M223" s="191"/>
      <c r="N223" s="96"/>
      <c r="O223" s="191"/>
      <c r="P223" s="190"/>
      <c r="Q223" s="191"/>
      <c r="R223" s="96"/>
      <c r="S223" s="190"/>
      <c r="T223" s="96"/>
      <c r="U223" s="96"/>
      <c r="V223" s="96"/>
      <c r="W223" s="96"/>
      <c r="X223" s="96"/>
      <c r="Y223" s="96"/>
      <c r="Z223" s="96"/>
      <c r="AA223" s="96"/>
      <c r="AB223" s="96"/>
      <c r="AC223" s="96"/>
      <c r="AD223" s="96"/>
      <c r="AE223" s="96"/>
      <c r="AF223" s="96"/>
      <c r="AG223" s="96"/>
      <c r="AH223" s="96"/>
      <c r="AI223" s="96"/>
      <c r="AJ223" s="96"/>
      <c r="AK223" s="96"/>
      <c r="AL223" s="96"/>
      <c r="AM223" s="96"/>
    </row>
    <row r="224" spans="1:39" ht="11.25" customHeight="1">
      <c r="A224" s="96"/>
      <c r="B224" s="96"/>
      <c r="C224" s="96"/>
      <c r="D224" s="10"/>
      <c r="E224" s="10"/>
      <c r="F224" s="96"/>
      <c r="G224" s="96"/>
      <c r="H224" s="96"/>
      <c r="I224" s="96"/>
      <c r="J224" s="96"/>
      <c r="K224" s="96"/>
      <c r="L224" s="96"/>
      <c r="M224" s="191"/>
      <c r="N224" s="96"/>
      <c r="O224" s="191"/>
      <c r="P224" s="190"/>
      <c r="Q224" s="191"/>
      <c r="R224" s="96"/>
      <c r="S224" s="190"/>
      <c r="T224" s="96"/>
      <c r="U224" s="96"/>
      <c r="V224" s="96"/>
      <c r="W224" s="96"/>
      <c r="X224" s="96"/>
      <c r="Y224" s="96"/>
      <c r="Z224" s="96"/>
      <c r="AA224" s="96"/>
      <c r="AB224" s="96"/>
      <c r="AC224" s="96"/>
      <c r="AD224" s="96"/>
      <c r="AE224" s="96"/>
      <c r="AF224" s="96"/>
      <c r="AG224" s="96"/>
      <c r="AH224" s="96"/>
      <c r="AI224" s="96"/>
      <c r="AJ224" s="96"/>
      <c r="AK224" s="96"/>
      <c r="AL224" s="96"/>
      <c r="AM224" s="96"/>
    </row>
    <row r="225" spans="1:39" ht="11.25" customHeight="1">
      <c r="A225" s="96"/>
      <c r="B225" s="96"/>
      <c r="C225" s="96"/>
      <c r="D225" s="10"/>
      <c r="E225" s="10"/>
      <c r="F225" s="96"/>
      <c r="G225" s="96"/>
      <c r="H225" s="96"/>
      <c r="I225" s="96"/>
      <c r="J225" s="96"/>
      <c r="K225" s="96"/>
      <c r="L225" s="96"/>
      <c r="M225" s="191"/>
      <c r="N225" s="96"/>
      <c r="O225" s="191"/>
      <c r="P225" s="190"/>
      <c r="Q225" s="191"/>
      <c r="R225" s="96"/>
      <c r="S225" s="190"/>
      <c r="T225" s="96"/>
      <c r="U225" s="96"/>
      <c r="V225" s="96"/>
      <c r="W225" s="96"/>
      <c r="X225" s="96"/>
      <c r="Y225" s="96"/>
      <c r="Z225" s="96"/>
      <c r="AA225" s="96"/>
      <c r="AB225" s="96"/>
      <c r="AC225" s="96"/>
      <c r="AD225" s="96"/>
      <c r="AE225" s="96"/>
      <c r="AF225" s="96"/>
      <c r="AG225" s="96"/>
      <c r="AH225" s="96"/>
      <c r="AI225" s="96"/>
      <c r="AJ225" s="96"/>
      <c r="AK225" s="96"/>
      <c r="AL225" s="96"/>
      <c r="AM225" s="96"/>
    </row>
    <row r="226" spans="1:39" ht="11.25" customHeight="1">
      <c r="A226" s="96"/>
      <c r="B226" s="96"/>
      <c r="C226" s="96"/>
      <c r="D226" s="10"/>
      <c r="E226" s="10"/>
      <c r="F226" s="96"/>
      <c r="G226" s="96"/>
      <c r="H226" s="96"/>
      <c r="I226" s="96"/>
      <c r="J226" s="96"/>
      <c r="K226" s="96"/>
      <c r="L226" s="96"/>
      <c r="M226" s="191"/>
      <c r="N226" s="96"/>
      <c r="O226" s="191"/>
      <c r="P226" s="190"/>
      <c r="Q226" s="191"/>
      <c r="R226" s="96"/>
      <c r="S226" s="190"/>
      <c r="T226" s="96"/>
      <c r="U226" s="96"/>
      <c r="V226" s="96"/>
      <c r="W226" s="96"/>
      <c r="X226" s="96"/>
      <c r="Y226" s="96"/>
      <c r="Z226" s="96"/>
      <c r="AA226" s="96"/>
      <c r="AB226" s="96"/>
      <c r="AC226" s="96"/>
      <c r="AD226" s="96"/>
      <c r="AE226" s="96"/>
      <c r="AF226" s="96"/>
      <c r="AG226" s="96"/>
      <c r="AH226" s="96"/>
      <c r="AI226" s="96"/>
      <c r="AJ226" s="96"/>
      <c r="AK226" s="96"/>
      <c r="AL226" s="96"/>
      <c r="AM226" s="96"/>
    </row>
    <row r="227" spans="1:39" ht="11.25" customHeight="1">
      <c r="A227" s="96"/>
      <c r="B227" s="96"/>
      <c r="C227" s="96"/>
      <c r="D227" s="10"/>
      <c r="E227" s="10"/>
      <c r="F227" s="96"/>
      <c r="G227" s="96"/>
      <c r="H227" s="96"/>
      <c r="I227" s="96"/>
      <c r="J227" s="96"/>
      <c r="K227" s="96"/>
      <c r="L227" s="96"/>
      <c r="M227" s="191"/>
      <c r="N227" s="96"/>
      <c r="O227" s="191"/>
      <c r="P227" s="190"/>
      <c r="Q227" s="191"/>
      <c r="R227" s="96"/>
      <c r="S227" s="190"/>
      <c r="T227" s="96"/>
      <c r="U227" s="96"/>
      <c r="V227" s="96"/>
      <c r="W227" s="96"/>
      <c r="X227" s="96"/>
      <c r="Y227" s="96"/>
      <c r="Z227" s="96"/>
      <c r="AA227" s="96"/>
      <c r="AB227" s="96"/>
      <c r="AC227" s="96"/>
      <c r="AD227" s="96"/>
      <c r="AE227" s="96"/>
      <c r="AF227" s="96"/>
      <c r="AG227" s="96"/>
      <c r="AH227" s="96"/>
      <c r="AI227" s="96"/>
      <c r="AJ227" s="96"/>
      <c r="AK227" s="96"/>
      <c r="AL227" s="96"/>
      <c r="AM227" s="96"/>
    </row>
    <row r="228" spans="1:39" ht="11.25" customHeight="1">
      <c r="A228" s="96"/>
      <c r="B228" s="96"/>
      <c r="C228" s="96"/>
      <c r="D228" s="10"/>
      <c r="E228" s="10"/>
      <c r="F228" s="96"/>
      <c r="G228" s="96"/>
      <c r="H228" s="96"/>
      <c r="I228" s="96"/>
      <c r="J228" s="96"/>
      <c r="K228" s="96"/>
      <c r="L228" s="96"/>
      <c r="M228" s="191"/>
      <c r="N228" s="96"/>
      <c r="O228" s="191"/>
      <c r="P228" s="190"/>
      <c r="Q228" s="191"/>
      <c r="R228" s="96"/>
      <c r="S228" s="190"/>
      <c r="T228" s="96"/>
      <c r="U228" s="96"/>
      <c r="V228" s="96"/>
      <c r="W228" s="96"/>
      <c r="X228" s="96"/>
      <c r="Y228" s="96"/>
      <c r="Z228" s="96"/>
      <c r="AA228" s="96"/>
      <c r="AB228" s="96"/>
      <c r="AC228" s="96"/>
      <c r="AD228" s="96"/>
      <c r="AE228" s="96"/>
      <c r="AF228" s="96"/>
      <c r="AG228" s="96"/>
      <c r="AH228" s="96"/>
      <c r="AI228" s="96"/>
      <c r="AJ228" s="96"/>
      <c r="AK228" s="96"/>
      <c r="AL228" s="96"/>
      <c r="AM228" s="96"/>
    </row>
    <row r="229" spans="1:39" ht="11.25" customHeight="1">
      <c r="A229" s="96"/>
      <c r="B229" s="96"/>
      <c r="C229" s="96"/>
      <c r="D229" s="10"/>
      <c r="E229" s="10"/>
      <c r="F229" s="96"/>
      <c r="G229" s="96"/>
      <c r="H229" s="96"/>
      <c r="I229" s="96"/>
      <c r="J229" s="96"/>
      <c r="K229" s="96"/>
      <c r="L229" s="96"/>
      <c r="M229" s="191"/>
      <c r="N229" s="96"/>
      <c r="O229" s="191"/>
      <c r="P229" s="190"/>
      <c r="Q229" s="191"/>
      <c r="R229" s="96"/>
      <c r="S229" s="190"/>
      <c r="T229" s="96"/>
      <c r="U229" s="96"/>
      <c r="V229" s="96"/>
      <c r="W229" s="96"/>
      <c r="X229" s="96"/>
      <c r="Y229" s="96"/>
      <c r="Z229" s="96"/>
      <c r="AA229" s="96"/>
      <c r="AB229" s="96"/>
      <c r="AC229" s="96"/>
      <c r="AD229" s="96"/>
      <c r="AE229" s="96"/>
      <c r="AF229" s="96"/>
      <c r="AG229" s="96"/>
      <c r="AH229" s="96"/>
      <c r="AI229" s="96"/>
      <c r="AJ229" s="96"/>
      <c r="AK229" s="96"/>
      <c r="AL229" s="96"/>
      <c r="AM229" s="96"/>
    </row>
    <row r="230" spans="1:39" ht="11.25" customHeight="1">
      <c r="A230" s="96"/>
      <c r="B230" s="96"/>
      <c r="C230" s="96"/>
      <c r="D230" s="10"/>
      <c r="E230" s="10"/>
      <c r="F230" s="96"/>
      <c r="G230" s="96"/>
      <c r="H230" s="96"/>
      <c r="I230" s="96"/>
      <c r="J230" s="96"/>
      <c r="K230" s="96"/>
      <c r="L230" s="96"/>
      <c r="M230" s="191"/>
      <c r="N230" s="96"/>
      <c r="O230" s="191"/>
      <c r="P230" s="190"/>
      <c r="Q230" s="191"/>
      <c r="R230" s="96"/>
      <c r="S230" s="190"/>
      <c r="T230" s="96"/>
      <c r="U230" s="96"/>
      <c r="V230" s="96"/>
      <c r="W230" s="96"/>
      <c r="X230" s="96"/>
      <c r="Y230" s="96"/>
      <c r="Z230" s="96"/>
      <c r="AA230" s="96"/>
      <c r="AB230" s="96"/>
      <c r="AC230" s="96"/>
      <c r="AD230" s="96"/>
      <c r="AE230" s="96"/>
      <c r="AF230" s="96"/>
      <c r="AG230" s="96"/>
      <c r="AH230" s="96"/>
      <c r="AI230" s="96"/>
      <c r="AJ230" s="96"/>
      <c r="AK230" s="96"/>
      <c r="AL230" s="96"/>
      <c r="AM230" s="96"/>
    </row>
    <row r="231" spans="1:39" ht="11.25" customHeight="1">
      <c r="A231" s="96"/>
      <c r="B231" s="96"/>
      <c r="C231" s="96"/>
      <c r="D231" s="10"/>
      <c r="E231" s="10"/>
      <c r="F231" s="96"/>
      <c r="G231" s="96"/>
      <c r="H231" s="96"/>
      <c r="I231" s="96"/>
      <c r="J231" s="96"/>
      <c r="K231" s="96"/>
      <c r="L231" s="96"/>
      <c r="M231" s="191"/>
      <c r="N231" s="96"/>
      <c r="O231" s="191"/>
      <c r="P231" s="190"/>
      <c r="Q231" s="191"/>
      <c r="R231" s="96"/>
      <c r="S231" s="190"/>
      <c r="T231" s="96"/>
      <c r="U231" s="96"/>
      <c r="V231" s="96"/>
      <c r="W231" s="96"/>
      <c r="X231" s="96"/>
      <c r="Y231" s="96"/>
      <c r="Z231" s="96"/>
      <c r="AA231" s="96"/>
      <c r="AB231" s="96"/>
      <c r="AC231" s="96"/>
      <c r="AD231" s="96"/>
      <c r="AE231" s="96"/>
      <c r="AF231" s="96"/>
      <c r="AG231" s="96"/>
      <c r="AH231" s="96"/>
      <c r="AI231" s="96"/>
      <c r="AJ231" s="96"/>
      <c r="AK231" s="96"/>
      <c r="AL231" s="96"/>
      <c r="AM231" s="96"/>
    </row>
    <row r="232" spans="1:39" ht="11.25" customHeight="1">
      <c r="A232" s="96"/>
      <c r="B232" s="96"/>
      <c r="C232" s="96"/>
      <c r="D232" s="10"/>
      <c r="E232" s="10"/>
      <c r="F232" s="96"/>
      <c r="G232" s="96"/>
      <c r="H232" s="96"/>
      <c r="I232" s="96"/>
      <c r="J232" s="96"/>
      <c r="K232" s="96"/>
      <c r="L232" s="96"/>
      <c r="M232" s="191"/>
      <c r="N232" s="96"/>
      <c r="O232" s="191"/>
      <c r="P232" s="190"/>
      <c r="Q232" s="191"/>
      <c r="R232" s="96"/>
      <c r="S232" s="190"/>
      <c r="T232" s="96"/>
      <c r="U232" s="96"/>
      <c r="V232" s="96"/>
      <c r="W232" s="96"/>
      <c r="X232" s="96"/>
      <c r="Y232" s="96"/>
      <c r="Z232" s="96"/>
      <c r="AA232" s="96"/>
      <c r="AB232" s="96"/>
      <c r="AC232" s="96"/>
      <c r="AD232" s="96"/>
      <c r="AE232" s="96"/>
      <c r="AF232" s="96"/>
      <c r="AG232" s="96"/>
      <c r="AH232" s="96"/>
      <c r="AI232" s="96"/>
      <c r="AJ232" s="96"/>
      <c r="AK232" s="96"/>
      <c r="AL232" s="96"/>
      <c r="AM232" s="96"/>
    </row>
    <row r="233" spans="1:39" ht="11.25" customHeight="1">
      <c r="A233" s="96"/>
      <c r="B233" s="96"/>
      <c r="C233" s="96"/>
      <c r="D233" s="10"/>
      <c r="E233" s="10"/>
      <c r="F233" s="96"/>
      <c r="G233" s="96"/>
      <c r="H233" s="96"/>
      <c r="I233" s="96"/>
      <c r="J233" s="96"/>
      <c r="K233" s="96"/>
      <c r="L233" s="96"/>
      <c r="M233" s="191"/>
      <c r="N233" s="96"/>
      <c r="O233" s="191"/>
      <c r="P233" s="190"/>
      <c r="Q233" s="191"/>
      <c r="R233" s="96"/>
      <c r="S233" s="190"/>
      <c r="T233" s="96"/>
      <c r="U233" s="96"/>
      <c r="V233" s="96"/>
      <c r="W233" s="96"/>
      <c r="X233" s="96"/>
      <c r="Y233" s="96"/>
      <c r="Z233" s="96"/>
      <c r="AA233" s="96"/>
      <c r="AB233" s="96"/>
      <c r="AC233" s="96"/>
      <c r="AD233" s="96"/>
      <c r="AE233" s="96"/>
      <c r="AF233" s="96"/>
      <c r="AG233" s="96"/>
      <c r="AH233" s="96"/>
      <c r="AI233" s="96"/>
      <c r="AJ233" s="96"/>
      <c r="AK233" s="96"/>
      <c r="AL233" s="96"/>
      <c r="AM233" s="96"/>
    </row>
    <row r="234" spans="1:39" ht="11.25" customHeight="1">
      <c r="A234" s="96"/>
      <c r="B234" s="96"/>
      <c r="C234" s="96"/>
      <c r="D234" s="10"/>
      <c r="E234" s="10"/>
      <c r="F234" s="96"/>
      <c r="G234" s="96"/>
      <c r="H234" s="96"/>
      <c r="I234" s="96"/>
      <c r="J234" s="96"/>
      <c r="K234" s="96"/>
      <c r="L234" s="96"/>
      <c r="M234" s="191"/>
      <c r="N234" s="96"/>
      <c r="O234" s="191"/>
      <c r="P234" s="190"/>
      <c r="Q234" s="191"/>
      <c r="R234" s="96"/>
      <c r="S234" s="190"/>
      <c r="T234" s="96"/>
      <c r="U234" s="96"/>
      <c r="V234" s="96"/>
      <c r="W234" s="96"/>
      <c r="X234" s="96"/>
      <c r="Y234" s="96"/>
      <c r="Z234" s="96"/>
      <c r="AA234" s="96"/>
      <c r="AB234" s="96"/>
      <c r="AC234" s="96"/>
      <c r="AD234" s="96"/>
      <c r="AE234" s="96"/>
      <c r="AF234" s="96"/>
      <c r="AG234" s="96"/>
      <c r="AH234" s="96"/>
      <c r="AI234" s="96"/>
      <c r="AJ234" s="96"/>
      <c r="AK234" s="96"/>
      <c r="AL234" s="96"/>
      <c r="AM234" s="96"/>
    </row>
    <row r="235" spans="1:39" ht="11.25" customHeight="1">
      <c r="A235" s="96"/>
      <c r="B235" s="96"/>
      <c r="C235" s="96"/>
      <c r="D235" s="10"/>
      <c r="E235" s="10"/>
      <c r="F235" s="96"/>
      <c r="G235" s="96"/>
      <c r="H235" s="96"/>
      <c r="I235" s="96"/>
      <c r="J235" s="96"/>
      <c r="K235" s="96"/>
      <c r="L235" s="96"/>
      <c r="M235" s="191"/>
      <c r="N235" s="96"/>
      <c r="O235" s="191"/>
      <c r="P235" s="190"/>
      <c r="Q235" s="191"/>
      <c r="R235" s="96"/>
      <c r="S235" s="190"/>
      <c r="T235" s="96"/>
      <c r="U235" s="96"/>
      <c r="V235" s="96"/>
      <c r="W235" s="96"/>
      <c r="X235" s="96"/>
      <c r="Y235" s="96"/>
      <c r="Z235" s="96"/>
      <c r="AA235" s="96"/>
      <c r="AB235" s="96"/>
      <c r="AC235" s="96"/>
      <c r="AD235" s="96"/>
      <c r="AE235" s="96"/>
      <c r="AF235" s="96"/>
      <c r="AG235" s="96"/>
      <c r="AH235" s="96"/>
      <c r="AI235" s="96"/>
      <c r="AJ235" s="96"/>
      <c r="AK235" s="96"/>
      <c r="AL235" s="96"/>
      <c r="AM235" s="96"/>
    </row>
    <row r="236" spans="1:39" ht="11.25" customHeight="1">
      <c r="A236" s="96"/>
      <c r="B236" s="96"/>
      <c r="C236" s="96"/>
      <c r="D236" s="10"/>
      <c r="E236" s="10"/>
      <c r="F236" s="96"/>
      <c r="G236" s="96"/>
      <c r="H236" s="96"/>
      <c r="I236" s="96"/>
      <c r="J236" s="96"/>
      <c r="K236" s="96"/>
      <c r="L236" s="96"/>
      <c r="M236" s="191"/>
      <c r="N236" s="96"/>
      <c r="O236" s="191"/>
      <c r="P236" s="190"/>
      <c r="Q236" s="191"/>
      <c r="R236" s="96"/>
      <c r="S236" s="190"/>
      <c r="T236" s="96"/>
      <c r="U236" s="96"/>
      <c r="V236" s="96"/>
      <c r="W236" s="96"/>
      <c r="X236" s="96"/>
      <c r="Y236" s="96"/>
      <c r="Z236" s="96"/>
      <c r="AA236" s="96"/>
      <c r="AB236" s="96"/>
      <c r="AC236" s="96"/>
      <c r="AD236" s="96"/>
      <c r="AE236" s="96"/>
      <c r="AF236" s="96"/>
      <c r="AG236" s="96"/>
      <c r="AH236" s="96"/>
      <c r="AI236" s="96"/>
      <c r="AJ236" s="96"/>
      <c r="AK236" s="96"/>
      <c r="AL236" s="96"/>
      <c r="AM236" s="96"/>
    </row>
    <row r="237" spans="1:39" ht="11.25" customHeight="1">
      <c r="A237" s="96"/>
      <c r="B237" s="96"/>
      <c r="C237" s="96"/>
      <c r="D237" s="10"/>
      <c r="E237" s="10"/>
      <c r="F237" s="96"/>
      <c r="G237" s="96"/>
      <c r="H237" s="96"/>
      <c r="I237" s="96"/>
      <c r="J237" s="96"/>
      <c r="K237" s="96"/>
      <c r="L237" s="96"/>
      <c r="M237" s="191"/>
      <c r="N237" s="96"/>
      <c r="O237" s="191"/>
      <c r="P237" s="190"/>
      <c r="Q237" s="191"/>
      <c r="R237" s="96"/>
      <c r="S237" s="190"/>
      <c r="T237" s="96"/>
      <c r="U237" s="96"/>
      <c r="V237" s="96"/>
      <c r="W237" s="96"/>
      <c r="X237" s="96"/>
      <c r="Y237" s="96"/>
      <c r="Z237" s="96"/>
      <c r="AA237" s="96"/>
      <c r="AB237" s="96"/>
      <c r="AC237" s="96"/>
      <c r="AD237" s="96"/>
      <c r="AE237" s="96"/>
      <c r="AF237" s="96"/>
      <c r="AG237" s="96"/>
      <c r="AH237" s="96"/>
      <c r="AI237" s="96"/>
      <c r="AJ237" s="96"/>
      <c r="AK237" s="96"/>
      <c r="AL237" s="96"/>
      <c r="AM237" s="96"/>
    </row>
    <row r="238" spans="1:39" ht="11.25" customHeight="1">
      <c r="A238" s="96"/>
      <c r="B238" s="96"/>
      <c r="C238" s="96"/>
      <c r="D238" s="10"/>
      <c r="E238" s="10"/>
      <c r="F238" s="96"/>
      <c r="G238" s="96"/>
      <c r="H238" s="96"/>
      <c r="I238" s="96"/>
      <c r="J238" s="96"/>
      <c r="K238" s="96"/>
      <c r="L238" s="96"/>
      <c r="M238" s="191"/>
      <c r="N238" s="96"/>
      <c r="O238" s="191"/>
      <c r="P238" s="190"/>
      <c r="Q238" s="191"/>
      <c r="R238" s="96"/>
      <c r="S238" s="190"/>
      <c r="T238" s="96"/>
      <c r="U238" s="96"/>
      <c r="V238" s="96"/>
      <c r="W238" s="96"/>
      <c r="X238" s="96"/>
      <c r="Y238" s="96"/>
      <c r="Z238" s="96"/>
      <c r="AA238" s="96"/>
      <c r="AB238" s="96"/>
      <c r="AC238" s="96"/>
      <c r="AD238" s="96"/>
      <c r="AE238" s="96"/>
      <c r="AF238" s="96"/>
      <c r="AG238" s="96"/>
      <c r="AH238" s="96"/>
      <c r="AI238" s="96"/>
      <c r="AJ238" s="96"/>
      <c r="AK238" s="96"/>
      <c r="AL238" s="96"/>
      <c r="AM238" s="96"/>
    </row>
    <row r="239" spans="1:39" ht="11.25" customHeight="1">
      <c r="A239" s="96"/>
      <c r="B239" s="96"/>
      <c r="C239" s="96"/>
      <c r="D239" s="10"/>
      <c r="E239" s="10"/>
      <c r="F239" s="96"/>
      <c r="G239" s="96"/>
      <c r="H239" s="96"/>
      <c r="I239" s="96"/>
      <c r="J239" s="96"/>
      <c r="K239" s="96"/>
      <c r="L239" s="96"/>
      <c r="M239" s="191"/>
      <c r="N239" s="96"/>
      <c r="O239" s="191"/>
      <c r="P239" s="190"/>
      <c r="Q239" s="191"/>
      <c r="R239" s="96"/>
      <c r="S239" s="190"/>
      <c r="T239" s="96"/>
      <c r="U239" s="96"/>
      <c r="V239" s="96"/>
      <c r="W239" s="96"/>
      <c r="X239" s="96"/>
      <c r="Y239" s="96"/>
      <c r="Z239" s="96"/>
      <c r="AA239" s="96"/>
      <c r="AB239" s="96"/>
      <c r="AC239" s="96"/>
      <c r="AD239" s="96"/>
      <c r="AE239" s="96"/>
      <c r="AF239" s="96"/>
      <c r="AG239" s="96"/>
      <c r="AH239" s="96"/>
      <c r="AI239" s="96"/>
      <c r="AJ239" s="96"/>
      <c r="AK239" s="96"/>
      <c r="AL239" s="96"/>
      <c r="AM239" s="96"/>
    </row>
    <row r="240" spans="1:39" ht="11.25" customHeight="1">
      <c r="A240" s="96"/>
      <c r="B240" s="96"/>
      <c r="C240" s="96"/>
      <c r="D240" s="10"/>
      <c r="E240" s="10"/>
      <c r="F240" s="96"/>
      <c r="G240" s="96"/>
      <c r="H240" s="96"/>
      <c r="I240" s="96"/>
      <c r="J240" s="96"/>
      <c r="K240" s="96"/>
      <c r="L240" s="96"/>
      <c r="M240" s="191"/>
      <c r="N240" s="96"/>
      <c r="O240" s="191"/>
      <c r="P240" s="190"/>
      <c r="Q240" s="191"/>
      <c r="R240" s="96"/>
      <c r="S240" s="190"/>
      <c r="T240" s="96"/>
      <c r="U240" s="96"/>
      <c r="V240" s="96"/>
      <c r="W240" s="96"/>
      <c r="X240" s="96"/>
      <c r="Y240" s="96"/>
      <c r="Z240" s="96"/>
      <c r="AA240" s="96"/>
      <c r="AB240" s="96"/>
      <c r="AC240" s="96"/>
      <c r="AD240" s="96"/>
      <c r="AE240" s="96"/>
      <c r="AF240" s="96"/>
      <c r="AG240" s="96"/>
      <c r="AH240" s="96"/>
      <c r="AI240" s="96"/>
      <c r="AJ240" s="96"/>
      <c r="AK240" s="96"/>
      <c r="AL240" s="96"/>
      <c r="AM240" s="96"/>
    </row>
    <row r="241" spans="1:39" ht="11.25" customHeight="1">
      <c r="A241" s="96"/>
      <c r="B241" s="96"/>
      <c r="C241" s="96"/>
      <c r="D241" s="10"/>
      <c r="E241" s="10"/>
      <c r="F241" s="96"/>
      <c r="G241" s="96"/>
      <c r="H241" s="96"/>
      <c r="I241" s="96"/>
      <c r="J241" s="96"/>
      <c r="K241" s="96"/>
      <c r="L241" s="96"/>
      <c r="M241" s="191"/>
      <c r="N241" s="96"/>
      <c r="O241" s="191"/>
      <c r="P241" s="190"/>
      <c r="Q241" s="191"/>
      <c r="R241" s="96"/>
      <c r="S241" s="190"/>
      <c r="T241" s="96"/>
      <c r="U241" s="96"/>
      <c r="V241" s="96"/>
      <c r="W241" s="96"/>
      <c r="X241" s="96"/>
      <c r="Y241" s="96"/>
      <c r="Z241" s="96"/>
      <c r="AA241" s="96"/>
      <c r="AB241" s="96"/>
      <c r="AC241" s="96"/>
      <c r="AD241" s="96"/>
      <c r="AE241" s="96"/>
      <c r="AF241" s="96"/>
      <c r="AG241" s="96"/>
      <c r="AH241" s="96"/>
      <c r="AI241" s="96"/>
      <c r="AJ241" s="96"/>
      <c r="AK241" s="96"/>
      <c r="AL241" s="96"/>
      <c r="AM241" s="96"/>
    </row>
    <row r="242" spans="1:39" ht="11.25" customHeight="1">
      <c r="A242" s="96"/>
      <c r="B242" s="96"/>
      <c r="C242" s="96"/>
      <c r="D242" s="10"/>
      <c r="E242" s="10"/>
      <c r="F242" s="96"/>
      <c r="G242" s="96"/>
      <c r="H242" s="96"/>
      <c r="I242" s="96"/>
      <c r="J242" s="96"/>
      <c r="K242" s="96"/>
      <c r="L242" s="96"/>
      <c r="M242" s="191"/>
      <c r="N242" s="96"/>
      <c r="O242" s="191"/>
      <c r="P242" s="190"/>
      <c r="Q242" s="191"/>
      <c r="R242" s="96"/>
      <c r="S242" s="190"/>
      <c r="T242" s="96"/>
      <c r="U242" s="96"/>
      <c r="V242" s="96"/>
      <c r="W242" s="96"/>
      <c r="X242" s="96"/>
      <c r="Y242" s="96"/>
      <c r="Z242" s="96"/>
      <c r="AA242" s="96"/>
      <c r="AB242" s="96"/>
      <c r="AC242" s="96"/>
      <c r="AD242" s="96"/>
      <c r="AE242" s="96"/>
      <c r="AF242" s="96"/>
      <c r="AG242" s="96"/>
      <c r="AH242" s="96"/>
      <c r="AI242" s="96"/>
      <c r="AJ242" s="96"/>
      <c r="AK242" s="96"/>
      <c r="AL242" s="96"/>
      <c r="AM242" s="96"/>
    </row>
    <row r="243" spans="1:39" ht="11.25" customHeight="1">
      <c r="A243" s="96"/>
      <c r="B243" s="96"/>
      <c r="C243" s="96"/>
      <c r="D243" s="10"/>
      <c r="E243" s="10"/>
      <c r="F243" s="96"/>
      <c r="G243" s="96"/>
      <c r="H243" s="96"/>
      <c r="I243" s="96"/>
      <c r="J243" s="96"/>
      <c r="K243" s="96"/>
      <c r="L243" s="96"/>
      <c r="M243" s="191"/>
      <c r="N243" s="96"/>
      <c r="O243" s="191"/>
      <c r="P243" s="190"/>
      <c r="Q243" s="191"/>
      <c r="R243" s="96"/>
      <c r="S243" s="190"/>
      <c r="T243" s="96"/>
      <c r="U243" s="96"/>
      <c r="V243" s="96"/>
      <c r="W243" s="96"/>
      <c r="X243" s="96"/>
      <c r="Y243" s="96"/>
      <c r="Z243" s="96"/>
      <c r="AA243" s="96"/>
      <c r="AB243" s="96"/>
      <c r="AC243" s="96"/>
      <c r="AD243" s="96"/>
      <c r="AE243" s="96"/>
      <c r="AF243" s="96"/>
      <c r="AG243" s="96"/>
      <c r="AH243" s="96"/>
      <c r="AI243" s="96"/>
      <c r="AJ243" s="96"/>
      <c r="AK243" s="96"/>
      <c r="AL243" s="96"/>
      <c r="AM243" s="96"/>
    </row>
    <row r="244" spans="1:39" ht="11.25" customHeight="1">
      <c r="A244" s="96"/>
      <c r="B244" s="96"/>
      <c r="C244" s="96"/>
      <c r="D244" s="10"/>
      <c r="E244" s="10"/>
      <c r="F244" s="96"/>
      <c r="G244" s="96"/>
      <c r="H244" s="96"/>
      <c r="I244" s="96"/>
      <c r="J244" s="96"/>
      <c r="K244" s="96"/>
      <c r="L244" s="96"/>
      <c r="M244" s="191"/>
      <c r="N244" s="96"/>
      <c r="O244" s="191"/>
      <c r="P244" s="190"/>
      <c r="Q244" s="191"/>
      <c r="R244" s="96"/>
      <c r="S244" s="190"/>
      <c r="T244" s="96"/>
      <c r="U244" s="96"/>
      <c r="V244" s="96"/>
      <c r="W244" s="96"/>
      <c r="X244" s="96"/>
      <c r="Y244" s="96"/>
      <c r="Z244" s="96"/>
      <c r="AA244" s="96"/>
      <c r="AB244" s="96"/>
      <c r="AC244" s="96"/>
      <c r="AD244" s="96"/>
      <c r="AE244" s="96"/>
      <c r="AF244" s="96"/>
      <c r="AG244" s="96"/>
      <c r="AH244" s="96"/>
      <c r="AI244" s="96"/>
      <c r="AJ244" s="96"/>
      <c r="AK244" s="96"/>
      <c r="AL244" s="96"/>
      <c r="AM244" s="96"/>
    </row>
    <row r="245" spans="1:39" ht="11.25" customHeight="1">
      <c r="A245" s="96"/>
      <c r="B245" s="96"/>
      <c r="C245" s="96"/>
      <c r="D245" s="10"/>
      <c r="E245" s="10"/>
      <c r="F245" s="96"/>
      <c r="G245" s="96"/>
      <c r="H245" s="96"/>
      <c r="I245" s="96"/>
      <c r="J245" s="96"/>
      <c r="K245" s="96"/>
      <c r="L245" s="96"/>
      <c r="M245" s="191"/>
      <c r="N245" s="96"/>
      <c r="O245" s="191"/>
      <c r="P245" s="190"/>
      <c r="Q245" s="191"/>
      <c r="R245" s="96"/>
      <c r="S245" s="190"/>
      <c r="T245" s="96"/>
      <c r="U245" s="96"/>
      <c r="V245" s="96"/>
      <c r="W245" s="96"/>
      <c r="X245" s="96"/>
      <c r="Y245" s="96"/>
      <c r="Z245" s="96"/>
      <c r="AA245" s="96"/>
      <c r="AB245" s="96"/>
      <c r="AC245" s="96"/>
      <c r="AD245" s="96"/>
      <c r="AE245" s="96"/>
      <c r="AF245" s="96"/>
      <c r="AG245" s="96"/>
      <c r="AH245" s="96"/>
      <c r="AI245" s="96"/>
      <c r="AJ245" s="96"/>
      <c r="AK245" s="96"/>
      <c r="AL245" s="96"/>
      <c r="AM245" s="96"/>
    </row>
    <row r="246" spans="1:39" ht="11.25" customHeight="1">
      <c r="A246" s="96"/>
      <c r="B246" s="96"/>
      <c r="C246" s="96"/>
      <c r="D246" s="10"/>
      <c r="E246" s="10"/>
      <c r="F246" s="96"/>
      <c r="G246" s="96"/>
      <c r="H246" s="96"/>
      <c r="I246" s="96"/>
      <c r="J246" s="96"/>
      <c r="K246" s="96"/>
      <c r="L246" s="96"/>
      <c r="M246" s="191"/>
      <c r="N246" s="96"/>
      <c r="O246" s="191"/>
      <c r="P246" s="190"/>
      <c r="Q246" s="191"/>
      <c r="R246" s="96"/>
      <c r="S246" s="190"/>
      <c r="T246" s="96"/>
      <c r="U246" s="96"/>
      <c r="V246" s="96"/>
      <c r="W246" s="96"/>
      <c r="X246" s="96"/>
      <c r="Y246" s="96"/>
      <c r="Z246" s="96"/>
      <c r="AA246" s="96"/>
      <c r="AB246" s="96"/>
      <c r="AC246" s="96"/>
      <c r="AD246" s="96"/>
      <c r="AE246" s="96"/>
      <c r="AF246" s="96"/>
      <c r="AG246" s="96"/>
      <c r="AH246" s="96"/>
      <c r="AI246" s="96"/>
      <c r="AJ246" s="96"/>
      <c r="AK246" s="96"/>
      <c r="AL246" s="96"/>
      <c r="AM246" s="96"/>
    </row>
    <row r="247" spans="1:39" ht="11.25" customHeight="1">
      <c r="A247" s="96"/>
      <c r="B247" s="96"/>
      <c r="C247" s="96"/>
      <c r="D247" s="10"/>
      <c r="E247" s="10"/>
      <c r="F247" s="96"/>
      <c r="G247" s="96"/>
      <c r="H247" s="96"/>
      <c r="I247" s="96"/>
      <c r="J247" s="96"/>
      <c r="K247" s="96"/>
      <c r="L247" s="96"/>
      <c r="M247" s="191"/>
      <c r="N247" s="96"/>
      <c r="O247" s="191"/>
      <c r="P247" s="190"/>
      <c r="Q247" s="191"/>
      <c r="R247" s="96"/>
      <c r="S247" s="190"/>
      <c r="T247" s="96"/>
      <c r="U247" s="96"/>
      <c r="V247" s="96"/>
      <c r="W247" s="96"/>
      <c r="X247" s="96"/>
      <c r="Y247" s="96"/>
      <c r="Z247" s="96"/>
      <c r="AA247" s="96"/>
      <c r="AB247" s="96"/>
      <c r="AC247" s="96"/>
      <c r="AD247" s="96"/>
      <c r="AE247" s="96"/>
      <c r="AF247" s="96"/>
      <c r="AG247" s="96"/>
      <c r="AH247" s="96"/>
      <c r="AI247" s="96"/>
      <c r="AJ247" s="96"/>
      <c r="AK247" s="96"/>
      <c r="AL247" s="96"/>
      <c r="AM247" s="96"/>
    </row>
    <row r="248" spans="1:39" ht="11.25" customHeight="1">
      <c r="A248" s="96"/>
      <c r="B248" s="96"/>
      <c r="C248" s="96"/>
      <c r="D248" s="10"/>
      <c r="E248" s="10"/>
      <c r="F248" s="96"/>
      <c r="G248" s="96"/>
      <c r="H248" s="96"/>
      <c r="I248" s="96"/>
      <c r="J248" s="96"/>
      <c r="K248" s="96"/>
      <c r="L248" s="96"/>
      <c r="M248" s="191"/>
      <c r="N248" s="96"/>
      <c r="O248" s="191"/>
      <c r="P248" s="190"/>
      <c r="Q248" s="191"/>
      <c r="R248" s="96"/>
      <c r="S248" s="190"/>
      <c r="T248" s="96"/>
      <c r="U248" s="96"/>
      <c r="V248" s="96"/>
      <c r="W248" s="96"/>
      <c r="X248" s="96"/>
      <c r="Y248" s="96"/>
      <c r="Z248" s="96"/>
      <c r="AA248" s="96"/>
      <c r="AB248" s="96"/>
      <c r="AC248" s="96"/>
      <c r="AD248" s="96"/>
      <c r="AE248" s="96"/>
      <c r="AF248" s="96"/>
      <c r="AG248" s="96"/>
      <c r="AH248" s="96"/>
      <c r="AI248" s="96"/>
      <c r="AJ248" s="96"/>
      <c r="AK248" s="96"/>
      <c r="AL248" s="96"/>
      <c r="AM248" s="96"/>
    </row>
    <row r="249" spans="1:39" ht="11.25" customHeight="1">
      <c r="A249" s="96"/>
      <c r="B249" s="96"/>
      <c r="C249" s="96"/>
      <c r="D249" s="10"/>
      <c r="E249" s="10"/>
      <c r="F249" s="96"/>
      <c r="G249" s="96"/>
      <c r="H249" s="96"/>
      <c r="I249" s="96"/>
      <c r="J249" s="96"/>
      <c r="K249" s="96"/>
      <c r="L249" s="96"/>
      <c r="M249" s="191"/>
      <c r="N249" s="96"/>
      <c r="O249" s="191"/>
      <c r="P249" s="190"/>
      <c r="Q249" s="191"/>
      <c r="R249" s="96"/>
      <c r="S249" s="190"/>
      <c r="T249" s="96"/>
      <c r="U249" s="96"/>
      <c r="V249" s="96"/>
      <c r="W249" s="96"/>
      <c r="X249" s="96"/>
      <c r="Y249" s="96"/>
      <c r="Z249" s="96"/>
      <c r="AA249" s="96"/>
      <c r="AB249" s="96"/>
      <c r="AC249" s="96"/>
      <c r="AD249" s="96"/>
      <c r="AE249" s="96"/>
      <c r="AF249" s="96"/>
      <c r="AG249" s="96"/>
      <c r="AH249" s="96"/>
      <c r="AI249" s="96"/>
      <c r="AJ249" s="96"/>
      <c r="AK249" s="96"/>
      <c r="AL249" s="96"/>
      <c r="AM249" s="96"/>
    </row>
    <row r="250" spans="1:39" ht="11.25" customHeight="1">
      <c r="A250" s="96"/>
      <c r="B250" s="96"/>
      <c r="C250" s="96"/>
      <c r="D250" s="10"/>
      <c r="E250" s="10"/>
      <c r="F250" s="96"/>
      <c r="G250" s="96"/>
      <c r="H250" s="96"/>
      <c r="I250" s="96"/>
      <c r="J250" s="96"/>
      <c r="K250" s="96"/>
      <c r="L250" s="96"/>
      <c r="M250" s="191"/>
      <c r="N250" s="96"/>
      <c r="O250" s="191"/>
      <c r="P250" s="190"/>
      <c r="Q250" s="191"/>
      <c r="R250" s="96"/>
      <c r="S250" s="190"/>
      <c r="T250" s="96"/>
      <c r="U250" s="96"/>
      <c r="V250" s="96"/>
      <c r="W250" s="96"/>
      <c r="X250" s="96"/>
      <c r="Y250" s="96"/>
      <c r="Z250" s="96"/>
      <c r="AA250" s="96"/>
      <c r="AB250" s="96"/>
      <c r="AC250" s="96"/>
      <c r="AD250" s="96"/>
      <c r="AE250" s="96"/>
      <c r="AF250" s="96"/>
      <c r="AG250" s="96"/>
      <c r="AH250" s="96"/>
      <c r="AI250" s="96"/>
      <c r="AJ250" s="96"/>
      <c r="AK250" s="96"/>
      <c r="AL250" s="96"/>
      <c r="AM250" s="96"/>
    </row>
    <row r="251" spans="1:39" ht="11.25" customHeight="1">
      <c r="A251" s="96"/>
      <c r="B251" s="96"/>
      <c r="C251" s="96"/>
      <c r="D251" s="10"/>
      <c r="E251" s="10"/>
      <c r="F251" s="96"/>
      <c r="G251" s="96"/>
      <c r="H251" s="96"/>
      <c r="I251" s="96"/>
      <c r="J251" s="96"/>
      <c r="K251" s="96"/>
      <c r="L251" s="96"/>
      <c r="M251" s="191"/>
      <c r="N251" s="96"/>
      <c r="O251" s="191"/>
      <c r="P251" s="190"/>
      <c r="Q251" s="191"/>
      <c r="R251" s="96"/>
      <c r="S251" s="190"/>
      <c r="T251" s="96"/>
      <c r="U251" s="96"/>
      <c r="V251" s="96"/>
      <c r="W251" s="96"/>
      <c r="X251" s="96"/>
      <c r="Y251" s="96"/>
      <c r="Z251" s="96"/>
      <c r="AA251" s="96"/>
      <c r="AB251" s="96"/>
      <c r="AC251" s="96"/>
      <c r="AD251" s="96"/>
      <c r="AE251" s="96"/>
      <c r="AF251" s="96"/>
      <c r="AG251" s="96"/>
      <c r="AH251" s="96"/>
      <c r="AI251" s="96"/>
      <c r="AJ251" s="96"/>
      <c r="AK251" s="96"/>
      <c r="AL251" s="96"/>
      <c r="AM251" s="96"/>
    </row>
    <row r="252" spans="1:39" ht="11.25" customHeight="1">
      <c r="A252" s="96"/>
      <c r="B252" s="96"/>
      <c r="C252" s="96"/>
      <c r="D252" s="10"/>
      <c r="E252" s="10"/>
      <c r="F252" s="96"/>
      <c r="G252" s="96"/>
      <c r="H252" s="96"/>
      <c r="I252" s="96"/>
      <c r="J252" s="96"/>
      <c r="K252" s="96"/>
      <c r="L252" s="96"/>
      <c r="M252" s="191"/>
      <c r="N252" s="96"/>
      <c r="O252" s="191"/>
      <c r="P252" s="190"/>
      <c r="Q252" s="191"/>
      <c r="R252" s="96"/>
      <c r="S252" s="190"/>
      <c r="T252" s="96"/>
      <c r="U252" s="96"/>
      <c r="V252" s="96"/>
      <c r="W252" s="96"/>
      <c r="X252" s="96"/>
      <c r="Y252" s="96"/>
      <c r="Z252" s="96"/>
      <c r="AA252" s="96"/>
      <c r="AB252" s="96"/>
      <c r="AC252" s="96"/>
      <c r="AD252" s="96"/>
      <c r="AE252" s="96"/>
      <c r="AF252" s="96"/>
      <c r="AG252" s="96"/>
      <c r="AH252" s="96"/>
      <c r="AI252" s="96"/>
      <c r="AJ252" s="96"/>
      <c r="AK252" s="96"/>
      <c r="AL252" s="96"/>
      <c r="AM252" s="96"/>
    </row>
    <row r="253" spans="1:39" ht="11.25" customHeight="1">
      <c r="A253" s="96"/>
      <c r="B253" s="96"/>
      <c r="C253" s="96"/>
      <c r="D253" s="10"/>
      <c r="E253" s="10"/>
      <c r="F253" s="96"/>
      <c r="G253" s="96"/>
      <c r="H253" s="96"/>
      <c r="I253" s="96"/>
      <c r="J253" s="96"/>
      <c r="K253" s="96"/>
      <c r="L253" s="96"/>
      <c r="M253" s="191"/>
      <c r="N253" s="96"/>
      <c r="O253" s="191"/>
      <c r="P253" s="190"/>
      <c r="Q253" s="191"/>
      <c r="R253" s="96"/>
      <c r="S253" s="190"/>
      <c r="T253" s="96"/>
      <c r="U253" s="96"/>
      <c r="V253" s="96"/>
      <c r="W253" s="96"/>
      <c r="X253" s="96"/>
      <c r="Y253" s="96"/>
      <c r="Z253" s="96"/>
      <c r="AA253" s="96"/>
      <c r="AB253" s="96"/>
      <c r="AC253" s="96"/>
      <c r="AD253" s="96"/>
      <c r="AE253" s="96"/>
      <c r="AF253" s="96"/>
      <c r="AG253" s="96"/>
      <c r="AH253" s="96"/>
      <c r="AI253" s="96"/>
      <c r="AJ253" s="96"/>
      <c r="AK253" s="96"/>
      <c r="AL253" s="96"/>
      <c r="AM253" s="96"/>
    </row>
    <row r="254" spans="1:39" ht="11.25" customHeight="1">
      <c r="A254" s="96"/>
      <c r="B254" s="96"/>
      <c r="C254" s="96"/>
      <c r="D254" s="10"/>
      <c r="E254" s="10"/>
      <c r="F254" s="96"/>
      <c r="G254" s="96"/>
      <c r="H254" s="96"/>
      <c r="I254" s="96"/>
      <c r="J254" s="96"/>
      <c r="K254" s="96"/>
      <c r="L254" s="96"/>
      <c r="M254" s="191"/>
      <c r="N254" s="96"/>
      <c r="O254" s="191"/>
      <c r="P254" s="190"/>
      <c r="Q254" s="191"/>
      <c r="R254" s="96"/>
      <c r="S254" s="190"/>
      <c r="T254" s="96"/>
      <c r="U254" s="96"/>
      <c r="V254" s="96"/>
      <c r="W254" s="96"/>
      <c r="X254" s="96"/>
      <c r="Y254" s="96"/>
      <c r="Z254" s="96"/>
      <c r="AA254" s="96"/>
      <c r="AB254" s="96"/>
      <c r="AC254" s="96"/>
      <c r="AD254" s="96"/>
      <c r="AE254" s="96"/>
      <c r="AF254" s="96"/>
      <c r="AG254" s="96"/>
      <c r="AH254" s="96"/>
      <c r="AI254" s="96"/>
      <c r="AJ254" s="96"/>
      <c r="AK254" s="96"/>
      <c r="AL254" s="96"/>
      <c r="AM254" s="96"/>
    </row>
    <row r="255" spans="1:39" ht="11.25" customHeight="1">
      <c r="A255" s="96"/>
      <c r="B255" s="96"/>
      <c r="C255" s="96"/>
      <c r="D255" s="10"/>
      <c r="E255" s="10"/>
      <c r="F255" s="96"/>
      <c r="G255" s="96"/>
      <c r="H255" s="96"/>
      <c r="I255" s="96"/>
      <c r="J255" s="96"/>
      <c r="K255" s="96"/>
      <c r="L255" s="96"/>
      <c r="M255" s="191"/>
      <c r="N255" s="96"/>
      <c r="O255" s="191"/>
      <c r="P255" s="190"/>
      <c r="Q255" s="191"/>
      <c r="R255" s="96"/>
      <c r="S255" s="190"/>
      <c r="T255" s="96"/>
      <c r="U255" s="96"/>
      <c r="V255" s="96"/>
      <c r="W255" s="96"/>
      <c r="X255" s="96"/>
      <c r="Y255" s="96"/>
      <c r="Z255" s="96"/>
      <c r="AA255" s="96"/>
      <c r="AB255" s="96"/>
      <c r="AC255" s="96"/>
      <c r="AD255" s="96"/>
      <c r="AE255" s="96"/>
      <c r="AF255" s="96"/>
      <c r="AG255" s="96"/>
      <c r="AH255" s="96"/>
      <c r="AI255" s="96"/>
      <c r="AJ255" s="96"/>
      <c r="AK255" s="96"/>
      <c r="AL255" s="96"/>
      <c r="AM255" s="96"/>
    </row>
    <row r="256" spans="1:39" ht="11.25" customHeight="1">
      <c r="A256" s="96"/>
      <c r="B256" s="96"/>
      <c r="C256" s="96"/>
      <c r="D256" s="10"/>
      <c r="E256" s="10"/>
      <c r="F256" s="96"/>
      <c r="G256" s="96"/>
      <c r="H256" s="96"/>
      <c r="I256" s="96"/>
      <c r="J256" s="96"/>
      <c r="K256" s="96"/>
      <c r="L256" s="96"/>
      <c r="M256" s="191"/>
      <c r="N256" s="96"/>
      <c r="O256" s="191"/>
      <c r="P256" s="190"/>
      <c r="Q256" s="191"/>
      <c r="R256" s="96"/>
      <c r="S256" s="190"/>
      <c r="T256" s="96"/>
      <c r="U256" s="96"/>
      <c r="V256" s="96"/>
      <c r="W256" s="96"/>
      <c r="X256" s="96"/>
      <c r="Y256" s="96"/>
      <c r="Z256" s="96"/>
      <c r="AA256" s="96"/>
      <c r="AB256" s="96"/>
      <c r="AC256" s="96"/>
      <c r="AD256" s="96"/>
      <c r="AE256" s="96"/>
      <c r="AF256" s="96"/>
      <c r="AG256" s="96"/>
      <c r="AH256" s="96"/>
      <c r="AI256" s="96"/>
      <c r="AJ256" s="96"/>
      <c r="AK256" s="96"/>
      <c r="AL256" s="96"/>
      <c r="AM256" s="96"/>
    </row>
    <row r="257" spans="1:39" ht="11.25" customHeight="1">
      <c r="A257" s="96"/>
      <c r="B257" s="96"/>
      <c r="C257" s="96"/>
      <c r="D257" s="10"/>
      <c r="E257" s="10"/>
      <c r="F257" s="96"/>
      <c r="G257" s="96"/>
      <c r="H257" s="96"/>
      <c r="I257" s="96"/>
      <c r="J257" s="96"/>
      <c r="K257" s="96"/>
      <c r="L257" s="96"/>
      <c r="M257" s="191"/>
      <c r="N257" s="96"/>
      <c r="O257" s="191"/>
      <c r="P257" s="190"/>
      <c r="Q257" s="191"/>
      <c r="R257" s="96"/>
      <c r="S257" s="190"/>
      <c r="T257" s="96"/>
      <c r="U257" s="96"/>
      <c r="V257" s="96"/>
      <c r="W257" s="96"/>
      <c r="X257" s="96"/>
      <c r="Y257" s="96"/>
      <c r="Z257" s="96"/>
      <c r="AA257" s="96"/>
      <c r="AB257" s="96"/>
      <c r="AC257" s="96"/>
      <c r="AD257" s="96"/>
      <c r="AE257" s="96"/>
      <c r="AF257" s="96"/>
      <c r="AG257" s="96"/>
      <c r="AH257" s="96"/>
      <c r="AI257" s="96"/>
      <c r="AJ257" s="96"/>
      <c r="AK257" s="96"/>
      <c r="AL257" s="96"/>
      <c r="AM257" s="96"/>
    </row>
    <row r="258" spans="1:39" ht="11.25" customHeight="1">
      <c r="A258" s="96"/>
      <c r="B258" s="96"/>
      <c r="C258" s="96"/>
      <c r="D258" s="10"/>
      <c r="E258" s="10"/>
      <c r="F258" s="96"/>
      <c r="G258" s="96"/>
      <c r="H258" s="96"/>
      <c r="I258" s="96"/>
      <c r="J258" s="96"/>
      <c r="K258" s="96"/>
      <c r="L258" s="96"/>
      <c r="M258" s="191"/>
      <c r="N258" s="96"/>
      <c r="O258" s="191"/>
      <c r="P258" s="190"/>
      <c r="Q258" s="191"/>
      <c r="R258" s="96"/>
      <c r="S258" s="190"/>
      <c r="T258" s="96"/>
      <c r="U258" s="96"/>
      <c r="V258" s="96"/>
      <c r="W258" s="96"/>
      <c r="X258" s="96"/>
      <c r="Y258" s="96"/>
      <c r="Z258" s="96"/>
      <c r="AA258" s="96"/>
      <c r="AB258" s="96"/>
      <c r="AC258" s="96"/>
      <c r="AD258" s="96"/>
      <c r="AE258" s="96"/>
      <c r="AF258" s="96"/>
      <c r="AG258" s="96"/>
      <c r="AH258" s="96"/>
      <c r="AI258" s="96"/>
      <c r="AJ258" s="96"/>
      <c r="AK258" s="96"/>
      <c r="AL258" s="96"/>
      <c r="AM258" s="96"/>
    </row>
    <row r="259" spans="1:39" ht="11.25" customHeight="1">
      <c r="A259" s="96"/>
      <c r="B259" s="96"/>
      <c r="C259" s="96"/>
      <c r="D259" s="10"/>
      <c r="E259" s="10"/>
      <c r="F259" s="96"/>
      <c r="G259" s="96"/>
      <c r="H259" s="96"/>
      <c r="I259" s="96"/>
      <c r="J259" s="96"/>
      <c r="K259" s="96"/>
      <c r="L259" s="96"/>
      <c r="M259" s="191"/>
      <c r="N259" s="96"/>
      <c r="O259" s="191"/>
      <c r="P259" s="190"/>
      <c r="Q259" s="191"/>
      <c r="R259" s="96"/>
      <c r="S259" s="190"/>
      <c r="T259" s="96"/>
      <c r="U259" s="96"/>
      <c r="V259" s="96"/>
      <c r="W259" s="96"/>
      <c r="X259" s="96"/>
      <c r="Y259" s="96"/>
      <c r="Z259" s="96"/>
      <c r="AA259" s="96"/>
      <c r="AB259" s="96"/>
      <c r="AC259" s="96"/>
      <c r="AD259" s="96"/>
      <c r="AE259" s="96"/>
      <c r="AF259" s="96"/>
      <c r="AG259" s="96"/>
      <c r="AH259" s="96"/>
      <c r="AI259" s="96"/>
      <c r="AJ259" s="96"/>
      <c r="AK259" s="96"/>
      <c r="AL259" s="96"/>
      <c r="AM259" s="96"/>
    </row>
    <row r="260" spans="1:39" ht="11.25" customHeight="1">
      <c r="A260" s="96"/>
      <c r="B260" s="96"/>
      <c r="C260" s="96"/>
      <c r="D260" s="10"/>
      <c r="E260" s="10"/>
      <c r="F260" s="96"/>
      <c r="G260" s="96"/>
      <c r="H260" s="96"/>
      <c r="I260" s="96"/>
      <c r="J260" s="96"/>
      <c r="K260" s="96"/>
      <c r="L260" s="96"/>
      <c r="M260" s="191"/>
      <c r="N260" s="96"/>
      <c r="O260" s="191"/>
      <c r="P260" s="190"/>
      <c r="Q260" s="191"/>
      <c r="R260" s="96"/>
      <c r="S260" s="190"/>
      <c r="T260" s="96"/>
      <c r="U260" s="96"/>
      <c r="V260" s="96"/>
      <c r="W260" s="96"/>
      <c r="X260" s="96"/>
      <c r="Y260" s="96"/>
      <c r="Z260" s="96"/>
      <c r="AA260" s="96"/>
      <c r="AB260" s="96"/>
      <c r="AC260" s="96"/>
      <c r="AD260" s="96"/>
      <c r="AE260" s="96"/>
      <c r="AF260" s="96"/>
      <c r="AG260" s="96"/>
      <c r="AH260" s="96"/>
      <c r="AI260" s="96"/>
      <c r="AJ260" s="96"/>
      <c r="AK260" s="96"/>
      <c r="AL260" s="96"/>
      <c r="AM260" s="96"/>
    </row>
    <row r="261" spans="1:39" ht="11.25" customHeight="1">
      <c r="A261" s="96"/>
      <c r="B261" s="96"/>
      <c r="C261" s="96"/>
      <c r="D261" s="10"/>
      <c r="E261" s="10"/>
      <c r="F261" s="96"/>
      <c r="G261" s="96"/>
      <c r="H261" s="96"/>
      <c r="I261" s="96"/>
      <c r="J261" s="96"/>
      <c r="K261" s="96"/>
      <c r="L261" s="96"/>
      <c r="M261" s="191"/>
      <c r="N261" s="96"/>
      <c r="O261" s="191"/>
      <c r="P261" s="190"/>
      <c r="Q261" s="191"/>
      <c r="R261" s="96"/>
      <c r="S261" s="190"/>
      <c r="T261" s="96"/>
      <c r="U261" s="96"/>
      <c r="V261" s="96"/>
      <c r="W261" s="96"/>
      <c r="X261" s="96"/>
      <c r="Y261" s="96"/>
      <c r="Z261" s="96"/>
      <c r="AA261" s="96"/>
      <c r="AB261" s="96"/>
      <c r="AC261" s="96"/>
      <c r="AD261" s="96"/>
      <c r="AE261" s="96"/>
      <c r="AF261" s="96"/>
      <c r="AG261" s="96"/>
      <c r="AH261" s="96"/>
      <c r="AI261" s="96"/>
      <c r="AJ261" s="96"/>
      <c r="AK261" s="96"/>
      <c r="AL261" s="96"/>
      <c r="AM261" s="96"/>
    </row>
    <row r="262" spans="1:39" ht="11.25" customHeight="1">
      <c r="A262" s="96"/>
      <c r="B262" s="96"/>
      <c r="C262" s="96"/>
      <c r="D262" s="10"/>
      <c r="E262" s="10"/>
      <c r="F262" s="96"/>
      <c r="G262" s="96"/>
      <c r="H262" s="96"/>
      <c r="I262" s="96"/>
      <c r="J262" s="96"/>
      <c r="K262" s="96"/>
      <c r="L262" s="96"/>
      <c r="M262" s="191"/>
      <c r="N262" s="96"/>
      <c r="O262" s="191"/>
      <c r="P262" s="190"/>
      <c r="Q262" s="191"/>
      <c r="R262" s="96"/>
      <c r="S262" s="190"/>
      <c r="T262" s="96"/>
      <c r="U262" s="96"/>
      <c r="V262" s="96"/>
      <c r="W262" s="96"/>
      <c r="X262" s="96"/>
      <c r="Y262" s="96"/>
      <c r="Z262" s="96"/>
      <c r="AA262" s="96"/>
      <c r="AB262" s="96"/>
      <c r="AC262" s="96"/>
      <c r="AD262" s="96"/>
      <c r="AE262" s="96"/>
      <c r="AF262" s="96"/>
      <c r="AG262" s="96"/>
      <c r="AH262" s="96"/>
      <c r="AI262" s="96"/>
      <c r="AJ262" s="96"/>
      <c r="AK262" s="96"/>
      <c r="AL262" s="96"/>
      <c r="AM262" s="96"/>
    </row>
    <row r="263" spans="1:39" ht="11.25" customHeight="1">
      <c r="A263" s="96"/>
      <c r="B263" s="96"/>
      <c r="C263" s="96"/>
      <c r="D263" s="10"/>
      <c r="E263" s="10"/>
      <c r="F263" s="96"/>
      <c r="G263" s="96"/>
      <c r="H263" s="96"/>
      <c r="I263" s="96"/>
      <c r="J263" s="96"/>
      <c r="K263" s="96"/>
      <c r="L263" s="96"/>
      <c r="M263" s="191"/>
      <c r="N263" s="96"/>
      <c r="O263" s="191"/>
      <c r="P263" s="190"/>
      <c r="Q263" s="191"/>
      <c r="R263" s="96"/>
      <c r="S263" s="190"/>
      <c r="T263" s="96"/>
      <c r="U263" s="96"/>
      <c r="V263" s="96"/>
      <c r="W263" s="96"/>
      <c r="X263" s="96"/>
      <c r="Y263" s="96"/>
      <c r="Z263" s="96"/>
      <c r="AA263" s="96"/>
      <c r="AB263" s="96"/>
      <c r="AC263" s="96"/>
      <c r="AD263" s="96"/>
      <c r="AE263" s="96"/>
      <c r="AF263" s="96"/>
      <c r="AG263" s="96"/>
      <c r="AH263" s="96"/>
      <c r="AI263" s="96"/>
      <c r="AJ263" s="96"/>
      <c r="AK263" s="96"/>
      <c r="AL263" s="96"/>
      <c r="AM263" s="96"/>
    </row>
    <row r="264" spans="1:39" ht="11.25" customHeight="1">
      <c r="A264" s="96"/>
      <c r="B264" s="96"/>
      <c r="C264" s="96"/>
      <c r="D264" s="10"/>
      <c r="E264" s="10"/>
      <c r="F264" s="96"/>
      <c r="G264" s="96"/>
      <c r="H264" s="96"/>
      <c r="I264" s="96"/>
      <c r="J264" s="96"/>
      <c r="K264" s="96"/>
      <c r="L264" s="96"/>
      <c r="M264" s="191"/>
      <c r="N264" s="96"/>
      <c r="O264" s="191"/>
      <c r="P264" s="190"/>
      <c r="Q264" s="191"/>
      <c r="R264" s="96"/>
      <c r="S264" s="190"/>
      <c r="T264" s="96"/>
      <c r="U264" s="96"/>
      <c r="V264" s="96"/>
      <c r="W264" s="96"/>
      <c r="X264" s="96"/>
      <c r="Y264" s="96"/>
      <c r="Z264" s="96"/>
      <c r="AA264" s="96"/>
      <c r="AB264" s="96"/>
      <c r="AC264" s="96"/>
      <c r="AD264" s="96"/>
      <c r="AE264" s="96"/>
      <c r="AF264" s="96"/>
      <c r="AG264" s="96"/>
      <c r="AH264" s="96"/>
      <c r="AI264" s="96"/>
      <c r="AJ264" s="96"/>
      <c r="AK264" s="96"/>
      <c r="AL264" s="96"/>
      <c r="AM264" s="96"/>
    </row>
    <row r="265" spans="1:39" ht="11.25" customHeight="1">
      <c r="A265" s="96"/>
      <c r="B265" s="96"/>
      <c r="C265" s="96"/>
      <c r="D265" s="10"/>
      <c r="E265" s="10"/>
      <c r="F265" s="96"/>
      <c r="G265" s="96"/>
      <c r="H265" s="96"/>
      <c r="I265" s="96"/>
      <c r="J265" s="96"/>
      <c r="K265" s="96"/>
      <c r="L265" s="96"/>
      <c r="M265" s="191"/>
      <c r="N265" s="96"/>
      <c r="O265" s="191"/>
      <c r="P265" s="190"/>
      <c r="Q265" s="191"/>
      <c r="R265" s="96"/>
      <c r="S265" s="190"/>
      <c r="T265" s="96"/>
      <c r="U265" s="96"/>
      <c r="V265" s="96"/>
      <c r="W265" s="96"/>
      <c r="X265" s="96"/>
      <c r="Y265" s="96"/>
      <c r="Z265" s="96"/>
      <c r="AA265" s="96"/>
      <c r="AB265" s="96"/>
      <c r="AC265" s="96"/>
      <c r="AD265" s="96"/>
      <c r="AE265" s="96"/>
      <c r="AF265" s="96"/>
      <c r="AG265" s="96"/>
      <c r="AH265" s="96"/>
      <c r="AI265" s="96"/>
      <c r="AJ265" s="96"/>
      <c r="AK265" s="96"/>
      <c r="AL265" s="96"/>
      <c r="AM265" s="96"/>
    </row>
    <row r="266" spans="1:39" ht="11.25" customHeight="1">
      <c r="A266" s="96"/>
      <c r="B266" s="96"/>
      <c r="C266" s="96"/>
      <c r="D266" s="10"/>
      <c r="E266" s="10"/>
      <c r="F266" s="96"/>
      <c r="G266" s="96"/>
      <c r="H266" s="96"/>
      <c r="I266" s="96"/>
      <c r="J266" s="96"/>
      <c r="K266" s="96"/>
      <c r="L266" s="96"/>
      <c r="M266" s="191"/>
      <c r="N266" s="96"/>
      <c r="O266" s="191"/>
      <c r="P266" s="190"/>
      <c r="Q266" s="191"/>
      <c r="R266" s="96"/>
      <c r="S266" s="190"/>
      <c r="T266" s="96"/>
      <c r="U266" s="96"/>
      <c r="V266" s="96"/>
      <c r="W266" s="96"/>
      <c r="X266" s="96"/>
      <c r="Y266" s="96"/>
      <c r="Z266" s="96"/>
      <c r="AA266" s="96"/>
      <c r="AB266" s="96"/>
      <c r="AC266" s="96"/>
      <c r="AD266" s="96"/>
      <c r="AE266" s="96"/>
      <c r="AF266" s="96"/>
      <c r="AG266" s="96"/>
      <c r="AH266" s="96"/>
      <c r="AI266" s="96"/>
      <c r="AJ266" s="96"/>
      <c r="AK266" s="96"/>
      <c r="AL266" s="96"/>
      <c r="AM266" s="96"/>
    </row>
    <row r="267" spans="1:39" ht="11.25" customHeight="1">
      <c r="A267" s="96"/>
      <c r="B267" s="96"/>
      <c r="C267" s="96"/>
      <c r="D267" s="10"/>
      <c r="E267" s="10"/>
      <c r="F267" s="96"/>
      <c r="G267" s="96"/>
      <c r="H267" s="96"/>
      <c r="I267" s="96"/>
      <c r="J267" s="96"/>
      <c r="K267" s="96"/>
      <c r="L267" s="96"/>
      <c r="M267" s="191"/>
      <c r="N267" s="96"/>
      <c r="O267" s="191"/>
      <c r="P267" s="190"/>
      <c r="Q267" s="191"/>
      <c r="R267" s="96"/>
      <c r="S267" s="190"/>
      <c r="T267" s="96"/>
      <c r="U267" s="96"/>
      <c r="V267" s="96"/>
      <c r="W267" s="96"/>
      <c r="X267" s="96"/>
      <c r="Y267" s="96"/>
      <c r="Z267" s="96"/>
      <c r="AA267" s="96"/>
      <c r="AB267" s="96"/>
      <c r="AC267" s="96"/>
      <c r="AD267" s="96"/>
      <c r="AE267" s="96"/>
      <c r="AF267" s="96"/>
      <c r="AG267" s="96"/>
      <c r="AH267" s="96"/>
      <c r="AI267" s="96"/>
      <c r="AJ267" s="96"/>
      <c r="AK267" s="96"/>
      <c r="AL267" s="96"/>
      <c r="AM267" s="96"/>
    </row>
    <row r="268" spans="1:39" ht="11.25" customHeight="1">
      <c r="A268" s="96"/>
      <c r="B268" s="96"/>
      <c r="C268" s="96"/>
      <c r="D268" s="10"/>
      <c r="E268" s="10"/>
      <c r="F268" s="96"/>
      <c r="G268" s="96"/>
      <c r="H268" s="96"/>
      <c r="I268" s="96"/>
      <c r="J268" s="96"/>
      <c r="K268" s="96"/>
      <c r="L268" s="96"/>
      <c r="M268" s="191"/>
      <c r="N268" s="96"/>
      <c r="O268" s="191"/>
      <c r="P268" s="190"/>
      <c r="Q268" s="191"/>
      <c r="R268" s="96"/>
      <c r="S268" s="190"/>
      <c r="T268" s="96"/>
      <c r="U268" s="96"/>
      <c r="V268" s="96"/>
      <c r="W268" s="96"/>
      <c r="X268" s="96"/>
      <c r="Y268" s="96"/>
      <c r="Z268" s="96"/>
      <c r="AA268" s="96"/>
      <c r="AB268" s="96"/>
      <c r="AC268" s="96"/>
      <c r="AD268" s="96"/>
      <c r="AE268" s="96"/>
      <c r="AF268" s="96"/>
      <c r="AG268" s="96"/>
      <c r="AH268" s="96"/>
      <c r="AI268" s="96"/>
      <c r="AJ268" s="96"/>
      <c r="AK268" s="96"/>
      <c r="AL268" s="96"/>
      <c r="AM268" s="96"/>
    </row>
    <row r="269" spans="1:39" ht="11.25" customHeight="1">
      <c r="A269" s="96"/>
      <c r="B269" s="96"/>
      <c r="C269" s="96"/>
      <c r="D269" s="10"/>
      <c r="E269" s="10"/>
      <c r="F269" s="96"/>
      <c r="G269" s="96"/>
      <c r="H269" s="96"/>
      <c r="I269" s="96"/>
      <c r="J269" s="96"/>
      <c r="K269" s="96"/>
      <c r="L269" s="96"/>
      <c r="M269" s="191"/>
      <c r="N269" s="96"/>
      <c r="O269" s="191"/>
      <c r="P269" s="190"/>
      <c r="Q269" s="191"/>
      <c r="R269" s="96"/>
      <c r="S269" s="190"/>
      <c r="T269" s="96"/>
      <c r="U269" s="96"/>
      <c r="V269" s="96"/>
      <c r="W269" s="96"/>
      <c r="X269" s="96"/>
      <c r="Y269" s="96"/>
      <c r="Z269" s="96"/>
      <c r="AA269" s="96"/>
      <c r="AB269" s="96"/>
      <c r="AC269" s="96"/>
      <c r="AD269" s="96"/>
      <c r="AE269" s="96"/>
      <c r="AF269" s="96"/>
      <c r="AG269" s="96"/>
      <c r="AH269" s="96"/>
      <c r="AI269" s="96"/>
      <c r="AJ269" s="96"/>
      <c r="AK269" s="96"/>
      <c r="AL269" s="96"/>
      <c r="AM269" s="96"/>
    </row>
    <row r="270" spans="1:39" ht="11.25" customHeight="1">
      <c r="A270" s="96"/>
      <c r="B270" s="96"/>
      <c r="C270" s="96"/>
      <c r="D270" s="10"/>
      <c r="E270" s="10"/>
      <c r="F270" s="96"/>
      <c r="G270" s="96"/>
      <c r="H270" s="96"/>
      <c r="I270" s="96"/>
      <c r="J270" s="96"/>
      <c r="K270" s="96"/>
      <c r="L270" s="96"/>
      <c r="M270" s="191"/>
      <c r="N270" s="96"/>
      <c r="O270" s="191"/>
      <c r="P270" s="190"/>
      <c r="Q270" s="191"/>
      <c r="R270" s="96"/>
      <c r="S270" s="190"/>
      <c r="T270" s="96"/>
      <c r="U270" s="96"/>
      <c r="V270" s="96"/>
      <c r="W270" s="96"/>
      <c r="X270" s="96"/>
      <c r="Y270" s="96"/>
      <c r="Z270" s="96"/>
      <c r="AA270" s="96"/>
      <c r="AB270" s="96"/>
      <c r="AC270" s="96"/>
      <c r="AD270" s="96"/>
      <c r="AE270" s="96"/>
      <c r="AF270" s="96"/>
      <c r="AG270" s="96"/>
      <c r="AH270" s="96"/>
      <c r="AI270" s="96"/>
      <c r="AJ270" s="96"/>
      <c r="AK270" s="96"/>
      <c r="AL270" s="96"/>
      <c r="AM270" s="96"/>
    </row>
    <row r="271" spans="1:39" ht="11.25" customHeight="1">
      <c r="A271" s="96"/>
      <c r="B271" s="96"/>
      <c r="C271" s="96"/>
      <c r="D271" s="10"/>
      <c r="E271" s="10"/>
      <c r="F271" s="96"/>
      <c r="G271" s="96"/>
      <c r="H271" s="96"/>
      <c r="I271" s="96"/>
      <c r="J271" s="96"/>
      <c r="K271" s="96"/>
      <c r="L271" s="96"/>
      <c r="M271" s="191"/>
      <c r="N271" s="96"/>
      <c r="O271" s="191"/>
      <c r="P271" s="190"/>
      <c r="Q271" s="191"/>
      <c r="R271" s="96"/>
      <c r="S271" s="190"/>
      <c r="T271" s="96"/>
      <c r="U271" s="96"/>
      <c r="V271" s="96"/>
      <c r="W271" s="96"/>
      <c r="X271" s="96"/>
      <c r="Y271" s="96"/>
      <c r="Z271" s="96"/>
      <c r="AA271" s="96"/>
      <c r="AB271" s="96"/>
      <c r="AC271" s="96"/>
      <c r="AD271" s="96"/>
      <c r="AE271" s="96"/>
      <c r="AF271" s="96"/>
      <c r="AG271" s="96"/>
      <c r="AH271" s="96"/>
      <c r="AI271" s="96"/>
      <c r="AJ271" s="96"/>
      <c r="AK271" s="96"/>
      <c r="AL271" s="96"/>
      <c r="AM271" s="96"/>
    </row>
    <row r="272" spans="1:39" ht="11.25" customHeight="1">
      <c r="A272" s="96"/>
      <c r="B272" s="96"/>
      <c r="C272" s="96"/>
      <c r="D272" s="10"/>
      <c r="E272" s="10"/>
      <c r="F272" s="96"/>
      <c r="G272" s="96"/>
      <c r="H272" s="96"/>
      <c r="I272" s="96"/>
      <c r="J272" s="96"/>
      <c r="K272" s="96"/>
      <c r="L272" s="96"/>
      <c r="M272" s="191"/>
      <c r="N272" s="96"/>
      <c r="O272" s="191"/>
      <c r="P272" s="190"/>
      <c r="Q272" s="191"/>
      <c r="R272" s="96"/>
      <c r="S272" s="190"/>
      <c r="T272" s="96"/>
      <c r="U272" s="96"/>
      <c r="V272" s="96"/>
      <c r="W272" s="96"/>
      <c r="X272" s="96"/>
      <c r="Y272" s="96"/>
      <c r="Z272" s="96"/>
      <c r="AA272" s="96"/>
      <c r="AB272" s="96"/>
      <c r="AC272" s="96"/>
      <c r="AD272" s="96"/>
      <c r="AE272" s="96"/>
      <c r="AF272" s="96"/>
      <c r="AG272" s="96"/>
      <c r="AH272" s="96"/>
      <c r="AI272" s="96"/>
      <c r="AJ272" s="96"/>
      <c r="AK272" s="96"/>
      <c r="AL272" s="96"/>
      <c r="AM272" s="96"/>
    </row>
    <row r="273" spans="1:39" ht="11.25" customHeight="1">
      <c r="A273" s="96"/>
      <c r="B273" s="96"/>
      <c r="C273" s="96"/>
      <c r="D273" s="10"/>
      <c r="E273" s="10"/>
      <c r="F273" s="96"/>
      <c r="G273" s="96"/>
      <c r="H273" s="96"/>
      <c r="I273" s="96"/>
      <c r="J273" s="96"/>
      <c r="K273" s="96"/>
      <c r="L273" s="96"/>
      <c r="M273" s="191"/>
      <c r="N273" s="96"/>
      <c r="O273" s="191"/>
      <c r="P273" s="190"/>
      <c r="Q273" s="191"/>
      <c r="R273" s="96"/>
      <c r="S273" s="190"/>
      <c r="T273" s="96"/>
      <c r="U273" s="96"/>
      <c r="V273" s="96"/>
      <c r="W273" s="96"/>
      <c r="X273" s="96"/>
      <c r="Y273" s="96"/>
      <c r="Z273" s="96"/>
      <c r="AA273" s="96"/>
      <c r="AB273" s="96"/>
      <c r="AC273" s="96"/>
      <c r="AD273" s="96"/>
      <c r="AE273" s="96"/>
      <c r="AF273" s="96"/>
      <c r="AG273" s="96"/>
      <c r="AH273" s="96"/>
      <c r="AI273" s="96"/>
      <c r="AJ273" s="96"/>
      <c r="AK273" s="96"/>
      <c r="AL273" s="96"/>
      <c r="AM273" s="96"/>
    </row>
    <row r="274" spans="1:39" ht="11.25" customHeight="1">
      <c r="A274" s="96"/>
      <c r="B274" s="96"/>
      <c r="C274" s="96"/>
      <c r="D274" s="10"/>
      <c r="E274" s="10"/>
      <c r="F274" s="96"/>
      <c r="G274" s="96"/>
      <c r="H274" s="96"/>
      <c r="I274" s="96"/>
      <c r="J274" s="96"/>
      <c r="K274" s="96"/>
      <c r="L274" s="96"/>
      <c r="M274" s="191"/>
      <c r="N274" s="96"/>
      <c r="O274" s="191"/>
      <c r="P274" s="190"/>
      <c r="Q274" s="191"/>
      <c r="R274" s="96"/>
      <c r="S274" s="190"/>
      <c r="T274" s="96"/>
      <c r="U274" s="96"/>
      <c r="V274" s="96"/>
      <c r="W274" s="96"/>
      <c r="X274" s="96"/>
      <c r="Y274" s="96"/>
      <c r="Z274" s="96"/>
      <c r="AA274" s="96"/>
      <c r="AB274" s="96"/>
      <c r="AC274" s="96"/>
      <c r="AD274" s="96"/>
      <c r="AE274" s="96"/>
      <c r="AF274" s="96"/>
      <c r="AG274" s="96"/>
      <c r="AH274" s="96"/>
      <c r="AI274" s="96"/>
      <c r="AJ274" s="96"/>
      <c r="AK274" s="96"/>
      <c r="AL274" s="96"/>
      <c r="AM274" s="96"/>
    </row>
    <row r="275" spans="1:39" ht="11.25" customHeight="1">
      <c r="A275" s="96"/>
      <c r="B275" s="96"/>
      <c r="C275" s="96"/>
      <c r="D275" s="10"/>
      <c r="E275" s="10"/>
      <c r="F275" s="96"/>
      <c r="G275" s="96"/>
      <c r="H275" s="96"/>
      <c r="I275" s="96"/>
      <c r="J275" s="96"/>
      <c r="K275" s="96"/>
      <c r="L275" s="96"/>
      <c r="M275" s="191"/>
      <c r="N275" s="96"/>
      <c r="O275" s="191"/>
      <c r="P275" s="190"/>
      <c r="Q275" s="191"/>
      <c r="R275" s="96"/>
      <c r="S275" s="190"/>
      <c r="T275" s="96"/>
      <c r="U275" s="96"/>
      <c r="V275" s="96"/>
      <c r="W275" s="96"/>
      <c r="X275" s="96"/>
      <c r="Y275" s="96"/>
      <c r="Z275" s="96"/>
      <c r="AA275" s="96"/>
      <c r="AB275" s="96"/>
      <c r="AC275" s="96"/>
      <c r="AD275" s="96"/>
      <c r="AE275" s="96"/>
      <c r="AF275" s="96"/>
      <c r="AG275" s="96"/>
      <c r="AH275" s="96"/>
      <c r="AI275" s="96"/>
      <c r="AJ275" s="96"/>
      <c r="AK275" s="96"/>
      <c r="AL275" s="96"/>
      <c r="AM275" s="96"/>
    </row>
    <row r="276" spans="1:39" ht="11.25" customHeight="1">
      <c r="A276" s="96"/>
      <c r="B276" s="96"/>
      <c r="C276" s="96"/>
      <c r="D276" s="10"/>
      <c r="E276" s="10"/>
      <c r="F276" s="96"/>
      <c r="G276" s="96"/>
      <c r="H276" s="96"/>
      <c r="I276" s="96"/>
      <c r="J276" s="96"/>
      <c r="K276" s="96"/>
      <c r="L276" s="96"/>
      <c r="M276" s="191"/>
      <c r="N276" s="96"/>
      <c r="O276" s="191"/>
      <c r="P276" s="190"/>
      <c r="Q276" s="191"/>
      <c r="R276" s="96"/>
      <c r="S276" s="190"/>
      <c r="T276" s="96"/>
      <c r="U276" s="96"/>
      <c r="V276" s="96"/>
      <c r="W276" s="96"/>
      <c r="X276" s="96"/>
      <c r="Y276" s="96"/>
      <c r="Z276" s="96"/>
      <c r="AA276" s="96"/>
      <c r="AB276" s="96"/>
      <c r="AC276" s="96"/>
      <c r="AD276" s="96"/>
      <c r="AE276" s="96"/>
      <c r="AF276" s="96"/>
      <c r="AG276" s="96"/>
      <c r="AH276" s="96"/>
      <c r="AI276" s="96"/>
      <c r="AJ276" s="96"/>
      <c r="AK276" s="96"/>
      <c r="AL276" s="96"/>
      <c r="AM276" s="96"/>
    </row>
    <row r="277" spans="1:39" ht="11.25" customHeight="1">
      <c r="A277" s="96"/>
      <c r="B277" s="96"/>
      <c r="C277" s="96"/>
      <c r="D277" s="10"/>
      <c r="E277" s="10"/>
      <c r="F277" s="96"/>
      <c r="G277" s="96"/>
      <c r="H277" s="96"/>
      <c r="I277" s="96"/>
      <c r="J277" s="96"/>
      <c r="K277" s="96"/>
      <c r="L277" s="96"/>
      <c r="M277" s="191"/>
      <c r="N277" s="96"/>
      <c r="O277" s="191"/>
      <c r="P277" s="190"/>
      <c r="Q277" s="191"/>
      <c r="R277" s="96"/>
      <c r="S277" s="190"/>
      <c r="T277" s="96"/>
      <c r="U277" s="96"/>
      <c r="V277" s="96"/>
      <c r="W277" s="96"/>
      <c r="X277" s="96"/>
      <c r="Y277" s="96"/>
      <c r="Z277" s="96"/>
      <c r="AA277" s="96"/>
      <c r="AB277" s="96"/>
      <c r="AC277" s="96"/>
      <c r="AD277" s="96"/>
      <c r="AE277" s="96"/>
      <c r="AF277" s="96"/>
      <c r="AG277" s="96"/>
      <c r="AH277" s="96"/>
      <c r="AI277" s="96"/>
      <c r="AJ277" s="96"/>
      <c r="AK277" s="96"/>
      <c r="AL277" s="96"/>
      <c r="AM277" s="96"/>
    </row>
    <row r="278" spans="1:39" ht="11.25" customHeight="1">
      <c r="A278" s="96"/>
      <c r="B278" s="96"/>
      <c r="C278" s="96"/>
      <c r="D278" s="10"/>
      <c r="E278" s="10"/>
      <c r="F278" s="96"/>
      <c r="G278" s="96"/>
      <c r="H278" s="96"/>
      <c r="I278" s="96"/>
      <c r="J278" s="96"/>
      <c r="K278" s="96"/>
      <c r="L278" s="96"/>
      <c r="M278" s="191"/>
      <c r="N278" s="96"/>
      <c r="O278" s="191"/>
      <c r="P278" s="190"/>
      <c r="Q278" s="191"/>
      <c r="R278" s="96"/>
      <c r="S278" s="190"/>
      <c r="T278" s="96"/>
      <c r="U278" s="96"/>
      <c r="V278" s="96"/>
      <c r="W278" s="96"/>
      <c r="X278" s="96"/>
      <c r="Y278" s="96"/>
      <c r="Z278" s="96"/>
      <c r="AA278" s="96"/>
      <c r="AB278" s="96"/>
      <c r="AC278" s="96"/>
      <c r="AD278" s="96"/>
      <c r="AE278" s="96"/>
      <c r="AF278" s="96"/>
      <c r="AG278" s="96"/>
      <c r="AH278" s="96"/>
      <c r="AI278" s="96"/>
      <c r="AJ278" s="96"/>
      <c r="AK278" s="96"/>
      <c r="AL278" s="96"/>
      <c r="AM278" s="96"/>
    </row>
    <row r="279" spans="1:39" ht="11.25" customHeight="1">
      <c r="A279" s="96"/>
      <c r="B279" s="96"/>
      <c r="C279" s="96"/>
      <c r="D279" s="10"/>
      <c r="E279" s="10"/>
      <c r="F279" s="96"/>
      <c r="G279" s="96"/>
      <c r="H279" s="96"/>
      <c r="I279" s="96"/>
      <c r="J279" s="96"/>
      <c r="K279" s="96"/>
      <c r="L279" s="96"/>
      <c r="M279" s="191"/>
      <c r="N279" s="96"/>
      <c r="O279" s="191"/>
      <c r="P279" s="190"/>
      <c r="Q279" s="191"/>
      <c r="R279" s="96"/>
      <c r="S279" s="190"/>
      <c r="T279" s="96"/>
      <c r="U279" s="96"/>
      <c r="V279" s="96"/>
      <c r="W279" s="96"/>
      <c r="X279" s="96"/>
      <c r="Y279" s="96"/>
      <c r="Z279" s="96"/>
      <c r="AA279" s="96"/>
      <c r="AB279" s="96"/>
      <c r="AC279" s="96"/>
      <c r="AD279" s="96"/>
      <c r="AE279" s="96"/>
      <c r="AF279" s="96"/>
      <c r="AG279" s="96"/>
      <c r="AH279" s="96"/>
      <c r="AI279" s="96"/>
      <c r="AJ279" s="96"/>
      <c r="AK279" s="96"/>
      <c r="AL279" s="96"/>
      <c r="AM279" s="96"/>
    </row>
    <row r="280" spans="1:39" ht="11.25" customHeight="1">
      <c r="A280" s="96"/>
      <c r="B280" s="96"/>
      <c r="C280" s="96"/>
      <c r="D280" s="10"/>
      <c r="E280" s="10"/>
      <c r="F280" s="96"/>
      <c r="G280" s="96"/>
      <c r="H280" s="96"/>
      <c r="I280" s="96"/>
      <c r="J280" s="96"/>
      <c r="K280" s="96"/>
      <c r="L280" s="96"/>
      <c r="M280" s="191"/>
      <c r="N280" s="96"/>
      <c r="O280" s="191"/>
      <c r="P280" s="190"/>
      <c r="Q280" s="191"/>
      <c r="R280" s="96"/>
      <c r="S280" s="190"/>
      <c r="T280" s="96"/>
      <c r="U280" s="96"/>
      <c r="V280" s="96"/>
      <c r="W280" s="96"/>
      <c r="X280" s="96"/>
      <c r="Y280" s="96"/>
      <c r="Z280" s="96"/>
      <c r="AA280" s="96"/>
      <c r="AB280" s="96"/>
      <c r="AC280" s="96"/>
      <c r="AD280" s="96"/>
      <c r="AE280" s="96"/>
      <c r="AF280" s="96"/>
      <c r="AG280" s="96"/>
      <c r="AH280" s="96"/>
      <c r="AI280" s="96"/>
      <c r="AJ280" s="96"/>
      <c r="AK280" s="96"/>
      <c r="AL280" s="96"/>
      <c r="AM280" s="96"/>
    </row>
    <row r="281" spans="1:39" ht="11.25" customHeight="1">
      <c r="A281" s="96"/>
      <c r="B281" s="96"/>
      <c r="C281" s="96"/>
      <c r="D281" s="10"/>
      <c r="E281" s="10"/>
      <c r="F281" s="96"/>
      <c r="G281" s="96"/>
      <c r="H281" s="96"/>
      <c r="I281" s="96"/>
      <c r="J281" s="96"/>
      <c r="K281" s="96"/>
      <c r="L281" s="96"/>
      <c r="M281" s="191"/>
      <c r="N281" s="96"/>
      <c r="O281" s="191"/>
      <c r="P281" s="190"/>
      <c r="Q281" s="191"/>
      <c r="R281" s="96"/>
      <c r="S281" s="190"/>
      <c r="T281" s="96"/>
      <c r="U281" s="96"/>
      <c r="V281" s="96"/>
      <c r="W281" s="96"/>
      <c r="X281" s="96"/>
      <c r="Y281" s="96"/>
      <c r="Z281" s="96"/>
      <c r="AA281" s="96"/>
      <c r="AB281" s="96"/>
      <c r="AC281" s="96"/>
      <c r="AD281" s="96"/>
      <c r="AE281" s="96"/>
      <c r="AF281" s="96"/>
      <c r="AG281" s="96"/>
      <c r="AH281" s="96"/>
      <c r="AI281" s="96"/>
      <c r="AJ281" s="96"/>
      <c r="AK281" s="96"/>
      <c r="AL281" s="96"/>
      <c r="AM281" s="96"/>
    </row>
    <row r="282" spans="1:39" ht="11.25" customHeight="1">
      <c r="A282" s="96"/>
      <c r="B282" s="96"/>
      <c r="C282" s="96"/>
      <c r="D282" s="10"/>
      <c r="E282" s="10"/>
      <c r="F282" s="96"/>
      <c r="G282" s="96"/>
      <c r="H282" s="96"/>
      <c r="I282" s="96"/>
      <c r="J282" s="96"/>
      <c r="K282" s="96"/>
      <c r="L282" s="96"/>
      <c r="M282" s="191"/>
      <c r="N282" s="96"/>
      <c r="O282" s="191"/>
      <c r="P282" s="190"/>
      <c r="Q282" s="191"/>
      <c r="R282" s="96"/>
      <c r="S282" s="190"/>
      <c r="T282" s="96"/>
      <c r="U282" s="96"/>
      <c r="V282" s="96"/>
      <c r="W282" s="96"/>
      <c r="X282" s="96"/>
      <c r="Y282" s="96"/>
      <c r="Z282" s="96"/>
      <c r="AA282" s="96"/>
      <c r="AB282" s="96"/>
      <c r="AC282" s="96"/>
      <c r="AD282" s="96"/>
      <c r="AE282" s="96"/>
      <c r="AF282" s="96"/>
      <c r="AG282" s="96"/>
      <c r="AH282" s="96"/>
      <c r="AI282" s="96"/>
      <c r="AJ282" s="96"/>
      <c r="AK282" s="96"/>
      <c r="AL282" s="96"/>
      <c r="AM282" s="96"/>
    </row>
    <row r="283" spans="1:39" ht="11.25" customHeight="1">
      <c r="A283" s="96"/>
      <c r="B283" s="96"/>
      <c r="C283" s="96"/>
      <c r="D283" s="10"/>
      <c r="E283" s="10"/>
      <c r="F283" s="96"/>
      <c r="G283" s="96"/>
      <c r="H283" s="96"/>
      <c r="I283" s="96"/>
      <c r="J283" s="96"/>
      <c r="K283" s="96"/>
      <c r="L283" s="96"/>
      <c r="M283" s="191"/>
      <c r="N283" s="96"/>
      <c r="O283" s="191"/>
      <c r="P283" s="190"/>
      <c r="Q283" s="191"/>
      <c r="R283" s="96"/>
      <c r="S283" s="190"/>
      <c r="T283" s="96"/>
      <c r="U283" s="96"/>
      <c r="V283" s="96"/>
      <c r="W283" s="96"/>
      <c r="X283" s="96"/>
      <c r="Y283" s="96"/>
      <c r="Z283" s="96"/>
      <c r="AA283" s="96"/>
      <c r="AB283" s="96"/>
      <c r="AC283" s="96"/>
      <c r="AD283" s="96"/>
      <c r="AE283" s="96"/>
      <c r="AF283" s="96"/>
      <c r="AG283" s="96"/>
      <c r="AH283" s="96"/>
      <c r="AI283" s="96"/>
      <c r="AJ283" s="96"/>
      <c r="AK283" s="96"/>
      <c r="AL283" s="96"/>
      <c r="AM283" s="96"/>
    </row>
    <row r="284" spans="1:39" ht="11.25" customHeight="1">
      <c r="A284" s="96"/>
      <c r="B284" s="96"/>
      <c r="C284" s="96"/>
      <c r="D284" s="10"/>
      <c r="E284" s="10"/>
      <c r="F284" s="96"/>
      <c r="G284" s="96"/>
      <c r="H284" s="96"/>
      <c r="I284" s="96"/>
      <c r="J284" s="96"/>
      <c r="K284" s="96"/>
      <c r="L284" s="96"/>
      <c r="M284" s="191"/>
      <c r="N284" s="96"/>
      <c r="O284" s="191"/>
      <c r="P284" s="190"/>
      <c r="Q284" s="191"/>
      <c r="R284" s="96"/>
      <c r="S284" s="190"/>
      <c r="T284" s="96"/>
      <c r="U284" s="96"/>
      <c r="V284" s="96"/>
      <c r="W284" s="96"/>
      <c r="X284" s="96"/>
      <c r="Y284" s="96"/>
      <c r="Z284" s="96"/>
      <c r="AA284" s="96"/>
      <c r="AB284" s="96"/>
      <c r="AC284" s="96"/>
      <c r="AD284" s="96"/>
      <c r="AE284" s="96"/>
      <c r="AF284" s="96"/>
      <c r="AG284" s="96"/>
      <c r="AH284" s="96"/>
      <c r="AI284" s="96"/>
      <c r="AJ284" s="96"/>
      <c r="AK284" s="96"/>
      <c r="AL284" s="96"/>
      <c r="AM284" s="96"/>
    </row>
    <row r="285" spans="1:39" ht="11.25" customHeight="1">
      <c r="A285" s="96"/>
      <c r="B285" s="96"/>
      <c r="C285" s="96"/>
      <c r="D285" s="10"/>
      <c r="E285" s="10"/>
      <c r="F285" s="96"/>
      <c r="G285" s="96"/>
      <c r="H285" s="96"/>
      <c r="I285" s="96"/>
      <c r="J285" s="96"/>
      <c r="K285" s="96"/>
      <c r="L285" s="96"/>
      <c r="M285" s="191"/>
      <c r="N285" s="96"/>
      <c r="O285" s="191"/>
      <c r="P285" s="190"/>
      <c r="Q285" s="191"/>
      <c r="R285" s="96"/>
      <c r="S285" s="190"/>
      <c r="T285" s="96"/>
      <c r="U285" s="96"/>
      <c r="V285" s="96"/>
      <c r="W285" s="96"/>
      <c r="X285" s="96"/>
      <c r="Y285" s="96"/>
      <c r="Z285" s="96"/>
      <c r="AA285" s="96"/>
      <c r="AB285" s="96"/>
      <c r="AC285" s="96"/>
      <c r="AD285" s="96"/>
      <c r="AE285" s="96"/>
      <c r="AF285" s="96"/>
      <c r="AG285" s="96"/>
      <c r="AH285" s="96"/>
      <c r="AI285" s="96"/>
      <c r="AJ285" s="96"/>
      <c r="AK285" s="96"/>
      <c r="AL285" s="96"/>
      <c r="AM285" s="96"/>
    </row>
    <row r="286" spans="1:39" ht="11.25" customHeight="1">
      <c r="A286" s="96"/>
      <c r="B286" s="96"/>
      <c r="C286" s="96"/>
      <c r="D286" s="10"/>
      <c r="E286" s="10"/>
      <c r="F286" s="96"/>
      <c r="G286" s="96"/>
      <c r="H286" s="96"/>
      <c r="I286" s="96"/>
      <c r="J286" s="96"/>
      <c r="K286" s="96"/>
      <c r="L286" s="96"/>
      <c r="M286" s="191"/>
      <c r="N286" s="96"/>
      <c r="O286" s="191"/>
      <c r="P286" s="190"/>
      <c r="Q286" s="191"/>
      <c r="R286" s="96"/>
      <c r="S286" s="190"/>
      <c r="T286" s="96"/>
      <c r="U286" s="96"/>
      <c r="V286" s="96"/>
      <c r="W286" s="96"/>
      <c r="X286" s="96"/>
      <c r="Y286" s="96"/>
      <c r="Z286" s="96"/>
      <c r="AA286" s="96"/>
      <c r="AB286" s="96"/>
      <c r="AC286" s="96"/>
      <c r="AD286" s="96"/>
      <c r="AE286" s="96"/>
      <c r="AF286" s="96"/>
      <c r="AG286" s="96"/>
      <c r="AH286" s="96"/>
      <c r="AI286" s="96"/>
      <c r="AJ286" s="96"/>
      <c r="AK286" s="96"/>
      <c r="AL286" s="96"/>
      <c r="AM286" s="96"/>
    </row>
    <row r="287" spans="1:39" ht="11.25" customHeight="1">
      <c r="A287" s="4" t="s">
        <v>1742</v>
      </c>
      <c r="B287" s="4" t="s">
        <v>1743</v>
      </c>
      <c r="C287" s="4" t="s">
        <v>1745</v>
      </c>
      <c r="D287" s="74" t="s">
        <v>609</v>
      </c>
      <c r="E287" s="74" t="s">
        <v>832</v>
      </c>
      <c r="F287" s="4"/>
      <c r="G287" s="4"/>
      <c r="H287" s="125"/>
      <c r="I287" s="125"/>
      <c r="J287" s="4"/>
      <c r="K287" s="70"/>
      <c r="L287" s="70"/>
      <c r="M287" s="71">
        <f>L287/100000</f>
        <v>0</v>
      </c>
      <c r="N287" s="4"/>
      <c r="O287" s="71">
        <f>N287*M287</f>
        <v>0</v>
      </c>
      <c r="P287" s="70"/>
      <c r="Q287" s="71">
        <f>'NPPCF Abstract'!K9</f>
        <v>0</v>
      </c>
      <c r="R287" s="96"/>
      <c r="S287" s="70">
        <f>'NPPCF Abstract'!J9</f>
        <v>0</v>
      </c>
      <c r="T287" s="96"/>
      <c r="U287" s="96"/>
      <c r="V287" s="96"/>
      <c r="W287" s="96"/>
      <c r="X287" s="96"/>
      <c r="Y287" s="96"/>
      <c r="Z287" s="96"/>
      <c r="AA287" s="96"/>
      <c r="AB287" s="96"/>
      <c r="AC287" s="96"/>
      <c r="AD287" s="96"/>
      <c r="AE287" s="96"/>
      <c r="AF287" s="96"/>
      <c r="AG287" s="96"/>
      <c r="AH287" s="96"/>
      <c r="AI287" s="96"/>
      <c r="AJ287" s="96"/>
      <c r="AK287" s="96"/>
      <c r="AL287" s="96"/>
      <c r="AM287" s="96"/>
    </row>
    <row r="288" spans="1:39" ht="11.25" customHeight="1">
      <c r="A288" s="96"/>
      <c r="B288" s="96"/>
      <c r="C288" s="96"/>
      <c r="D288" s="10"/>
      <c r="E288" s="10"/>
      <c r="F288" s="96"/>
      <c r="G288" s="96"/>
      <c r="H288" s="96"/>
      <c r="I288" s="96"/>
      <c r="J288" s="96"/>
      <c r="K288" s="96"/>
      <c r="L288" s="96"/>
      <c r="M288" s="191"/>
      <c r="N288" s="96"/>
      <c r="O288" s="191"/>
      <c r="P288" s="190"/>
      <c r="Q288" s="191"/>
      <c r="R288" s="96"/>
      <c r="S288" s="190"/>
      <c r="T288" s="96"/>
      <c r="U288" s="96"/>
      <c r="V288" s="96"/>
      <c r="W288" s="96"/>
      <c r="X288" s="96"/>
      <c r="Y288" s="96"/>
      <c r="Z288" s="96"/>
      <c r="AA288" s="96"/>
      <c r="AB288" s="96"/>
      <c r="AC288" s="96"/>
      <c r="AD288" s="96"/>
      <c r="AE288" s="96"/>
      <c r="AF288" s="96"/>
      <c r="AG288" s="96"/>
      <c r="AH288" s="96"/>
      <c r="AI288" s="96"/>
      <c r="AJ288" s="96"/>
      <c r="AK288" s="96"/>
      <c r="AL288" s="96"/>
      <c r="AM288" s="96"/>
    </row>
    <row r="289" spans="1:39" ht="11.25" customHeight="1">
      <c r="A289" s="96"/>
      <c r="B289" s="96"/>
      <c r="C289" s="96"/>
      <c r="D289" s="10"/>
      <c r="E289" s="10"/>
      <c r="F289" s="96"/>
      <c r="G289" s="96"/>
      <c r="H289" s="96"/>
      <c r="I289" s="96"/>
      <c r="J289" s="96"/>
      <c r="K289" s="96"/>
      <c r="L289" s="96"/>
      <c r="M289" s="191"/>
      <c r="N289" s="96"/>
      <c r="O289" s="191"/>
      <c r="P289" s="190"/>
      <c r="Q289" s="191"/>
      <c r="R289" s="96"/>
      <c r="S289" s="190"/>
      <c r="T289" s="96"/>
      <c r="U289" s="96"/>
      <c r="V289" s="96"/>
      <c r="W289" s="96"/>
      <c r="X289" s="96"/>
      <c r="Y289" s="96"/>
      <c r="Z289" s="96"/>
      <c r="AA289" s="96"/>
      <c r="AB289" s="96"/>
      <c r="AC289" s="96"/>
      <c r="AD289" s="96"/>
      <c r="AE289" s="96"/>
      <c r="AF289" s="96"/>
      <c r="AG289" s="96"/>
      <c r="AH289" s="96"/>
      <c r="AI289" s="96"/>
      <c r="AJ289" s="96"/>
      <c r="AK289" s="96"/>
      <c r="AL289" s="96"/>
      <c r="AM289" s="96"/>
    </row>
    <row r="290" spans="1:39" ht="11.25" customHeight="1">
      <c r="A290" s="96"/>
      <c r="B290" s="96"/>
      <c r="C290" s="96"/>
      <c r="D290" s="10"/>
      <c r="E290" s="10"/>
      <c r="F290" s="96"/>
      <c r="G290" s="96"/>
      <c r="H290" s="96"/>
      <c r="I290" s="96"/>
      <c r="J290" s="96"/>
      <c r="K290" s="96"/>
      <c r="L290" s="96"/>
      <c r="M290" s="191"/>
      <c r="N290" s="96"/>
      <c r="O290" s="191"/>
      <c r="P290" s="190"/>
      <c r="Q290" s="191"/>
      <c r="R290" s="96"/>
      <c r="S290" s="190"/>
      <c r="T290" s="96"/>
      <c r="U290" s="96"/>
      <c r="V290" s="96"/>
      <c r="W290" s="96"/>
      <c r="X290" s="96"/>
      <c r="Y290" s="96"/>
      <c r="Z290" s="96"/>
      <c r="AA290" s="96"/>
      <c r="AB290" s="96"/>
      <c r="AC290" s="96"/>
      <c r="AD290" s="96"/>
      <c r="AE290" s="96"/>
      <c r="AF290" s="96"/>
      <c r="AG290" s="96"/>
      <c r="AH290" s="96"/>
      <c r="AI290" s="96"/>
      <c r="AJ290" s="96"/>
      <c r="AK290" s="96"/>
      <c r="AL290" s="96"/>
      <c r="AM290" s="96"/>
    </row>
    <row r="291" spans="1:39" ht="11.25" customHeight="1">
      <c r="A291" s="96"/>
      <c r="B291" s="96"/>
      <c r="C291" s="96"/>
      <c r="D291" s="10"/>
      <c r="E291" s="10"/>
      <c r="F291" s="96"/>
      <c r="G291" s="96"/>
      <c r="H291" s="96"/>
      <c r="I291" s="96"/>
      <c r="J291" s="96"/>
      <c r="K291" s="96"/>
      <c r="L291" s="96"/>
      <c r="M291" s="191"/>
      <c r="N291" s="96"/>
      <c r="O291" s="191"/>
      <c r="P291" s="190"/>
      <c r="Q291" s="191"/>
      <c r="R291" s="96"/>
      <c r="S291" s="190"/>
      <c r="T291" s="96"/>
      <c r="U291" s="96"/>
      <c r="V291" s="96"/>
      <c r="W291" s="96"/>
      <c r="X291" s="96"/>
      <c r="Y291" s="96"/>
      <c r="Z291" s="96"/>
      <c r="AA291" s="96"/>
      <c r="AB291" s="96"/>
      <c r="AC291" s="96"/>
      <c r="AD291" s="96"/>
      <c r="AE291" s="96"/>
      <c r="AF291" s="96"/>
      <c r="AG291" s="96"/>
      <c r="AH291" s="96"/>
      <c r="AI291" s="96"/>
      <c r="AJ291" s="96"/>
      <c r="AK291" s="96"/>
      <c r="AL291" s="96"/>
      <c r="AM291" s="96"/>
    </row>
    <row r="292" spans="1:39" ht="11.25" customHeight="1">
      <c r="A292" s="96"/>
      <c r="B292" s="96"/>
      <c r="C292" s="96"/>
      <c r="D292" s="10"/>
      <c r="E292" s="10"/>
      <c r="F292" s="96"/>
      <c r="G292" s="96"/>
      <c r="H292" s="96"/>
      <c r="I292" s="96"/>
      <c r="J292" s="96"/>
      <c r="K292" s="96"/>
      <c r="L292" s="96"/>
      <c r="M292" s="191"/>
      <c r="N292" s="96"/>
      <c r="O292" s="191"/>
      <c r="P292" s="190"/>
      <c r="Q292" s="191"/>
      <c r="R292" s="96"/>
      <c r="S292" s="190"/>
      <c r="T292" s="96"/>
      <c r="U292" s="96"/>
      <c r="V292" s="96"/>
      <c r="W292" s="96"/>
      <c r="X292" s="96"/>
      <c r="Y292" s="96"/>
      <c r="Z292" s="96"/>
      <c r="AA292" s="96"/>
      <c r="AB292" s="96"/>
      <c r="AC292" s="96"/>
      <c r="AD292" s="96"/>
      <c r="AE292" s="96"/>
      <c r="AF292" s="96"/>
      <c r="AG292" s="96"/>
      <c r="AH292" s="96"/>
      <c r="AI292" s="96"/>
      <c r="AJ292" s="96"/>
      <c r="AK292" s="96"/>
      <c r="AL292" s="96"/>
      <c r="AM292" s="96"/>
    </row>
    <row r="293" spans="1:39" ht="11.25" customHeight="1">
      <c r="A293" s="96"/>
      <c r="B293" s="96"/>
      <c r="C293" s="96"/>
      <c r="D293" s="10"/>
      <c r="E293" s="10"/>
      <c r="F293" s="96"/>
      <c r="G293" s="96"/>
      <c r="H293" s="96"/>
      <c r="I293" s="96"/>
      <c r="J293" s="96"/>
      <c r="K293" s="96"/>
      <c r="L293" s="96"/>
      <c r="M293" s="191"/>
      <c r="N293" s="96"/>
      <c r="O293" s="191"/>
      <c r="P293" s="190"/>
      <c r="Q293" s="191"/>
      <c r="R293" s="96"/>
      <c r="S293" s="190"/>
      <c r="T293" s="96"/>
      <c r="U293" s="96"/>
      <c r="V293" s="96"/>
      <c r="W293" s="96"/>
      <c r="X293" s="96"/>
      <c r="Y293" s="96"/>
      <c r="Z293" s="96"/>
      <c r="AA293" s="96"/>
      <c r="AB293" s="96"/>
      <c r="AC293" s="96"/>
      <c r="AD293" s="96"/>
      <c r="AE293" s="96"/>
      <c r="AF293" s="96"/>
      <c r="AG293" s="96"/>
      <c r="AH293" s="96"/>
      <c r="AI293" s="96"/>
      <c r="AJ293" s="96"/>
      <c r="AK293" s="96"/>
      <c r="AL293" s="96"/>
      <c r="AM293" s="96"/>
    </row>
    <row r="294" spans="1:39" ht="11.25" customHeight="1">
      <c r="A294" s="96"/>
      <c r="B294" s="96"/>
      <c r="C294" s="96"/>
      <c r="D294" s="10"/>
      <c r="E294" s="10"/>
      <c r="F294" s="96"/>
      <c r="G294" s="96"/>
      <c r="H294" s="96"/>
      <c r="I294" s="96"/>
      <c r="J294" s="96"/>
      <c r="K294" s="96"/>
      <c r="L294" s="96"/>
      <c r="M294" s="191"/>
      <c r="N294" s="96"/>
      <c r="O294" s="191"/>
      <c r="P294" s="190"/>
      <c r="Q294" s="191"/>
      <c r="R294" s="96"/>
      <c r="S294" s="190"/>
      <c r="T294" s="96"/>
      <c r="U294" s="96"/>
      <c r="V294" s="96"/>
      <c r="W294" s="96"/>
      <c r="X294" s="96"/>
      <c r="Y294" s="96"/>
      <c r="Z294" s="96"/>
      <c r="AA294" s="96"/>
      <c r="AB294" s="96"/>
      <c r="AC294" s="96"/>
      <c r="AD294" s="96"/>
      <c r="AE294" s="96"/>
      <c r="AF294" s="96"/>
      <c r="AG294" s="96"/>
      <c r="AH294" s="96"/>
      <c r="AI294" s="96"/>
      <c r="AJ294" s="96"/>
      <c r="AK294" s="96"/>
      <c r="AL294" s="96"/>
      <c r="AM294" s="96"/>
    </row>
    <row r="295" spans="1:39" ht="11.25" customHeight="1">
      <c r="A295" s="96"/>
      <c r="B295" s="96"/>
      <c r="C295" s="96"/>
      <c r="D295" s="10"/>
      <c r="E295" s="10"/>
      <c r="F295" s="96"/>
      <c r="G295" s="96"/>
      <c r="H295" s="96"/>
      <c r="I295" s="96"/>
      <c r="J295" s="96"/>
      <c r="K295" s="96"/>
      <c r="L295" s="96"/>
      <c r="M295" s="191"/>
      <c r="N295" s="96"/>
      <c r="O295" s="191"/>
      <c r="P295" s="190"/>
      <c r="Q295" s="191"/>
      <c r="R295" s="96"/>
      <c r="S295" s="190"/>
      <c r="T295" s="96"/>
      <c r="U295" s="96"/>
      <c r="V295" s="96"/>
      <c r="W295" s="96"/>
      <c r="X295" s="96"/>
      <c r="Y295" s="96"/>
      <c r="Z295" s="96"/>
      <c r="AA295" s="96"/>
      <c r="AB295" s="96"/>
      <c r="AC295" s="96"/>
      <c r="AD295" s="96"/>
      <c r="AE295" s="96"/>
      <c r="AF295" s="96"/>
      <c r="AG295" s="96"/>
      <c r="AH295" s="96"/>
      <c r="AI295" s="96"/>
      <c r="AJ295" s="96"/>
      <c r="AK295" s="96"/>
      <c r="AL295" s="96"/>
      <c r="AM295" s="96"/>
    </row>
    <row r="296" spans="1:39" ht="11.25" customHeight="1">
      <c r="A296" s="96"/>
      <c r="B296" s="96"/>
      <c r="C296" s="96"/>
      <c r="D296" s="10"/>
      <c r="E296" s="10"/>
      <c r="F296" s="96"/>
      <c r="G296" s="96"/>
      <c r="H296" s="96"/>
      <c r="I296" s="96"/>
      <c r="J296" s="96"/>
      <c r="K296" s="96"/>
      <c r="L296" s="96"/>
      <c r="M296" s="191"/>
      <c r="N296" s="96"/>
      <c r="O296" s="191"/>
      <c r="P296" s="190"/>
      <c r="Q296" s="191"/>
      <c r="R296" s="96"/>
      <c r="S296" s="190"/>
      <c r="T296" s="96"/>
      <c r="U296" s="96"/>
      <c r="V296" s="96"/>
      <c r="W296" s="96"/>
      <c r="X296" s="96"/>
      <c r="Y296" s="96"/>
      <c r="Z296" s="96"/>
      <c r="AA296" s="96"/>
      <c r="AB296" s="96"/>
      <c r="AC296" s="96"/>
      <c r="AD296" s="96"/>
      <c r="AE296" s="96"/>
      <c r="AF296" s="96"/>
      <c r="AG296" s="96"/>
      <c r="AH296" s="96"/>
      <c r="AI296" s="96"/>
      <c r="AJ296" s="96"/>
      <c r="AK296" s="96"/>
      <c r="AL296" s="96"/>
      <c r="AM296" s="96"/>
    </row>
    <row r="297" spans="1:39" ht="11.25" customHeight="1">
      <c r="A297" s="96"/>
      <c r="B297" s="96"/>
      <c r="C297" s="96"/>
      <c r="D297" s="10"/>
      <c r="E297" s="10"/>
      <c r="F297" s="96"/>
      <c r="G297" s="96"/>
      <c r="H297" s="96"/>
      <c r="I297" s="96"/>
      <c r="J297" s="96"/>
      <c r="K297" s="96"/>
      <c r="L297" s="96"/>
      <c r="M297" s="191"/>
      <c r="N297" s="96"/>
      <c r="O297" s="191"/>
      <c r="P297" s="190"/>
      <c r="Q297" s="191"/>
      <c r="R297" s="96"/>
      <c r="S297" s="190"/>
      <c r="T297" s="96"/>
      <c r="U297" s="96"/>
      <c r="V297" s="96"/>
      <c r="W297" s="96"/>
      <c r="X297" s="96"/>
      <c r="Y297" s="96"/>
      <c r="Z297" s="96"/>
      <c r="AA297" s="96"/>
      <c r="AB297" s="96"/>
      <c r="AC297" s="96"/>
      <c r="AD297" s="96"/>
      <c r="AE297" s="96"/>
      <c r="AF297" s="96"/>
      <c r="AG297" s="96"/>
      <c r="AH297" s="96"/>
      <c r="AI297" s="96"/>
      <c r="AJ297" s="96"/>
      <c r="AK297" s="96"/>
      <c r="AL297" s="96"/>
      <c r="AM297" s="96"/>
    </row>
    <row r="298" spans="1:39" ht="11.25" customHeight="1">
      <c r="A298" s="96"/>
      <c r="B298" s="96"/>
      <c r="C298" s="96"/>
      <c r="D298" s="10"/>
      <c r="E298" s="10"/>
      <c r="F298" s="96"/>
      <c r="G298" s="96"/>
      <c r="H298" s="96"/>
      <c r="I298" s="96"/>
      <c r="J298" s="96"/>
      <c r="K298" s="96"/>
      <c r="L298" s="96"/>
      <c r="M298" s="191"/>
      <c r="N298" s="96"/>
      <c r="O298" s="191"/>
      <c r="P298" s="190"/>
      <c r="Q298" s="191"/>
      <c r="R298" s="96"/>
      <c r="S298" s="190"/>
      <c r="T298" s="96"/>
      <c r="U298" s="96"/>
      <c r="V298" s="96"/>
      <c r="W298" s="96"/>
      <c r="X298" s="96"/>
      <c r="Y298" s="96"/>
      <c r="Z298" s="96"/>
      <c r="AA298" s="96"/>
      <c r="AB298" s="96"/>
      <c r="AC298" s="96"/>
      <c r="AD298" s="96"/>
      <c r="AE298" s="96"/>
      <c r="AF298" s="96"/>
      <c r="AG298" s="96"/>
      <c r="AH298" s="96"/>
      <c r="AI298" s="96"/>
      <c r="AJ298" s="96"/>
      <c r="AK298" s="96"/>
      <c r="AL298" s="96"/>
      <c r="AM298" s="96"/>
    </row>
    <row r="299" spans="1:39" ht="11.25" customHeight="1">
      <c r="A299" s="96"/>
      <c r="B299" s="96"/>
      <c r="C299" s="96"/>
      <c r="D299" s="10"/>
      <c r="E299" s="10"/>
      <c r="F299" s="96"/>
      <c r="G299" s="96"/>
      <c r="H299" s="96"/>
      <c r="I299" s="96"/>
      <c r="J299" s="96"/>
      <c r="K299" s="96"/>
      <c r="L299" s="96"/>
      <c r="M299" s="191"/>
      <c r="N299" s="96"/>
      <c r="O299" s="191"/>
      <c r="P299" s="190"/>
      <c r="Q299" s="191"/>
      <c r="R299" s="96"/>
      <c r="S299" s="190"/>
      <c r="T299" s="96"/>
      <c r="U299" s="96"/>
      <c r="V299" s="96"/>
      <c r="W299" s="96"/>
      <c r="X299" s="96"/>
      <c r="Y299" s="96"/>
      <c r="Z299" s="96"/>
      <c r="AA299" s="96"/>
      <c r="AB299" s="96"/>
      <c r="AC299" s="96"/>
      <c r="AD299" s="96"/>
      <c r="AE299" s="96"/>
      <c r="AF299" s="96"/>
      <c r="AG299" s="96"/>
      <c r="AH299" s="96"/>
      <c r="AI299" s="96"/>
      <c r="AJ299" s="96"/>
      <c r="AK299" s="96"/>
      <c r="AL299" s="96"/>
      <c r="AM299" s="96"/>
    </row>
    <row r="300" spans="1:39" ht="11.25" customHeight="1">
      <c r="A300" s="96"/>
      <c r="B300" s="96"/>
      <c r="C300" s="96"/>
      <c r="D300" s="10"/>
      <c r="E300" s="10"/>
      <c r="F300" s="96"/>
      <c r="G300" s="96"/>
      <c r="H300" s="96"/>
      <c r="I300" s="96"/>
      <c r="J300" s="96"/>
      <c r="K300" s="96"/>
      <c r="L300" s="96"/>
      <c r="M300" s="191"/>
      <c r="N300" s="96"/>
      <c r="O300" s="191"/>
      <c r="P300" s="190"/>
      <c r="Q300" s="191"/>
      <c r="R300" s="96"/>
      <c r="S300" s="190"/>
      <c r="T300" s="96"/>
      <c r="U300" s="96"/>
      <c r="V300" s="96"/>
      <c r="W300" s="96"/>
      <c r="X300" s="96"/>
      <c r="Y300" s="96"/>
      <c r="Z300" s="96"/>
      <c r="AA300" s="96"/>
      <c r="AB300" s="96"/>
      <c r="AC300" s="96"/>
      <c r="AD300" s="96"/>
      <c r="AE300" s="96"/>
      <c r="AF300" s="96"/>
      <c r="AG300" s="96"/>
      <c r="AH300" s="96"/>
      <c r="AI300" s="96"/>
      <c r="AJ300" s="96"/>
      <c r="AK300" s="96"/>
      <c r="AL300" s="96"/>
      <c r="AM300" s="96"/>
    </row>
    <row r="301" spans="1:39" ht="11.25" customHeight="1">
      <c r="A301" s="96"/>
      <c r="B301" s="96"/>
      <c r="C301" s="96"/>
      <c r="D301" s="10"/>
      <c r="E301" s="10"/>
      <c r="F301" s="96"/>
      <c r="G301" s="96"/>
      <c r="H301" s="96"/>
      <c r="I301" s="96"/>
      <c r="J301" s="96"/>
      <c r="K301" s="96"/>
      <c r="L301" s="96"/>
      <c r="M301" s="191"/>
      <c r="N301" s="96"/>
      <c r="O301" s="191"/>
      <c r="P301" s="190"/>
      <c r="Q301" s="191"/>
      <c r="R301" s="96"/>
      <c r="S301" s="190"/>
      <c r="T301" s="96"/>
      <c r="U301" s="96"/>
      <c r="V301" s="96"/>
      <c r="W301" s="96"/>
      <c r="X301" s="96"/>
      <c r="Y301" s="96"/>
      <c r="Z301" s="96"/>
      <c r="AA301" s="96"/>
      <c r="AB301" s="96"/>
      <c r="AC301" s="96"/>
      <c r="AD301" s="96"/>
      <c r="AE301" s="96"/>
      <c r="AF301" s="96"/>
      <c r="AG301" s="96"/>
      <c r="AH301" s="96"/>
      <c r="AI301" s="96"/>
      <c r="AJ301" s="96"/>
      <c r="AK301" s="96"/>
      <c r="AL301" s="96"/>
      <c r="AM301" s="96"/>
    </row>
    <row r="302" spans="1:39" ht="11.25" customHeight="1">
      <c r="A302" s="96"/>
      <c r="B302" s="96"/>
      <c r="C302" s="96"/>
      <c r="D302" s="10"/>
      <c r="E302" s="10"/>
      <c r="F302" s="96"/>
      <c r="G302" s="96"/>
      <c r="H302" s="96"/>
      <c r="I302" s="96"/>
      <c r="J302" s="96"/>
      <c r="K302" s="96"/>
      <c r="L302" s="96"/>
      <c r="M302" s="191"/>
      <c r="N302" s="96"/>
      <c r="O302" s="191"/>
      <c r="P302" s="190"/>
      <c r="Q302" s="191"/>
      <c r="R302" s="96"/>
      <c r="S302" s="190"/>
      <c r="T302" s="96"/>
      <c r="U302" s="96"/>
      <c r="V302" s="96"/>
      <c r="W302" s="96"/>
      <c r="X302" s="96"/>
      <c r="Y302" s="96"/>
      <c r="Z302" s="96"/>
      <c r="AA302" s="96"/>
      <c r="AB302" s="96"/>
      <c r="AC302" s="96"/>
      <c r="AD302" s="96"/>
      <c r="AE302" s="96"/>
      <c r="AF302" s="96"/>
      <c r="AG302" s="96"/>
      <c r="AH302" s="96"/>
      <c r="AI302" s="96"/>
      <c r="AJ302" s="96"/>
      <c r="AK302" s="96"/>
      <c r="AL302" s="96"/>
      <c r="AM302" s="96"/>
    </row>
    <row r="303" spans="1:39" ht="11.25" customHeight="1">
      <c r="A303" s="96"/>
      <c r="B303" s="96"/>
      <c r="C303" s="96"/>
      <c r="D303" s="10"/>
      <c r="E303" s="10"/>
      <c r="F303" s="96"/>
      <c r="G303" s="96"/>
      <c r="H303" s="96"/>
      <c r="I303" s="96"/>
      <c r="J303" s="96"/>
      <c r="K303" s="96"/>
      <c r="L303" s="96"/>
      <c r="M303" s="191"/>
      <c r="N303" s="96"/>
      <c r="O303" s="191"/>
      <c r="P303" s="190"/>
      <c r="Q303" s="191"/>
      <c r="R303" s="96"/>
      <c r="S303" s="190"/>
      <c r="T303" s="96"/>
      <c r="U303" s="96"/>
      <c r="V303" s="96"/>
      <c r="W303" s="96"/>
      <c r="X303" s="96"/>
      <c r="Y303" s="96"/>
      <c r="Z303" s="96"/>
      <c r="AA303" s="96"/>
      <c r="AB303" s="96"/>
      <c r="AC303" s="96"/>
      <c r="AD303" s="96"/>
      <c r="AE303" s="96"/>
      <c r="AF303" s="96"/>
      <c r="AG303" s="96"/>
      <c r="AH303" s="96"/>
      <c r="AI303" s="96"/>
      <c r="AJ303" s="96"/>
      <c r="AK303" s="96"/>
      <c r="AL303" s="96"/>
      <c r="AM303" s="96"/>
    </row>
    <row r="304" spans="1:39" ht="11.25" customHeight="1">
      <c r="A304" s="96"/>
      <c r="B304" s="96"/>
      <c r="C304" s="96"/>
      <c r="D304" s="10"/>
      <c r="E304" s="10"/>
      <c r="F304" s="96"/>
      <c r="G304" s="96"/>
      <c r="H304" s="96"/>
      <c r="I304" s="96"/>
      <c r="J304" s="96"/>
      <c r="K304" s="96"/>
      <c r="L304" s="96"/>
      <c r="M304" s="191"/>
      <c r="N304" s="96"/>
      <c r="O304" s="191"/>
      <c r="P304" s="190"/>
      <c r="Q304" s="191"/>
      <c r="R304" s="96"/>
      <c r="S304" s="190"/>
      <c r="T304" s="96"/>
      <c r="U304" s="96"/>
      <c r="V304" s="96"/>
      <c r="W304" s="96"/>
      <c r="X304" s="96"/>
      <c r="Y304" s="96"/>
      <c r="Z304" s="96"/>
      <c r="AA304" s="96"/>
      <c r="AB304" s="96"/>
      <c r="AC304" s="96"/>
      <c r="AD304" s="96"/>
      <c r="AE304" s="96"/>
      <c r="AF304" s="96"/>
      <c r="AG304" s="96"/>
      <c r="AH304" s="96"/>
      <c r="AI304" s="96"/>
      <c r="AJ304" s="96"/>
      <c r="AK304" s="96"/>
      <c r="AL304" s="96"/>
      <c r="AM304" s="96"/>
    </row>
    <row r="305" spans="1:39" ht="11.25" customHeight="1">
      <c r="A305" s="96"/>
      <c r="B305" s="96"/>
      <c r="C305" s="96"/>
      <c r="D305" s="10"/>
      <c r="E305" s="10"/>
      <c r="F305" s="96"/>
      <c r="G305" s="96"/>
      <c r="H305" s="96"/>
      <c r="I305" s="96"/>
      <c r="J305" s="96"/>
      <c r="K305" s="96"/>
      <c r="L305" s="96"/>
      <c r="M305" s="191"/>
      <c r="N305" s="96"/>
      <c r="O305" s="191"/>
      <c r="P305" s="190"/>
      <c r="Q305" s="191"/>
      <c r="R305" s="96"/>
      <c r="S305" s="190"/>
      <c r="T305" s="96"/>
      <c r="U305" s="96"/>
      <c r="V305" s="96"/>
      <c r="W305" s="96"/>
      <c r="X305" s="96"/>
      <c r="Y305" s="96"/>
      <c r="Z305" s="96"/>
      <c r="AA305" s="96"/>
      <c r="AB305" s="96"/>
      <c r="AC305" s="96"/>
      <c r="AD305" s="96"/>
      <c r="AE305" s="96"/>
      <c r="AF305" s="96"/>
      <c r="AG305" s="96"/>
      <c r="AH305" s="96"/>
      <c r="AI305" s="96"/>
      <c r="AJ305" s="96"/>
      <c r="AK305" s="96"/>
      <c r="AL305" s="96"/>
      <c r="AM305" s="96"/>
    </row>
    <row r="306" spans="1:39" ht="11.25" customHeight="1">
      <c r="A306" s="96"/>
      <c r="B306" s="96"/>
      <c r="C306" s="96"/>
      <c r="D306" s="10"/>
      <c r="E306" s="10"/>
      <c r="F306" s="96"/>
      <c r="G306" s="96"/>
      <c r="H306" s="96"/>
      <c r="I306" s="96"/>
      <c r="J306" s="96"/>
      <c r="K306" s="96"/>
      <c r="L306" s="96"/>
      <c r="M306" s="191"/>
      <c r="N306" s="96"/>
      <c r="O306" s="191"/>
      <c r="P306" s="190"/>
      <c r="Q306" s="191"/>
      <c r="R306" s="96"/>
      <c r="S306" s="190"/>
      <c r="T306" s="96"/>
      <c r="U306" s="96"/>
      <c r="V306" s="96"/>
      <c r="W306" s="96"/>
      <c r="X306" s="96"/>
      <c r="Y306" s="96"/>
      <c r="Z306" s="96"/>
      <c r="AA306" s="96"/>
      <c r="AB306" s="96"/>
      <c r="AC306" s="96"/>
      <c r="AD306" s="96"/>
      <c r="AE306" s="96"/>
      <c r="AF306" s="96"/>
      <c r="AG306" s="96"/>
      <c r="AH306" s="96"/>
      <c r="AI306" s="96"/>
      <c r="AJ306" s="96"/>
      <c r="AK306" s="96"/>
      <c r="AL306" s="96"/>
      <c r="AM306" s="96"/>
    </row>
    <row r="307" spans="1:39" ht="11.25" customHeight="1">
      <c r="A307" s="96"/>
      <c r="B307" s="96"/>
      <c r="C307" s="96"/>
      <c r="D307" s="10"/>
      <c r="E307" s="10"/>
      <c r="F307" s="96"/>
      <c r="G307" s="96"/>
      <c r="H307" s="96"/>
      <c r="I307" s="96"/>
      <c r="J307" s="96"/>
      <c r="K307" s="96"/>
      <c r="L307" s="96"/>
      <c r="M307" s="191"/>
      <c r="N307" s="96"/>
      <c r="O307" s="191"/>
      <c r="P307" s="190"/>
      <c r="Q307" s="191"/>
      <c r="R307" s="96"/>
      <c r="S307" s="190"/>
      <c r="T307" s="96"/>
      <c r="U307" s="96"/>
      <c r="V307" s="96"/>
      <c r="W307" s="96"/>
      <c r="X307" s="96"/>
      <c r="Y307" s="96"/>
      <c r="Z307" s="96"/>
      <c r="AA307" s="96"/>
      <c r="AB307" s="96"/>
      <c r="AC307" s="96"/>
      <c r="AD307" s="96"/>
      <c r="AE307" s="96"/>
      <c r="AF307" s="96"/>
      <c r="AG307" s="96"/>
      <c r="AH307" s="96"/>
      <c r="AI307" s="96"/>
      <c r="AJ307" s="96"/>
      <c r="AK307" s="96"/>
      <c r="AL307" s="96"/>
      <c r="AM307" s="96"/>
    </row>
    <row r="308" spans="1:39" ht="11.25" customHeight="1">
      <c r="A308" s="96"/>
      <c r="B308" s="96"/>
      <c r="C308" s="96"/>
      <c r="D308" s="10"/>
      <c r="E308" s="10"/>
      <c r="F308" s="96"/>
      <c r="G308" s="96"/>
      <c r="H308" s="96"/>
      <c r="I308" s="96"/>
      <c r="J308" s="96"/>
      <c r="K308" s="96"/>
      <c r="L308" s="96"/>
      <c r="M308" s="191"/>
      <c r="N308" s="96"/>
      <c r="O308" s="191"/>
      <c r="P308" s="190"/>
      <c r="Q308" s="191"/>
      <c r="R308" s="96"/>
      <c r="S308" s="190"/>
      <c r="T308" s="96"/>
      <c r="U308" s="96"/>
      <c r="V308" s="96"/>
      <c r="W308" s="96"/>
      <c r="X308" s="96"/>
      <c r="Y308" s="96"/>
      <c r="Z308" s="96"/>
      <c r="AA308" s="96"/>
      <c r="AB308" s="96"/>
      <c r="AC308" s="96"/>
      <c r="AD308" s="96"/>
      <c r="AE308" s="96"/>
      <c r="AF308" s="96"/>
      <c r="AG308" s="96"/>
      <c r="AH308" s="96"/>
      <c r="AI308" s="96"/>
      <c r="AJ308" s="96"/>
      <c r="AK308" s="96"/>
      <c r="AL308" s="96"/>
      <c r="AM308" s="96"/>
    </row>
    <row r="309" spans="1:39" ht="11.25" customHeight="1">
      <c r="A309" s="96"/>
      <c r="B309" s="96"/>
      <c r="C309" s="96"/>
      <c r="D309" s="10"/>
      <c r="E309" s="10"/>
      <c r="F309" s="96"/>
      <c r="G309" s="96"/>
      <c r="H309" s="96"/>
      <c r="I309" s="96"/>
      <c r="J309" s="96"/>
      <c r="K309" s="96"/>
      <c r="L309" s="96"/>
      <c r="M309" s="191"/>
      <c r="N309" s="96"/>
      <c r="O309" s="191"/>
      <c r="P309" s="190"/>
      <c r="Q309" s="191"/>
      <c r="R309" s="96"/>
      <c r="S309" s="190"/>
      <c r="T309" s="96"/>
      <c r="U309" s="96"/>
      <c r="V309" s="96"/>
      <c r="W309" s="96"/>
      <c r="X309" s="96"/>
      <c r="Y309" s="96"/>
      <c r="Z309" s="96"/>
      <c r="AA309" s="96"/>
      <c r="AB309" s="96"/>
      <c r="AC309" s="96"/>
      <c r="AD309" s="96"/>
      <c r="AE309" s="96"/>
      <c r="AF309" s="96"/>
      <c r="AG309" s="96"/>
      <c r="AH309" s="96"/>
      <c r="AI309" s="96"/>
      <c r="AJ309" s="96"/>
      <c r="AK309" s="96"/>
      <c r="AL309" s="96"/>
      <c r="AM309" s="96"/>
    </row>
    <row r="310" spans="1:39" ht="11.25" customHeight="1">
      <c r="A310" s="96"/>
      <c r="B310" s="96"/>
      <c r="C310" s="96"/>
      <c r="D310" s="10"/>
      <c r="E310" s="10"/>
      <c r="F310" s="96"/>
      <c r="G310" s="96"/>
      <c r="H310" s="96"/>
      <c r="I310" s="96"/>
      <c r="J310" s="96"/>
      <c r="K310" s="96"/>
      <c r="L310" s="96"/>
      <c r="M310" s="191"/>
      <c r="N310" s="96"/>
      <c r="O310" s="191"/>
      <c r="P310" s="190"/>
      <c r="Q310" s="191"/>
      <c r="R310" s="96"/>
      <c r="S310" s="190"/>
      <c r="T310" s="96"/>
      <c r="U310" s="96"/>
      <c r="V310" s="96"/>
      <c r="W310" s="96"/>
      <c r="X310" s="96"/>
      <c r="Y310" s="96"/>
      <c r="Z310" s="96"/>
      <c r="AA310" s="96"/>
      <c r="AB310" s="96"/>
      <c r="AC310" s="96"/>
      <c r="AD310" s="96"/>
      <c r="AE310" s="96"/>
      <c r="AF310" s="96"/>
      <c r="AG310" s="96"/>
      <c r="AH310" s="96"/>
      <c r="AI310" s="96"/>
      <c r="AJ310" s="96"/>
      <c r="AK310" s="96"/>
      <c r="AL310" s="96"/>
      <c r="AM310" s="96"/>
    </row>
    <row r="311" spans="1:39" ht="11.25" customHeight="1">
      <c r="A311" s="96"/>
      <c r="B311" s="96"/>
      <c r="C311" s="96"/>
      <c r="D311" s="10"/>
      <c r="E311" s="10"/>
      <c r="F311" s="96"/>
      <c r="G311" s="96"/>
      <c r="H311" s="96"/>
      <c r="I311" s="96"/>
      <c r="J311" s="96"/>
      <c r="K311" s="96"/>
      <c r="L311" s="96"/>
      <c r="M311" s="191"/>
      <c r="N311" s="96"/>
      <c r="O311" s="191"/>
      <c r="P311" s="190"/>
      <c r="Q311" s="191"/>
      <c r="R311" s="96"/>
      <c r="S311" s="190"/>
      <c r="T311" s="96"/>
      <c r="U311" s="96"/>
      <c r="V311" s="96"/>
      <c r="W311" s="96"/>
      <c r="X311" s="96"/>
      <c r="Y311" s="96"/>
      <c r="Z311" s="96"/>
      <c r="AA311" s="96"/>
      <c r="AB311" s="96"/>
      <c r="AC311" s="96"/>
      <c r="AD311" s="96"/>
      <c r="AE311" s="96"/>
      <c r="AF311" s="96"/>
      <c r="AG311" s="96"/>
      <c r="AH311" s="96"/>
      <c r="AI311" s="96"/>
      <c r="AJ311" s="96"/>
      <c r="AK311" s="96"/>
      <c r="AL311" s="96"/>
      <c r="AM311" s="96"/>
    </row>
    <row r="312" spans="1:39" ht="11.25" customHeight="1">
      <c r="A312" s="96"/>
      <c r="B312" s="96"/>
      <c r="C312" s="96"/>
      <c r="D312" s="10"/>
      <c r="E312" s="10"/>
      <c r="F312" s="96"/>
      <c r="G312" s="96"/>
      <c r="H312" s="96"/>
      <c r="I312" s="96"/>
      <c r="J312" s="96"/>
      <c r="K312" s="96"/>
      <c r="L312" s="96"/>
      <c r="M312" s="191"/>
      <c r="N312" s="96"/>
      <c r="O312" s="191"/>
      <c r="P312" s="190"/>
      <c r="Q312" s="191"/>
      <c r="R312" s="96"/>
      <c r="S312" s="190"/>
      <c r="T312" s="96"/>
      <c r="U312" s="96"/>
      <c r="V312" s="96"/>
      <c r="W312" s="96"/>
      <c r="X312" s="96"/>
      <c r="Y312" s="96"/>
      <c r="Z312" s="96"/>
      <c r="AA312" s="96"/>
      <c r="AB312" s="96"/>
      <c r="AC312" s="96"/>
      <c r="AD312" s="96"/>
      <c r="AE312" s="96"/>
      <c r="AF312" s="96"/>
      <c r="AG312" s="96"/>
      <c r="AH312" s="96"/>
      <c r="AI312" s="96"/>
      <c r="AJ312" s="96"/>
      <c r="AK312" s="96"/>
      <c r="AL312" s="96"/>
      <c r="AM312" s="96"/>
    </row>
    <row r="313" spans="1:39" ht="11.25" customHeight="1">
      <c r="A313" s="96"/>
      <c r="B313" s="96"/>
      <c r="C313" s="96"/>
      <c r="D313" s="10"/>
      <c r="E313" s="10"/>
      <c r="F313" s="96"/>
      <c r="G313" s="96"/>
      <c r="H313" s="96"/>
      <c r="I313" s="96"/>
      <c r="J313" s="96"/>
      <c r="K313" s="96"/>
      <c r="L313" s="96"/>
      <c r="M313" s="191"/>
      <c r="N313" s="96"/>
      <c r="O313" s="191"/>
      <c r="P313" s="190"/>
      <c r="Q313" s="191"/>
      <c r="R313" s="96"/>
      <c r="S313" s="190"/>
      <c r="T313" s="96"/>
      <c r="U313" s="96"/>
      <c r="V313" s="96"/>
      <c r="W313" s="96"/>
      <c r="X313" s="96"/>
      <c r="Y313" s="96"/>
      <c r="Z313" s="96"/>
      <c r="AA313" s="96"/>
      <c r="AB313" s="96"/>
      <c r="AC313" s="96"/>
      <c r="AD313" s="96"/>
      <c r="AE313" s="96"/>
      <c r="AF313" s="96"/>
      <c r="AG313" s="96"/>
      <c r="AH313" s="96"/>
      <c r="AI313" s="96"/>
      <c r="AJ313" s="96"/>
      <c r="AK313" s="96"/>
      <c r="AL313" s="96"/>
      <c r="AM313" s="96"/>
    </row>
    <row r="314" spans="1:39" ht="11.25" customHeight="1">
      <c r="A314" s="96"/>
      <c r="B314" s="96"/>
      <c r="C314" s="96"/>
      <c r="D314" s="10"/>
      <c r="E314" s="10"/>
      <c r="F314" s="96"/>
      <c r="G314" s="96"/>
      <c r="H314" s="96"/>
      <c r="I314" s="96"/>
      <c r="J314" s="96"/>
      <c r="K314" s="96"/>
      <c r="L314" s="96"/>
      <c r="M314" s="191"/>
      <c r="N314" s="96"/>
      <c r="O314" s="191"/>
      <c r="P314" s="190"/>
      <c r="Q314" s="191"/>
      <c r="R314" s="96"/>
      <c r="S314" s="190"/>
      <c r="T314" s="96"/>
      <c r="U314" s="96"/>
      <c r="V314" s="96"/>
      <c r="W314" s="96"/>
      <c r="X314" s="96"/>
      <c r="Y314" s="96"/>
      <c r="Z314" s="96"/>
      <c r="AA314" s="96"/>
      <c r="AB314" s="96"/>
      <c r="AC314" s="96"/>
      <c r="AD314" s="96"/>
      <c r="AE314" s="96"/>
      <c r="AF314" s="96"/>
      <c r="AG314" s="96"/>
      <c r="AH314" s="96"/>
      <c r="AI314" s="96"/>
      <c r="AJ314" s="96"/>
      <c r="AK314" s="96"/>
      <c r="AL314" s="96"/>
      <c r="AM314" s="96"/>
    </row>
    <row r="315" spans="1:39" ht="15.75" customHeight="1"/>
    <row r="316" spans="1:39" ht="15.75" customHeight="1"/>
    <row r="317" spans="1:39" ht="15.75" customHeight="1"/>
    <row r="318" spans="1:39" ht="15.75" customHeight="1"/>
    <row r="319" spans="1:39" ht="15.75" customHeight="1"/>
    <row r="320" spans="1:39"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5:AM113"/>
  <mergeCells count="3">
    <mergeCell ref="A1:C1"/>
    <mergeCell ref="F4:J4"/>
    <mergeCell ref="L4:O4"/>
  </mergeCells>
  <pageMargins left="0.7" right="0.7" top="0.75" bottom="0.75" header="0" footer="0"/>
  <pageSetup orientation="portrait"/>
</worksheet>
</file>

<file path=xl/worksheets/sheet50.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13.85546875" customWidth="1"/>
    <col min="2" max="2" width="10.140625" customWidth="1"/>
    <col min="3" max="3" width="40.85546875" customWidth="1"/>
    <col min="4" max="4" width="17.140625" customWidth="1"/>
    <col min="5" max="5" width="5.5703125" customWidth="1"/>
    <col min="6" max="6" width="7.85546875" customWidth="1"/>
    <col min="7" max="7" width="9.85546875" customWidth="1"/>
    <col min="8" max="8" width="8.140625" customWidth="1"/>
    <col min="9" max="9" width="33.42578125" customWidth="1"/>
    <col min="10" max="10" width="31.28515625" customWidth="1"/>
    <col min="11" max="11" width="16.5703125" customWidth="1"/>
    <col min="12" max="26" width="8.7109375" customWidth="1"/>
  </cols>
  <sheetData>
    <row r="1" spans="1:26" ht="12.75" customHeight="1">
      <c r="A1" s="1201" t="s">
        <v>5879</v>
      </c>
      <c r="B1" s="1177"/>
      <c r="C1" s="1177"/>
      <c r="D1" s="1177"/>
      <c r="E1" s="1177"/>
      <c r="F1" s="1177"/>
      <c r="G1" s="1177"/>
      <c r="H1" s="1177"/>
      <c r="I1" s="1177"/>
      <c r="J1" s="1177"/>
      <c r="K1" s="1177"/>
    </row>
    <row r="2" spans="1:26" ht="12.75" customHeight="1">
      <c r="A2" s="97" t="str">
        <f>HYPERLINK("#Index!F27", "Index Pg")</f>
        <v>Index Pg</v>
      </c>
      <c r="B2" s="96"/>
      <c r="C2" s="60" t="str">
        <f>HYPERLINK("#'Budget Summary II'!A3:B5", "Budget Summary II")</f>
        <v>Budget Summary II</v>
      </c>
      <c r="D2" s="333"/>
      <c r="E2" s="744"/>
      <c r="F2" s="333"/>
      <c r="G2" s="744"/>
      <c r="H2" s="333"/>
      <c r="I2" s="333"/>
      <c r="J2" s="333"/>
      <c r="K2" s="766"/>
    </row>
    <row r="3" spans="1:26" ht="12.75" customHeight="1">
      <c r="A3" s="63" t="s">
        <v>150</v>
      </c>
      <c r="B3" s="63" t="s">
        <v>151</v>
      </c>
      <c r="C3" s="63" t="s">
        <v>12</v>
      </c>
      <c r="D3" s="979" t="s">
        <v>431</v>
      </c>
      <c r="E3" s="1174" t="s">
        <v>5791</v>
      </c>
      <c r="F3" s="1160"/>
      <c r="G3" s="1160"/>
      <c r="H3" s="1158"/>
      <c r="I3" s="63" t="s">
        <v>433</v>
      </c>
      <c r="J3" s="63" t="s">
        <v>435</v>
      </c>
      <c r="K3" s="106" t="s">
        <v>434</v>
      </c>
    </row>
    <row r="4" spans="1:26" ht="12.75" customHeight="1">
      <c r="A4" s="63"/>
      <c r="B4" s="63"/>
      <c r="C4" s="63"/>
      <c r="D4" s="981"/>
      <c r="E4" s="63" t="s">
        <v>442</v>
      </c>
      <c r="F4" s="106" t="s">
        <v>443</v>
      </c>
      <c r="G4" s="63" t="s">
        <v>444</v>
      </c>
      <c r="H4" s="106" t="s">
        <v>445</v>
      </c>
      <c r="I4" s="63"/>
      <c r="J4" s="63"/>
      <c r="K4" s="106"/>
    </row>
    <row r="5" spans="1:26" ht="12.75" customHeight="1">
      <c r="A5" s="1015"/>
      <c r="B5" s="1015"/>
      <c r="C5" s="1014" t="s">
        <v>5880</v>
      </c>
      <c r="D5" s="1014"/>
      <c r="E5" s="1015"/>
      <c r="F5" s="1018"/>
      <c r="G5" s="1015"/>
      <c r="H5" s="1018">
        <f>H6+H10+H15+H19+H22+H26</f>
        <v>1.8</v>
      </c>
      <c r="I5" s="1014"/>
      <c r="J5" s="1014"/>
      <c r="K5" s="1018">
        <f>K6+K10+K15+K19+K22+K26</f>
        <v>0</v>
      </c>
    </row>
    <row r="6" spans="1:26" ht="12.75" customHeight="1">
      <c r="A6" s="64">
        <f>'3.Community Intervention Annex'!A6</f>
        <v>3</v>
      </c>
      <c r="B6" s="64"/>
      <c r="C6" s="64" t="str">
        <f>'3.Community Intervention Annex'!C6</f>
        <v>Community Interventions</v>
      </c>
      <c r="D6" s="64"/>
      <c r="E6" s="108"/>
      <c r="F6" s="201"/>
      <c r="G6" s="108"/>
      <c r="H6" s="65">
        <f t="shared" ref="H6:H8" si="0">H7</f>
        <v>0.8</v>
      </c>
      <c r="I6" s="64"/>
      <c r="J6" s="64"/>
      <c r="K6" s="65">
        <f t="shared" ref="K6:K8" si="1">K7</f>
        <v>0</v>
      </c>
      <c r="L6" s="893"/>
      <c r="M6" s="893"/>
      <c r="N6" s="893"/>
      <c r="O6" s="893"/>
      <c r="P6" s="893"/>
      <c r="Q6" s="893"/>
      <c r="R6" s="893"/>
      <c r="S6" s="893"/>
      <c r="T6" s="893"/>
      <c r="U6" s="893"/>
      <c r="V6" s="893"/>
      <c r="W6" s="893"/>
      <c r="X6" s="893"/>
      <c r="Y6" s="893"/>
      <c r="Z6" s="893"/>
    </row>
    <row r="7" spans="1:26" ht="12.75" customHeight="1">
      <c r="A7" s="67">
        <f>'3.Community Intervention Annex'!A109</f>
        <v>3.3</v>
      </c>
      <c r="B7" s="67" t="str">
        <f>'3.Community Intervention Annex'!B109</f>
        <v>B8</v>
      </c>
      <c r="C7" s="67" t="str">
        <f>'3.Community Intervention Annex'!C109</f>
        <v>Panchayati Raj Institutions (PRIs)</v>
      </c>
      <c r="D7" s="67"/>
      <c r="E7" s="23"/>
      <c r="F7" s="203"/>
      <c r="G7" s="23"/>
      <c r="H7" s="203">
        <f t="shared" si="0"/>
        <v>0.8</v>
      </c>
      <c r="I7" s="67"/>
      <c r="J7" s="67"/>
      <c r="K7" s="203">
        <f t="shared" si="1"/>
        <v>0</v>
      </c>
      <c r="L7" s="893"/>
      <c r="M7" s="893"/>
      <c r="N7" s="893"/>
      <c r="O7" s="893"/>
      <c r="P7" s="893"/>
      <c r="Q7" s="893"/>
      <c r="R7" s="893"/>
      <c r="S7" s="893"/>
      <c r="T7" s="893"/>
      <c r="U7" s="893"/>
      <c r="V7" s="893"/>
      <c r="W7" s="893"/>
      <c r="X7" s="893"/>
      <c r="Y7" s="893"/>
      <c r="Z7" s="893"/>
    </row>
    <row r="8" spans="1:26" ht="12.75" customHeight="1">
      <c r="A8" s="78" t="str">
        <f>'3.Community Intervention Annex'!A112</f>
        <v>3.3.3</v>
      </c>
      <c r="B8" s="78"/>
      <c r="C8" s="78" t="str">
        <f>'3.Community Intervention Annex'!C112</f>
        <v>PRI Sensitization/Trainings</v>
      </c>
      <c r="D8" s="78"/>
      <c r="E8" s="118"/>
      <c r="F8" s="265"/>
      <c r="G8" s="118"/>
      <c r="H8" s="265">
        <f t="shared" si="0"/>
        <v>0.8</v>
      </c>
      <c r="I8" s="78"/>
      <c r="J8" s="78"/>
      <c r="K8" s="265">
        <f t="shared" si="1"/>
        <v>0</v>
      </c>
      <c r="L8" s="893"/>
      <c r="M8" s="893"/>
      <c r="N8" s="893"/>
      <c r="O8" s="893"/>
      <c r="P8" s="893"/>
      <c r="Q8" s="893"/>
      <c r="R8" s="893"/>
      <c r="S8" s="893"/>
      <c r="T8" s="893"/>
      <c r="U8" s="893"/>
      <c r="V8" s="893"/>
      <c r="W8" s="893"/>
      <c r="X8" s="893"/>
      <c r="Y8" s="893"/>
      <c r="Z8" s="893"/>
    </row>
    <row r="9" spans="1:26" ht="12.75" customHeight="1">
      <c r="A9" s="304" t="str">
        <f>'3.Community Intervention Annex'!A115</f>
        <v>3.3.3.3</v>
      </c>
      <c r="B9" s="304"/>
      <c r="C9" s="70" t="str">
        <f>'3.Community Intervention Annex'!C115</f>
        <v>Training of PRI under National Program for Climate Change and Human Health (NPCCHH)</v>
      </c>
      <c r="D9" s="70" t="str">
        <f>'3.Community Intervention Annex'!K115</f>
        <v>Per Training</v>
      </c>
      <c r="E9" s="74">
        <f>'3.Community Intervention Annex'!L115</f>
        <v>40000</v>
      </c>
      <c r="F9" s="71">
        <f>'3.Community Intervention Annex'!M115</f>
        <v>0.4</v>
      </c>
      <c r="G9" s="74">
        <f>'3.Community Intervention Annex'!N115</f>
        <v>2</v>
      </c>
      <c r="H9" s="71">
        <f>'3.Community Intervention Annex'!O115</f>
        <v>0.8</v>
      </c>
      <c r="I9" s="70" t="str">
        <f>'3.Community Intervention Annex'!P115</f>
        <v>Two Training, One in North and Two in South@ 40,000/- per training. Continued Activity for 2 Districts. As Police personnel being law enforcers are being trained.
Similarly, training is also provided to PRI representatives, teachers, transport personnel, NGO personnel and other stakeholders, at both the districts.</v>
      </c>
      <c r="J9" s="304"/>
      <c r="K9" s="35"/>
      <c r="L9" s="893"/>
      <c r="M9" s="893"/>
      <c r="N9" s="893"/>
      <c r="O9" s="893"/>
      <c r="P9" s="893"/>
      <c r="Q9" s="893"/>
      <c r="R9" s="893"/>
      <c r="S9" s="893"/>
      <c r="T9" s="893"/>
      <c r="U9" s="893"/>
      <c r="V9" s="893"/>
      <c r="W9" s="893"/>
      <c r="X9" s="893"/>
      <c r="Y9" s="893"/>
      <c r="Z9" s="893"/>
    </row>
    <row r="10" spans="1:26" ht="12.75" customHeight="1">
      <c r="A10" s="64">
        <f>'5.Infrastructure Annex'!A6</f>
        <v>5</v>
      </c>
      <c r="B10" s="64"/>
      <c r="C10" s="64" t="str">
        <f>'5.Infrastructure Annex'!C6</f>
        <v>Infrastructure</v>
      </c>
      <c r="D10" s="64"/>
      <c r="E10" s="108"/>
      <c r="F10" s="201"/>
      <c r="G10" s="108"/>
      <c r="H10" s="65">
        <f t="shared" ref="H10:H13" si="2">H11</f>
        <v>0</v>
      </c>
      <c r="I10" s="64"/>
      <c r="J10" s="64"/>
      <c r="K10" s="65">
        <f t="shared" ref="K10:K13" si="3">K11</f>
        <v>0</v>
      </c>
      <c r="L10" s="893"/>
      <c r="M10" s="893"/>
      <c r="N10" s="893"/>
      <c r="O10" s="893"/>
      <c r="P10" s="893"/>
      <c r="Q10" s="893"/>
      <c r="R10" s="893"/>
      <c r="S10" s="893"/>
      <c r="T10" s="893"/>
      <c r="U10" s="893"/>
      <c r="V10" s="893"/>
      <c r="W10" s="893"/>
      <c r="X10" s="893"/>
      <c r="Y10" s="893"/>
      <c r="Z10" s="893"/>
    </row>
    <row r="11" spans="1:26" ht="12.75" customHeight="1">
      <c r="A11" s="67">
        <f>'5.Infrastructure Annex'!A7</f>
        <v>5.0999999999999996</v>
      </c>
      <c r="B11" s="67"/>
      <c r="C11" s="67" t="str">
        <f>'5.Infrastructure Annex'!C7</f>
        <v>Upgradation of existing facilities as per IPHS norms including staff quarters</v>
      </c>
      <c r="D11" s="67"/>
      <c r="E11" s="23"/>
      <c r="F11" s="203"/>
      <c r="G11" s="23"/>
      <c r="H11" s="203">
        <f t="shared" si="2"/>
        <v>0</v>
      </c>
      <c r="I11" s="67"/>
      <c r="J11" s="67"/>
      <c r="K11" s="203">
        <f t="shared" si="3"/>
        <v>0</v>
      </c>
      <c r="L11" s="893"/>
      <c r="M11" s="893"/>
      <c r="N11" s="893"/>
      <c r="O11" s="893"/>
      <c r="P11" s="893"/>
      <c r="Q11" s="893"/>
      <c r="R11" s="893"/>
      <c r="S11" s="893"/>
      <c r="T11" s="893"/>
      <c r="U11" s="893"/>
      <c r="V11" s="893"/>
      <c r="W11" s="893"/>
      <c r="X11" s="893"/>
      <c r="Y11" s="893"/>
      <c r="Z11" s="893"/>
    </row>
    <row r="12" spans="1:26" ht="12.75" customHeight="1">
      <c r="A12" s="78" t="str">
        <f>'5.Infrastructure Annex'!A8</f>
        <v>5.1.1</v>
      </c>
      <c r="B12" s="78" t="str">
        <f>'5.Infrastructure Annex'!B8</f>
        <v>B.4.1</v>
      </c>
      <c r="C12" s="78" t="str">
        <f>'5.Infrastructure Annex'!C8</f>
        <v xml:space="preserve">Upgradation of CHCs, PHCs, Dist. Hospitals and other Institutions </v>
      </c>
      <c r="D12" s="78"/>
      <c r="E12" s="118"/>
      <c r="F12" s="265"/>
      <c r="G12" s="118"/>
      <c r="H12" s="79">
        <f t="shared" si="2"/>
        <v>0</v>
      </c>
      <c r="I12" s="118"/>
      <c r="J12" s="118"/>
      <c r="K12" s="79">
        <f t="shared" si="3"/>
        <v>0</v>
      </c>
      <c r="L12" s="893"/>
      <c r="M12" s="893"/>
      <c r="N12" s="893"/>
      <c r="O12" s="893"/>
      <c r="P12" s="893"/>
      <c r="Q12" s="893"/>
      <c r="R12" s="893"/>
      <c r="S12" s="893"/>
      <c r="T12" s="893"/>
      <c r="U12" s="893"/>
      <c r="V12" s="893"/>
      <c r="W12" s="893"/>
      <c r="X12" s="893"/>
      <c r="Y12" s="893"/>
      <c r="Z12" s="893"/>
    </row>
    <row r="13" spans="1:26" ht="12.75" customHeight="1">
      <c r="A13" s="80" t="str">
        <f>'5.Infrastructure Annex'!A20</f>
        <v>5.1.1.2</v>
      </c>
      <c r="B13" s="80"/>
      <c r="C13" s="80" t="str">
        <f>'5.Infrastructure Annex'!C20</f>
        <v>Upgradation/ Renovation</v>
      </c>
      <c r="D13" s="80"/>
      <c r="E13" s="82"/>
      <c r="F13" s="33"/>
      <c r="G13" s="82"/>
      <c r="H13" s="33">
        <f t="shared" si="2"/>
        <v>0</v>
      </c>
      <c r="I13" s="80"/>
      <c r="J13" s="80"/>
      <c r="K13" s="33">
        <f t="shared" si="3"/>
        <v>0</v>
      </c>
      <c r="L13" s="893"/>
      <c r="M13" s="893"/>
      <c r="N13" s="893"/>
      <c r="O13" s="893"/>
      <c r="P13" s="893"/>
      <c r="Q13" s="893"/>
      <c r="R13" s="893"/>
      <c r="S13" s="893"/>
      <c r="T13" s="893"/>
      <c r="U13" s="893"/>
      <c r="V13" s="893"/>
      <c r="W13" s="893"/>
      <c r="X13" s="893"/>
      <c r="Y13" s="893"/>
      <c r="Z13" s="893"/>
    </row>
    <row r="14" spans="1:26" ht="12.75" customHeight="1">
      <c r="A14" s="304" t="str">
        <f>'5.Infrastructure Annex'!A33</f>
        <v>5.1.1.2.13</v>
      </c>
      <c r="B14" s="304"/>
      <c r="C14" s="70" t="str">
        <f>'5.Infrastructure Annex'!C33</f>
        <v>Greening of Health sector: DH/ CHC as per IPHS guidelines</v>
      </c>
      <c r="D14" s="70">
        <f>'5.Infrastructure Annex'!K33</f>
        <v>0</v>
      </c>
      <c r="E14" s="74">
        <f>'5.Infrastructure Annex'!L33</f>
        <v>0</v>
      </c>
      <c r="F14" s="71">
        <f>'5.Infrastructure Annex'!M33</f>
        <v>0</v>
      </c>
      <c r="G14" s="74">
        <f>'5.Infrastructure Annex'!N33</f>
        <v>0</v>
      </c>
      <c r="H14" s="71">
        <f>'5.Infrastructure Annex'!O33</f>
        <v>0</v>
      </c>
      <c r="I14" s="70">
        <f>'5.Infrastructure Annex'!P33</f>
        <v>0</v>
      </c>
      <c r="J14" s="304"/>
      <c r="K14" s="35"/>
      <c r="L14" s="893"/>
      <c r="M14" s="893"/>
      <c r="N14" s="893"/>
      <c r="O14" s="893"/>
      <c r="P14" s="893"/>
      <c r="Q14" s="893"/>
      <c r="R14" s="893"/>
      <c r="S14" s="893"/>
      <c r="T14" s="893"/>
      <c r="U14" s="893"/>
      <c r="V14" s="893"/>
      <c r="W14" s="893"/>
      <c r="X14" s="893"/>
      <c r="Y14" s="893"/>
      <c r="Z14" s="893"/>
    </row>
    <row r="15" spans="1:26" ht="12.75" customHeight="1">
      <c r="A15" s="64">
        <f>'9.Training Annex'!A6</f>
        <v>9</v>
      </c>
      <c r="B15" s="64"/>
      <c r="C15" s="64" t="str">
        <f>'9.Training Annex'!C6</f>
        <v>Training</v>
      </c>
      <c r="D15" s="64"/>
      <c r="E15" s="108"/>
      <c r="F15" s="201"/>
      <c r="G15" s="108"/>
      <c r="H15" s="65">
        <f t="shared" ref="H15:H17" si="4">H16</f>
        <v>0</v>
      </c>
      <c r="I15" s="64"/>
      <c r="J15" s="64"/>
      <c r="K15" s="65">
        <f t="shared" ref="K15:K17" si="5">K16</f>
        <v>0</v>
      </c>
    </row>
    <row r="16" spans="1:26" ht="12.75" customHeight="1">
      <c r="A16" s="67">
        <f>'9.Training Annex'!A27</f>
        <v>9.5</v>
      </c>
      <c r="B16" s="67"/>
      <c r="C16" s="67" t="str">
        <f>'9.Training Annex'!C27</f>
        <v>Trainings including medical (DNB/CPS)/paramedical/nursing courses</v>
      </c>
      <c r="D16" s="67"/>
      <c r="E16" s="23"/>
      <c r="F16" s="203"/>
      <c r="G16" s="23"/>
      <c r="H16" s="203">
        <f t="shared" si="4"/>
        <v>0</v>
      </c>
      <c r="I16" s="67"/>
      <c r="J16" s="67"/>
      <c r="K16" s="203">
        <f t="shared" si="5"/>
        <v>0</v>
      </c>
    </row>
    <row r="17" spans="1:11" ht="12.75" customHeight="1">
      <c r="A17" s="78" t="str">
        <f>'9.Training Annex'!A264</f>
        <v>9.5.29</v>
      </c>
      <c r="B17" s="78"/>
      <c r="C17" s="78" t="str">
        <f>'9.Training Annex'!C264</f>
        <v>Any Other Trainings</v>
      </c>
      <c r="D17" s="78"/>
      <c r="E17" s="118"/>
      <c r="F17" s="265"/>
      <c r="G17" s="118"/>
      <c r="H17" s="265">
        <f t="shared" si="4"/>
        <v>0</v>
      </c>
      <c r="I17" s="78"/>
      <c r="J17" s="78"/>
      <c r="K17" s="265">
        <f t="shared" si="5"/>
        <v>0</v>
      </c>
    </row>
    <row r="18" spans="1:11" ht="12.75" customHeight="1">
      <c r="A18" s="304" t="str">
        <f>'9.Training Annex'!A276</f>
        <v>9.5.29.8</v>
      </c>
      <c r="B18" s="304"/>
      <c r="C18" s="70" t="str">
        <f>'9.Training Annex'!C276</f>
        <v>Trainings of Medical Officers, Health Workers and Programme officers under NPCCHH</v>
      </c>
      <c r="D18" s="304">
        <f>'9.Training Annex'!K276</f>
        <v>0</v>
      </c>
      <c r="E18" s="127">
        <f>'9.Training Annex'!L276</f>
        <v>0</v>
      </c>
      <c r="F18" s="35">
        <f>'9.Training Annex'!M276</f>
        <v>0</v>
      </c>
      <c r="G18" s="625">
        <f>'9.Training Annex'!N276</f>
        <v>0</v>
      </c>
      <c r="H18" s="35">
        <f>'9.Training Annex'!O276</f>
        <v>0</v>
      </c>
      <c r="I18" s="304">
        <f>'9.Training Annex'!P276</f>
        <v>0</v>
      </c>
      <c r="J18" s="304"/>
      <c r="K18" s="35"/>
    </row>
    <row r="19" spans="1:11" ht="12.75" customHeight="1">
      <c r="A19" s="64">
        <f>'10.Review Research &amp; Surveillen'!A6</f>
        <v>10</v>
      </c>
      <c r="B19" s="64"/>
      <c r="C19" s="64" t="str">
        <f>'10.Review Research &amp; Surveillen'!C6</f>
        <v>Reviews, Research, Surveys and Surveillance</v>
      </c>
      <c r="D19" s="64"/>
      <c r="E19" s="108"/>
      <c r="F19" s="201"/>
      <c r="G19" s="108"/>
      <c r="H19" s="65">
        <f t="shared" ref="H19:H20" si="6">H20</f>
        <v>0</v>
      </c>
      <c r="I19" s="64"/>
      <c r="J19" s="64"/>
      <c r="K19" s="65">
        <f t="shared" ref="K19:K20" si="7">K20</f>
        <v>0</v>
      </c>
    </row>
    <row r="20" spans="1:11" ht="12.75" customHeight="1">
      <c r="A20" s="67">
        <f>'10.Review Research &amp; Surveillen'!A11</f>
        <v>10.199999999999999</v>
      </c>
      <c r="B20" s="67"/>
      <c r="C20" s="67" t="str">
        <f>'10.Review Research &amp; Surveillen'!C11</f>
        <v>Research &amp; Surveys</v>
      </c>
      <c r="D20" s="67"/>
      <c r="E20" s="23"/>
      <c r="F20" s="203"/>
      <c r="G20" s="23"/>
      <c r="H20" s="203">
        <f t="shared" si="6"/>
        <v>0</v>
      </c>
      <c r="I20" s="67"/>
      <c r="J20" s="67"/>
      <c r="K20" s="203">
        <f t="shared" si="7"/>
        <v>0</v>
      </c>
    </row>
    <row r="21" spans="1:11" ht="12.75" customHeight="1">
      <c r="A21" s="501" t="str">
        <f>'10.Review Research &amp; Surveillen'!A30</f>
        <v>10.2.14</v>
      </c>
      <c r="B21" s="304"/>
      <c r="C21" s="130" t="str">
        <f>'10.Review Research &amp; Surveillen'!C30</f>
        <v>Surveillance/ Vulnerability assessment/ Research related to Climate Change, Air Pollution and Heat related illness</v>
      </c>
      <c r="D21" s="304">
        <f>'10.Review Research &amp; Surveillen'!K30</f>
        <v>0</v>
      </c>
      <c r="E21" s="127">
        <f>'10.Review Research &amp; Surveillen'!L30</f>
        <v>0</v>
      </c>
      <c r="F21" s="316">
        <f>'10.Review Research &amp; Surveillen'!M30</f>
        <v>0</v>
      </c>
      <c r="G21" s="127">
        <f>'10.Review Research &amp; Surveillen'!N30</f>
        <v>0</v>
      </c>
      <c r="H21" s="316">
        <f>'10.Review Research &amp; Surveillen'!O30</f>
        <v>0</v>
      </c>
      <c r="I21" s="304">
        <f>'10.Review Research &amp; Surveillen'!P30</f>
        <v>0</v>
      </c>
      <c r="J21" s="304"/>
      <c r="K21" s="35"/>
    </row>
    <row r="22" spans="1:11" ht="12.75" customHeight="1">
      <c r="A22" s="64">
        <f>'11.IEC-BCC Annex'!A6</f>
        <v>11</v>
      </c>
      <c r="B22" s="64"/>
      <c r="C22" s="64" t="str">
        <f>'11.IEC-BCC Annex'!C6</f>
        <v>IEC/BCC</v>
      </c>
      <c r="D22" s="64"/>
      <c r="E22" s="108"/>
      <c r="F22" s="201"/>
      <c r="G22" s="108"/>
      <c r="H22" s="65">
        <f t="shared" ref="H22:H24" si="8">H23</f>
        <v>1</v>
      </c>
      <c r="I22" s="64"/>
      <c r="J22" s="64"/>
      <c r="K22" s="65">
        <f t="shared" ref="K22:K24" si="9">K23</f>
        <v>0</v>
      </c>
    </row>
    <row r="23" spans="1:11" ht="12.75" customHeight="1">
      <c r="A23" s="202">
        <f>'11.IEC-BCC Annex'!A89</f>
        <v>0</v>
      </c>
      <c r="B23" s="202"/>
      <c r="C23" s="202" t="str">
        <f>'11.IEC-BCC Annex'!C89</f>
        <v>Other IEC/BCC activities</v>
      </c>
      <c r="D23" s="67"/>
      <c r="E23" s="23"/>
      <c r="F23" s="203"/>
      <c r="G23" s="23"/>
      <c r="H23" s="203">
        <f t="shared" si="8"/>
        <v>1</v>
      </c>
      <c r="I23" s="67"/>
      <c r="J23" s="67"/>
      <c r="K23" s="203">
        <f t="shared" si="9"/>
        <v>0</v>
      </c>
    </row>
    <row r="24" spans="1:11" ht="12.75" customHeight="1">
      <c r="A24" s="78" t="str">
        <f>'11.IEC-BCC Annex'!A97</f>
        <v>11.24.4</v>
      </c>
      <c r="B24" s="78"/>
      <c r="C24" s="78" t="str">
        <f>'11.IEC-BCC Annex'!C97</f>
        <v>Any other IEC/BCC activities</v>
      </c>
      <c r="D24" s="78"/>
      <c r="E24" s="118"/>
      <c r="F24" s="78"/>
      <c r="G24" s="118"/>
      <c r="H24" s="79">
        <f t="shared" si="8"/>
        <v>1</v>
      </c>
      <c r="I24" s="78"/>
      <c r="J24" s="78"/>
      <c r="K24" s="79">
        <f t="shared" si="9"/>
        <v>0</v>
      </c>
    </row>
    <row r="25" spans="1:11" ht="12.75" customHeight="1">
      <c r="A25" s="304" t="str">
        <f>'11.IEC-BCC Annex'!A101</f>
        <v>11.24.4.4</v>
      </c>
      <c r="B25" s="304"/>
      <c r="C25" s="70" t="str">
        <f>'11.IEC-BCC Annex'!C101</f>
        <v>IEC on Climate Sensitive Diseases at Block , District and State level  – Air pollution, Heat and other relevant Climate Sensitive diseases</v>
      </c>
      <c r="D25" s="304" t="str">
        <f>'11.IEC-BCC Annex'!K101</f>
        <v>Total cost</v>
      </c>
      <c r="E25" s="689">
        <f>'11.IEC-BCC Annex'!L101</f>
        <v>100000</v>
      </c>
      <c r="F25" s="316">
        <f>'11.IEC-BCC Annex'!M101</f>
        <v>1</v>
      </c>
      <c r="G25" s="689">
        <f>'11.IEC-BCC Annex'!N101</f>
        <v>1</v>
      </c>
      <c r="H25" s="316">
        <f>'11.IEC-BCC Annex'!O101</f>
        <v>1</v>
      </c>
      <c r="I25" s="304" t="str">
        <f>'11.IEC-BCC Annex'!P101</f>
        <v>Continued activity</v>
      </c>
      <c r="J25" s="304"/>
      <c r="K25" s="35"/>
    </row>
    <row r="26" spans="1:11" ht="12.75" customHeight="1">
      <c r="A26" s="64">
        <f>'12.Printing Annex'!A6</f>
        <v>12</v>
      </c>
      <c r="B26" s="64"/>
      <c r="C26" s="64" t="str">
        <f>'12.Printing Annex'!C6</f>
        <v>Printing</v>
      </c>
      <c r="D26" s="64"/>
      <c r="E26" s="108"/>
      <c r="F26" s="201"/>
      <c r="G26" s="108"/>
      <c r="H26" s="65">
        <f>H27</f>
        <v>0</v>
      </c>
      <c r="I26" s="64"/>
      <c r="J26" s="64"/>
      <c r="K26" s="65">
        <f>K27</f>
        <v>0</v>
      </c>
    </row>
    <row r="27" spans="1:11" ht="12.75" customHeight="1">
      <c r="A27" s="67">
        <f>'12.Printing Annex'!A87</f>
        <v>12.17</v>
      </c>
      <c r="B27" s="67"/>
      <c r="C27" s="67" t="str">
        <f>'12.Printing Annex'!C87</f>
        <v>Other Printing activities</v>
      </c>
      <c r="D27" s="67"/>
      <c r="E27" s="23"/>
      <c r="F27" s="203"/>
      <c r="G27" s="23"/>
      <c r="H27" s="203">
        <f>H28+H29</f>
        <v>0</v>
      </c>
      <c r="I27" s="67"/>
      <c r="J27" s="67"/>
      <c r="K27" s="203">
        <f>K28+K29</f>
        <v>0</v>
      </c>
    </row>
    <row r="28" spans="1:11" ht="12.75" customHeight="1">
      <c r="A28" s="304" t="str">
        <f>'12.Printing Annex'!A90</f>
        <v>12.17.3</v>
      </c>
      <c r="B28" s="304"/>
      <c r="C28" s="70" t="str">
        <f>'12.Printing Annex'!C90</f>
        <v>Printing activities for NPCCHH</v>
      </c>
      <c r="D28" s="70">
        <f>'12.Printing Annex'!K90</f>
        <v>0</v>
      </c>
      <c r="E28" s="74">
        <f>'12.Printing Annex'!L90</f>
        <v>0</v>
      </c>
      <c r="F28" s="71">
        <f>'12.Printing Annex'!M90</f>
        <v>0</v>
      </c>
      <c r="G28" s="74">
        <f>'12.Printing Annex'!N90</f>
        <v>0</v>
      </c>
      <c r="H28" s="71">
        <f>'12.Printing Annex'!O90</f>
        <v>0</v>
      </c>
      <c r="I28" s="70">
        <f>'12.Printing Annex'!P90</f>
        <v>0</v>
      </c>
      <c r="J28" s="304"/>
      <c r="K28" s="35"/>
    </row>
    <row r="29" spans="1:11" ht="12.75" customHeight="1">
      <c r="E29" s="899"/>
      <c r="G29" s="899"/>
    </row>
    <row r="30" spans="1:11" ht="12.75" customHeight="1">
      <c r="E30" s="899"/>
      <c r="G30" s="899"/>
    </row>
    <row r="31" spans="1:11" ht="12.75" customHeight="1">
      <c r="E31" s="899"/>
      <c r="G31" s="899"/>
    </row>
    <row r="32" spans="1:11" ht="12.75" customHeight="1">
      <c r="E32" s="899"/>
      <c r="G32" s="899"/>
    </row>
    <row r="33" spans="5:7" ht="12.75" customHeight="1">
      <c r="E33" s="899"/>
      <c r="G33" s="899"/>
    </row>
    <row r="34" spans="5:7" ht="12.75" customHeight="1">
      <c r="E34" s="899"/>
      <c r="G34" s="899"/>
    </row>
    <row r="35" spans="5:7" ht="12.75" customHeight="1">
      <c r="E35" s="899"/>
      <c r="G35" s="899"/>
    </row>
    <row r="36" spans="5:7" ht="12.75" customHeight="1">
      <c r="E36" s="899"/>
      <c r="G36" s="899"/>
    </row>
    <row r="37" spans="5:7" ht="12.75" customHeight="1">
      <c r="E37" s="899"/>
      <c r="G37" s="899"/>
    </row>
    <row r="38" spans="5:7" ht="12.75" customHeight="1">
      <c r="E38" s="899"/>
      <c r="G38" s="899"/>
    </row>
    <row r="39" spans="5:7" ht="12.75" customHeight="1">
      <c r="E39" s="899"/>
      <c r="G39" s="899"/>
    </row>
    <row r="40" spans="5:7" ht="12.75" customHeight="1">
      <c r="E40" s="899"/>
      <c r="G40" s="899"/>
    </row>
    <row r="41" spans="5:7" ht="12.75" customHeight="1">
      <c r="E41" s="899"/>
      <c r="G41" s="899"/>
    </row>
    <row r="42" spans="5:7" ht="12.75" customHeight="1">
      <c r="E42" s="899"/>
      <c r="G42" s="899"/>
    </row>
    <row r="43" spans="5:7" ht="12.75" customHeight="1">
      <c r="E43" s="899"/>
      <c r="G43" s="899"/>
    </row>
    <row r="44" spans="5:7" ht="12.75" customHeight="1">
      <c r="E44" s="899"/>
      <c r="G44" s="899"/>
    </row>
    <row r="45" spans="5:7" ht="12.75" customHeight="1">
      <c r="E45" s="899"/>
      <c r="G45" s="899"/>
    </row>
    <row r="46" spans="5:7" ht="12.75" customHeight="1">
      <c r="E46" s="899"/>
      <c r="G46" s="899"/>
    </row>
    <row r="47" spans="5:7" ht="12.75" customHeight="1">
      <c r="E47" s="899"/>
      <c r="G47" s="899"/>
    </row>
    <row r="48" spans="5:7" ht="12.75" customHeight="1">
      <c r="E48" s="899"/>
      <c r="G48" s="899"/>
    </row>
    <row r="49" spans="5:7" ht="12.75" customHeight="1">
      <c r="E49" s="899"/>
      <c r="G49" s="899"/>
    </row>
    <row r="50" spans="5:7" ht="12.75" customHeight="1">
      <c r="E50" s="899"/>
      <c r="G50" s="899"/>
    </row>
    <row r="51" spans="5:7" ht="12.75" customHeight="1">
      <c r="E51" s="899"/>
      <c r="G51" s="899"/>
    </row>
    <row r="52" spans="5:7" ht="12.75" customHeight="1">
      <c r="E52" s="899"/>
      <c r="G52" s="899"/>
    </row>
    <row r="53" spans="5:7" ht="12.75" customHeight="1">
      <c r="E53" s="899"/>
      <c r="G53" s="899"/>
    </row>
    <row r="54" spans="5:7" ht="12.75" customHeight="1">
      <c r="E54" s="899"/>
      <c r="G54" s="899"/>
    </row>
    <row r="55" spans="5:7" ht="12.75" customHeight="1">
      <c r="E55" s="899"/>
      <c r="G55" s="899"/>
    </row>
    <row r="56" spans="5:7" ht="12.75" customHeight="1">
      <c r="E56" s="899"/>
      <c r="G56" s="899"/>
    </row>
    <row r="57" spans="5:7" ht="12.75" customHeight="1">
      <c r="E57" s="899"/>
      <c r="G57" s="899"/>
    </row>
    <row r="58" spans="5:7" ht="12.75" customHeight="1">
      <c r="E58" s="899"/>
      <c r="G58" s="899"/>
    </row>
    <row r="59" spans="5:7" ht="12.75" customHeight="1">
      <c r="E59" s="899"/>
      <c r="G59" s="899"/>
    </row>
    <row r="60" spans="5:7" ht="12.75" customHeight="1">
      <c r="E60" s="899"/>
      <c r="G60" s="899"/>
    </row>
    <row r="61" spans="5:7" ht="12.75" customHeight="1">
      <c r="E61" s="899"/>
      <c r="G61" s="899"/>
    </row>
    <row r="62" spans="5:7" ht="12.75" customHeight="1">
      <c r="E62" s="899"/>
      <c r="G62" s="899"/>
    </row>
    <row r="63" spans="5:7" ht="12.75" customHeight="1">
      <c r="E63" s="899"/>
      <c r="G63" s="899"/>
    </row>
    <row r="64" spans="5:7" ht="12.75" customHeight="1">
      <c r="E64" s="899"/>
      <c r="G64" s="899"/>
    </row>
    <row r="65" spans="5:7" ht="12.75" customHeight="1">
      <c r="E65" s="899"/>
      <c r="G65" s="899"/>
    </row>
    <row r="66" spans="5:7" ht="12.75" customHeight="1">
      <c r="E66" s="899"/>
      <c r="G66" s="899"/>
    </row>
    <row r="67" spans="5:7" ht="12.75" customHeight="1">
      <c r="E67" s="899"/>
      <c r="G67" s="899"/>
    </row>
    <row r="68" spans="5:7" ht="12.75" customHeight="1">
      <c r="E68" s="899"/>
      <c r="G68" s="899"/>
    </row>
    <row r="69" spans="5:7" ht="12.75" customHeight="1">
      <c r="E69" s="899"/>
      <c r="G69" s="899"/>
    </row>
    <row r="70" spans="5:7" ht="12.75" customHeight="1">
      <c r="E70" s="899"/>
      <c r="G70" s="899"/>
    </row>
    <row r="71" spans="5:7" ht="12.75" customHeight="1">
      <c r="E71" s="899"/>
      <c r="G71" s="899"/>
    </row>
    <row r="72" spans="5:7" ht="12.75" customHeight="1">
      <c r="E72" s="899"/>
      <c r="G72" s="899"/>
    </row>
    <row r="73" spans="5:7" ht="12.75" customHeight="1">
      <c r="E73" s="899"/>
      <c r="G73" s="899"/>
    </row>
    <row r="74" spans="5:7" ht="12.75" customHeight="1">
      <c r="E74" s="899"/>
      <c r="G74" s="899"/>
    </row>
    <row r="75" spans="5:7" ht="12.75" customHeight="1">
      <c r="E75" s="899"/>
      <c r="G75" s="899"/>
    </row>
    <row r="76" spans="5:7" ht="12.75" customHeight="1">
      <c r="E76" s="899"/>
      <c r="G76" s="899"/>
    </row>
    <row r="77" spans="5:7" ht="12.75" customHeight="1">
      <c r="E77" s="899"/>
      <c r="G77" s="899"/>
    </row>
    <row r="78" spans="5:7" ht="12.75" customHeight="1">
      <c r="E78" s="899"/>
      <c r="G78" s="899"/>
    </row>
    <row r="79" spans="5:7" ht="12.75" customHeight="1">
      <c r="E79" s="899"/>
      <c r="G79" s="899"/>
    </row>
    <row r="80" spans="5:7" ht="12.75" customHeight="1">
      <c r="E80" s="899"/>
      <c r="G80" s="899"/>
    </row>
    <row r="81" spans="5:7" ht="12.75" customHeight="1">
      <c r="E81" s="899"/>
      <c r="G81" s="899"/>
    </row>
    <row r="82" spans="5:7" ht="12.75" customHeight="1">
      <c r="E82" s="899"/>
      <c r="G82" s="899"/>
    </row>
    <row r="83" spans="5:7" ht="12.75" customHeight="1">
      <c r="E83" s="899"/>
      <c r="G83" s="899"/>
    </row>
    <row r="84" spans="5:7" ht="12.75" customHeight="1">
      <c r="E84" s="899"/>
      <c r="G84" s="899"/>
    </row>
    <row r="85" spans="5:7" ht="12.75" customHeight="1">
      <c r="E85" s="899"/>
      <c r="G85" s="899"/>
    </row>
    <row r="86" spans="5:7" ht="12.75" customHeight="1">
      <c r="E86" s="899"/>
      <c r="G86" s="899"/>
    </row>
    <row r="87" spans="5:7" ht="12.75" customHeight="1">
      <c r="E87" s="899"/>
      <c r="G87" s="899"/>
    </row>
    <row r="88" spans="5:7" ht="12.75" customHeight="1">
      <c r="E88" s="899"/>
      <c r="G88" s="899"/>
    </row>
    <row r="89" spans="5:7" ht="12.75" customHeight="1">
      <c r="E89" s="899"/>
      <c r="G89" s="899"/>
    </row>
    <row r="90" spans="5:7" ht="12.75" customHeight="1">
      <c r="E90" s="899"/>
      <c r="G90" s="899"/>
    </row>
    <row r="91" spans="5:7" ht="12.75" customHeight="1">
      <c r="E91" s="899"/>
      <c r="G91" s="899"/>
    </row>
    <row r="92" spans="5:7" ht="12.75" customHeight="1">
      <c r="E92" s="899"/>
      <c r="G92" s="899"/>
    </row>
    <row r="93" spans="5:7" ht="12.75" customHeight="1">
      <c r="E93" s="899"/>
      <c r="G93" s="899"/>
    </row>
    <row r="94" spans="5:7" ht="12.75" customHeight="1">
      <c r="E94" s="899"/>
      <c r="G94" s="899"/>
    </row>
    <row r="95" spans="5:7" ht="12.75" customHeight="1">
      <c r="E95" s="899"/>
      <c r="G95" s="899"/>
    </row>
    <row r="96" spans="5:7" ht="12.75" customHeight="1">
      <c r="E96" s="899"/>
      <c r="G96" s="899"/>
    </row>
    <row r="97" spans="5:7" ht="12.75" customHeight="1">
      <c r="E97" s="899"/>
      <c r="G97" s="899"/>
    </row>
    <row r="98" spans="5:7" ht="12.75" customHeight="1">
      <c r="E98" s="899"/>
      <c r="G98" s="899"/>
    </row>
    <row r="99" spans="5:7" ht="12.75" customHeight="1">
      <c r="E99" s="899"/>
      <c r="G99" s="899"/>
    </row>
    <row r="100" spans="5:7" ht="12.75" customHeight="1">
      <c r="E100" s="899"/>
      <c r="G100" s="899"/>
    </row>
    <row r="101" spans="5:7" ht="12.75" customHeight="1">
      <c r="E101" s="899"/>
      <c r="G101" s="899"/>
    </row>
    <row r="102" spans="5:7" ht="12.75" customHeight="1">
      <c r="E102" s="899"/>
      <c r="G102" s="899"/>
    </row>
    <row r="103" spans="5:7" ht="12.75" customHeight="1">
      <c r="E103" s="899"/>
      <c r="G103" s="899"/>
    </row>
    <row r="104" spans="5:7" ht="12.75" customHeight="1">
      <c r="E104" s="899"/>
      <c r="G104" s="899"/>
    </row>
    <row r="105" spans="5:7" ht="12.75" customHeight="1">
      <c r="E105" s="899"/>
      <c r="G105" s="899"/>
    </row>
    <row r="106" spans="5:7" ht="12.75" customHeight="1">
      <c r="E106" s="899"/>
      <c r="G106" s="899"/>
    </row>
    <row r="107" spans="5:7" ht="12.75" customHeight="1">
      <c r="E107" s="899"/>
      <c r="G107" s="899"/>
    </row>
    <row r="108" spans="5:7" ht="12.75" customHeight="1">
      <c r="E108" s="899"/>
      <c r="G108" s="899"/>
    </row>
    <row r="109" spans="5:7" ht="12.75" customHeight="1">
      <c r="E109" s="899"/>
      <c r="G109" s="899"/>
    </row>
    <row r="110" spans="5:7" ht="12.75" customHeight="1">
      <c r="E110" s="899"/>
      <c r="G110" s="899"/>
    </row>
    <row r="111" spans="5:7" ht="12.75" customHeight="1">
      <c r="E111" s="899"/>
      <c r="G111" s="899"/>
    </row>
    <row r="112" spans="5:7" ht="12.75" customHeight="1">
      <c r="E112" s="899"/>
      <c r="G112" s="899"/>
    </row>
    <row r="113" spans="5:7" ht="12.75" customHeight="1">
      <c r="E113" s="899"/>
      <c r="G113" s="899"/>
    </row>
    <row r="114" spans="5:7" ht="12.75" customHeight="1">
      <c r="E114" s="899"/>
      <c r="G114" s="899"/>
    </row>
    <row r="115" spans="5:7" ht="12.75" customHeight="1">
      <c r="E115" s="899"/>
      <c r="G115" s="899"/>
    </row>
    <row r="116" spans="5:7" ht="12.75" customHeight="1">
      <c r="E116" s="899"/>
      <c r="G116" s="899"/>
    </row>
    <row r="117" spans="5:7" ht="12.75" customHeight="1">
      <c r="E117" s="899"/>
      <c r="G117" s="899"/>
    </row>
    <row r="118" spans="5:7" ht="12.75" customHeight="1">
      <c r="E118" s="899"/>
      <c r="G118" s="899"/>
    </row>
    <row r="119" spans="5:7" ht="12.75" customHeight="1">
      <c r="E119" s="899"/>
      <c r="G119" s="899"/>
    </row>
    <row r="120" spans="5:7" ht="12.75" customHeight="1">
      <c r="E120" s="899"/>
      <c r="G120" s="899"/>
    </row>
    <row r="121" spans="5:7" ht="12.75" customHeight="1">
      <c r="E121" s="899"/>
      <c r="G121" s="899"/>
    </row>
    <row r="122" spans="5:7" ht="12.75" customHeight="1">
      <c r="E122" s="899"/>
      <c r="G122" s="899"/>
    </row>
    <row r="123" spans="5:7" ht="12.75" customHeight="1">
      <c r="E123" s="899"/>
      <c r="G123" s="899"/>
    </row>
    <row r="124" spans="5:7" ht="12.75" customHeight="1">
      <c r="E124" s="899"/>
      <c r="G124" s="899"/>
    </row>
    <row r="125" spans="5:7" ht="12.75" customHeight="1">
      <c r="E125" s="899"/>
      <c r="G125" s="899"/>
    </row>
    <row r="126" spans="5:7" ht="12.75" customHeight="1">
      <c r="E126" s="899"/>
      <c r="G126" s="899"/>
    </row>
    <row r="127" spans="5:7" ht="12.75" customHeight="1">
      <c r="E127" s="899"/>
      <c r="G127" s="899"/>
    </row>
    <row r="128" spans="5:7" ht="12.75" customHeight="1">
      <c r="E128" s="899"/>
      <c r="G128" s="899"/>
    </row>
    <row r="129" spans="5:7" ht="12.75" customHeight="1">
      <c r="E129" s="899"/>
      <c r="G129" s="899"/>
    </row>
    <row r="130" spans="5:7" ht="12.75" customHeight="1">
      <c r="E130" s="899"/>
      <c r="G130" s="899"/>
    </row>
    <row r="131" spans="5:7" ht="12.75" customHeight="1">
      <c r="E131" s="899"/>
      <c r="G131" s="899"/>
    </row>
    <row r="132" spans="5:7" ht="12.75" customHeight="1">
      <c r="E132" s="899"/>
      <c r="G132" s="899"/>
    </row>
    <row r="133" spans="5:7" ht="12.75" customHeight="1">
      <c r="E133" s="899"/>
      <c r="G133" s="899"/>
    </row>
    <row r="134" spans="5:7" ht="12.75" customHeight="1">
      <c r="E134" s="899"/>
      <c r="G134" s="899"/>
    </row>
    <row r="135" spans="5:7" ht="12.75" customHeight="1">
      <c r="E135" s="899"/>
      <c r="G135" s="899"/>
    </row>
    <row r="136" spans="5:7" ht="12.75" customHeight="1">
      <c r="E136" s="899"/>
      <c r="G136" s="899"/>
    </row>
    <row r="137" spans="5:7" ht="12.75" customHeight="1">
      <c r="E137" s="899"/>
      <c r="G137" s="899"/>
    </row>
    <row r="138" spans="5:7" ht="12.75" customHeight="1">
      <c r="E138" s="899"/>
      <c r="G138" s="899"/>
    </row>
    <row r="139" spans="5:7" ht="12.75" customHeight="1">
      <c r="E139" s="899"/>
      <c r="G139" s="899"/>
    </row>
    <row r="140" spans="5:7" ht="12.75" customHeight="1">
      <c r="E140" s="899"/>
      <c r="G140" s="899"/>
    </row>
    <row r="141" spans="5:7" ht="12.75" customHeight="1">
      <c r="E141" s="899"/>
      <c r="G141" s="899"/>
    </row>
    <row r="142" spans="5:7" ht="12.75" customHeight="1">
      <c r="E142" s="899"/>
      <c r="G142" s="899"/>
    </row>
    <row r="143" spans="5:7" ht="12.75" customHeight="1">
      <c r="E143" s="899"/>
      <c r="G143" s="899"/>
    </row>
    <row r="144" spans="5:7" ht="12.75" customHeight="1">
      <c r="E144" s="899"/>
      <c r="G144" s="899"/>
    </row>
    <row r="145" spans="5:7" ht="12.75" customHeight="1">
      <c r="E145" s="899"/>
      <c r="G145" s="899"/>
    </row>
    <row r="146" spans="5:7" ht="12.75" customHeight="1">
      <c r="E146" s="899"/>
      <c r="G146" s="899"/>
    </row>
    <row r="147" spans="5:7" ht="12.75" customHeight="1">
      <c r="E147" s="899"/>
      <c r="G147" s="899"/>
    </row>
    <row r="148" spans="5:7" ht="12.75" customHeight="1">
      <c r="E148" s="899"/>
      <c r="G148" s="899"/>
    </row>
    <row r="149" spans="5:7" ht="12.75" customHeight="1">
      <c r="E149" s="899"/>
      <c r="G149" s="899"/>
    </row>
    <row r="150" spans="5:7" ht="12.75" customHeight="1">
      <c r="E150" s="899"/>
      <c r="G150" s="899"/>
    </row>
    <row r="151" spans="5:7" ht="12.75" customHeight="1">
      <c r="E151" s="899"/>
      <c r="G151" s="899"/>
    </row>
    <row r="152" spans="5:7" ht="12.75" customHeight="1">
      <c r="E152" s="899"/>
      <c r="G152" s="899"/>
    </row>
    <row r="153" spans="5:7" ht="12.75" customHeight="1">
      <c r="E153" s="899"/>
      <c r="G153" s="899"/>
    </row>
    <row r="154" spans="5:7" ht="12.75" customHeight="1">
      <c r="E154" s="899"/>
      <c r="G154" s="899"/>
    </row>
    <row r="155" spans="5:7" ht="12.75" customHeight="1">
      <c r="E155" s="899"/>
      <c r="G155" s="899"/>
    </row>
    <row r="156" spans="5:7" ht="12.75" customHeight="1">
      <c r="E156" s="899"/>
      <c r="G156" s="899"/>
    </row>
    <row r="157" spans="5:7" ht="12.75" customHeight="1">
      <c r="E157" s="899"/>
      <c r="G157" s="899"/>
    </row>
    <row r="158" spans="5:7" ht="12.75" customHeight="1">
      <c r="E158" s="899"/>
      <c r="G158" s="899"/>
    </row>
    <row r="159" spans="5:7" ht="12.75" customHeight="1">
      <c r="E159" s="899"/>
      <c r="G159" s="899"/>
    </row>
    <row r="160" spans="5:7" ht="12.75" customHeight="1">
      <c r="E160" s="899"/>
      <c r="G160" s="899"/>
    </row>
    <row r="161" spans="5:7" ht="12.75" customHeight="1">
      <c r="E161" s="899"/>
      <c r="G161" s="899"/>
    </row>
    <row r="162" spans="5:7" ht="12.75" customHeight="1">
      <c r="E162" s="899"/>
      <c r="G162" s="899"/>
    </row>
    <row r="163" spans="5:7" ht="12.75" customHeight="1">
      <c r="E163" s="899"/>
      <c r="G163" s="899"/>
    </row>
    <row r="164" spans="5:7" ht="12.75" customHeight="1">
      <c r="E164" s="899"/>
      <c r="G164" s="899"/>
    </row>
    <row r="165" spans="5:7" ht="12.75" customHeight="1">
      <c r="E165" s="899"/>
      <c r="G165" s="899"/>
    </row>
    <row r="166" spans="5:7" ht="12.75" customHeight="1">
      <c r="E166" s="899"/>
      <c r="G166" s="899"/>
    </row>
    <row r="167" spans="5:7" ht="12.75" customHeight="1">
      <c r="E167" s="899"/>
      <c r="G167" s="899"/>
    </row>
    <row r="168" spans="5:7" ht="12.75" customHeight="1">
      <c r="E168" s="899"/>
      <c r="G168" s="899"/>
    </row>
    <row r="169" spans="5:7" ht="12.75" customHeight="1">
      <c r="E169" s="899"/>
      <c r="G169" s="899"/>
    </row>
    <row r="170" spans="5:7" ht="12.75" customHeight="1">
      <c r="E170" s="899"/>
      <c r="G170" s="899"/>
    </row>
    <row r="171" spans="5:7" ht="12.75" customHeight="1">
      <c r="E171" s="899"/>
      <c r="G171" s="899"/>
    </row>
    <row r="172" spans="5:7" ht="12.75" customHeight="1">
      <c r="E172" s="899"/>
      <c r="G172" s="899"/>
    </row>
    <row r="173" spans="5:7" ht="12.75" customHeight="1">
      <c r="E173" s="899"/>
      <c r="G173" s="899"/>
    </row>
    <row r="174" spans="5:7" ht="12.75" customHeight="1">
      <c r="E174" s="899"/>
      <c r="G174" s="899"/>
    </row>
    <row r="175" spans="5:7" ht="12.75" customHeight="1">
      <c r="E175" s="899"/>
      <c r="G175" s="899"/>
    </row>
    <row r="176" spans="5:7" ht="12.75" customHeight="1">
      <c r="E176" s="899"/>
      <c r="G176" s="899"/>
    </row>
    <row r="177" spans="5:7" ht="12.75" customHeight="1">
      <c r="E177" s="899"/>
      <c r="G177" s="899"/>
    </row>
    <row r="178" spans="5:7" ht="12.75" customHeight="1">
      <c r="E178" s="899"/>
      <c r="G178" s="899"/>
    </row>
    <row r="179" spans="5:7" ht="12.75" customHeight="1">
      <c r="E179" s="899"/>
      <c r="G179" s="899"/>
    </row>
    <row r="180" spans="5:7" ht="12.75" customHeight="1">
      <c r="E180" s="899"/>
      <c r="G180" s="899"/>
    </row>
    <row r="181" spans="5:7" ht="12.75" customHeight="1">
      <c r="E181" s="899"/>
      <c r="G181" s="899"/>
    </row>
    <row r="182" spans="5:7" ht="12.75" customHeight="1">
      <c r="E182" s="899"/>
      <c r="G182" s="899"/>
    </row>
    <row r="183" spans="5:7" ht="12.75" customHeight="1">
      <c r="E183" s="899"/>
      <c r="G183" s="899"/>
    </row>
    <row r="184" spans="5:7" ht="12.75" customHeight="1">
      <c r="E184" s="899"/>
      <c r="G184" s="899"/>
    </row>
    <row r="185" spans="5:7" ht="12.75" customHeight="1">
      <c r="E185" s="899"/>
      <c r="G185" s="899"/>
    </row>
    <row r="186" spans="5:7" ht="12.75" customHeight="1">
      <c r="E186" s="899"/>
      <c r="G186" s="899"/>
    </row>
    <row r="187" spans="5:7" ht="12.75" customHeight="1">
      <c r="E187" s="899"/>
      <c r="G187" s="899"/>
    </row>
    <row r="188" spans="5:7" ht="12.75" customHeight="1">
      <c r="E188" s="899"/>
      <c r="G188" s="899"/>
    </row>
    <row r="189" spans="5:7" ht="12.75" customHeight="1">
      <c r="E189" s="899"/>
      <c r="G189" s="899"/>
    </row>
    <row r="190" spans="5:7" ht="12.75" customHeight="1">
      <c r="E190" s="899"/>
      <c r="G190" s="899"/>
    </row>
    <row r="191" spans="5:7" ht="12.75" customHeight="1">
      <c r="E191" s="899"/>
      <c r="G191" s="899"/>
    </row>
    <row r="192" spans="5:7" ht="12.75" customHeight="1">
      <c r="E192" s="899"/>
      <c r="G192" s="899"/>
    </row>
    <row r="193" spans="5:7" ht="12.75" customHeight="1">
      <c r="E193" s="899"/>
      <c r="G193" s="899"/>
    </row>
    <row r="194" spans="5:7" ht="12.75" customHeight="1">
      <c r="E194" s="899"/>
      <c r="G194" s="899"/>
    </row>
    <row r="195" spans="5:7" ht="12.75" customHeight="1">
      <c r="E195" s="899"/>
      <c r="G195" s="899"/>
    </row>
    <row r="196" spans="5:7" ht="12.75" customHeight="1">
      <c r="E196" s="899"/>
      <c r="G196" s="899"/>
    </row>
    <row r="197" spans="5:7" ht="12.75" customHeight="1">
      <c r="E197" s="899"/>
      <c r="G197" s="899"/>
    </row>
    <row r="198" spans="5:7" ht="12.75" customHeight="1">
      <c r="E198" s="899"/>
      <c r="G198" s="899"/>
    </row>
    <row r="199" spans="5:7" ht="12.75" customHeight="1">
      <c r="E199" s="899"/>
      <c r="G199" s="899"/>
    </row>
    <row r="200" spans="5:7" ht="12.75" customHeight="1">
      <c r="E200" s="899"/>
      <c r="G200" s="899"/>
    </row>
    <row r="201" spans="5:7" ht="12.75" customHeight="1">
      <c r="E201" s="899"/>
      <c r="G201" s="899"/>
    </row>
    <row r="202" spans="5:7" ht="12.75" customHeight="1">
      <c r="E202" s="899"/>
      <c r="G202" s="899"/>
    </row>
    <row r="203" spans="5:7" ht="12.75" customHeight="1">
      <c r="E203" s="899"/>
      <c r="G203" s="899"/>
    </row>
    <row r="204" spans="5:7" ht="12.75" customHeight="1">
      <c r="E204" s="899"/>
      <c r="G204" s="899"/>
    </row>
    <row r="205" spans="5:7" ht="12.75" customHeight="1">
      <c r="E205" s="899"/>
      <c r="G205" s="899"/>
    </row>
    <row r="206" spans="5:7" ht="12.75" customHeight="1">
      <c r="E206" s="899"/>
      <c r="G206" s="899"/>
    </row>
    <row r="207" spans="5:7" ht="12.75" customHeight="1">
      <c r="E207" s="899"/>
      <c r="G207" s="899"/>
    </row>
    <row r="208" spans="5:7" ht="12.75" customHeight="1">
      <c r="E208" s="899"/>
      <c r="G208" s="899"/>
    </row>
    <row r="209" spans="5:7" ht="12.75" customHeight="1">
      <c r="E209" s="899"/>
      <c r="G209" s="899"/>
    </row>
    <row r="210" spans="5:7" ht="12.75" customHeight="1">
      <c r="E210" s="899"/>
      <c r="G210" s="899"/>
    </row>
    <row r="211" spans="5:7" ht="12.75" customHeight="1">
      <c r="E211" s="899"/>
      <c r="G211" s="899"/>
    </row>
    <row r="212" spans="5:7" ht="12.75" customHeight="1">
      <c r="E212" s="899"/>
      <c r="G212" s="899"/>
    </row>
    <row r="213" spans="5:7" ht="12.75" customHeight="1">
      <c r="E213" s="899"/>
      <c r="G213" s="899"/>
    </row>
    <row r="214" spans="5:7" ht="12.75" customHeight="1">
      <c r="E214" s="899"/>
      <c r="G214" s="899"/>
    </row>
    <row r="215" spans="5:7" ht="12.75" customHeight="1">
      <c r="E215" s="899"/>
      <c r="G215" s="899"/>
    </row>
    <row r="216" spans="5:7" ht="12.75" customHeight="1">
      <c r="E216" s="899"/>
      <c r="G216" s="899"/>
    </row>
    <row r="217" spans="5:7" ht="12.75" customHeight="1">
      <c r="E217" s="899"/>
      <c r="G217" s="899"/>
    </row>
    <row r="218" spans="5:7" ht="12.75" customHeight="1">
      <c r="E218" s="899"/>
      <c r="G218" s="899"/>
    </row>
    <row r="219" spans="5:7" ht="12.75" customHeight="1">
      <c r="E219" s="899"/>
      <c r="G219" s="899"/>
    </row>
    <row r="220" spans="5:7" ht="12.75" customHeight="1">
      <c r="E220" s="899"/>
      <c r="G220" s="899"/>
    </row>
    <row r="221" spans="5:7" ht="12.75" customHeight="1">
      <c r="E221" s="899"/>
      <c r="G221" s="899"/>
    </row>
    <row r="222" spans="5:7" ht="12.75" customHeight="1">
      <c r="E222" s="899"/>
      <c r="G222" s="899"/>
    </row>
    <row r="223" spans="5:7" ht="12.75" customHeight="1">
      <c r="E223" s="899"/>
      <c r="G223" s="899"/>
    </row>
    <row r="224" spans="5:7" ht="12.75" customHeight="1">
      <c r="E224" s="899"/>
      <c r="G224" s="899"/>
    </row>
    <row r="225" spans="5:7" ht="12.75" customHeight="1">
      <c r="E225" s="899"/>
      <c r="G225" s="899"/>
    </row>
    <row r="226" spans="5:7" ht="12.75" customHeight="1">
      <c r="E226" s="899"/>
      <c r="G226" s="899"/>
    </row>
    <row r="227" spans="5:7" ht="12.75" customHeight="1">
      <c r="E227" s="899"/>
      <c r="G227" s="899"/>
    </row>
    <row r="228" spans="5:7" ht="12.75" customHeight="1">
      <c r="E228" s="899"/>
      <c r="G228" s="899"/>
    </row>
    <row r="229" spans="5:7" ht="15.75" customHeight="1"/>
    <row r="230" spans="5:7" ht="15.75" customHeight="1"/>
    <row r="231" spans="5:7" ht="15.75" customHeight="1"/>
    <row r="232" spans="5:7" ht="15.75" customHeight="1"/>
    <row r="233" spans="5:7" ht="15.75" customHeight="1"/>
    <row r="234" spans="5:7" ht="15.75" customHeight="1"/>
    <row r="235" spans="5:7" ht="15.75" customHeight="1"/>
    <row r="236" spans="5:7" ht="15.75" customHeight="1"/>
    <row r="237" spans="5:7" ht="15.75" customHeight="1"/>
    <row r="238" spans="5:7" ht="15.75" customHeight="1"/>
    <row r="239" spans="5:7" ht="15.75" customHeight="1"/>
    <row r="240" spans="5: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K28"/>
  <mergeCells count="2">
    <mergeCell ref="A1:K1"/>
    <mergeCell ref="E3:H3"/>
  </mergeCells>
  <pageMargins left="0.7" right="0.7" top="0.75" bottom="0.75" header="0" footer="0"/>
  <pageSetup orientation="portrait"/>
</worksheet>
</file>

<file path=xl/worksheets/sheet51.xml><?xml version="1.0" encoding="utf-8"?>
<worksheet xmlns="http://schemas.openxmlformats.org/spreadsheetml/2006/main" xmlns:r="http://schemas.openxmlformats.org/officeDocument/2006/relationships">
  <dimension ref="A1:L1000"/>
  <sheetViews>
    <sheetView workbookViewId="0"/>
  </sheetViews>
  <sheetFormatPr defaultColWidth="14.42578125" defaultRowHeight="15" customHeight="1"/>
  <cols>
    <col min="1" max="1" width="10.5703125" customWidth="1"/>
    <col min="2" max="2" width="10.140625" customWidth="1"/>
    <col min="3" max="3" width="40.85546875" customWidth="1"/>
    <col min="4" max="4" width="17.28515625" customWidth="1"/>
    <col min="5" max="5" width="5.85546875" customWidth="1"/>
    <col min="6" max="6" width="8" customWidth="1"/>
    <col min="7" max="7" width="9.85546875" customWidth="1"/>
    <col min="8" max="8" width="8.28515625" customWidth="1"/>
    <col min="9" max="9" width="33.42578125" customWidth="1"/>
    <col min="10" max="10" width="31.28515625" customWidth="1"/>
    <col min="11" max="11" width="16.5703125" customWidth="1"/>
    <col min="12" max="12" width="8.7109375" customWidth="1"/>
    <col min="13" max="26" width="12.5703125" customWidth="1"/>
  </cols>
  <sheetData>
    <row r="1" spans="1:12" ht="12.75" customHeight="1">
      <c r="A1" s="1201" t="s">
        <v>5881</v>
      </c>
      <c r="B1" s="1177"/>
      <c r="C1" s="1177"/>
      <c r="D1" s="1177"/>
      <c r="E1" s="1177"/>
      <c r="F1" s="1177"/>
      <c r="G1" s="1177"/>
      <c r="H1" s="1177"/>
      <c r="I1" s="1177"/>
      <c r="J1" s="1177"/>
      <c r="K1" s="1177"/>
    </row>
    <row r="2" spans="1:12" ht="12.75" customHeight="1">
      <c r="A2" s="97" t="str">
        <f>HYPERLINK("#Index!F26", "Index Pg")</f>
        <v>Index Pg</v>
      </c>
      <c r="B2" s="96"/>
      <c r="C2" s="60" t="str">
        <f>HYPERLINK("#'Budget Summary II'!A3:B5", "Budget Summary II")</f>
        <v>Budget Summary II</v>
      </c>
      <c r="D2" s="333"/>
      <c r="E2" s="333"/>
      <c r="F2" s="333"/>
      <c r="G2" s="333"/>
      <c r="H2" s="333"/>
      <c r="I2" s="333"/>
      <c r="J2" s="333"/>
      <c r="K2" s="766"/>
    </row>
    <row r="3" spans="1:12" ht="12.75" customHeight="1">
      <c r="A3" s="1202" t="s">
        <v>150</v>
      </c>
      <c r="B3" s="1202" t="s">
        <v>151</v>
      </c>
      <c r="C3" s="1202" t="s">
        <v>12</v>
      </c>
      <c r="D3" s="1202" t="s">
        <v>431</v>
      </c>
      <c r="E3" s="1174" t="s">
        <v>5791</v>
      </c>
      <c r="F3" s="1160"/>
      <c r="G3" s="1160"/>
      <c r="H3" s="1158"/>
      <c r="I3" s="1202" t="s">
        <v>433</v>
      </c>
      <c r="J3" s="1202" t="s">
        <v>435</v>
      </c>
      <c r="K3" s="1203" t="s">
        <v>434</v>
      </c>
    </row>
    <row r="4" spans="1:12" ht="12.75" customHeight="1">
      <c r="A4" s="1188"/>
      <c r="B4" s="1188"/>
      <c r="C4" s="1188"/>
      <c r="D4" s="1188"/>
      <c r="E4" s="63" t="s">
        <v>442</v>
      </c>
      <c r="F4" s="106" t="s">
        <v>443</v>
      </c>
      <c r="G4" s="63" t="s">
        <v>444</v>
      </c>
      <c r="H4" s="106" t="s">
        <v>445</v>
      </c>
      <c r="I4" s="1188"/>
      <c r="J4" s="1188"/>
      <c r="K4" s="1188"/>
    </row>
    <row r="5" spans="1:12" ht="12.75" customHeight="1">
      <c r="A5" s="1015"/>
      <c r="B5" s="1015"/>
      <c r="C5" s="1014" t="s">
        <v>5883</v>
      </c>
      <c r="D5" s="1014"/>
      <c r="E5" s="1013"/>
      <c r="F5" s="1018"/>
      <c r="G5" s="1013"/>
      <c r="H5" s="1018">
        <f>H6+H10+H14</f>
        <v>0</v>
      </c>
      <c r="I5" s="1014"/>
      <c r="J5" s="1014"/>
      <c r="K5" s="1018">
        <f>K6+K10+K14</f>
        <v>0</v>
      </c>
    </row>
    <row r="6" spans="1:12" ht="12.75" customHeight="1">
      <c r="A6" s="64">
        <f>'6.Procurement Annex'!A6</f>
        <v>6</v>
      </c>
      <c r="B6" s="64">
        <f>'6.Procurement Annex'!B6</f>
        <v>0</v>
      </c>
      <c r="C6" s="64" t="str">
        <f>'6.Procurement Annex'!C6</f>
        <v>Procurement</v>
      </c>
      <c r="D6" s="64"/>
      <c r="E6" s="64"/>
      <c r="F6" s="64"/>
      <c r="G6" s="64"/>
      <c r="H6" s="65">
        <f t="shared" ref="H6:H8" si="0">H7</f>
        <v>0</v>
      </c>
      <c r="I6" s="64"/>
      <c r="J6" s="64"/>
      <c r="K6" s="65">
        <f t="shared" ref="K6:K8" si="1">K7</f>
        <v>0</v>
      </c>
      <c r="L6" s="64"/>
    </row>
    <row r="7" spans="1:12" ht="12.75" customHeight="1">
      <c r="A7" s="67">
        <f>'6.Procurement Annex'!A141</f>
        <v>6.2</v>
      </c>
      <c r="B7" s="67" t="str">
        <f>'6.Procurement Annex'!B141</f>
        <v>B.16.2</v>
      </c>
      <c r="C7" s="67" t="str">
        <f>'6.Procurement Annex'!C141</f>
        <v xml:space="preserve">Procurement of Drugs and supplies </v>
      </c>
      <c r="D7" s="67"/>
      <c r="E7" s="67"/>
      <c r="F7" s="67"/>
      <c r="G7" s="67"/>
      <c r="H7" s="68">
        <f t="shared" si="0"/>
        <v>0</v>
      </c>
      <c r="I7" s="67"/>
      <c r="J7" s="67"/>
      <c r="K7" s="68">
        <f t="shared" si="1"/>
        <v>0</v>
      </c>
    </row>
    <row r="8" spans="1:12" ht="12.75" customHeight="1">
      <c r="A8" s="78" t="str">
        <f>'6.Procurement Annex'!A259</f>
        <v>6.2.24</v>
      </c>
      <c r="B8" s="78">
        <f>'6.Procurement Annex'!B259</f>
        <v>0</v>
      </c>
      <c r="C8" s="78" t="str">
        <f>'6.Procurement Annex'!C259</f>
        <v>Procurement of Drugs and supplies under new initiatives</v>
      </c>
      <c r="D8" s="78"/>
      <c r="E8" s="78"/>
      <c r="F8" s="78"/>
      <c r="G8" s="78"/>
      <c r="H8" s="79">
        <f t="shared" si="0"/>
        <v>0</v>
      </c>
      <c r="I8" s="78"/>
      <c r="J8" s="78"/>
      <c r="K8" s="79">
        <f t="shared" si="1"/>
        <v>0</v>
      </c>
    </row>
    <row r="9" spans="1:12" ht="12.75" customHeight="1">
      <c r="A9" s="82" t="str">
        <f>'6.Procurement Annex'!A261</f>
        <v>6.2.24.2</v>
      </c>
      <c r="B9" s="82">
        <f>'6.Procurement Annex'!B261</f>
        <v>0</v>
      </c>
      <c r="C9" s="70" t="str">
        <f>'6.Procurement Annex'!C261</f>
        <v xml:space="preserve">Procurement of drugs, diagnostic kits, supplies etc under Programme for Prevention and Control of Leptospirosis </v>
      </c>
      <c r="D9" s="1120">
        <f>'6.Procurement Annex'!K261</f>
        <v>0</v>
      </c>
      <c r="E9" s="1120">
        <f>'6.Procurement Annex'!L261</f>
        <v>0</v>
      </c>
      <c r="F9" s="1120">
        <f>'6.Procurement Annex'!M261</f>
        <v>0</v>
      </c>
      <c r="G9" s="1120">
        <f>'6.Procurement Annex'!N261</f>
        <v>0</v>
      </c>
      <c r="H9" s="81">
        <f>'6.Procurement Annex'!O261</f>
        <v>0</v>
      </c>
      <c r="I9" s="1121">
        <f>'6.Procurement Annex'!P261</f>
        <v>0</v>
      </c>
      <c r="J9" s="80"/>
      <c r="K9" s="33"/>
    </row>
    <row r="10" spans="1:12" ht="12.75" customHeight="1">
      <c r="A10" s="64">
        <f>'9.Training Annex'!A6</f>
        <v>9</v>
      </c>
      <c r="B10" s="64"/>
      <c r="C10" s="64" t="str">
        <f>'9.Training Annex'!C6</f>
        <v>Training</v>
      </c>
      <c r="D10" s="64"/>
      <c r="E10" s="64"/>
      <c r="F10" s="201"/>
      <c r="G10" s="64"/>
      <c r="H10" s="65">
        <f t="shared" ref="H10:H11" si="2">H11</f>
        <v>0</v>
      </c>
      <c r="I10" s="64"/>
      <c r="J10" s="64"/>
      <c r="K10" s="65">
        <f t="shared" ref="K10:K11" si="3">K11</f>
        <v>0</v>
      </c>
    </row>
    <row r="11" spans="1:12" ht="12.75" customHeight="1">
      <c r="A11" s="67">
        <f>'9.Training Annex'!A27</f>
        <v>9.5</v>
      </c>
      <c r="B11" s="67"/>
      <c r="C11" s="67" t="str">
        <f>'9.Training Annex'!C27</f>
        <v>Trainings including medical (DNB/CPS)/paramedical/nursing courses</v>
      </c>
      <c r="D11" s="67"/>
      <c r="E11" s="115"/>
      <c r="F11" s="203"/>
      <c r="G11" s="115"/>
      <c r="H11" s="203">
        <f t="shared" si="2"/>
        <v>0</v>
      </c>
      <c r="I11" s="67"/>
      <c r="J11" s="67"/>
      <c r="K11" s="203">
        <f t="shared" si="3"/>
        <v>0</v>
      </c>
    </row>
    <row r="12" spans="1:12" ht="12.75" customHeight="1">
      <c r="A12" s="78" t="str">
        <f>'9.Training Annex'!A264</f>
        <v>9.5.29</v>
      </c>
      <c r="B12" s="78"/>
      <c r="C12" s="78" t="str">
        <f>'9.Training Annex'!C264</f>
        <v>Any Other Trainings</v>
      </c>
      <c r="D12" s="78"/>
      <c r="E12" s="117"/>
      <c r="F12" s="265"/>
      <c r="G12" s="117"/>
      <c r="H12" s="265">
        <f>SUM(H13)</f>
        <v>0</v>
      </c>
      <c r="I12" s="78"/>
      <c r="J12" s="78"/>
      <c r="K12" s="265">
        <f>SUM(K13)</f>
        <v>0</v>
      </c>
    </row>
    <row r="13" spans="1:12" ht="12.75" customHeight="1">
      <c r="A13" s="304" t="str">
        <f>'9.Training Annex'!A277</f>
        <v>9.5.29.9</v>
      </c>
      <c r="B13" s="304">
        <f>'9.Training Annex'!B277</f>
        <v>0</v>
      </c>
      <c r="C13" s="70" t="str">
        <f>'9.Training Annex'!C277</f>
        <v>Training at State and District level under Programme for Prevention and Control of Leptospirosis</v>
      </c>
      <c r="D13" s="304">
        <f>'9.Training Annex'!K277</f>
        <v>0</v>
      </c>
      <c r="E13" s="304">
        <f>'9.Training Annex'!L277</f>
        <v>0</v>
      </c>
      <c r="F13" s="316">
        <f>'9.Training Annex'!M277</f>
        <v>0</v>
      </c>
      <c r="G13" s="501">
        <f>'9.Training Annex'!N277</f>
        <v>0</v>
      </c>
      <c r="H13" s="316">
        <f>'9.Training Annex'!O277</f>
        <v>0</v>
      </c>
      <c r="I13" s="304">
        <f>'9.Training Annex'!P277</f>
        <v>0</v>
      </c>
      <c r="J13" s="304"/>
      <c r="K13" s="35"/>
    </row>
    <row r="14" spans="1:12" ht="12.75" customHeight="1">
      <c r="A14" s="64">
        <f>'11.IEC-BCC Annex'!A6</f>
        <v>11</v>
      </c>
      <c r="B14" s="64"/>
      <c r="C14" s="64" t="str">
        <f>'11.IEC-BCC Annex'!C6</f>
        <v>IEC/BCC</v>
      </c>
      <c r="D14" s="64"/>
      <c r="E14" s="64"/>
      <c r="F14" s="201"/>
      <c r="G14" s="64"/>
      <c r="H14" s="65">
        <f t="shared" ref="H14:H16" si="4">H15</f>
        <v>0</v>
      </c>
      <c r="I14" s="64"/>
      <c r="J14" s="64"/>
      <c r="K14" s="65">
        <f t="shared" ref="K14:K16" si="5">K15</f>
        <v>0</v>
      </c>
    </row>
    <row r="15" spans="1:12" ht="12.75" customHeight="1">
      <c r="A15" s="202">
        <f>'11.IEC-BCC Annex'!A89</f>
        <v>0</v>
      </c>
      <c r="B15" s="202"/>
      <c r="C15" s="202" t="str">
        <f>'11.IEC-BCC Annex'!C89</f>
        <v>Other IEC/BCC activities</v>
      </c>
      <c r="D15" s="67"/>
      <c r="E15" s="115"/>
      <c r="F15" s="203"/>
      <c r="G15" s="115"/>
      <c r="H15" s="203">
        <f t="shared" si="4"/>
        <v>0</v>
      </c>
      <c r="I15" s="67"/>
      <c r="J15" s="67"/>
      <c r="K15" s="203">
        <f t="shared" si="5"/>
        <v>0</v>
      </c>
    </row>
    <row r="16" spans="1:12" ht="12.75" customHeight="1">
      <c r="A16" s="78" t="str">
        <f>'11.IEC-BCC Annex'!A97</f>
        <v>11.24.4</v>
      </c>
      <c r="B16" s="78"/>
      <c r="C16" s="78" t="str">
        <f>'11.IEC-BCC Annex'!C97</f>
        <v>Any other IEC/BCC activities</v>
      </c>
      <c r="D16" s="78"/>
      <c r="E16" s="78"/>
      <c r="F16" s="78"/>
      <c r="G16" s="78"/>
      <c r="H16" s="79">
        <f t="shared" si="4"/>
        <v>0</v>
      </c>
      <c r="I16" s="78"/>
      <c r="J16" s="78"/>
      <c r="K16" s="79">
        <f t="shared" si="5"/>
        <v>0</v>
      </c>
    </row>
    <row r="17" spans="1:11" ht="36.75" customHeight="1">
      <c r="A17" s="70" t="str">
        <f>'11.IEC-BCC Annex'!A103</f>
        <v>11.24.4.6</v>
      </c>
      <c r="B17" s="70">
        <f>'11.IEC-BCC Annex'!B103</f>
        <v>0</v>
      </c>
      <c r="C17" s="70" t="str">
        <f>'11.IEC-BCC Annex'!C103</f>
        <v>IEC under Programme for Prevention and Control of Leptospirosis</v>
      </c>
      <c r="D17" s="689">
        <f>'11.IEC-BCC Annex'!K103</f>
        <v>0</v>
      </c>
      <c r="E17" s="689">
        <f>'11.IEC-BCC Annex'!L103</f>
        <v>0</v>
      </c>
      <c r="F17" s="316">
        <f>'11.IEC-BCC Annex'!M103</f>
        <v>0</v>
      </c>
      <c r="G17" s="689">
        <f>'11.IEC-BCC Annex'!N103</f>
        <v>0</v>
      </c>
      <c r="H17" s="316">
        <f>'11.IEC-BCC Annex'!O103</f>
        <v>0</v>
      </c>
      <c r="I17" s="689">
        <f>'11.IEC-BCC Annex'!P103</f>
        <v>0</v>
      </c>
      <c r="J17" s="304"/>
      <c r="K17" s="35"/>
    </row>
    <row r="18" spans="1:11" ht="12.75" customHeight="1"/>
    <row r="19" spans="1:11" ht="12.75" customHeight="1"/>
    <row r="20" spans="1:11" ht="12.75" customHeight="1"/>
    <row r="21" spans="1:11" ht="12.75" customHeight="1"/>
    <row r="22" spans="1:11" ht="12.75" customHeight="1"/>
    <row r="23" spans="1:11" ht="12.75" customHeight="1"/>
    <row r="24" spans="1:11" ht="12.75" customHeight="1"/>
    <row r="25" spans="1:11" ht="12.75" customHeight="1"/>
    <row r="26" spans="1:11" ht="12.75" customHeight="1"/>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J3:J4"/>
    <mergeCell ref="K3:K4"/>
    <mergeCell ref="A1:K1"/>
    <mergeCell ref="A3:A4"/>
    <mergeCell ref="B3:B4"/>
    <mergeCell ref="C3:C4"/>
    <mergeCell ref="D3:D4"/>
    <mergeCell ref="E3:H3"/>
    <mergeCell ref="I3:I4"/>
  </mergeCells>
  <pageMargins left="0.7" right="0.7" top="0.75" bottom="0.75" header="0" footer="0"/>
  <pageSetup orientation="landscape"/>
</worksheet>
</file>

<file path=xl/worksheets/sheet52.xml><?xml version="1.0" encoding="utf-8"?>
<worksheet xmlns="http://schemas.openxmlformats.org/spreadsheetml/2006/main" xmlns:r="http://schemas.openxmlformats.org/officeDocument/2006/relationships">
  <dimension ref="A1:AA100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4.42578125" defaultRowHeight="15" customHeight="1"/>
  <cols>
    <col min="1" max="1" width="9.42578125" customWidth="1"/>
    <col min="2" max="2" width="11.42578125" customWidth="1"/>
    <col min="3" max="4" width="39.42578125" customWidth="1"/>
    <col min="5" max="5" width="17.7109375" customWidth="1"/>
    <col min="6" max="6" width="15.28515625" customWidth="1"/>
    <col min="7" max="7" width="15" customWidth="1"/>
    <col min="8" max="8" width="17.42578125" customWidth="1"/>
    <col min="9" max="9" width="19.85546875" customWidth="1"/>
    <col min="10" max="10" width="17.28515625" customWidth="1"/>
    <col min="11" max="11" width="14.28515625" customWidth="1"/>
    <col min="12" max="12" width="17" customWidth="1"/>
    <col min="13" max="13" width="12.85546875" customWidth="1"/>
    <col min="14" max="14" width="15.5703125" customWidth="1"/>
    <col min="15" max="15" width="27.7109375" customWidth="1"/>
    <col min="16" max="16" width="33.85546875" customWidth="1"/>
    <col min="17" max="17" width="16.42578125" customWidth="1"/>
    <col min="18" max="27" width="8.7109375" customWidth="1"/>
  </cols>
  <sheetData>
    <row r="1" spans="1:27" ht="12.75" customHeight="1">
      <c r="A1" s="1204" t="s">
        <v>5882</v>
      </c>
      <c r="B1" s="1160"/>
      <c r="C1" s="1160"/>
      <c r="D1" s="1160"/>
      <c r="E1" s="1160"/>
      <c r="F1" s="1160"/>
      <c r="G1" s="1160"/>
      <c r="H1" s="1160"/>
      <c r="I1" s="1160"/>
      <c r="J1" s="1160"/>
      <c r="K1" s="1160"/>
      <c r="L1" s="1160"/>
      <c r="M1" s="1160"/>
      <c r="N1" s="1160"/>
      <c r="O1" s="1160"/>
      <c r="P1" s="1160"/>
      <c r="Q1" s="1158"/>
      <c r="R1" s="73"/>
      <c r="S1" s="73"/>
      <c r="T1" s="73"/>
      <c r="U1" s="73"/>
      <c r="V1" s="73"/>
      <c r="W1" s="73"/>
      <c r="X1" s="73"/>
      <c r="Y1" s="73"/>
      <c r="Z1" s="73"/>
      <c r="AA1" s="73"/>
    </row>
    <row r="2" spans="1:27" ht="12.75" customHeight="1">
      <c r="A2" s="1118" t="str">
        <f>HYPERLINK("#Index!D2", "Index Pg")</f>
        <v>Index Pg</v>
      </c>
      <c r="B2" s="4"/>
      <c r="C2" s="60" t="str">
        <f>HYPERLINK("#'Budget Summary II'!A3:B5", "Budget Summary II")</f>
        <v>Budget Summary II</v>
      </c>
      <c r="D2" s="1119"/>
      <c r="E2" s="1100"/>
      <c r="F2" s="1100"/>
      <c r="G2" s="1100"/>
      <c r="H2" s="1100"/>
      <c r="I2" s="1100"/>
      <c r="J2" s="1100"/>
      <c r="K2" s="4"/>
      <c r="L2" s="4"/>
      <c r="M2" s="4"/>
      <c r="N2" s="4"/>
      <c r="O2" s="4"/>
      <c r="P2" s="4"/>
      <c r="Q2" s="4"/>
      <c r="R2" s="73"/>
      <c r="S2" s="73"/>
      <c r="T2" s="73"/>
      <c r="U2" s="73"/>
      <c r="V2" s="73"/>
      <c r="W2" s="73"/>
      <c r="X2" s="73"/>
      <c r="Y2" s="73"/>
      <c r="Z2" s="73"/>
      <c r="AA2" s="73"/>
    </row>
    <row r="3" spans="1:27" ht="12.75" customHeight="1">
      <c r="A3" s="63" t="s">
        <v>150</v>
      </c>
      <c r="B3" s="63" t="s">
        <v>151</v>
      </c>
      <c r="C3" s="63" t="s">
        <v>12</v>
      </c>
      <c r="D3" s="63"/>
      <c r="E3" s="1173" t="s">
        <v>428</v>
      </c>
      <c r="F3" s="1160"/>
      <c r="G3" s="1160"/>
      <c r="H3" s="1160"/>
      <c r="I3" s="1158"/>
      <c r="J3" s="63" t="s">
        <v>431</v>
      </c>
      <c r="K3" s="1174" t="s">
        <v>5791</v>
      </c>
      <c r="L3" s="1160"/>
      <c r="M3" s="1160"/>
      <c r="N3" s="1158"/>
      <c r="O3" s="63" t="s">
        <v>433</v>
      </c>
      <c r="P3" s="63" t="s">
        <v>435</v>
      </c>
      <c r="Q3" s="106" t="s">
        <v>434</v>
      </c>
      <c r="R3" s="73"/>
      <c r="S3" s="73"/>
      <c r="T3" s="73"/>
      <c r="U3" s="73"/>
      <c r="V3" s="73"/>
      <c r="W3" s="73"/>
      <c r="X3" s="73"/>
      <c r="Y3" s="73"/>
      <c r="Z3" s="73"/>
      <c r="AA3" s="73"/>
    </row>
    <row r="4" spans="1:27" ht="12.75" customHeight="1">
      <c r="A4" s="63"/>
      <c r="B4" s="63"/>
      <c r="C4" s="63"/>
      <c r="D4" s="63"/>
      <c r="E4" s="93" t="s">
        <v>439</v>
      </c>
      <c r="F4" s="93" t="s">
        <v>394</v>
      </c>
      <c r="G4" s="93" t="s">
        <v>395</v>
      </c>
      <c r="H4" s="93" t="s">
        <v>440</v>
      </c>
      <c r="I4" s="93" t="s">
        <v>441</v>
      </c>
      <c r="J4" s="63"/>
      <c r="K4" s="63" t="s">
        <v>442</v>
      </c>
      <c r="L4" s="106" t="s">
        <v>443</v>
      </c>
      <c r="M4" s="63" t="s">
        <v>444</v>
      </c>
      <c r="N4" s="106" t="s">
        <v>445</v>
      </c>
      <c r="O4" s="63"/>
      <c r="P4" s="63"/>
      <c r="Q4" s="106"/>
      <c r="R4" s="73"/>
      <c r="S4" s="73"/>
      <c r="T4" s="73"/>
      <c r="U4" s="73"/>
      <c r="V4" s="73"/>
      <c r="W4" s="73"/>
      <c r="X4" s="73"/>
      <c r="Y4" s="73"/>
      <c r="Z4" s="73"/>
      <c r="AA4" s="73"/>
    </row>
    <row r="5" spans="1:27" ht="12.75" customHeight="1">
      <c r="A5" s="1015"/>
      <c r="B5" s="1015"/>
      <c r="C5" s="1014" t="s">
        <v>5884</v>
      </c>
      <c r="D5" s="1014"/>
      <c r="E5" s="1017"/>
      <c r="F5" s="1017"/>
      <c r="G5" s="1017">
        <f t="shared" ref="G5:I5" si="0">G6+G12+G105+G227+G230+G237+G240+G251+G279</f>
        <v>65882000</v>
      </c>
      <c r="H5" s="1017">
        <f t="shared" si="0"/>
        <v>4981023</v>
      </c>
      <c r="I5" s="1017">
        <f t="shared" si="0"/>
        <v>6480000</v>
      </c>
      <c r="J5" s="1015"/>
      <c r="K5" s="1015"/>
      <c r="L5" s="1016"/>
      <c r="M5" s="1015"/>
      <c r="N5" s="1017">
        <f>N6+N12+N105+N227+N230+N237+N240+N251+N279</f>
        <v>920.14646000000005</v>
      </c>
      <c r="O5" s="1015"/>
      <c r="P5" s="1015"/>
      <c r="Q5" s="1017" t="e">
        <f>Q6+Q12+Q105+Q227+Q230+Q237+Q240+Q251+Q279</f>
        <v>#VALUE!</v>
      </c>
      <c r="R5" s="73"/>
      <c r="S5" s="73"/>
      <c r="T5" s="73"/>
      <c r="U5" s="73"/>
      <c r="V5" s="73"/>
      <c r="W5" s="73"/>
      <c r="X5" s="73"/>
      <c r="Y5" s="73"/>
      <c r="Z5" s="73"/>
      <c r="AA5" s="73"/>
    </row>
    <row r="6" spans="1:27" ht="12.75" customHeight="1">
      <c r="A6" s="64">
        <f>'2.SD Community Based Annex'!A6</f>
        <v>2</v>
      </c>
      <c r="B6" s="64">
        <f>'2.SD Community Based Annex'!B6</f>
        <v>0</v>
      </c>
      <c r="C6" s="64" t="str">
        <f>'2.SD Community Based Annex'!C6</f>
        <v>Service Delivery - Community Based</v>
      </c>
      <c r="D6" s="64"/>
      <c r="E6" s="65"/>
      <c r="F6" s="65"/>
      <c r="G6" s="65">
        <f t="shared" ref="G6:I6" si="1">G7</f>
        <v>0</v>
      </c>
      <c r="H6" s="65">
        <f t="shared" si="1"/>
        <v>0</v>
      </c>
      <c r="I6" s="65">
        <f t="shared" si="1"/>
        <v>0</v>
      </c>
      <c r="J6" s="65"/>
      <c r="K6" s="65"/>
      <c r="L6" s="65"/>
      <c r="M6" s="65"/>
      <c r="N6" s="65">
        <f>N7</f>
        <v>0</v>
      </c>
      <c r="O6" s="65"/>
      <c r="P6" s="65"/>
      <c r="Q6" s="65">
        <f>Q7</f>
        <v>0</v>
      </c>
      <c r="R6" s="73"/>
      <c r="S6" s="73"/>
      <c r="T6" s="73"/>
      <c r="U6" s="73"/>
      <c r="V6" s="73"/>
      <c r="W6" s="73"/>
      <c r="X6" s="73"/>
      <c r="Y6" s="73"/>
      <c r="Z6" s="73"/>
      <c r="AA6" s="73"/>
    </row>
    <row r="7" spans="1:27" ht="12.75" customHeight="1">
      <c r="A7" s="67">
        <f>'2.SD Community Based Annex'!A7</f>
        <v>2.1</v>
      </c>
      <c r="B7" s="67">
        <f>'2.SD Community Based Annex'!B7</f>
        <v>0</v>
      </c>
      <c r="C7" s="67" t="str">
        <f>'2.SD Community Based Annex'!C7</f>
        <v>Mobile Units</v>
      </c>
      <c r="D7" s="67"/>
      <c r="E7" s="68"/>
      <c r="F7" s="68"/>
      <c r="G7" s="68">
        <f t="shared" ref="G7:I7" si="2">G8+G10</f>
        <v>0</v>
      </c>
      <c r="H7" s="68">
        <f t="shared" si="2"/>
        <v>0</v>
      </c>
      <c r="I7" s="68">
        <f t="shared" si="2"/>
        <v>0</v>
      </c>
      <c r="J7" s="68"/>
      <c r="K7" s="68"/>
      <c r="L7" s="68"/>
      <c r="M7" s="68"/>
      <c r="N7" s="68">
        <f>N8+N10</f>
        <v>0</v>
      </c>
      <c r="O7" s="68"/>
      <c r="P7" s="68"/>
      <c r="Q7" s="68">
        <f>Q8+Q10</f>
        <v>0</v>
      </c>
      <c r="R7" s="89"/>
      <c r="S7" s="89"/>
      <c r="T7" s="89"/>
      <c r="U7" s="89"/>
      <c r="V7" s="89"/>
      <c r="W7" s="89"/>
      <c r="X7" s="89"/>
      <c r="Y7" s="89"/>
      <c r="Z7" s="89"/>
      <c r="AA7" s="89"/>
    </row>
    <row r="8" spans="1:27" ht="12.75" customHeight="1">
      <c r="A8" s="78" t="str">
        <f>'2.SD Community Based Annex'!A8</f>
        <v>2.1.1</v>
      </c>
      <c r="B8" s="78" t="str">
        <f>'2.SD Community Based Annex'!B8</f>
        <v>B11</v>
      </c>
      <c r="C8" s="78" t="str">
        <f>'2.SD Community Based Annex'!C8</f>
        <v>National Mobile Medical Units (MMU)</v>
      </c>
      <c r="D8" s="78"/>
      <c r="E8" s="79"/>
      <c r="F8" s="79"/>
      <c r="G8" s="79">
        <f t="shared" ref="G8:I8" si="3">G9</f>
        <v>0</v>
      </c>
      <c r="H8" s="79">
        <f t="shared" si="3"/>
        <v>0</v>
      </c>
      <c r="I8" s="79">
        <f t="shared" si="3"/>
        <v>0</v>
      </c>
      <c r="J8" s="79"/>
      <c r="K8" s="79"/>
      <c r="L8" s="79"/>
      <c r="M8" s="79"/>
      <c r="N8" s="79">
        <f>N9</f>
        <v>0</v>
      </c>
      <c r="O8" s="79"/>
      <c r="P8" s="79"/>
      <c r="Q8" s="79">
        <f>Q9</f>
        <v>0</v>
      </c>
      <c r="R8" s="89"/>
      <c r="S8" s="89"/>
      <c r="T8" s="89"/>
      <c r="U8" s="89"/>
      <c r="V8" s="89"/>
      <c r="W8" s="89"/>
      <c r="X8" s="89"/>
      <c r="Y8" s="89"/>
      <c r="Z8" s="89"/>
      <c r="AA8" s="89"/>
    </row>
    <row r="9" spans="1:27" ht="12.75" customHeight="1">
      <c r="A9" s="70" t="str">
        <f>'2.SD Community Based Annex'!A9</f>
        <v>2.1.1.1</v>
      </c>
      <c r="B9" s="70" t="str">
        <f>'2.SD Community Based Annex'!B9</f>
        <v>B11.1.1</v>
      </c>
      <c r="C9" s="70" t="str">
        <f>'2.SD Community Based Annex'!C9</f>
        <v>Capex</v>
      </c>
      <c r="D9" s="70"/>
      <c r="E9" s="71">
        <f>'2.SD Community Based Annex'!F9</f>
        <v>0</v>
      </c>
      <c r="F9" s="71">
        <f>'2.SD Community Based Annex'!G9</f>
        <v>0</v>
      </c>
      <c r="G9" s="71">
        <f>'2.SD Community Based Annex'!H9</f>
        <v>0</v>
      </c>
      <c r="H9" s="71">
        <f>'2.SD Community Based Annex'!I9</f>
        <v>0</v>
      </c>
      <c r="I9" s="71">
        <f>'2.SD Community Based Annex'!J9</f>
        <v>0</v>
      </c>
      <c r="J9" s="71">
        <f>'2.SD Community Based Annex'!K9</f>
        <v>0</v>
      </c>
      <c r="K9" s="71">
        <f>'2.SD Community Based Annex'!L9</f>
        <v>0</v>
      </c>
      <c r="L9" s="71">
        <f>'2.SD Community Based Annex'!M9</f>
        <v>0</v>
      </c>
      <c r="M9" s="71">
        <f>'2.SD Community Based Annex'!N9</f>
        <v>0</v>
      </c>
      <c r="N9" s="71">
        <f>'2.SD Community Based Annex'!O9</f>
        <v>0</v>
      </c>
      <c r="O9" s="71">
        <f>'2.SD Community Based Annex'!P9</f>
        <v>0</v>
      </c>
      <c r="P9" s="71">
        <f>'2.SD Community Based Annex'!Q9</f>
        <v>0</v>
      </c>
      <c r="Q9" s="71">
        <f>'2.SD Community Based Annex'!R9</f>
        <v>0</v>
      </c>
      <c r="R9" s="73"/>
      <c r="S9" s="73"/>
      <c r="T9" s="73"/>
      <c r="U9" s="73"/>
      <c r="V9" s="73"/>
      <c r="W9" s="73"/>
      <c r="X9" s="73"/>
      <c r="Y9" s="73"/>
      <c r="Z9" s="73"/>
      <c r="AA9" s="73"/>
    </row>
    <row r="10" spans="1:27" ht="12.75" customHeight="1">
      <c r="A10" s="117" t="str">
        <f>'2.SD Community Based Annex'!A11</f>
        <v>2.1.2</v>
      </c>
      <c r="B10" s="117" t="str">
        <f>'2.SD Community Based Annex'!B11</f>
        <v>B11.2</v>
      </c>
      <c r="C10" s="117" t="str">
        <f>'2.SD Community Based Annex'!C11</f>
        <v>National Mobile Medical Vans (smaller vehicles) and specialised Mobile Medical Units</v>
      </c>
      <c r="D10" s="117"/>
      <c r="E10" s="79"/>
      <c r="F10" s="79"/>
      <c r="G10" s="79">
        <f t="shared" ref="G10:I10" si="4">G11</f>
        <v>0</v>
      </c>
      <c r="H10" s="79">
        <f t="shared" si="4"/>
        <v>0</v>
      </c>
      <c r="I10" s="79">
        <f t="shared" si="4"/>
        <v>0</v>
      </c>
      <c r="J10" s="79"/>
      <c r="K10" s="79"/>
      <c r="L10" s="79"/>
      <c r="M10" s="79"/>
      <c r="N10" s="79">
        <f>N11</f>
        <v>0</v>
      </c>
      <c r="O10" s="79"/>
      <c r="P10" s="79"/>
      <c r="Q10" s="79">
        <f>Q11</f>
        <v>0</v>
      </c>
      <c r="R10" s="89"/>
      <c r="S10" s="89"/>
      <c r="T10" s="89"/>
      <c r="U10" s="89"/>
      <c r="V10" s="89"/>
      <c r="W10" s="89"/>
      <c r="X10" s="89"/>
      <c r="Y10" s="89"/>
      <c r="Z10" s="89"/>
      <c r="AA10" s="89"/>
    </row>
    <row r="11" spans="1:27" ht="12.75" customHeight="1">
      <c r="A11" s="4" t="str">
        <f>'2.SD Community Based Annex'!A12</f>
        <v>2.1.2.1</v>
      </c>
      <c r="B11" s="4" t="str">
        <f>'2.SD Community Based Annex'!B12</f>
        <v>B11.2.1</v>
      </c>
      <c r="C11" s="4" t="str">
        <f>'2.SD Community Based Annex'!C12</f>
        <v>Capex</v>
      </c>
      <c r="D11" s="4"/>
      <c r="E11" s="71">
        <f>'2.SD Community Based Annex'!F12</f>
        <v>0</v>
      </c>
      <c r="F11" s="71">
        <f>'2.SD Community Based Annex'!G12</f>
        <v>0</v>
      </c>
      <c r="G11" s="71">
        <f>'2.SD Community Based Annex'!H12</f>
        <v>0</v>
      </c>
      <c r="H11" s="71">
        <f>'2.SD Community Based Annex'!I12</f>
        <v>0</v>
      </c>
      <c r="I11" s="71">
        <f>'2.SD Community Based Annex'!J12</f>
        <v>0</v>
      </c>
      <c r="J11" s="71">
        <f>'2.SD Community Based Annex'!K12</f>
        <v>0</v>
      </c>
      <c r="K11" s="71">
        <f>'2.SD Community Based Annex'!L12</f>
        <v>0</v>
      </c>
      <c r="L11" s="71">
        <f>'2.SD Community Based Annex'!M12</f>
        <v>0</v>
      </c>
      <c r="M11" s="71">
        <f>'2.SD Community Based Annex'!N12</f>
        <v>0</v>
      </c>
      <c r="N11" s="71">
        <f>'2.SD Community Based Annex'!O12</f>
        <v>0</v>
      </c>
      <c r="O11" s="71">
        <f>'2.SD Community Based Annex'!P12</f>
        <v>0</v>
      </c>
      <c r="P11" s="71">
        <f>'2.SD Community Based Annex'!Q12</f>
        <v>0</v>
      </c>
      <c r="Q11" s="71">
        <f>'2.SD Community Based Annex'!R12</f>
        <v>0</v>
      </c>
      <c r="R11" s="73"/>
      <c r="S11" s="73"/>
      <c r="T11" s="73"/>
      <c r="U11" s="73"/>
      <c r="V11" s="73"/>
      <c r="W11" s="73"/>
      <c r="X11" s="73"/>
      <c r="Y11" s="73"/>
      <c r="Z11" s="73"/>
      <c r="AA11" s="73"/>
    </row>
    <row r="12" spans="1:27" ht="12.75" customHeight="1">
      <c r="A12" s="64">
        <f>'5.Infrastructure Annex'!A6</f>
        <v>5</v>
      </c>
      <c r="B12" s="64">
        <f>'5.Infrastructure Annex'!B6</f>
        <v>0</v>
      </c>
      <c r="C12" s="64" t="str">
        <f>'5.Infrastructure Annex'!C6</f>
        <v>Infrastructure</v>
      </c>
      <c r="D12" s="64"/>
      <c r="E12" s="65"/>
      <c r="F12" s="65"/>
      <c r="G12" s="65">
        <f t="shared" ref="G12:I12" si="5">G13+G59+G86</f>
        <v>60428000</v>
      </c>
      <c r="H12" s="65">
        <f t="shared" si="5"/>
        <v>2831450</v>
      </c>
      <c r="I12" s="65">
        <f t="shared" si="5"/>
        <v>6470000</v>
      </c>
      <c r="J12" s="65"/>
      <c r="K12" s="65"/>
      <c r="L12" s="65"/>
      <c r="M12" s="65"/>
      <c r="N12" s="65">
        <f>N13+N59+N86</f>
        <v>191.88800000000001</v>
      </c>
      <c r="O12" s="65"/>
      <c r="P12" s="65"/>
      <c r="Q12" s="65">
        <f>Q13+Q59+Q86</f>
        <v>0</v>
      </c>
      <c r="R12" s="73"/>
      <c r="S12" s="73"/>
      <c r="T12" s="73"/>
      <c r="U12" s="73"/>
      <c r="V12" s="73"/>
      <c r="W12" s="73"/>
      <c r="X12" s="73"/>
      <c r="Y12" s="73"/>
      <c r="Z12" s="73"/>
      <c r="AA12" s="73"/>
    </row>
    <row r="13" spans="1:27" ht="12.75" customHeight="1">
      <c r="A13" s="67">
        <f>'5.Infrastructure Annex'!A7</f>
        <v>5.0999999999999996</v>
      </c>
      <c r="B13" s="67">
        <f>'5.Infrastructure Annex'!B7</f>
        <v>0</v>
      </c>
      <c r="C13" s="67" t="str">
        <f>'5.Infrastructure Annex'!C7</f>
        <v>Upgradation of existing facilities as per IPHS norms including staff quarters</v>
      </c>
      <c r="D13" s="67"/>
      <c r="E13" s="68"/>
      <c r="F13" s="68"/>
      <c r="G13" s="68">
        <f t="shared" ref="G13:I13" si="6">G14+G58</f>
        <v>5092000</v>
      </c>
      <c r="H13" s="68">
        <f t="shared" si="6"/>
        <v>1171164</v>
      </c>
      <c r="I13" s="68">
        <f t="shared" si="6"/>
        <v>5000000</v>
      </c>
      <c r="J13" s="68"/>
      <c r="K13" s="68"/>
      <c r="L13" s="68"/>
      <c r="M13" s="68"/>
      <c r="N13" s="68">
        <f>N14+N58</f>
        <v>135.88800000000001</v>
      </c>
      <c r="O13" s="68"/>
      <c r="P13" s="68"/>
      <c r="Q13" s="68">
        <f>Q14+Q58</f>
        <v>0</v>
      </c>
      <c r="R13" s="73"/>
      <c r="S13" s="73"/>
      <c r="T13" s="73"/>
      <c r="U13" s="73"/>
      <c r="V13" s="73"/>
      <c r="W13" s="73"/>
      <c r="X13" s="73"/>
      <c r="Y13" s="73"/>
      <c r="Z13" s="73"/>
      <c r="AA13" s="73"/>
    </row>
    <row r="14" spans="1:27" ht="12.75" customHeight="1">
      <c r="A14" s="78" t="str">
        <f>'5.Infrastructure Annex'!A8</f>
        <v>5.1.1</v>
      </c>
      <c r="B14" s="78" t="str">
        <f>'5.Infrastructure Annex'!B8</f>
        <v>B.4.1</v>
      </c>
      <c r="C14" s="78" t="str">
        <f>'5.Infrastructure Annex'!C8</f>
        <v xml:space="preserve">Upgradation of CHCs, PHCs, Dist. Hospitals and other Institutions </v>
      </c>
      <c r="D14" s="78"/>
      <c r="E14" s="79"/>
      <c r="F14" s="79"/>
      <c r="G14" s="79">
        <f t="shared" ref="G14:I14" si="7">G15+G26+G40+G50</f>
        <v>4612000</v>
      </c>
      <c r="H14" s="79">
        <f t="shared" si="7"/>
        <v>1106518</v>
      </c>
      <c r="I14" s="79">
        <f t="shared" si="7"/>
        <v>5000000</v>
      </c>
      <c r="J14" s="79"/>
      <c r="K14" s="79"/>
      <c r="L14" s="79"/>
      <c r="M14" s="79"/>
      <c r="N14" s="79">
        <f>N15+N26+N40+N50</f>
        <v>131.08799999999999</v>
      </c>
      <c r="O14" s="79"/>
      <c r="P14" s="79"/>
      <c r="Q14" s="79">
        <f>Q15+Q26+Q40+Q50</f>
        <v>0</v>
      </c>
      <c r="R14" s="73"/>
      <c r="S14" s="73"/>
      <c r="T14" s="73"/>
      <c r="U14" s="73"/>
      <c r="V14" s="73"/>
      <c r="W14" s="73"/>
      <c r="X14" s="73"/>
      <c r="Y14" s="73"/>
      <c r="Z14" s="73"/>
      <c r="AA14" s="73"/>
    </row>
    <row r="15" spans="1:27" ht="12.75" customHeight="1">
      <c r="A15" s="70" t="str">
        <f>'5.Infrastructure Annex'!A9</f>
        <v>5.1.1.1</v>
      </c>
      <c r="B15" s="70" t="str">
        <f>'5.Infrastructure Annex'!B9</f>
        <v>B4.1.1/ B4.1.2/ B4.1.3/ B4.1.4/ B4.1.5/ B4.1.6/ B5.6/ A.9.10/B.5.10</v>
      </c>
      <c r="C15" s="70" t="str">
        <f>'5.Infrastructure Annex'!C9</f>
        <v>Additional Building/ Major Upgradation of existing Structure</v>
      </c>
      <c r="D15" s="70"/>
      <c r="E15" s="71"/>
      <c r="F15" s="71"/>
      <c r="G15" s="71">
        <f t="shared" ref="G15:I15" si="8">SUM(G16:G25)</f>
        <v>1600000</v>
      </c>
      <c r="H15" s="71">
        <f t="shared" si="8"/>
        <v>2325</v>
      </c>
      <c r="I15" s="71">
        <f t="shared" si="8"/>
        <v>5000000</v>
      </c>
      <c r="J15" s="71"/>
      <c r="K15" s="71"/>
      <c r="L15" s="71"/>
      <c r="M15" s="71"/>
      <c r="N15" s="71">
        <f>SUM(N16:N25)</f>
        <v>0</v>
      </c>
      <c r="O15" s="71"/>
      <c r="P15" s="71"/>
      <c r="Q15" s="71">
        <f>SUM(Q16:Q25)</f>
        <v>0</v>
      </c>
      <c r="R15" s="73"/>
      <c r="S15" s="73"/>
      <c r="T15" s="73"/>
      <c r="U15" s="73"/>
      <c r="V15" s="73"/>
      <c r="W15" s="73"/>
      <c r="X15" s="73"/>
      <c r="Y15" s="73"/>
      <c r="Z15" s="73"/>
      <c r="AA15" s="73"/>
    </row>
    <row r="16" spans="1:27" ht="12.75" customHeight="1">
      <c r="A16" s="70" t="str">
        <f>'5.Infrastructure Annex'!A10</f>
        <v>5.1.1.1.1</v>
      </c>
      <c r="B16" s="70" t="str">
        <f>'5.Infrastructure Annex'!B10</f>
        <v>B4.1.1.1</v>
      </c>
      <c r="C16" s="70" t="str">
        <f>'5.Infrastructure Annex'!C10</f>
        <v>District Hospitals (As per the DH Strengthening Guidelines)</v>
      </c>
      <c r="D16" s="70"/>
      <c r="E16" s="71">
        <f>'5.Infrastructure Annex'!F10</f>
        <v>0</v>
      </c>
      <c r="F16" s="71">
        <f>'5.Infrastructure Annex'!G10</f>
        <v>0</v>
      </c>
      <c r="G16" s="71">
        <f>'5.Infrastructure Annex'!H10</f>
        <v>0</v>
      </c>
      <c r="H16" s="71">
        <f>'5.Infrastructure Annex'!I10</f>
        <v>0</v>
      </c>
      <c r="I16" s="71">
        <f>'5.Infrastructure Annex'!J10</f>
        <v>5000000</v>
      </c>
      <c r="J16" s="71">
        <f>'5.Infrastructure Annex'!K10</f>
        <v>0</v>
      </c>
      <c r="K16" s="71">
        <f>'5.Infrastructure Annex'!L10</f>
        <v>0</v>
      </c>
      <c r="L16" s="71">
        <f>'5.Infrastructure Annex'!M10</f>
        <v>0</v>
      </c>
      <c r="M16" s="71">
        <f>'5.Infrastructure Annex'!N10</f>
        <v>0</v>
      </c>
      <c r="N16" s="71">
        <f>'5.Infrastructure Annex'!O10</f>
        <v>0</v>
      </c>
      <c r="O16" s="71" t="e">
        <f>#REF!</f>
        <v>#REF!</v>
      </c>
      <c r="P16" s="71">
        <f>'5.Infrastructure Annex'!Q10</f>
        <v>0</v>
      </c>
      <c r="Q16" s="71">
        <f>'5.Infrastructure Annex'!R10</f>
        <v>0</v>
      </c>
      <c r="R16" s="73"/>
      <c r="S16" s="73"/>
      <c r="T16" s="73"/>
      <c r="U16" s="73"/>
      <c r="V16" s="73"/>
      <c r="W16" s="73"/>
      <c r="X16" s="73"/>
      <c r="Y16" s="73"/>
      <c r="Z16" s="73"/>
      <c r="AA16" s="73"/>
    </row>
    <row r="17" spans="1:27" ht="12.75" customHeight="1">
      <c r="A17" s="70" t="str">
        <f>'5.Infrastructure Annex'!A11</f>
        <v>5.1.1.1.2</v>
      </c>
      <c r="B17" s="70" t="str">
        <f>'5.Infrastructure Annex'!B11</f>
        <v>B4.1.6.1</v>
      </c>
      <c r="C17" s="70" t="str">
        <f>'5.Infrastructure Annex'!C11</f>
        <v>SDH</v>
      </c>
      <c r="D17" s="70"/>
      <c r="E17" s="71">
        <f>'5.Infrastructure Annex'!F11</f>
        <v>0</v>
      </c>
      <c r="F17" s="71">
        <f>'5.Infrastructure Annex'!G11</f>
        <v>0</v>
      </c>
      <c r="G17" s="71">
        <f>'5.Infrastructure Annex'!H11</f>
        <v>0</v>
      </c>
      <c r="H17" s="71">
        <f>'5.Infrastructure Annex'!I11</f>
        <v>2325</v>
      </c>
      <c r="I17" s="71">
        <f>'5.Infrastructure Annex'!J11</f>
        <v>0</v>
      </c>
      <c r="J17" s="71">
        <f>'5.Infrastructure Annex'!K11</f>
        <v>0</v>
      </c>
      <c r="K17" s="71">
        <f>'5.Infrastructure Annex'!L11</f>
        <v>0</v>
      </c>
      <c r="L17" s="71">
        <f>'5.Infrastructure Annex'!M11</f>
        <v>0</v>
      </c>
      <c r="M17" s="71">
        <f>'5.Infrastructure Annex'!N11</f>
        <v>0</v>
      </c>
      <c r="N17" s="71">
        <f>'5.Infrastructure Annex'!O11</f>
        <v>0</v>
      </c>
      <c r="O17" s="71">
        <f>'5.Infrastructure Annex'!P11</f>
        <v>0</v>
      </c>
      <c r="P17" s="71">
        <f>'5.Infrastructure Annex'!Q11</f>
        <v>0</v>
      </c>
      <c r="Q17" s="71">
        <f>'5.Infrastructure Annex'!R11</f>
        <v>0</v>
      </c>
      <c r="R17" s="73"/>
      <c r="S17" s="73"/>
      <c r="T17" s="73"/>
      <c r="U17" s="73"/>
      <c r="V17" s="73"/>
      <c r="W17" s="73"/>
      <c r="X17" s="73"/>
      <c r="Y17" s="73"/>
      <c r="Z17" s="73"/>
      <c r="AA17" s="73"/>
    </row>
    <row r="18" spans="1:27" ht="12.75" customHeight="1">
      <c r="A18" s="70" t="str">
        <f>'5.Infrastructure Annex'!A12</f>
        <v>5.1.1.1.3</v>
      </c>
      <c r="B18" s="70" t="str">
        <f>'5.Infrastructure Annex'!B12</f>
        <v>B4.1.2.1</v>
      </c>
      <c r="C18" s="70" t="str">
        <f>'5.Infrastructure Annex'!C12</f>
        <v>CHCs</v>
      </c>
      <c r="D18" s="70"/>
      <c r="E18" s="71">
        <f>'5.Infrastructure Annex'!F12</f>
        <v>0</v>
      </c>
      <c r="F18" s="71">
        <f>'5.Infrastructure Annex'!G12</f>
        <v>0</v>
      </c>
      <c r="G18" s="71">
        <f>'5.Infrastructure Annex'!H12</f>
        <v>1600000</v>
      </c>
      <c r="H18" s="71">
        <f>'5.Infrastructure Annex'!I12</f>
        <v>0</v>
      </c>
      <c r="I18" s="71">
        <f>'5.Infrastructure Annex'!J12</f>
        <v>0</v>
      </c>
      <c r="J18" s="71">
        <f>'5.Infrastructure Annex'!K12</f>
        <v>0</v>
      </c>
      <c r="K18" s="71">
        <f>'5.Infrastructure Annex'!L12</f>
        <v>0</v>
      </c>
      <c r="L18" s="71">
        <f>'5.Infrastructure Annex'!M12</f>
        <v>0</v>
      </c>
      <c r="M18" s="71">
        <f>'5.Infrastructure Annex'!N12</f>
        <v>0</v>
      </c>
      <c r="N18" s="71">
        <f>'5.Infrastructure Annex'!O12</f>
        <v>0</v>
      </c>
      <c r="O18" s="71">
        <f>'5.Infrastructure Annex'!P12</f>
        <v>0</v>
      </c>
      <c r="P18" s="71">
        <f>'5.Infrastructure Annex'!Q12</f>
        <v>0</v>
      </c>
      <c r="Q18" s="71">
        <f>'5.Infrastructure Annex'!R12</f>
        <v>0</v>
      </c>
      <c r="R18" s="73"/>
      <c r="S18" s="73"/>
      <c r="T18" s="73"/>
      <c r="U18" s="73"/>
      <c r="V18" s="73"/>
      <c r="W18" s="73"/>
      <c r="X18" s="73"/>
      <c r="Y18" s="73"/>
      <c r="Z18" s="73"/>
      <c r="AA18" s="73"/>
    </row>
    <row r="19" spans="1:27" ht="12.75" customHeight="1">
      <c r="A19" s="70" t="str">
        <f>'5.Infrastructure Annex'!A13</f>
        <v>5.1.1.1.4</v>
      </c>
      <c r="B19" s="70" t="str">
        <f>'5.Infrastructure Annex'!B13</f>
        <v>B4.1.3.1</v>
      </c>
      <c r="C19" s="70" t="str">
        <f>'5.Infrastructure Annex'!C13</f>
        <v>PHCs</v>
      </c>
      <c r="D19" s="70"/>
      <c r="E19" s="71">
        <f>'5.Infrastructure Annex'!F13</f>
        <v>0</v>
      </c>
      <c r="F19" s="71">
        <f>'5.Infrastructure Annex'!G13</f>
        <v>0</v>
      </c>
      <c r="G19" s="71">
        <f>'5.Infrastructure Annex'!H13</f>
        <v>0</v>
      </c>
      <c r="H19" s="71">
        <f>'5.Infrastructure Annex'!I13</f>
        <v>0</v>
      </c>
      <c r="I19" s="71">
        <f>'5.Infrastructure Annex'!J13</f>
        <v>0</v>
      </c>
      <c r="J19" s="71">
        <f>'5.Infrastructure Annex'!K13</f>
        <v>0</v>
      </c>
      <c r="K19" s="71">
        <f>'5.Infrastructure Annex'!L13</f>
        <v>0</v>
      </c>
      <c r="L19" s="71">
        <f>'5.Infrastructure Annex'!M13</f>
        <v>0</v>
      </c>
      <c r="M19" s="71">
        <f>'5.Infrastructure Annex'!N13</f>
        <v>0</v>
      </c>
      <c r="N19" s="71">
        <f>'5.Infrastructure Annex'!O13</f>
        <v>0</v>
      </c>
      <c r="O19" s="71">
        <f>'5.Infrastructure Annex'!P13</f>
        <v>0</v>
      </c>
      <c r="P19" s="71">
        <f>'5.Infrastructure Annex'!Q13</f>
        <v>0</v>
      </c>
      <c r="Q19" s="71">
        <f>'5.Infrastructure Annex'!R13</f>
        <v>0</v>
      </c>
      <c r="R19" s="73"/>
      <c r="S19" s="73"/>
      <c r="T19" s="73"/>
      <c r="U19" s="73"/>
      <c r="V19" s="73"/>
      <c r="W19" s="73"/>
      <c r="X19" s="73"/>
      <c r="Y19" s="73"/>
      <c r="Z19" s="73"/>
      <c r="AA19" s="73"/>
    </row>
    <row r="20" spans="1:27" ht="12.75" customHeight="1">
      <c r="A20" s="70" t="str">
        <f>'5.Infrastructure Annex'!A14</f>
        <v>5.1.1.1.5</v>
      </c>
      <c r="B20" s="70" t="str">
        <f>'5.Infrastructure Annex'!B14</f>
        <v>B4.1.4.1</v>
      </c>
      <c r="C20" s="70" t="str">
        <f>'5.Infrastructure Annex'!C14</f>
        <v>HWC-HSCs</v>
      </c>
      <c r="D20" s="70"/>
      <c r="E20" s="71">
        <f>'5.Infrastructure Annex'!F14</f>
        <v>0</v>
      </c>
      <c r="F20" s="71">
        <f>'5.Infrastructure Annex'!G14</f>
        <v>0</v>
      </c>
      <c r="G20" s="71">
        <f>'5.Infrastructure Annex'!H14</f>
        <v>0</v>
      </c>
      <c r="H20" s="71">
        <f>'5.Infrastructure Annex'!I14</f>
        <v>0</v>
      </c>
      <c r="I20" s="71">
        <f>'5.Infrastructure Annex'!J14</f>
        <v>0</v>
      </c>
      <c r="J20" s="71">
        <f>'5.Infrastructure Annex'!K14</f>
        <v>0</v>
      </c>
      <c r="K20" s="71">
        <f>'5.Infrastructure Annex'!L14</f>
        <v>0</v>
      </c>
      <c r="L20" s="71">
        <f>'5.Infrastructure Annex'!M14</f>
        <v>0</v>
      </c>
      <c r="M20" s="71">
        <f>'5.Infrastructure Annex'!N14</f>
        <v>0</v>
      </c>
      <c r="N20" s="71">
        <f>'5.Infrastructure Annex'!O14</f>
        <v>0</v>
      </c>
      <c r="O20" s="71">
        <f>'5.Infrastructure Annex'!P14</f>
        <v>0</v>
      </c>
      <c r="P20" s="71">
        <f>'5.Infrastructure Annex'!Q14</f>
        <v>0</v>
      </c>
      <c r="Q20" s="71">
        <f>'5.Infrastructure Annex'!R14</f>
        <v>0</v>
      </c>
      <c r="R20" s="73"/>
      <c r="S20" s="73"/>
      <c r="T20" s="73"/>
      <c r="U20" s="73"/>
      <c r="V20" s="73"/>
      <c r="W20" s="73"/>
      <c r="X20" s="73"/>
      <c r="Y20" s="73"/>
      <c r="Z20" s="73"/>
      <c r="AA20" s="73"/>
    </row>
    <row r="21" spans="1:27" ht="12.75" customHeight="1">
      <c r="A21" s="70" t="str">
        <f>'5.Infrastructure Annex'!A15</f>
        <v>5.1.1.1.6</v>
      </c>
      <c r="B21" s="70" t="str">
        <f>'5.Infrastructure Annex'!B15</f>
        <v>B4.1.5.2</v>
      </c>
      <c r="C21" s="70" t="str">
        <f>'5.Infrastructure Annex'!C15</f>
        <v>MCH Wings</v>
      </c>
      <c r="D21" s="70"/>
      <c r="E21" s="71">
        <f>'5.Infrastructure Annex'!F15</f>
        <v>0</v>
      </c>
      <c r="F21" s="71">
        <f>'5.Infrastructure Annex'!G15</f>
        <v>0</v>
      </c>
      <c r="G21" s="71">
        <f>'5.Infrastructure Annex'!H15</f>
        <v>0</v>
      </c>
      <c r="H21" s="71">
        <f>'5.Infrastructure Annex'!I15</f>
        <v>0</v>
      </c>
      <c r="I21" s="71">
        <f>'5.Infrastructure Annex'!J15</f>
        <v>0</v>
      </c>
      <c r="J21" s="71">
        <f>'5.Infrastructure Annex'!K15</f>
        <v>0</v>
      </c>
      <c r="K21" s="71">
        <f>'5.Infrastructure Annex'!L15</f>
        <v>0</v>
      </c>
      <c r="L21" s="71">
        <f>'5.Infrastructure Annex'!M15</f>
        <v>0</v>
      </c>
      <c r="M21" s="71">
        <f>'5.Infrastructure Annex'!N15</f>
        <v>0</v>
      </c>
      <c r="N21" s="71">
        <f>'5.Infrastructure Annex'!O15</f>
        <v>0</v>
      </c>
      <c r="O21" s="71">
        <f>'5.Infrastructure Annex'!P15</f>
        <v>0</v>
      </c>
      <c r="P21" s="71">
        <f>'5.Infrastructure Annex'!Q15</f>
        <v>0</v>
      </c>
      <c r="Q21" s="71">
        <f>'5.Infrastructure Annex'!R15</f>
        <v>0</v>
      </c>
      <c r="R21" s="73"/>
      <c r="S21" s="73"/>
      <c r="T21" s="73"/>
      <c r="U21" s="73"/>
      <c r="V21" s="73"/>
      <c r="W21" s="73"/>
      <c r="X21" s="73"/>
      <c r="Y21" s="73"/>
      <c r="Z21" s="73"/>
      <c r="AA21" s="73"/>
    </row>
    <row r="22" spans="1:27" ht="12.75" customHeight="1">
      <c r="A22" s="70" t="str">
        <f>'5.Infrastructure Annex'!A16</f>
        <v>5.1.1.1.7</v>
      </c>
      <c r="B22" s="70" t="str">
        <f>'5.Infrastructure Annex'!B16</f>
        <v>B.5.6.3</v>
      </c>
      <c r="C22" s="70" t="str">
        <f>'5.Infrastructure Annex'!C16</f>
        <v>Facility based new-born care centres (SNCU/NBSU/NBCC/KMC unit)</v>
      </c>
      <c r="D22" s="70"/>
      <c r="E22" s="71">
        <f>'5.Infrastructure Annex'!F16</f>
        <v>0</v>
      </c>
      <c r="F22" s="71">
        <f>'5.Infrastructure Annex'!G16</f>
        <v>0</v>
      </c>
      <c r="G22" s="71">
        <f>'5.Infrastructure Annex'!H16</f>
        <v>0</v>
      </c>
      <c r="H22" s="71">
        <f>'5.Infrastructure Annex'!I16</f>
        <v>0</v>
      </c>
      <c r="I22" s="71">
        <f>'5.Infrastructure Annex'!J16</f>
        <v>0</v>
      </c>
      <c r="J22" s="71">
        <f>'5.Infrastructure Annex'!K16</f>
        <v>0</v>
      </c>
      <c r="K22" s="71">
        <f>'5.Infrastructure Annex'!L16</f>
        <v>0</v>
      </c>
      <c r="L22" s="71">
        <f>'5.Infrastructure Annex'!M16</f>
        <v>0</v>
      </c>
      <c r="M22" s="71">
        <f>'5.Infrastructure Annex'!N16</f>
        <v>0</v>
      </c>
      <c r="N22" s="71">
        <f>'5.Infrastructure Annex'!O16</f>
        <v>0</v>
      </c>
      <c r="O22" s="71">
        <f>'5.Infrastructure Annex'!P16</f>
        <v>0</v>
      </c>
      <c r="P22" s="71">
        <f>'5.Infrastructure Annex'!Q16</f>
        <v>0</v>
      </c>
      <c r="Q22" s="71">
        <f>'5.Infrastructure Annex'!R16</f>
        <v>0</v>
      </c>
      <c r="R22" s="73"/>
      <c r="S22" s="73"/>
      <c r="T22" s="73"/>
      <c r="U22" s="73"/>
      <c r="V22" s="73"/>
      <c r="W22" s="73"/>
      <c r="X22" s="73"/>
      <c r="Y22" s="73"/>
      <c r="Z22" s="73"/>
      <c r="AA22" s="73"/>
    </row>
    <row r="23" spans="1:27" ht="12.75" customHeight="1">
      <c r="A23" s="70" t="str">
        <f>'5.Infrastructure Annex'!A17</f>
        <v>5.1.1.1.8</v>
      </c>
      <c r="B23" s="70" t="str">
        <f>'5.Infrastructure Annex'!B17</f>
        <v>I.2.7</v>
      </c>
      <c r="C23" s="70" t="str">
        <f>'5.Infrastructure Annex'!C17</f>
        <v>Grant-in-aid for construction of Eye Wards and Eye OTS (renamed as  dedicated eye unit)</v>
      </c>
      <c r="D23" s="70"/>
      <c r="E23" s="71">
        <f>'5.Infrastructure Annex'!F17</f>
        <v>0</v>
      </c>
      <c r="F23" s="71">
        <f>'5.Infrastructure Annex'!G17</f>
        <v>0</v>
      </c>
      <c r="G23" s="71">
        <f>'5.Infrastructure Annex'!H17</f>
        <v>0</v>
      </c>
      <c r="H23" s="71">
        <f>'5.Infrastructure Annex'!I17</f>
        <v>0</v>
      </c>
      <c r="I23" s="71">
        <f>'5.Infrastructure Annex'!J17</f>
        <v>0</v>
      </c>
      <c r="J23" s="71">
        <f>'5.Infrastructure Annex'!K17</f>
        <v>0</v>
      </c>
      <c r="K23" s="71">
        <f>'5.Infrastructure Annex'!L17</f>
        <v>0</v>
      </c>
      <c r="L23" s="71">
        <f>'5.Infrastructure Annex'!M17</f>
        <v>0</v>
      </c>
      <c r="M23" s="71">
        <f>'5.Infrastructure Annex'!N17</f>
        <v>0</v>
      </c>
      <c r="N23" s="71">
        <f>'5.Infrastructure Annex'!O17</f>
        <v>0</v>
      </c>
      <c r="O23" s="71">
        <f>'5.Infrastructure Annex'!P17</f>
        <v>0</v>
      </c>
      <c r="P23" s="71">
        <f>'5.Infrastructure Annex'!Q17</f>
        <v>0</v>
      </c>
      <c r="Q23" s="71">
        <f>'5.Infrastructure Annex'!R17</f>
        <v>0</v>
      </c>
      <c r="R23" s="73"/>
      <c r="S23" s="73"/>
      <c r="T23" s="73"/>
      <c r="U23" s="73"/>
      <c r="V23" s="73"/>
      <c r="W23" s="73"/>
      <c r="X23" s="73"/>
      <c r="Y23" s="73"/>
      <c r="Z23" s="73"/>
      <c r="AA23" s="73"/>
    </row>
    <row r="24" spans="1:27" ht="12.75" customHeight="1">
      <c r="A24" s="70" t="str">
        <f>'5.Infrastructure Annex'!A18</f>
        <v>5.1.1.1.9</v>
      </c>
      <c r="B24" s="70" t="str">
        <f>'5.Infrastructure Annex'!B18</f>
        <v>B.5.10.1.1</v>
      </c>
      <c r="C24" s="70" t="str">
        <f>'5.Infrastructure Annex'!C18</f>
        <v>Training Institutions</v>
      </c>
      <c r="D24" s="70"/>
      <c r="E24" s="71">
        <f>'5.Infrastructure Annex'!F18</f>
        <v>0</v>
      </c>
      <c r="F24" s="71">
        <f>'5.Infrastructure Annex'!G18</f>
        <v>0</v>
      </c>
      <c r="G24" s="71">
        <f>'5.Infrastructure Annex'!H18</f>
        <v>0</v>
      </c>
      <c r="H24" s="71">
        <f>'5.Infrastructure Annex'!I18</f>
        <v>0</v>
      </c>
      <c r="I24" s="71">
        <f>'5.Infrastructure Annex'!J18</f>
        <v>0</v>
      </c>
      <c r="J24" s="71">
        <f>'5.Infrastructure Annex'!K18</f>
        <v>0</v>
      </c>
      <c r="K24" s="71">
        <f>'5.Infrastructure Annex'!L18</f>
        <v>0</v>
      </c>
      <c r="L24" s="71">
        <f>'5.Infrastructure Annex'!M18</f>
        <v>0</v>
      </c>
      <c r="M24" s="71">
        <f>'5.Infrastructure Annex'!N18</f>
        <v>0</v>
      </c>
      <c r="N24" s="71">
        <f>'5.Infrastructure Annex'!O18</f>
        <v>0</v>
      </c>
      <c r="O24" s="71">
        <f>'5.Infrastructure Annex'!P18</f>
        <v>0</v>
      </c>
      <c r="P24" s="71">
        <f>'5.Infrastructure Annex'!Q18</f>
        <v>0</v>
      </c>
      <c r="Q24" s="71">
        <f>'5.Infrastructure Annex'!R18</f>
        <v>0</v>
      </c>
      <c r="R24" s="73"/>
      <c r="S24" s="73"/>
      <c r="T24" s="73"/>
      <c r="U24" s="73"/>
      <c r="V24" s="73"/>
      <c r="W24" s="73"/>
      <c r="X24" s="73"/>
      <c r="Y24" s="73"/>
      <c r="Z24" s="73"/>
      <c r="AA24" s="73"/>
    </row>
    <row r="25" spans="1:27" ht="12.75" customHeight="1">
      <c r="A25" s="70" t="str">
        <f>'5.Infrastructure Annex'!A19</f>
        <v>5.1.1.1.10</v>
      </c>
      <c r="B25" s="70">
        <f>'5.Infrastructure Annex'!B19</f>
        <v>0</v>
      </c>
      <c r="C25" s="70" t="str">
        <f>'5.Infrastructure Annex'!C19</f>
        <v>Others</v>
      </c>
      <c r="D25" s="70"/>
      <c r="E25" s="71">
        <f>'5.Infrastructure Annex'!F19</f>
        <v>0</v>
      </c>
      <c r="F25" s="71">
        <f>'5.Infrastructure Annex'!G19</f>
        <v>0</v>
      </c>
      <c r="G25" s="71">
        <f>'5.Infrastructure Annex'!H19</f>
        <v>0</v>
      </c>
      <c r="H25" s="71">
        <f>'5.Infrastructure Annex'!I19</f>
        <v>0</v>
      </c>
      <c r="I25" s="71">
        <f>'5.Infrastructure Annex'!J19</f>
        <v>0</v>
      </c>
      <c r="J25" s="71">
        <f>'5.Infrastructure Annex'!K19</f>
        <v>0</v>
      </c>
      <c r="K25" s="71">
        <f>'5.Infrastructure Annex'!L19</f>
        <v>0</v>
      </c>
      <c r="L25" s="71">
        <f>'5.Infrastructure Annex'!M19</f>
        <v>0</v>
      </c>
      <c r="M25" s="71">
        <f>'5.Infrastructure Annex'!N19</f>
        <v>0</v>
      </c>
      <c r="N25" s="71">
        <f>'5.Infrastructure Annex'!O19</f>
        <v>0</v>
      </c>
      <c r="O25" s="71">
        <f>'5.Infrastructure Annex'!P19</f>
        <v>0</v>
      </c>
      <c r="P25" s="71">
        <f>'5.Infrastructure Annex'!Q19</f>
        <v>0</v>
      </c>
      <c r="Q25" s="71">
        <f>'5.Infrastructure Annex'!R19</f>
        <v>0</v>
      </c>
      <c r="R25" s="73"/>
      <c r="S25" s="73"/>
      <c r="T25" s="73"/>
      <c r="U25" s="73"/>
      <c r="V25" s="73"/>
      <c r="W25" s="73"/>
      <c r="X25" s="73"/>
      <c r="Y25" s="73"/>
      <c r="Z25" s="73"/>
      <c r="AA25" s="73"/>
    </row>
    <row r="26" spans="1:27" ht="12.75" customHeight="1">
      <c r="A26" s="70" t="str">
        <f>'5.Infrastructure Annex'!A20</f>
        <v>5.1.1.2</v>
      </c>
      <c r="B26" s="70" t="str">
        <f>'5.Infrastructure Annex'!B20</f>
        <v>B4.1.1/ B4.1.2/ B4.1.3/ B4.1.4/ B4.1.6/ B.5.10</v>
      </c>
      <c r="C26" s="70" t="str">
        <f>'5.Infrastructure Annex'!C20</f>
        <v>Upgradation/ Renovation</v>
      </c>
      <c r="D26" s="70"/>
      <c r="E26" s="71">
        <f t="shared" ref="E26:I26" si="9">SUM(E27:E39)</f>
        <v>0</v>
      </c>
      <c r="F26" s="71">
        <f t="shared" si="9"/>
        <v>0</v>
      </c>
      <c r="G26" s="71">
        <f t="shared" si="9"/>
        <v>3012000</v>
      </c>
      <c r="H26" s="71">
        <f t="shared" si="9"/>
        <v>1104193</v>
      </c>
      <c r="I26" s="71">
        <f t="shared" si="9"/>
        <v>0</v>
      </c>
      <c r="J26" s="71">
        <f>'5.Infrastructure Annex'!K20</f>
        <v>0</v>
      </c>
      <c r="K26" s="71">
        <f>'5.Infrastructure Annex'!L20</f>
        <v>0</v>
      </c>
      <c r="L26" s="71">
        <f>'5.Infrastructure Annex'!M20</f>
        <v>0</v>
      </c>
      <c r="M26" s="71">
        <f>'5.Infrastructure Annex'!N20</f>
        <v>0</v>
      </c>
      <c r="N26" s="71">
        <f>SUM(N27:N39)</f>
        <v>131.08799999999999</v>
      </c>
      <c r="O26" s="71">
        <f>'5.Infrastructure Annex'!P20</f>
        <v>0</v>
      </c>
      <c r="P26" s="71">
        <f>'5.Infrastructure Annex'!Q20</f>
        <v>0</v>
      </c>
      <c r="Q26" s="71">
        <f>SUM(Q27:Q39)</f>
        <v>0</v>
      </c>
      <c r="R26" s="73"/>
      <c r="S26" s="73"/>
      <c r="T26" s="73"/>
      <c r="U26" s="73"/>
      <c r="V26" s="73"/>
      <c r="W26" s="73"/>
      <c r="X26" s="73"/>
      <c r="Y26" s="73"/>
      <c r="Z26" s="73"/>
      <c r="AA26" s="73"/>
    </row>
    <row r="27" spans="1:27" ht="12.75" customHeight="1">
      <c r="A27" s="70" t="str">
        <f>'5.Infrastructure Annex'!A21</f>
        <v>5.1.1.2.1</v>
      </c>
      <c r="B27" s="70" t="str">
        <f>'5.Infrastructure Annex'!B21</f>
        <v>B4.1.1.2</v>
      </c>
      <c r="C27" s="70" t="str">
        <f>'5.Infrastructure Annex'!C21</f>
        <v>District Hospitals (As per the DH Strengthening Guidelines)</v>
      </c>
      <c r="D27" s="70"/>
      <c r="E27" s="71">
        <f>'5.Infrastructure Annex'!F21</f>
        <v>0</v>
      </c>
      <c r="F27" s="71">
        <f>'5.Infrastructure Annex'!G21</f>
        <v>0</v>
      </c>
      <c r="G27" s="71">
        <f>'5.Infrastructure Annex'!H21</f>
        <v>0</v>
      </c>
      <c r="H27" s="71">
        <f>'5.Infrastructure Annex'!I21</f>
        <v>125985</v>
      </c>
      <c r="I27" s="71">
        <f>'5.Infrastructure Annex'!J21</f>
        <v>0</v>
      </c>
      <c r="J27" s="71" t="str">
        <f>'5.Infrastructure Annex'!K21</f>
        <v>Total cost</v>
      </c>
      <c r="K27" s="71">
        <f>'5.Infrastructure Annex'!L21</f>
        <v>1150000</v>
      </c>
      <c r="L27" s="71">
        <f>'5.Infrastructure Annex'!M21</f>
        <v>11.5</v>
      </c>
      <c r="M27" s="71">
        <f>'5.Infrastructure Annex'!N21</f>
        <v>1</v>
      </c>
      <c r="N27" s="71">
        <f>'5.Infrastructure Annex'!O21</f>
        <v>11.5</v>
      </c>
      <c r="O27" s="71" t="str">
        <f>'5.Infrastructure Annex'!P10</f>
        <v>Infrastructure towards setting up of IUI unit in 2 DHs Rs. 50 lakhs. Since it was approved in RoP 2019-20 Hence kept committed.</v>
      </c>
      <c r="P27" s="71">
        <f>'5.Infrastructure Annex'!Q21</f>
        <v>0</v>
      </c>
      <c r="Q27" s="71">
        <f>'5.Infrastructure Annex'!R21</f>
        <v>0</v>
      </c>
      <c r="R27" s="73"/>
      <c r="S27" s="73"/>
      <c r="T27" s="73"/>
      <c r="U27" s="73"/>
      <c r="V27" s="73"/>
      <c r="W27" s="73"/>
      <c r="X27" s="73"/>
      <c r="Y27" s="73"/>
      <c r="Z27" s="73"/>
      <c r="AA27" s="73"/>
    </row>
    <row r="28" spans="1:27" ht="12.75" customHeight="1">
      <c r="A28" s="70" t="str">
        <f>'5.Infrastructure Annex'!A22</f>
        <v>5.1.1.2.2</v>
      </c>
      <c r="B28" s="70" t="str">
        <f>'5.Infrastructure Annex'!B22</f>
        <v>B.26.1.1</v>
      </c>
      <c r="C28" s="70" t="str">
        <f>'5.Infrastructure Annex'!C22</f>
        <v xml:space="preserve">Renovation, Dental Chair, Equipment - District Hospitals </v>
      </c>
      <c r="D28" s="70"/>
      <c r="E28" s="71">
        <f>'5.Infrastructure Annex'!F22</f>
        <v>0</v>
      </c>
      <c r="F28" s="71">
        <f>'5.Infrastructure Annex'!G22</f>
        <v>0</v>
      </c>
      <c r="G28" s="71">
        <f>'5.Infrastructure Annex'!H22</f>
        <v>0</v>
      </c>
      <c r="H28" s="71">
        <f>'5.Infrastructure Annex'!I22</f>
        <v>0</v>
      </c>
      <c r="I28" s="71">
        <f>'5.Infrastructure Annex'!J22</f>
        <v>0</v>
      </c>
      <c r="J28" s="71">
        <f>'5.Infrastructure Annex'!K22</f>
        <v>0</v>
      </c>
      <c r="K28" s="71">
        <f>'5.Infrastructure Annex'!L22</f>
        <v>0</v>
      </c>
      <c r="L28" s="71">
        <f>'5.Infrastructure Annex'!M22</f>
        <v>0</v>
      </c>
      <c r="M28" s="71">
        <f>'5.Infrastructure Annex'!N22</f>
        <v>0</v>
      </c>
      <c r="N28" s="71">
        <f>'5.Infrastructure Annex'!O22</f>
        <v>0</v>
      </c>
      <c r="O28" s="71">
        <f>'5.Infrastructure Annex'!P22</f>
        <v>0</v>
      </c>
      <c r="P28" s="71">
        <f>'5.Infrastructure Annex'!Q22</f>
        <v>0</v>
      </c>
      <c r="Q28" s="71">
        <f>'5.Infrastructure Annex'!R22</f>
        <v>0</v>
      </c>
      <c r="R28" s="73"/>
      <c r="S28" s="73"/>
      <c r="T28" s="73"/>
      <c r="U28" s="73"/>
      <c r="V28" s="73"/>
      <c r="W28" s="73"/>
      <c r="X28" s="73"/>
      <c r="Y28" s="73"/>
      <c r="Z28" s="73"/>
      <c r="AA28" s="73"/>
    </row>
    <row r="29" spans="1:27" ht="12.75" customHeight="1">
      <c r="A29" s="70" t="str">
        <f>'5.Infrastructure Annex'!A23</f>
        <v>5.1.1.2.3</v>
      </c>
      <c r="B29" s="70" t="str">
        <f>'5.Infrastructure Annex'!B23</f>
        <v>B.27.1.4</v>
      </c>
      <c r="C29" s="70" t="str">
        <f>'5.Infrastructure Annex'!C23</f>
        <v>Renovation of PC unit/OPD/Beds/Miscellaneous equipment etc.</v>
      </c>
      <c r="D29" s="70"/>
      <c r="E29" s="71">
        <f>'5.Infrastructure Annex'!F23</f>
        <v>0</v>
      </c>
      <c r="F29" s="71">
        <f>'5.Infrastructure Annex'!G23</f>
        <v>0</v>
      </c>
      <c r="G29" s="71">
        <f>'5.Infrastructure Annex'!H23</f>
        <v>0</v>
      </c>
      <c r="H29" s="71">
        <f>'5.Infrastructure Annex'!I23</f>
        <v>180393</v>
      </c>
      <c r="I29" s="71">
        <f>'5.Infrastructure Annex'!J23</f>
        <v>0</v>
      </c>
      <c r="J29" s="71" t="str">
        <f>'5.Infrastructure Annex'!K23</f>
        <v>Per District</v>
      </c>
      <c r="K29" s="71">
        <f>'5.Infrastructure Annex'!L23</f>
        <v>500000</v>
      </c>
      <c r="L29" s="71">
        <f>'5.Infrastructure Annex'!M23</f>
        <v>5</v>
      </c>
      <c r="M29" s="71">
        <f>'5.Infrastructure Annex'!N23</f>
        <v>2</v>
      </c>
      <c r="N29" s="71">
        <f>'5.Infrastructure Annex'!O23</f>
        <v>10</v>
      </c>
      <c r="O29" s="71" t="str">
        <f>'5.Infrastructure Annex'!P23</f>
        <v>Infrastructure development for both district hospitals</v>
      </c>
      <c r="P29" s="71">
        <f>'5.Infrastructure Annex'!Q23</f>
        <v>0</v>
      </c>
      <c r="Q29" s="71">
        <f>'5.Infrastructure Annex'!R23</f>
        <v>0</v>
      </c>
      <c r="R29" s="73"/>
      <c r="S29" s="73"/>
      <c r="T29" s="73"/>
      <c r="U29" s="73"/>
      <c r="V29" s="73"/>
      <c r="W29" s="73"/>
      <c r="X29" s="73"/>
      <c r="Y29" s="73"/>
      <c r="Z29" s="73"/>
      <c r="AA29" s="73"/>
    </row>
    <row r="30" spans="1:27" ht="12.75" customHeight="1">
      <c r="A30" s="70" t="str">
        <f>'5.Infrastructure Annex'!A24</f>
        <v>5.1.1.2.4</v>
      </c>
      <c r="B30" s="70" t="str">
        <f>'5.Infrastructure Annex'!B24</f>
        <v>B4.1.6.2</v>
      </c>
      <c r="C30" s="70" t="str">
        <f>'5.Infrastructure Annex'!C24</f>
        <v>SDH</v>
      </c>
      <c r="D30" s="70"/>
      <c r="E30" s="71">
        <f>'5.Infrastructure Annex'!F24</f>
        <v>0</v>
      </c>
      <c r="F30" s="71">
        <f>'5.Infrastructure Annex'!G24</f>
        <v>0</v>
      </c>
      <c r="G30" s="71">
        <f>'5.Infrastructure Annex'!H24</f>
        <v>0</v>
      </c>
      <c r="H30" s="71">
        <f>'5.Infrastructure Annex'!I24</f>
        <v>0</v>
      </c>
      <c r="I30" s="71">
        <f>'5.Infrastructure Annex'!J24</f>
        <v>0</v>
      </c>
      <c r="J30" s="71">
        <f>'5.Infrastructure Annex'!K24</f>
        <v>0</v>
      </c>
      <c r="K30" s="71">
        <f>'5.Infrastructure Annex'!L24</f>
        <v>0</v>
      </c>
      <c r="L30" s="71">
        <f>'5.Infrastructure Annex'!M24</f>
        <v>0</v>
      </c>
      <c r="M30" s="71">
        <f>'5.Infrastructure Annex'!N24</f>
        <v>0</v>
      </c>
      <c r="N30" s="71">
        <f>'5.Infrastructure Annex'!O24</f>
        <v>0</v>
      </c>
      <c r="O30" s="71">
        <f>'5.Infrastructure Annex'!P24</f>
        <v>0</v>
      </c>
      <c r="P30" s="71">
        <f>'5.Infrastructure Annex'!Q24</f>
        <v>0</v>
      </c>
      <c r="Q30" s="71">
        <f>'5.Infrastructure Annex'!R24</f>
        <v>0</v>
      </c>
      <c r="R30" s="73"/>
      <c r="S30" s="73"/>
      <c r="T30" s="73"/>
      <c r="U30" s="73"/>
      <c r="V30" s="73"/>
      <c r="W30" s="73"/>
      <c r="X30" s="73"/>
      <c r="Y30" s="73"/>
      <c r="Z30" s="73"/>
      <c r="AA30" s="73"/>
    </row>
    <row r="31" spans="1:27" ht="12.75" customHeight="1">
      <c r="A31" s="70" t="str">
        <f>'5.Infrastructure Annex'!A25</f>
        <v>5.1.1.2.5</v>
      </c>
      <c r="B31" s="70" t="str">
        <f>'5.Infrastructure Annex'!B25</f>
        <v>B4.1.2.2</v>
      </c>
      <c r="C31" s="70" t="str">
        <f>'5.Infrastructure Annex'!C25</f>
        <v>CHCs</v>
      </c>
      <c r="D31" s="70"/>
      <c r="E31" s="71">
        <f>'5.Infrastructure Annex'!F25</f>
        <v>0</v>
      </c>
      <c r="F31" s="71">
        <f>'5.Infrastructure Annex'!G25</f>
        <v>0</v>
      </c>
      <c r="G31" s="71">
        <f>'5.Infrastructure Annex'!H25</f>
        <v>0</v>
      </c>
      <c r="H31" s="71">
        <f>'5.Infrastructure Annex'!I25</f>
        <v>0</v>
      </c>
      <c r="I31" s="71">
        <f>'5.Infrastructure Annex'!J25</f>
        <v>0</v>
      </c>
      <c r="J31" s="71">
        <f>'5.Infrastructure Annex'!K25</f>
        <v>0</v>
      </c>
      <c r="K31" s="71">
        <f>'5.Infrastructure Annex'!L25</f>
        <v>0</v>
      </c>
      <c r="L31" s="71">
        <f>'5.Infrastructure Annex'!M25</f>
        <v>0</v>
      </c>
      <c r="M31" s="71">
        <f>'5.Infrastructure Annex'!N25</f>
        <v>0</v>
      </c>
      <c r="N31" s="71">
        <f>'5.Infrastructure Annex'!O25</f>
        <v>0</v>
      </c>
      <c r="O31" s="71">
        <f>'5.Infrastructure Annex'!P25</f>
        <v>0</v>
      </c>
      <c r="P31" s="71">
        <f>'5.Infrastructure Annex'!Q25</f>
        <v>0</v>
      </c>
      <c r="Q31" s="71">
        <f>'5.Infrastructure Annex'!R25</f>
        <v>0</v>
      </c>
      <c r="R31" s="73"/>
      <c r="S31" s="73"/>
      <c r="T31" s="73"/>
      <c r="U31" s="73"/>
      <c r="V31" s="73"/>
      <c r="W31" s="73"/>
      <c r="X31" s="73"/>
      <c r="Y31" s="73"/>
      <c r="Z31" s="73"/>
      <c r="AA31" s="73"/>
    </row>
    <row r="32" spans="1:27" ht="12.75" customHeight="1">
      <c r="A32" s="70" t="str">
        <f>'5.Infrastructure Annex'!A26</f>
        <v>5.1.1.2.6</v>
      </c>
      <c r="B32" s="70" t="str">
        <f>'5.Infrastructure Annex'!B26</f>
        <v>B4.1.3.2</v>
      </c>
      <c r="C32" s="70" t="str">
        <f>'5.Infrastructure Annex'!C26</f>
        <v>PHCs</v>
      </c>
      <c r="D32" s="70"/>
      <c r="E32" s="71">
        <f>'5.Infrastructure Annex'!F26</f>
        <v>0</v>
      </c>
      <c r="F32" s="71">
        <f>'5.Infrastructure Annex'!G26</f>
        <v>0</v>
      </c>
      <c r="G32" s="71">
        <f>'5.Infrastructure Annex'!H26</f>
        <v>0</v>
      </c>
      <c r="H32" s="71">
        <f>'5.Infrastructure Annex'!I26</f>
        <v>0</v>
      </c>
      <c r="I32" s="71">
        <f>'5.Infrastructure Annex'!J26</f>
        <v>0</v>
      </c>
      <c r="J32" s="71" t="str">
        <f>'5.Infrastructure Annex'!K26</f>
        <v>Total cost</v>
      </c>
      <c r="K32" s="71">
        <f>'5.Infrastructure Annex'!L26</f>
        <v>6458800</v>
      </c>
      <c r="L32" s="71">
        <f>'5.Infrastructure Annex'!M26</f>
        <v>64.587999999999994</v>
      </c>
      <c r="M32" s="71">
        <f>'5.Infrastructure Annex'!N26</f>
        <v>1</v>
      </c>
      <c r="N32" s="71">
        <f>'5.Infrastructure Annex'!O26</f>
        <v>64.587999999999994</v>
      </c>
      <c r="O32" s="71" t="str">
        <f>'5.Infrastructure Annex'!P26</f>
        <v>Minor civil repair and renovation of PHC Dharbandora, PHC Mayem and PHC Cortalim has to be done. Detailed annexure attached.</v>
      </c>
      <c r="P32" s="71">
        <f>'5.Infrastructure Annex'!Q26</f>
        <v>0</v>
      </c>
      <c r="Q32" s="71">
        <f>'5.Infrastructure Annex'!R26</f>
        <v>0</v>
      </c>
      <c r="R32" s="73"/>
      <c r="S32" s="73"/>
      <c r="T32" s="73"/>
      <c r="U32" s="73"/>
      <c r="V32" s="73"/>
      <c r="W32" s="73"/>
      <c r="X32" s="73"/>
      <c r="Y32" s="73"/>
      <c r="Z32" s="73"/>
      <c r="AA32" s="73"/>
    </row>
    <row r="33" spans="1:27" ht="12.75" customHeight="1">
      <c r="A33" s="70" t="str">
        <f>'5.Infrastructure Annex'!A27</f>
        <v>5.1.1.2.7</v>
      </c>
      <c r="B33" s="70" t="str">
        <f>'5.Infrastructure Annex'!B27</f>
        <v>B4.1.4.2</v>
      </c>
      <c r="C33" s="70" t="str">
        <f>'5.Infrastructure Annex'!C27</f>
        <v>HWC-HSCs</v>
      </c>
      <c r="D33" s="70"/>
      <c r="E33" s="71">
        <f>'5.Infrastructure Annex'!F27</f>
        <v>0</v>
      </c>
      <c r="F33" s="71">
        <f>'5.Infrastructure Annex'!G27</f>
        <v>0</v>
      </c>
      <c r="G33" s="71">
        <f>'5.Infrastructure Annex'!H27</f>
        <v>0</v>
      </c>
      <c r="H33" s="71">
        <f>'5.Infrastructure Annex'!I27</f>
        <v>0</v>
      </c>
      <c r="I33" s="71">
        <f>'5.Infrastructure Annex'!J27</f>
        <v>0</v>
      </c>
      <c r="J33" s="71" t="str">
        <f>'5.Infrastructure Annex'!K27</f>
        <v>Total cost</v>
      </c>
      <c r="K33" s="71">
        <f>'5.Infrastructure Annex'!L27</f>
        <v>300000</v>
      </c>
      <c r="L33" s="71">
        <f>'5.Infrastructure Annex'!M27</f>
        <v>3</v>
      </c>
      <c r="M33" s="71">
        <f>'5.Infrastructure Annex'!N27</f>
        <v>1</v>
      </c>
      <c r="N33" s="71">
        <f>'5.Infrastructure Annex'!O27</f>
        <v>3</v>
      </c>
      <c r="O33" s="71" t="str">
        <f>'5.Infrastructure Annex'!P27</f>
        <v>Minor civil repair and renovation of 3 Sub Centre under PHC Dharbandora has to be done. Detailed annexure attached.</v>
      </c>
      <c r="P33" s="71">
        <f>'5.Infrastructure Annex'!Q27</f>
        <v>0</v>
      </c>
      <c r="Q33" s="71">
        <f>'5.Infrastructure Annex'!R27</f>
        <v>0</v>
      </c>
      <c r="R33" s="73"/>
      <c r="S33" s="73"/>
      <c r="T33" s="73"/>
      <c r="U33" s="73"/>
      <c r="V33" s="73"/>
      <c r="W33" s="73"/>
      <c r="X33" s="73"/>
      <c r="Y33" s="73"/>
      <c r="Z33" s="73"/>
      <c r="AA33" s="73"/>
    </row>
    <row r="34" spans="1:27" ht="12.75" customHeight="1">
      <c r="A34" s="70" t="str">
        <f>'5.Infrastructure Annex'!A28</f>
        <v>5.1.1.2.8</v>
      </c>
      <c r="B34" s="70" t="str">
        <f>'5.Infrastructure Annex'!B28</f>
        <v>B18.3</v>
      </c>
      <c r="C34" s="70" t="str">
        <f>'5.Infrastructure Annex'!C28</f>
        <v>Infrastructure strengthening of SC  to H&amp;WC</v>
      </c>
      <c r="D34" s="70"/>
      <c r="E34" s="71">
        <f>'5.Infrastructure Annex'!F28</f>
        <v>0</v>
      </c>
      <c r="F34" s="71">
        <f>'5.Infrastructure Annex'!G28</f>
        <v>0</v>
      </c>
      <c r="G34" s="71">
        <f>'5.Infrastructure Annex'!H28</f>
        <v>0</v>
      </c>
      <c r="H34" s="71">
        <f>'5.Infrastructure Annex'!I28</f>
        <v>797815</v>
      </c>
      <c r="I34" s="71">
        <f>'5.Infrastructure Annex'!J28</f>
        <v>0</v>
      </c>
      <c r="J34" s="71" t="str">
        <f>'5.Infrastructure Annex'!K28</f>
        <v>Per SC</v>
      </c>
      <c r="K34" s="71">
        <f>'5.Infrastructure Annex'!L28</f>
        <v>700000</v>
      </c>
      <c r="L34" s="71">
        <f>'5.Infrastructure Annex'!M28</f>
        <v>2</v>
      </c>
      <c r="M34" s="71">
        <f>'5.Infrastructure Annex'!N28</f>
        <v>6</v>
      </c>
      <c r="N34" s="71">
        <f>'5.Infrastructure Annex'!O28</f>
        <v>12</v>
      </c>
      <c r="O34" s="71" t="str">
        <f>'5.Infrastructure Annex'!P28</f>
        <v>Amount  is proposed for upgradation of  6 new SC to  HWCs for infrastructure repairs and maintenance.</v>
      </c>
      <c r="P34" s="71">
        <f>'5.Infrastructure Annex'!Q28</f>
        <v>0</v>
      </c>
      <c r="Q34" s="71">
        <f>'5.Infrastructure Annex'!R28</f>
        <v>0</v>
      </c>
      <c r="R34" s="73"/>
      <c r="S34" s="73"/>
      <c r="T34" s="73"/>
      <c r="U34" s="73"/>
      <c r="V34" s="73"/>
      <c r="W34" s="73"/>
      <c r="X34" s="73"/>
      <c r="Y34" s="73"/>
      <c r="Z34" s="73"/>
      <c r="AA34" s="73"/>
    </row>
    <row r="35" spans="1:27" ht="12.75" customHeight="1">
      <c r="A35" s="70" t="str">
        <f>'5.Infrastructure Annex'!A30</f>
        <v>5.1.1.2.10</v>
      </c>
      <c r="B35" s="70" t="str">
        <f>'5.Infrastructure Annex'!B30</f>
        <v>B.5.10.1.2</v>
      </c>
      <c r="C35" s="70" t="str">
        <f>'5.Infrastructure Annex'!C30</f>
        <v>Training Institutions</v>
      </c>
      <c r="D35" s="70"/>
      <c r="E35" s="71">
        <f>'5.Infrastructure Annex'!F30</f>
        <v>0</v>
      </c>
      <c r="F35" s="71">
        <f>'5.Infrastructure Annex'!G30</f>
        <v>0</v>
      </c>
      <c r="G35" s="71">
        <f>'5.Infrastructure Annex'!H30</f>
        <v>0</v>
      </c>
      <c r="H35" s="71">
        <f>'5.Infrastructure Annex'!I30</f>
        <v>0</v>
      </c>
      <c r="I35" s="71">
        <f>'5.Infrastructure Annex'!J30</f>
        <v>0</v>
      </c>
      <c r="J35" s="71">
        <f>'5.Infrastructure Annex'!K30</f>
        <v>0</v>
      </c>
      <c r="K35" s="71">
        <f>'5.Infrastructure Annex'!L30</f>
        <v>0</v>
      </c>
      <c r="L35" s="71">
        <f>'5.Infrastructure Annex'!M30</f>
        <v>0</v>
      </c>
      <c r="M35" s="71">
        <f>'5.Infrastructure Annex'!N30</f>
        <v>0</v>
      </c>
      <c r="N35" s="71">
        <f>'5.Infrastructure Annex'!O30</f>
        <v>0</v>
      </c>
      <c r="O35" s="71">
        <f>'5.Infrastructure Annex'!P30</f>
        <v>0</v>
      </c>
      <c r="P35" s="71">
        <f>'5.Infrastructure Annex'!Q30</f>
        <v>0</v>
      </c>
      <c r="Q35" s="71">
        <f>'5.Infrastructure Annex'!R30</f>
        <v>0</v>
      </c>
      <c r="R35" s="73"/>
      <c r="S35" s="73"/>
      <c r="T35" s="73"/>
      <c r="U35" s="73"/>
      <c r="V35" s="73"/>
      <c r="W35" s="73"/>
      <c r="X35" s="73"/>
      <c r="Y35" s="73"/>
      <c r="Z35" s="73"/>
      <c r="AA35" s="73"/>
    </row>
    <row r="36" spans="1:27" ht="12.75" customHeight="1">
      <c r="A36" s="70" t="str">
        <f>'5.Infrastructure Annex'!A31</f>
        <v>5.1.1.2.11</v>
      </c>
      <c r="B36" s="70">
        <f>'5.Infrastructure Annex'!B31</f>
        <v>0</v>
      </c>
      <c r="C36" s="70" t="str">
        <f>'5.Infrastructure Annex'!C31</f>
        <v>Drug Warehouses</v>
      </c>
      <c r="D36" s="70"/>
      <c r="E36" s="71">
        <f>'5.Infrastructure Annex'!F31</f>
        <v>0</v>
      </c>
      <c r="F36" s="71">
        <f>'5.Infrastructure Annex'!G31</f>
        <v>0</v>
      </c>
      <c r="G36" s="71">
        <f>'5.Infrastructure Annex'!H31</f>
        <v>3012000</v>
      </c>
      <c r="H36" s="71">
        <f>'5.Infrastructure Annex'!I31</f>
        <v>0</v>
      </c>
      <c r="I36" s="71">
        <f>'5.Infrastructure Annex'!J31</f>
        <v>0</v>
      </c>
      <c r="J36" s="71" t="str">
        <f>'5.Infrastructure Annex'!K31</f>
        <v>Total cost</v>
      </c>
      <c r="K36" s="71">
        <f>'5.Infrastructure Annex'!L31</f>
        <v>3000000</v>
      </c>
      <c r="L36" s="71">
        <f>'5.Infrastructure Annex'!M31</f>
        <v>30</v>
      </c>
      <c r="M36" s="71">
        <f>'5.Infrastructure Annex'!N31</f>
        <v>1</v>
      </c>
      <c r="N36" s="71">
        <f>'5.Infrastructure Annex'!O31</f>
        <v>30</v>
      </c>
      <c r="O36" s="71" t="str">
        <f>'5.Infrastructure Annex'!P31</f>
        <v>Civil works are been carried out,  procurement of furnitures and other electronic equipments/appliances will be done this year. the budget also includes  annual rent amount</v>
      </c>
      <c r="P36" s="71">
        <f>'5.Infrastructure Annex'!Q31</f>
        <v>0</v>
      </c>
      <c r="Q36" s="71">
        <f>'5.Infrastructure Annex'!R31</f>
        <v>0</v>
      </c>
      <c r="R36" s="73"/>
      <c r="S36" s="73"/>
      <c r="T36" s="73"/>
      <c r="U36" s="73"/>
      <c r="V36" s="73"/>
      <c r="W36" s="73"/>
      <c r="X36" s="73"/>
      <c r="Y36" s="73"/>
      <c r="Z36" s="73"/>
      <c r="AA36" s="73"/>
    </row>
    <row r="37" spans="1:27" ht="12.75" customHeight="1">
      <c r="A37" s="70" t="str">
        <f>'5.Infrastructure Annex'!A32</f>
        <v>5.1.1.2.12</v>
      </c>
      <c r="B37" s="70">
        <f>'5.Infrastructure Annex'!B32</f>
        <v>0</v>
      </c>
      <c r="C37" s="70" t="str">
        <f>'5.Infrastructure Annex'!C32</f>
        <v>Upgradation/ Renovation of Obstetric ICUs/ HDUs (as per operational guidelines of ICUs and HDUs, 2017)</v>
      </c>
      <c r="D37" s="70"/>
      <c r="E37" s="71">
        <f>'5.Infrastructure Annex'!F32</f>
        <v>0</v>
      </c>
      <c r="F37" s="71">
        <f>'5.Infrastructure Annex'!G32</f>
        <v>0</v>
      </c>
      <c r="G37" s="71">
        <f>'5.Infrastructure Annex'!H32</f>
        <v>0</v>
      </c>
      <c r="H37" s="71">
        <f>'5.Infrastructure Annex'!I32</f>
        <v>0</v>
      </c>
      <c r="I37" s="71">
        <f>'5.Infrastructure Annex'!J32</f>
        <v>0</v>
      </c>
      <c r="J37" s="71">
        <f>'5.Infrastructure Annex'!K32</f>
        <v>0</v>
      </c>
      <c r="K37" s="71">
        <f>'5.Infrastructure Annex'!L32</f>
        <v>0</v>
      </c>
      <c r="L37" s="71">
        <f>'5.Infrastructure Annex'!M32</f>
        <v>0</v>
      </c>
      <c r="M37" s="71">
        <f>'5.Infrastructure Annex'!N32</f>
        <v>0</v>
      </c>
      <c r="N37" s="71">
        <f>'5.Infrastructure Annex'!O32</f>
        <v>0</v>
      </c>
      <c r="O37" s="71">
        <f>'5.Infrastructure Annex'!P32</f>
        <v>0</v>
      </c>
      <c r="P37" s="71">
        <f>'5.Infrastructure Annex'!Q32</f>
        <v>0</v>
      </c>
      <c r="Q37" s="71">
        <f>'5.Infrastructure Annex'!R32</f>
        <v>0</v>
      </c>
      <c r="R37" s="73"/>
      <c r="S37" s="73"/>
      <c r="T37" s="73"/>
      <c r="U37" s="73"/>
      <c r="V37" s="73"/>
      <c r="W37" s="73"/>
      <c r="X37" s="73"/>
      <c r="Y37" s="73"/>
      <c r="Z37" s="73"/>
      <c r="AA37" s="73"/>
    </row>
    <row r="38" spans="1:27" ht="12.75" customHeight="1">
      <c r="A38" s="70" t="str">
        <f>'5.Infrastructure Annex'!A33</f>
        <v>5.1.1.2.13</v>
      </c>
      <c r="B38" s="70">
        <f>'5.Infrastructure Annex'!B33</f>
        <v>0</v>
      </c>
      <c r="C38" s="70" t="str">
        <f>'5.Infrastructure Annex'!C33</f>
        <v>Greening of Health sector: DH/ CHC as per IPHS guidelines</v>
      </c>
      <c r="D38" s="70"/>
      <c r="E38" s="71">
        <f>'5.Infrastructure Annex'!F33</f>
        <v>0</v>
      </c>
      <c r="F38" s="71">
        <f>'5.Infrastructure Annex'!G33</f>
        <v>0</v>
      </c>
      <c r="G38" s="71">
        <f>'5.Infrastructure Annex'!H33</f>
        <v>0</v>
      </c>
      <c r="H38" s="71">
        <f>'5.Infrastructure Annex'!I33</f>
        <v>0</v>
      </c>
      <c r="I38" s="71">
        <f>'5.Infrastructure Annex'!J33</f>
        <v>0</v>
      </c>
      <c r="J38" s="71">
        <f>'5.Infrastructure Annex'!K33</f>
        <v>0</v>
      </c>
      <c r="K38" s="71">
        <f>'5.Infrastructure Annex'!L33</f>
        <v>0</v>
      </c>
      <c r="L38" s="71">
        <f>'5.Infrastructure Annex'!M33</f>
        <v>0</v>
      </c>
      <c r="M38" s="71">
        <f>'5.Infrastructure Annex'!N33</f>
        <v>0</v>
      </c>
      <c r="N38" s="71">
        <f>'5.Infrastructure Annex'!O33</f>
        <v>0</v>
      </c>
      <c r="O38" s="71">
        <f>'5.Infrastructure Annex'!P33</f>
        <v>0</v>
      </c>
      <c r="P38" s="71">
        <f>'5.Infrastructure Annex'!Q33</f>
        <v>0</v>
      </c>
      <c r="Q38" s="71">
        <f>'5.Infrastructure Annex'!R33</f>
        <v>0</v>
      </c>
      <c r="R38" s="73"/>
      <c r="S38" s="73"/>
      <c r="T38" s="73"/>
      <c r="U38" s="73"/>
      <c r="V38" s="73"/>
      <c r="W38" s="73"/>
      <c r="X38" s="73"/>
      <c r="Y38" s="73"/>
      <c r="Z38" s="73"/>
      <c r="AA38" s="73"/>
    </row>
    <row r="39" spans="1:27" ht="12.75" customHeight="1">
      <c r="A39" s="70" t="str">
        <f>'5.Infrastructure Annex'!A34</f>
        <v>5.1.1.2.13</v>
      </c>
      <c r="B39" s="70">
        <f>'5.Infrastructure Annex'!B34</f>
        <v>0</v>
      </c>
      <c r="C39" s="70" t="str">
        <f>'5.Infrastructure Annex'!C34</f>
        <v>Others</v>
      </c>
      <c r="D39" s="70"/>
      <c r="E39" s="71">
        <f>'5.Infrastructure Annex'!F34</f>
        <v>0</v>
      </c>
      <c r="F39" s="71">
        <f>'5.Infrastructure Annex'!G34</f>
        <v>0</v>
      </c>
      <c r="G39" s="71">
        <f>'5.Infrastructure Annex'!H34</f>
        <v>0</v>
      </c>
      <c r="H39" s="71">
        <f>'5.Infrastructure Annex'!I34</f>
        <v>0</v>
      </c>
      <c r="I39" s="71">
        <f>'5.Infrastructure Annex'!J34</f>
        <v>0</v>
      </c>
      <c r="J39" s="71">
        <f>'5.Infrastructure Annex'!K34</f>
        <v>0</v>
      </c>
      <c r="K39" s="71">
        <f>'5.Infrastructure Annex'!L34</f>
        <v>0</v>
      </c>
      <c r="L39" s="71">
        <f>'5.Infrastructure Annex'!M34</f>
        <v>0</v>
      </c>
      <c r="M39" s="71">
        <f>'5.Infrastructure Annex'!N34</f>
        <v>0</v>
      </c>
      <c r="N39" s="71">
        <f>'5.Infrastructure Annex'!O34</f>
        <v>0</v>
      </c>
      <c r="O39" s="71">
        <f>'5.Infrastructure Annex'!P34</f>
        <v>0</v>
      </c>
      <c r="P39" s="71">
        <f>'5.Infrastructure Annex'!Q34</f>
        <v>0</v>
      </c>
      <c r="Q39" s="71">
        <f>'5.Infrastructure Annex'!R34</f>
        <v>0</v>
      </c>
      <c r="R39" s="73"/>
      <c r="S39" s="73"/>
      <c r="T39" s="73"/>
      <c r="U39" s="73"/>
      <c r="V39" s="73"/>
      <c r="W39" s="73"/>
      <c r="X39" s="73"/>
      <c r="Y39" s="73"/>
      <c r="Z39" s="73"/>
      <c r="AA39" s="73"/>
    </row>
    <row r="40" spans="1:27" ht="12.75" customHeight="1">
      <c r="A40" s="70" t="str">
        <f>'5.Infrastructure Annex'!A35</f>
        <v>5.1.1.3</v>
      </c>
      <c r="B40" s="70" t="str">
        <f>'5.Infrastructure Annex'!B35</f>
        <v>B4.1.1/ B4.1.2/ B4.1.3/ B4.1.4/ B4.1.5/ B4.1.6/ B.5.10</v>
      </c>
      <c r="C40" s="70" t="str">
        <f>'5.Infrastructure Annex'!C35</f>
        <v>Spill over of Ongoing Upgradation Works approved in previous years</v>
      </c>
      <c r="D40" s="70"/>
      <c r="E40" s="71">
        <f t="shared" ref="E40:I40" si="10">SUM(E41:E49)</f>
        <v>0</v>
      </c>
      <c r="F40" s="71">
        <f t="shared" si="10"/>
        <v>0</v>
      </c>
      <c r="G40" s="71">
        <f t="shared" si="10"/>
        <v>0</v>
      </c>
      <c r="H40" s="71">
        <f t="shared" si="10"/>
        <v>0</v>
      </c>
      <c r="I40" s="71">
        <f t="shared" si="10"/>
        <v>0</v>
      </c>
      <c r="J40" s="71">
        <f>'5.Infrastructure Annex'!K35</f>
        <v>0</v>
      </c>
      <c r="K40" s="71">
        <f>'5.Infrastructure Annex'!L35</f>
        <v>0</v>
      </c>
      <c r="L40" s="71">
        <f>'5.Infrastructure Annex'!M35</f>
        <v>0</v>
      </c>
      <c r="M40" s="71">
        <f>'5.Infrastructure Annex'!N35</f>
        <v>0</v>
      </c>
      <c r="N40" s="71">
        <f>SUM(N41:N49)</f>
        <v>0</v>
      </c>
      <c r="O40" s="71">
        <f>'5.Infrastructure Annex'!P35</f>
        <v>0</v>
      </c>
      <c r="P40" s="71">
        <f>'5.Infrastructure Annex'!Q35</f>
        <v>0</v>
      </c>
      <c r="Q40" s="71">
        <f>SUM(Q41:Q49)</f>
        <v>0</v>
      </c>
      <c r="R40" s="73"/>
      <c r="S40" s="73"/>
      <c r="T40" s="73"/>
      <c r="U40" s="73"/>
      <c r="V40" s="73"/>
      <c r="W40" s="73"/>
      <c r="X40" s="73"/>
      <c r="Y40" s="73"/>
      <c r="Z40" s="73"/>
      <c r="AA40" s="73"/>
    </row>
    <row r="41" spans="1:27" ht="12.75" customHeight="1">
      <c r="A41" s="70" t="str">
        <f>'5.Infrastructure Annex'!A36</f>
        <v>5.1.1.3.1</v>
      </c>
      <c r="B41" s="70" t="str">
        <f>'5.Infrastructure Annex'!B36</f>
        <v>B4.1.1.3</v>
      </c>
      <c r="C41" s="70" t="str">
        <f>'5.Infrastructure Annex'!C36</f>
        <v>District Hospitals (As per the DH Strengthening Guidelines)</v>
      </c>
      <c r="D41" s="70"/>
      <c r="E41" s="71">
        <f>'5.Infrastructure Annex'!F36</f>
        <v>0</v>
      </c>
      <c r="F41" s="71">
        <f>'5.Infrastructure Annex'!G36</f>
        <v>0</v>
      </c>
      <c r="G41" s="71">
        <f>'5.Infrastructure Annex'!H36</f>
        <v>0</v>
      </c>
      <c r="H41" s="71">
        <f>'5.Infrastructure Annex'!I36</f>
        <v>0</v>
      </c>
      <c r="I41" s="71">
        <f>'5.Infrastructure Annex'!J36</f>
        <v>0</v>
      </c>
      <c r="J41" s="71">
        <f>'5.Infrastructure Annex'!K36</f>
        <v>0</v>
      </c>
      <c r="K41" s="71">
        <f>'5.Infrastructure Annex'!L36</f>
        <v>0</v>
      </c>
      <c r="L41" s="71">
        <f>'5.Infrastructure Annex'!M36</f>
        <v>0</v>
      </c>
      <c r="M41" s="71">
        <f>'5.Infrastructure Annex'!N36</f>
        <v>0</v>
      </c>
      <c r="N41" s="71">
        <f>'5.Infrastructure Annex'!O36</f>
        <v>0</v>
      </c>
      <c r="O41" s="71">
        <f>'5.Infrastructure Annex'!P36</f>
        <v>0</v>
      </c>
      <c r="P41" s="71">
        <f>'5.Infrastructure Annex'!Q36</f>
        <v>0</v>
      </c>
      <c r="Q41" s="71">
        <f>'5.Infrastructure Annex'!R36</f>
        <v>0</v>
      </c>
      <c r="R41" s="73"/>
      <c r="S41" s="73"/>
      <c r="T41" s="73"/>
      <c r="U41" s="73"/>
      <c r="V41" s="73"/>
      <c r="W41" s="73"/>
      <c r="X41" s="73"/>
      <c r="Y41" s="73"/>
      <c r="Z41" s="73"/>
      <c r="AA41" s="73"/>
    </row>
    <row r="42" spans="1:27" ht="12.75" customHeight="1">
      <c r="A42" s="70" t="str">
        <f>'5.Infrastructure Annex'!A37</f>
        <v>5.1.1.3.2</v>
      </c>
      <c r="B42" s="70" t="str">
        <f>'5.Infrastructure Annex'!B37</f>
        <v>B4.1.6.3</v>
      </c>
      <c r="C42" s="70" t="str">
        <f>'5.Infrastructure Annex'!C37</f>
        <v>SDH</v>
      </c>
      <c r="D42" s="70"/>
      <c r="E42" s="71">
        <f>'5.Infrastructure Annex'!F37</f>
        <v>0</v>
      </c>
      <c r="F42" s="71">
        <f>'5.Infrastructure Annex'!G37</f>
        <v>0</v>
      </c>
      <c r="G42" s="71">
        <f>'5.Infrastructure Annex'!H37</f>
        <v>0</v>
      </c>
      <c r="H42" s="71">
        <f>'5.Infrastructure Annex'!I37</f>
        <v>0</v>
      </c>
      <c r="I42" s="71">
        <f>'5.Infrastructure Annex'!J37</f>
        <v>0</v>
      </c>
      <c r="J42" s="71">
        <f>'5.Infrastructure Annex'!K37</f>
        <v>0</v>
      </c>
      <c r="K42" s="71">
        <f>'5.Infrastructure Annex'!L37</f>
        <v>0</v>
      </c>
      <c r="L42" s="71">
        <f>'5.Infrastructure Annex'!M37</f>
        <v>0</v>
      </c>
      <c r="M42" s="71">
        <f>'5.Infrastructure Annex'!N37</f>
        <v>0</v>
      </c>
      <c r="N42" s="71">
        <f>'5.Infrastructure Annex'!O37</f>
        <v>0</v>
      </c>
      <c r="O42" s="71">
        <f>'5.Infrastructure Annex'!P37</f>
        <v>0</v>
      </c>
      <c r="P42" s="71">
        <f>'5.Infrastructure Annex'!Q37</f>
        <v>0</v>
      </c>
      <c r="Q42" s="71">
        <f>'5.Infrastructure Annex'!R37</f>
        <v>0</v>
      </c>
      <c r="R42" s="73"/>
      <c r="S42" s="73"/>
      <c r="T42" s="73"/>
      <c r="U42" s="73"/>
      <c r="V42" s="73"/>
      <c r="W42" s="73"/>
      <c r="X42" s="73"/>
      <c r="Y42" s="73"/>
      <c r="Z42" s="73"/>
      <c r="AA42" s="73"/>
    </row>
    <row r="43" spans="1:27" ht="12.75" customHeight="1">
      <c r="A43" s="70" t="str">
        <f>'5.Infrastructure Annex'!A38</f>
        <v>5.1.1.3.3</v>
      </c>
      <c r="B43" s="70" t="str">
        <f>'5.Infrastructure Annex'!B38</f>
        <v>B4.1.2.3</v>
      </c>
      <c r="C43" s="70" t="str">
        <f>'5.Infrastructure Annex'!C38</f>
        <v>CHCs</v>
      </c>
      <c r="D43" s="70"/>
      <c r="E43" s="71">
        <f>'5.Infrastructure Annex'!F38</f>
        <v>0</v>
      </c>
      <c r="F43" s="71">
        <f>'5.Infrastructure Annex'!G38</f>
        <v>0</v>
      </c>
      <c r="G43" s="71">
        <f>'5.Infrastructure Annex'!H38</f>
        <v>0</v>
      </c>
      <c r="H43" s="71">
        <f>'5.Infrastructure Annex'!I38</f>
        <v>0</v>
      </c>
      <c r="I43" s="71">
        <f>'5.Infrastructure Annex'!J38</f>
        <v>0</v>
      </c>
      <c r="J43" s="71">
        <f>'5.Infrastructure Annex'!K38</f>
        <v>0</v>
      </c>
      <c r="K43" s="71">
        <f>'5.Infrastructure Annex'!L38</f>
        <v>0</v>
      </c>
      <c r="L43" s="71">
        <f>'5.Infrastructure Annex'!M38</f>
        <v>0</v>
      </c>
      <c r="M43" s="71">
        <f>'5.Infrastructure Annex'!N38</f>
        <v>0</v>
      </c>
      <c r="N43" s="71">
        <f>'5.Infrastructure Annex'!O38</f>
        <v>0</v>
      </c>
      <c r="O43" s="71">
        <f>'5.Infrastructure Annex'!P38</f>
        <v>0</v>
      </c>
      <c r="P43" s="71">
        <f>'5.Infrastructure Annex'!Q38</f>
        <v>0</v>
      </c>
      <c r="Q43" s="71">
        <f>'5.Infrastructure Annex'!R38</f>
        <v>0</v>
      </c>
      <c r="R43" s="73"/>
      <c r="S43" s="73"/>
      <c r="T43" s="73"/>
      <c r="U43" s="73"/>
      <c r="V43" s="73"/>
      <c r="W43" s="73"/>
      <c r="X43" s="73"/>
      <c r="Y43" s="73"/>
      <c r="Z43" s="73"/>
      <c r="AA43" s="73"/>
    </row>
    <row r="44" spans="1:27" ht="12.75" customHeight="1">
      <c r="A44" s="70" t="str">
        <f>'5.Infrastructure Annex'!A39</f>
        <v>5.1.1.3.4</v>
      </c>
      <c r="B44" s="70" t="str">
        <f>'5.Infrastructure Annex'!B39</f>
        <v>B4.1.3.3</v>
      </c>
      <c r="C44" s="70" t="str">
        <f>'5.Infrastructure Annex'!C39</f>
        <v>PHCs</v>
      </c>
      <c r="D44" s="70"/>
      <c r="E44" s="71">
        <f>'5.Infrastructure Annex'!F39</f>
        <v>0</v>
      </c>
      <c r="F44" s="71">
        <f>'5.Infrastructure Annex'!G39</f>
        <v>0</v>
      </c>
      <c r="G44" s="71">
        <f>'5.Infrastructure Annex'!H39</f>
        <v>0</v>
      </c>
      <c r="H44" s="71">
        <f>'5.Infrastructure Annex'!I39</f>
        <v>0</v>
      </c>
      <c r="I44" s="71">
        <f>'5.Infrastructure Annex'!J39</f>
        <v>0</v>
      </c>
      <c r="J44" s="71">
        <f>'5.Infrastructure Annex'!K39</f>
        <v>0</v>
      </c>
      <c r="K44" s="71">
        <f>'5.Infrastructure Annex'!L39</f>
        <v>0</v>
      </c>
      <c r="L44" s="71">
        <f>'5.Infrastructure Annex'!M39</f>
        <v>0</v>
      </c>
      <c r="M44" s="71">
        <f>'5.Infrastructure Annex'!N39</f>
        <v>0</v>
      </c>
      <c r="N44" s="71">
        <f>'5.Infrastructure Annex'!O39</f>
        <v>0</v>
      </c>
      <c r="O44" s="71">
        <f>'5.Infrastructure Annex'!P39</f>
        <v>0</v>
      </c>
      <c r="P44" s="71">
        <f>'5.Infrastructure Annex'!Q39</f>
        <v>0</v>
      </c>
      <c r="Q44" s="71">
        <f>'5.Infrastructure Annex'!R39</f>
        <v>0</v>
      </c>
      <c r="R44" s="73"/>
      <c r="S44" s="73"/>
      <c r="T44" s="73"/>
      <c r="U44" s="73"/>
      <c r="V44" s="73"/>
      <c r="W44" s="73"/>
      <c r="X44" s="73"/>
      <c r="Y44" s="73"/>
      <c r="Z44" s="73"/>
      <c r="AA44" s="73"/>
    </row>
    <row r="45" spans="1:27" ht="12.75" customHeight="1">
      <c r="A45" s="70" t="str">
        <f>'5.Infrastructure Annex'!A40</f>
        <v>5.1.1.3.5</v>
      </c>
      <c r="B45" s="70" t="str">
        <f>'5.Infrastructure Annex'!B40</f>
        <v>B4.1.4.3</v>
      </c>
      <c r="C45" s="70" t="str">
        <f>'5.Infrastructure Annex'!C40</f>
        <v>HWC-HSCs</v>
      </c>
      <c r="D45" s="70"/>
      <c r="E45" s="71">
        <f>'5.Infrastructure Annex'!F40</f>
        <v>0</v>
      </c>
      <c r="F45" s="71">
        <f>'5.Infrastructure Annex'!G40</f>
        <v>0</v>
      </c>
      <c r="G45" s="71">
        <f>'5.Infrastructure Annex'!H40</f>
        <v>0</v>
      </c>
      <c r="H45" s="71">
        <f>'5.Infrastructure Annex'!I40</f>
        <v>0</v>
      </c>
      <c r="I45" s="71">
        <f>'5.Infrastructure Annex'!J40</f>
        <v>0</v>
      </c>
      <c r="J45" s="71">
        <f>'5.Infrastructure Annex'!K40</f>
        <v>0</v>
      </c>
      <c r="K45" s="71">
        <f>'5.Infrastructure Annex'!L40</f>
        <v>0</v>
      </c>
      <c r="L45" s="71">
        <f>'5.Infrastructure Annex'!M40</f>
        <v>0</v>
      </c>
      <c r="M45" s="71">
        <f>'5.Infrastructure Annex'!N40</f>
        <v>0</v>
      </c>
      <c r="N45" s="71">
        <f>'5.Infrastructure Annex'!O40</f>
        <v>0</v>
      </c>
      <c r="O45" s="71">
        <f>'5.Infrastructure Annex'!P40</f>
        <v>0</v>
      </c>
      <c r="P45" s="71">
        <f>'5.Infrastructure Annex'!Q40</f>
        <v>0</v>
      </c>
      <c r="Q45" s="71">
        <f>'5.Infrastructure Annex'!R40</f>
        <v>0</v>
      </c>
      <c r="R45" s="73"/>
      <c r="S45" s="73"/>
      <c r="T45" s="73"/>
      <c r="U45" s="73"/>
      <c r="V45" s="73"/>
      <c r="W45" s="73"/>
      <c r="X45" s="73"/>
      <c r="Y45" s="73"/>
      <c r="Z45" s="73"/>
      <c r="AA45" s="73"/>
    </row>
    <row r="46" spans="1:27" ht="12.75" customHeight="1">
      <c r="A46" s="70" t="str">
        <f>'5.Infrastructure Annex'!A41</f>
        <v>5.1.1.3.6</v>
      </c>
      <c r="B46" s="70" t="str">
        <f>'5.Infrastructure Annex'!B41</f>
        <v>B4.1.5.3</v>
      </c>
      <c r="C46" s="70" t="str">
        <f>'5.Infrastructure Annex'!C41</f>
        <v>MCH Wings</v>
      </c>
      <c r="D46" s="70"/>
      <c r="E46" s="71">
        <f>'5.Infrastructure Annex'!F41</f>
        <v>0</v>
      </c>
      <c r="F46" s="71">
        <f>'5.Infrastructure Annex'!G41</f>
        <v>0</v>
      </c>
      <c r="G46" s="71">
        <f>'5.Infrastructure Annex'!H41</f>
        <v>0</v>
      </c>
      <c r="H46" s="71">
        <f>'5.Infrastructure Annex'!I41</f>
        <v>0</v>
      </c>
      <c r="I46" s="71">
        <f>'5.Infrastructure Annex'!J41</f>
        <v>0</v>
      </c>
      <c r="J46" s="71">
        <f>'5.Infrastructure Annex'!K41</f>
        <v>0</v>
      </c>
      <c r="K46" s="71">
        <f>'5.Infrastructure Annex'!L41</f>
        <v>0</v>
      </c>
      <c r="L46" s="71">
        <f>'5.Infrastructure Annex'!M41</f>
        <v>0</v>
      </c>
      <c r="M46" s="71">
        <f>'5.Infrastructure Annex'!N41</f>
        <v>0</v>
      </c>
      <c r="N46" s="71">
        <f>'5.Infrastructure Annex'!O41</f>
        <v>0</v>
      </c>
      <c r="O46" s="71">
        <f>'5.Infrastructure Annex'!P41</f>
        <v>0</v>
      </c>
      <c r="P46" s="71">
        <f>'5.Infrastructure Annex'!Q41</f>
        <v>0</v>
      </c>
      <c r="Q46" s="71">
        <f>'5.Infrastructure Annex'!R41</f>
        <v>0</v>
      </c>
      <c r="R46" s="73"/>
      <c r="S46" s="73"/>
      <c r="T46" s="73"/>
      <c r="U46" s="73"/>
      <c r="V46" s="73"/>
      <c r="W46" s="73"/>
      <c r="X46" s="73"/>
      <c r="Y46" s="73"/>
      <c r="Z46" s="73"/>
      <c r="AA46" s="73"/>
    </row>
    <row r="47" spans="1:27" ht="12.75" customHeight="1">
      <c r="A47" s="70" t="str">
        <f>'5.Infrastructure Annex'!A42</f>
        <v>5.1.1.3.7</v>
      </c>
      <c r="B47" s="70">
        <f>'5.Infrastructure Annex'!B42</f>
        <v>0</v>
      </c>
      <c r="C47" s="70" t="str">
        <f>'5.Infrastructure Annex'!C42</f>
        <v>Facility based new-born care centres (SNCU/NBSU/NBCC/KMC unit)/MNCU &amp; State resource centre/CLMC units/Paediatric HDUs</v>
      </c>
      <c r="D47" s="70"/>
      <c r="E47" s="71">
        <f>'5.Infrastructure Annex'!F42</f>
        <v>0</v>
      </c>
      <c r="F47" s="71">
        <f>'5.Infrastructure Annex'!G42</f>
        <v>0</v>
      </c>
      <c r="G47" s="71">
        <f>'5.Infrastructure Annex'!H42</f>
        <v>0</v>
      </c>
      <c r="H47" s="71">
        <f>'5.Infrastructure Annex'!I42</f>
        <v>0</v>
      </c>
      <c r="I47" s="71">
        <f>'5.Infrastructure Annex'!J42</f>
        <v>0</v>
      </c>
      <c r="J47" s="71">
        <f>'5.Infrastructure Annex'!K42</f>
        <v>0</v>
      </c>
      <c r="K47" s="71">
        <f>'5.Infrastructure Annex'!L42</f>
        <v>0</v>
      </c>
      <c r="L47" s="71">
        <f>'5.Infrastructure Annex'!M42</f>
        <v>0</v>
      </c>
      <c r="M47" s="71">
        <f>'5.Infrastructure Annex'!N42</f>
        <v>0</v>
      </c>
      <c r="N47" s="71">
        <f>'5.Infrastructure Annex'!O42</f>
        <v>0</v>
      </c>
      <c r="O47" s="71">
        <f>'5.Infrastructure Annex'!P42</f>
        <v>0</v>
      </c>
      <c r="P47" s="71">
        <f>'5.Infrastructure Annex'!Q42</f>
        <v>0</v>
      </c>
      <c r="Q47" s="71">
        <f>'5.Infrastructure Annex'!R42</f>
        <v>0</v>
      </c>
      <c r="R47" s="73"/>
      <c r="S47" s="73"/>
      <c r="T47" s="73"/>
      <c r="U47" s="73"/>
      <c r="V47" s="73"/>
      <c r="W47" s="73"/>
      <c r="X47" s="73"/>
      <c r="Y47" s="73"/>
      <c r="Z47" s="73"/>
      <c r="AA47" s="73"/>
    </row>
    <row r="48" spans="1:27" ht="12.75" customHeight="1">
      <c r="A48" s="70" t="str">
        <f>'5.Infrastructure Annex'!A43</f>
        <v>5.1.1.3.8</v>
      </c>
      <c r="B48" s="70" t="str">
        <f>'5.Infrastructure Annex'!B43</f>
        <v>B.5.10.1.3</v>
      </c>
      <c r="C48" s="70" t="str">
        <f>'5.Infrastructure Annex'!C43</f>
        <v>Training Institutions</v>
      </c>
      <c r="D48" s="70"/>
      <c r="E48" s="71">
        <f>'5.Infrastructure Annex'!F43</f>
        <v>0</v>
      </c>
      <c r="F48" s="71">
        <f>'5.Infrastructure Annex'!G43</f>
        <v>0</v>
      </c>
      <c r="G48" s="71">
        <f>'5.Infrastructure Annex'!H43</f>
        <v>0</v>
      </c>
      <c r="H48" s="71">
        <f>'5.Infrastructure Annex'!I43</f>
        <v>0</v>
      </c>
      <c r="I48" s="71">
        <f>'5.Infrastructure Annex'!J43</f>
        <v>0</v>
      </c>
      <c r="J48" s="71">
        <f>'5.Infrastructure Annex'!K43</f>
        <v>0</v>
      </c>
      <c r="K48" s="71">
        <f>'5.Infrastructure Annex'!L43</f>
        <v>0</v>
      </c>
      <c r="L48" s="71">
        <f>'5.Infrastructure Annex'!M43</f>
        <v>0</v>
      </c>
      <c r="M48" s="71">
        <f>'5.Infrastructure Annex'!N43</f>
        <v>0</v>
      </c>
      <c r="N48" s="71">
        <f>'5.Infrastructure Annex'!O43</f>
        <v>0</v>
      </c>
      <c r="O48" s="71">
        <f>'5.Infrastructure Annex'!P43</f>
        <v>0</v>
      </c>
      <c r="P48" s="71">
        <f>'5.Infrastructure Annex'!Q43</f>
        <v>0</v>
      </c>
      <c r="Q48" s="71">
        <f>'5.Infrastructure Annex'!R43</f>
        <v>0</v>
      </c>
      <c r="R48" s="73"/>
      <c r="S48" s="73"/>
      <c r="T48" s="73"/>
      <c r="U48" s="73"/>
      <c r="V48" s="73"/>
      <c r="W48" s="73"/>
      <c r="X48" s="73"/>
      <c r="Y48" s="73"/>
      <c r="Z48" s="73"/>
      <c r="AA48" s="73"/>
    </row>
    <row r="49" spans="1:27" ht="12.75" customHeight="1">
      <c r="A49" s="70" t="str">
        <f>'5.Infrastructure Annex'!A44</f>
        <v>5.1.1.3.9</v>
      </c>
      <c r="B49" s="70">
        <f>'5.Infrastructure Annex'!B44</f>
        <v>0</v>
      </c>
      <c r="C49" s="70" t="str">
        <f>'5.Infrastructure Annex'!C44</f>
        <v>Others</v>
      </c>
      <c r="D49" s="70"/>
      <c r="E49" s="71">
        <f>'5.Infrastructure Annex'!F44</f>
        <v>0</v>
      </c>
      <c r="F49" s="71">
        <f>'5.Infrastructure Annex'!G44</f>
        <v>0</v>
      </c>
      <c r="G49" s="71">
        <f>'5.Infrastructure Annex'!H44</f>
        <v>0</v>
      </c>
      <c r="H49" s="71">
        <f>'5.Infrastructure Annex'!I44</f>
        <v>0</v>
      </c>
      <c r="I49" s="71">
        <f>'5.Infrastructure Annex'!J44</f>
        <v>0</v>
      </c>
      <c r="J49" s="71">
        <f>'5.Infrastructure Annex'!K44</f>
        <v>0</v>
      </c>
      <c r="K49" s="71">
        <f>'5.Infrastructure Annex'!L44</f>
        <v>0</v>
      </c>
      <c r="L49" s="71">
        <f>'5.Infrastructure Annex'!M44</f>
        <v>0</v>
      </c>
      <c r="M49" s="71">
        <f>'5.Infrastructure Annex'!N44</f>
        <v>0</v>
      </c>
      <c r="N49" s="71">
        <f>'5.Infrastructure Annex'!O44</f>
        <v>0</v>
      </c>
      <c r="O49" s="71">
        <f>'5.Infrastructure Annex'!P44</f>
        <v>0</v>
      </c>
      <c r="P49" s="71">
        <f>'5.Infrastructure Annex'!Q44</f>
        <v>0</v>
      </c>
      <c r="Q49" s="71">
        <f>'5.Infrastructure Annex'!R44</f>
        <v>0</v>
      </c>
      <c r="R49" s="73"/>
      <c r="S49" s="73"/>
      <c r="T49" s="73"/>
      <c r="U49" s="73"/>
      <c r="V49" s="73"/>
      <c r="W49" s="73"/>
      <c r="X49" s="73"/>
      <c r="Y49" s="73"/>
      <c r="Z49" s="73"/>
      <c r="AA49" s="73"/>
    </row>
    <row r="50" spans="1:27" ht="12.75" customHeight="1">
      <c r="A50" s="70" t="str">
        <f>'5.Infrastructure Annex'!A45</f>
        <v>5.1.1.4</v>
      </c>
      <c r="B50" s="70" t="str">
        <f>'5.Infrastructure Annex'!B45</f>
        <v>B4.1.1/ B4.1.2/ B4.1.3/ B4.1.4/ B4.1.6/ B.5.10</v>
      </c>
      <c r="C50" s="70" t="str">
        <f>'5.Infrastructure Annex'!C45</f>
        <v>Staff Quarters</v>
      </c>
      <c r="D50" s="70"/>
      <c r="E50" s="71">
        <f t="shared" ref="E50:I50" si="11">SUM(E51:E57)</f>
        <v>0</v>
      </c>
      <c r="F50" s="71">
        <f t="shared" si="11"/>
        <v>0</v>
      </c>
      <c r="G50" s="71">
        <f t="shared" si="11"/>
        <v>0</v>
      </c>
      <c r="H50" s="71">
        <f t="shared" si="11"/>
        <v>0</v>
      </c>
      <c r="I50" s="71">
        <f t="shared" si="11"/>
        <v>0</v>
      </c>
      <c r="J50" s="71">
        <f>'5.Infrastructure Annex'!K45</f>
        <v>0</v>
      </c>
      <c r="K50" s="71">
        <f>'5.Infrastructure Annex'!L45</f>
        <v>0</v>
      </c>
      <c r="L50" s="71">
        <f>'5.Infrastructure Annex'!M45</f>
        <v>0</v>
      </c>
      <c r="M50" s="71">
        <f>'5.Infrastructure Annex'!N45</f>
        <v>0</v>
      </c>
      <c r="N50" s="71">
        <f>SUM(N51:N57)</f>
        <v>0</v>
      </c>
      <c r="O50" s="71">
        <f>'5.Infrastructure Annex'!P45</f>
        <v>0</v>
      </c>
      <c r="P50" s="71">
        <f>'5.Infrastructure Annex'!Q45</f>
        <v>0</v>
      </c>
      <c r="Q50" s="71">
        <f>SUM(Q51:Q57)</f>
        <v>0</v>
      </c>
      <c r="R50" s="73"/>
      <c r="S50" s="73"/>
      <c r="T50" s="73"/>
      <c r="U50" s="73"/>
      <c r="V50" s="73"/>
      <c r="W50" s="73"/>
      <c r="X50" s="73"/>
      <c r="Y50" s="73"/>
      <c r="Z50" s="73"/>
      <c r="AA50" s="73"/>
    </row>
    <row r="51" spans="1:27" ht="12.75" customHeight="1">
      <c r="A51" s="70" t="str">
        <f>'5.Infrastructure Annex'!A46</f>
        <v>5.1.1.4.1</v>
      </c>
      <c r="B51" s="70" t="str">
        <f>'5.Infrastructure Annex'!B46</f>
        <v>B4.1.1.4</v>
      </c>
      <c r="C51" s="70" t="str">
        <f>'5.Infrastructure Annex'!C46</f>
        <v>District Hospitals (As per the DH Strengthening Guidelines)</v>
      </c>
      <c r="D51" s="70"/>
      <c r="E51" s="71">
        <f>'5.Infrastructure Annex'!F46</f>
        <v>0</v>
      </c>
      <c r="F51" s="71">
        <f>'5.Infrastructure Annex'!G46</f>
        <v>0</v>
      </c>
      <c r="G51" s="71">
        <f>'5.Infrastructure Annex'!H46</f>
        <v>0</v>
      </c>
      <c r="H51" s="71">
        <f>'5.Infrastructure Annex'!I46</f>
        <v>0</v>
      </c>
      <c r="I51" s="71">
        <f>'5.Infrastructure Annex'!J46</f>
        <v>0</v>
      </c>
      <c r="J51" s="71">
        <f>'5.Infrastructure Annex'!K46</f>
        <v>0</v>
      </c>
      <c r="K51" s="71">
        <f>'5.Infrastructure Annex'!L46</f>
        <v>0</v>
      </c>
      <c r="L51" s="71">
        <f>'5.Infrastructure Annex'!M46</f>
        <v>0</v>
      </c>
      <c r="M51" s="71">
        <f>'5.Infrastructure Annex'!N46</f>
        <v>0</v>
      </c>
      <c r="N51" s="71">
        <f>'5.Infrastructure Annex'!O46</f>
        <v>0</v>
      </c>
      <c r="O51" s="71">
        <f>'5.Infrastructure Annex'!P46</f>
        <v>0</v>
      </c>
      <c r="P51" s="71">
        <f>'5.Infrastructure Annex'!Q46</f>
        <v>0</v>
      </c>
      <c r="Q51" s="71">
        <f>'5.Infrastructure Annex'!R46</f>
        <v>0</v>
      </c>
      <c r="R51" s="73"/>
      <c r="S51" s="73"/>
      <c r="T51" s="73"/>
      <c r="U51" s="73"/>
      <c r="V51" s="73"/>
      <c r="W51" s="73"/>
      <c r="X51" s="73"/>
      <c r="Y51" s="73"/>
      <c r="Z51" s="73"/>
      <c r="AA51" s="73"/>
    </row>
    <row r="52" spans="1:27" ht="12.75" customHeight="1">
      <c r="A52" s="70" t="str">
        <f>'5.Infrastructure Annex'!A47</f>
        <v>5.1.1.4.2</v>
      </c>
      <c r="B52" s="70" t="str">
        <f>'5.Infrastructure Annex'!B47</f>
        <v>B4.1.6.4</v>
      </c>
      <c r="C52" s="70" t="str">
        <f>'5.Infrastructure Annex'!C47</f>
        <v>SDH</v>
      </c>
      <c r="D52" s="70"/>
      <c r="E52" s="71">
        <f>'5.Infrastructure Annex'!F47</f>
        <v>0</v>
      </c>
      <c r="F52" s="71">
        <f>'5.Infrastructure Annex'!G47</f>
        <v>0</v>
      </c>
      <c r="G52" s="71">
        <f>'5.Infrastructure Annex'!H47</f>
        <v>0</v>
      </c>
      <c r="H52" s="71">
        <f>'5.Infrastructure Annex'!I47</f>
        <v>0</v>
      </c>
      <c r="I52" s="71">
        <f>'5.Infrastructure Annex'!J47</f>
        <v>0</v>
      </c>
      <c r="J52" s="71">
        <f>'5.Infrastructure Annex'!K47</f>
        <v>0</v>
      </c>
      <c r="K52" s="71">
        <f>'5.Infrastructure Annex'!L47</f>
        <v>0</v>
      </c>
      <c r="L52" s="71">
        <f>'5.Infrastructure Annex'!M47</f>
        <v>0</v>
      </c>
      <c r="M52" s="71">
        <f>'5.Infrastructure Annex'!N47</f>
        <v>0</v>
      </c>
      <c r="N52" s="71">
        <f>'5.Infrastructure Annex'!O47</f>
        <v>0</v>
      </c>
      <c r="O52" s="71">
        <f>'5.Infrastructure Annex'!P47</f>
        <v>0</v>
      </c>
      <c r="P52" s="71">
        <f>'5.Infrastructure Annex'!Q47</f>
        <v>0</v>
      </c>
      <c r="Q52" s="71">
        <f>'5.Infrastructure Annex'!R47</f>
        <v>0</v>
      </c>
      <c r="R52" s="73"/>
      <c r="S52" s="73"/>
      <c r="T52" s="73"/>
      <c r="U52" s="73"/>
      <c r="V52" s="73"/>
      <c r="W52" s="73"/>
      <c r="X52" s="73"/>
      <c r="Y52" s="73"/>
      <c r="Z52" s="73"/>
      <c r="AA52" s="73"/>
    </row>
    <row r="53" spans="1:27" ht="12.75" customHeight="1">
      <c r="A53" s="70" t="str">
        <f>'5.Infrastructure Annex'!A48</f>
        <v>5.1.1.4.3</v>
      </c>
      <c r="B53" s="70" t="str">
        <f>'5.Infrastructure Annex'!B48</f>
        <v>B4.1.2.4</v>
      </c>
      <c r="C53" s="70" t="str">
        <f>'5.Infrastructure Annex'!C48</f>
        <v>CHCs</v>
      </c>
      <c r="D53" s="70"/>
      <c r="E53" s="71">
        <f>'5.Infrastructure Annex'!F48</f>
        <v>0</v>
      </c>
      <c r="F53" s="71">
        <f>'5.Infrastructure Annex'!G48</f>
        <v>0</v>
      </c>
      <c r="G53" s="71">
        <f>'5.Infrastructure Annex'!H48</f>
        <v>0</v>
      </c>
      <c r="H53" s="71">
        <f>'5.Infrastructure Annex'!I48</f>
        <v>0</v>
      </c>
      <c r="I53" s="71">
        <f>'5.Infrastructure Annex'!J48</f>
        <v>0</v>
      </c>
      <c r="J53" s="71">
        <f>'5.Infrastructure Annex'!K48</f>
        <v>0</v>
      </c>
      <c r="K53" s="71">
        <f>'5.Infrastructure Annex'!L48</f>
        <v>0</v>
      </c>
      <c r="L53" s="71">
        <f>'5.Infrastructure Annex'!M48</f>
        <v>0</v>
      </c>
      <c r="M53" s="71">
        <f>'5.Infrastructure Annex'!N48</f>
        <v>0</v>
      </c>
      <c r="N53" s="71">
        <f>'5.Infrastructure Annex'!O48</f>
        <v>0</v>
      </c>
      <c r="O53" s="71">
        <f>'5.Infrastructure Annex'!P48</f>
        <v>0</v>
      </c>
      <c r="P53" s="71">
        <f>'5.Infrastructure Annex'!Q48</f>
        <v>0</v>
      </c>
      <c r="Q53" s="71">
        <f>'5.Infrastructure Annex'!R48</f>
        <v>0</v>
      </c>
      <c r="R53" s="73"/>
      <c r="S53" s="73"/>
      <c r="T53" s="73"/>
      <c r="U53" s="73"/>
      <c r="V53" s="73"/>
      <c r="W53" s="73"/>
      <c r="X53" s="73"/>
      <c r="Y53" s="73"/>
      <c r="Z53" s="73"/>
      <c r="AA53" s="73"/>
    </row>
    <row r="54" spans="1:27" ht="12.75" customHeight="1">
      <c r="A54" s="70" t="str">
        <f>'5.Infrastructure Annex'!A49</f>
        <v>5.1.1.4.4</v>
      </c>
      <c r="B54" s="70" t="str">
        <f>'5.Infrastructure Annex'!B49</f>
        <v>B4.1.3.4</v>
      </c>
      <c r="C54" s="70" t="str">
        <f>'5.Infrastructure Annex'!C49</f>
        <v>PHCs</v>
      </c>
      <c r="D54" s="70"/>
      <c r="E54" s="71">
        <f>'5.Infrastructure Annex'!F49</f>
        <v>0</v>
      </c>
      <c r="F54" s="71">
        <f>'5.Infrastructure Annex'!G49</f>
        <v>0</v>
      </c>
      <c r="G54" s="71">
        <f>'5.Infrastructure Annex'!H49</f>
        <v>0</v>
      </c>
      <c r="H54" s="71">
        <f>'5.Infrastructure Annex'!I49</f>
        <v>0</v>
      </c>
      <c r="I54" s="71">
        <f>'5.Infrastructure Annex'!J49</f>
        <v>0</v>
      </c>
      <c r="J54" s="71">
        <f>'5.Infrastructure Annex'!K49</f>
        <v>0</v>
      </c>
      <c r="K54" s="71">
        <f>'5.Infrastructure Annex'!L49</f>
        <v>0</v>
      </c>
      <c r="L54" s="71">
        <f>'5.Infrastructure Annex'!M49</f>
        <v>0</v>
      </c>
      <c r="M54" s="71">
        <f>'5.Infrastructure Annex'!N49</f>
        <v>0</v>
      </c>
      <c r="N54" s="71">
        <f>'5.Infrastructure Annex'!O49</f>
        <v>0</v>
      </c>
      <c r="O54" s="71">
        <f>'5.Infrastructure Annex'!P49</f>
        <v>0</v>
      </c>
      <c r="P54" s="71">
        <f>'5.Infrastructure Annex'!Q49</f>
        <v>0</v>
      </c>
      <c r="Q54" s="71">
        <f>'5.Infrastructure Annex'!R49</f>
        <v>0</v>
      </c>
      <c r="R54" s="73"/>
      <c r="S54" s="73"/>
      <c r="T54" s="73"/>
      <c r="U54" s="73"/>
      <c r="V54" s="73"/>
      <c r="W54" s="73"/>
      <c r="X54" s="73"/>
      <c r="Y54" s="73"/>
      <c r="Z54" s="73"/>
      <c r="AA54" s="73"/>
    </row>
    <row r="55" spans="1:27" ht="12.75" customHeight="1">
      <c r="A55" s="70" t="str">
        <f>'5.Infrastructure Annex'!A50</f>
        <v>5.1.1.4.5</v>
      </c>
      <c r="B55" s="70" t="str">
        <f>'5.Infrastructure Annex'!B50</f>
        <v>B4.1.4.4</v>
      </c>
      <c r="C55" s="70" t="str">
        <f>'5.Infrastructure Annex'!C50</f>
        <v>Sub Centres</v>
      </c>
      <c r="D55" s="70"/>
      <c r="E55" s="71">
        <f>'5.Infrastructure Annex'!F50</f>
        <v>0</v>
      </c>
      <c r="F55" s="71">
        <f>'5.Infrastructure Annex'!G50</f>
        <v>0</v>
      </c>
      <c r="G55" s="71">
        <f>'5.Infrastructure Annex'!H50</f>
        <v>0</v>
      </c>
      <c r="H55" s="71">
        <f>'5.Infrastructure Annex'!I50</f>
        <v>0</v>
      </c>
      <c r="I55" s="71">
        <f>'5.Infrastructure Annex'!J50</f>
        <v>0</v>
      </c>
      <c r="J55" s="71">
        <f>'5.Infrastructure Annex'!K50</f>
        <v>0</v>
      </c>
      <c r="K55" s="71">
        <f>'5.Infrastructure Annex'!L50</f>
        <v>0</v>
      </c>
      <c r="L55" s="71">
        <f>'5.Infrastructure Annex'!M50</f>
        <v>0</v>
      </c>
      <c r="M55" s="71">
        <f>'5.Infrastructure Annex'!N50</f>
        <v>0</v>
      </c>
      <c r="N55" s="71">
        <f>'5.Infrastructure Annex'!O50</f>
        <v>0</v>
      </c>
      <c r="O55" s="71">
        <f>'5.Infrastructure Annex'!P50</f>
        <v>0</v>
      </c>
      <c r="P55" s="71">
        <f>'5.Infrastructure Annex'!Q50</f>
        <v>0</v>
      </c>
      <c r="Q55" s="71">
        <f>'5.Infrastructure Annex'!R50</f>
        <v>0</v>
      </c>
      <c r="R55" s="73"/>
      <c r="S55" s="73"/>
      <c r="T55" s="73"/>
      <c r="U55" s="73"/>
      <c r="V55" s="73"/>
      <c r="W55" s="73"/>
      <c r="X55" s="73"/>
      <c r="Y55" s="73"/>
      <c r="Z55" s="73"/>
      <c r="AA55" s="73"/>
    </row>
    <row r="56" spans="1:27" ht="12.75" customHeight="1">
      <c r="A56" s="70" t="str">
        <f>'5.Infrastructure Annex'!A51</f>
        <v>5.1.1.4.6</v>
      </c>
      <c r="B56" s="70" t="str">
        <f>'5.Infrastructure Annex'!B51</f>
        <v>B.5.10.1.4</v>
      </c>
      <c r="C56" s="70" t="str">
        <f>'5.Infrastructure Annex'!C51</f>
        <v>Training Institutions (incl. hostels/residential facilities)</v>
      </c>
      <c r="D56" s="70"/>
      <c r="E56" s="71">
        <f>'5.Infrastructure Annex'!F51</f>
        <v>0</v>
      </c>
      <c r="F56" s="71">
        <f>'5.Infrastructure Annex'!G51</f>
        <v>0</v>
      </c>
      <c r="G56" s="71">
        <f>'5.Infrastructure Annex'!H51</f>
        <v>0</v>
      </c>
      <c r="H56" s="71">
        <f>'5.Infrastructure Annex'!I51</f>
        <v>0</v>
      </c>
      <c r="I56" s="71">
        <f>'5.Infrastructure Annex'!J51</f>
        <v>0</v>
      </c>
      <c r="J56" s="71">
        <f>'5.Infrastructure Annex'!K51</f>
        <v>0</v>
      </c>
      <c r="K56" s="71">
        <f>'5.Infrastructure Annex'!L51</f>
        <v>0</v>
      </c>
      <c r="L56" s="71">
        <f>'5.Infrastructure Annex'!M51</f>
        <v>0</v>
      </c>
      <c r="M56" s="71">
        <f>'5.Infrastructure Annex'!N51</f>
        <v>0</v>
      </c>
      <c r="N56" s="71">
        <f>'5.Infrastructure Annex'!O51</f>
        <v>0</v>
      </c>
      <c r="O56" s="71">
        <f>'5.Infrastructure Annex'!P51</f>
        <v>0</v>
      </c>
      <c r="P56" s="71">
        <f>'5.Infrastructure Annex'!Q51</f>
        <v>0</v>
      </c>
      <c r="Q56" s="71">
        <f>'5.Infrastructure Annex'!R51</f>
        <v>0</v>
      </c>
      <c r="R56" s="73"/>
      <c r="S56" s="73"/>
      <c r="T56" s="73"/>
      <c r="U56" s="73"/>
      <c r="V56" s="73"/>
      <c r="W56" s="73"/>
      <c r="X56" s="73"/>
      <c r="Y56" s="73"/>
      <c r="Z56" s="73"/>
      <c r="AA56" s="73"/>
    </row>
    <row r="57" spans="1:27" ht="12.75" customHeight="1">
      <c r="A57" s="70" t="str">
        <f>'5.Infrastructure Annex'!A52</f>
        <v>5.1.1.4.7</v>
      </c>
      <c r="B57" s="70">
        <f>'5.Infrastructure Annex'!B52</f>
        <v>0</v>
      </c>
      <c r="C57" s="70" t="str">
        <f>'5.Infrastructure Annex'!C52</f>
        <v>Others</v>
      </c>
      <c r="D57" s="70"/>
      <c r="E57" s="71">
        <f>'5.Infrastructure Annex'!F52</f>
        <v>0</v>
      </c>
      <c r="F57" s="71">
        <f>'5.Infrastructure Annex'!G52</f>
        <v>0</v>
      </c>
      <c r="G57" s="71">
        <f>'5.Infrastructure Annex'!H52</f>
        <v>0</v>
      </c>
      <c r="H57" s="71">
        <f>'5.Infrastructure Annex'!I52</f>
        <v>0</v>
      </c>
      <c r="I57" s="71">
        <f>'5.Infrastructure Annex'!J52</f>
        <v>0</v>
      </c>
      <c r="J57" s="71">
        <f>'5.Infrastructure Annex'!K52</f>
        <v>0</v>
      </c>
      <c r="K57" s="71">
        <f>'5.Infrastructure Annex'!L52</f>
        <v>0</v>
      </c>
      <c r="L57" s="71">
        <f>'5.Infrastructure Annex'!M52</f>
        <v>0</v>
      </c>
      <c r="M57" s="71">
        <f>'5.Infrastructure Annex'!N52</f>
        <v>0</v>
      </c>
      <c r="N57" s="71">
        <f>'5.Infrastructure Annex'!O52</f>
        <v>0</v>
      </c>
      <c r="O57" s="71">
        <f>'5.Infrastructure Annex'!P52</f>
        <v>0</v>
      </c>
      <c r="P57" s="71">
        <f>'5.Infrastructure Annex'!Q52</f>
        <v>0</v>
      </c>
      <c r="Q57" s="71">
        <f>'5.Infrastructure Annex'!R52</f>
        <v>0</v>
      </c>
      <c r="R57" s="73"/>
      <c r="S57" s="73"/>
      <c r="T57" s="73"/>
      <c r="U57" s="73"/>
      <c r="V57" s="73"/>
      <c r="W57" s="73"/>
      <c r="X57" s="73"/>
      <c r="Y57" s="73"/>
      <c r="Z57" s="73"/>
      <c r="AA57" s="73"/>
    </row>
    <row r="58" spans="1:27" ht="12.75" customHeight="1">
      <c r="A58" s="78" t="str">
        <f>'5.Infrastructure Annex'!A53</f>
        <v>5.1.2</v>
      </c>
      <c r="B58" s="78" t="str">
        <f>'5.Infrastructure Annex'!B53</f>
        <v>B.4.3</v>
      </c>
      <c r="C58" s="78" t="str">
        <f>'5.Infrastructure Annex'!C53</f>
        <v>Sub Centre Rent and Contingencies</v>
      </c>
      <c r="D58" s="78"/>
      <c r="E58" s="79">
        <f>'5.Infrastructure Annex'!F53</f>
        <v>0</v>
      </c>
      <c r="F58" s="79">
        <f>'5.Infrastructure Annex'!G53</f>
        <v>0</v>
      </c>
      <c r="G58" s="79">
        <f>'5.Infrastructure Annex'!H53</f>
        <v>480000</v>
      </c>
      <c r="H58" s="79">
        <f>'5.Infrastructure Annex'!I53</f>
        <v>64646</v>
      </c>
      <c r="I58" s="79">
        <f>'5.Infrastructure Annex'!J53</f>
        <v>0</v>
      </c>
      <c r="J58" s="79">
        <f>'5.Infrastructure Annex'!K53</f>
        <v>0</v>
      </c>
      <c r="K58" s="79">
        <f>'5.Infrastructure Annex'!L53</f>
        <v>24000</v>
      </c>
      <c r="L58" s="79">
        <f>'5.Infrastructure Annex'!M53</f>
        <v>0.24</v>
      </c>
      <c r="M58" s="79">
        <f>'5.Infrastructure Annex'!N53</f>
        <v>20</v>
      </c>
      <c r="N58" s="79">
        <f>'5.Infrastructure Annex'!O53</f>
        <v>4.8</v>
      </c>
      <c r="O58" s="79" t="str">
        <f>'5.Infrastructure Annex'!P53</f>
        <v>Contiued activity</v>
      </c>
      <c r="P58" s="79">
        <f>'5.Infrastructure Annex'!Q53</f>
        <v>0</v>
      </c>
      <c r="Q58" s="79">
        <f>'5.Infrastructure Annex'!R53</f>
        <v>0</v>
      </c>
      <c r="R58" s="73"/>
      <c r="S58" s="73"/>
      <c r="T58" s="73"/>
      <c r="U58" s="73"/>
      <c r="V58" s="73"/>
      <c r="W58" s="73"/>
      <c r="X58" s="73"/>
      <c r="Y58" s="73"/>
      <c r="Z58" s="73"/>
      <c r="AA58" s="73"/>
    </row>
    <row r="59" spans="1:27" ht="12.75" customHeight="1">
      <c r="A59" s="67">
        <f>'5.Infrastructure Annex'!A54</f>
        <v>5.2</v>
      </c>
      <c r="B59" s="67">
        <f>'5.Infrastructure Annex'!B54</f>
        <v>0</v>
      </c>
      <c r="C59" s="67" t="str">
        <f>'5.Infrastructure Annex'!C54</f>
        <v xml:space="preserve">New Constructions </v>
      </c>
      <c r="D59" s="67"/>
      <c r="E59" s="68"/>
      <c r="F59" s="68"/>
      <c r="G59" s="68">
        <f t="shared" ref="G59:I59" si="12">G60+G75+G86</f>
        <v>27668000</v>
      </c>
      <c r="H59" s="68">
        <f t="shared" si="12"/>
        <v>830143</v>
      </c>
      <c r="I59" s="68">
        <f t="shared" si="12"/>
        <v>735000</v>
      </c>
      <c r="J59" s="68"/>
      <c r="K59" s="68"/>
      <c r="L59" s="68"/>
      <c r="M59" s="68"/>
      <c r="N59" s="68">
        <f>N60+N75+N86</f>
        <v>28</v>
      </c>
      <c r="O59" s="68"/>
      <c r="P59" s="68"/>
      <c r="Q59" s="68">
        <f>Q60+Q75+Q86</f>
        <v>0</v>
      </c>
      <c r="R59" s="73"/>
      <c r="S59" s="73"/>
      <c r="T59" s="73"/>
      <c r="U59" s="73"/>
      <c r="V59" s="73"/>
      <c r="W59" s="73"/>
      <c r="X59" s="73"/>
      <c r="Y59" s="73"/>
      <c r="Z59" s="73"/>
      <c r="AA59" s="73"/>
    </row>
    <row r="60" spans="1:27" ht="12.75" customHeight="1">
      <c r="A60" s="78" t="str">
        <f>'5.Infrastructure Annex'!A55</f>
        <v>5.2.1</v>
      </c>
      <c r="B60" s="78" t="str">
        <f>'5.Infrastructure Annex'!B55</f>
        <v>B5.1/ B5.2/ B5.3/ B5.5/ B5.10/ A.9.10.2/ B.5.11/ B.5.12/B.5.13/ B4.1.5/ A.4.1.2/ A.2.5</v>
      </c>
      <c r="C60" s="78" t="str">
        <f>'5.Infrastructure Annex'!C55</f>
        <v>New construction (to be initiated this year) as per the IPHS norms including staff quarters</v>
      </c>
      <c r="D60" s="78"/>
      <c r="E60" s="79"/>
      <c r="F60" s="79"/>
      <c r="G60" s="79">
        <f t="shared" ref="G60:I60" si="13">SUM(G61:G74)</f>
        <v>0</v>
      </c>
      <c r="H60" s="79">
        <f t="shared" si="13"/>
        <v>0</v>
      </c>
      <c r="I60" s="79">
        <f t="shared" si="13"/>
        <v>0</v>
      </c>
      <c r="J60" s="79"/>
      <c r="K60" s="79"/>
      <c r="L60" s="79"/>
      <c r="M60" s="79"/>
      <c r="N60" s="79">
        <f>SUM(N61:N74)</f>
        <v>0</v>
      </c>
      <c r="O60" s="79"/>
      <c r="P60" s="79"/>
      <c r="Q60" s="79">
        <f>SUM(Q61:Q74)</f>
        <v>0</v>
      </c>
      <c r="R60" s="73"/>
      <c r="S60" s="73"/>
      <c r="T60" s="73"/>
      <c r="U60" s="73"/>
      <c r="V60" s="73"/>
      <c r="W60" s="73"/>
      <c r="X60" s="73"/>
      <c r="Y60" s="73"/>
      <c r="Z60" s="73"/>
      <c r="AA60" s="73"/>
    </row>
    <row r="61" spans="1:27" ht="12.75" customHeight="1">
      <c r="A61" s="70" t="str">
        <f>'5.Infrastructure Annex'!A56</f>
        <v>5.2.1.1</v>
      </c>
      <c r="B61" s="70" t="str">
        <f>'5.Infrastructure Annex'!B56</f>
        <v>B5.12.1</v>
      </c>
      <c r="C61" s="70" t="str">
        <f>'5.Infrastructure Annex'!C56</f>
        <v>DH</v>
      </c>
      <c r="D61" s="70"/>
      <c r="E61" s="71">
        <f>'5.Infrastructure Annex'!F56</f>
        <v>0</v>
      </c>
      <c r="F61" s="71">
        <f>'5.Infrastructure Annex'!G56</f>
        <v>0</v>
      </c>
      <c r="G61" s="71">
        <f>'5.Infrastructure Annex'!H56</f>
        <v>0</v>
      </c>
      <c r="H61" s="71">
        <f>'5.Infrastructure Annex'!I56</f>
        <v>0</v>
      </c>
      <c r="I61" s="71">
        <f>'5.Infrastructure Annex'!J56</f>
        <v>0</v>
      </c>
      <c r="J61" s="71">
        <f>'5.Infrastructure Annex'!K56</f>
        <v>0</v>
      </c>
      <c r="K61" s="71">
        <f>'5.Infrastructure Annex'!L56</f>
        <v>0</v>
      </c>
      <c r="L61" s="71">
        <f>'5.Infrastructure Annex'!M56</f>
        <v>0</v>
      </c>
      <c r="M61" s="71">
        <f>'5.Infrastructure Annex'!N56</f>
        <v>0</v>
      </c>
      <c r="N61" s="71">
        <f>'5.Infrastructure Annex'!O56</f>
        <v>0</v>
      </c>
      <c r="O61" s="71">
        <f>'5.Infrastructure Annex'!P56</f>
        <v>0</v>
      </c>
      <c r="P61" s="71">
        <f>'5.Infrastructure Annex'!Q56</f>
        <v>0</v>
      </c>
      <c r="Q61" s="71">
        <f>'5.Infrastructure Annex'!R56</f>
        <v>0</v>
      </c>
      <c r="R61" s="73"/>
      <c r="S61" s="73"/>
      <c r="T61" s="73"/>
      <c r="U61" s="73"/>
      <c r="V61" s="73"/>
      <c r="W61" s="73"/>
      <c r="X61" s="73"/>
      <c r="Y61" s="73"/>
      <c r="Z61" s="73"/>
      <c r="AA61" s="73"/>
    </row>
    <row r="62" spans="1:27" ht="12.75" customHeight="1">
      <c r="A62" s="70" t="str">
        <f>'5.Infrastructure Annex'!A57</f>
        <v>5.2.1.2</v>
      </c>
      <c r="B62" s="70" t="str">
        <f>'5.Infrastructure Annex'!B57</f>
        <v>B5.11.1</v>
      </c>
      <c r="C62" s="70" t="str">
        <f>'5.Infrastructure Annex'!C57</f>
        <v>SDH</v>
      </c>
      <c r="D62" s="70"/>
      <c r="E62" s="71">
        <f>'5.Infrastructure Annex'!F57</f>
        <v>0</v>
      </c>
      <c r="F62" s="71">
        <f>'5.Infrastructure Annex'!G57</f>
        <v>0</v>
      </c>
      <c r="G62" s="71">
        <f>'5.Infrastructure Annex'!H57</f>
        <v>0</v>
      </c>
      <c r="H62" s="71">
        <f>'5.Infrastructure Annex'!I57</f>
        <v>0</v>
      </c>
      <c r="I62" s="71">
        <f>'5.Infrastructure Annex'!J57</f>
        <v>0</v>
      </c>
      <c r="J62" s="71">
        <f>'5.Infrastructure Annex'!K57</f>
        <v>0</v>
      </c>
      <c r="K62" s="71">
        <f>'5.Infrastructure Annex'!L57</f>
        <v>0</v>
      </c>
      <c r="L62" s="71">
        <f>'5.Infrastructure Annex'!M57</f>
        <v>0</v>
      </c>
      <c r="M62" s="71">
        <f>'5.Infrastructure Annex'!N57</f>
        <v>0</v>
      </c>
      <c r="N62" s="71">
        <f>'5.Infrastructure Annex'!O57</f>
        <v>0</v>
      </c>
      <c r="O62" s="71">
        <f>'5.Infrastructure Annex'!P57</f>
        <v>0</v>
      </c>
      <c r="P62" s="71">
        <f>'5.Infrastructure Annex'!Q57</f>
        <v>0</v>
      </c>
      <c r="Q62" s="71">
        <f>'5.Infrastructure Annex'!R57</f>
        <v>0</v>
      </c>
      <c r="R62" s="73"/>
      <c r="S62" s="73"/>
      <c r="T62" s="73"/>
      <c r="U62" s="73"/>
      <c r="V62" s="73"/>
      <c r="W62" s="73"/>
      <c r="X62" s="73"/>
      <c r="Y62" s="73"/>
      <c r="Z62" s="73"/>
      <c r="AA62" s="73"/>
    </row>
    <row r="63" spans="1:27" ht="12.75" customHeight="1">
      <c r="A63" s="70" t="str">
        <f>'5.Infrastructure Annex'!A58</f>
        <v>5.2.1.3</v>
      </c>
      <c r="B63" s="70" t="str">
        <f>'5.Infrastructure Annex'!B58</f>
        <v>B5.1.1</v>
      </c>
      <c r="C63" s="70" t="str">
        <f>'5.Infrastructure Annex'!C58</f>
        <v>CHCs</v>
      </c>
      <c r="D63" s="70"/>
      <c r="E63" s="71">
        <f>'5.Infrastructure Annex'!F58</f>
        <v>0</v>
      </c>
      <c r="F63" s="71">
        <f>'5.Infrastructure Annex'!G58</f>
        <v>0</v>
      </c>
      <c r="G63" s="71">
        <f>'5.Infrastructure Annex'!H58</f>
        <v>0</v>
      </c>
      <c r="H63" s="71">
        <f>'5.Infrastructure Annex'!I58</f>
        <v>0</v>
      </c>
      <c r="I63" s="71">
        <f>'5.Infrastructure Annex'!J58</f>
        <v>0</v>
      </c>
      <c r="J63" s="71">
        <f>'5.Infrastructure Annex'!K58</f>
        <v>0</v>
      </c>
      <c r="K63" s="71">
        <f>'5.Infrastructure Annex'!L58</f>
        <v>0</v>
      </c>
      <c r="L63" s="71">
        <f>'5.Infrastructure Annex'!M58</f>
        <v>0</v>
      </c>
      <c r="M63" s="71">
        <f>'5.Infrastructure Annex'!N58</f>
        <v>0</v>
      </c>
      <c r="N63" s="71">
        <f>'5.Infrastructure Annex'!O58</f>
        <v>0</v>
      </c>
      <c r="O63" s="71">
        <f>'5.Infrastructure Annex'!P58</f>
        <v>0</v>
      </c>
      <c r="P63" s="71">
        <f>'5.Infrastructure Annex'!Q58</f>
        <v>0</v>
      </c>
      <c r="Q63" s="71">
        <f>'5.Infrastructure Annex'!R58</f>
        <v>0</v>
      </c>
      <c r="R63" s="73"/>
      <c r="S63" s="73"/>
      <c r="T63" s="73"/>
      <c r="U63" s="73"/>
      <c r="V63" s="73"/>
      <c r="W63" s="73"/>
      <c r="X63" s="73"/>
      <c r="Y63" s="73"/>
      <c r="Z63" s="73"/>
      <c r="AA63" s="73"/>
    </row>
    <row r="64" spans="1:27" ht="12.75" customHeight="1">
      <c r="A64" s="70" t="str">
        <f>'5.Infrastructure Annex'!A59</f>
        <v>5.2.1.4</v>
      </c>
      <c r="B64" s="70" t="str">
        <f>'5.Infrastructure Annex'!B59</f>
        <v>B5.2.1</v>
      </c>
      <c r="C64" s="70" t="str">
        <f>'5.Infrastructure Annex'!C59</f>
        <v>PHCs</v>
      </c>
      <c r="D64" s="70"/>
      <c r="E64" s="71">
        <f>'5.Infrastructure Annex'!F59</f>
        <v>0</v>
      </c>
      <c r="F64" s="71">
        <f>'5.Infrastructure Annex'!G59</f>
        <v>0</v>
      </c>
      <c r="G64" s="71">
        <f>'5.Infrastructure Annex'!H59</f>
        <v>0</v>
      </c>
      <c r="H64" s="71">
        <f>'5.Infrastructure Annex'!I59</f>
        <v>0</v>
      </c>
      <c r="I64" s="71">
        <f>'5.Infrastructure Annex'!J59</f>
        <v>0</v>
      </c>
      <c r="J64" s="71">
        <f>'5.Infrastructure Annex'!K59</f>
        <v>0</v>
      </c>
      <c r="K64" s="71">
        <f>'5.Infrastructure Annex'!L59</f>
        <v>0</v>
      </c>
      <c r="L64" s="71">
        <f>'5.Infrastructure Annex'!M59</f>
        <v>0</v>
      </c>
      <c r="M64" s="71">
        <f>'5.Infrastructure Annex'!N59</f>
        <v>0</v>
      </c>
      <c r="N64" s="71">
        <f>'5.Infrastructure Annex'!O59</f>
        <v>0</v>
      </c>
      <c r="O64" s="71">
        <f>'5.Infrastructure Annex'!P59</f>
        <v>0</v>
      </c>
      <c r="P64" s="71">
        <f>'5.Infrastructure Annex'!Q59</f>
        <v>0</v>
      </c>
      <c r="Q64" s="71">
        <f>'5.Infrastructure Annex'!R59</f>
        <v>0</v>
      </c>
      <c r="R64" s="73"/>
      <c r="S64" s="73"/>
      <c r="T64" s="73"/>
      <c r="U64" s="73"/>
      <c r="V64" s="73"/>
      <c r="W64" s="73"/>
      <c r="X64" s="73"/>
      <c r="Y64" s="73"/>
      <c r="Z64" s="73"/>
      <c r="AA64" s="73"/>
    </row>
    <row r="65" spans="1:27" ht="12.75" customHeight="1">
      <c r="A65" s="70" t="str">
        <f>'5.Infrastructure Annex'!A60</f>
        <v>5.2.1.5</v>
      </c>
      <c r="B65" s="70" t="str">
        <f>'5.Infrastructure Annex'!B60</f>
        <v>B5.3.1</v>
      </c>
      <c r="C65" s="70" t="str">
        <f>'5.Infrastructure Annex'!C60</f>
        <v>SHCs/Sub Centres</v>
      </c>
      <c r="D65" s="70"/>
      <c r="E65" s="71">
        <f>'5.Infrastructure Annex'!F60</f>
        <v>0</v>
      </c>
      <c r="F65" s="71">
        <f>'5.Infrastructure Annex'!G60</f>
        <v>0</v>
      </c>
      <c r="G65" s="71">
        <f>'5.Infrastructure Annex'!H60</f>
        <v>0</v>
      </c>
      <c r="H65" s="71">
        <f>'5.Infrastructure Annex'!I60</f>
        <v>0</v>
      </c>
      <c r="I65" s="71">
        <f>'5.Infrastructure Annex'!J60</f>
        <v>0</v>
      </c>
      <c r="J65" s="71">
        <f>'5.Infrastructure Annex'!K60</f>
        <v>0</v>
      </c>
      <c r="K65" s="71">
        <f>'5.Infrastructure Annex'!L60</f>
        <v>0</v>
      </c>
      <c r="L65" s="71">
        <f>'5.Infrastructure Annex'!M60</f>
        <v>0</v>
      </c>
      <c r="M65" s="71">
        <f>'5.Infrastructure Annex'!N60</f>
        <v>0</v>
      </c>
      <c r="N65" s="71">
        <f>'5.Infrastructure Annex'!O60</f>
        <v>0</v>
      </c>
      <c r="O65" s="71">
        <f>'5.Infrastructure Annex'!P60</f>
        <v>0</v>
      </c>
      <c r="P65" s="71">
        <f>'5.Infrastructure Annex'!Q60</f>
        <v>0</v>
      </c>
      <c r="Q65" s="71">
        <f>'5.Infrastructure Annex'!R60</f>
        <v>0</v>
      </c>
      <c r="R65" s="73"/>
      <c r="S65" s="73"/>
      <c r="T65" s="73"/>
      <c r="U65" s="73"/>
      <c r="V65" s="73"/>
      <c r="W65" s="73"/>
      <c r="X65" s="73"/>
      <c r="Y65" s="73"/>
      <c r="Z65" s="73"/>
      <c r="AA65" s="73"/>
    </row>
    <row r="66" spans="1:27" ht="12.75" customHeight="1">
      <c r="A66" s="70" t="str">
        <f>'5.Infrastructure Annex'!A61</f>
        <v>5.2.1.6</v>
      </c>
      <c r="B66" s="70" t="str">
        <f>'5.Infrastructure Annex'!B61</f>
        <v>B4.1.5.1</v>
      </c>
      <c r="C66" s="70" t="str">
        <f>'5.Infrastructure Annex'!C61</f>
        <v>MCH Wings</v>
      </c>
      <c r="D66" s="70"/>
      <c r="E66" s="71">
        <f>'5.Infrastructure Annex'!F61</f>
        <v>0</v>
      </c>
      <c r="F66" s="71">
        <f>'5.Infrastructure Annex'!G61</f>
        <v>0</v>
      </c>
      <c r="G66" s="71">
        <f>'5.Infrastructure Annex'!H61</f>
        <v>0</v>
      </c>
      <c r="H66" s="71">
        <f>'5.Infrastructure Annex'!I61</f>
        <v>0</v>
      </c>
      <c r="I66" s="71">
        <f>'5.Infrastructure Annex'!J61</f>
        <v>0</v>
      </c>
      <c r="J66" s="71">
        <f>'5.Infrastructure Annex'!K61</f>
        <v>0</v>
      </c>
      <c r="K66" s="71">
        <f>'5.Infrastructure Annex'!L61</f>
        <v>0</v>
      </c>
      <c r="L66" s="71">
        <f>'5.Infrastructure Annex'!M61</f>
        <v>0</v>
      </c>
      <c r="M66" s="71">
        <f>'5.Infrastructure Annex'!N61</f>
        <v>0</v>
      </c>
      <c r="N66" s="71">
        <f>'5.Infrastructure Annex'!O61</f>
        <v>0</v>
      </c>
      <c r="O66" s="71">
        <f>'5.Infrastructure Annex'!P61</f>
        <v>0</v>
      </c>
      <c r="P66" s="71">
        <f>'5.Infrastructure Annex'!Q61</f>
        <v>0</v>
      </c>
      <c r="Q66" s="71">
        <f>'5.Infrastructure Annex'!R61</f>
        <v>0</v>
      </c>
      <c r="R66" s="73"/>
      <c r="S66" s="73"/>
      <c r="T66" s="73"/>
      <c r="U66" s="73"/>
      <c r="V66" s="73"/>
      <c r="W66" s="73"/>
      <c r="X66" s="73"/>
      <c r="Y66" s="73"/>
      <c r="Z66" s="73"/>
      <c r="AA66" s="73"/>
    </row>
    <row r="67" spans="1:27" ht="12.75" customHeight="1">
      <c r="A67" s="70" t="str">
        <f>'5.Infrastructure Annex'!A62</f>
        <v>5.2.1.7</v>
      </c>
      <c r="B67" s="70" t="str">
        <f>'5.Infrastructure Annex'!B62</f>
        <v>B.5.6.1</v>
      </c>
      <c r="C67" s="70" t="str">
        <f>'5.Infrastructure Annex'!C62</f>
        <v>Facility based new-born care centres (SNCU/NBSU/NBCC/KMC unit)</v>
      </c>
      <c r="D67" s="70"/>
      <c r="E67" s="71">
        <f>'5.Infrastructure Annex'!F62</f>
        <v>0</v>
      </c>
      <c r="F67" s="71">
        <f>'5.Infrastructure Annex'!G62</f>
        <v>0</v>
      </c>
      <c r="G67" s="71">
        <f>'5.Infrastructure Annex'!H62</f>
        <v>0</v>
      </c>
      <c r="H67" s="71">
        <f>'5.Infrastructure Annex'!I62</f>
        <v>0</v>
      </c>
      <c r="I67" s="71">
        <f>'5.Infrastructure Annex'!J62</f>
        <v>0</v>
      </c>
      <c r="J67" s="71">
        <f>'5.Infrastructure Annex'!K62</f>
        <v>0</v>
      </c>
      <c r="K67" s="71">
        <f>'5.Infrastructure Annex'!L62</f>
        <v>0</v>
      </c>
      <c r="L67" s="71">
        <f>'5.Infrastructure Annex'!M62</f>
        <v>0</v>
      </c>
      <c r="M67" s="71">
        <f>'5.Infrastructure Annex'!N62</f>
        <v>0</v>
      </c>
      <c r="N67" s="71">
        <f>'5.Infrastructure Annex'!O62</f>
        <v>0</v>
      </c>
      <c r="O67" s="71">
        <f>'5.Infrastructure Annex'!P62</f>
        <v>0</v>
      </c>
      <c r="P67" s="71">
        <f>'5.Infrastructure Annex'!Q62</f>
        <v>0</v>
      </c>
      <c r="Q67" s="71">
        <f>'5.Infrastructure Annex'!R62</f>
        <v>0</v>
      </c>
      <c r="R67" s="73"/>
      <c r="S67" s="73"/>
      <c r="T67" s="73"/>
      <c r="U67" s="73"/>
      <c r="V67" s="73"/>
      <c r="W67" s="73"/>
      <c r="X67" s="73"/>
      <c r="Y67" s="73"/>
      <c r="Z67" s="73"/>
      <c r="AA67" s="73"/>
    </row>
    <row r="68" spans="1:27" ht="12.75" customHeight="1">
      <c r="A68" s="70" t="str">
        <f>'5.Infrastructure Annex'!A63</f>
        <v>5.2.1.8</v>
      </c>
      <c r="B68" s="70" t="str">
        <f>'5.Infrastructure Annex'!B63</f>
        <v>B5.13.1</v>
      </c>
      <c r="C68" s="70" t="str">
        <f>'5.Infrastructure Annex'!C63</f>
        <v>DEIC (RBSK)</v>
      </c>
      <c r="D68" s="70"/>
      <c r="E68" s="71">
        <f>'5.Infrastructure Annex'!F63</f>
        <v>0</v>
      </c>
      <c r="F68" s="71">
        <f>'5.Infrastructure Annex'!G63</f>
        <v>0</v>
      </c>
      <c r="G68" s="71">
        <f>'5.Infrastructure Annex'!H63</f>
        <v>0</v>
      </c>
      <c r="H68" s="71">
        <f>'5.Infrastructure Annex'!I63</f>
        <v>0</v>
      </c>
      <c r="I68" s="71">
        <f>'5.Infrastructure Annex'!J63</f>
        <v>0</v>
      </c>
      <c r="J68" s="71">
        <f>'5.Infrastructure Annex'!K63</f>
        <v>0</v>
      </c>
      <c r="K68" s="71">
        <f>'5.Infrastructure Annex'!L63</f>
        <v>0</v>
      </c>
      <c r="L68" s="71">
        <f>'5.Infrastructure Annex'!M63</f>
        <v>0</v>
      </c>
      <c r="M68" s="71">
        <f>'5.Infrastructure Annex'!N63</f>
        <v>0</v>
      </c>
      <c r="N68" s="71">
        <f>'5.Infrastructure Annex'!O63</f>
        <v>0</v>
      </c>
      <c r="O68" s="71">
        <f>'5.Infrastructure Annex'!P63</f>
        <v>0</v>
      </c>
      <c r="P68" s="71">
        <f>'5.Infrastructure Annex'!Q63</f>
        <v>0</v>
      </c>
      <c r="Q68" s="71">
        <f>'5.Infrastructure Annex'!R63</f>
        <v>0</v>
      </c>
      <c r="R68" s="73"/>
      <c r="S68" s="73"/>
      <c r="T68" s="73"/>
      <c r="U68" s="73"/>
      <c r="V68" s="73"/>
      <c r="W68" s="73"/>
      <c r="X68" s="73"/>
      <c r="Y68" s="73"/>
      <c r="Z68" s="73"/>
      <c r="AA68" s="73"/>
    </row>
    <row r="69" spans="1:27" ht="12.75" customHeight="1">
      <c r="A69" s="70" t="str">
        <f>'5.Infrastructure Annex'!A64</f>
        <v>5.2.1.9</v>
      </c>
      <c r="B69" s="70" t="str">
        <f>'5.Infrastructure Annex'!B64</f>
        <v>A.4.1.2</v>
      </c>
      <c r="C69" s="70" t="str">
        <f>'5.Infrastructure Annex'!C64</f>
        <v xml:space="preserve">AFHCs at Medical college/ DH/CHC/PHC level  </v>
      </c>
      <c r="D69" s="70"/>
      <c r="E69" s="71">
        <f>'5.Infrastructure Annex'!F64</f>
        <v>0</v>
      </c>
      <c r="F69" s="71">
        <f>'5.Infrastructure Annex'!G64</f>
        <v>0</v>
      </c>
      <c r="G69" s="71">
        <f>'5.Infrastructure Annex'!H64</f>
        <v>0</v>
      </c>
      <c r="H69" s="71">
        <f>'5.Infrastructure Annex'!I64</f>
        <v>0</v>
      </c>
      <c r="I69" s="71">
        <f>'5.Infrastructure Annex'!J64</f>
        <v>0</v>
      </c>
      <c r="J69" s="71">
        <f>'5.Infrastructure Annex'!K64</f>
        <v>0</v>
      </c>
      <c r="K69" s="71">
        <f>'5.Infrastructure Annex'!L64</f>
        <v>0</v>
      </c>
      <c r="L69" s="71">
        <f>'5.Infrastructure Annex'!M64</f>
        <v>0</v>
      </c>
      <c r="M69" s="71">
        <f>'5.Infrastructure Annex'!N64</f>
        <v>0</v>
      </c>
      <c r="N69" s="71">
        <f>'5.Infrastructure Annex'!O64</f>
        <v>0</v>
      </c>
      <c r="O69" s="71">
        <f>'5.Infrastructure Annex'!P64</f>
        <v>0</v>
      </c>
      <c r="P69" s="71">
        <f>'5.Infrastructure Annex'!Q64</f>
        <v>0</v>
      </c>
      <c r="Q69" s="71">
        <f>'5.Infrastructure Annex'!R64</f>
        <v>0</v>
      </c>
      <c r="R69" s="73"/>
      <c r="S69" s="73"/>
      <c r="T69" s="73"/>
      <c r="U69" s="73"/>
      <c r="V69" s="73"/>
      <c r="W69" s="73"/>
      <c r="X69" s="73"/>
      <c r="Y69" s="73"/>
      <c r="Z69" s="73"/>
      <c r="AA69" s="73"/>
    </row>
    <row r="70" spans="1:27" ht="12.75" customHeight="1">
      <c r="A70" s="70" t="str">
        <f>'5.Infrastructure Annex'!A65</f>
        <v>5.2.1.10</v>
      </c>
      <c r="B70" s="70" t="str">
        <f>'5.Infrastructure Annex'!B65</f>
        <v>A.2.5</v>
      </c>
      <c r="C70" s="70" t="str">
        <f>'5.Infrastructure Annex'!C65</f>
        <v>Establishment of NRCs</v>
      </c>
      <c r="D70" s="70"/>
      <c r="E70" s="71">
        <f>'5.Infrastructure Annex'!F65</f>
        <v>0</v>
      </c>
      <c r="F70" s="71">
        <f>'5.Infrastructure Annex'!G65</f>
        <v>0</v>
      </c>
      <c r="G70" s="71">
        <f>'5.Infrastructure Annex'!H65</f>
        <v>0</v>
      </c>
      <c r="H70" s="71">
        <f>'5.Infrastructure Annex'!I65</f>
        <v>0</v>
      </c>
      <c r="I70" s="71">
        <f>'5.Infrastructure Annex'!J65</f>
        <v>0</v>
      </c>
      <c r="J70" s="71">
        <f>'5.Infrastructure Annex'!K65</f>
        <v>0</v>
      </c>
      <c r="K70" s="71">
        <f>'5.Infrastructure Annex'!L65</f>
        <v>0</v>
      </c>
      <c r="L70" s="71">
        <f>'5.Infrastructure Annex'!M65</f>
        <v>0</v>
      </c>
      <c r="M70" s="71">
        <f>'5.Infrastructure Annex'!N65</f>
        <v>0</v>
      </c>
      <c r="N70" s="71">
        <f>'5.Infrastructure Annex'!O65</f>
        <v>0</v>
      </c>
      <c r="O70" s="71">
        <f>'5.Infrastructure Annex'!P65</f>
        <v>0</v>
      </c>
      <c r="P70" s="71">
        <f>'5.Infrastructure Annex'!Q65</f>
        <v>0</v>
      </c>
      <c r="Q70" s="71">
        <f>'5.Infrastructure Annex'!R65</f>
        <v>0</v>
      </c>
      <c r="R70" s="73"/>
      <c r="S70" s="73"/>
      <c r="T70" s="73"/>
      <c r="U70" s="73"/>
      <c r="V70" s="73"/>
      <c r="W70" s="73"/>
      <c r="X70" s="73"/>
      <c r="Y70" s="73"/>
      <c r="Z70" s="73"/>
      <c r="AA70" s="73"/>
    </row>
    <row r="71" spans="1:27" ht="12.75" customHeight="1">
      <c r="A71" s="70" t="str">
        <f>'5.Infrastructure Annex'!A66</f>
        <v>5.2.1.11</v>
      </c>
      <c r="B71" s="70">
        <f>'5.Infrastructure Annex'!B66</f>
        <v>0</v>
      </c>
      <c r="C71" s="70" t="str">
        <f>'5.Infrastructure Annex'!C66</f>
        <v>Drug Warehouses</v>
      </c>
      <c r="D71" s="70"/>
      <c r="E71" s="71">
        <f>'5.Infrastructure Annex'!F66</f>
        <v>0</v>
      </c>
      <c r="F71" s="71">
        <f>'5.Infrastructure Annex'!G66</f>
        <v>0</v>
      </c>
      <c r="G71" s="71">
        <f>'5.Infrastructure Annex'!H66</f>
        <v>0</v>
      </c>
      <c r="H71" s="71">
        <f>'5.Infrastructure Annex'!I66</f>
        <v>0</v>
      </c>
      <c r="I71" s="71">
        <f>'5.Infrastructure Annex'!J66</f>
        <v>0</v>
      </c>
      <c r="J71" s="71">
        <f>'5.Infrastructure Annex'!K66</f>
        <v>0</v>
      </c>
      <c r="K71" s="71">
        <f>'5.Infrastructure Annex'!L66</f>
        <v>0</v>
      </c>
      <c r="L71" s="71">
        <f>'5.Infrastructure Annex'!M66</f>
        <v>0</v>
      </c>
      <c r="M71" s="71">
        <f>'5.Infrastructure Annex'!N66</f>
        <v>0</v>
      </c>
      <c r="N71" s="71">
        <f>'5.Infrastructure Annex'!O66</f>
        <v>0</v>
      </c>
      <c r="O71" s="71">
        <f>'5.Infrastructure Annex'!P66</f>
        <v>0</v>
      </c>
      <c r="P71" s="71">
        <f>'5.Infrastructure Annex'!Q66</f>
        <v>0</v>
      </c>
      <c r="Q71" s="71">
        <f>'5.Infrastructure Annex'!R66</f>
        <v>0</v>
      </c>
      <c r="R71" s="73"/>
      <c r="S71" s="73"/>
      <c r="T71" s="73"/>
      <c r="U71" s="73"/>
      <c r="V71" s="73"/>
      <c r="W71" s="73"/>
      <c r="X71" s="73"/>
      <c r="Y71" s="73"/>
      <c r="Z71" s="73"/>
      <c r="AA71" s="73"/>
    </row>
    <row r="72" spans="1:27" ht="12.75" customHeight="1">
      <c r="A72" s="70" t="str">
        <f>'5.Infrastructure Annex'!A67</f>
        <v>5.2.1.12</v>
      </c>
      <c r="B72" s="70" t="str">
        <f>'5.Infrastructure Annex'!B67</f>
        <v>B5.5</v>
      </c>
      <c r="C72" s="70" t="str">
        <f>'5.Infrastructure Annex'!C67</f>
        <v>Govt. Dispensaries/ others</v>
      </c>
      <c r="D72" s="70"/>
      <c r="E72" s="71">
        <f>'5.Infrastructure Annex'!F67</f>
        <v>0</v>
      </c>
      <c r="F72" s="71">
        <f>'5.Infrastructure Annex'!G67</f>
        <v>0</v>
      </c>
      <c r="G72" s="71">
        <f>'5.Infrastructure Annex'!H67</f>
        <v>0</v>
      </c>
      <c r="H72" s="71">
        <f>'5.Infrastructure Annex'!I67</f>
        <v>0</v>
      </c>
      <c r="I72" s="71">
        <f>'5.Infrastructure Annex'!J67</f>
        <v>0</v>
      </c>
      <c r="J72" s="71">
        <f>'5.Infrastructure Annex'!K67</f>
        <v>0</v>
      </c>
      <c r="K72" s="71">
        <f>'5.Infrastructure Annex'!L67</f>
        <v>0</v>
      </c>
      <c r="L72" s="71">
        <f>'5.Infrastructure Annex'!M67</f>
        <v>0</v>
      </c>
      <c r="M72" s="71">
        <f>'5.Infrastructure Annex'!N67</f>
        <v>0</v>
      </c>
      <c r="N72" s="71">
        <f>'5.Infrastructure Annex'!O67</f>
        <v>0</v>
      </c>
      <c r="O72" s="71">
        <f>'5.Infrastructure Annex'!P67</f>
        <v>0</v>
      </c>
      <c r="P72" s="71">
        <f>'5.Infrastructure Annex'!Q67</f>
        <v>0</v>
      </c>
      <c r="Q72" s="71">
        <f>'5.Infrastructure Annex'!R67</f>
        <v>0</v>
      </c>
      <c r="R72" s="73"/>
      <c r="S72" s="73"/>
      <c r="T72" s="73"/>
      <c r="U72" s="73"/>
      <c r="V72" s="73"/>
      <c r="W72" s="73"/>
      <c r="X72" s="73"/>
      <c r="Y72" s="73"/>
      <c r="Z72" s="73"/>
      <c r="AA72" s="73"/>
    </row>
    <row r="73" spans="1:27" ht="12.75" customHeight="1">
      <c r="A73" s="70" t="str">
        <f>'5.Infrastructure Annex'!A68</f>
        <v>5.2.1.13</v>
      </c>
      <c r="B73" s="70" t="str">
        <f>'5.Infrastructure Annex'!B68</f>
        <v>B5.10.2/ B5.10.3</v>
      </c>
      <c r="C73" s="70" t="str">
        <f>'5.Infrastructure Annex'!C68</f>
        <v>Training Institutions</v>
      </c>
      <c r="D73" s="70"/>
      <c r="E73" s="71">
        <f>'5.Infrastructure Annex'!F68</f>
        <v>0</v>
      </c>
      <c r="F73" s="71">
        <f>'5.Infrastructure Annex'!G68</f>
        <v>0</v>
      </c>
      <c r="G73" s="71">
        <f>'5.Infrastructure Annex'!H68</f>
        <v>0</v>
      </c>
      <c r="H73" s="71">
        <f>'5.Infrastructure Annex'!I68</f>
        <v>0</v>
      </c>
      <c r="I73" s="71">
        <f>'5.Infrastructure Annex'!J68</f>
        <v>0</v>
      </c>
      <c r="J73" s="71">
        <f>'5.Infrastructure Annex'!K68</f>
        <v>0</v>
      </c>
      <c r="K73" s="71">
        <f>'5.Infrastructure Annex'!L68</f>
        <v>0</v>
      </c>
      <c r="L73" s="71">
        <f>'5.Infrastructure Annex'!M68</f>
        <v>0</v>
      </c>
      <c r="M73" s="71">
        <f>'5.Infrastructure Annex'!N68</f>
        <v>0</v>
      </c>
      <c r="N73" s="71">
        <f>'5.Infrastructure Annex'!O68</f>
        <v>0</v>
      </c>
      <c r="O73" s="71">
        <f>'5.Infrastructure Annex'!P68</f>
        <v>0</v>
      </c>
      <c r="P73" s="71">
        <f>'5.Infrastructure Annex'!Q68</f>
        <v>0</v>
      </c>
      <c r="Q73" s="71">
        <f>'5.Infrastructure Annex'!R68</f>
        <v>0</v>
      </c>
      <c r="R73" s="73"/>
      <c r="S73" s="73"/>
      <c r="T73" s="73"/>
      <c r="U73" s="73"/>
      <c r="V73" s="73"/>
      <c r="W73" s="73"/>
      <c r="X73" s="73"/>
      <c r="Y73" s="73"/>
      <c r="Z73" s="73"/>
      <c r="AA73" s="73"/>
    </row>
    <row r="74" spans="1:27" ht="12.75" customHeight="1">
      <c r="A74" s="70" t="str">
        <f>'5.Infrastructure Annex'!A69</f>
        <v>5.2.1.14</v>
      </c>
      <c r="B74" s="70">
        <f>'5.Infrastructure Annex'!B69</f>
        <v>0</v>
      </c>
      <c r="C74" s="70" t="str">
        <f>'5.Infrastructure Annex'!C69</f>
        <v>Others</v>
      </c>
      <c r="D74" s="70"/>
      <c r="E74" s="71">
        <f>'5.Infrastructure Annex'!F69</f>
        <v>0</v>
      </c>
      <c r="F74" s="71">
        <f>'5.Infrastructure Annex'!G69</f>
        <v>0</v>
      </c>
      <c r="G74" s="71">
        <f>'5.Infrastructure Annex'!H69</f>
        <v>0</v>
      </c>
      <c r="H74" s="71">
        <f>'5.Infrastructure Annex'!I69</f>
        <v>0</v>
      </c>
      <c r="I74" s="71">
        <f>'5.Infrastructure Annex'!J69</f>
        <v>0</v>
      </c>
      <c r="J74" s="71">
        <f>'5.Infrastructure Annex'!K69</f>
        <v>0</v>
      </c>
      <c r="K74" s="71">
        <f>'5.Infrastructure Annex'!L69</f>
        <v>0</v>
      </c>
      <c r="L74" s="71">
        <f>'5.Infrastructure Annex'!M69</f>
        <v>0</v>
      </c>
      <c r="M74" s="71">
        <f>'5.Infrastructure Annex'!N69</f>
        <v>0</v>
      </c>
      <c r="N74" s="71">
        <f>'5.Infrastructure Annex'!O69</f>
        <v>0</v>
      </c>
      <c r="O74" s="71">
        <f>'5.Infrastructure Annex'!P69</f>
        <v>0</v>
      </c>
      <c r="P74" s="71">
        <f>'5.Infrastructure Annex'!Q69</f>
        <v>0</v>
      </c>
      <c r="Q74" s="71">
        <f>'5.Infrastructure Annex'!R69</f>
        <v>0</v>
      </c>
      <c r="R74" s="73"/>
      <c r="S74" s="73"/>
      <c r="T74" s="73"/>
      <c r="U74" s="73"/>
      <c r="V74" s="73"/>
      <c r="W74" s="73"/>
      <c r="X74" s="73"/>
      <c r="Y74" s="73"/>
      <c r="Z74" s="73"/>
      <c r="AA74" s="73"/>
    </row>
    <row r="75" spans="1:27" ht="12.75" customHeight="1">
      <c r="A75" s="78" t="str">
        <f>'5.Infrastructure Annex'!A70</f>
        <v>5.2.2</v>
      </c>
      <c r="B75" s="650" t="str">
        <f>'5.Infrastructure Annex'!B70</f>
        <v>B5.1/ B5.2/ B5.3/ B5.6/ B5.5/ B5.10/ B.5.11/ B.5.12/ B.5.13</v>
      </c>
      <c r="C75" s="650" t="str">
        <f>'5.Infrastructure Annex'!C70</f>
        <v>Carry forward of new construction initiated last year, or the year before</v>
      </c>
      <c r="D75" s="650"/>
      <c r="E75" s="79"/>
      <c r="F75" s="79"/>
      <c r="G75" s="79">
        <f t="shared" ref="G75:I75" si="14">SUM(G76:G85)</f>
        <v>0</v>
      </c>
      <c r="H75" s="79">
        <f t="shared" si="14"/>
        <v>0</v>
      </c>
      <c r="I75" s="79">
        <f t="shared" si="14"/>
        <v>0</v>
      </c>
      <c r="J75" s="79"/>
      <c r="K75" s="79"/>
      <c r="L75" s="79"/>
      <c r="M75" s="79"/>
      <c r="N75" s="79">
        <f>SUM(N76:N85)</f>
        <v>0</v>
      </c>
      <c r="O75" s="79"/>
      <c r="P75" s="79"/>
      <c r="Q75" s="79">
        <f>SUM(Q76:Q85)</f>
        <v>0</v>
      </c>
      <c r="R75" s="73"/>
      <c r="S75" s="73"/>
      <c r="T75" s="73"/>
      <c r="U75" s="73"/>
      <c r="V75" s="73"/>
      <c r="W75" s="73"/>
      <c r="X75" s="73"/>
      <c r="Y75" s="73"/>
      <c r="Z75" s="73"/>
      <c r="AA75" s="73"/>
    </row>
    <row r="76" spans="1:27" ht="12.75" customHeight="1">
      <c r="A76" s="70" t="str">
        <f>'5.Infrastructure Annex'!A71</f>
        <v>5.2.2.1</v>
      </c>
      <c r="B76" s="70" t="str">
        <f>'5.Infrastructure Annex'!B71</f>
        <v>B.5.12.2</v>
      </c>
      <c r="C76" s="70" t="str">
        <f>'5.Infrastructure Annex'!C71</f>
        <v>DH</v>
      </c>
      <c r="D76" s="70"/>
      <c r="E76" s="71">
        <f>'5.Infrastructure Annex'!F71</f>
        <v>0</v>
      </c>
      <c r="F76" s="71">
        <f>'5.Infrastructure Annex'!G71</f>
        <v>0</v>
      </c>
      <c r="G76" s="71">
        <f>'5.Infrastructure Annex'!H71</f>
        <v>0</v>
      </c>
      <c r="H76" s="71">
        <f>'5.Infrastructure Annex'!I71</f>
        <v>0</v>
      </c>
      <c r="I76" s="71">
        <f>'5.Infrastructure Annex'!J71</f>
        <v>0</v>
      </c>
      <c r="J76" s="71">
        <f>'5.Infrastructure Annex'!K71</f>
        <v>0</v>
      </c>
      <c r="K76" s="71">
        <f>'5.Infrastructure Annex'!L71</f>
        <v>0</v>
      </c>
      <c r="L76" s="71">
        <f>'5.Infrastructure Annex'!M71</f>
        <v>0</v>
      </c>
      <c r="M76" s="71">
        <f>'5.Infrastructure Annex'!N71</f>
        <v>0</v>
      </c>
      <c r="N76" s="71">
        <f>'5.Infrastructure Annex'!O71</f>
        <v>0</v>
      </c>
      <c r="O76" s="71">
        <f>'5.Infrastructure Annex'!P71</f>
        <v>0</v>
      </c>
      <c r="P76" s="71">
        <f>'5.Infrastructure Annex'!Q71</f>
        <v>0</v>
      </c>
      <c r="Q76" s="71">
        <f>'5.Infrastructure Annex'!R71</f>
        <v>0</v>
      </c>
      <c r="R76" s="73"/>
      <c r="S76" s="73"/>
      <c r="T76" s="73"/>
      <c r="U76" s="73"/>
      <c r="V76" s="73"/>
      <c r="W76" s="73"/>
      <c r="X76" s="73"/>
      <c r="Y76" s="73"/>
      <c r="Z76" s="73"/>
      <c r="AA76" s="73"/>
    </row>
    <row r="77" spans="1:27" ht="12.75" customHeight="1">
      <c r="A77" s="70" t="str">
        <f>'5.Infrastructure Annex'!A72</f>
        <v>5.2.2.2</v>
      </c>
      <c r="B77" s="70" t="str">
        <f>'5.Infrastructure Annex'!B72</f>
        <v>B.5.11.2</v>
      </c>
      <c r="C77" s="70" t="str">
        <f>'5.Infrastructure Annex'!C72</f>
        <v>SDH</v>
      </c>
      <c r="D77" s="70"/>
      <c r="E77" s="71">
        <f>'5.Infrastructure Annex'!F72</f>
        <v>0</v>
      </c>
      <c r="F77" s="71">
        <f>'5.Infrastructure Annex'!G72</f>
        <v>0</v>
      </c>
      <c r="G77" s="71">
        <f>'5.Infrastructure Annex'!H72</f>
        <v>0</v>
      </c>
      <c r="H77" s="71">
        <f>'5.Infrastructure Annex'!I72</f>
        <v>0</v>
      </c>
      <c r="I77" s="71">
        <f>'5.Infrastructure Annex'!J72</f>
        <v>0</v>
      </c>
      <c r="J77" s="71">
        <f>'5.Infrastructure Annex'!K72</f>
        <v>0</v>
      </c>
      <c r="K77" s="71">
        <f>'5.Infrastructure Annex'!L72</f>
        <v>0</v>
      </c>
      <c r="L77" s="71">
        <f>'5.Infrastructure Annex'!M72</f>
        <v>0</v>
      </c>
      <c r="M77" s="71">
        <f>'5.Infrastructure Annex'!N72</f>
        <v>0</v>
      </c>
      <c r="N77" s="71">
        <f>'5.Infrastructure Annex'!O72</f>
        <v>0</v>
      </c>
      <c r="O77" s="71">
        <f>'5.Infrastructure Annex'!P72</f>
        <v>0</v>
      </c>
      <c r="P77" s="71">
        <f>'5.Infrastructure Annex'!Q72</f>
        <v>0</v>
      </c>
      <c r="Q77" s="71">
        <f>'5.Infrastructure Annex'!R72</f>
        <v>0</v>
      </c>
      <c r="R77" s="73"/>
      <c r="S77" s="73"/>
      <c r="T77" s="73"/>
      <c r="U77" s="73"/>
      <c r="V77" s="73"/>
      <c r="W77" s="73"/>
      <c r="X77" s="73"/>
      <c r="Y77" s="73"/>
      <c r="Z77" s="73"/>
      <c r="AA77" s="73"/>
    </row>
    <row r="78" spans="1:27" ht="12.75" customHeight="1">
      <c r="A78" s="70" t="str">
        <f>'5.Infrastructure Annex'!A73</f>
        <v>5.2.2.3</v>
      </c>
      <c r="B78" s="70" t="str">
        <f>'5.Infrastructure Annex'!B73</f>
        <v>B5.1.2</v>
      </c>
      <c r="C78" s="70" t="str">
        <f>'5.Infrastructure Annex'!C73</f>
        <v>CHCs</v>
      </c>
      <c r="D78" s="70"/>
      <c r="E78" s="71">
        <f>'5.Infrastructure Annex'!F73</f>
        <v>0</v>
      </c>
      <c r="F78" s="71">
        <f>'5.Infrastructure Annex'!G73</f>
        <v>0</v>
      </c>
      <c r="G78" s="71">
        <f>'5.Infrastructure Annex'!H73</f>
        <v>0</v>
      </c>
      <c r="H78" s="71">
        <f>'5.Infrastructure Annex'!I73</f>
        <v>0</v>
      </c>
      <c r="I78" s="71">
        <f>'5.Infrastructure Annex'!J73</f>
        <v>0</v>
      </c>
      <c r="J78" s="71">
        <f>'5.Infrastructure Annex'!K73</f>
        <v>0</v>
      </c>
      <c r="K78" s="71">
        <f>'5.Infrastructure Annex'!L73</f>
        <v>0</v>
      </c>
      <c r="L78" s="71">
        <f>'5.Infrastructure Annex'!M73</f>
        <v>0</v>
      </c>
      <c r="M78" s="71">
        <f>'5.Infrastructure Annex'!N73</f>
        <v>0</v>
      </c>
      <c r="N78" s="71">
        <f>'5.Infrastructure Annex'!O73</f>
        <v>0</v>
      </c>
      <c r="O78" s="71">
        <f>'5.Infrastructure Annex'!P73</f>
        <v>0</v>
      </c>
      <c r="P78" s="71">
        <f>'5.Infrastructure Annex'!Q73</f>
        <v>0</v>
      </c>
      <c r="Q78" s="71">
        <f>'5.Infrastructure Annex'!R73</f>
        <v>0</v>
      </c>
      <c r="R78" s="73"/>
      <c r="S78" s="73"/>
      <c r="T78" s="73"/>
      <c r="U78" s="73"/>
      <c r="V78" s="73"/>
      <c r="W78" s="73"/>
      <c r="X78" s="73"/>
      <c r="Y78" s="73"/>
      <c r="Z78" s="73"/>
      <c r="AA78" s="73"/>
    </row>
    <row r="79" spans="1:27" ht="12.75" customHeight="1">
      <c r="A79" s="70" t="str">
        <f>'5.Infrastructure Annex'!A74</f>
        <v>5.2.2.4</v>
      </c>
      <c r="B79" s="70" t="str">
        <f>'5.Infrastructure Annex'!B74</f>
        <v>B5.2.2</v>
      </c>
      <c r="C79" s="70" t="str">
        <f>'5.Infrastructure Annex'!C74</f>
        <v>PHCs</v>
      </c>
      <c r="D79" s="70"/>
      <c r="E79" s="71">
        <f>'5.Infrastructure Annex'!F74</f>
        <v>0</v>
      </c>
      <c r="F79" s="71">
        <f>'5.Infrastructure Annex'!G74</f>
        <v>0</v>
      </c>
      <c r="G79" s="71">
        <f>'5.Infrastructure Annex'!H74</f>
        <v>0</v>
      </c>
      <c r="H79" s="71">
        <f>'5.Infrastructure Annex'!I74</f>
        <v>0</v>
      </c>
      <c r="I79" s="71">
        <f>'5.Infrastructure Annex'!J74</f>
        <v>0</v>
      </c>
      <c r="J79" s="71">
        <f>'5.Infrastructure Annex'!K74</f>
        <v>0</v>
      </c>
      <c r="K79" s="71">
        <f>'5.Infrastructure Annex'!L74</f>
        <v>0</v>
      </c>
      <c r="L79" s="71">
        <f>'5.Infrastructure Annex'!M74</f>
        <v>0</v>
      </c>
      <c r="M79" s="71">
        <f>'5.Infrastructure Annex'!N74</f>
        <v>0</v>
      </c>
      <c r="N79" s="71">
        <f>'5.Infrastructure Annex'!O74</f>
        <v>0</v>
      </c>
      <c r="O79" s="71">
        <f>'5.Infrastructure Annex'!P74</f>
        <v>0</v>
      </c>
      <c r="P79" s="71">
        <f>'5.Infrastructure Annex'!Q74</f>
        <v>0</v>
      </c>
      <c r="Q79" s="71">
        <f>'5.Infrastructure Annex'!R74</f>
        <v>0</v>
      </c>
      <c r="R79" s="73"/>
      <c r="S79" s="73"/>
      <c r="T79" s="73"/>
      <c r="U79" s="73"/>
      <c r="V79" s="73"/>
      <c r="W79" s="73"/>
      <c r="X79" s="73"/>
      <c r="Y79" s="73"/>
      <c r="Z79" s="73"/>
      <c r="AA79" s="73"/>
    </row>
    <row r="80" spans="1:27" ht="12.75" customHeight="1">
      <c r="A80" s="70" t="str">
        <f>'5.Infrastructure Annex'!A75</f>
        <v>5.2.2.5</v>
      </c>
      <c r="B80" s="70" t="str">
        <f>'5.Infrastructure Annex'!B75</f>
        <v>B5.3.2</v>
      </c>
      <c r="C80" s="70" t="str">
        <f>'5.Infrastructure Annex'!C75</f>
        <v>SHCs/Sub Centres</v>
      </c>
      <c r="D80" s="70"/>
      <c r="E80" s="71">
        <f>'5.Infrastructure Annex'!F75</f>
        <v>0</v>
      </c>
      <c r="F80" s="71">
        <f>'5.Infrastructure Annex'!G75</f>
        <v>0</v>
      </c>
      <c r="G80" s="71">
        <f>'5.Infrastructure Annex'!H75</f>
        <v>0</v>
      </c>
      <c r="H80" s="71">
        <f>'5.Infrastructure Annex'!I75</f>
        <v>0</v>
      </c>
      <c r="I80" s="71">
        <f>'5.Infrastructure Annex'!J75</f>
        <v>0</v>
      </c>
      <c r="J80" s="71">
        <f>'5.Infrastructure Annex'!K75</f>
        <v>0</v>
      </c>
      <c r="K80" s="71">
        <f>'5.Infrastructure Annex'!L75</f>
        <v>0</v>
      </c>
      <c r="L80" s="71">
        <f>'5.Infrastructure Annex'!M75</f>
        <v>0</v>
      </c>
      <c r="M80" s="71">
        <f>'5.Infrastructure Annex'!N75</f>
        <v>0</v>
      </c>
      <c r="N80" s="71">
        <f>'5.Infrastructure Annex'!O75</f>
        <v>0</v>
      </c>
      <c r="O80" s="71">
        <f>'5.Infrastructure Annex'!P75</f>
        <v>0</v>
      </c>
      <c r="P80" s="71">
        <f>'5.Infrastructure Annex'!Q75</f>
        <v>0</v>
      </c>
      <c r="Q80" s="71">
        <f>'5.Infrastructure Annex'!R75</f>
        <v>0</v>
      </c>
      <c r="R80" s="73"/>
      <c r="S80" s="73"/>
      <c r="T80" s="73"/>
      <c r="U80" s="73"/>
      <c r="V80" s="73"/>
      <c r="W80" s="73"/>
      <c r="X80" s="73"/>
      <c r="Y80" s="73"/>
      <c r="Z80" s="73"/>
      <c r="AA80" s="73"/>
    </row>
    <row r="81" spans="1:27" ht="12.75" customHeight="1">
      <c r="A81" s="70" t="str">
        <f>'5.Infrastructure Annex'!A76</f>
        <v>5.2.2.6</v>
      </c>
      <c r="B81" s="70" t="str">
        <f>'5.Infrastructure Annex'!B76</f>
        <v>B.5.6.2</v>
      </c>
      <c r="C81" s="70" t="str">
        <f>'5.Infrastructure Annex'!C76</f>
        <v>Facility based new-born care centres (SNCU/NBSU/NBCC/KMC unit/ Mother New-born Care Unit/ State Resource Centre/Paediatric HDU</v>
      </c>
      <c r="D81" s="70"/>
      <c r="E81" s="71">
        <f>'5.Infrastructure Annex'!F76</f>
        <v>0</v>
      </c>
      <c r="F81" s="71">
        <f>'5.Infrastructure Annex'!G76</f>
        <v>0</v>
      </c>
      <c r="G81" s="71">
        <f>'5.Infrastructure Annex'!H76</f>
        <v>0</v>
      </c>
      <c r="H81" s="71">
        <f>'5.Infrastructure Annex'!I76</f>
        <v>0</v>
      </c>
      <c r="I81" s="71">
        <f>'5.Infrastructure Annex'!J76</f>
        <v>0</v>
      </c>
      <c r="J81" s="71">
        <f>'5.Infrastructure Annex'!K76</f>
        <v>0</v>
      </c>
      <c r="K81" s="71">
        <f>'5.Infrastructure Annex'!L76</f>
        <v>0</v>
      </c>
      <c r="L81" s="71">
        <f>'5.Infrastructure Annex'!M76</f>
        <v>0</v>
      </c>
      <c r="M81" s="71">
        <f>'5.Infrastructure Annex'!N76</f>
        <v>0</v>
      </c>
      <c r="N81" s="71">
        <f>'5.Infrastructure Annex'!O76</f>
        <v>0</v>
      </c>
      <c r="O81" s="71">
        <f>'5.Infrastructure Annex'!P76</f>
        <v>0</v>
      </c>
      <c r="P81" s="71">
        <f>'5.Infrastructure Annex'!Q76</f>
        <v>0</v>
      </c>
      <c r="Q81" s="71">
        <f>'5.Infrastructure Annex'!R76</f>
        <v>0</v>
      </c>
      <c r="R81" s="73"/>
      <c r="S81" s="73"/>
      <c r="T81" s="73"/>
      <c r="U81" s="73"/>
      <c r="V81" s="73"/>
      <c r="W81" s="73"/>
      <c r="X81" s="73"/>
      <c r="Y81" s="73"/>
      <c r="Z81" s="73"/>
      <c r="AA81" s="73"/>
    </row>
    <row r="82" spans="1:27" ht="12.75" customHeight="1">
      <c r="A82" s="70" t="str">
        <f>'5.Infrastructure Annex'!A77</f>
        <v>5.2.2.7</v>
      </c>
      <c r="B82" s="70" t="str">
        <f>'5.Infrastructure Annex'!B77</f>
        <v>B.5.13.2</v>
      </c>
      <c r="C82" s="70" t="str">
        <f>'5.Infrastructure Annex'!C77</f>
        <v>DEIC (RBSK)</v>
      </c>
      <c r="D82" s="70"/>
      <c r="E82" s="71">
        <f>'5.Infrastructure Annex'!F77</f>
        <v>0</v>
      </c>
      <c r="F82" s="71">
        <f>'5.Infrastructure Annex'!G77</f>
        <v>0</v>
      </c>
      <c r="G82" s="71">
        <f>'5.Infrastructure Annex'!H77</f>
        <v>0</v>
      </c>
      <c r="H82" s="71">
        <f>'5.Infrastructure Annex'!I77</f>
        <v>0</v>
      </c>
      <c r="I82" s="71">
        <f>'5.Infrastructure Annex'!J77</f>
        <v>0</v>
      </c>
      <c r="J82" s="71">
        <f>'5.Infrastructure Annex'!K77</f>
        <v>0</v>
      </c>
      <c r="K82" s="71">
        <f>'5.Infrastructure Annex'!L77</f>
        <v>0</v>
      </c>
      <c r="L82" s="71">
        <f>'5.Infrastructure Annex'!M77</f>
        <v>0</v>
      </c>
      <c r="M82" s="71">
        <f>'5.Infrastructure Annex'!N77</f>
        <v>0</v>
      </c>
      <c r="N82" s="71">
        <f>'5.Infrastructure Annex'!O77</f>
        <v>0</v>
      </c>
      <c r="O82" s="71">
        <f>'5.Infrastructure Annex'!P77</f>
        <v>0</v>
      </c>
      <c r="P82" s="71">
        <f>'5.Infrastructure Annex'!Q77</f>
        <v>0</v>
      </c>
      <c r="Q82" s="71">
        <f>'5.Infrastructure Annex'!R77</f>
        <v>0</v>
      </c>
      <c r="R82" s="73"/>
      <c r="S82" s="73"/>
      <c r="T82" s="73"/>
      <c r="U82" s="73"/>
      <c r="V82" s="73"/>
      <c r="W82" s="73"/>
      <c r="X82" s="73"/>
      <c r="Y82" s="73"/>
      <c r="Z82" s="73"/>
      <c r="AA82" s="73"/>
    </row>
    <row r="83" spans="1:27" ht="12.75" customHeight="1">
      <c r="A83" s="70" t="str">
        <f>'5.Infrastructure Annex'!A78</f>
        <v>5.2.2.8</v>
      </c>
      <c r="B83" s="70" t="str">
        <f>'5.Infrastructure Annex'!B78</f>
        <v>B5.5</v>
      </c>
      <c r="C83" s="70" t="str">
        <f>'5.Infrastructure Annex'!C78</f>
        <v>Govt. Dispensaries/ others</v>
      </c>
      <c r="D83" s="70"/>
      <c r="E83" s="71">
        <f>'5.Infrastructure Annex'!F78</f>
        <v>0</v>
      </c>
      <c r="F83" s="71">
        <f>'5.Infrastructure Annex'!G78</f>
        <v>0</v>
      </c>
      <c r="G83" s="71">
        <f>'5.Infrastructure Annex'!H78</f>
        <v>0</v>
      </c>
      <c r="H83" s="71">
        <f>'5.Infrastructure Annex'!I78</f>
        <v>0</v>
      </c>
      <c r="I83" s="71">
        <f>'5.Infrastructure Annex'!J78</f>
        <v>0</v>
      </c>
      <c r="J83" s="71">
        <f>'5.Infrastructure Annex'!K78</f>
        <v>0</v>
      </c>
      <c r="K83" s="71">
        <f>'5.Infrastructure Annex'!L78</f>
        <v>0</v>
      </c>
      <c r="L83" s="71">
        <f>'5.Infrastructure Annex'!M78</f>
        <v>0</v>
      </c>
      <c r="M83" s="71">
        <f>'5.Infrastructure Annex'!N78</f>
        <v>0</v>
      </c>
      <c r="N83" s="71">
        <f>'5.Infrastructure Annex'!O78</f>
        <v>0</v>
      </c>
      <c r="O83" s="71">
        <f>'5.Infrastructure Annex'!P78</f>
        <v>0</v>
      </c>
      <c r="P83" s="71">
        <f>'5.Infrastructure Annex'!Q78</f>
        <v>0</v>
      </c>
      <c r="Q83" s="71">
        <f>'5.Infrastructure Annex'!R78</f>
        <v>0</v>
      </c>
      <c r="R83" s="73"/>
      <c r="S83" s="73"/>
      <c r="T83" s="73"/>
      <c r="U83" s="73"/>
      <c r="V83" s="73"/>
      <c r="W83" s="73"/>
      <c r="X83" s="73"/>
      <c r="Y83" s="73"/>
      <c r="Z83" s="73"/>
      <c r="AA83" s="73"/>
    </row>
    <row r="84" spans="1:27" ht="12.75" customHeight="1">
      <c r="A84" s="70" t="str">
        <f>'5.Infrastructure Annex'!A79</f>
        <v>5.2.2.9</v>
      </c>
      <c r="B84" s="70" t="str">
        <f>'5.Infrastructure Annex'!B79</f>
        <v>B5.10.4</v>
      </c>
      <c r="C84" s="70" t="str">
        <f>'5.Infrastructure Annex'!C79</f>
        <v>Training Institutions</v>
      </c>
      <c r="D84" s="70"/>
      <c r="E84" s="71">
        <f>'5.Infrastructure Annex'!F79</f>
        <v>0</v>
      </c>
      <c r="F84" s="71">
        <f>'5.Infrastructure Annex'!G79</f>
        <v>0</v>
      </c>
      <c r="G84" s="71">
        <f>'5.Infrastructure Annex'!H79</f>
        <v>0</v>
      </c>
      <c r="H84" s="71">
        <f>'5.Infrastructure Annex'!I79</f>
        <v>0</v>
      </c>
      <c r="I84" s="71">
        <f>'5.Infrastructure Annex'!J79</f>
        <v>0</v>
      </c>
      <c r="J84" s="71">
        <f>'5.Infrastructure Annex'!K79</f>
        <v>0</v>
      </c>
      <c r="K84" s="71">
        <f>'5.Infrastructure Annex'!L79</f>
        <v>0</v>
      </c>
      <c r="L84" s="71">
        <f>'5.Infrastructure Annex'!M79</f>
        <v>0</v>
      </c>
      <c r="M84" s="71">
        <f>'5.Infrastructure Annex'!N79</f>
        <v>0</v>
      </c>
      <c r="N84" s="71">
        <f>'5.Infrastructure Annex'!O79</f>
        <v>0</v>
      </c>
      <c r="O84" s="71">
        <f>'5.Infrastructure Annex'!P79</f>
        <v>0</v>
      </c>
      <c r="P84" s="71">
        <f>'5.Infrastructure Annex'!Q79</f>
        <v>0</v>
      </c>
      <c r="Q84" s="71">
        <f>'5.Infrastructure Annex'!R79</f>
        <v>0</v>
      </c>
      <c r="R84" s="73"/>
      <c r="S84" s="73"/>
      <c r="T84" s="73"/>
      <c r="U84" s="73"/>
      <c r="V84" s="73"/>
      <c r="W84" s="73"/>
      <c r="X84" s="73"/>
      <c r="Y84" s="73"/>
      <c r="Z84" s="73"/>
      <c r="AA84" s="73"/>
    </row>
    <row r="85" spans="1:27" ht="12.75" customHeight="1">
      <c r="A85" s="70" t="str">
        <f>'5.Infrastructure Annex'!A80</f>
        <v>5.2.2.10</v>
      </c>
      <c r="B85" s="70">
        <f>'5.Infrastructure Annex'!B80</f>
        <v>0</v>
      </c>
      <c r="C85" s="70" t="str">
        <f>'5.Infrastructure Annex'!C80</f>
        <v>Others</v>
      </c>
      <c r="D85" s="70"/>
      <c r="E85" s="71">
        <f>'5.Infrastructure Annex'!F80</f>
        <v>0</v>
      </c>
      <c r="F85" s="71">
        <f>'5.Infrastructure Annex'!G80</f>
        <v>0</v>
      </c>
      <c r="G85" s="71">
        <f>'5.Infrastructure Annex'!H80</f>
        <v>0</v>
      </c>
      <c r="H85" s="71">
        <f>'5.Infrastructure Annex'!I80</f>
        <v>0</v>
      </c>
      <c r="I85" s="71">
        <f>'5.Infrastructure Annex'!J80</f>
        <v>0</v>
      </c>
      <c r="J85" s="71">
        <f>'5.Infrastructure Annex'!K80</f>
        <v>0</v>
      </c>
      <c r="K85" s="71">
        <f>'5.Infrastructure Annex'!L80</f>
        <v>0</v>
      </c>
      <c r="L85" s="71">
        <f>'5.Infrastructure Annex'!M80</f>
        <v>0</v>
      </c>
      <c r="M85" s="71">
        <f>'5.Infrastructure Annex'!N80</f>
        <v>0</v>
      </c>
      <c r="N85" s="71">
        <f>'5.Infrastructure Annex'!O80</f>
        <v>0</v>
      </c>
      <c r="O85" s="71">
        <f>'5.Infrastructure Annex'!P80</f>
        <v>0</v>
      </c>
      <c r="P85" s="71">
        <f>'5.Infrastructure Annex'!Q80</f>
        <v>0</v>
      </c>
      <c r="Q85" s="71">
        <f>'5.Infrastructure Annex'!R80</f>
        <v>0</v>
      </c>
      <c r="R85" s="73"/>
      <c r="S85" s="73"/>
      <c r="T85" s="73"/>
      <c r="U85" s="73"/>
      <c r="V85" s="73"/>
      <c r="W85" s="73"/>
      <c r="X85" s="73"/>
      <c r="Y85" s="73"/>
      <c r="Z85" s="73"/>
      <c r="AA85" s="73"/>
    </row>
    <row r="86" spans="1:27" ht="12.75" customHeight="1">
      <c r="A86" s="67">
        <f>'5.Infrastructure Annex'!A81</f>
        <v>5.3</v>
      </c>
      <c r="B86" s="67">
        <f>'5.Infrastructure Annex'!B81</f>
        <v>0</v>
      </c>
      <c r="C86" s="67" t="str">
        <f>'5.Infrastructure Annex'!C81</f>
        <v>Other construction/ Civil works except IPHS Infrastructure</v>
      </c>
      <c r="D86" s="67"/>
      <c r="E86" s="68"/>
      <c r="F86" s="68"/>
      <c r="G86" s="68">
        <f t="shared" ref="G86:I86" si="15">SUM(G87:G104)</f>
        <v>27668000</v>
      </c>
      <c r="H86" s="68">
        <f t="shared" si="15"/>
        <v>830143</v>
      </c>
      <c r="I86" s="68">
        <f t="shared" si="15"/>
        <v>735000</v>
      </c>
      <c r="J86" s="68"/>
      <c r="K86" s="68"/>
      <c r="L86" s="68"/>
      <c r="M86" s="68"/>
      <c r="N86" s="68">
        <f>SUM(N87:N104)</f>
        <v>28</v>
      </c>
      <c r="O86" s="68"/>
      <c r="P86" s="68"/>
      <c r="Q86" s="68">
        <f>SUM(Q87:Q104)</f>
        <v>0</v>
      </c>
      <c r="R86" s="73"/>
      <c r="S86" s="73"/>
      <c r="T86" s="73"/>
      <c r="U86" s="73"/>
      <c r="V86" s="73"/>
      <c r="W86" s="73"/>
      <c r="X86" s="73"/>
      <c r="Y86" s="73"/>
      <c r="Z86" s="73"/>
      <c r="AA86" s="73"/>
    </row>
    <row r="87" spans="1:27" ht="12.75" customHeight="1">
      <c r="A87" s="70" t="str">
        <f>'5.Infrastructure Annex'!A82</f>
        <v>5.3.1</v>
      </c>
      <c r="B87" s="70" t="str">
        <f>'5.Infrastructure Annex'!B82</f>
        <v>B4.1.5.4</v>
      </c>
      <c r="C87" s="70" t="str">
        <f>'5.Infrastructure Annex'!C82</f>
        <v>Civil Works</v>
      </c>
      <c r="D87" s="70"/>
      <c r="E87" s="71">
        <f>'5.Infrastructure Annex'!F82</f>
        <v>0</v>
      </c>
      <c r="F87" s="71">
        <f>'5.Infrastructure Annex'!G82</f>
        <v>0</v>
      </c>
      <c r="G87" s="71">
        <f>'5.Infrastructure Annex'!H82</f>
        <v>0</v>
      </c>
      <c r="H87" s="71">
        <f>'5.Infrastructure Annex'!I82</f>
        <v>0</v>
      </c>
      <c r="I87" s="71">
        <f>'5.Infrastructure Annex'!J82</f>
        <v>0</v>
      </c>
      <c r="J87" s="71">
        <f>'5.Infrastructure Annex'!K82</f>
        <v>0</v>
      </c>
      <c r="K87" s="71">
        <f>'5.Infrastructure Annex'!L82</f>
        <v>0</v>
      </c>
      <c r="L87" s="71">
        <f>'5.Infrastructure Annex'!M82</f>
        <v>0</v>
      </c>
      <c r="M87" s="71">
        <f>'5.Infrastructure Annex'!N82</f>
        <v>0</v>
      </c>
      <c r="N87" s="71">
        <f>'5.Infrastructure Annex'!O82</f>
        <v>0</v>
      </c>
      <c r="O87" s="71">
        <f>'5.Infrastructure Annex'!P82</f>
        <v>0</v>
      </c>
      <c r="P87" s="71">
        <f>'5.Infrastructure Annex'!Q82</f>
        <v>0</v>
      </c>
      <c r="Q87" s="71">
        <f>'5.Infrastructure Annex'!R82</f>
        <v>0</v>
      </c>
      <c r="R87" s="73"/>
      <c r="S87" s="73"/>
      <c r="T87" s="73"/>
      <c r="U87" s="73"/>
      <c r="V87" s="73"/>
      <c r="W87" s="73"/>
      <c r="X87" s="73"/>
      <c r="Y87" s="73"/>
      <c r="Z87" s="73"/>
      <c r="AA87" s="73"/>
    </row>
    <row r="88" spans="1:27" ht="12.75" customHeight="1">
      <c r="A88" s="70" t="str">
        <f>'5.Infrastructure Annex'!A83</f>
        <v>5.3.2</v>
      </c>
      <c r="B88" s="70" t="str">
        <f>'5.Infrastructure Annex'!B83</f>
        <v>B1.1.3.7</v>
      </c>
      <c r="C88" s="70" t="str">
        <f>'5.Infrastructure Annex'!C83</f>
        <v xml:space="preserve">ASHA Ghar </v>
      </c>
      <c r="D88" s="70"/>
      <c r="E88" s="71">
        <f>'5.Infrastructure Annex'!F83</f>
        <v>0</v>
      </c>
      <c r="F88" s="71">
        <f>'5.Infrastructure Annex'!G83</f>
        <v>0</v>
      </c>
      <c r="G88" s="71">
        <f>'5.Infrastructure Annex'!H83</f>
        <v>0</v>
      </c>
      <c r="H88" s="71">
        <f>'5.Infrastructure Annex'!I83</f>
        <v>0</v>
      </c>
      <c r="I88" s="71">
        <f>'5.Infrastructure Annex'!J83</f>
        <v>0</v>
      </c>
      <c r="J88" s="71">
        <f>'5.Infrastructure Annex'!K83</f>
        <v>0</v>
      </c>
      <c r="K88" s="71">
        <f>'5.Infrastructure Annex'!L83</f>
        <v>0</v>
      </c>
      <c r="L88" s="71">
        <f>'5.Infrastructure Annex'!M83</f>
        <v>0</v>
      </c>
      <c r="M88" s="71">
        <f>'5.Infrastructure Annex'!N83</f>
        <v>0</v>
      </c>
      <c r="N88" s="71">
        <f>'5.Infrastructure Annex'!O83</f>
        <v>0</v>
      </c>
      <c r="O88" s="71">
        <f>'5.Infrastructure Annex'!P83</f>
        <v>0</v>
      </c>
      <c r="P88" s="71">
        <f>'5.Infrastructure Annex'!Q83</f>
        <v>0</v>
      </c>
      <c r="Q88" s="71">
        <f>'5.Infrastructure Annex'!R83</f>
        <v>0</v>
      </c>
      <c r="R88" s="73"/>
      <c r="S88" s="73"/>
      <c r="T88" s="73"/>
      <c r="U88" s="73"/>
      <c r="V88" s="73"/>
      <c r="W88" s="73"/>
      <c r="X88" s="73"/>
      <c r="Y88" s="73"/>
      <c r="Z88" s="73"/>
      <c r="AA88" s="73"/>
    </row>
    <row r="89" spans="1:27" ht="12.75" customHeight="1">
      <c r="A89" s="70" t="str">
        <f>'5.Infrastructure Annex'!A84</f>
        <v>5.3.3</v>
      </c>
      <c r="B89" s="70" t="str">
        <f>'5.Infrastructure Annex'!B84</f>
        <v>B4.1.5.4.1</v>
      </c>
      <c r="C89" s="70" t="str">
        <f>'5.Infrastructure Annex'!C84</f>
        <v>Blood bank/ BCSU/ BSU/ Day care centre for hemoglobinopathies</v>
      </c>
      <c r="D89" s="70"/>
      <c r="E89" s="71">
        <f>'5.Infrastructure Annex'!F84</f>
        <v>0</v>
      </c>
      <c r="F89" s="71">
        <f>'5.Infrastructure Annex'!G84</f>
        <v>0</v>
      </c>
      <c r="G89" s="71">
        <f>'5.Infrastructure Annex'!H84</f>
        <v>0</v>
      </c>
      <c r="H89" s="71">
        <f>'5.Infrastructure Annex'!I84</f>
        <v>202783</v>
      </c>
      <c r="I89" s="71">
        <f>'5.Infrastructure Annex'!J84</f>
        <v>0</v>
      </c>
      <c r="J89" s="71">
        <f>'5.Infrastructure Annex'!K84</f>
        <v>0</v>
      </c>
      <c r="K89" s="71">
        <f>'5.Infrastructure Annex'!L84</f>
        <v>0</v>
      </c>
      <c r="L89" s="71">
        <f>'5.Infrastructure Annex'!M84</f>
        <v>0</v>
      </c>
      <c r="M89" s="71">
        <f>'5.Infrastructure Annex'!N84</f>
        <v>0</v>
      </c>
      <c r="N89" s="71">
        <f>'5.Infrastructure Annex'!O84</f>
        <v>0</v>
      </c>
      <c r="O89" s="71">
        <f>'5.Infrastructure Annex'!P84</f>
        <v>0</v>
      </c>
      <c r="P89" s="71">
        <f>'5.Infrastructure Annex'!Q84</f>
        <v>0</v>
      </c>
      <c r="Q89" s="71">
        <f>'5.Infrastructure Annex'!R84</f>
        <v>0</v>
      </c>
      <c r="R89" s="73"/>
      <c r="S89" s="73"/>
      <c r="T89" s="73"/>
      <c r="U89" s="73"/>
      <c r="V89" s="73"/>
      <c r="W89" s="73"/>
      <c r="X89" s="73"/>
      <c r="Y89" s="73"/>
      <c r="Z89" s="73"/>
      <c r="AA89" s="73"/>
    </row>
    <row r="90" spans="1:27" ht="12.75" customHeight="1">
      <c r="A90" s="70" t="str">
        <f>'5.Infrastructure Annex'!A85</f>
        <v>5.3.4</v>
      </c>
      <c r="B90" s="70" t="str">
        <f>'5.Infrastructure Annex'!B85</f>
        <v>B.5.7</v>
      </c>
      <c r="C90" s="70" t="str">
        <f>'5.Infrastructure Annex'!C85</f>
        <v>Operationalization of FRUS</v>
      </c>
      <c r="D90" s="70"/>
      <c r="E90" s="71">
        <f>'5.Infrastructure Annex'!F85</f>
        <v>0</v>
      </c>
      <c r="F90" s="71">
        <f>'5.Infrastructure Annex'!G85</f>
        <v>0</v>
      </c>
      <c r="G90" s="71">
        <f>'5.Infrastructure Annex'!H85</f>
        <v>0</v>
      </c>
      <c r="H90" s="71">
        <f>'5.Infrastructure Annex'!I85</f>
        <v>0</v>
      </c>
      <c r="I90" s="71">
        <f>'5.Infrastructure Annex'!J85</f>
        <v>0</v>
      </c>
      <c r="J90" s="71">
        <f>'5.Infrastructure Annex'!K85</f>
        <v>0</v>
      </c>
      <c r="K90" s="71">
        <f>'5.Infrastructure Annex'!L85</f>
        <v>0</v>
      </c>
      <c r="L90" s="71">
        <f>'5.Infrastructure Annex'!M85</f>
        <v>0</v>
      </c>
      <c r="M90" s="71">
        <f>'5.Infrastructure Annex'!N85</f>
        <v>0</v>
      </c>
      <c r="N90" s="71">
        <f>'5.Infrastructure Annex'!O85</f>
        <v>0</v>
      </c>
      <c r="O90" s="71">
        <f>'5.Infrastructure Annex'!P85</f>
        <v>0</v>
      </c>
      <c r="P90" s="71">
        <f>'5.Infrastructure Annex'!Q85</f>
        <v>0</v>
      </c>
      <c r="Q90" s="71">
        <f>'5.Infrastructure Annex'!R85</f>
        <v>0</v>
      </c>
      <c r="R90" s="73"/>
      <c r="S90" s="73"/>
      <c r="T90" s="73"/>
      <c r="U90" s="73"/>
      <c r="V90" s="73"/>
      <c r="W90" s="73"/>
      <c r="X90" s="73"/>
      <c r="Y90" s="73"/>
      <c r="Z90" s="73"/>
      <c r="AA90" s="73"/>
    </row>
    <row r="91" spans="1:27" ht="12.75" customHeight="1">
      <c r="A91" s="70" t="str">
        <f>'5.Infrastructure Annex'!A86</f>
        <v>5.3.5</v>
      </c>
      <c r="B91" s="70" t="str">
        <f>'5.Infrastructure Annex'!B86</f>
        <v>B.5.8</v>
      </c>
      <c r="C91" s="70" t="str">
        <f>'5.Infrastructure Annex'!C86</f>
        <v>Operationalization of 24 hour services at PHCs</v>
      </c>
      <c r="D91" s="70"/>
      <c r="E91" s="71">
        <f>'5.Infrastructure Annex'!F86</f>
        <v>0</v>
      </c>
      <c r="F91" s="71">
        <f>'5.Infrastructure Annex'!G86</f>
        <v>0</v>
      </c>
      <c r="G91" s="71">
        <f>'5.Infrastructure Annex'!H86</f>
        <v>0</v>
      </c>
      <c r="H91" s="71">
        <f>'5.Infrastructure Annex'!I86</f>
        <v>0</v>
      </c>
      <c r="I91" s="71">
        <f>'5.Infrastructure Annex'!J86</f>
        <v>0</v>
      </c>
      <c r="J91" s="71">
        <f>'5.Infrastructure Annex'!K86</f>
        <v>0</v>
      </c>
      <c r="K91" s="71">
        <f>'5.Infrastructure Annex'!L86</f>
        <v>0</v>
      </c>
      <c r="L91" s="71">
        <f>'5.Infrastructure Annex'!M86</f>
        <v>0</v>
      </c>
      <c r="M91" s="71">
        <f>'5.Infrastructure Annex'!N86</f>
        <v>0</v>
      </c>
      <c r="N91" s="71">
        <f>'5.Infrastructure Annex'!O86</f>
        <v>0</v>
      </c>
      <c r="O91" s="71">
        <f>'5.Infrastructure Annex'!P86</f>
        <v>0</v>
      </c>
      <c r="P91" s="71">
        <f>'5.Infrastructure Annex'!Q86</f>
        <v>0</v>
      </c>
      <c r="Q91" s="71">
        <f>'5.Infrastructure Annex'!R86</f>
        <v>0</v>
      </c>
      <c r="R91" s="73"/>
      <c r="S91" s="73"/>
      <c r="T91" s="73"/>
      <c r="U91" s="73"/>
      <c r="V91" s="73"/>
      <c r="W91" s="73"/>
      <c r="X91" s="73"/>
      <c r="Y91" s="73"/>
      <c r="Z91" s="73"/>
      <c r="AA91" s="73"/>
    </row>
    <row r="92" spans="1:27" ht="12.75" customHeight="1">
      <c r="A92" s="70" t="str">
        <f>'5.Infrastructure Annex'!A87</f>
        <v>5.3.6</v>
      </c>
      <c r="B92" s="70" t="str">
        <f>'5.Infrastructure Annex'!B87</f>
        <v>B.5.9</v>
      </c>
      <c r="C92" s="70" t="str">
        <f>'5.Infrastructure Annex'!C87</f>
        <v>Operationalising Infection Management &amp; Environment Plan at health facilities</v>
      </c>
      <c r="D92" s="70"/>
      <c r="E92" s="71">
        <f>'5.Infrastructure Annex'!F87</f>
        <v>0</v>
      </c>
      <c r="F92" s="71">
        <f>'5.Infrastructure Annex'!G87</f>
        <v>0</v>
      </c>
      <c r="G92" s="71">
        <f>'5.Infrastructure Annex'!H87</f>
        <v>0</v>
      </c>
      <c r="H92" s="71">
        <f>'5.Infrastructure Annex'!I87</f>
        <v>0</v>
      </c>
      <c r="I92" s="71">
        <f>'5.Infrastructure Annex'!J87</f>
        <v>0</v>
      </c>
      <c r="J92" s="71">
        <f>'5.Infrastructure Annex'!K87</f>
        <v>0</v>
      </c>
      <c r="K92" s="71">
        <f>'5.Infrastructure Annex'!L87</f>
        <v>0</v>
      </c>
      <c r="L92" s="71">
        <f>'5.Infrastructure Annex'!M87</f>
        <v>0</v>
      </c>
      <c r="M92" s="71">
        <f>'5.Infrastructure Annex'!N87</f>
        <v>0</v>
      </c>
      <c r="N92" s="71">
        <f>'5.Infrastructure Annex'!O87</f>
        <v>0</v>
      </c>
      <c r="O92" s="71">
        <f>'5.Infrastructure Annex'!P87</f>
        <v>0</v>
      </c>
      <c r="P92" s="71">
        <f>'5.Infrastructure Annex'!Q87</f>
        <v>0</v>
      </c>
      <c r="Q92" s="71">
        <f>'5.Infrastructure Annex'!R87</f>
        <v>0</v>
      </c>
      <c r="R92" s="73"/>
      <c r="S92" s="73"/>
      <c r="T92" s="73"/>
      <c r="U92" s="73"/>
      <c r="V92" s="73"/>
      <c r="W92" s="73"/>
      <c r="X92" s="73"/>
      <c r="Y92" s="73"/>
      <c r="Z92" s="73"/>
      <c r="AA92" s="73"/>
    </row>
    <row r="93" spans="1:27" ht="12.75" customHeight="1">
      <c r="A93" s="70" t="str">
        <f>'5.Infrastructure Annex'!A88</f>
        <v>5.3.7</v>
      </c>
      <c r="B93" s="70">
        <f>'5.Infrastructure Annex'!B88</f>
        <v>0</v>
      </c>
      <c r="C93" s="70" t="str">
        <f>'5.Infrastructure Annex'!C88</f>
        <v>Infrastructure for paediatric OPD and ward</v>
      </c>
      <c r="D93" s="70"/>
      <c r="E93" s="71">
        <f>'5.Infrastructure Annex'!F88</f>
        <v>0</v>
      </c>
      <c r="F93" s="71">
        <f>'5.Infrastructure Annex'!G88</f>
        <v>0</v>
      </c>
      <c r="G93" s="71">
        <f>'5.Infrastructure Annex'!H88</f>
        <v>0</v>
      </c>
      <c r="H93" s="71">
        <f>'5.Infrastructure Annex'!I88</f>
        <v>0</v>
      </c>
      <c r="I93" s="71">
        <f>'5.Infrastructure Annex'!J88</f>
        <v>0</v>
      </c>
      <c r="J93" s="71">
        <f>'5.Infrastructure Annex'!K88</f>
        <v>0</v>
      </c>
      <c r="K93" s="71">
        <f>'5.Infrastructure Annex'!L88</f>
        <v>0</v>
      </c>
      <c r="L93" s="71">
        <f>'5.Infrastructure Annex'!M88</f>
        <v>0</v>
      </c>
      <c r="M93" s="71">
        <f>'5.Infrastructure Annex'!N88</f>
        <v>0</v>
      </c>
      <c r="N93" s="71">
        <f>'5.Infrastructure Annex'!O88</f>
        <v>0</v>
      </c>
      <c r="O93" s="71">
        <f>'5.Infrastructure Annex'!P88</f>
        <v>0</v>
      </c>
      <c r="P93" s="71">
        <f>'5.Infrastructure Annex'!Q88</f>
        <v>0</v>
      </c>
      <c r="Q93" s="71">
        <f>'5.Infrastructure Annex'!R88</f>
        <v>0</v>
      </c>
      <c r="R93" s="73"/>
      <c r="S93" s="73"/>
      <c r="T93" s="73"/>
      <c r="U93" s="73"/>
      <c r="V93" s="73"/>
      <c r="W93" s="73"/>
      <c r="X93" s="73"/>
      <c r="Y93" s="73"/>
      <c r="Z93" s="73"/>
      <c r="AA93" s="73"/>
    </row>
    <row r="94" spans="1:27" ht="12.75" customHeight="1">
      <c r="A94" s="70" t="str">
        <f>'5.Infrastructure Annex'!A89</f>
        <v>5.3.8</v>
      </c>
      <c r="B94" s="70" t="str">
        <f>'5.Infrastructure Annex'!B89</f>
        <v>B.28.1</v>
      </c>
      <c r="C94" s="70" t="str">
        <f>'5.Infrastructure Annex'!C89</f>
        <v>Assistance to State for Capacity building (Burns &amp; injury): Civil Work</v>
      </c>
      <c r="D94" s="70"/>
      <c r="E94" s="71">
        <f>'5.Infrastructure Annex'!F89</f>
        <v>0</v>
      </c>
      <c r="F94" s="71">
        <f>'5.Infrastructure Annex'!G89</f>
        <v>0</v>
      </c>
      <c r="G94" s="71">
        <f>'5.Infrastructure Annex'!H89</f>
        <v>0</v>
      </c>
      <c r="H94" s="71">
        <f>'5.Infrastructure Annex'!I89</f>
        <v>0</v>
      </c>
      <c r="I94" s="71">
        <f>'5.Infrastructure Annex'!J89</f>
        <v>0</v>
      </c>
      <c r="J94" s="71">
        <f>'5.Infrastructure Annex'!K89</f>
        <v>0</v>
      </c>
      <c r="K94" s="71">
        <f>'5.Infrastructure Annex'!L89</f>
        <v>0</v>
      </c>
      <c r="L94" s="71">
        <f>'5.Infrastructure Annex'!M89</f>
        <v>0</v>
      </c>
      <c r="M94" s="71">
        <f>'5.Infrastructure Annex'!N89</f>
        <v>0</v>
      </c>
      <c r="N94" s="71">
        <f>'5.Infrastructure Annex'!O89</f>
        <v>0</v>
      </c>
      <c r="O94" s="71">
        <f>'5.Infrastructure Annex'!P89</f>
        <v>0</v>
      </c>
      <c r="P94" s="71">
        <f>'5.Infrastructure Annex'!Q89</f>
        <v>0</v>
      </c>
      <c r="Q94" s="71">
        <f>'5.Infrastructure Annex'!R89</f>
        <v>0</v>
      </c>
      <c r="R94" s="73"/>
      <c r="S94" s="73"/>
      <c r="T94" s="73"/>
      <c r="U94" s="73"/>
      <c r="V94" s="73"/>
      <c r="W94" s="73"/>
      <c r="X94" s="73"/>
      <c r="Y94" s="73"/>
      <c r="Z94" s="73"/>
      <c r="AA94" s="73"/>
    </row>
    <row r="95" spans="1:27" ht="12.75" customHeight="1">
      <c r="A95" s="70" t="str">
        <f>'5.Infrastructure Annex'!A90</f>
        <v>5.3.9</v>
      </c>
      <c r="B95" s="70" t="str">
        <f>'5.Infrastructure Annex'!B90</f>
        <v>C.1.p</v>
      </c>
      <c r="C95" s="70" t="str">
        <f>'5.Infrastructure Annex'!C90</f>
        <v>Safety Pits</v>
      </c>
      <c r="D95" s="70"/>
      <c r="E95" s="71">
        <f>'5.Infrastructure Annex'!F90</f>
        <v>0</v>
      </c>
      <c r="F95" s="71">
        <f>'5.Infrastructure Annex'!G90</f>
        <v>0</v>
      </c>
      <c r="G95" s="71">
        <f>'5.Infrastructure Annex'!H90</f>
        <v>0</v>
      </c>
      <c r="H95" s="71">
        <f>'5.Infrastructure Annex'!I90</f>
        <v>0</v>
      </c>
      <c r="I95" s="71">
        <f>'5.Infrastructure Annex'!J90</f>
        <v>0</v>
      </c>
      <c r="J95" s="71">
        <f>'5.Infrastructure Annex'!K90</f>
        <v>0</v>
      </c>
      <c r="K95" s="71">
        <f>'5.Infrastructure Annex'!L90</f>
        <v>0</v>
      </c>
      <c r="L95" s="71">
        <f>'5.Infrastructure Annex'!M90</f>
        <v>0</v>
      </c>
      <c r="M95" s="71">
        <f>'5.Infrastructure Annex'!N90</f>
        <v>0</v>
      </c>
      <c r="N95" s="71">
        <f>'5.Infrastructure Annex'!O90</f>
        <v>0</v>
      </c>
      <c r="O95" s="71">
        <f>'5.Infrastructure Annex'!P90</f>
        <v>0</v>
      </c>
      <c r="P95" s="71">
        <f>'5.Infrastructure Annex'!Q90</f>
        <v>0</v>
      </c>
      <c r="Q95" s="71">
        <f>'5.Infrastructure Annex'!R90</f>
        <v>0</v>
      </c>
      <c r="R95" s="73"/>
      <c r="S95" s="73"/>
      <c r="T95" s="73"/>
      <c r="U95" s="73"/>
      <c r="V95" s="73"/>
      <c r="W95" s="73"/>
      <c r="X95" s="73"/>
      <c r="Y95" s="73"/>
      <c r="Z95" s="73"/>
      <c r="AA95" s="73"/>
    </row>
    <row r="96" spans="1:27" ht="12.75" customHeight="1">
      <c r="A96" s="70" t="str">
        <f>'5.Infrastructure Annex'!A91</f>
        <v>5.3.10</v>
      </c>
      <c r="B96" s="70" t="str">
        <f>'5.Infrastructure Annex'!B91</f>
        <v>D.2</v>
      </c>
      <c r="C96" s="70" t="str">
        <f>'5.Infrastructure Annex'!C91</f>
        <v>Establishment of IDD Monitoring Lab</v>
      </c>
      <c r="D96" s="70"/>
      <c r="E96" s="71">
        <f>'5.Infrastructure Annex'!F91</f>
        <v>0</v>
      </c>
      <c r="F96" s="71">
        <f>'5.Infrastructure Annex'!G91</f>
        <v>0</v>
      </c>
      <c r="G96" s="71">
        <f>'5.Infrastructure Annex'!H91</f>
        <v>0</v>
      </c>
      <c r="H96" s="71">
        <f>'5.Infrastructure Annex'!I91</f>
        <v>0</v>
      </c>
      <c r="I96" s="71">
        <f>'5.Infrastructure Annex'!J91</f>
        <v>0</v>
      </c>
      <c r="J96" s="71">
        <f>'5.Infrastructure Annex'!K91</f>
        <v>0</v>
      </c>
      <c r="K96" s="71">
        <f>'5.Infrastructure Annex'!L91</f>
        <v>0</v>
      </c>
      <c r="L96" s="71">
        <f>'5.Infrastructure Annex'!M91</f>
        <v>0</v>
      </c>
      <c r="M96" s="71">
        <f>'5.Infrastructure Annex'!N91</f>
        <v>0</v>
      </c>
      <c r="N96" s="71">
        <f>'5.Infrastructure Annex'!O91</f>
        <v>0</v>
      </c>
      <c r="O96" s="71">
        <f>'5.Infrastructure Annex'!P91</f>
        <v>0</v>
      </c>
      <c r="P96" s="71">
        <f>'5.Infrastructure Annex'!Q91</f>
        <v>0</v>
      </c>
      <c r="Q96" s="71">
        <f>'5.Infrastructure Annex'!R91</f>
        <v>0</v>
      </c>
      <c r="R96" s="73"/>
      <c r="S96" s="73"/>
      <c r="T96" s="73"/>
      <c r="U96" s="73"/>
      <c r="V96" s="73"/>
      <c r="W96" s="73"/>
      <c r="X96" s="73"/>
      <c r="Y96" s="73"/>
      <c r="Z96" s="73"/>
      <c r="AA96" s="73"/>
    </row>
    <row r="97" spans="1:27" ht="12.75" customHeight="1">
      <c r="A97" s="70" t="str">
        <f>'5.Infrastructure Annex'!A92</f>
        <v>5.3.11</v>
      </c>
      <c r="B97" s="70" t="str">
        <f>'5.Infrastructure Annex'!B92</f>
        <v>F.1.1.j</v>
      </c>
      <c r="C97" s="70" t="str">
        <f>'5.Infrastructure Annex'!C92</f>
        <v>Construction and maintenance of Hatcheries</v>
      </c>
      <c r="D97" s="70"/>
      <c r="E97" s="71">
        <f>'5.Infrastructure Annex'!F92</f>
        <v>0</v>
      </c>
      <c r="F97" s="71">
        <f>'5.Infrastructure Annex'!G92</f>
        <v>0</v>
      </c>
      <c r="G97" s="71">
        <f>'5.Infrastructure Annex'!H92</f>
        <v>345000</v>
      </c>
      <c r="H97" s="71">
        <f>'5.Infrastructure Annex'!I92</f>
        <v>10000</v>
      </c>
      <c r="I97" s="71">
        <f>'5.Infrastructure Annex'!J92</f>
        <v>335000</v>
      </c>
      <c r="J97" s="71" t="str">
        <f>'5.Infrastructure Annex'!K92</f>
        <v>Total cost</v>
      </c>
      <c r="K97" s="71">
        <f>'5.Infrastructure Annex'!L92</f>
        <v>100000</v>
      </c>
      <c r="L97" s="71">
        <f>'5.Infrastructure Annex'!M92</f>
        <v>1</v>
      </c>
      <c r="M97" s="71">
        <f>'5.Infrastructure Annex'!N92</f>
        <v>4</v>
      </c>
      <c r="N97" s="71">
        <f>'5.Infrastructure Annex'!O92</f>
        <v>4</v>
      </c>
      <c r="O97" s="71" t="str">
        <f>'5.Infrastructure Annex'!P92</f>
        <v>Out of total 33 Peripheral health centres, 25 health centres have hatcheries, which are utilised for the breeding and stocking of larvivorous fish. Each hatchery needs certain repair/maintenance activity, provision of roof covers which involves some financial implications. 3 new PHCs are created/reconstructed, all these health centres need to have hatcheries built in their premises for biological measures to be carried out. Therefore, for building three new hatcheries at PHC Cansaulim, CHC Curchorem and PHC Navelim and for the maintenance/ minor repairs / provision of the roof covers of the existing hatcheries an amount of Rs. 4.00 lakhs under PIP is proposed.</v>
      </c>
      <c r="P97" s="71">
        <f>'5.Infrastructure Annex'!Q92</f>
        <v>0</v>
      </c>
      <c r="Q97" s="71">
        <f>'5.Infrastructure Annex'!R92</f>
        <v>0</v>
      </c>
      <c r="R97" s="73"/>
      <c r="S97" s="73"/>
      <c r="T97" s="73"/>
      <c r="U97" s="73"/>
      <c r="V97" s="73"/>
      <c r="W97" s="73"/>
      <c r="X97" s="73"/>
      <c r="Y97" s="73"/>
      <c r="Z97" s="73"/>
      <c r="AA97" s="73"/>
    </row>
    <row r="98" spans="1:27" ht="12.75" customHeight="1">
      <c r="A98" s="70" t="str">
        <f>'5.Infrastructure Annex'!A93</f>
        <v>5.3.12</v>
      </c>
      <c r="B98" s="70" t="str">
        <f>'5.Infrastructure Annex'!B93</f>
        <v>F.2.1.e</v>
      </c>
      <c r="C98" s="70" t="str">
        <f>'5.Infrastructure Annex'!C93</f>
        <v>Infrastructure (INF)</v>
      </c>
      <c r="D98" s="70"/>
      <c r="E98" s="71">
        <f>'5.Infrastructure Annex'!F93</f>
        <v>0</v>
      </c>
      <c r="F98" s="71">
        <f>'5.Infrastructure Annex'!G93</f>
        <v>0</v>
      </c>
      <c r="G98" s="71">
        <f>'5.Infrastructure Annex'!H93</f>
        <v>0</v>
      </c>
      <c r="H98" s="71">
        <f>'5.Infrastructure Annex'!I93</f>
        <v>0</v>
      </c>
      <c r="I98" s="71">
        <f>'5.Infrastructure Annex'!J93</f>
        <v>0</v>
      </c>
      <c r="J98" s="71">
        <f>'5.Infrastructure Annex'!K93</f>
        <v>0</v>
      </c>
      <c r="K98" s="71">
        <f>'5.Infrastructure Annex'!L93</f>
        <v>0</v>
      </c>
      <c r="L98" s="71">
        <f>'5.Infrastructure Annex'!M93</f>
        <v>0</v>
      </c>
      <c r="M98" s="71">
        <f>'5.Infrastructure Annex'!N93</f>
        <v>0</v>
      </c>
      <c r="N98" s="71">
        <f>'5.Infrastructure Annex'!O93</f>
        <v>0</v>
      </c>
      <c r="O98" s="71">
        <f>'5.Infrastructure Annex'!P93</f>
        <v>0</v>
      </c>
      <c r="P98" s="71">
        <f>'5.Infrastructure Annex'!Q93</f>
        <v>0</v>
      </c>
      <c r="Q98" s="71">
        <f>'5.Infrastructure Annex'!R93</f>
        <v>0</v>
      </c>
      <c r="R98" s="73"/>
      <c r="S98" s="73"/>
      <c r="T98" s="73"/>
      <c r="U98" s="73"/>
      <c r="V98" s="73"/>
      <c r="W98" s="73"/>
      <c r="X98" s="73"/>
      <c r="Y98" s="73"/>
      <c r="Z98" s="73"/>
      <c r="AA98" s="73"/>
    </row>
    <row r="99" spans="1:27" ht="12.75" customHeight="1">
      <c r="A99" s="70" t="str">
        <f>'5.Infrastructure Annex'!A94</f>
        <v>5.3.13</v>
      </c>
      <c r="B99" s="70" t="str">
        <f>'5.Infrastructure Annex'!B94</f>
        <v>F.1.3.j</v>
      </c>
      <c r="C99" s="70" t="str">
        <f>'5.Infrastructure Annex'!C94</f>
        <v>ICU Establishment in Endemic District</v>
      </c>
      <c r="D99" s="70"/>
      <c r="E99" s="71">
        <f>'5.Infrastructure Annex'!F94</f>
        <v>0</v>
      </c>
      <c r="F99" s="71">
        <f>'5.Infrastructure Annex'!G94</f>
        <v>0</v>
      </c>
      <c r="G99" s="71">
        <f>'5.Infrastructure Annex'!H94</f>
        <v>0</v>
      </c>
      <c r="H99" s="71">
        <f>'5.Infrastructure Annex'!I94</f>
        <v>0</v>
      </c>
      <c r="I99" s="71">
        <f>'5.Infrastructure Annex'!J94</f>
        <v>0</v>
      </c>
      <c r="J99" s="71">
        <f>'5.Infrastructure Annex'!K94</f>
        <v>0</v>
      </c>
      <c r="K99" s="71">
        <f>'5.Infrastructure Annex'!L94</f>
        <v>0</v>
      </c>
      <c r="L99" s="71">
        <f>'5.Infrastructure Annex'!M94</f>
        <v>0</v>
      </c>
      <c r="M99" s="71">
        <f>'5.Infrastructure Annex'!N94</f>
        <v>0</v>
      </c>
      <c r="N99" s="71">
        <f>'5.Infrastructure Annex'!O94</f>
        <v>0</v>
      </c>
      <c r="O99" s="71">
        <f>'5.Infrastructure Annex'!P94</f>
        <v>0</v>
      </c>
      <c r="P99" s="71">
        <f>'5.Infrastructure Annex'!Q94</f>
        <v>0</v>
      </c>
      <c r="Q99" s="71">
        <f>'5.Infrastructure Annex'!R94</f>
        <v>0</v>
      </c>
      <c r="R99" s="73"/>
      <c r="S99" s="73"/>
      <c r="T99" s="73"/>
      <c r="U99" s="73"/>
      <c r="V99" s="73"/>
      <c r="W99" s="73"/>
      <c r="X99" s="73"/>
      <c r="Y99" s="73"/>
      <c r="Z99" s="73"/>
      <c r="AA99" s="73"/>
    </row>
    <row r="100" spans="1:27" ht="12.75" customHeight="1">
      <c r="A100" s="70" t="str">
        <f>'5.Infrastructure Annex'!A95</f>
        <v>5.3.14</v>
      </c>
      <c r="B100" s="70" t="str">
        <f>'5.Infrastructure Annex'!B95</f>
        <v>H.1</v>
      </c>
      <c r="C100" s="70" t="str">
        <f>'5.Infrastructure Annex'!C95</f>
        <v>Civil Works under RNTCP</v>
      </c>
      <c r="D100" s="70"/>
      <c r="E100" s="71">
        <f>'5.Infrastructure Annex'!F95</f>
        <v>1</v>
      </c>
      <c r="F100" s="71">
        <f>'5.Infrastructure Annex'!G95</f>
        <v>0</v>
      </c>
      <c r="G100" s="71">
        <f>'5.Infrastructure Annex'!H95</f>
        <v>24600000</v>
      </c>
      <c r="H100" s="71">
        <f>'5.Infrastructure Annex'!I95</f>
        <v>0</v>
      </c>
      <c r="I100" s="71">
        <f>'5.Infrastructure Annex'!J95</f>
        <v>400000</v>
      </c>
      <c r="J100" s="71" t="str">
        <f>'5.Infrastructure Annex'!K95</f>
        <v>no.of centres</v>
      </c>
      <c r="K100" s="71">
        <f>'5.Infrastructure Annex'!L95</f>
        <v>2400000</v>
      </c>
      <c r="L100" s="71">
        <f>'5.Infrastructure Annex'!M95</f>
        <v>24</v>
      </c>
      <c r="M100" s="71">
        <f>'5.Infrastructure Annex'!N95</f>
        <v>1</v>
      </c>
      <c r="N100" s="71">
        <f>'5.Infrastructure Annex'!O95</f>
        <v>24</v>
      </c>
      <c r="O100" s="71" t="str">
        <f>'5.Infrastructure Annex'!P95</f>
        <v>Extension of MDR TB Ward Rs. 20 lakhs and Maintenance at State TB office, IRL, Dots Plus, DMC, CBNAAT SITE</v>
      </c>
      <c r="P100" s="71">
        <f>'5.Infrastructure Annex'!Q95</f>
        <v>0</v>
      </c>
      <c r="Q100" s="71">
        <f>'5.Infrastructure Annex'!R95</f>
        <v>0</v>
      </c>
      <c r="R100" s="73"/>
      <c r="S100" s="73"/>
      <c r="T100" s="73"/>
      <c r="U100" s="73"/>
      <c r="V100" s="73"/>
      <c r="W100" s="73"/>
      <c r="X100" s="73"/>
      <c r="Y100" s="73"/>
      <c r="Z100" s="73"/>
      <c r="AA100" s="73"/>
    </row>
    <row r="101" spans="1:27" ht="12.75" customHeight="1">
      <c r="A101" s="70" t="str">
        <f>'5.Infrastructure Annex'!A96</f>
        <v>5.3.15</v>
      </c>
      <c r="B101" s="70" t="str">
        <f>'5.Infrastructure Annex'!B96</f>
        <v>J.1.1</v>
      </c>
      <c r="C101" s="70" t="str">
        <f>'5.Infrastructure Annex'!C96</f>
        <v>District DMHP Centre, Counselling Centre under psychology dept.. In a selected college including crisis helpline</v>
      </c>
      <c r="D101" s="70"/>
      <c r="E101" s="71">
        <f>'5.Infrastructure Annex'!F96</f>
        <v>2</v>
      </c>
      <c r="F101" s="71">
        <f>'5.Infrastructure Annex'!G96</f>
        <v>1</v>
      </c>
      <c r="G101" s="71" t="str">
        <f>'5.Infrastructure Annex'!H96</f>
        <v>3,00,000</v>
      </c>
      <c r="H101" s="71">
        <f>'5.Infrastructure Annex'!I96</f>
        <v>199689</v>
      </c>
      <c r="I101" s="71">
        <f>'5.Infrastructure Annex'!J96</f>
        <v>0</v>
      </c>
      <c r="J101" s="71">
        <f>'5.Infrastructure Annex'!K96</f>
        <v>0</v>
      </c>
      <c r="K101" s="71">
        <f>'5.Infrastructure Annex'!L96</f>
        <v>0</v>
      </c>
      <c r="L101" s="71">
        <f>'5.Infrastructure Annex'!M96</f>
        <v>0</v>
      </c>
      <c r="M101" s="71">
        <f>'5.Infrastructure Annex'!N96</f>
        <v>0</v>
      </c>
      <c r="N101" s="71">
        <f>'5.Infrastructure Annex'!O96</f>
        <v>0</v>
      </c>
      <c r="O101" s="71">
        <f>'5.Infrastructure Annex'!P96</f>
        <v>0</v>
      </c>
      <c r="P101" s="71">
        <f>'5.Infrastructure Annex'!Q96</f>
        <v>0</v>
      </c>
      <c r="Q101" s="71">
        <f>'5.Infrastructure Annex'!R96</f>
        <v>0</v>
      </c>
      <c r="R101" s="73"/>
      <c r="S101" s="73"/>
      <c r="T101" s="73"/>
      <c r="U101" s="73"/>
      <c r="V101" s="73"/>
      <c r="W101" s="73"/>
      <c r="X101" s="73"/>
      <c r="Y101" s="73"/>
      <c r="Z101" s="73"/>
      <c r="AA101" s="73"/>
    </row>
    <row r="102" spans="1:27" ht="12.75" customHeight="1">
      <c r="A102" s="70" t="str">
        <f>'5.Infrastructure Annex'!A97</f>
        <v>5.3.16</v>
      </c>
      <c r="B102" s="70" t="str">
        <f>'5.Infrastructure Annex'!B97</f>
        <v>K.2.1.1</v>
      </c>
      <c r="C102" s="70" t="str">
        <f>'5.Infrastructure Annex'!C97</f>
        <v>Non-recurring GIA: New Construction @80  lakh/ Extension of existing ward @ 40 lakh/ Renovation @20 lakh/ for Geriatrics Unit with 10 beds and OPD facilities at DH</v>
      </c>
      <c r="D102" s="70"/>
      <c r="E102" s="71">
        <f>'5.Infrastructure Annex'!F97</f>
        <v>2</v>
      </c>
      <c r="F102" s="71">
        <f>'5.Infrastructure Annex'!G97</f>
        <v>0</v>
      </c>
      <c r="G102" s="71">
        <f>'5.Infrastructure Annex'!H97</f>
        <v>200000</v>
      </c>
      <c r="H102" s="71">
        <f>'5.Infrastructure Annex'!I97</f>
        <v>0</v>
      </c>
      <c r="I102" s="71">
        <f>'5.Infrastructure Annex'!J97</f>
        <v>0</v>
      </c>
      <c r="J102" s="71">
        <f>'5.Infrastructure Annex'!K97</f>
        <v>0</v>
      </c>
      <c r="K102" s="71">
        <f>'5.Infrastructure Annex'!L97</f>
        <v>0</v>
      </c>
      <c r="L102" s="71">
        <f>'5.Infrastructure Annex'!M97</f>
        <v>0</v>
      </c>
      <c r="M102" s="71">
        <f>'5.Infrastructure Annex'!N97</f>
        <v>0</v>
      </c>
      <c r="N102" s="71">
        <f>'5.Infrastructure Annex'!O97</f>
        <v>0</v>
      </c>
      <c r="O102" s="71">
        <f>'5.Infrastructure Annex'!P97</f>
        <v>0</v>
      </c>
      <c r="P102" s="71">
        <f>'5.Infrastructure Annex'!Q97</f>
        <v>0</v>
      </c>
      <c r="Q102" s="71">
        <f>'5.Infrastructure Annex'!R97</f>
        <v>0</v>
      </c>
      <c r="R102" s="73"/>
      <c r="S102" s="73"/>
      <c r="T102" s="73"/>
      <c r="U102" s="73"/>
      <c r="V102" s="73"/>
      <c r="W102" s="73"/>
      <c r="X102" s="73"/>
      <c r="Y102" s="73"/>
      <c r="Z102" s="73"/>
      <c r="AA102" s="73"/>
    </row>
    <row r="103" spans="1:27" ht="12.75" customHeight="1">
      <c r="A103" s="70" t="str">
        <f>'5.Infrastructure Annex'!A98</f>
        <v>5.3.17</v>
      </c>
      <c r="B103" s="70" t="str">
        <f>'5.Infrastructure Annex'!B98</f>
        <v>O1.1.2.1</v>
      </c>
      <c r="C103" s="70" t="str">
        <f>'5.Infrastructure Annex'!C98</f>
        <v>Cardiac Care Unit (CCU/ ICU)</v>
      </c>
      <c r="D103" s="70"/>
      <c r="E103" s="71">
        <f>'5.Infrastructure Annex'!F98</f>
        <v>0</v>
      </c>
      <c r="F103" s="71">
        <f>'5.Infrastructure Annex'!G98</f>
        <v>0</v>
      </c>
      <c r="G103" s="71">
        <f>'5.Infrastructure Annex'!H98</f>
        <v>2523000</v>
      </c>
      <c r="H103" s="71">
        <f>'5.Infrastructure Annex'!I98</f>
        <v>417671</v>
      </c>
      <c r="I103" s="71">
        <f>'5.Infrastructure Annex'!J98</f>
        <v>0</v>
      </c>
      <c r="J103" s="71">
        <f>'5.Infrastructure Annex'!K98</f>
        <v>0</v>
      </c>
      <c r="K103" s="71">
        <f>'5.Infrastructure Annex'!L98</f>
        <v>0</v>
      </c>
      <c r="L103" s="71">
        <f>'5.Infrastructure Annex'!M98</f>
        <v>0</v>
      </c>
      <c r="M103" s="71">
        <f>'5.Infrastructure Annex'!N98</f>
        <v>0</v>
      </c>
      <c r="N103" s="71">
        <f>'5.Infrastructure Annex'!O98</f>
        <v>0</v>
      </c>
      <c r="O103" s="71">
        <f>'5.Infrastructure Annex'!P98</f>
        <v>0</v>
      </c>
      <c r="P103" s="71">
        <f>'5.Infrastructure Annex'!Q98</f>
        <v>0</v>
      </c>
      <c r="Q103" s="71">
        <f>'5.Infrastructure Annex'!R98</f>
        <v>0</v>
      </c>
      <c r="R103" s="73"/>
      <c r="S103" s="73"/>
      <c r="T103" s="73"/>
      <c r="U103" s="73"/>
      <c r="V103" s="73"/>
      <c r="W103" s="73"/>
      <c r="X103" s="73"/>
      <c r="Y103" s="73"/>
      <c r="Z103" s="73"/>
      <c r="AA103" s="73"/>
    </row>
    <row r="104" spans="1:27" ht="12.75" customHeight="1">
      <c r="A104" s="70" t="str">
        <f>'5.Infrastructure Annex'!A99</f>
        <v>5.3.18</v>
      </c>
      <c r="B104" s="70">
        <f>'5.Infrastructure Annex'!B99</f>
        <v>0</v>
      </c>
      <c r="C104" s="70" t="str">
        <f>'5.Infrastructure Annex'!C99</f>
        <v>Any other (please specify)</v>
      </c>
      <c r="D104" s="70"/>
      <c r="E104" s="71">
        <f>'5.Infrastructure Annex'!F99</f>
        <v>0</v>
      </c>
      <c r="F104" s="71">
        <f>'5.Infrastructure Annex'!G99</f>
        <v>0</v>
      </c>
      <c r="G104" s="71">
        <f>'5.Infrastructure Annex'!H99</f>
        <v>0</v>
      </c>
      <c r="H104" s="71">
        <f>'5.Infrastructure Annex'!I99</f>
        <v>0</v>
      </c>
      <c r="I104" s="71">
        <f>'5.Infrastructure Annex'!J99</f>
        <v>0</v>
      </c>
      <c r="J104" s="71">
        <f>'5.Infrastructure Annex'!K99</f>
        <v>0</v>
      </c>
      <c r="K104" s="71">
        <f>'5.Infrastructure Annex'!L99</f>
        <v>0</v>
      </c>
      <c r="L104" s="71">
        <f>'5.Infrastructure Annex'!M99</f>
        <v>0</v>
      </c>
      <c r="M104" s="71">
        <f>'5.Infrastructure Annex'!N99</f>
        <v>0</v>
      </c>
      <c r="N104" s="71">
        <f>'5.Infrastructure Annex'!O99</f>
        <v>0</v>
      </c>
      <c r="O104" s="71">
        <f>'5.Infrastructure Annex'!P99</f>
        <v>0</v>
      </c>
      <c r="P104" s="71">
        <f>'5.Infrastructure Annex'!Q99</f>
        <v>0</v>
      </c>
      <c r="Q104" s="71">
        <f>'5.Infrastructure Annex'!R99</f>
        <v>0</v>
      </c>
      <c r="R104" s="73"/>
      <c r="S104" s="73"/>
      <c r="T104" s="73"/>
      <c r="U104" s="73"/>
      <c r="V104" s="73"/>
      <c r="W104" s="73"/>
      <c r="X104" s="73"/>
      <c r="Y104" s="73"/>
      <c r="Z104" s="73"/>
      <c r="AA104" s="73"/>
    </row>
    <row r="105" spans="1:27" ht="12.75" customHeight="1">
      <c r="A105" s="64">
        <f>'6.Procurement Annex'!A6</f>
        <v>6</v>
      </c>
      <c r="B105" s="64">
        <f>'6.Procurement Annex'!B6</f>
        <v>0</v>
      </c>
      <c r="C105" s="64" t="str">
        <f>'6.Procurement Annex'!C6</f>
        <v>Procurement</v>
      </c>
      <c r="D105" s="64"/>
      <c r="E105" s="65"/>
      <c r="F105" s="65"/>
      <c r="G105" s="65">
        <f t="shared" ref="G105:I105" si="16">G106+G225</f>
        <v>0</v>
      </c>
      <c r="H105" s="65">
        <f t="shared" si="16"/>
        <v>0</v>
      </c>
      <c r="I105" s="65">
        <f t="shared" si="16"/>
        <v>0</v>
      </c>
      <c r="J105" s="65"/>
      <c r="K105" s="65"/>
      <c r="L105" s="65"/>
      <c r="M105" s="65"/>
      <c r="N105" s="65">
        <f>N106+N225</f>
        <v>664.81846000000007</v>
      </c>
      <c r="O105" s="65"/>
      <c r="P105" s="65"/>
      <c r="Q105" s="65" t="e">
        <f>Q106+Q225</f>
        <v>#VALUE!</v>
      </c>
      <c r="R105" s="73"/>
      <c r="S105" s="73"/>
      <c r="T105" s="73"/>
      <c r="U105" s="73"/>
      <c r="V105" s="73"/>
      <c r="W105" s="73"/>
      <c r="X105" s="73"/>
      <c r="Y105" s="73"/>
      <c r="Z105" s="73"/>
      <c r="AA105" s="73"/>
    </row>
    <row r="106" spans="1:27" ht="12.75" customHeight="1">
      <c r="A106" s="67">
        <f>'6.Procurement Annex'!A7</f>
        <v>6.1</v>
      </c>
      <c r="B106" s="67" t="str">
        <f>'6.Procurement Annex'!B7</f>
        <v>B.16.1</v>
      </c>
      <c r="C106" s="67" t="str">
        <f>'6.Procurement Annex'!C7</f>
        <v>Procurement of Equipment</v>
      </c>
      <c r="D106" s="67"/>
      <c r="E106" s="68"/>
      <c r="F106" s="68"/>
      <c r="G106" s="68">
        <f>'6.Procurement Annex'!H7</f>
        <v>0</v>
      </c>
      <c r="H106" s="68">
        <f>'6.Procurement Annex'!I7</f>
        <v>0</v>
      </c>
      <c r="I106" s="68">
        <f>'6.Procurement Annex'!J7</f>
        <v>0</v>
      </c>
      <c r="J106" s="68"/>
      <c r="K106" s="68"/>
      <c r="L106" s="68"/>
      <c r="M106" s="68"/>
      <c r="N106" s="68">
        <f>'6.Procurement Annex'!O7</f>
        <v>652.81846000000007</v>
      </c>
      <c r="O106" s="68"/>
      <c r="P106" s="68"/>
      <c r="Q106" s="68" t="e">
        <f>'6.Procurement Annex'!R7</f>
        <v>#VALUE!</v>
      </c>
      <c r="R106" s="73"/>
      <c r="S106" s="73"/>
      <c r="T106" s="73"/>
      <c r="U106" s="73"/>
      <c r="V106" s="73"/>
      <c r="W106" s="73"/>
      <c r="X106" s="73"/>
      <c r="Y106" s="73"/>
      <c r="Z106" s="73"/>
      <c r="AA106" s="73"/>
    </row>
    <row r="107" spans="1:27" ht="12.75" customHeight="1">
      <c r="A107" s="78" t="str">
        <f>'6.Procurement Annex'!A8</f>
        <v>6.1.1</v>
      </c>
      <c r="B107" s="78">
        <f>'6.Procurement Annex'!B8</f>
        <v>0</v>
      </c>
      <c r="C107" s="78" t="str">
        <f>'6.Procurement Annex'!C8</f>
        <v>Procurement of Bio-medical Equipment</v>
      </c>
      <c r="D107" s="78"/>
      <c r="E107" s="79"/>
      <c r="F107" s="79"/>
      <c r="G107" s="79" t="e">
        <f t="shared" ref="G107:I107" si="17">G108+G113+G116+G123+G126+G130+G133+G139+G142+G145+G148+G151+G154+G157+G160+G163+G166+G168+G170+G176+G178+G185+G189+G195+G198</f>
        <v>#REF!</v>
      </c>
      <c r="H107" s="79">
        <f t="shared" si="17"/>
        <v>4856701</v>
      </c>
      <c r="I107" s="79">
        <f t="shared" si="17"/>
        <v>4200000</v>
      </c>
      <c r="J107" s="79"/>
      <c r="K107" s="79"/>
      <c r="L107" s="79"/>
      <c r="M107" s="79"/>
      <c r="N107" s="79">
        <f>N108+N113+N116+N123+N126+N130+N133+N139+N142+N145+N148+N151+N154+N157+N160+N163+N166+N168+N170+N176+N178+N185+N189+N195+N198</f>
        <v>412.45900000000006</v>
      </c>
      <c r="O107" s="79"/>
      <c r="P107" s="79"/>
      <c r="Q107" s="79">
        <f>Q108+Q113+Q116+Q123+Q126+Q130+Q133+Q139+Q142+Q145+Q148+Q151+Q154+Q157+Q160+Q163+Q166+Q168+Q170+Q176+Q178+Q185+Q189+Q195+Q198</f>
        <v>0</v>
      </c>
      <c r="R107" s="73"/>
      <c r="S107" s="73"/>
      <c r="T107" s="73"/>
      <c r="U107" s="73"/>
      <c r="V107" s="73"/>
      <c r="W107" s="73"/>
      <c r="X107" s="73"/>
      <c r="Y107" s="73"/>
      <c r="Z107" s="73"/>
      <c r="AA107" s="73"/>
    </row>
    <row r="108" spans="1:27" ht="12.75" customHeight="1">
      <c r="A108" s="70" t="str">
        <f>'6.Procurement Annex'!A9</f>
        <v>6.1.1.1</v>
      </c>
      <c r="B108" s="70" t="str">
        <f>'6.Procurement Annex'!B9</f>
        <v>B16.1.1</v>
      </c>
      <c r="C108" s="70" t="str">
        <f>'6.Procurement Annex'!C9</f>
        <v>Procurement of bio-medical equipment:  MH</v>
      </c>
      <c r="D108" s="70"/>
      <c r="E108" s="71"/>
      <c r="F108" s="71"/>
      <c r="G108" s="71">
        <f t="shared" ref="G108:I108" si="18">SUM(G109:G112)</f>
        <v>3024000</v>
      </c>
      <c r="H108" s="71">
        <f t="shared" si="18"/>
        <v>0</v>
      </c>
      <c r="I108" s="71">
        <f t="shared" si="18"/>
        <v>4200000</v>
      </c>
      <c r="J108" s="71"/>
      <c r="K108" s="71"/>
      <c r="L108" s="71"/>
      <c r="M108" s="71"/>
      <c r="N108" s="71">
        <f>SUM(N109:N112)</f>
        <v>25</v>
      </c>
      <c r="O108" s="71">
        <f>'6.Procurement Annex'!P9</f>
        <v>0</v>
      </c>
      <c r="P108" s="71">
        <f>'6.Procurement Annex'!Q9</f>
        <v>0</v>
      </c>
      <c r="Q108" s="71">
        <f>SUM(Q109:Q112)</f>
        <v>0</v>
      </c>
      <c r="R108" s="73"/>
      <c r="S108" s="73"/>
      <c r="T108" s="73"/>
      <c r="U108" s="73"/>
      <c r="V108" s="73"/>
      <c r="W108" s="73"/>
      <c r="X108" s="73"/>
      <c r="Y108" s="73"/>
      <c r="Z108" s="73"/>
      <c r="AA108" s="73"/>
    </row>
    <row r="109" spans="1:27" ht="12.75" customHeight="1">
      <c r="A109" s="70" t="str">
        <f>'6.Procurement Annex'!A10</f>
        <v>6.1.1.1.1</v>
      </c>
      <c r="B109" s="70" t="str">
        <f>'6.Procurement Annex'!B10</f>
        <v>B16.1.1.2</v>
      </c>
      <c r="C109" s="70" t="str">
        <f>'6.Procurement Annex'!C10</f>
        <v>MVA /EVA for Safe Abortion services</v>
      </c>
      <c r="D109" s="70"/>
      <c r="E109" s="71">
        <f>'6.Procurement Annex'!F10</f>
        <v>0</v>
      </c>
      <c r="F109" s="71">
        <f>'6.Procurement Annex'!G10</f>
        <v>0</v>
      </c>
      <c r="G109" s="71">
        <f>'6.Procurement Annex'!H10</f>
        <v>0</v>
      </c>
      <c r="H109" s="71">
        <f>'6.Procurement Annex'!I10</f>
        <v>0</v>
      </c>
      <c r="I109" s="71">
        <f>'6.Procurement Annex'!J10</f>
        <v>0</v>
      </c>
      <c r="J109" s="71">
        <f>'6.Procurement Annex'!K10</f>
        <v>0</v>
      </c>
      <c r="K109" s="71">
        <f>'6.Procurement Annex'!L10</f>
        <v>0</v>
      </c>
      <c r="L109" s="71">
        <f>'6.Procurement Annex'!M10</f>
        <v>0</v>
      </c>
      <c r="M109" s="71">
        <f>'6.Procurement Annex'!N10</f>
        <v>0</v>
      </c>
      <c r="N109" s="71">
        <f>'6.Procurement Annex'!O10</f>
        <v>0</v>
      </c>
      <c r="O109" s="71">
        <f>'6.Procurement Annex'!P10</f>
        <v>0</v>
      </c>
      <c r="P109" s="71">
        <f>'6.Procurement Annex'!Q10</f>
        <v>0</v>
      </c>
      <c r="Q109" s="71">
        <f>'6.Procurement Annex'!R10</f>
        <v>0</v>
      </c>
      <c r="R109" s="73"/>
      <c r="S109" s="73"/>
      <c r="T109" s="73"/>
      <c r="U109" s="73"/>
      <c r="V109" s="73"/>
      <c r="W109" s="73"/>
      <c r="X109" s="73"/>
      <c r="Y109" s="73"/>
      <c r="Z109" s="73"/>
      <c r="AA109" s="73"/>
    </row>
    <row r="110" spans="1:27" ht="12.75" customHeight="1">
      <c r="A110" s="70" t="str">
        <f>'6.Procurement Annex'!A11</f>
        <v>6.1.1.1.2</v>
      </c>
      <c r="B110" s="70">
        <f>'6.Procurement Annex'!B11</f>
        <v>0</v>
      </c>
      <c r="C110" s="70" t="str">
        <f>'6.Procurement Annex'!C11</f>
        <v>Procurement under LaQshya</v>
      </c>
      <c r="D110" s="70"/>
      <c r="E110" s="71">
        <f>'6.Procurement Annex'!F11</f>
        <v>0</v>
      </c>
      <c r="F110" s="71">
        <f>'6.Procurement Annex'!G11</f>
        <v>0</v>
      </c>
      <c r="G110" s="71">
        <f>'6.Procurement Annex'!H11</f>
        <v>3024000</v>
      </c>
      <c r="H110" s="71">
        <f>'6.Procurement Annex'!I11</f>
        <v>0</v>
      </c>
      <c r="I110" s="71">
        <f>'6.Procurement Annex'!J11</f>
        <v>0</v>
      </c>
      <c r="J110" s="71" t="str">
        <f>'6.Procurement Annex'!K11</f>
        <v>Total cost</v>
      </c>
      <c r="K110" s="71">
        <f>'6.Procurement Annex'!L11</f>
        <v>500000</v>
      </c>
      <c r="L110" s="71">
        <f>'6.Procurement Annex'!M11</f>
        <v>5</v>
      </c>
      <c r="M110" s="71">
        <f>'6.Procurement Annex'!N11</f>
        <v>5</v>
      </c>
      <c r="N110" s="71">
        <f>'6.Procurement Annex'!O11</f>
        <v>25</v>
      </c>
      <c r="O110" s="71" t="str">
        <f>'6.Procurement Annex'!P11</f>
        <v>MNH toolkits, Laqshya equipment and standerization of labour room guideline</v>
      </c>
      <c r="P110" s="71">
        <f>'6.Procurement Annex'!Q11</f>
        <v>0</v>
      </c>
      <c r="Q110" s="71">
        <f>'6.Procurement Annex'!R11</f>
        <v>0</v>
      </c>
      <c r="R110" s="73"/>
      <c r="S110" s="73"/>
      <c r="T110" s="73"/>
      <c r="U110" s="73"/>
      <c r="V110" s="73"/>
      <c r="W110" s="73"/>
      <c r="X110" s="73"/>
      <c r="Y110" s="73"/>
      <c r="Z110" s="73"/>
      <c r="AA110" s="73"/>
    </row>
    <row r="111" spans="1:27" ht="12.75" customHeight="1">
      <c r="A111" s="70" t="str">
        <f>'6.Procurement Annex'!A12</f>
        <v>6.1.1.1.3</v>
      </c>
      <c r="B111" s="70">
        <f>'6.Procurement Annex'!B12</f>
        <v>0</v>
      </c>
      <c r="C111" s="70" t="str">
        <f>'6.Procurement Annex'!C12</f>
        <v>Equipment for  Obstetric ICUs/ HDUs (as per operational guidelines of ICUs and HDUs, 2017)</v>
      </c>
      <c r="D111" s="70"/>
      <c r="E111" s="71">
        <f>'6.Procurement Annex'!F12</f>
        <v>0</v>
      </c>
      <c r="F111" s="71">
        <f>'6.Procurement Annex'!G12</f>
        <v>0</v>
      </c>
      <c r="G111" s="71">
        <f>'6.Procurement Annex'!H12</f>
        <v>0</v>
      </c>
      <c r="H111" s="71">
        <f>'6.Procurement Annex'!I12</f>
        <v>0</v>
      </c>
      <c r="I111" s="71">
        <f>'6.Procurement Annex'!J12</f>
        <v>0</v>
      </c>
      <c r="J111" s="71">
        <f>'6.Procurement Annex'!K12</f>
        <v>0</v>
      </c>
      <c r="K111" s="71">
        <f>'6.Procurement Annex'!L12</f>
        <v>0</v>
      </c>
      <c r="L111" s="71">
        <f>'6.Procurement Annex'!M12</f>
        <v>0</v>
      </c>
      <c r="M111" s="71">
        <f>'6.Procurement Annex'!N12</f>
        <v>0</v>
      </c>
      <c r="N111" s="71">
        <f>'6.Procurement Annex'!O12</f>
        <v>0</v>
      </c>
      <c r="O111" s="71">
        <f>'6.Procurement Annex'!P12</f>
        <v>0</v>
      </c>
      <c r="P111" s="71">
        <f>'6.Procurement Annex'!Q12</f>
        <v>0</v>
      </c>
      <c r="Q111" s="71">
        <f>'6.Procurement Annex'!R12</f>
        <v>0</v>
      </c>
      <c r="R111" s="73"/>
      <c r="S111" s="73"/>
      <c r="T111" s="73"/>
      <c r="U111" s="73"/>
      <c r="V111" s="73"/>
      <c r="W111" s="73"/>
      <c r="X111" s="73"/>
      <c r="Y111" s="73"/>
      <c r="Z111" s="73"/>
      <c r="AA111" s="73"/>
    </row>
    <row r="112" spans="1:27" ht="12.75" customHeight="1">
      <c r="A112" s="70" t="str">
        <f>'6.Procurement Annex'!A13</f>
        <v>6.1.1.1.4</v>
      </c>
      <c r="B112" s="70" t="str">
        <f>'6.Procurement Annex'!B13</f>
        <v>B16.1.1.3</v>
      </c>
      <c r="C112" s="70" t="str">
        <f>'6.Procurement Annex'!C13</f>
        <v>Any other equipment (please specify)</v>
      </c>
      <c r="D112" s="70"/>
      <c r="E112" s="71">
        <f>'6.Procurement Annex'!F13</f>
        <v>0</v>
      </c>
      <c r="F112" s="71">
        <f>'6.Procurement Annex'!G13</f>
        <v>0</v>
      </c>
      <c r="G112" s="71">
        <f>'6.Procurement Annex'!H13</f>
        <v>0</v>
      </c>
      <c r="H112" s="71">
        <f>'6.Procurement Annex'!I13</f>
        <v>0</v>
      </c>
      <c r="I112" s="71">
        <f>'6.Procurement Annex'!J13</f>
        <v>4200000</v>
      </c>
      <c r="J112" s="71">
        <f>'6.Procurement Annex'!K13</f>
        <v>0</v>
      </c>
      <c r="K112" s="71">
        <f>'6.Procurement Annex'!L13</f>
        <v>0</v>
      </c>
      <c r="L112" s="71">
        <f>'6.Procurement Annex'!M13</f>
        <v>0</v>
      </c>
      <c r="M112" s="71">
        <f>'6.Procurement Annex'!N13</f>
        <v>0</v>
      </c>
      <c r="N112" s="71">
        <f>'6.Procurement Annex'!O13</f>
        <v>0</v>
      </c>
      <c r="O112" s="71" t="str">
        <f>'6.Procurement Annex'!P13</f>
        <v>IUI equipment and consumable towards setting up of IUI unit at 2 DHs @ Rs. 42 lakhs which was apporoved in RoP 2019-20 hence kept committed.</v>
      </c>
      <c r="P112" s="71">
        <f>'6.Procurement Annex'!Q13</f>
        <v>0</v>
      </c>
      <c r="Q112" s="71">
        <f>'6.Procurement Annex'!R13</f>
        <v>0</v>
      </c>
      <c r="R112" s="73"/>
      <c r="S112" s="73"/>
      <c r="T112" s="73"/>
      <c r="U112" s="73"/>
      <c r="V112" s="73"/>
      <c r="W112" s="73"/>
      <c r="X112" s="73"/>
      <c r="Y112" s="73"/>
      <c r="Z112" s="73"/>
      <c r="AA112" s="73"/>
    </row>
    <row r="113" spans="1:27" ht="12.75" customHeight="1">
      <c r="A113" s="70" t="str">
        <f>'6.Procurement Annex'!A14</f>
        <v>6.1.1.2</v>
      </c>
      <c r="B113" s="70" t="str">
        <f>'6.Procurement Annex'!B14</f>
        <v>B16.1.2</v>
      </c>
      <c r="C113" s="70" t="str">
        <f>'6.Procurement Annex'!C14</f>
        <v>Procurement of bio-medical equipment:  CH</v>
      </c>
      <c r="D113" s="70"/>
      <c r="E113" s="71"/>
      <c r="F113" s="71"/>
      <c r="G113" s="71">
        <f t="shared" ref="G113:I113" si="19">SUM(G114:G115)</f>
        <v>485000</v>
      </c>
      <c r="H113" s="71">
        <f t="shared" si="19"/>
        <v>0</v>
      </c>
      <c r="I113" s="71">
        <f t="shared" si="19"/>
        <v>0</v>
      </c>
      <c r="J113" s="71"/>
      <c r="K113" s="71"/>
      <c r="L113" s="71"/>
      <c r="M113" s="71"/>
      <c r="N113" s="71">
        <f>SUM(N114:N115)</f>
        <v>63.24</v>
      </c>
      <c r="O113" s="71">
        <f>'6.Procurement Annex'!P14</f>
        <v>0</v>
      </c>
      <c r="P113" s="71">
        <f>'6.Procurement Annex'!Q14</f>
        <v>0</v>
      </c>
      <c r="Q113" s="71">
        <f>SUM(Q114:Q115)</f>
        <v>0</v>
      </c>
      <c r="R113" s="73"/>
      <c r="S113" s="73"/>
      <c r="T113" s="73"/>
      <c r="U113" s="73"/>
      <c r="V113" s="73"/>
      <c r="W113" s="73"/>
      <c r="X113" s="73"/>
      <c r="Y113" s="73"/>
      <c r="Z113" s="73"/>
      <c r="AA113" s="73"/>
    </row>
    <row r="114" spans="1:27" ht="12.75" customHeight="1">
      <c r="A114" s="70" t="str">
        <f>'6.Procurement Annex'!A15</f>
        <v>6.1.1.2.1</v>
      </c>
      <c r="B114" s="70" t="str">
        <f>'6.Procurement Annex'!B15</f>
        <v>B16.1.2.1</v>
      </c>
      <c r="C114" s="70" t="str">
        <f>'6.Procurement Annex'!C15</f>
        <v>Equipment for Paediatric HDU, Emergency, OPD and Ward</v>
      </c>
      <c r="D114" s="70"/>
      <c r="E114" s="71">
        <f>'6.Procurement Annex'!F15</f>
        <v>0</v>
      </c>
      <c r="F114" s="71">
        <f>'6.Procurement Annex'!G15</f>
        <v>0</v>
      </c>
      <c r="G114" s="71">
        <f>'6.Procurement Annex'!H15</f>
        <v>485000</v>
      </c>
      <c r="H114" s="71">
        <f>'6.Procurement Annex'!I15</f>
        <v>0</v>
      </c>
      <c r="I114" s="71">
        <f>'6.Procurement Annex'!J15</f>
        <v>0</v>
      </c>
      <c r="J114" s="71" t="str">
        <f>'6.Procurement Annex'!K15</f>
        <v>Total cost</v>
      </c>
      <c r="K114" s="71">
        <f>'6.Procurement Annex'!L15</f>
        <v>400000</v>
      </c>
      <c r="L114" s="71">
        <f>'6.Procurement Annex'!M15</f>
        <v>4</v>
      </c>
      <c r="M114" s="71">
        <f>'6.Procurement Annex'!N15</f>
        <v>1</v>
      </c>
      <c r="N114" s="71">
        <f>'6.Procurement Annex'!O15</f>
        <v>4</v>
      </c>
      <c r="O114" s="71" t="str">
        <f>'6.Procurement Annex'!P15</f>
        <v xml:space="preserve">Equipment for pediatric ward Hospicio for early screening of Newborn jaundice.
1. Newborn Early Screening for Jaundice
a) Equipment- Transcutaneous bilirubinometer
b) Justification: About 50% of newborns are detected to have jaundice in the newborn period and differentiating pathological from physiological jaundice necessitates blood examination. Early use of a bilirubinometer will obviate the need for blood examination in a significant number of newborns, thereby preventing prolonged hospitalization of mother and baby.
c) Approximate Cost: Rs 4 Lakhs
</v>
      </c>
      <c r="P114" s="71">
        <f>'6.Procurement Annex'!Q15</f>
        <v>0</v>
      </c>
      <c r="Q114" s="71">
        <f>'6.Procurement Annex'!R15</f>
        <v>0</v>
      </c>
      <c r="R114" s="73"/>
      <c r="S114" s="73"/>
      <c r="T114" s="73"/>
      <c r="U114" s="73"/>
      <c r="V114" s="73"/>
      <c r="W114" s="73"/>
      <c r="X114" s="73"/>
      <c r="Y114" s="73"/>
      <c r="Z114" s="73"/>
      <c r="AA114" s="73"/>
    </row>
    <row r="115" spans="1:27" ht="12.75" customHeight="1">
      <c r="A115" s="70" t="str">
        <f>'6.Procurement Annex'!A18</f>
        <v>6.1.1.2.4</v>
      </c>
      <c r="B115" s="70" t="str">
        <f>'6.Procurement Annex'!B18</f>
        <v>B16.1.2.2</v>
      </c>
      <c r="C115" s="70" t="str">
        <f>'6.Procurement Annex'!C18</f>
        <v>Any other equipment (for SRC/MNCU/SNCU/ NBSU/NBCC/NRC/ etc</v>
      </c>
      <c r="D115" s="70"/>
      <c r="E115" s="71">
        <f>'6.Procurement Annex'!F18</f>
        <v>0</v>
      </c>
      <c r="F115" s="71">
        <f>'6.Procurement Annex'!G18</f>
        <v>0</v>
      </c>
      <c r="G115" s="71" t="str">
        <f>'6.Procurement Annex'!H18</f>
        <v>47,50,000.00</v>
      </c>
      <c r="H115" s="71">
        <f>'6.Procurement Annex'!I18</f>
        <v>0</v>
      </c>
      <c r="I115" s="71">
        <f>'6.Procurement Annex'!J18</f>
        <v>0</v>
      </c>
      <c r="J115" s="71" t="str">
        <f>'6.Procurement Annex'!K18</f>
        <v>Total cost</v>
      </c>
      <c r="K115" s="71">
        <f>'6.Procurement Annex'!L18</f>
        <v>5924000</v>
      </c>
      <c r="L115" s="71">
        <f>'6.Procurement Annex'!M18</f>
        <v>59.24</v>
      </c>
      <c r="M115" s="71">
        <f>'6.Procurement Annex'!N18</f>
        <v>1</v>
      </c>
      <c r="N115" s="71">
        <f>'6.Procurement Annex'!O18</f>
        <v>59.24</v>
      </c>
      <c r="O115" s="71" t="str">
        <f>'6.Procurement Annex'!P18</f>
        <v>Equipments for GMC SNCU proposal recived from paediatirc department for 55.19 lakhs. SNCU equipments for Asilo Hospital Rs. 3.6 lakhs. Digital weighing machines for 9 NBCCs @ Rs. 5000/-. = Rs. 45000/-. Detailed annexure attached.</v>
      </c>
      <c r="P115" s="71">
        <f>'6.Procurement Annex'!Q18</f>
        <v>0</v>
      </c>
      <c r="Q115" s="71">
        <f>'6.Procurement Annex'!R18</f>
        <v>0</v>
      </c>
      <c r="R115" s="73"/>
      <c r="S115" s="73"/>
      <c r="T115" s="73"/>
      <c r="U115" s="73"/>
      <c r="V115" s="73"/>
      <c r="W115" s="73"/>
      <c r="X115" s="73"/>
      <c r="Y115" s="73"/>
      <c r="Z115" s="73"/>
      <c r="AA115" s="73"/>
    </row>
    <row r="116" spans="1:27" ht="12.75" customHeight="1">
      <c r="A116" s="70" t="str">
        <f>'6.Procurement Annex'!A19</f>
        <v>6.1.1.3</v>
      </c>
      <c r="B116" s="70" t="str">
        <f>'6.Procurement Annex'!B19</f>
        <v>B16.1.3</v>
      </c>
      <c r="C116" s="70" t="str">
        <f>'6.Procurement Annex'!C19</f>
        <v>Procurement of bio-medical equipment:  FP</v>
      </c>
      <c r="D116" s="70"/>
      <c r="E116" s="71"/>
      <c r="F116" s="71"/>
      <c r="G116" s="71">
        <f t="shared" ref="G116:I116" si="20">SUM(G117:G122)</f>
        <v>250000</v>
      </c>
      <c r="H116" s="71">
        <f t="shared" si="20"/>
        <v>0</v>
      </c>
      <c r="I116" s="71">
        <f t="shared" si="20"/>
        <v>0</v>
      </c>
      <c r="J116" s="71"/>
      <c r="K116" s="71"/>
      <c r="L116" s="71"/>
      <c r="M116" s="71"/>
      <c r="N116" s="71">
        <f>SUM(N117:N122)</f>
        <v>20</v>
      </c>
      <c r="O116" s="71">
        <f>'6.Procurement Annex'!P19</f>
        <v>0</v>
      </c>
      <c r="P116" s="71">
        <f>'6.Procurement Annex'!Q19</f>
        <v>0</v>
      </c>
      <c r="Q116" s="71">
        <f>SUM(Q117:Q122)</f>
        <v>0</v>
      </c>
      <c r="R116" s="73"/>
      <c r="S116" s="73"/>
      <c r="T116" s="73"/>
      <c r="U116" s="73"/>
      <c r="V116" s="73"/>
      <c r="W116" s="73"/>
      <c r="X116" s="73"/>
      <c r="Y116" s="73"/>
      <c r="Z116" s="73"/>
      <c r="AA116" s="73"/>
    </row>
    <row r="117" spans="1:27" ht="12.75" customHeight="1">
      <c r="A117" s="70" t="str">
        <f>'6.Procurement Annex'!A20</f>
        <v>6.1.1.3.1</v>
      </c>
      <c r="B117" s="70" t="str">
        <f>'6.Procurement Annex'!B20</f>
        <v>B16.1.3.1</v>
      </c>
      <c r="C117" s="70" t="str">
        <f>'6.Procurement Annex'!C20</f>
        <v>NSV kits</v>
      </c>
      <c r="D117" s="70"/>
      <c r="E117" s="71">
        <f>'6.Procurement Annex'!F20</f>
        <v>0</v>
      </c>
      <c r="F117" s="71">
        <f>'6.Procurement Annex'!G20</f>
        <v>0</v>
      </c>
      <c r="G117" s="71">
        <f>'6.Procurement Annex'!H20</f>
        <v>0</v>
      </c>
      <c r="H117" s="71">
        <f>'6.Procurement Annex'!I20</f>
        <v>0</v>
      </c>
      <c r="I117" s="71">
        <f>'6.Procurement Annex'!J20</f>
        <v>0</v>
      </c>
      <c r="J117" s="71">
        <f>'6.Procurement Annex'!K20</f>
        <v>0</v>
      </c>
      <c r="K117" s="71">
        <f>'6.Procurement Annex'!L20</f>
        <v>0</v>
      </c>
      <c r="L117" s="71">
        <f>'6.Procurement Annex'!M20</f>
        <v>0</v>
      </c>
      <c r="M117" s="71">
        <f>'6.Procurement Annex'!N20</f>
        <v>0</v>
      </c>
      <c r="N117" s="71">
        <f>'6.Procurement Annex'!O20</f>
        <v>0</v>
      </c>
      <c r="O117" s="71">
        <f>'6.Procurement Annex'!P20</f>
        <v>0</v>
      </c>
      <c r="P117" s="71">
        <f>'6.Procurement Annex'!Q20</f>
        <v>0</v>
      </c>
      <c r="Q117" s="71">
        <f>'6.Procurement Annex'!R20</f>
        <v>0</v>
      </c>
      <c r="R117" s="73"/>
      <c r="S117" s="73"/>
      <c r="T117" s="73"/>
      <c r="U117" s="73"/>
      <c r="V117" s="73"/>
      <c r="W117" s="73"/>
      <c r="X117" s="73"/>
      <c r="Y117" s="73"/>
      <c r="Z117" s="73"/>
      <c r="AA117" s="73"/>
    </row>
    <row r="118" spans="1:27" ht="12.75" customHeight="1">
      <c r="A118" s="70" t="str">
        <f>'6.Procurement Annex'!A21</f>
        <v>6.1.1.3.2</v>
      </c>
      <c r="B118" s="70" t="str">
        <f>'6.Procurement Annex'!B21</f>
        <v>B16.1.3.2</v>
      </c>
      <c r="C118" s="70" t="str">
        <f>'6.Procurement Annex'!C21</f>
        <v>IUCD kits</v>
      </c>
      <c r="D118" s="70"/>
      <c r="E118" s="71">
        <f>'6.Procurement Annex'!F21</f>
        <v>0</v>
      </c>
      <c r="F118" s="71">
        <f>'6.Procurement Annex'!G21</f>
        <v>0</v>
      </c>
      <c r="G118" s="71">
        <f>'6.Procurement Annex'!H21</f>
        <v>250000</v>
      </c>
      <c r="H118" s="71">
        <f>'6.Procurement Annex'!I21</f>
        <v>0</v>
      </c>
      <c r="I118" s="71">
        <f>'6.Procurement Annex'!J21</f>
        <v>0</v>
      </c>
      <c r="J118" s="71">
        <f>'6.Procurement Annex'!K21</f>
        <v>0</v>
      </c>
      <c r="K118" s="71">
        <f>'6.Procurement Annex'!L21</f>
        <v>0</v>
      </c>
      <c r="L118" s="71">
        <f>'6.Procurement Annex'!M21</f>
        <v>0</v>
      </c>
      <c r="M118" s="71">
        <f>'6.Procurement Annex'!N21</f>
        <v>0</v>
      </c>
      <c r="N118" s="71">
        <f>'6.Procurement Annex'!O21</f>
        <v>0</v>
      </c>
      <c r="O118" s="71">
        <f>'6.Procurement Annex'!P21</f>
        <v>0</v>
      </c>
      <c r="P118" s="71">
        <f>'6.Procurement Annex'!Q21</f>
        <v>0</v>
      </c>
      <c r="Q118" s="71">
        <f>'6.Procurement Annex'!R21</f>
        <v>0</v>
      </c>
      <c r="R118" s="73"/>
      <c r="S118" s="73"/>
      <c r="T118" s="73"/>
      <c r="U118" s="73"/>
      <c r="V118" s="73"/>
      <c r="W118" s="73"/>
      <c r="X118" s="73"/>
      <c r="Y118" s="73"/>
      <c r="Z118" s="73"/>
      <c r="AA118" s="73"/>
    </row>
    <row r="119" spans="1:27" ht="12.75" customHeight="1">
      <c r="A119" s="70" t="str">
        <f>'6.Procurement Annex'!A22</f>
        <v>6.1.1.3.3</v>
      </c>
      <c r="B119" s="70" t="str">
        <f>'6.Procurement Annex'!B22</f>
        <v>B16.1.3.3</v>
      </c>
      <c r="C119" s="70" t="str">
        <f>'6.Procurement Annex'!C22</f>
        <v>minilap kits</v>
      </c>
      <c r="D119" s="70"/>
      <c r="E119" s="71">
        <f>'6.Procurement Annex'!F22</f>
        <v>0</v>
      </c>
      <c r="F119" s="71">
        <f>'6.Procurement Annex'!G22</f>
        <v>0</v>
      </c>
      <c r="G119" s="71">
        <f>'6.Procurement Annex'!H22</f>
        <v>0</v>
      </c>
      <c r="H119" s="71">
        <f>'6.Procurement Annex'!I22</f>
        <v>0</v>
      </c>
      <c r="I119" s="71">
        <f>'6.Procurement Annex'!J22</f>
        <v>0</v>
      </c>
      <c r="J119" s="71">
        <f>'6.Procurement Annex'!K22</f>
        <v>0</v>
      </c>
      <c r="K119" s="71">
        <f>'6.Procurement Annex'!L22</f>
        <v>0</v>
      </c>
      <c r="L119" s="71">
        <f>'6.Procurement Annex'!M22</f>
        <v>0</v>
      </c>
      <c r="M119" s="71">
        <f>'6.Procurement Annex'!N22</f>
        <v>0</v>
      </c>
      <c r="N119" s="71">
        <f>'6.Procurement Annex'!O22</f>
        <v>0</v>
      </c>
      <c r="O119" s="71">
        <f>'6.Procurement Annex'!P22</f>
        <v>0</v>
      </c>
      <c r="P119" s="71">
        <f>'6.Procurement Annex'!Q22</f>
        <v>0</v>
      </c>
      <c r="Q119" s="71">
        <f>'6.Procurement Annex'!R22</f>
        <v>0</v>
      </c>
      <c r="R119" s="73"/>
      <c r="S119" s="73"/>
      <c r="T119" s="73"/>
      <c r="U119" s="73"/>
      <c r="V119" s="73"/>
      <c r="W119" s="73"/>
      <c r="X119" s="73"/>
      <c r="Y119" s="73"/>
      <c r="Z119" s="73"/>
      <c r="AA119" s="73"/>
    </row>
    <row r="120" spans="1:27" ht="12.75" customHeight="1">
      <c r="A120" s="70" t="str">
        <f>'6.Procurement Annex'!A23</f>
        <v>6.1.1.3.4</v>
      </c>
      <c r="B120" s="70" t="str">
        <f>'6.Procurement Annex'!B23</f>
        <v>B16.1.3.4</v>
      </c>
      <c r="C120" s="70" t="str">
        <f>'6.Procurement Annex'!C23</f>
        <v>laparoscopes</v>
      </c>
      <c r="D120" s="70"/>
      <c r="E120" s="71">
        <f>'6.Procurement Annex'!F23</f>
        <v>0</v>
      </c>
      <c r="F120" s="71">
        <f>'6.Procurement Annex'!G23</f>
        <v>0</v>
      </c>
      <c r="G120" s="71">
        <f>'6.Procurement Annex'!H23</f>
        <v>0</v>
      </c>
      <c r="H120" s="71">
        <f>'6.Procurement Annex'!I23</f>
        <v>0</v>
      </c>
      <c r="I120" s="71">
        <f>'6.Procurement Annex'!J23</f>
        <v>0</v>
      </c>
      <c r="J120" s="71" t="str">
        <f>'6.Procurement Annex'!K23</f>
        <v>per Laparoscope</v>
      </c>
      <c r="K120" s="71">
        <f>'6.Procurement Annex'!L23</f>
        <v>1000000</v>
      </c>
      <c r="L120" s="71">
        <f>'6.Procurement Annex'!M23</f>
        <v>10</v>
      </c>
      <c r="M120" s="71">
        <f>'6.Procurement Annex'!N23</f>
        <v>2</v>
      </c>
      <c r="N120" s="71">
        <f>'6.Procurement Annex'!O23</f>
        <v>20</v>
      </c>
      <c r="O120" s="71" t="str">
        <f>'6.Procurement Annex'!P23</f>
        <v>Proposed for 2 doublepunctureLaproscopes for training purposes for 2DHs @10lakhs per laproscope</v>
      </c>
      <c r="P120" s="71">
        <f>'6.Procurement Annex'!Q23</f>
        <v>0</v>
      </c>
      <c r="Q120" s="71">
        <f>'6.Procurement Annex'!R23</f>
        <v>0</v>
      </c>
      <c r="R120" s="73"/>
      <c r="S120" s="73"/>
      <c r="T120" s="73"/>
      <c r="U120" s="73"/>
      <c r="V120" s="73"/>
      <c r="W120" s="73"/>
      <c r="X120" s="73"/>
      <c r="Y120" s="73"/>
      <c r="Z120" s="73"/>
      <c r="AA120" s="73"/>
    </row>
    <row r="121" spans="1:27" ht="12.75" customHeight="1">
      <c r="A121" s="70" t="str">
        <f>'6.Procurement Annex'!A24</f>
        <v>6.1.1.3.5</v>
      </c>
      <c r="B121" s="70" t="str">
        <f>'6.Procurement Annex'!B24</f>
        <v>B16.1.3.5</v>
      </c>
      <c r="C121" s="70" t="str">
        <f>'6.Procurement Annex'!C24</f>
        <v>PPIUCD forceps</v>
      </c>
      <c r="D121" s="70"/>
      <c r="E121" s="71">
        <f>'6.Procurement Annex'!F24</f>
        <v>0</v>
      </c>
      <c r="F121" s="71">
        <f>'6.Procurement Annex'!G24</f>
        <v>0</v>
      </c>
      <c r="G121" s="71">
        <f>'6.Procurement Annex'!H24</f>
        <v>0</v>
      </c>
      <c r="H121" s="71">
        <f>'6.Procurement Annex'!I24</f>
        <v>0</v>
      </c>
      <c r="I121" s="71">
        <f>'6.Procurement Annex'!J24</f>
        <v>0</v>
      </c>
      <c r="J121" s="71">
        <f>'6.Procurement Annex'!K24</f>
        <v>0</v>
      </c>
      <c r="K121" s="71">
        <f>'6.Procurement Annex'!L24</f>
        <v>0</v>
      </c>
      <c r="L121" s="71">
        <f>'6.Procurement Annex'!M24</f>
        <v>0</v>
      </c>
      <c r="M121" s="71">
        <f>'6.Procurement Annex'!N24</f>
        <v>0</v>
      </c>
      <c r="N121" s="71">
        <f>'6.Procurement Annex'!O24</f>
        <v>0</v>
      </c>
      <c r="O121" s="71">
        <f>'6.Procurement Annex'!P24</f>
        <v>0</v>
      </c>
      <c r="P121" s="71">
        <f>'6.Procurement Annex'!Q24</f>
        <v>0</v>
      </c>
      <c r="Q121" s="71">
        <f>'6.Procurement Annex'!R24</f>
        <v>0</v>
      </c>
      <c r="R121" s="73"/>
      <c r="S121" s="73"/>
      <c r="T121" s="73"/>
      <c r="U121" s="73"/>
      <c r="V121" s="73"/>
      <c r="W121" s="73"/>
      <c r="X121" s="73"/>
      <c r="Y121" s="73"/>
      <c r="Z121" s="73"/>
      <c r="AA121" s="73"/>
    </row>
    <row r="122" spans="1:27" ht="12.75" customHeight="1">
      <c r="A122" s="70" t="str">
        <f>'6.Procurement Annex'!A25</f>
        <v>6.1.1.3.6</v>
      </c>
      <c r="B122" s="70" t="str">
        <f>'6.Procurement Annex'!B25</f>
        <v>B16.1.3.6</v>
      </c>
      <c r="C122" s="70" t="str">
        <f>'6.Procurement Annex'!C25</f>
        <v>Any other equipment (please specify)</v>
      </c>
      <c r="D122" s="70"/>
      <c r="E122" s="71">
        <f>'6.Procurement Annex'!F25</f>
        <v>0</v>
      </c>
      <c r="F122" s="71">
        <f>'6.Procurement Annex'!G25</f>
        <v>0</v>
      </c>
      <c r="G122" s="71">
        <f>'6.Procurement Annex'!H25</f>
        <v>0</v>
      </c>
      <c r="H122" s="71">
        <f>'6.Procurement Annex'!I25</f>
        <v>0</v>
      </c>
      <c r="I122" s="71">
        <f>'6.Procurement Annex'!J25</f>
        <v>0</v>
      </c>
      <c r="J122" s="71">
        <f>'6.Procurement Annex'!K25</f>
        <v>0</v>
      </c>
      <c r="K122" s="71">
        <f>'6.Procurement Annex'!L25</f>
        <v>0</v>
      </c>
      <c r="L122" s="71">
        <f>'6.Procurement Annex'!M25</f>
        <v>0</v>
      </c>
      <c r="M122" s="71">
        <f>'6.Procurement Annex'!N25</f>
        <v>0</v>
      </c>
      <c r="N122" s="71">
        <f>'6.Procurement Annex'!O25</f>
        <v>0</v>
      </c>
      <c r="O122" s="71">
        <f>'6.Procurement Annex'!P25</f>
        <v>0</v>
      </c>
      <c r="P122" s="71">
        <f>'6.Procurement Annex'!Q25</f>
        <v>0</v>
      </c>
      <c r="Q122" s="71">
        <f>'6.Procurement Annex'!R25</f>
        <v>0</v>
      </c>
      <c r="R122" s="73"/>
      <c r="S122" s="73"/>
      <c r="T122" s="73"/>
      <c r="U122" s="73"/>
      <c r="V122" s="73"/>
      <c r="W122" s="73"/>
      <c r="X122" s="73"/>
      <c r="Y122" s="73"/>
      <c r="Z122" s="73"/>
      <c r="AA122" s="73"/>
    </row>
    <row r="123" spans="1:27" ht="12.75" customHeight="1">
      <c r="A123" s="70" t="str">
        <f>'6.Procurement Annex'!A26</f>
        <v>6.1.1.4</v>
      </c>
      <c r="B123" s="70" t="str">
        <f>'6.Procurement Annex'!B26</f>
        <v>B16.1.6</v>
      </c>
      <c r="C123" s="70" t="str">
        <f>'6.Procurement Annex'!C26</f>
        <v>Procurement of bio-medical equipment:  AH</v>
      </c>
      <c r="D123" s="70"/>
      <c r="E123" s="71"/>
      <c r="F123" s="71"/>
      <c r="G123" s="71">
        <f t="shared" ref="G123:I123" si="21">SUM(G124:G125)</f>
        <v>0</v>
      </c>
      <c r="H123" s="71">
        <f t="shared" si="21"/>
        <v>0</v>
      </c>
      <c r="I123" s="71">
        <f t="shared" si="21"/>
        <v>0</v>
      </c>
      <c r="J123" s="71"/>
      <c r="K123" s="71"/>
      <c r="L123" s="71"/>
      <c r="M123" s="71"/>
      <c r="N123" s="71">
        <f>SUM(N124:N125)</f>
        <v>0</v>
      </c>
      <c r="O123" s="71">
        <f>'6.Procurement Annex'!P26</f>
        <v>0</v>
      </c>
      <c r="P123" s="71">
        <f>'6.Procurement Annex'!Q26</f>
        <v>0</v>
      </c>
      <c r="Q123" s="71">
        <f>SUM(Q124:Q125)</f>
        <v>0</v>
      </c>
      <c r="R123" s="73"/>
      <c r="S123" s="73"/>
      <c r="T123" s="73"/>
      <c r="U123" s="73"/>
      <c r="V123" s="73"/>
      <c r="W123" s="73"/>
      <c r="X123" s="73"/>
      <c r="Y123" s="73"/>
      <c r="Z123" s="73"/>
      <c r="AA123" s="73"/>
    </row>
    <row r="124" spans="1:27" ht="12.75" customHeight="1">
      <c r="A124" s="70" t="str">
        <f>'6.Procurement Annex'!A27</f>
        <v>6.1.1.4.1</v>
      </c>
      <c r="B124" s="70" t="str">
        <f>'6.Procurement Annex'!B27</f>
        <v>B16.1.6.1</v>
      </c>
      <c r="C124" s="70" t="str">
        <f>'6.Procurement Annex'!C27</f>
        <v>Equipment for AFHCs</v>
      </c>
      <c r="D124" s="70"/>
      <c r="E124" s="71">
        <f>'6.Procurement Annex'!F27</f>
        <v>0</v>
      </c>
      <c r="F124" s="71">
        <f>'6.Procurement Annex'!G27</f>
        <v>0</v>
      </c>
      <c r="G124" s="71">
        <f>'6.Procurement Annex'!H27</f>
        <v>0</v>
      </c>
      <c r="H124" s="71">
        <f>'6.Procurement Annex'!I27</f>
        <v>0</v>
      </c>
      <c r="I124" s="71">
        <f>'6.Procurement Annex'!J27</f>
        <v>0</v>
      </c>
      <c r="J124" s="71">
        <f>'6.Procurement Annex'!K27</f>
        <v>0</v>
      </c>
      <c r="K124" s="71">
        <f>'6.Procurement Annex'!L27</f>
        <v>0</v>
      </c>
      <c r="L124" s="71">
        <f>'6.Procurement Annex'!M27</f>
        <v>0</v>
      </c>
      <c r="M124" s="71">
        <f>'6.Procurement Annex'!N27</f>
        <v>0</v>
      </c>
      <c r="N124" s="71">
        <f>'6.Procurement Annex'!O27</f>
        <v>0</v>
      </c>
      <c r="O124" s="71">
        <f>'6.Procurement Annex'!P27</f>
        <v>0</v>
      </c>
      <c r="P124" s="71">
        <f>'6.Procurement Annex'!Q27</f>
        <v>0</v>
      </c>
      <c r="Q124" s="71">
        <f>'6.Procurement Annex'!R27</f>
        <v>0</v>
      </c>
      <c r="R124" s="73"/>
      <c r="S124" s="73"/>
      <c r="T124" s="73"/>
      <c r="U124" s="73"/>
      <c r="V124" s="73"/>
      <c r="W124" s="73"/>
      <c r="X124" s="73"/>
      <c r="Y124" s="73"/>
      <c r="Z124" s="73"/>
      <c r="AA124" s="73"/>
    </row>
    <row r="125" spans="1:27" ht="12.75" customHeight="1">
      <c r="A125" s="70" t="str">
        <f>'6.Procurement Annex'!A28</f>
        <v>6.1.1.4.2</v>
      </c>
      <c r="B125" s="70" t="str">
        <f>'6.Procurement Annex'!B28</f>
        <v>B16.1.6.2</v>
      </c>
      <c r="C125" s="70" t="str">
        <f>'6.Procurement Annex'!C28</f>
        <v>Any other equipment (please specify)</v>
      </c>
      <c r="D125" s="70"/>
      <c r="E125" s="71">
        <f>'6.Procurement Annex'!F28</f>
        <v>0</v>
      </c>
      <c r="F125" s="71">
        <f>'6.Procurement Annex'!G28</f>
        <v>0</v>
      </c>
      <c r="G125" s="71">
        <f>'6.Procurement Annex'!H28</f>
        <v>0</v>
      </c>
      <c r="H125" s="71">
        <f>'6.Procurement Annex'!I28</f>
        <v>0</v>
      </c>
      <c r="I125" s="71">
        <f>'6.Procurement Annex'!J28</f>
        <v>0</v>
      </c>
      <c r="J125" s="71">
        <f>'6.Procurement Annex'!K28</f>
        <v>0</v>
      </c>
      <c r="K125" s="71">
        <f>'6.Procurement Annex'!L28</f>
        <v>0</v>
      </c>
      <c r="L125" s="71">
        <f>'6.Procurement Annex'!M28</f>
        <v>0</v>
      </c>
      <c r="M125" s="71">
        <f>'6.Procurement Annex'!N28</f>
        <v>0</v>
      </c>
      <c r="N125" s="71">
        <f>'6.Procurement Annex'!O28</f>
        <v>0</v>
      </c>
      <c r="O125" s="71">
        <f>'6.Procurement Annex'!P28</f>
        <v>0</v>
      </c>
      <c r="P125" s="71">
        <f>'6.Procurement Annex'!Q28</f>
        <v>0</v>
      </c>
      <c r="Q125" s="71">
        <f>'6.Procurement Annex'!R28</f>
        <v>0</v>
      </c>
      <c r="R125" s="73"/>
      <c r="S125" s="73"/>
      <c r="T125" s="73"/>
      <c r="U125" s="73"/>
      <c r="V125" s="73"/>
      <c r="W125" s="73"/>
      <c r="X125" s="73"/>
      <c r="Y125" s="73"/>
      <c r="Z125" s="73"/>
      <c r="AA125" s="73"/>
    </row>
    <row r="126" spans="1:27" ht="12.75" customHeight="1">
      <c r="A126" s="70" t="str">
        <f>'6.Procurement Annex'!A29</f>
        <v>6.1.1.5</v>
      </c>
      <c r="B126" s="70" t="str">
        <f>'6.Procurement Annex'!B29</f>
        <v>B16.1.6.3</v>
      </c>
      <c r="C126" s="70" t="str">
        <f>'6.Procurement Annex'!C29</f>
        <v>Procurement of bio-medical equipment:  RBSK</v>
      </c>
      <c r="D126" s="70"/>
      <c r="E126" s="71"/>
      <c r="F126" s="71"/>
      <c r="G126" s="71">
        <f t="shared" ref="G126:I126" si="22">SUM(G127:G129)</f>
        <v>0</v>
      </c>
      <c r="H126" s="71">
        <f t="shared" si="22"/>
        <v>0</v>
      </c>
      <c r="I126" s="71">
        <f t="shared" si="22"/>
        <v>0</v>
      </c>
      <c r="J126" s="71"/>
      <c r="K126" s="71"/>
      <c r="L126" s="71"/>
      <c r="M126" s="71"/>
      <c r="N126" s="71">
        <f>SUM(N127:N129)</f>
        <v>63.5</v>
      </c>
      <c r="O126" s="71">
        <f>'6.Procurement Annex'!P29</f>
        <v>0</v>
      </c>
      <c r="P126" s="71">
        <f>'6.Procurement Annex'!Q29</f>
        <v>0</v>
      </c>
      <c r="Q126" s="71">
        <f>SUM(Q127:Q129)</f>
        <v>0</v>
      </c>
      <c r="R126" s="73"/>
      <c r="S126" s="73"/>
      <c r="T126" s="73"/>
      <c r="U126" s="73"/>
      <c r="V126" s="73"/>
      <c r="W126" s="73"/>
      <c r="X126" s="73"/>
      <c r="Y126" s="73"/>
      <c r="Z126" s="73"/>
      <c r="AA126" s="73"/>
    </row>
    <row r="127" spans="1:27" ht="12.75" customHeight="1">
      <c r="A127" s="70" t="str">
        <f>'6.Procurement Annex'!A30</f>
        <v>6.1.1.5.1</v>
      </c>
      <c r="B127" s="70" t="str">
        <f>'6.Procurement Annex'!B30</f>
        <v>B16.1.6.3.1</v>
      </c>
      <c r="C127" s="70" t="str">
        <f>'6.Procurement Annex'!C30</f>
        <v xml:space="preserve">Equipment for Mobile health teams </v>
      </c>
      <c r="D127" s="70"/>
      <c r="E127" s="71">
        <f>'6.Procurement Annex'!F30</f>
        <v>0</v>
      </c>
      <c r="F127" s="71">
        <f>'6.Procurement Annex'!G30</f>
        <v>0</v>
      </c>
      <c r="G127" s="71">
        <f>'6.Procurement Annex'!H30</f>
        <v>0</v>
      </c>
      <c r="H127" s="71">
        <f>'6.Procurement Annex'!I30</f>
        <v>0</v>
      </c>
      <c r="I127" s="71">
        <f>'6.Procurement Annex'!J30</f>
        <v>0</v>
      </c>
      <c r="J127" s="71" t="str">
        <f>'6.Procurement Annex'!K30</f>
        <v>Per MHT</v>
      </c>
      <c r="K127" s="71">
        <f>'6.Procurement Annex'!L30</f>
        <v>10000</v>
      </c>
      <c r="L127" s="71">
        <f>'6.Procurement Annex'!M30</f>
        <v>0.1</v>
      </c>
      <c r="M127" s="71">
        <f>'6.Procurement Annex'!N30</f>
        <v>15</v>
      </c>
      <c r="N127" s="71">
        <f>'6.Procurement Annex'!O30</f>
        <v>1.5</v>
      </c>
      <c r="O127" s="71" t="str">
        <f>'6.Procurement Annex'!P30</f>
        <v xml:space="preserve"> Continued activity: Equipment for 15 MHTs @10000 per MHT</v>
      </c>
      <c r="P127" s="71">
        <f>'6.Procurement Annex'!Q30</f>
        <v>0</v>
      </c>
      <c r="Q127" s="71">
        <f>'6.Procurement Annex'!R30</f>
        <v>0</v>
      </c>
      <c r="R127" s="73"/>
      <c r="S127" s="73"/>
      <c r="T127" s="73"/>
      <c r="U127" s="73"/>
      <c r="V127" s="73"/>
      <c r="W127" s="73"/>
      <c r="X127" s="73"/>
      <c r="Y127" s="73"/>
      <c r="Z127" s="73"/>
      <c r="AA127" s="73"/>
    </row>
    <row r="128" spans="1:27" ht="12.75" customHeight="1">
      <c r="A128" s="70" t="str">
        <f>'6.Procurement Annex'!A31</f>
        <v>6.1.1.5.2</v>
      </c>
      <c r="B128" s="70" t="str">
        <f>'6.Procurement Annex'!B31</f>
        <v>B16.1.6.3.2</v>
      </c>
      <c r="C128" s="70" t="str">
        <f>'6.Procurement Annex'!C31</f>
        <v xml:space="preserve">Equipment for DEIC </v>
      </c>
      <c r="D128" s="70"/>
      <c r="E128" s="71">
        <f>'6.Procurement Annex'!F31</f>
        <v>0</v>
      </c>
      <c r="F128" s="71">
        <f>'6.Procurement Annex'!G31</f>
        <v>0</v>
      </c>
      <c r="G128" s="71" t="str">
        <f>'6.Procurement Annex'!H31</f>
        <v>4,00,000.00</v>
      </c>
      <c r="H128" s="71" t="str">
        <f>'6.Procurement Annex'!I31</f>
        <v>2,63,710.00</v>
      </c>
      <c r="I128" s="71">
        <f>'6.Procurement Annex'!J31</f>
        <v>0</v>
      </c>
      <c r="J128" s="71" t="str">
        <f>'6.Procurement Annex'!K31</f>
        <v>Total cost</v>
      </c>
      <c r="K128" s="71">
        <f>'6.Procurement Annex'!L31</f>
        <v>6200000</v>
      </c>
      <c r="L128" s="71">
        <f>'6.Procurement Annex'!M31</f>
        <v>62</v>
      </c>
      <c r="M128" s="71">
        <f>'6.Procurement Annex'!N31</f>
        <v>1</v>
      </c>
      <c r="N128" s="71">
        <f>'6.Procurement Annex'!O31</f>
        <v>62</v>
      </c>
      <c r="O128" s="71" t="str">
        <f>'6.Procurement Annex'!P31</f>
        <v xml:space="preserve"> 1) 3 D printer for customized prosthetics for patients needing manipulations at the joints EG: CTEV( Club foot) and Cerebral Palsy for South Goa DEIC. for printer 57.3 lakhs and 3.6 lakhs for Technician Salary Detailed annexure attached. 
2)  For North Goa for amount of Rs. 75000/- Detailed annexure attached</v>
      </c>
      <c r="P128" s="71">
        <f>'6.Procurement Annex'!Q31</f>
        <v>0</v>
      </c>
      <c r="Q128" s="71">
        <f>'6.Procurement Annex'!R31</f>
        <v>0</v>
      </c>
      <c r="R128" s="73"/>
      <c r="S128" s="73"/>
      <c r="T128" s="73"/>
      <c r="U128" s="73"/>
      <c r="V128" s="73"/>
      <c r="W128" s="73"/>
      <c r="X128" s="73"/>
      <c r="Y128" s="73"/>
      <c r="Z128" s="73"/>
      <c r="AA128" s="73"/>
    </row>
    <row r="129" spans="1:27" ht="12.75" customHeight="1">
      <c r="A129" s="70" t="str">
        <f>'6.Procurement Annex'!A32</f>
        <v>6.1.1.5.3</v>
      </c>
      <c r="B129" s="70">
        <f>'6.Procurement Annex'!B32</f>
        <v>0</v>
      </c>
      <c r="C129" s="70" t="str">
        <f>'6.Procurement Annex'!C32</f>
        <v>Any other equipment (please specify)</v>
      </c>
      <c r="D129" s="70"/>
      <c r="E129" s="71">
        <f>'6.Procurement Annex'!F32</f>
        <v>0</v>
      </c>
      <c r="F129" s="71">
        <f>'6.Procurement Annex'!G32</f>
        <v>0</v>
      </c>
      <c r="G129" s="71">
        <f>'6.Procurement Annex'!H32</f>
        <v>0</v>
      </c>
      <c r="H129" s="71">
        <f>'6.Procurement Annex'!I32</f>
        <v>0</v>
      </c>
      <c r="I129" s="71">
        <f>'6.Procurement Annex'!J32</f>
        <v>0</v>
      </c>
      <c r="J129" s="71">
        <f>'6.Procurement Annex'!K32</f>
        <v>0</v>
      </c>
      <c r="K129" s="71">
        <f>'6.Procurement Annex'!L32</f>
        <v>0</v>
      </c>
      <c r="L129" s="71">
        <f>'6.Procurement Annex'!M32</f>
        <v>0</v>
      </c>
      <c r="M129" s="71">
        <f>'6.Procurement Annex'!N32</f>
        <v>0</v>
      </c>
      <c r="N129" s="71">
        <f>'6.Procurement Annex'!O32</f>
        <v>0</v>
      </c>
      <c r="O129" s="71">
        <f>'6.Procurement Annex'!P32</f>
        <v>0</v>
      </c>
      <c r="P129" s="71">
        <f>'6.Procurement Annex'!Q32</f>
        <v>0</v>
      </c>
      <c r="Q129" s="71">
        <f>'6.Procurement Annex'!R32</f>
        <v>0</v>
      </c>
      <c r="R129" s="73"/>
      <c r="S129" s="73"/>
      <c r="T129" s="73"/>
      <c r="U129" s="73"/>
      <c r="V129" s="73"/>
      <c r="W129" s="73"/>
      <c r="X129" s="73"/>
      <c r="Y129" s="73"/>
      <c r="Z129" s="73"/>
      <c r="AA129" s="73"/>
    </row>
    <row r="130" spans="1:27" ht="12.75" customHeight="1">
      <c r="A130" s="70" t="str">
        <f>'6.Procurement Annex'!A33</f>
        <v>6.1.1.6</v>
      </c>
      <c r="B130" s="70">
        <f>'6.Procurement Annex'!B33</f>
        <v>0</v>
      </c>
      <c r="C130" s="70" t="str">
        <f>'6.Procurement Annex'!C33</f>
        <v>Procurement of bio-medical equipment: NIDDCP</v>
      </c>
      <c r="D130" s="70"/>
      <c r="E130" s="71"/>
      <c r="F130" s="71"/>
      <c r="G130" s="71">
        <f t="shared" ref="G130:I130" si="23">SUM(G131:G132)</f>
        <v>0</v>
      </c>
      <c r="H130" s="71">
        <f t="shared" si="23"/>
        <v>0</v>
      </c>
      <c r="I130" s="71">
        <f t="shared" si="23"/>
        <v>0</v>
      </c>
      <c r="J130" s="71"/>
      <c r="K130" s="71"/>
      <c r="L130" s="71"/>
      <c r="M130" s="71"/>
      <c r="N130" s="71">
        <f>SUM(N131:N132)</f>
        <v>0</v>
      </c>
      <c r="O130" s="71">
        <f>'6.Procurement Annex'!P33</f>
        <v>0</v>
      </c>
      <c r="P130" s="71">
        <f>'6.Procurement Annex'!Q33</f>
        <v>0</v>
      </c>
      <c r="Q130" s="71">
        <f>SUM(Q131:Q132)</f>
        <v>0</v>
      </c>
      <c r="R130" s="73"/>
      <c r="S130" s="73"/>
      <c r="T130" s="73"/>
      <c r="U130" s="73"/>
      <c r="V130" s="73"/>
      <c r="W130" s="73"/>
      <c r="X130" s="73"/>
      <c r="Y130" s="73"/>
      <c r="Z130" s="73"/>
      <c r="AA130" s="73"/>
    </row>
    <row r="131" spans="1:27" ht="12.75" customHeight="1">
      <c r="A131" s="70" t="str">
        <f>'6.Procurement Annex'!A34</f>
        <v>6.1.1.6.1</v>
      </c>
      <c r="B131" s="70">
        <f>'6.Procurement Annex'!B34</f>
        <v>0</v>
      </c>
      <c r="C131" s="70" t="str">
        <f>'6.Procurement Annex'!C34</f>
        <v>Procurement of lab equipment</v>
      </c>
      <c r="D131" s="70"/>
      <c r="E131" s="71">
        <f>'6.Procurement Annex'!F34</f>
        <v>0</v>
      </c>
      <c r="F131" s="71">
        <f>'6.Procurement Annex'!G34</f>
        <v>0</v>
      </c>
      <c r="G131" s="71">
        <f>'6.Procurement Annex'!H34</f>
        <v>0</v>
      </c>
      <c r="H131" s="71">
        <f>'6.Procurement Annex'!I34</f>
        <v>0</v>
      </c>
      <c r="I131" s="71">
        <f>'6.Procurement Annex'!J34</f>
        <v>0</v>
      </c>
      <c r="J131" s="71">
        <f>'6.Procurement Annex'!K34</f>
        <v>0</v>
      </c>
      <c r="K131" s="71">
        <f>'6.Procurement Annex'!L34</f>
        <v>0</v>
      </c>
      <c r="L131" s="71">
        <f>'6.Procurement Annex'!M34</f>
        <v>0</v>
      </c>
      <c r="M131" s="71">
        <f>'6.Procurement Annex'!N34</f>
        <v>0</v>
      </c>
      <c r="N131" s="71">
        <f>'6.Procurement Annex'!O34</f>
        <v>0</v>
      </c>
      <c r="O131" s="71">
        <f>'6.Procurement Annex'!P34</f>
        <v>0</v>
      </c>
      <c r="P131" s="71">
        <f>'6.Procurement Annex'!Q34</f>
        <v>0</v>
      </c>
      <c r="Q131" s="71">
        <f>'6.Procurement Annex'!R34</f>
        <v>0</v>
      </c>
      <c r="R131" s="73"/>
      <c r="S131" s="73"/>
      <c r="T131" s="73"/>
      <c r="U131" s="73"/>
      <c r="V131" s="73"/>
      <c r="W131" s="73"/>
      <c r="X131" s="73"/>
      <c r="Y131" s="73"/>
      <c r="Z131" s="73"/>
      <c r="AA131" s="73"/>
    </row>
    <row r="132" spans="1:27" ht="12.75" customHeight="1">
      <c r="A132" s="70" t="str">
        <f>'6.Procurement Annex'!A35</f>
        <v>6.1.1.6.2</v>
      </c>
      <c r="B132" s="70">
        <f>'6.Procurement Annex'!B35</f>
        <v>0</v>
      </c>
      <c r="C132" s="70" t="str">
        <f>'6.Procurement Annex'!C35</f>
        <v>Any other equipment (please specify)</v>
      </c>
      <c r="D132" s="70"/>
      <c r="E132" s="71">
        <f>'6.Procurement Annex'!F35</f>
        <v>0</v>
      </c>
      <c r="F132" s="71">
        <f>'6.Procurement Annex'!G35</f>
        <v>0</v>
      </c>
      <c r="G132" s="71">
        <f>'6.Procurement Annex'!H35</f>
        <v>0</v>
      </c>
      <c r="H132" s="71">
        <f>'6.Procurement Annex'!I35</f>
        <v>0</v>
      </c>
      <c r="I132" s="71">
        <f>'6.Procurement Annex'!J35</f>
        <v>0</v>
      </c>
      <c r="J132" s="71">
        <f>'6.Procurement Annex'!K35</f>
        <v>0</v>
      </c>
      <c r="K132" s="71">
        <f>'6.Procurement Annex'!L35</f>
        <v>0</v>
      </c>
      <c r="L132" s="71">
        <f>'6.Procurement Annex'!M35</f>
        <v>0</v>
      </c>
      <c r="M132" s="71">
        <f>'6.Procurement Annex'!N35</f>
        <v>0</v>
      </c>
      <c r="N132" s="71">
        <f>'6.Procurement Annex'!O35</f>
        <v>0</v>
      </c>
      <c r="O132" s="71">
        <f>'6.Procurement Annex'!P35</f>
        <v>0</v>
      </c>
      <c r="P132" s="71">
        <f>'6.Procurement Annex'!Q35</f>
        <v>0</v>
      </c>
      <c r="Q132" s="71">
        <f>'6.Procurement Annex'!R35</f>
        <v>0</v>
      </c>
      <c r="R132" s="73"/>
      <c r="S132" s="73"/>
      <c r="T132" s="73"/>
      <c r="U132" s="73"/>
      <c r="V132" s="73"/>
      <c r="W132" s="73"/>
      <c r="X132" s="73"/>
      <c r="Y132" s="73"/>
      <c r="Z132" s="73"/>
      <c r="AA132" s="73"/>
    </row>
    <row r="133" spans="1:27" ht="12.75" customHeight="1">
      <c r="A133" s="70" t="str">
        <f>'6.Procurement Annex'!A36</f>
        <v>6.1.1.7</v>
      </c>
      <c r="B133" s="70" t="str">
        <f>'6.Procurement Annex'!B36</f>
        <v>B16.1.7</v>
      </c>
      <c r="C133" s="70" t="str">
        <f>'6.Procurement Annex'!C36</f>
        <v xml:space="preserve">Procurement of bio-medical equipment: Training </v>
      </c>
      <c r="D133" s="70"/>
      <c r="E133" s="71"/>
      <c r="F133" s="71"/>
      <c r="G133" s="71">
        <f t="shared" ref="G133:I133" si="24">SUM(G134:G138)</f>
        <v>64000</v>
      </c>
      <c r="H133" s="71">
        <f t="shared" si="24"/>
        <v>62250</v>
      </c>
      <c r="I133" s="71">
        <f t="shared" si="24"/>
        <v>0</v>
      </c>
      <c r="J133" s="71"/>
      <c r="K133" s="71"/>
      <c r="L133" s="71"/>
      <c r="M133" s="71"/>
      <c r="N133" s="71">
        <f>SUM(N134:N138)</f>
        <v>1</v>
      </c>
      <c r="O133" s="71">
        <f>'6.Procurement Annex'!P36</f>
        <v>0</v>
      </c>
      <c r="P133" s="71">
        <f>'6.Procurement Annex'!Q36</f>
        <v>0</v>
      </c>
      <c r="Q133" s="71">
        <f>SUM(Q134:Q138)</f>
        <v>0</v>
      </c>
      <c r="R133" s="73"/>
      <c r="S133" s="73"/>
      <c r="T133" s="73"/>
      <c r="U133" s="73"/>
      <c r="V133" s="73"/>
      <c r="W133" s="73"/>
      <c r="X133" s="73"/>
      <c r="Y133" s="73"/>
      <c r="Z133" s="73"/>
      <c r="AA133" s="73"/>
    </row>
    <row r="134" spans="1:27" ht="12.75" customHeight="1">
      <c r="A134" s="70" t="str">
        <f>'6.Procurement Annex'!A37</f>
        <v>6.1.1.7.1</v>
      </c>
      <c r="B134" s="70" t="str">
        <f>'6.Procurement Annex'!B37</f>
        <v>B3.3</v>
      </c>
      <c r="C134" s="70" t="str">
        <f>'6.Procurement Annex'!C37</f>
        <v>Equipment for Rollout of B.Sc. (Community Health)</v>
      </c>
      <c r="D134" s="70"/>
      <c r="E134" s="71">
        <f>'6.Procurement Annex'!F37</f>
        <v>0</v>
      </c>
      <c r="F134" s="71">
        <f>'6.Procurement Annex'!G37</f>
        <v>0</v>
      </c>
      <c r="G134" s="71">
        <f>'6.Procurement Annex'!H37</f>
        <v>0</v>
      </c>
      <c r="H134" s="71">
        <f>'6.Procurement Annex'!I37</f>
        <v>0</v>
      </c>
      <c r="I134" s="71">
        <f>'6.Procurement Annex'!J37</f>
        <v>0</v>
      </c>
      <c r="J134" s="71">
        <f>'6.Procurement Annex'!K37</f>
        <v>0</v>
      </c>
      <c r="K134" s="71">
        <f>'6.Procurement Annex'!L37</f>
        <v>0</v>
      </c>
      <c r="L134" s="71">
        <f>'6.Procurement Annex'!M37</f>
        <v>0</v>
      </c>
      <c r="M134" s="71">
        <f>'6.Procurement Annex'!N37</f>
        <v>0</v>
      </c>
      <c r="N134" s="71">
        <f>'6.Procurement Annex'!O37</f>
        <v>0</v>
      </c>
      <c r="O134" s="71">
        <f>'6.Procurement Annex'!P37</f>
        <v>0</v>
      </c>
      <c r="P134" s="71">
        <f>'6.Procurement Annex'!Q37</f>
        <v>0</v>
      </c>
      <c r="Q134" s="71">
        <f>'6.Procurement Annex'!R37</f>
        <v>0</v>
      </c>
      <c r="R134" s="73"/>
      <c r="S134" s="73"/>
      <c r="T134" s="73"/>
      <c r="U134" s="73"/>
      <c r="V134" s="73"/>
      <c r="W134" s="73"/>
      <c r="X134" s="73"/>
      <c r="Y134" s="73"/>
      <c r="Z134" s="73"/>
      <c r="AA134" s="73"/>
    </row>
    <row r="135" spans="1:27" ht="12.75" customHeight="1">
      <c r="A135" s="70" t="str">
        <f>'6.Procurement Annex'!A38</f>
        <v>6.1.1.7.2</v>
      </c>
      <c r="B135" s="70" t="str">
        <f>'6.Procurement Annex'!B38</f>
        <v>B16.1.7</v>
      </c>
      <c r="C135" s="70" t="str">
        <f>'6.Procurement Annex'!C38</f>
        <v xml:space="preserve">Equipment and mannequin </v>
      </c>
      <c r="D135" s="70"/>
      <c r="E135" s="71">
        <f>'6.Procurement Annex'!F38</f>
        <v>0</v>
      </c>
      <c r="F135" s="71">
        <f>'6.Procurement Annex'!G38</f>
        <v>0</v>
      </c>
      <c r="G135" s="71">
        <f>'6.Procurement Annex'!H38</f>
        <v>64000</v>
      </c>
      <c r="H135" s="71">
        <f>'6.Procurement Annex'!I38</f>
        <v>62250</v>
      </c>
      <c r="I135" s="71">
        <f>'6.Procurement Annex'!J38</f>
        <v>0</v>
      </c>
      <c r="J135" s="71">
        <f>'6.Procurement Annex'!K38</f>
        <v>0</v>
      </c>
      <c r="K135" s="71">
        <f>'6.Procurement Annex'!L38</f>
        <v>50000</v>
      </c>
      <c r="L135" s="71">
        <f>'6.Procurement Annex'!M38</f>
        <v>0.5</v>
      </c>
      <c r="M135" s="71">
        <f>'6.Procurement Annex'!N38</f>
        <v>2</v>
      </c>
      <c r="N135" s="71">
        <f>'6.Procurement Annex'!O38</f>
        <v>1</v>
      </c>
      <c r="O135" s="71" t="str">
        <f>'6.Procurement Annex'!P38</f>
        <v xml:space="preserve">For OSCE and Skill training at LaQshya Facilities at District Hospitals for pending models.
</v>
      </c>
      <c r="P135" s="71">
        <f>'6.Procurement Annex'!Q38</f>
        <v>0</v>
      </c>
      <c r="Q135" s="71">
        <f>'6.Procurement Annex'!R38</f>
        <v>0</v>
      </c>
      <c r="R135" s="73"/>
      <c r="S135" s="73"/>
      <c r="T135" s="73"/>
      <c r="U135" s="73"/>
      <c r="V135" s="73"/>
      <c r="W135" s="73"/>
      <c r="X135" s="73"/>
      <c r="Y135" s="73"/>
      <c r="Z135" s="73"/>
      <c r="AA135" s="73"/>
    </row>
    <row r="136" spans="1:27" ht="12.75" customHeight="1">
      <c r="A136" s="70" t="str">
        <f>'6.Procurement Annex'!A39</f>
        <v>6.1.1.7.3</v>
      </c>
      <c r="B136" s="70" t="str">
        <f>'6.Procurement Annex'!B39</f>
        <v>B16.1.7/ A.9.1.2.2</v>
      </c>
      <c r="C136" s="70" t="str">
        <f>'6.Procurement Annex'!C39</f>
        <v>Models and Equipment for DAKSHATA training</v>
      </c>
      <c r="D136" s="70"/>
      <c r="E136" s="71">
        <f>'6.Procurement Annex'!F39</f>
        <v>0</v>
      </c>
      <c r="F136" s="71">
        <f>'6.Procurement Annex'!G39</f>
        <v>0</v>
      </c>
      <c r="G136" s="71">
        <f>'6.Procurement Annex'!H39</f>
        <v>0</v>
      </c>
      <c r="H136" s="71">
        <f>'6.Procurement Annex'!I39</f>
        <v>0</v>
      </c>
      <c r="I136" s="71">
        <f>'6.Procurement Annex'!J39</f>
        <v>0</v>
      </c>
      <c r="J136" s="71">
        <f>'6.Procurement Annex'!K39</f>
        <v>0</v>
      </c>
      <c r="K136" s="71">
        <f>'6.Procurement Annex'!L39</f>
        <v>0</v>
      </c>
      <c r="L136" s="71">
        <f>'6.Procurement Annex'!M39</f>
        <v>0</v>
      </c>
      <c r="M136" s="71">
        <f>'6.Procurement Annex'!N39</f>
        <v>0</v>
      </c>
      <c r="N136" s="71">
        <f>'6.Procurement Annex'!O39</f>
        <v>0</v>
      </c>
      <c r="O136" s="71">
        <f>'6.Procurement Annex'!P39</f>
        <v>0</v>
      </c>
      <c r="P136" s="71">
        <f>'6.Procurement Annex'!Q39</f>
        <v>0</v>
      </c>
      <c r="Q136" s="71">
        <f>'6.Procurement Annex'!R39</f>
        <v>0</v>
      </c>
      <c r="R136" s="73"/>
      <c r="S136" s="73"/>
      <c r="T136" s="73"/>
      <c r="U136" s="73"/>
      <c r="V136" s="73"/>
      <c r="W136" s="73"/>
      <c r="X136" s="73"/>
      <c r="Y136" s="73"/>
      <c r="Z136" s="73"/>
      <c r="AA136" s="73"/>
    </row>
    <row r="137" spans="1:27" ht="12.75" customHeight="1">
      <c r="A137" s="70" t="str">
        <f>'6.Procurement Annex'!A40</f>
        <v>6.1.1.7.4</v>
      </c>
      <c r="B137" s="70" t="str">
        <f>'6.Procurement Annex'!B40</f>
        <v>B16.1.7/ A.9.10.1</v>
      </c>
      <c r="C137" s="70" t="str">
        <f>'6.Procurement Annex'!C40</f>
        <v>Equipment for nursing schools/institutions</v>
      </c>
      <c r="D137" s="70"/>
      <c r="E137" s="71">
        <f>'6.Procurement Annex'!F40</f>
        <v>0</v>
      </c>
      <c r="F137" s="71">
        <f>'6.Procurement Annex'!G40</f>
        <v>0</v>
      </c>
      <c r="G137" s="71">
        <f>'6.Procurement Annex'!H40</f>
        <v>0</v>
      </c>
      <c r="H137" s="71">
        <f>'6.Procurement Annex'!I40</f>
        <v>0</v>
      </c>
      <c r="I137" s="71">
        <f>'6.Procurement Annex'!J40</f>
        <v>0</v>
      </c>
      <c r="J137" s="71">
        <f>'6.Procurement Annex'!K40</f>
        <v>0</v>
      </c>
      <c r="K137" s="71">
        <f>'6.Procurement Annex'!L40</f>
        <v>0</v>
      </c>
      <c r="L137" s="71">
        <f>'6.Procurement Annex'!M40</f>
        <v>0</v>
      </c>
      <c r="M137" s="71">
        <f>'6.Procurement Annex'!N40</f>
        <v>0</v>
      </c>
      <c r="N137" s="71">
        <f>'6.Procurement Annex'!O40</f>
        <v>0</v>
      </c>
      <c r="O137" s="71">
        <f>'6.Procurement Annex'!P40</f>
        <v>0</v>
      </c>
      <c r="P137" s="71">
        <f>'6.Procurement Annex'!Q40</f>
        <v>0</v>
      </c>
      <c r="Q137" s="71">
        <f>'6.Procurement Annex'!R40</f>
        <v>0</v>
      </c>
      <c r="R137" s="73"/>
      <c r="S137" s="73"/>
      <c r="T137" s="73"/>
      <c r="U137" s="73"/>
      <c r="V137" s="73"/>
      <c r="W137" s="73"/>
      <c r="X137" s="73"/>
      <c r="Y137" s="73"/>
      <c r="Z137" s="73"/>
      <c r="AA137" s="73"/>
    </row>
    <row r="138" spans="1:27" ht="12.75" customHeight="1">
      <c r="A138" s="70" t="str">
        <f>'6.Procurement Annex'!A41</f>
        <v>6.1.1.7.5</v>
      </c>
      <c r="B138" s="70">
        <f>'6.Procurement Annex'!B41</f>
        <v>0</v>
      </c>
      <c r="C138" s="70" t="str">
        <f>'6.Procurement Annex'!C41</f>
        <v>Any other equipment (please specify)</v>
      </c>
      <c r="D138" s="70"/>
      <c r="E138" s="71">
        <f>'6.Procurement Annex'!F41</f>
        <v>0</v>
      </c>
      <c r="F138" s="71">
        <f>'6.Procurement Annex'!G41</f>
        <v>0</v>
      </c>
      <c r="G138" s="71">
        <f>'6.Procurement Annex'!H41</f>
        <v>0</v>
      </c>
      <c r="H138" s="71">
        <f>'6.Procurement Annex'!I41</f>
        <v>0</v>
      </c>
      <c r="I138" s="71">
        <f>'6.Procurement Annex'!J41</f>
        <v>0</v>
      </c>
      <c r="J138" s="71">
        <f>'6.Procurement Annex'!K41</f>
        <v>0</v>
      </c>
      <c r="K138" s="71">
        <f>'6.Procurement Annex'!L41</f>
        <v>0</v>
      </c>
      <c r="L138" s="71">
        <f>'6.Procurement Annex'!M41</f>
        <v>0</v>
      </c>
      <c r="M138" s="71">
        <f>'6.Procurement Annex'!N41</f>
        <v>0</v>
      </c>
      <c r="N138" s="71">
        <f>'6.Procurement Annex'!O41</f>
        <v>0</v>
      </c>
      <c r="O138" s="71">
        <f>'6.Procurement Annex'!P41</f>
        <v>0</v>
      </c>
      <c r="P138" s="71">
        <f>'6.Procurement Annex'!Q41</f>
        <v>0</v>
      </c>
      <c r="Q138" s="71">
        <f>'6.Procurement Annex'!R41</f>
        <v>0</v>
      </c>
      <c r="R138" s="73"/>
      <c r="S138" s="73"/>
      <c r="T138" s="73"/>
      <c r="U138" s="73"/>
      <c r="V138" s="73"/>
      <c r="W138" s="73"/>
      <c r="X138" s="73"/>
      <c r="Y138" s="73"/>
      <c r="Z138" s="73"/>
      <c r="AA138" s="73"/>
    </row>
    <row r="139" spans="1:27" ht="12.75" customHeight="1">
      <c r="A139" s="70" t="str">
        <f>'6.Procurement Annex'!A42</f>
        <v>6.1.1.8</v>
      </c>
      <c r="B139" s="70" t="str">
        <f>'6.Procurement Annex'!B42</f>
        <v>B16.1.8</v>
      </c>
      <c r="C139" s="70" t="str">
        <f>'6.Procurement Annex'!C42</f>
        <v>Procurement of bio-medical equipment: AYUSH</v>
      </c>
      <c r="D139" s="70"/>
      <c r="E139" s="71"/>
      <c r="F139" s="71"/>
      <c r="G139" s="71">
        <f t="shared" ref="G139:I139" si="25">SUM(G140:G141)</f>
        <v>0</v>
      </c>
      <c r="H139" s="71">
        <f t="shared" si="25"/>
        <v>0</v>
      </c>
      <c r="I139" s="71">
        <f t="shared" si="25"/>
        <v>0</v>
      </c>
      <c r="J139" s="71"/>
      <c r="K139" s="71"/>
      <c r="L139" s="71"/>
      <c r="M139" s="71"/>
      <c r="N139" s="71">
        <f>SUM(N140:N141)</f>
        <v>0</v>
      </c>
      <c r="O139" s="71">
        <f>'6.Procurement Annex'!P42</f>
        <v>0</v>
      </c>
      <c r="P139" s="71">
        <f>'6.Procurement Annex'!Q42</f>
        <v>0</v>
      </c>
      <c r="Q139" s="71">
        <f>SUM(Q140:Q141)</f>
        <v>0</v>
      </c>
      <c r="R139" s="73"/>
      <c r="S139" s="73"/>
      <c r="T139" s="73"/>
      <c r="U139" s="73"/>
      <c r="V139" s="73"/>
      <c r="W139" s="73"/>
      <c r="X139" s="73"/>
      <c r="Y139" s="73"/>
      <c r="Z139" s="73"/>
      <c r="AA139" s="73"/>
    </row>
    <row r="140" spans="1:27" ht="12.75" customHeight="1">
      <c r="A140" s="70" t="str">
        <f>'6.Procurement Annex'!A43</f>
        <v>6.1.1.8.1</v>
      </c>
      <c r="B140" s="70">
        <f>'6.Procurement Annex'!B43</f>
        <v>0</v>
      </c>
      <c r="C140" s="70">
        <f>'6.Procurement Annex'!C43</f>
        <v>0</v>
      </c>
      <c r="D140" s="70"/>
      <c r="E140" s="71">
        <f>'6.Procurement Annex'!F43</f>
        <v>0</v>
      </c>
      <c r="F140" s="71">
        <f>'6.Procurement Annex'!G43</f>
        <v>0</v>
      </c>
      <c r="G140" s="71">
        <f>'6.Procurement Annex'!H43</f>
        <v>0</v>
      </c>
      <c r="H140" s="71">
        <f>'6.Procurement Annex'!I43</f>
        <v>0</v>
      </c>
      <c r="I140" s="71">
        <f>'6.Procurement Annex'!J43</f>
        <v>0</v>
      </c>
      <c r="J140" s="71">
        <f>'6.Procurement Annex'!K43</f>
        <v>0</v>
      </c>
      <c r="K140" s="71">
        <f>'6.Procurement Annex'!L43</f>
        <v>0</v>
      </c>
      <c r="L140" s="71">
        <f>'6.Procurement Annex'!M43</f>
        <v>0</v>
      </c>
      <c r="M140" s="71">
        <f>'6.Procurement Annex'!N43</f>
        <v>0</v>
      </c>
      <c r="N140" s="71">
        <f>'6.Procurement Annex'!O43</f>
        <v>0</v>
      </c>
      <c r="O140" s="71">
        <f>'6.Procurement Annex'!P43</f>
        <v>0</v>
      </c>
      <c r="P140" s="71">
        <f>'6.Procurement Annex'!Q43</f>
        <v>0</v>
      </c>
      <c r="Q140" s="71">
        <f>'6.Procurement Annex'!R43</f>
        <v>0</v>
      </c>
      <c r="R140" s="73"/>
      <c r="S140" s="73"/>
      <c r="T140" s="73"/>
      <c r="U140" s="73"/>
      <c r="V140" s="73"/>
      <c r="W140" s="73"/>
      <c r="X140" s="73"/>
      <c r="Y140" s="73"/>
      <c r="Z140" s="73"/>
      <c r="AA140" s="73"/>
    </row>
    <row r="141" spans="1:27" ht="12.75" customHeight="1">
      <c r="A141" s="70" t="str">
        <f>'6.Procurement Annex'!A44</f>
        <v>6.1.1.8.2</v>
      </c>
      <c r="B141" s="70">
        <f>'6.Procurement Annex'!B44</f>
        <v>0</v>
      </c>
      <c r="C141" s="70">
        <f>'6.Procurement Annex'!C44</f>
        <v>0</v>
      </c>
      <c r="D141" s="70"/>
      <c r="E141" s="71">
        <f>'6.Procurement Annex'!F44</f>
        <v>0</v>
      </c>
      <c r="F141" s="71">
        <f>'6.Procurement Annex'!G44</f>
        <v>0</v>
      </c>
      <c r="G141" s="71">
        <f>'6.Procurement Annex'!H44</f>
        <v>0</v>
      </c>
      <c r="H141" s="71">
        <f>'6.Procurement Annex'!I44</f>
        <v>0</v>
      </c>
      <c r="I141" s="71">
        <f>'6.Procurement Annex'!J44</f>
        <v>0</v>
      </c>
      <c r="J141" s="71">
        <f>'6.Procurement Annex'!K44</f>
        <v>0</v>
      </c>
      <c r="K141" s="71">
        <f>'6.Procurement Annex'!L44</f>
        <v>0</v>
      </c>
      <c r="L141" s="71">
        <f>'6.Procurement Annex'!M44</f>
        <v>0</v>
      </c>
      <c r="M141" s="71">
        <f>'6.Procurement Annex'!N44</f>
        <v>0</v>
      </c>
      <c r="N141" s="71">
        <f>'6.Procurement Annex'!O44</f>
        <v>0</v>
      </c>
      <c r="O141" s="71">
        <f>'6.Procurement Annex'!P44</f>
        <v>0</v>
      </c>
      <c r="P141" s="71">
        <f>'6.Procurement Annex'!Q44</f>
        <v>0</v>
      </c>
      <c r="Q141" s="71">
        <f>'6.Procurement Annex'!R44</f>
        <v>0</v>
      </c>
      <c r="R141" s="73"/>
      <c r="S141" s="73"/>
      <c r="T141" s="73"/>
      <c r="U141" s="73"/>
      <c r="V141" s="73"/>
      <c r="W141" s="73"/>
      <c r="X141" s="73"/>
      <c r="Y141" s="73"/>
      <c r="Z141" s="73"/>
      <c r="AA141" s="73"/>
    </row>
    <row r="142" spans="1:27" ht="12.75" customHeight="1">
      <c r="A142" s="70" t="str">
        <f>'6.Procurement Annex'!A45</f>
        <v>6.1.1.9</v>
      </c>
      <c r="B142" s="70" t="str">
        <f>'6.Procurement Annex'!B45</f>
        <v>B16.1.1.1</v>
      </c>
      <c r="C142" s="70" t="str">
        <f>'6.Procurement Annex'!C45</f>
        <v>Procurement of bio-medical equipment: Blood Banks/BSUs</v>
      </c>
      <c r="D142" s="70"/>
      <c r="E142" s="71"/>
      <c r="F142" s="71"/>
      <c r="G142" s="71">
        <f t="shared" ref="G142:I142" si="26">SUM(G143:G144)</f>
        <v>7880000</v>
      </c>
      <c r="H142" s="71">
        <f t="shared" si="26"/>
        <v>157732</v>
      </c>
      <c r="I142" s="71">
        <f t="shared" si="26"/>
        <v>0</v>
      </c>
      <c r="J142" s="71"/>
      <c r="K142" s="71"/>
      <c r="L142" s="71"/>
      <c r="M142" s="71"/>
      <c r="N142" s="71">
        <f>SUM(N143:N144)</f>
        <v>78</v>
      </c>
      <c r="O142" s="71">
        <f>'6.Procurement Annex'!P45</f>
        <v>0</v>
      </c>
      <c r="P142" s="71">
        <f>'6.Procurement Annex'!Q45</f>
        <v>0</v>
      </c>
      <c r="Q142" s="71">
        <f>SUM(Q143:Q144)</f>
        <v>0</v>
      </c>
      <c r="R142" s="73"/>
      <c r="S142" s="73"/>
      <c r="T142" s="73"/>
      <c r="U142" s="73"/>
      <c r="V142" s="73"/>
      <c r="W142" s="73"/>
      <c r="X142" s="73"/>
      <c r="Y142" s="73"/>
      <c r="Z142" s="73"/>
      <c r="AA142" s="73"/>
    </row>
    <row r="143" spans="1:27" ht="12.75" customHeight="1">
      <c r="A143" s="70" t="str">
        <f>'6.Procurement Annex'!A46</f>
        <v>6.1.1.9.1</v>
      </c>
      <c r="B143" s="70">
        <f>'6.Procurement Annex'!B46</f>
        <v>0</v>
      </c>
      <c r="C143" s="70" t="str">
        <f>'6.Procurement Annex'!C46</f>
        <v>Equipment for Blood Banks/BSU/BCSU</v>
      </c>
      <c r="D143" s="70"/>
      <c r="E143" s="71">
        <f>'6.Procurement Annex'!F46</f>
        <v>0</v>
      </c>
      <c r="F143" s="71">
        <f>'6.Procurement Annex'!G46</f>
        <v>0</v>
      </c>
      <c r="G143" s="71">
        <f>'6.Procurement Annex'!H46</f>
        <v>0</v>
      </c>
      <c r="H143" s="71">
        <f>'6.Procurement Annex'!I46</f>
        <v>0</v>
      </c>
      <c r="I143" s="71">
        <f>'6.Procurement Annex'!J46</f>
        <v>0</v>
      </c>
      <c r="J143" s="71">
        <f>'6.Procurement Annex'!K46</f>
        <v>0</v>
      </c>
      <c r="K143" s="71">
        <f>'6.Procurement Annex'!L46</f>
        <v>0</v>
      </c>
      <c r="L143" s="71">
        <f>'6.Procurement Annex'!M46</f>
        <v>0</v>
      </c>
      <c r="M143" s="71">
        <f>'6.Procurement Annex'!N46</f>
        <v>0</v>
      </c>
      <c r="N143" s="71">
        <f>'6.Procurement Annex'!O46</f>
        <v>0</v>
      </c>
      <c r="O143" s="71">
        <f>'6.Procurement Annex'!P46</f>
        <v>0</v>
      </c>
      <c r="P143" s="71">
        <f>'6.Procurement Annex'!Q46</f>
        <v>0</v>
      </c>
      <c r="Q143" s="71">
        <f>'6.Procurement Annex'!R46</f>
        <v>0</v>
      </c>
      <c r="R143" s="73"/>
      <c r="S143" s="73"/>
      <c r="T143" s="73"/>
      <c r="U143" s="73"/>
      <c r="V143" s="73"/>
      <c r="W143" s="73"/>
      <c r="X143" s="73"/>
      <c r="Y143" s="73"/>
      <c r="Z143" s="73"/>
      <c r="AA143" s="73"/>
    </row>
    <row r="144" spans="1:27" ht="12.75" customHeight="1">
      <c r="A144" s="70" t="str">
        <f>'6.Procurement Annex'!A47</f>
        <v>6.1.1.9.2</v>
      </c>
      <c r="B144" s="70">
        <f>'6.Procurement Annex'!B47</f>
        <v>0</v>
      </c>
      <c r="C144" s="70" t="str">
        <f>'6.Procurement Annex'!C47</f>
        <v>Equipment for Day Care Centre</v>
      </c>
      <c r="D144" s="70"/>
      <c r="E144" s="71">
        <f>'6.Procurement Annex'!F47</f>
        <v>0</v>
      </c>
      <c r="F144" s="71">
        <f>'6.Procurement Annex'!G47</f>
        <v>0</v>
      </c>
      <c r="G144" s="71">
        <f>'6.Procurement Annex'!H47</f>
        <v>7880000</v>
      </c>
      <c r="H144" s="71">
        <f>'6.Procurement Annex'!I47</f>
        <v>157732</v>
      </c>
      <c r="I144" s="71">
        <f>'6.Procurement Annex'!J47</f>
        <v>0</v>
      </c>
      <c r="J144" s="71" t="str">
        <f>'6.Procurement Annex'!K47</f>
        <v>Total cost</v>
      </c>
      <c r="K144" s="71">
        <f>'6.Procurement Annex'!L47</f>
        <v>7800000</v>
      </c>
      <c r="L144" s="71">
        <f>'6.Procurement Annex'!M47</f>
        <v>78</v>
      </c>
      <c r="M144" s="71">
        <f>'6.Procurement Annex'!N47</f>
        <v>1</v>
      </c>
      <c r="N144" s="71">
        <f>'6.Procurement Annex'!O47</f>
        <v>78</v>
      </c>
      <c r="O144" s="71" t="str">
        <f>'6.Procurement Annex'!P47</f>
        <v>It is proposed to set up Day Care Centre at SDH Ponda for early detection and idetification of carrier/diseases and to monitor the progress of diagnose patients during the management. Detailed annexure attached.</v>
      </c>
      <c r="P144" s="71">
        <f>'6.Procurement Annex'!Q47</f>
        <v>0</v>
      </c>
      <c r="Q144" s="71">
        <f>'6.Procurement Annex'!R47</f>
        <v>0</v>
      </c>
      <c r="R144" s="73"/>
      <c r="S144" s="73"/>
      <c r="T144" s="73"/>
      <c r="U144" s="73"/>
      <c r="V144" s="73"/>
      <c r="W144" s="73"/>
      <c r="X144" s="73"/>
      <c r="Y144" s="73"/>
      <c r="Z144" s="73"/>
      <c r="AA144" s="73"/>
    </row>
    <row r="145" spans="1:27" ht="12.75" customHeight="1">
      <c r="A145" s="70" t="str">
        <f>'6.Procurement Annex'!A48</f>
        <v>6.1.1.10</v>
      </c>
      <c r="B145" s="70" t="str">
        <f>'6.Procurement Annex'!B48</f>
        <v>B16.1.4</v>
      </c>
      <c r="C145" s="70" t="str">
        <f>'6.Procurement Annex'!C48</f>
        <v>Procurement of equipment: IMEP</v>
      </c>
      <c r="D145" s="70"/>
      <c r="E145" s="71"/>
      <c r="F145" s="71"/>
      <c r="G145" s="71">
        <f t="shared" ref="G145:I145" si="27">SUM(G146:G147)</f>
        <v>0</v>
      </c>
      <c r="H145" s="71">
        <f t="shared" si="27"/>
        <v>0</v>
      </c>
      <c r="I145" s="71">
        <f t="shared" si="27"/>
        <v>0</v>
      </c>
      <c r="J145" s="71"/>
      <c r="K145" s="71"/>
      <c r="L145" s="71"/>
      <c r="M145" s="71"/>
      <c r="N145" s="71">
        <f>SUM(N146:N147)</f>
        <v>3.4299999999999997</v>
      </c>
      <c r="O145" s="71">
        <f>'6.Procurement Annex'!P48</f>
        <v>0</v>
      </c>
      <c r="P145" s="71">
        <f>'6.Procurement Annex'!Q48</f>
        <v>0</v>
      </c>
      <c r="Q145" s="71">
        <f>SUM(Q146:Q147)</f>
        <v>0</v>
      </c>
      <c r="R145" s="73"/>
      <c r="S145" s="73"/>
      <c r="T145" s="73"/>
      <c r="U145" s="73"/>
      <c r="V145" s="73"/>
      <c r="W145" s="73"/>
      <c r="X145" s="73"/>
      <c r="Y145" s="73"/>
      <c r="Z145" s="73"/>
      <c r="AA145" s="73"/>
    </row>
    <row r="146" spans="1:27" ht="12.75" customHeight="1">
      <c r="A146" s="70" t="str">
        <f>'6.Procurement Annex'!A49</f>
        <v>6.1.1.10.1</v>
      </c>
      <c r="B146" s="70" t="str">
        <f>'6.Procurement Annex'!B49</f>
        <v>C.1.o</v>
      </c>
      <c r="C146" s="70" t="str">
        <f>'6.Procurement Annex'!C49</f>
        <v>Purchase of magnifying glasses  and Purchase of Hub cutters</v>
      </c>
      <c r="D146" s="70"/>
      <c r="E146" s="71">
        <f>'6.Procurement Annex'!F49</f>
        <v>0</v>
      </c>
      <c r="F146" s="71">
        <f>'6.Procurement Annex'!G49</f>
        <v>0</v>
      </c>
      <c r="G146" s="71">
        <f>'6.Procurement Annex'!H49</f>
        <v>0</v>
      </c>
      <c r="H146" s="71">
        <f>'6.Procurement Annex'!I49</f>
        <v>0</v>
      </c>
      <c r="I146" s="71">
        <f>'6.Procurement Annex'!J49</f>
        <v>0</v>
      </c>
      <c r="J146" s="71">
        <f>'6.Procurement Annex'!K49</f>
        <v>0</v>
      </c>
      <c r="K146" s="71">
        <f>'6.Procurement Annex'!L49</f>
        <v>686</v>
      </c>
      <c r="L146" s="71">
        <f>'6.Procurement Annex'!M49</f>
        <v>6.8599999999999998E-3</v>
      </c>
      <c r="M146" s="71">
        <f>'6.Procurement Annex'!N49</f>
        <v>500</v>
      </c>
      <c r="N146" s="71">
        <f>'6.Procurement Annex'!O49</f>
        <v>3.4299999999999997</v>
      </c>
      <c r="O146" s="71" t="str">
        <f>'6.Procurement Annex'!P49</f>
        <v>New activity: Proposed for purchase of 483  magnifying glasses to be used at 443 session sites and 40 cold chain points at the rate of Rs. 400 per magnifying glasses (400x 483= Rs. 193200) also proposed for 100 hub cutters at the rate of rs. 1500 per peice (1500 x 100=150,000)</v>
      </c>
      <c r="P146" s="71">
        <f>'6.Procurement Annex'!Q49</f>
        <v>0</v>
      </c>
      <c r="Q146" s="71">
        <f>'6.Procurement Annex'!R49</f>
        <v>0</v>
      </c>
      <c r="R146" s="73"/>
      <c r="S146" s="73"/>
      <c r="T146" s="73"/>
      <c r="U146" s="73"/>
      <c r="V146" s="73"/>
      <c r="W146" s="73"/>
      <c r="X146" s="73"/>
      <c r="Y146" s="73"/>
      <c r="Z146" s="73"/>
      <c r="AA146" s="73"/>
    </row>
    <row r="147" spans="1:27" ht="12.75" customHeight="1">
      <c r="A147" s="70" t="str">
        <f>'6.Procurement Annex'!A50</f>
        <v>6.1.1.10.2</v>
      </c>
      <c r="B147" s="70" t="str">
        <f>'6.Procurement Annex'!B50</f>
        <v>B16.1.6.2</v>
      </c>
      <c r="C147" s="70" t="str">
        <f>'6.Procurement Annex'!C50</f>
        <v>Any other equipment (please specify)</v>
      </c>
      <c r="D147" s="70"/>
      <c r="E147" s="71">
        <f>'6.Procurement Annex'!F50</f>
        <v>0</v>
      </c>
      <c r="F147" s="71">
        <f>'6.Procurement Annex'!G50</f>
        <v>0</v>
      </c>
      <c r="G147" s="71">
        <f>'6.Procurement Annex'!H50</f>
        <v>0</v>
      </c>
      <c r="H147" s="71">
        <f>'6.Procurement Annex'!I50</f>
        <v>0</v>
      </c>
      <c r="I147" s="71">
        <f>'6.Procurement Annex'!J50</f>
        <v>0</v>
      </c>
      <c r="J147" s="71">
        <f>'6.Procurement Annex'!K50</f>
        <v>0</v>
      </c>
      <c r="K147" s="71">
        <f>'6.Procurement Annex'!L50</f>
        <v>0</v>
      </c>
      <c r="L147" s="71">
        <f>'6.Procurement Annex'!M50</f>
        <v>0</v>
      </c>
      <c r="M147" s="71">
        <f>'6.Procurement Annex'!N50</f>
        <v>0</v>
      </c>
      <c r="N147" s="71">
        <f>'6.Procurement Annex'!O50</f>
        <v>0</v>
      </c>
      <c r="O147" s="71">
        <f>'6.Procurement Annex'!P50</f>
        <v>0</v>
      </c>
      <c r="P147" s="71" t="str">
        <f>'6.Procurement Annex'!Q50</f>
        <v>..</v>
      </c>
      <c r="Q147" s="71">
        <f>'6.Procurement Annex'!R50</f>
        <v>0</v>
      </c>
      <c r="R147" s="73"/>
      <c r="S147" s="73"/>
      <c r="T147" s="73"/>
      <c r="U147" s="73"/>
      <c r="V147" s="73"/>
      <c r="W147" s="73"/>
      <c r="X147" s="73"/>
      <c r="Y147" s="73"/>
      <c r="Z147" s="73"/>
      <c r="AA147" s="73"/>
    </row>
    <row r="148" spans="1:27" ht="12.75" customHeight="1">
      <c r="A148" s="70" t="str">
        <f>'6.Procurement Annex'!A51</f>
        <v>6.1.1.11</v>
      </c>
      <c r="B148" s="70" t="str">
        <f>'6.Procurement Annex'!B51</f>
        <v>B.25.2.1.a</v>
      </c>
      <c r="C148" s="70" t="str">
        <f>'6.Procurement Annex'!C51</f>
        <v>Procurement of bio-medical Equipment: NPPCD</v>
      </c>
      <c r="D148" s="70"/>
      <c r="E148" s="71"/>
      <c r="F148" s="71"/>
      <c r="G148" s="71">
        <f t="shared" ref="G148:I148" si="28">SUM(G149:G150)</f>
        <v>4439000</v>
      </c>
      <c r="H148" s="71">
        <f t="shared" si="28"/>
        <v>0</v>
      </c>
      <c r="I148" s="71">
        <f t="shared" si="28"/>
        <v>0</v>
      </c>
      <c r="J148" s="71"/>
      <c r="K148" s="71"/>
      <c r="L148" s="71"/>
      <c r="M148" s="71"/>
      <c r="N148" s="71">
        <f>SUM(N149:N150)</f>
        <v>19.75</v>
      </c>
      <c r="O148" s="71">
        <f>'6.Procurement Annex'!P51</f>
        <v>0</v>
      </c>
      <c r="P148" s="71">
        <f>'6.Procurement Annex'!Q51</f>
        <v>0</v>
      </c>
      <c r="Q148" s="71">
        <f>SUM(Q149:Q150)</f>
        <v>0</v>
      </c>
      <c r="R148" s="73"/>
      <c r="S148" s="73"/>
      <c r="T148" s="73"/>
      <c r="U148" s="73"/>
      <c r="V148" s="73"/>
      <c r="W148" s="73"/>
      <c r="X148" s="73"/>
      <c r="Y148" s="73"/>
      <c r="Z148" s="73"/>
      <c r="AA148" s="73"/>
    </row>
    <row r="149" spans="1:27" ht="12.75" customHeight="1">
      <c r="A149" s="70" t="str">
        <f>'6.Procurement Annex'!A52</f>
        <v>6.1.1.11.1</v>
      </c>
      <c r="B149" s="70">
        <f>'6.Procurement Annex'!B52</f>
        <v>0</v>
      </c>
      <c r="C149" s="70" t="str">
        <f>'6.Procurement Annex'!C52</f>
        <v>procurement of equipment for district hospital</v>
      </c>
      <c r="D149" s="70"/>
      <c r="E149" s="71">
        <f>'6.Procurement Annex'!F52</f>
        <v>0</v>
      </c>
      <c r="F149" s="71">
        <f>'6.Procurement Annex'!G52</f>
        <v>0</v>
      </c>
      <c r="G149" s="71">
        <f>'6.Procurement Annex'!H52</f>
        <v>4000000</v>
      </c>
      <c r="H149" s="71">
        <f>'6.Procurement Annex'!I52</f>
        <v>0</v>
      </c>
      <c r="I149" s="71">
        <f>'6.Procurement Annex'!J52</f>
        <v>0</v>
      </c>
      <c r="J149" s="71" t="str">
        <f>'6.Procurement Annex'!K52</f>
        <v>Per Annum</v>
      </c>
      <c r="K149" s="71">
        <f>'6.Procurement Annex'!L52</f>
        <v>900000</v>
      </c>
      <c r="L149" s="71">
        <f>'6.Procurement Annex'!M52</f>
        <v>9</v>
      </c>
      <c r="M149" s="71">
        <f>'6.Procurement Annex'!N52</f>
        <v>2</v>
      </c>
      <c r="N149" s="71">
        <f>'6.Procurement Annex'!O52</f>
        <v>18</v>
      </c>
      <c r="O149" s="71" t="str">
        <f>'6.Procurement Annex'!P52</f>
        <v>Purchase of Bera for both the district hospital Rs. 9,00,000/-each for 2 districts</v>
      </c>
      <c r="P149" s="71">
        <f>'6.Procurement Annex'!Q52</f>
        <v>0</v>
      </c>
      <c r="Q149" s="71">
        <f>'6.Procurement Annex'!R52</f>
        <v>0</v>
      </c>
      <c r="R149" s="73"/>
      <c r="S149" s="73"/>
      <c r="T149" s="73"/>
      <c r="U149" s="73"/>
      <c r="V149" s="73"/>
      <c r="W149" s="73"/>
      <c r="X149" s="73"/>
      <c r="Y149" s="73"/>
      <c r="Z149" s="73"/>
      <c r="AA149" s="73"/>
    </row>
    <row r="150" spans="1:27" ht="12.75" customHeight="1">
      <c r="A150" s="70" t="str">
        <f>'6.Procurement Annex'!A53</f>
        <v>6.1.1.11.2</v>
      </c>
      <c r="B150" s="70">
        <f>'6.Procurement Annex'!B53</f>
        <v>0</v>
      </c>
      <c r="C150" s="70" t="str">
        <f>'6.Procurement Annex'!C53</f>
        <v>Procurement of kits for CHC and PHC</v>
      </c>
      <c r="D150" s="70"/>
      <c r="E150" s="71">
        <f>'6.Procurement Annex'!F53</f>
        <v>0</v>
      </c>
      <c r="F150" s="71">
        <f>'6.Procurement Annex'!G53</f>
        <v>0</v>
      </c>
      <c r="G150" s="71">
        <f>'6.Procurement Annex'!H53</f>
        <v>439000</v>
      </c>
      <c r="H150" s="71">
        <f>'6.Procurement Annex'!I53</f>
        <v>0</v>
      </c>
      <c r="I150" s="71">
        <f>'6.Procurement Annex'!J53</f>
        <v>0</v>
      </c>
      <c r="J150" s="71" t="str">
        <f>'6.Procurement Annex'!K53</f>
        <v>Per CHC/PHC</v>
      </c>
      <c r="K150" s="71">
        <f>'6.Procurement Annex'!L53</f>
        <v>5000</v>
      </c>
      <c r="L150" s="71">
        <f>'6.Procurement Annex'!M53</f>
        <v>0.05</v>
      </c>
      <c r="M150" s="71">
        <f>'6.Procurement Annex'!N53</f>
        <v>35</v>
      </c>
      <c r="N150" s="71">
        <f>'6.Procurement Annex'!O53</f>
        <v>1.75</v>
      </c>
      <c r="O150" s="71" t="str">
        <f>'6.Procurement Annex'!P53</f>
        <v>Amount proposed for head lights for all PHC / CHC / UHC / SDH for @ Rs. 5,000/- per center</v>
      </c>
      <c r="P150" s="71">
        <f>'6.Procurement Annex'!Q53</f>
        <v>0</v>
      </c>
      <c r="Q150" s="71">
        <f>'6.Procurement Annex'!R53</f>
        <v>0</v>
      </c>
      <c r="R150" s="73"/>
      <c r="S150" s="73"/>
      <c r="T150" s="73"/>
      <c r="U150" s="73"/>
      <c r="V150" s="73"/>
      <c r="W150" s="73"/>
      <c r="X150" s="73"/>
      <c r="Y150" s="73"/>
      <c r="Z150" s="73"/>
      <c r="AA150" s="73"/>
    </row>
    <row r="151" spans="1:27" ht="12.75" customHeight="1">
      <c r="A151" s="70" t="str">
        <f>'6.Procurement Annex'!A54</f>
        <v>6.1.1.12</v>
      </c>
      <c r="B151" s="70">
        <f>'6.Procurement Annex'!B54</f>
        <v>0</v>
      </c>
      <c r="C151" s="70" t="str">
        <f>'6.Procurement Annex'!C54</f>
        <v>Procurement of bio-medical Equipment: NOHP</v>
      </c>
      <c r="D151" s="70"/>
      <c r="E151" s="71"/>
      <c r="F151" s="71"/>
      <c r="G151" s="71">
        <f t="shared" ref="G151:I151" si="29">SUM(G152:G153)</f>
        <v>0</v>
      </c>
      <c r="H151" s="71">
        <f t="shared" si="29"/>
        <v>415988</v>
      </c>
      <c r="I151" s="71">
        <f t="shared" si="29"/>
        <v>0</v>
      </c>
      <c r="J151" s="71"/>
      <c r="K151" s="71"/>
      <c r="L151" s="71"/>
      <c r="M151" s="71"/>
      <c r="N151" s="71">
        <f>SUM(N152:N153)</f>
        <v>37</v>
      </c>
      <c r="O151" s="71">
        <f>'6.Procurement Annex'!P54</f>
        <v>0</v>
      </c>
      <c r="P151" s="71">
        <f>'6.Procurement Annex'!Q54</f>
        <v>0</v>
      </c>
      <c r="Q151" s="71">
        <f>SUM(Q152:Q153)</f>
        <v>0</v>
      </c>
      <c r="R151" s="73"/>
      <c r="S151" s="73"/>
      <c r="T151" s="73"/>
      <c r="U151" s="73"/>
      <c r="V151" s="73"/>
      <c r="W151" s="73"/>
      <c r="X151" s="73"/>
      <c r="Y151" s="73"/>
      <c r="Z151" s="73"/>
      <c r="AA151" s="73"/>
    </row>
    <row r="152" spans="1:27" ht="12.75" customHeight="1">
      <c r="A152" s="70" t="str">
        <f>'6.Procurement Annex'!A55</f>
        <v>6.1.1.12.1</v>
      </c>
      <c r="B152" s="70" t="str">
        <f>'6.Procurement Annex'!B55</f>
        <v>B.26.1.1</v>
      </c>
      <c r="C152" s="70" t="str">
        <f>'6.Procurement Annex'!C55</f>
        <v>Dental Chair, Equipment</v>
      </c>
      <c r="D152" s="70"/>
      <c r="E152" s="71">
        <f>'6.Procurement Annex'!F55</f>
        <v>0</v>
      </c>
      <c r="F152" s="71">
        <f>'6.Procurement Annex'!G55</f>
        <v>0</v>
      </c>
      <c r="G152" s="71">
        <f>'6.Procurement Annex'!H55</f>
        <v>0</v>
      </c>
      <c r="H152" s="71">
        <f>'6.Procurement Annex'!I55</f>
        <v>415988</v>
      </c>
      <c r="I152" s="71">
        <f>'6.Procurement Annex'!J55</f>
        <v>0</v>
      </c>
      <c r="J152" s="71" t="str">
        <f>'6.Procurement Annex'!K55</f>
        <v>Total cost</v>
      </c>
      <c r="K152" s="71">
        <f>'6.Procurement Annex'!L55</f>
        <v>2700000</v>
      </c>
      <c r="L152" s="71">
        <f>'6.Procurement Annex'!M55</f>
        <v>27</v>
      </c>
      <c r="M152" s="71">
        <f>'6.Procurement Annex'!N55</f>
        <v>1</v>
      </c>
      <c r="N152" s="71">
        <f>'6.Procurement Annex'!O55</f>
        <v>27</v>
      </c>
      <c r="O152" s="71" t="str">
        <f>'6.Procurement Annex'!P55</f>
        <v xml:space="preserve">4  X-ray machines 1 for each CHC Curchorem, CHC Canacona &amp; CHC Valpoi and 1 SDH Chicalim @ 12 lakhs. 3 Dental chairs @ Rs 15 lakhs for NGDH-Mapusa, 2- SGDH-Margao .
</v>
      </c>
      <c r="P152" s="71">
        <f>'6.Procurement Annex'!Q55</f>
        <v>0</v>
      </c>
      <c r="Q152" s="71">
        <f>'6.Procurement Annex'!R55</f>
        <v>0</v>
      </c>
      <c r="R152" s="73"/>
      <c r="S152" s="73"/>
      <c r="T152" s="73"/>
      <c r="U152" s="73"/>
      <c r="V152" s="73"/>
      <c r="W152" s="73"/>
      <c r="X152" s="73"/>
      <c r="Y152" s="73"/>
      <c r="Z152" s="73"/>
      <c r="AA152" s="73"/>
    </row>
    <row r="153" spans="1:27" ht="12.75" customHeight="1">
      <c r="A153" s="70" t="str">
        <f>'6.Procurement Annex'!A56</f>
        <v>6.1.1.12.2</v>
      </c>
      <c r="B153" s="70">
        <f>'6.Procurement Annex'!B56</f>
        <v>0</v>
      </c>
      <c r="C153" s="70" t="str">
        <f>'6.Procurement Annex'!C56</f>
        <v>Any other equipment (please specify)</v>
      </c>
      <c r="D153" s="70"/>
      <c r="E153" s="71">
        <f>'6.Procurement Annex'!F56</f>
        <v>0</v>
      </c>
      <c r="F153" s="71">
        <f>'6.Procurement Annex'!G56</f>
        <v>0</v>
      </c>
      <c r="G153" s="71">
        <f>'6.Procurement Annex'!H56</f>
        <v>0</v>
      </c>
      <c r="H153" s="71">
        <f>'6.Procurement Annex'!I56</f>
        <v>0</v>
      </c>
      <c r="I153" s="71">
        <f>'6.Procurement Annex'!J56</f>
        <v>0</v>
      </c>
      <c r="J153" s="71" t="str">
        <f>'6.Procurement Annex'!K56</f>
        <v>Total cost</v>
      </c>
      <c r="K153" s="71">
        <f>'6.Procurement Annex'!L56</f>
        <v>1000000</v>
      </c>
      <c r="L153" s="71">
        <f>'6.Procurement Annex'!M56</f>
        <v>10</v>
      </c>
      <c r="M153" s="71">
        <f>'6.Procurement Annex'!N56</f>
        <v>1</v>
      </c>
      <c r="N153" s="71">
        <f>'6.Procurement Annex'!O56</f>
        <v>10</v>
      </c>
      <c r="O153" s="71" t="str">
        <f>'6.Procurement Annex'!P56</f>
        <v xml:space="preserve">Satellite Dental Clinics at both DHs wherein speciality services will be provided to the patients on par with GDC&amp;H. Detailed annexure attached
</v>
      </c>
      <c r="P153" s="71">
        <f>'6.Procurement Annex'!Q56</f>
        <v>0</v>
      </c>
      <c r="Q153" s="71">
        <f>'6.Procurement Annex'!R56</f>
        <v>0</v>
      </c>
      <c r="R153" s="73"/>
      <c r="S153" s="73"/>
      <c r="T153" s="73"/>
      <c r="U153" s="73"/>
      <c r="V153" s="73"/>
      <c r="W153" s="73"/>
      <c r="X153" s="73"/>
      <c r="Y153" s="73"/>
      <c r="Z153" s="73"/>
      <c r="AA153" s="73"/>
    </row>
    <row r="154" spans="1:27" ht="12.75" customHeight="1">
      <c r="A154" s="70" t="str">
        <f>'6.Procurement Annex'!A57</f>
        <v>6.1.1.13</v>
      </c>
      <c r="B154" s="70">
        <f>'6.Procurement Annex'!B57</f>
        <v>0</v>
      </c>
      <c r="C154" s="70" t="str">
        <f>'6.Procurement Annex'!C57</f>
        <v>Procurement of bio-medical Equipment: NPPC</v>
      </c>
      <c r="D154" s="70"/>
      <c r="E154" s="71"/>
      <c r="F154" s="71"/>
      <c r="G154" s="71">
        <f t="shared" ref="G154:I154" si="30">SUM(G155:G156)</f>
        <v>0</v>
      </c>
      <c r="H154" s="71">
        <f t="shared" si="30"/>
        <v>0</v>
      </c>
      <c r="I154" s="71">
        <f t="shared" si="30"/>
        <v>0</v>
      </c>
      <c r="J154" s="71"/>
      <c r="K154" s="71"/>
      <c r="L154" s="71"/>
      <c r="M154" s="71"/>
      <c r="N154" s="71">
        <f>SUM(N155:N156)</f>
        <v>0</v>
      </c>
      <c r="O154" s="71">
        <f>'6.Procurement Annex'!P57</f>
        <v>0</v>
      </c>
      <c r="P154" s="71">
        <f>'6.Procurement Annex'!Q57</f>
        <v>0</v>
      </c>
      <c r="Q154" s="71">
        <f>SUM(Q155:Q156)</f>
        <v>0</v>
      </c>
      <c r="R154" s="73"/>
      <c r="S154" s="73"/>
      <c r="T154" s="73"/>
      <c r="U154" s="73"/>
      <c r="V154" s="73"/>
      <c r="W154" s="73"/>
      <c r="X154" s="73"/>
      <c r="Y154" s="73"/>
      <c r="Z154" s="73"/>
      <c r="AA154" s="73"/>
    </row>
    <row r="155" spans="1:27" ht="12.75" customHeight="1">
      <c r="A155" s="70" t="str">
        <f>'6.Procurement Annex'!A58</f>
        <v>6.1.1.13.1</v>
      </c>
      <c r="B155" s="70" t="str">
        <f>'6.Procurement Annex'!B58</f>
        <v>B.27.1.4</v>
      </c>
      <c r="C155" s="70" t="str">
        <f>'6.Procurement Annex'!C58</f>
        <v>Equipment</v>
      </c>
      <c r="D155" s="70"/>
      <c r="E155" s="71">
        <f>'6.Procurement Annex'!F58</f>
        <v>0</v>
      </c>
      <c r="F155" s="71">
        <f>'6.Procurement Annex'!G58</f>
        <v>0</v>
      </c>
      <c r="G155" s="71">
        <f>'6.Procurement Annex'!H58</f>
        <v>0</v>
      </c>
      <c r="H155" s="71">
        <f>'6.Procurement Annex'!I58</f>
        <v>0</v>
      </c>
      <c r="I155" s="71">
        <f>'6.Procurement Annex'!J58</f>
        <v>0</v>
      </c>
      <c r="J155" s="71" t="str">
        <f>'6.Procurement Annex'!K58</f>
        <v xml:space="preserve"> </v>
      </c>
      <c r="K155" s="71">
        <f>'6.Procurement Annex'!L58</f>
        <v>0</v>
      </c>
      <c r="L155" s="71">
        <f>'6.Procurement Annex'!M58</f>
        <v>0</v>
      </c>
      <c r="M155" s="71">
        <f>'6.Procurement Annex'!N58</f>
        <v>0</v>
      </c>
      <c r="N155" s="71">
        <f>'6.Procurement Annex'!O58</f>
        <v>0</v>
      </c>
      <c r="O155" s="71">
        <f>'6.Procurement Annex'!P58</f>
        <v>0</v>
      </c>
      <c r="P155" s="71">
        <f>'6.Procurement Annex'!Q58</f>
        <v>0</v>
      </c>
      <c r="Q155" s="71">
        <f>'6.Procurement Annex'!R58</f>
        <v>0</v>
      </c>
      <c r="R155" s="73"/>
      <c r="S155" s="73"/>
      <c r="T155" s="73"/>
      <c r="U155" s="73"/>
      <c r="V155" s="73"/>
      <c r="W155" s="73"/>
      <c r="X155" s="73"/>
      <c r="Y155" s="73"/>
      <c r="Z155" s="73"/>
      <c r="AA155" s="73"/>
    </row>
    <row r="156" spans="1:27" ht="12.75" customHeight="1">
      <c r="A156" s="70" t="str">
        <f>'6.Procurement Annex'!A59</f>
        <v>6.1.1.13.2</v>
      </c>
      <c r="B156" s="70">
        <f>'6.Procurement Annex'!B59</f>
        <v>0</v>
      </c>
      <c r="C156" s="70" t="str">
        <f>'6.Procurement Annex'!C59</f>
        <v>Any other equipment (please specify)</v>
      </c>
      <c r="D156" s="70"/>
      <c r="E156" s="71">
        <f>'6.Procurement Annex'!F59</f>
        <v>0</v>
      </c>
      <c r="F156" s="71">
        <f>'6.Procurement Annex'!G59</f>
        <v>0</v>
      </c>
      <c r="G156" s="71">
        <f>'6.Procurement Annex'!H59</f>
        <v>0</v>
      </c>
      <c r="H156" s="71">
        <f>'6.Procurement Annex'!I59</f>
        <v>0</v>
      </c>
      <c r="I156" s="71">
        <f>'6.Procurement Annex'!J59</f>
        <v>0</v>
      </c>
      <c r="J156" s="71">
        <f>'6.Procurement Annex'!K59</f>
        <v>0</v>
      </c>
      <c r="K156" s="71">
        <f>'6.Procurement Annex'!L59</f>
        <v>0</v>
      </c>
      <c r="L156" s="71">
        <f>'6.Procurement Annex'!M59</f>
        <v>0</v>
      </c>
      <c r="M156" s="71">
        <f>'6.Procurement Annex'!N59</f>
        <v>0</v>
      </c>
      <c r="N156" s="71">
        <f>'6.Procurement Annex'!O59</f>
        <v>0</v>
      </c>
      <c r="O156" s="71">
        <f>'6.Procurement Annex'!P59</f>
        <v>0</v>
      </c>
      <c r="P156" s="71">
        <f>'6.Procurement Annex'!Q59</f>
        <v>0</v>
      </c>
      <c r="Q156" s="71">
        <f>'6.Procurement Annex'!R59</f>
        <v>0</v>
      </c>
      <c r="R156" s="73"/>
      <c r="S156" s="73"/>
      <c r="T156" s="73"/>
      <c r="U156" s="73"/>
      <c r="V156" s="73"/>
      <c r="W156" s="73"/>
      <c r="X156" s="73"/>
      <c r="Y156" s="73"/>
      <c r="Z156" s="73"/>
      <c r="AA156" s="73"/>
    </row>
    <row r="157" spans="1:27" ht="12.75" customHeight="1">
      <c r="A157" s="70" t="str">
        <f>'6.Procurement Annex'!A60</f>
        <v>6.1.1.14</v>
      </c>
      <c r="B157" s="70">
        <f>'6.Procurement Annex'!B60</f>
        <v>0</v>
      </c>
      <c r="C157" s="70" t="str">
        <f>'6.Procurement Annex'!C60</f>
        <v>Procurement of bio-medical Equipment: Burns &amp; Injury</v>
      </c>
      <c r="D157" s="70"/>
      <c r="E157" s="71"/>
      <c r="F157" s="71"/>
      <c r="G157" s="71">
        <f t="shared" ref="G157:I157" si="31">SUM(G158:G159)</f>
        <v>0</v>
      </c>
      <c r="H157" s="71">
        <f t="shared" si="31"/>
        <v>0</v>
      </c>
      <c r="I157" s="71">
        <f t="shared" si="31"/>
        <v>0</v>
      </c>
      <c r="J157" s="71"/>
      <c r="K157" s="71"/>
      <c r="L157" s="71"/>
      <c r="M157" s="71"/>
      <c r="N157" s="71">
        <f>SUM(N158:N159)</f>
        <v>0</v>
      </c>
      <c r="O157" s="71">
        <f>'6.Procurement Annex'!P60</f>
        <v>0</v>
      </c>
      <c r="P157" s="71">
        <f>'6.Procurement Annex'!Q60</f>
        <v>0</v>
      </c>
      <c r="Q157" s="71">
        <f>SUM(Q158:Q159)</f>
        <v>0</v>
      </c>
      <c r="R157" s="73"/>
      <c r="S157" s="73"/>
      <c r="T157" s="73"/>
      <c r="U157" s="73"/>
      <c r="V157" s="73"/>
      <c r="W157" s="73"/>
      <c r="X157" s="73"/>
      <c r="Y157" s="73"/>
      <c r="Z157" s="73"/>
      <c r="AA157" s="73"/>
    </row>
    <row r="158" spans="1:27" ht="12.75" customHeight="1">
      <c r="A158" s="70" t="str">
        <f>'6.Procurement Annex'!A61</f>
        <v>6.1.1.14.1</v>
      </c>
      <c r="B158" s="70" t="str">
        <f>'6.Procurement Annex'!B61</f>
        <v>B.28.2</v>
      </c>
      <c r="C158" s="70" t="str">
        <f>'6.Procurement Annex'!C61</f>
        <v>Procurement of Equipment</v>
      </c>
      <c r="D158" s="70"/>
      <c r="E158" s="71">
        <f>'6.Procurement Annex'!F61</f>
        <v>0</v>
      </c>
      <c r="F158" s="71">
        <f>'6.Procurement Annex'!G61</f>
        <v>0</v>
      </c>
      <c r="G158" s="71">
        <f>'6.Procurement Annex'!H61</f>
        <v>0</v>
      </c>
      <c r="H158" s="71">
        <f>'6.Procurement Annex'!I61</f>
        <v>0</v>
      </c>
      <c r="I158" s="71">
        <f>'6.Procurement Annex'!J61</f>
        <v>0</v>
      </c>
      <c r="J158" s="71">
        <f>'6.Procurement Annex'!K61</f>
        <v>0</v>
      </c>
      <c r="K158" s="71">
        <f>'6.Procurement Annex'!L61</f>
        <v>0</v>
      </c>
      <c r="L158" s="71">
        <f>'6.Procurement Annex'!M61</f>
        <v>0</v>
      </c>
      <c r="M158" s="71">
        <f>'6.Procurement Annex'!N61</f>
        <v>0</v>
      </c>
      <c r="N158" s="71">
        <f>'6.Procurement Annex'!O61</f>
        <v>0</v>
      </c>
      <c r="O158" s="71">
        <f>'6.Procurement Annex'!P61</f>
        <v>0</v>
      </c>
      <c r="P158" s="71">
        <f>'6.Procurement Annex'!Q61</f>
        <v>0</v>
      </c>
      <c r="Q158" s="71">
        <f>'6.Procurement Annex'!R61</f>
        <v>0</v>
      </c>
      <c r="R158" s="73"/>
      <c r="S158" s="73"/>
      <c r="T158" s="73"/>
      <c r="U158" s="73"/>
      <c r="V158" s="73"/>
      <c r="W158" s="73"/>
      <c r="X158" s="73"/>
      <c r="Y158" s="73"/>
      <c r="Z158" s="73"/>
      <c r="AA158" s="73"/>
    </row>
    <row r="159" spans="1:27" ht="12.75" customHeight="1">
      <c r="A159" s="70" t="str">
        <f>'6.Procurement Annex'!A62</f>
        <v>6.1.1.14.2</v>
      </c>
      <c r="B159" s="70">
        <f>'6.Procurement Annex'!B62</f>
        <v>0</v>
      </c>
      <c r="C159" s="70" t="str">
        <f>'6.Procurement Annex'!C62</f>
        <v>Any other equipment (please specify)</v>
      </c>
      <c r="D159" s="70"/>
      <c r="E159" s="71">
        <f>'6.Procurement Annex'!F62</f>
        <v>0</v>
      </c>
      <c r="F159" s="71">
        <f>'6.Procurement Annex'!G62</f>
        <v>0</v>
      </c>
      <c r="G159" s="71">
        <f>'6.Procurement Annex'!H62</f>
        <v>0</v>
      </c>
      <c r="H159" s="71">
        <f>'6.Procurement Annex'!I62</f>
        <v>0</v>
      </c>
      <c r="I159" s="71">
        <f>'6.Procurement Annex'!J62</f>
        <v>0</v>
      </c>
      <c r="J159" s="71">
        <f>'6.Procurement Annex'!K62</f>
        <v>0</v>
      </c>
      <c r="K159" s="71">
        <f>'6.Procurement Annex'!L62</f>
        <v>0</v>
      </c>
      <c r="L159" s="71">
        <f>'6.Procurement Annex'!M62</f>
        <v>0</v>
      </c>
      <c r="M159" s="71">
        <f>'6.Procurement Annex'!N62</f>
        <v>0</v>
      </c>
      <c r="N159" s="71">
        <f>'6.Procurement Annex'!O62</f>
        <v>0</v>
      </c>
      <c r="O159" s="71">
        <f>'6.Procurement Annex'!P62</f>
        <v>0</v>
      </c>
      <c r="P159" s="71">
        <f>'6.Procurement Annex'!Q62</f>
        <v>0</v>
      </c>
      <c r="Q159" s="71">
        <f>'6.Procurement Annex'!R62</f>
        <v>0</v>
      </c>
      <c r="R159" s="73"/>
      <c r="S159" s="73"/>
      <c r="T159" s="73"/>
      <c r="U159" s="73"/>
      <c r="V159" s="73"/>
      <c r="W159" s="73"/>
      <c r="X159" s="73"/>
      <c r="Y159" s="73"/>
      <c r="Z159" s="73"/>
      <c r="AA159" s="73"/>
    </row>
    <row r="160" spans="1:27" ht="12.75" customHeight="1">
      <c r="A160" s="70" t="str">
        <f>'6.Procurement Annex'!A63</f>
        <v>6.1.1.15</v>
      </c>
      <c r="B160" s="70">
        <f>'6.Procurement Annex'!B63</f>
        <v>0</v>
      </c>
      <c r="C160" s="70" t="str">
        <f>'6.Procurement Annex'!C63</f>
        <v>Procurement of bio-medical Equipment: IDSP</v>
      </c>
      <c r="D160" s="70"/>
      <c r="E160" s="71"/>
      <c r="F160" s="71"/>
      <c r="G160" s="71">
        <f t="shared" ref="G160:I160" si="32">SUM(G161:G162)</f>
        <v>305000</v>
      </c>
      <c r="H160" s="71">
        <f t="shared" si="32"/>
        <v>0</v>
      </c>
      <c r="I160" s="71">
        <f t="shared" si="32"/>
        <v>0</v>
      </c>
      <c r="J160" s="71"/>
      <c r="K160" s="71"/>
      <c r="L160" s="71"/>
      <c r="M160" s="71"/>
      <c r="N160" s="71">
        <f>SUM(N161:N162)</f>
        <v>10.54</v>
      </c>
      <c r="O160" s="71">
        <f>'6.Procurement Annex'!P63</f>
        <v>0</v>
      </c>
      <c r="P160" s="71">
        <f>'6.Procurement Annex'!Q63</f>
        <v>0</v>
      </c>
      <c r="Q160" s="71">
        <f>SUM(Q161:Q162)</f>
        <v>0</v>
      </c>
      <c r="R160" s="73"/>
      <c r="S160" s="73"/>
      <c r="T160" s="73"/>
      <c r="U160" s="73"/>
      <c r="V160" s="73"/>
      <c r="W160" s="73"/>
      <c r="X160" s="73"/>
      <c r="Y160" s="73"/>
      <c r="Z160" s="73"/>
      <c r="AA160" s="73"/>
    </row>
    <row r="161" spans="1:27" ht="12.75" customHeight="1">
      <c r="A161" s="70" t="str">
        <f>'6.Procurement Annex'!A64</f>
        <v>6.1.1.15.1</v>
      </c>
      <c r="B161" s="70" t="str">
        <f>'6.Procurement Annex'!B64</f>
        <v>E.3.1</v>
      </c>
      <c r="C161" s="70" t="str">
        <f>'6.Procurement Annex'!C64</f>
        <v xml:space="preserve">Non-recurring costs on account of equipment for District Public Health Labs requiring strengthening. </v>
      </c>
      <c r="D161" s="70"/>
      <c r="E161" s="71">
        <f>'6.Procurement Annex'!F64</f>
        <v>0</v>
      </c>
      <c r="F161" s="71">
        <f>'6.Procurement Annex'!G64</f>
        <v>0</v>
      </c>
      <c r="G161" s="71">
        <f>'6.Procurement Annex'!H64</f>
        <v>305000</v>
      </c>
      <c r="H161" s="71">
        <f>'6.Procurement Annex'!I64</f>
        <v>0</v>
      </c>
      <c r="I161" s="71">
        <f>'6.Procurement Annex'!J64</f>
        <v>0</v>
      </c>
      <c r="J161" s="71" t="str">
        <f>'6.Procurement Annex'!K64</f>
        <v>Total cost</v>
      </c>
      <c r="K161" s="71">
        <f>'6.Procurement Annex'!L64</f>
        <v>1054000</v>
      </c>
      <c r="L161" s="71">
        <f>'6.Procurement Annex'!M64</f>
        <v>10.54</v>
      </c>
      <c r="M161" s="71">
        <f>'6.Procurement Annex'!N64</f>
        <v>1</v>
      </c>
      <c r="N161" s="71">
        <f>'6.Procurement Annex'!O64</f>
        <v>10.54</v>
      </c>
      <c r="O161" s="71" t="str">
        <f>'6.Procurement Annex'!P64</f>
        <v>One time grant for Stregthtning Microbioligical unit at District Priority Laboratory, Hospicio hospital, south Goa for Culture facilities as per gap analysis includes 1 Autoclave, 1 Eliza reader and Integrated Washer , 1 Binocular Microscope and 1 computer with UPS &amp; Printer. Total amount proposed is Rs. 10.54 Lakh.</v>
      </c>
      <c r="P161" s="71">
        <f>'6.Procurement Annex'!Q64</f>
        <v>0</v>
      </c>
      <c r="Q161" s="71">
        <f>'6.Procurement Annex'!R64</f>
        <v>0</v>
      </c>
      <c r="R161" s="73"/>
      <c r="S161" s="73"/>
      <c r="T161" s="73"/>
      <c r="U161" s="73"/>
      <c r="V161" s="73"/>
      <c r="W161" s="73"/>
      <c r="X161" s="73"/>
      <c r="Y161" s="73"/>
      <c r="Z161" s="73"/>
      <c r="AA161" s="73"/>
    </row>
    <row r="162" spans="1:27" ht="12.75" customHeight="1">
      <c r="A162" s="70" t="str">
        <f>'6.Procurement Annex'!A65</f>
        <v>6.1.1.15.2</v>
      </c>
      <c r="B162" s="70">
        <f>'6.Procurement Annex'!B65</f>
        <v>0</v>
      </c>
      <c r="C162" s="70" t="str">
        <f>'6.Procurement Annex'!C65</f>
        <v>Any other equipment (please specify)</v>
      </c>
      <c r="D162" s="70"/>
      <c r="E162" s="71">
        <f>'6.Procurement Annex'!F65</f>
        <v>0</v>
      </c>
      <c r="F162" s="71">
        <f>'6.Procurement Annex'!G65</f>
        <v>0</v>
      </c>
      <c r="G162" s="71">
        <f>'6.Procurement Annex'!H65</f>
        <v>0</v>
      </c>
      <c r="H162" s="71">
        <f>'6.Procurement Annex'!I65</f>
        <v>0</v>
      </c>
      <c r="I162" s="71">
        <f>'6.Procurement Annex'!J65</f>
        <v>0</v>
      </c>
      <c r="J162" s="71">
        <f>'6.Procurement Annex'!K65</f>
        <v>0</v>
      </c>
      <c r="K162" s="71">
        <f>'6.Procurement Annex'!L65</f>
        <v>0</v>
      </c>
      <c r="L162" s="71">
        <f>'6.Procurement Annex'!M65</f>
        <v>0</v>
      </c>
      <c r="M162" s="71">
        <f>'6.Procurement Annex'!N65</f>
        <v>0</v>
      </c>
      <c r="N162" s="71">
        <f>'6.Procurement Annex'!O65</f>
        <v>0</v>
      </c>
      <c r="O162" s="71">
        <f>'6.Procurement Annex'!P65</f>
        <v>0</v>
      </c>
      <c r="P162" s="71">
        <f>'6.Procurement Annex'!Q65</f>
        <v>0</v>
      </c>
      <c r="Q162" s="71">
        <f>'6.Procurement Annex'!R65</f>
        <v>0</v>
      </c>
      <c r="R162" s="73"/>
      <c r="S162" s="73"/>
      <c r="T162" s="73"/>
      <c r="U162" s="73"/>
      <c r="V162" s="73"/>
      <c r="W162" s="73"/>
      <c r="X162" s="73"/>
      <c r="Y162" s="73"/>
      <c r="Z162" s="73"/>
      <c r="AA162" s="73"/>
    </row>
    <row r="163" spans="1:27" ht="12.75" customHeight="1">
      <c r="A163" s="70" t="str">
        <f>'6.Procurement Annex'!A66</f>
        <v>6.1.1.16</v>
      </c>
      <c r="B163" s="70">
        <f>'6.Procurement Annex'!B66</f>
        <v>0</v>
      </c>
      <c r="C163" s="70" t="str">
        <f>'6.Procurement Annex'!C66</f>
        <v>Procurement of bio-medical Equipment: NVBDCP</v>
      </c>
      <c r="D163" s="70"/>
      <c r="E163" s="71"/>
      <c r="F163" s="71"/>
      <c r="G163" s="71">
        <f t="shared" ref="G163:I163" si="33">SUM(G164:G165)</f>
        <v>0</v>
      </c>
      <c r="H163" s="71">
        <f t="shared" si="33"/>
        <v>0</v>
      </c>
      <c r="I163" s="71">
        <f t="shared" si="33"/>
        <v>0</v>
      </c>
      <c r="J163" s="71"/>
      <c r="K163" s="71"/>
      <c r="L163" s="71"/>
      <c r="M163" s="71"/>
      <c r="N163" s="71">
        <f>SUM(N164:N165)</f>
        <v>8</v>
      </c>
      <c r="O163" s="71">
        <f>'6.Procurement Annex'!P66</f>
        <v>0</v>
      </c>
      <c r="P163" s="71">
        <f>'6.Procurement Annex'!Q66</f>
        <v>0</v>
      </c>
      <c r="Q163" s="71">
        <f>SUM(Q164:Q165)</f>
        <v>0</v>
      </c>
      <c r="R163" s="73"/>
      <c r="S163" s="73"/>
      <c r="T163" s="73"/>
      <c r="U163" s="73"/>
      <c r="V163" s="73"/>
      <c r="W163" s="73"/>
      <c r="X163" s="73"/>
      <c r="Y163" s="73"/>
      <c r="Z163" s="73"/>
      <c r="AA163" s="73"/>
    </row>
    <row r="164" spans="1:27" ht="12.75" customHeight="1">
      <c r="A164" s="70" t="str">
        <f>'6.Procurement Annex'!A67</f>
        <v>6.1.1.16.1</v>
      </c>
      <c r="B164" s="70" t="str">
        <f>'6.Procurement Annex'!B67</f>
        <v>F.2.1.c</v>
      </c>
      <c r="C164" s="70" t="str">
        <f>'6.Procurement Annex'!C67</f>
        <v>Health Products- Equipment (HPE) - GFATM</v>
      </c>
      <c r="D164" s="70"/>
      <c r="E164" s="71">
        <f>'6.Procurement Annex'!F67</f>
        <v>0</v>
      </c>
      <c r="F164" s="71">
        <f>'6.Procurement Annex'!G67</f>
        <v>0</v>
      </c>
      <c r="G164" s="71">
        <f>'6.Procurement Annex'!H67</f>
        <v>0</v>
      </c>
      <c r="H164" s="71">
        <f>'6.Procurement Annex'!I67</f>
        <v>0</v>
      </c>
      <c r="I164" s="71">
        <f>'6.Procurement Annex'!J67</f>
        <v>0</v>
      </c>
      <c r="J164" s="71">
        <f>'6.Procurement Annex'!K67</f>
        <v>0</v>
      </c>
      <c r="K164" s="71">
        <f>'6.Procurement Annex'!L67</f>
        <v>0</v>
      </c>
      <c r="L164" s="71">
        <f>'6.Procurement Annex'!M67</f>
        <v>0</v>
      </c>
      <c r="M164" s="71">
        <f>'6.Procurement Annex'!N67</f>
        <v>0</v>
      </c>
      <c r="N164" s="71">
        <f>'6.Procurement Annex'!O67</f>
        <v>0</v>
      </c>
      <c r="O164" s="71">
        <f>'6.Procurement Annex'!P67</f>
        <v>0</v>
      </c>
      <c r="P164" s="71">
        <f>'6.Procurement Annex'!Q67</f>
        <v>0</v>
      </c>
      <c r="Q164" s="71">
        <f>'6.Procurement Annex'!R67</f>
        <v>0</v>
      </c>
      <c r="R164" s="73"/>
      <c r="S164" s="73"/>
      <c r="T164" s="73"/>
      <c r="U164" s="73"/>
      <c r="V164" s="73"/>
      <c r="W164" s="73"/>
      <c r="X164" s="73"/>
      <c r="Y164" s="73"/>
      <c r="Z164" s="73"/>
      <c r="AA164" s="73"/>
    </row>
    <row r="165" spans="1:27" ht="12.75" customHeight="1">
      <c r="A165" s="70" t="str">
        <f>'6.Procurement Annex'!A68</f>
        <v>6.1.1.16.2</v>
      </c>
      <c r="B165" s="70">
        <f>'6.Procurement Annex'!B68</f>
        <v>0</v>
      </c>
      <c r="C165" s="70" t="str">
        <f>'6.Procurement Annex'!C68</f>
        <v>Any other equipment (please specify)</v>
      </c>
      <c r="D165" s="70"/>
      <c r="E165" s="71">
        <f>'6.Procurement Annex'!F68</f>
        <v>0</v>
      </c>
      <c r="F165" s="71">
        <f>'6.Procurement Annex'!G68</f>
        <v>0</v>
      </c>
      <c r="G165" s="71">
        <f>'6.Procurement Annex'!H68</f>
        <v>0</v>
      </c>
      <c r="H165" s="71">
        <f>'6.Procurement Annex'!I68</f>
        <v>0</v>
      </c>
      <c r="I165" s="71">
        <f>'6.Procurement Annex'!J68</f>
        <v>0</v>
      </c>
      <c r="J165" s="71" t="str">
        <f>'6.Procurement Annex'!K68</f>
        <v>Per Unit</v>
      </c>
      <c r="K165" s="71">
        <f>'6.Procurement Annex'!L68</f>
        <v>800000</v>
      </c>
      <c r="L165" s="71">
        <f>'6.Procurement Annex'!M68</f>
        <v>8</v>
      </c>
      <c r="M165" s="71">
        <f>'6.Procurement Annex'!N68</f>
        <v>1</v>
      </c>
      <c r="N165" s="71">
        <f>'6.Procurement Annex'!O68</f>
        <v>8</v>
      </c>
      <c r="O165" s="71" t="str">
        <f>'6.Procurement Annex'!P68</f>
        <v>MAC-ELISA reader for Sub-district hospital, Chicalim @ 8.00 Lakhs (SDH, Chicalim has been approved by NVBDCP-GOI as the fourth Sentinel Site Hospital for Dengue and Chikungunya)</v>
      </c>
      <c r="P165" s="71">
        <f>'6.Procurement Annex'!Q68</f>
        <v>0</v>
      </c>
      <c r="Q165" s="71">
        <f>'6.Procurement Annex'!R68</f>
        <v>0</v>
      </c>
      <c r="R165" s="73"/>
      <c r="S165" s="73"/>
      <c r="T165" s="73"/>
      <c r="U165" s="73"/>
      <c r="V165" s="73"/>
      <c r="W165" s="73"/>
      <c r="X165" s="73"/>
      <c r="Y165" s="73"/>
      <c r="Z165" s="73"/>
      <c r="AA165" s="73"/>
    </row>
    <row r="166" spans="1:27" ht="12.75" customHeight="1">
      <c r="A166" s="70" t="str">
        <f>'6.Procurement Annex'!A69</f>
        <v>6.1.1.17</v>
      </c>
      <c r="B166" s="70">
        <f>'6.Procurement Annex'!B69</f>
        <v>0</v>
      </c>
      <c r="C166" s="70" t="str">
        <f>'6.Procurement Annex'!C69</f>
        <v>Procurement of bio-medical Equipment: NLEP</v>
      </c>
      <c r="D166" s="70"/>
      <c r="E166" s="71"/>
      <c r="F166" s="71"/>
      <c r="G166" s="71">
        <f t="shared" ref="G166:I166" si="34">G167</f>
        <v>0</v>
      </c>
      <c r="H166" s="71">
        <f t="shared" si="34"/>
        <v>0</v>
      </c>
      <c r="I166" s="71">
        <f t="shared" si="34"/>
        <v>0</v>
      </c>
      <c r="J166" s="71"/>
      <c r="K166" s="71"/>
      <c r="L166" s="71"/>
      <c r="M166" s="71"/>
      <c r="N166" s="71">
        <f>N167</f>
        <v>0</v>
      </c>
      <c r="O166" s="71">
        <f>'6.Procurement Annex'!P69</f>
        <v>0</v>
      </c>
      <c r="P166" s="71">
        <f>'6.Procurement Annex'!Q69</f>
        <v>0</v>
      </c>
      <c r="Q166" s="71">
        <f>Q167</f>
        <v>0</v>
      </c>
      <c r="R166" s="73"/>
      <c r="S166" s="73"/>
      <c r="T166" s="73"/>
      <c r="U166" s="73"/>
      <c r="V166" s="73"/>
      <c r="W166" s="73"/>
      <c r="X166" s="73"/>
      <c r="Y166" s="73"/>
      <c r="Z166" s="73"/>
      <c r="AA166" s="73"/>
    </row>
    <row r="167" spans="1:27" ht="12.75" customHeight="1">
      <c r="A167" s="70" t="str">
        <f>'6.Procurement Annex'!A70</f>
        <v>6.1.1.17.1</v>
      </c>
      <c r="B167" s="70" t="str">
        <f>'6.Procurement Annex'!B70</f>
        <v>G.1.4</v>
      </c>
      <c r="C167" s="70" t="str">
        <f>'6.Procurement Annex'!C70</f>
        <v>Equipment</v>
      </c>
      <c r="D167" s="70"/>
      <c r="E167" s="71">
        <f>'6.Procurement Annex'!F70</f>
        <v>0</v>
      </c>
      <c r="F167" s="71">
        <f>'6.Procurement Annex'!G70</f>
        <v>0</v>
      </c>
      <c r="G167" s="71">
        <f>'6.Procurement Annex'!H70</f>
        <v>0</v>
      </c>
      <c r="H167" s="71">
        <f>'6.Procurement Annex'!I70</f>
        <v>0</v>
      </c>
      <c r="I167" s="71">
        <f>'6.Procurement Annex'!J70</f>
        <v>0</v>
      </c>
      <c r="J167" s="71">
        <f>'6.Procurement Annex'!K70</f>
        <v>0</v>
      </c>
      <c r="K167" s="71">
        <f>'6.Procurement Annex'!L70</f>
        <v>0</v>
      </c>
      <c r="L167" s="71">
        <f>'6.Procurement Annex'!M70</f>
        <v>0</v>
      </c>
      <c r="M167" s="71">
        <f>'6.Procurement Annex'!N70</f>
        <v>0</v>
      </c>
      <c r="N167" s="71">
        <f>'6.Procurement Annex'!O70</f>
        <v>0</v>
      </c>
      <c r="O167" s="71">
        <f>'6.Procurement Annex'!P70</f>
        <v>0</v>
      </c>
      <c r="P167" s="71">
        <f>'6.Procurement Annex'!Q70</f>
        <v>0</v>
      </c>
      <c r="Q167" s="71">
        <f>'6.Procurement Annex'!R70</f>
        <v>0</v>
      </c>
      <c r="R167" s="73"/>
      <c r="S167" s="73"/>
      <c r="T167" s="73"/>
      <c r="U167" s="73"/>
      <c r="V167" s="73"/>
      <c r="W167" s="73"/>
      <c r="X167" s="73"/>
      <c r="Y167" s="73"/>
      <c r="Z167" s="73"/>
      <c r="AA167" s="73"/>
    </row>
    <row r="168" spans="1:27" ht="12.75" customHeight="1">
      <c r="A168" s="70" t="str">
        <f>'6.Procurement Annex'!A71</f>
        <v>6.1.1.18</v>
      </c>
      <c r="B168" s="70">
        <f>'6.Procurement Annex'!B71</f>
        <v>0</v>
      </c>
      <c r="C168" s="70" t="str">
        <f>'6.Procurement Annex'!C71</f>
        <v>Procurement of bio-medical Equipment: RNTCP</v>
      </c>
      <c r="D168" s="70"/>
      <c r="E168" s="71"/>
      <c r="F168" s="71"/>
      <c r="G168" s="71">
        <f t="shared" ref="G168:I168" si="35">G169</f>
        <v>0</v>
      </c>
      <c r="H168" s="71">
        <f t="shared" si="35"/>
        <v>146899</v>
      </c>
      <c r="I168" s="71">
        <f t="shared" si="35"/>
        <v>0</v>
      </c>
      <c r="J168" s="71"/>
      <c r="K168" s="71"/>
      <c r="L168" s="71"/>
      <c r="M168" s="71"/>
      <c r="N168" s="71">
        <f>N169</f>
        <v>11.100000000000001</v>
      </c>
      <c r="O168" s="71">
        <f>'6.Procurement Annex'!P71</f>
        <v>0</v>
      </c>
      <c r="P168" s="71">
        <f>'6.Procurement Annex'!Q71</f>
        <v>0</v>
      </c>
      <c r="Q168" s="71">
        <f>Q169</f>
        <v>0</v>
      </c>
      <c r="R168" s="73"/>
      <c r="S168" s="73"/>
      <c r="T168" s="73"/>
      <c r="U168" s="73"/>
      <c r="V168" s="73"/>
      <c r="W168" s="73"/>
      <c r="X168" s="73"/>
      <c r="Y168" s="73"/>
      <c r="Z168" s="73"/>
      <c r="AA168" s="73"/>
    </row>
    <row r="169" spans="1:27" ht="12.75" customHeight="1">
      <c r="A169" s="70" t="str">
        <f>'6.Procurement Annex'!A72</f>
        <v>6.1.1.18.1</v>
      </c>
      <c r="B169" s="70" t="str">
        <f>'6.Procurement Annex'!B72</f>
        <v>H.17</v>
      </c>
      <c r="C169" s="70" t="str">
        <f>'6.Procurement Annex'!C72</f>
        <v>Procurement of Equipment</v>
      </c>
      <c r="D169" s="70"/>
      <c r="E169" s="71">
        <f>'6.Procurement Annex'!F72</f>
        <v>0</v>
      </c>
      <c r="F169" s="71">
        <f>'6.Procurement Annex'!G72</f>
        <v>0</v>
      </c>
      <c r="G169" s="71">
        <f>'6.Procurement Annex'!H72</f>
        <v>0</v>
      </c>
      <c r="H169" s="71">
        <f>'6.Procurement Annex'!I72</f>
        <v>146899</v>
      </c>
      <c r="I169" s="71">
        <f>'6.Procurement Annex'!J72</f>
        <v>0</v>
      </c>
      <c r="J169" s="71" t="str">
        <f>'6.Procurement Annex'!K72</f>
        <v>Per equipment</v>
      </c>
      <c r="K169" s="71">
        <f>'6.Procurement Annex'!L72</f>
        <v>111000</v>
      </c>
      <c r="L169" s="71">
        <f>'6.Procurement Annex'!M72</f>
        <v>1.1100000000000001</v>
      </c>
      <c r="M169" s="71">
        <f>'6.Procurement Annex'!N72</f>
        <v>10</v>
      </c>
      <c r="N169" s="71">
        <f>'6.Procurement Annex'!O72</f>
        <v>11.100000000000001</v>
      </c>
      <c r="O169" s="71" t="str">
        <f>'6.Procurement Annex'!P72</f>
        <v>Purchase of Horizontal Autoclave@ 2500000/-, Racks &amp; Cupboards @100000/-, 3 Computer system &amp; 1 Laptop @200000/-, Invertor Backup @ 35000/-, Dihumidifier for Drug store @70000/-, Tablet Computer as replacement for broken tabs and additional tabs for new joined staff @20000 X 10=200000/-, online UPS Backup for CBNAAT machine at South Goa @100000/-, 3 KVA ups @150000/-, Air conditioner for both the district drug store @50000 X 2= 100000/-</v>
      </c>
      <c r="P169" s="71">
        <f>'6.Procurement Annex'!Q72</f>
        <v>0</v>
      </c>
      <c r="Q169" s="71">
        <f>'6.Procurement Annex'!R72</f>
        <v>0</v>
      </c>
      <c r="R169" s="73"/>
      <c r="S169" s="73"/>
      <c r="T169" s="73"/>
      <c r="U169" s="73"/>
      <c r="V169" s="73"/>
      <c r="W169" s="73"/>
      <c r="X169" s="73"/>
      <c r="Y169" s="73"/>
      <c r="Z169" s="73"/>
      <c r="AA169" s="73"/>
    </row>
    <row r="170" spans="1:27" ht="12.75" customHeight="1">
      <c r="A170" s="70" t="str">
        <f>'6.Procurement Annex'!A73</f>
        <v>6.1.1.19</v>
      </c>
      <c r="B170" s="70">
        <f>'6.Procurement Annex'!B73</f>
        <v>0</v>
      </c>
      <c r="C170" s="70" t="str">
        <f>'6.Procurement Annex'!C73</f>
        <v>Procurement of bio-medical Equipment: NPCB</v>
      </c>
      <c r="D170" s="70"/>
      <c r="E170" s="71"/>
      <c r="F170" s="71"/>
      <c r="G170" s="71">
        <f t="shared" ref="G170:I170" si="36">SUM(G171:G175)</f>
        <v>5000000</v>
      </c>
      <c r="H170" s="71">
        <f t="shared" si="36"/>
        <v>3314243</v>
      </c>
      <c r="I170" s="71">
        <f t="shared" si="36"/>
        <v>0</v>
      </c>
      <c r="J170" s="71"/>
      <c r="K170" s="71"/>
      <c r="L170" s="71"/>
      <c r="M170" s="71"/>
      <c r="N170" s="71">
        <f>SUM(N171:N175)</f>
        <v>50</v>
      </c>
      <c r="O170" s="71">
        <f>'6.Procurement Annex'!P73</f>
        <v>0</v>
      </c>
      <c r="P170" s="71">
        <f>'6.Procurement Annex'!Q73</f>
        <v>0</v>
      </c>
      <c r="Q170" s="71">
        <f>SUM(Q171:Q175)</f>
        <v>0</v>
      </c>
      <c r="R170" s="73"/>
      <c r="S170" s="73"/>
      <c r="T170" s="73"/>
      <c r="U170" s="73"/>
      <c r="V170" s="73"/>
      <c r="W170" s="73"/>
      <c r="X170" s="73"/>
      <c r="Y170" s="73"/>
      <c r="Z170" s="73"/>
      <c r="AA170" s="73"/>
    </row>
    <row r="171" spans="1:27" ht="12.75" customHeight="1">
      <c r="A171" s="70" t="str">
        <f>'6.Procurement Annex'!A74</f>
        <v>6.1.1.19.1</v>
      </c>
      <c r="B171" s="70" t="str">
        <f>'6.Procurement Annex'!B74</f>
        <v>I.2.1.</v>
      </c>
      <c r="C171" s="70" t="str">
        <f>'6.Procurement Annex'!C74</f>
        <v>Grant-in-aid for District Hospitals</v>
      </c>
      <c r="D171" s="70"/>
      <c r="E171" s="71">
        <f>'6.Procurement Annex'!F74</f>
        <v>1</v>
      </c>
      <c r="F171" s="71">
        <f>'6.Procurement Annex'!G74</f>
        <v>1</v>
      </c>
      <c r="G171" s="71">
        <f>'6.Procurement Annex'!H74</f>
        <v>4000000</v>
      </c>
      <c r="H171" s="71">
        <f>'6.Procurement Annex'!I74</f>
        <v>2039772</v>
      </c>
      <c r="I171" s="71">
        <f>'6.Procurement Annex'!J74</f>
        <v>0</v>
      </c>
      <c r="J171" s="71" t="str">
        <f>'6.Procurement Annex'!K74</f>
        <v>Per DH</v>
      </c>
      <c r="K171" s="71">
        <f>'6.Procurement Annex'!L74</f>
        <v>0</v>
      </c>
      <c r="L171" s="71">
        <f>'6.Procurement Annex'!M74</f>
        <v>0</v>
      </c>
      <c r="M171" s="71">
        <f>'6.Procurement Annex'!N74</f>
        <v>0</v>
      </c>
      <c r="N171" s="71">
        <f>'6.Procurement Annex'!O74</f>
        <v>0</v>
      </c>
      <c r="O171" s="71">
        <f>'6.Procurement Annex'!P74</f>
        <v>0</v>
      </c>
      <c r="P171" s="71">
        <f>'6.Procurement Annex'!Q74</f>
        <v>0</v>
      </c>
      <c r="Q171" s="71">
        <f>'6.Procurement Annex'!R74</f>
        <v>0</v>
      </c>
      <c r="R171" s="73"/>
      <c r="S171" s="73"/>
      <c r="T171" s="73"/>
      <c r="U171" s="73"/>
      <c r="V171" s="73"/>
      <c r="W171" s="73"/>
      <c r="X171" s="73"/>
      <c r="Y171" s="73"/>
      <c r="Z171" s="73"/>
      <c r="AA171" s="73"/>
    </row>
    <row r="172" spans="1:27" ht="12.75" customHeight="1">
      <c r="A172" s="70" t="str">
        <f>'6.Procurement Annex'!A75</f>
        <v>6.1.1.19.2</v>
      </c>
      <c r="B172" s="70" t="str">
        <f>'6.Procurement Annex'!B75</f>
        <v>I.2.2.</v>
      </c>
      <c r="C172" s="70" t="str">
        <f>'6.Procurement Annex'!C75</f>
        <v>Grant-in-aid for Sub Divisional Hospitals</v>
      </c>
      <c r="D172" s="70"/>
      <c r="E172" s="71">
        <f>'6.Procurement Annex'!F75</f>
        <v>0</v>
      </c>
      <c r="F172" s="71">
        <f>'6.Procurement Annex'!G75</f>
        <v>0</v>
      </c>
      <c r="G172" s="71">
        <f>'6.Procurement Annex'!H75</f>
        <v>0</v>
      </c>
      <c r="H172" s="71">
        <f>'6.Procurement Annex'!I75</f>
        <v>0</v>
      </c>
      <c r="I172" s="71">
        <f>'6.Procurement Annex'!J75</f>
        <v>0</v>
      </c>
      <c r="J172" s="71" t="str">
        <f>'6.Procurement Annex'!K75</f>
        <v>per SDH</v>
      </c>
      <c r="K172" s="71">
        <f>'6.Procurement Annex'!L75</f>
        <v>4000000</v>
      </c>
      <c r="L172" s="71">
        <f>'6.Procurement Annex'!M75</f>
        <v>40</v>
      </c>
      <c r="M172" s="71">
        <f>'6.Procurement Annex'!N75</f>
        <v>0</v>
      </c>
      <c r="N172" s="71">
        <f>'6.Procurement Annex'!O75</f>
        <v>0</v>
      </c>
      <c r="O172" s="71" t="str">
        <f>'6.Procurement Annex'!P75</f>
        <v>Continued activity: Procument of Ophthalmic Equipment and machinery for district hospital such as Phaco machine @ Rs. 21 Lakhs, 1 Slit Lamp @ Rs. 10 Lakhs ,  Operating Microscope @ Rs.  15 lakhs , Ophthalmic operating table &amp; Chair @ Rs. 1.56 Lakhs for district hospitals @ Rs.40.00 lakhs.</v>
      </c>
      <c r="P172" s="71">
        <f>'6.Procurement Annex'!Q75</f>
        <v>0</v>
      </c>
      <c r="Q172" s="71">
        <f>'6.Procurement Annex'!R75</f>
        <v>0</v>
      </c>
      <c r="R172" s="73"/>
      <c r="S172" s="73"/>
      <c r="T172" s="73"/>
      <c r="U172" s="73"/>
      <c r="V172" s="73"/>
      <c r="W172" s="73"/>
      <c r="X172" s="73"/>
      <c r="Y172" s="73"/>
      <c r="Z172" s="73"/>
      <c r="AA172" s="73"/>
    </row>
    <row r="173" spans="1:27" ht="12.75" customHeight="1">
      <c r="A173" s="70" t="str">
        <f>'6.Procurement Annex'!A76</f>
        <v>6.1.1.19.3</v>
      </c>
      <c r="B173" s="70" t="str">
        <f>'6.Procurement Annex'!B76</f>
        <v>I.2.3</v>
      </c>
      <c r="C173" s="70" t="str">
        <f>'6.Procurement Annex'!C76</f>
        <v xml:space="preserve">Grant-in-aid for Vision Centre (PHC) (Govt.) </v>
      </c>
      <c r="D173" s="70"/>
      <c r="E173" s="71">
        <f>'6.Procurement Annex'!F76</f>
        <v>10</v>
      </c>
      <c r="F173" s="71">
        <f>'6.Procurement Annex'!G76</f>
        <v>4</v>
      </c>
      <c r="G173" s="71">
        <f>'6.Procurement Annex'!H76</f>
        <v>1000000</v>
      </c>
      <c r="H173" s="71">
        <f>'6.Procurement Annex'!I76</f>
        <v>1274471</v>
      </c>
      <c r="I173" s="71">
        <f>'6.Procurement Annex'!J76</f>
        <v>0</v>
      </c>
      <c r="J173" s="71" t="str">
        <f>'6.Procurement Annex'!K76</f>
        <v>Per centre</v>
      </c>
      <c r="K173" s="71">
        <f>'6.Procurement Annex'!L76</f>
        <v>100000</v>
      </c>
      <c r="L173" s="71">
        <f>'6.Procurement Annex'!M76</f>
        <v>1</v>
      </c>
      <c r="M173" s="71">
        <f>'6.Procurement Annex'!N76</f>
        <v>10</v>
      </c>
      <c r="N173" s="71">
        <f>'6.Procurement Annex'!O76</f>
        <v>10</v>
      </c>
      <c r="O173" s="71" t="str">
        <f>'6.Procurement Annex'!P76</f>
        <v>Procument of  Streak Retinoscope @Rs.0.72 lakhs x2 Rs.1.44 lakhs, Direct ophthalmoscope @ 0.25 lakhs x 2 Rs.0.50lakhs, Auto refectometer @3.36 lakhs, Trial set @ 0.08 lakhs x40 Rs 3.20lakhs, Manual distance vision drum @ Rs.0.05 lakhs x3 Rs 0.15 lakhs, Trial frame pediatric @0.015 lakhsx10 Rs.0.15lakhs, Volk lense @ 0.23 lakhs, Volk 90D lense @0.28 lakhs, single miror Gonio lense @ 0.23 lakhs x 3 Rs.0.69 lakhs for 23 vision centres @ Rs 10 lakhs.</v>
      </c>
      <c r="P173" s="71">
        <f>'6.Procurement Annex'!Q76</f>
        <v>0</v>
      </c>
      <c r="Q173" s="71">
        <f>'6.Procurement Annex'!R76</f>
        <v>0</v>
      </c>
      <c r="R173" s="73"/>
      <c r="S173" s="73"/>
      <c r="T173" s="73"/>
      <c r="U173" s="73"/>
      <c r="V173" s="73"/>
      <c r="W173" s="73"/>
      <c r="X173" s="73"/>
      <c r="Y173" s="73"/>
      <c r="Z173" s="73"/>
      <c r="AA173" s="73"/>
    </row>
    <row r="174" spans="1:27" ht="12.75" customHeight="1">
      <c r="A174" s="70" t="str">
        <f>'6.Procurement Annex'!A77</f>
        <v>6.1.1.19.4</v>
      </c>
      <c r="B174" s="70" t="str">
        <f>'6.Procurement Annex'!B77</f>
        <v>I.2.4</v>
      </c>
      <c r="C174" s="70" t="str">
        <f>'6.Procurement Annex'!C77</f>
        <v>Grant-in-aid for Eye Bank (Govt.)</v>
      </c>
      <c r="D174" s="70"/>
      <c r="E174" s="71">
        <f>'6.Procurement Annex'!F77</f>
        <v>0</v>
      </c>
      <c r="F174" s="71">
        <f>'6.Procurement Annex'!G77</f>
        <v>0</v>
      </c>
      <c r="G174" s="71">
        <f>'6.Procurement Annex'!H77</f>
        <v>0</v>
      </c>
      <c r="H174" s="71">
        <f>'6.Procurement Annex'!I77</f>
        <v>0</v>
      </c>
      <c r="I174" s="71">
        <f>'6.Procurement Annex'!J77</f>
        <v>0</v>
      </c>
      <c r="J174" s="71">
        <f>'6.Procurement Annex'!K77</f>
        <v>1</v>
      </c>
      <c r="K174" s="71">
        <f>'6.Procurement Annex'!L77</f>
        <v>4000000</v>
      </c>
      <c r="L174" s="71">
        <f>'6.Procurement Annex'!M77</f>
        <v>40</v>
      </c>
      <c r="M174" s="71">
        <f>'6.Procurement Annex'!N77</f>
        <v>1</v>
      </c>
      <c r="N174" s="71">
        <f>'6.Procurement Annex'!O77</f>
        <v>40</v>
      </c>
      <c r="O174" s="71" t="str">
        <f>'6.Procurement Annex'!P77</f>
        <v>New Activity: 
Setting up of new Eye Bank at Goa Medical 
Detailed annexure attcahed.</v>
      </c>
      <c r="P174" s="71">
        <f>'6.Procurement Annex'!Q77</f>
        <v>0</v>
      </c>
      <c r="Q174" s="71">
        <f>'6.Procurement Annex'!R77</f>
        <v>0</v>
      </c>
      <c r="R174" s="73"/>
      <c r="S174" s="73"/>
      <c r="T174" s="73"/>
      <c r="U174" s="73"/>
      <c r="V174" s="73"/>
      <c r="W174" s="73"/>
      <c r="X174" s="73"/>
      <c r="Y174" s="73"/>
      <c r="Z174" s="73"/>
      <c r="AA174" s="73"/>
    </row>
    <row r="175" spans="1:27" ht="12.75" customHeight="1">
      <c r="A175" s="70" t="str">
        <f>'6.Procurement Annex'!A78</f>
        <v>6.1.1.19.5</v>
      </c>
      <c r="B175" s="70" t="str">
        <f>'6.Procurement Annex'!B78</f>
        <v>I.2.5</v>
      </c>
      <c r="C175" s="70" t="str">
        <f>'6.Procurement Annex'!C78</f>
        <v>Grant-in-aid for Eye Donation Centre (Govt.)</v>
      </c>
      <c r="D175" s="70"/>
      <c r="E175" s="71">
        <f>'6.Procurement Annex'!F78</f>
        <v>0</v>
      </c>
      <c r="F175" s="71">
        <f>'6.Procurement Annex'!G78</f>
        <v>0</v>
      </c>
      <c r="G175" s="71">
        <f>'6.Procurement Annex'!H78</f>
        <v>0</v>
      </c>
      <c r="H175" s="71">
        <f>'6.Procurement Annex'!I78</f>
        <v>0</v>
      </c>
      <c r="I175" s="71">
        <f>'6.Procurement Annex'!J78</f>
        <v>0</v>
      </c>
      <c r="J175" s="71">
        <f>'6.Procurement Annex'!K78</f>
        <v>0</v>
      </c>
      <c r="K175" s="71">
        <f>'6.Procurement Annex'!L78</f>
        <v>0</v>
      </c>
      <c r="L175" s="71">
        <f>'6.Procurement Annex'!M78</f>
        <v>0</v>
      </c>
      <c r="M175" s="71">
        <f>'6.Procurement Annex'!N78</f>
        <v>0</v>
      </c>
      <c r="N175" s="71">
        <f>'6.Procurement Annex'!O78</f>
        <v>0</v>
      </c>
      <c r="O175" s="71">
        <f>'6.Procurement Annex'!P78</f>
        <v>0</v>
      </c>
      <c r="P175" s="71">
        <f>'6.Procurement Annex'!Q78</f>
        <v>0</v>
      </c>
      <c r="Q175" s="71">
        <f>'6.Procurement Annex'!R78</f>
        <v>0</v>
      </c>
      <c r="R175" s="73"/>
      <c r="S175" s="73"/>
      <c r="T175" s="73"/>
      <c r="U175" s="73"/>
      <c r="V175" s="73"/>
      <c r="W175" s="73"/>
      <c r="X175" s="73"/>
      <c r="Y175" s="73"/>
      <c r="Z175" s="73"/>
      <c r="AA175" s="73"/>
    </row>
    <row r="176" spans="1:27" ht="12.75" customHeight="1">
      <c r="A176" s="70" t="str">
        <f>'6.Procurement Annex'!A79</f>
        <v>6.1.1.20</v>
      </c>
      <c r="B176" s="70">
        <f>'6.Procurement Annex'!B79</f>
        <v>0</v>
      </c>
      <c r="C176" s="70" t="str">
        <f>'6.Procurement Annex'!C79</f>
        <v>Procurement of bio-medical Equipment: NMHP</v>
      </c>
      <c r="D176" s="70"/>
      <c r="E176" s="71"/>
      <c r="F176" s="71"/>
      <c r="G176" s="71">
        <f t="shared" ref="G176:I176" si="37">G177</f>
        <v>0</v>
      </c>
      <c r="H176" s="71">
        <f t="shared" si="37"/>
        <v>0</v>
      </c>
      <c r="I176" s="71">
        <f t="shared" si="37"/>
        <v>0</v>
      </c>
      <c r="J176" s="71"/>
      <c r="K176" s="71"/>
      <c r="L176" s="71"/>
      <c r="M176" s="71"/>
      <c r="N176" s="71">
        <f>N177</f>
        <v>2</v>
      </c>
      <c r="O176" s="71">
        <f>'6.Procurement Annex'!P79</f>
        <v>0</v>
      </c>
      <c r="P176" s="71">
        <f>'6.Procurement Annex'!Q79</f>
        <v>0</v>
      </c>
      <c r="Q176" s="71">
        <f>Q177</f>
        <v>0</v>
      </c>
      <c r="R176" s="73"/>
      <c r="S176" s="73"/>
      <c r="T176" s="73"/>
      <c r="U176" s="73"/>
      <c r="V176" s="73"/>
      <c r="W176" s="73"/>
      <c r="X176" s="73"/>
      <c r="Y176" s="73"/>
      <c r="Z176" s="73"/>
      <c r="AA176" s="73"/>
    </row>
    <row r="177" spans="1:27" ht="12.75" customHeight="1">
      <c r="A177" s="70" t="str">
        <f>'6.Procurement Annex'!A80</f>
        <v>6.1.1.20.1</v>
      </c>
      <c r="B177" s="70" t="str">
        <f>'6.Procurement Annex'!B80</f>
        <v>J.1.4</v>
      </c>
      <c r="C177" s="70" t="str">
        <f>'6.Procurement Annex'!C80</f>
        <v>Equipment</v>
      </c>
      <c r="D177" s="70"/>
      <c r="E177" s="71">
        <f>'6.Procurement Annex'!F80</f>
        <v>0</v>
      </c>
      <c r="F177" s="71">
        <f>'6.Procurement Annex'!G80</f>
        <v>0</v>
      </c>
      <c r="G177" s="71">
        <f>'6.Procurement Annex'!H81</f>
        <v>0</v>
      </c>
      <c r="H177" s="71">
        <f>'6.Procurement Annex'!I80</f>
        <v>0</v>
      </c>
      <c r="I177" s="71">
        <f>'6.Procurement Annex'!J80</f>
        <v>0</v>
      </c>
      <c r="J177" s="71" t="str">
        <f>'6.Procurement Annex'!K80</f>
        <v>PerAnnum</v>
      </c>
      <c r="K177" s="71">
        <f>'6.Procurement Annex'!L80</f>
        <v>200000</v>
      </c>
      <c r="L177" s="71">
        <f>'6.Procurement Annex'!M80</f>
        <v>2</v>
      </c>
      <c r="M177" s="71">
        <f>'6.Procurement Annex'!N80</f>
        <v>1</v>
      </c>
      <c r="N177" s="71">
        <f>'6.Procurement Annex'!O80</f>
        <v>2</v>
      </c>
      <c r="O177" s="71" t="str">
        <f>'6.Procurement Annex'!P80</f>
        <v>Purchase of Psychiatric bands,etc.</v>
      </c>
      <c r="P177" s="71">
        <f>'6.Procurement Annex'!Q80</f>
        <v>0</v>
      </c>
      <c r="Q177" s="71">
        <f>'6.Procurement Annex'!R80</f>
        <v>0</v>
      </c>
      <c r="R177" s="73"/>
      <c r="S177" s="73"/>
      <c r="T177" s="73"/>
      <c r="U177" s="73"/>
      <c r="V177" s="73"/>
      <c r="W177" s="73"/>
      <c r="X177" s="73"/>
      <c r="Y177" s="73"/>
      <c r="Z177" s="73"/>
      <c r="AA177" s="73"/>
    </row>
    <row r="178" spans="1:27" ht="12.75" customHeight="1">
      <c r="A178" s="70" t="str">
        <f>'6.Procurement Annex'!A81</f>
        <v>6.1.1.21</v>
      </c>
      <c r="B178" s="70" t="str">
        <f>'6.Procurement Annex'!B81</f>
        <v>B16.1.10</v>
      </c>
      <c r="C178" s="70" t="str">
        <f>'6.Procurement Annex'!C81</f>
        <v>Procurement of bio-medical Equipment: NPHCE</v>
      </c>
      <c r="D178" s="70"/>
      <c r="E178" s="71"/>
      <c r="F178" s="71"/>
      <c r="G178" s="71" t="e">
        <f t="shared" ref="G178:I178" si="38">SUM(G179:G184)</f>
        <v>#REF!</v>
      </c>
      <c r="H178" s="71">
        <f t="shared" si="38"/>
        <v>289542</v>
      </c>
      <c r="I178" s="71">
        <f t="shared" si="38"/>
        <v>0</v>
      </c>
      <c r="J178" s="71"/>
      <c r="K178" s="71"/>
      <c r="L178" s="71"/>
      <c r="M178" s="71"/>
      <c r="N178" s="71">
        <f>SUM(N179:N184)</f>
        <v>10.099</v>
      </c>
      <c r="O178" s="71">
        <f>'6.Procurement Annex'!P81</f>
        <v>0</v>
      </c>
      <c r="P178" s="71">
        <f>'6.Procurement Annex'!Q81</f>
        <v>0</v>
      </c>
      <c r="Q178" s="71">
        <f>SUM(Q179:Q184)</f>
        <v>0</v>
      </c>
      <c r="R178" s="73"/>
      <c r="S178" s="73"/>
      <c r="T178" s="73"/>
      <c r="U178" s="73"/>
      <c r="V178" s="73"/>
      <c r="W178" s="73"/>
      <c r="X178" s="73"/>
      <c r="Y178" s="73"/>
      <c r="Z178" s="73"/>
      <c r="AA178" s="73"/>
    </row>
    <row r="179" spans="1:27" ht="12.75" customHeight="1">
      <c r="A179" s="70" t="str">
        <f>'6.Procurement Annex'!A82</f>
        <v>6.1.1.21.1</v>
      </c>
      <c r="B179" s="70" t="str">
        <f>'6.Procurement Annex'!B82</f>
        <v>K.1.1.1</v>
      </c>
      <c r="C179" s="70" t="str">
        <f>'6.Procurement Annex'!C82</f>
        <v>Recurring GIA: Machinery &amp; Equipment for DH @ 3 lakh/ CHC @ 0.50 lakh/ PHC @ 0.20 lakh</v>
      </c>
      <c r="D179" s="70"/>
      <c r="E179" s="71">
        <f>'6.Procurement Annex'!F82</f>
        <v>2</v>
      </c>
      <c r="F179" s="71">
        <f>'6.Procurement Annex'!G82</f>
        <v>0</v>
      </c>
      <c r="G179" s="71">
        <f>'6.Procurement Annex'!H83</f>
        <v>0</v>
      </c>
      <c r="H179" s="71">
        <f>'6.Procurement Annex'!I82</f>
        <v>0</v>
      </c>
      <c r="I179" s="71">
        <f>'6.Procurement Annex'!J82</f>
        <v>0</v>
      </c>
      <c r="J179" s="71" t="str">
        <f>'6.Procurement Annex'!K82</f>
        <v>Per District</v>
      </c>
      <c r="K179" s="71">
        <f>'6.Procurement Annex'!L82</f>
        <v>100000</v>
      </c>
      <c r="L179" s="71">
        <f>'6.Procurement Annex'!M82</f>
        <v>1</v>
      </c>
      <c r="M179" s="71">
        <f>'6.Procurement Annex'!N82</f>
        <v>2</v>
      </c>
      <c r="N179" s="71">
        <f>'6.Procurement Annex'!O82</f>
        <v>2</v>
      </c>
      <c r="O179" s="71" t="str">
        <f>'6.Procurement Annex'!P82</f>
        <v>Proposed for 2 disticts under NPHCE</v>
      </c>
      <c r="P179" s="71">
        <f>'6.Procurement Annex'!Q82</f>
        <v>0</v>
      </c>
      <c r="Q179" s="71">
        <f>'6.Procurement Annex'!R82</f>
        <v>0</v>
      </c>
      <c r="R179" s="73"/>
      <c r="S179" s="73"/>
      <c r="T179" s="73"/>
      <c r="U179" s="73"/>
      <c r="V179" s="73"/>
      <c r="W179" s="73"/>
      <c r="X179" s="73"/>
      <c r="Y179" s="73"/>
      <c r="Z179" s="73"/>
      <c r="AA179" s="73"/>
    </row>
    <row r="180" spans="1:27" ht="12.75" customHeight="1">
      <c r="A180" s="70" t="str">
        <f>'6.Procurement Annex'!A83</f>
        <v>6.1.1.21.2</v>
      </c>
      <c r="B180" s="70" t="str">
        <f>'6.Procurement Annex'!B83</f>
        <v>K.1.4.1</v>
      </c>
      <c r="C180" s="70" t="str">
        <f>'6.Procurement Annex'!C83</f>
        <v>Aids and Appliances for Sub-Centre/HWC Sub Centre</v>
      </c>
      <c r="D180" s="70"/>
      <c r="E180" s="71">
        <f>'6.Procurement Annex'!F83</f>
        <v>0</v>
      </c>
      <c r="F180" s="71">
        <f>'6.Procurement Annex'!G83</f>
        <v>0</v>
      </c>
      <c r="G180" s="71" t="e">
        <f>#REF!</f>
        <v>#REF!</v>
      </c>
      <c r="H180" s="71">
        <f>'6.Procurement Annex'!I83</f>
        <v>0</v>
      </c>
      <c r="I180" s="71">
        <f>'6.Procurement Annex'!J83</f>
        <v>0</v>
      </c>
      <c r="J180" s="71" t="str">
        <f>'6.Procurement Annex'!K83</f>
        <v>Per Subcenter</v>
      </c>
      <c r="K180" s="71">
        <f>'6.Procurement Annex'!L83</f>
        <v>3100</v>
      </c>
      <c r="L180" s="71">
        <f>'6.Procurement Annex'!M83</f>
        <v>3.1E-2</v>
      </c>
      <c r="M180" s="71">
        <f>'6.Procurement Annex'!N83</f>
        <v>229</v>
      </c>
      <c r="N180" s="71">
        <f>'6.Procurement Annex'!O83</f>
        <v>7.0990000000000002</v>
      </c>
      <c r="O180" s="71" t="str">
        <f>'6.Procurement Annex'!P83</f>
        <v>Detailed annexure attached</v>
      </c>
      <c r="P180" s="71">
        <f>'6.Procurement Annex'!Q83</f>
        <v>0</v>
      </c>
      <c r="Q180" s="71">
        <f>'6.Procurement Annex'!R83</f>
        <v>0</v>
      </c>
      <c r="R180" s="73"/>
      <c r="S180" s="73"/>
      <c r="T180" s="73"/>
      <c r="U180" s="73"/>
      <c r="V180" s="73"/>
      <c r="W180" s="73"/>
      <c r="X180" s="73"/>
      <c r="Y180" s="73"/>
      <c r="Z180" s="73"/>
      <c r="AA180" s="73"/>
    </row>
    <row r="181" spans="1:27" ht="12.75" customHeight="1">
      <c r="A181" s="70" t="str">
        <f>'6.Procurement Annex'!A84</f>
        <v>6.1.1.21.3</v>
      </c>
      <c r="B181" s="70" t="str">
        <f>'6.Procurement Annex'!B84</f>
        <v>K.2.1.2</v>
      </c>
      <c r="C181" s="70" t="str">
        <f>'6.Procurement Annex'!C84</f>
        <v>Non-recurring GIA: Machinery &amp; Equipment for DH</v>
      </c>
      <c r="D181" s="70"/>
      <c r="E181" s="71">
        <f>'6.Procurement Annex'!F84</f>
        <v>2</v>
      </c>
      <c r="F181" s="71">
        <f>'6.Procurement Annex'!G84</f>
        <v>0</v>
      </c>
      <c r="G181" s="71">
        <f>'6.Procurement Annex'!H84</f>
        <v>300000</v>
      </c>
      <c r="H181" s="71">
        <f>'6.Procurement Annex'!I84</f>
        <v>0</v>
      </c>
      <c r="I181" s="71">
        <f>'6.Procurement Annex'!J84</f>
        <v>0</v>
      </c>
      <c r="J181" s="71" t="str">
        <f>'6.Procurement Annex'!K84</f>
        <v>Per District</v>
      </c>
      <c r="K181" s="71">
        <f>'6.Procurement Annex'!L84</f>
        <v>50000</v>
      </c>
      <c r="L181" s="71">
        <f>'6.Procurement Annex'!M84</f>
        <v>0.5</v>
      </c>
      <c r="M181" s="71">
        <f>'6.Procurement Annex'!N84</f>
        <v>2</v>
      </c>
      <c r="N181" s="71">
        <f>'6.Procurement Annex'!O84</f>
        <v>1</v>
      </c>
      <c r="O181" s="71" t="str">
        <f>'6.Procurement Annex'!P84</f>
        <v>Proposed for 2 disticts under NPHCE towards purchase of physiotherphy equipment</v>
      </c>
      <c r="P181" s="71">
        <f>'6.Procurement Annex'!Q84</f>
        <v>0</v>
      </c>
      <c r="Q181" s="71">
        <f>'6.Procurement Annex'!R84</f>
        <v>0</v>
      </c>
      <c r="R181" s="73"/>
      <c r="S181" s="73"/>
      <c r="T181" s="73"/>
      <c r="U181" s="73"/>
      <c r="V181" s="73"/>
      <c r="W181" s="73"/>
      <c r="X181" s="73"/>
      <c r="Y181" s="73"/>
      <c r="Z181" s="73"/>
      <c r="AA181" s="73"/>
    </row>
    <row r="182" spans="1:27" ht="12.75" customHeight="1">
      <c r="A182" s="70" t="str">
        <f>'6.Procurement Annex'!A85</f>
        <v>6.1.1.21.4</v>
      </c>
      <c r="B182" s="70" t="str">
        <f>'6.Procurement Annex'!B85</f>
        <v>K.2.2</v>
      </c>
      <c r="C182" s="70" t="str">
        <f>'6.Procurement Annex'!C85</f>
        <v>Non-recurring GIA: Machinery &amp; Equipment for CHC</v>
      </c>
      <c r="D182" s="70"/>
      <c r="E182" s="71">
        <f>'6.Procurement Annex'!F85</f>
        <v>4</v>
      </c>
      <c r="F182" s="71">
        <f>'6.Procurement Annex'!G85</f>
        <v>0</v>
      </c>
      <c r="G182" s="71">
        <f>'6.Procurement Annex'!H85</f>
        <v>200000</v>
      </c>
      <c r="H182" s="71">
        <f>'6.Procurement Annex'!I85</f>
        <v>0</v>
      </c>
      <c r="I182" s="71">
        <f>'6.Procurement Annex'!J85</f>
        <v>0</v>
      </c>
      <c r="J182" s="71">
        <f>'6.Procurement Annex'!K85</f>
        <v>0</v>
      </c>
      <c r="K182" s="71">
        <f>'6.Procurement Annex'!L85</f>
        <v>0</v>
      </c>
      <c r="L182" s="71">
        <f>'6.Procurement Annex'!M85</f>
        <v>0</v>
      </c>
      <c r="M182" s="71">
        <f>'6.Procurement Annex'!N85</f>
        <v>0</v>
      </c>
      <c r="N182" s="71">
        <f>'6.Procurement Annex'!O85</f>
        <v>0</v>
      </c>
      <c r="O182" s="71">
        <f>'6.Procurement Annex'!P85</f>
        <v>0</v>
      </c>
      <c r="P182" s="71">
        <f>'6.Procurement Annex'!Q85</f>
        <v>0</v>
      </c>
      <c r="Q182" s="71">
        <f>'6.Procurement Annex'!R85</f>
        <v>0</v>
      </c>
      <c r="R182" s="73"/>
      <c r="S182" s="73"/>
      <c r="T182" s="73"/>
      <c r="U182" s="73"/>
      <c r="V182" s="73"/>
      <c r="W182" s="73"/>
      <c r="X182" s="73"/>
      <c r="Y182" s="73"/>
      <c r="Z182" s="73"/>
      <c r="AA182" s="73"/>
    </row>
    <row r="183" spans="1:27" ht="12.75" customHeight="1">
      <c r="A183" s="70" t="str">
        <f>'6.Procurement Annex'!A86</f>
        <v>6.1.1.21.5</v>
      </c>
      <c r="B183" s="70" t="str">
        <f>'6.Procurement Annex'!B86</f>
        <v>K.2.3</v>
      </c>
      <c r="C183" s="70" t="str">
        <f>'6.Procurement Annex'!C86</f>
        <v>Non-recurring GIA: Machinery &amp; Equipment for PHC</v>
      </c>
      <c r="D183" s="70"/>
      <c r="E183" s="71">
        <f>'6.Procurement Annex'!F86</f>
        <v>129</v>
      </c>
      <c r="F183" s="71">
        <f>'6.Procurement Annex'!G86</f>
        <v>0</v>
      </c>
      <c r="G183" s="71">
        <f>'6.Procurement Annex'!H86</f>
        <v>1450000</v>
      </c>
      <c r="H183" s="71">
        <f>'6.Procurement Annex'!I86</f>
        <v>289542</v>
      </c>
      <c r="I183" s="71">
        <f>'6.Procurement Annex'!J86</f>
        <v>0</v>
      </c>
      <c r="J183" s="71">
        <f>'6.Procurement Annex'!K86</f>
        <v>0</v>
      </c>
      <c r="K183" s="71">
        <f>'6.Procurement Annex'!L86</f>
        <v>0</v>
      </c>
      <c r="L183" s="71">
        <f>'6.Procurement Annex'!M86</f>
        <v>0</v>
      </c>
      <c r="M183" s="71">
        <f>'6.Procurement Annex'!N86</f>
        <v>0</v>
      </c>
      <c r="N183" s="71">
        <f>'6.Procurement Annex'!O86</f>
        <v>0</v>
      </c>
      <c r="O183" s="71">
        <f>'6.Procurement Annex'!P86</f>
        <v>0</v>
      </c>
      <c r="P183" s="71">
        <f>'6.Procurement Annex'!Q86</f>
        <v>0</v>
      </c>
      <c r="Q183" s="71">
        <f>'6.Procurement Annex'!R86</f>
        <v>0</v>
      </c>
      <c r="R183" s="73"/>
      <c r="S183" s="73"/>
      <c r="T183" s="73"/>
      <c r="U183" s="73"/>
      <c r="V183" s="73"/>
      <c r="W183" s="73"/>
      <c r="X183" s="73"/>
      <c r="Y183" s="73"/>
      <c r="Z183" s="73"/>
      <c r="AA183" s="73"/>
    </row>
    <row r="184" spans="1:27" ht="12.75" customHeight="1">
      <c r="A184" s="70" t="str">
        <f>'6.Procurement Annex'!A87</f>
        <v>6.1.1.21.6</v>
      </c>
      <c r="B184" s="70">
        <f>'6.Procurement Annex'!B87</f>
        <v>0</v>
      </c>
      <c r="C184" s="70" t="str">
        <f>'6.Procurement Annex'!C87</f>
        <v>Any other equipment (please specify)</v>
      </c>
      <c r="D184" s="70"/>
      <c r="E184" s="71">
        <f>'6.Procurement Annex'!F87</f>
        <v>0</v>
      </c>
      <c r="F184" s="71">
        <f>'6.Procurement Annex'!G87</f>
        <v>0</v>
      </c>
      <c r="G184" s="71">
        <f>'6.Procurement Annex'!H87</f>
        <v>0</v>
      </c>
      <c r="H184" s="71">
        <f>'6.Procurement Annex'!I87</f>
        <v>0</v>
      </c>
      <c r="I184" s="71">
        <f>'6.Procurement Annex'!J87</f>
        <v>0</v>
      </c>
      <c r="J184" s="71">
        <f>'6.Procurement Annex'!K87</f>
        <v>0</v>
      </c>
      <c r="K184" s="71">
        <f>'6.Procurement Annex'!L87</f>
        <v>0</v>
      </c>
      <c r="L184" s="71">
        <f>'6.Procurement Annex'!M87</f>
        <v>0</v>
      </c>
      <c r="M184" s="71">
        <f>'6.Procurement Annex'!N87</f>
        <v>0</v>
      </c>
      <c r="N184" s="71">
        <f>'6.Procurement Annex'!O87</f>
        <v>0</v>
      </c>
      <c r="O184" s="71" t="str">
        <f>'6.Procurement Annex'!P87</f>
        <v>FMR code removed</v>
      </c>
      <c r="P184" s="71">
        <f>'6.Procurement Annex'!Q87</f>
        <v>0</v>
      </c>
      <c r="Q184" s="71">
        <f>'6.Procurement Annex'!R87</f>
        <v>0</v>
      </c>
      <c r="R184" s="73"/>
      <c r="S184" s="73"/>
      <c r="T184" s="73"/>
      <c r="U184" s="73"/>
      <c r="V184" s="73"/>
      <c r="W184" s="73"/>
      <c r="X184" s="73"/>
      <c r="Y184" s="73"/>
      <c r="Z184" s="73"/>
      <c r="AA184" s="73"/>
    </row>
    <row r="185" spans="1:27" ht="12.75" customHeight="1">
      <c r="A185" s="70" t="str">
        <f>'6.Procurement Annex'!A88</f>
        <v>6.1.1.22</v>
      </c>
      <c r="B185" s="70">
        <f>'6.Procurement Annex'!B88</f>
        <v>0</v>
      </c>
      <c r="C185" s="70" t="str">
        <f>'6.Procurement Annex'!C88</f>
        <v>Procurement of bio-medical equipment: NTCP</v>
      </c>
      <c r="D185" s="70"/>
      <c r="E185" s="71"/>
      <c r="F185" s="71"/>
      <c r="G185" s="71">
        <f t="shared" ref="G185:I185" si="39">SUM(G186:G188)</f>
        <v>420000</v>
      </c>
      <c r="H185" s="71">
        <f t="shared" si="39"/>
        <v>52376</v>
      </c>
      <c r="I185" s="71">
        <f t="shared" si="39"/>
        <v>0</v>
      </c>
      <c r="J185" s="71"/>
      <c r="K185" s="71"/>
      <c r="L185" s="71"/>
      <c r="M185" s="71"/>
      <c r="N185" s="71">
        <f>SUM(N186:N188)</f>
        <v>1</v>
      </c>
      <c r="O185" s="71">
        <f>'6.Procurement Annex'!P88</f>
        <v>0</v>
      </c>
      <c r="P185" s="71">
        <f>'6.Procurement Annex'!Q88</f>
        <v>0</v>
      </c>
      <c r="Q185" s="71">
        <f>SUM(Q186:Q188)</f>
        <v>0</v>
      </c>
      <c r="R185" s="73"/>
      <c r="S185" s="73"/>
      <c r="T185" s="73"/>
      <c r="U185" s="73"/>
      <c r="V185" s="73"/>
      <c r="W185" s="73"/>
      <c r="X185" s="73"/>
      <c r="Y185" s="73"/>
      <c r="Z185" s="73"/>
      <c r="AA185" s="73"/>
    </row>
    <row r="186" spans="1:27" ht="12.75" customHeight="1">
      <c r="A186" s="70" t="str">
        <f>'6.Procurement Annex'!A89</f>
        <v>6.1.1.22.1</v>
      </c>
      <c r="B186" s="70" t="str">
        <f>'6.Procurement Annex'!B89</f>
        <v>M.1.5.1</v>
      </c>
      <c r="C186" s="70" t="str">
        <f>'6.Procurement Annex'!C89</f>
        <v>Non-recurring: Equipment for DTCC</v>
      </c>
      <c r="D186" s="70"/>
      <c r="E186" s="71">
        <f>'6.Procurement Annex'!F89</f>
        <v>0</v>
      </c>
      <c r="F186" s="71">
        <f>'6.Procurement Annex'!G89</f>
        <v>0</v>
      </c>
      <c r="G186" s="71">
        <f>'6.Procurement Annex'!H89</f>
        <v>200000</v>
      </c>
      <c r="H186" s="71">
        <f>'6.Procurement Annex'!I89</f>
        <v>52376</v>
      </c>
      <c r="I186" s="71">
        <f>'6.Procurement Annex'!J89</f>
        <v>0</v>
      </c>
      <c r="J186" s="71" t="str">
        <f>'6.Procurement Annex'!K89</f>
        <v>Per Annum</v>
      </c>
      <c r="K186" s="71">
        <f>'6.Procurement Annex'!L89</f>
        <v>50000</v>
      </c>
      <c r="L186" s="71">
        <f>'6.Procurement Annex'!M89</f>
        <v>0.5</v>
      </c>
      <c r="M186" s="71">
        <f>'6.Procurement Annex'!N89</f>
        <v>2</v>
      </c>
      <c r="N186" s="71">
        <f>'6.Procurement Annex'!O89</f>
        <v>1</v>
      </c>
      <c r="O186" s="71" t="str">
        <f>'6.Procurement Annex'!P89</f>
        <v>Furniture for upgradation of DTCC in both the districts.</v>
      </c>
      <c r="P186" s="71">
        <f>'6.Procurement Annex'!Q89</f>
        <v>0</v>
      </c>
      <c r="Q186" s="71">
        <f>'6.Procurement Annex'!R89</f>
        <v>0</v>
      </c>
      <c r="R186" s="73"/>
      <c r="S186" s="73"/>
      <c r="T186" s="73"/>
      <c r="U186" s="73"/>
      <c r="V186" s="73"/>
      <c r="W186" s="73"/>
      <c r="X186" s="73"/>
      <c r="Y186" s="73"/>
      <c r="Z186" s="73"/>
      <c r="AA186" s="73"/>
    </row>
    <row r="187" spans="1:27" ht="12.75" customHeight="1">
      <c r="A187" s="70" t="str">
        <f>'6.Procurement Annex'!A90</f>
        <v>6.1.1.22.2</v>
      </c>
      <c r="B187" s="70" t="str">
        <f>'6.Procurement Annex'!B90</f>
        <v>M.2.3.1</v>
      </c>
      <c r="C187" s="70" t="str">
        <f>'6.Procurement Annex'!C90</f>
        <v>Non-recurring: Equipment for TCC</v>
      </c>
      <c r="D187" s="70"/>
      <c r="E187" s="71">
        <f>'6.Procurement Annex'!F90</f>
        <v>4</v>
      </c>
      <c r="F187" s="71">
        <f>'6.Procurement Annex'!G90</f>
        <v>0</v>
      </c>
      <c r="G187" s="71">
        <f>'6.Procurement Annex'!H90</f>
        <v>220000</v>
      </c>
      <c r="H187" s="71">
        <f>'6.Procurement Annex'!I90</f>
        <v>0</v>
      </c>
      <c r="I187" s="71">
        <f>'6.Procurement Annex'!J90</f>
        <v>0</v>
      </c>
      <c r="J187" s="71">
        <f>'6.Procurement Annex'!K90</f>
        <v>0</v>
      </c>
      <c r="K187" s="71">
        <f>'6.Procurement Annex'!L90</f>
        <v>0</v>
      </c>
      <c r="L187" s="71">
        <f>'6.Procurement Annex'!M90</f>
        <v>0</v>
      </c>
      <c r="M187" s="71">
        <f>'6.Procurement Annex'!N90</f>
        <v>0</v>
      </c>
      <c r="N187" s="71">
        <f>'6.Procurement Annex'!O90</f>
        <v>0</v>
      </c>
      <c r="O187" s="71">
        <f>'6.Procurement Annex'!P90</f>
        <v>0</v>
      </c>
      <c r="P187" s="71">
        <f>'6.Procurement Annex'!Q90</f>
        <v>0</v>
      </c>
      <c r="Q187" s="71">
        <f>'6.Procurement Annex'!R90</f>
        <v>0</v>
      </c>
      <c r="R187" s="73"/>
      <c r="S187" s="73"/>
      <c r="T187" s="73"/>
      <c r="U187" s="73"/>
      <c r="V187" s="73"/>
      <c r="W187" s="73"/>
      <c r="X187" s="73"/>
      <c r="Y187" s="73"/>
      <c r="Z187" s="73"/>
      <c r="AA187" s="73"/>
    </row>
    <row r="188" spans="1:27" ht="12.75" customHeight="1">
      <c r="A188" s="70" t="str">
        <f>'6.Procurement Annex'!A91</f>
        <v>6.1.1.22.3</v>
      </c>
      <c r="B188" s="70">
        <f>'6.Procurement Annex'!B91</f>
        <v>0</v>
      </c>
      <c r="C188" s="70" t="str">
        <f>'6.Procurement Annex'!C91</f>
        <v>Any other equipment (please specify)</v>
      </c>
      <c r="D188" s="70"/>
      <c r="E188" s="71">
        <f>'6.Procurement Annex'!F91</f>
        <v>0</v>
      </c>
      <c r="F188" s="71">
        <f>'6.Procurement Annex'!G91</f>
        <v>0</v>
      </c>
      <c r="G188" s="71">
        <f>'6.Procurement Annex'!H91</f>
        <v>0</v>
      </c>
      <c r="H188" s="71">
        <f>'6.Procurement Annex'!I91</f>
        <v>0</v>
      </c>
      <c r="I188" s="71">
        <f>'6.Procurement Annex'!J91</f>
        <v>0</v>
      </c>
      <c r="J188" s="71">
        <f>'6.Procurement Annex'!K91</f>
        <v>0</v>
      </c>
      <c r="K188" s="71">
        <f>'6.Procurement Annex'!L91</f>
        <v>0</v>
      </c>
      <c r="L188" s="71">
        <f>'6.Procurement Annex'!M91</f>
        <v>0</v>
      </c>
      <c r="M188" s="71">
        <f>'6.Procurement Annex'!N91</f>
        <v>0</v>
      </c>
      <c r="N188" s="71">
        <f>'6.Procurement Annex'!O91</f>
        <v>0</v>
      </c>
      <c r="O188" s="71">
        <f>'6.Procurement Annex'!P91</f>
        <v>0</v>
      </c>
      <c r="P188" s="71">
        <f>'6.Procurement Annex'!Q91</f>
        <v>0</v>
      </c>
      <c r="Q188" s="71">
        <f>'6.Procurement Annex'!R91</f>
        <v>0</v>
      </c>
      <c r="R188" s="73"/>
      <c r="S188" s="73"/>
      <c r="T188" s="73"/>
      <c r="U188" s="73"/>
      <c r="V188" s="73"/>
      <c r="W188" s="73"/>
      <c r="X188" s="73"/>
      <c r="Y188" s="73"/>
      <c r="Z188" s="73"/>
      <c r="AA188" s="73"/>
    </row>
    <row r="189" spans="1:27" ht="12.75" customHeight="1">
      <c r="A189" s="70" t="str">
        <f>'6.Procurement Annex'!A92</f>
        <v>6.1.1.23</v>
      </c>
      <c r="B189" s="70">
        <f>'6.Procurement Annex'!B92</f>
        <v>0</v>
      </c>
      <c r="C189" s="70" t="str">
        <f>'6.Procurement Annex'!C92</f>
        <v>Procurement of bio-medical equipment: NPCDCS</v>
      </c>
      <c r="D189" s="70"/>
      <c r="E189" s="71"/>
      <c r="F189" s="71"/>
      <c r="G189" s="71">
        <f t="shared" ref="G189:I189" si="40">SUM(G190:G194)</f>
        <v>3523000</v>
      </c>
      <c r="H189" s="71">
        <f t="shared" si="40"/>
        <v>417671</v>
      </c>
      <c r="I189" s="71">
        <f t="shared" si="40"/>
        <v>0</v>
      </c>
      <c r="J189" s="71"/>
      <c r="K189" s="71"/>
      <c r="L189" s="71"/>
      <c r="M189" s="71"/>
      <c r="N189" s="71">
        <f>SUM(N190:N194)</f>
        <v>8.8000000000000007</v>
      </c>
      <c r="O189" s="71">
        <f>'6.Procurement Annex'!P92</f>
        <v>0</v>
      </c>
      <c r="P189" s="71">
        <f>'6.Procurement Annex'!Q92</f>
        <v>0</v>
      </c>
      <c r="Q189" s="71">
        <f>SUM(Q190:Q194)</f>
        <v>0</v>
      </c>
      <c r="R189" s="73"/>
      <c r="S189" s="73"/>
      <c r="T189" s="73"/>
      <c r="U189" s="73"/>
      <c r="V189" s="73"/>
      <c r="W189" s="73"/>
      <c r="X189" s="73"/>
      <c r="Y189" s="73"/>
      <c r="Z189" s="73"/>
      <c r="AA189" s="73"/>
    </row>
    <row r="190" spans="1:27" ht="12.75" customHeight="1">
      <c r="A190" s="70" t="str">
        <f>'6.Procurement Annex'!A93</f>
        <v>6.1.1.23.1</v>
      </c>
      <c r="B190" s="70" t="str">
        <f>'6.Procurement Annex'!B93</f>
        <v>O1.1.2.1</v>
      </c>
      <c r="C190" s="70" t="str">
        <f>'6.Procurement Annex'!C93</f>
        <v>Non-recurring: Equipping Cardiac Care Unit (CCU)/ICU</v>
      </c>
      <c r="D190" s="70"/>
      <c r="E190" s="71">
        <f>'6.Procurement Annex'!F93</f>
        <v>0</v>
      </c>
      <c r="F190" s="71">
        <f>'6.Procurement Annex'!G93</f>
        <v>0</v>
      </c>
      <c r="G190" s="71">
        <f>'6.Procurement Annex'!H93</f>
        <v>2523000</v>
      </c>
      <c r="H190" s="71">
        <f>'6.Procurement Annex'!I93</f>
        <v>417671</v>
      </c>
      <c r="I190" s="71">
        <f>'6.Procurement Annex'!J93</f>
        <v>0</v>
      </c>
      <c r="J190" s="71" t="str">
        <f>'6.Procurement Annex'!K93</f>
        <v>Per Centre</v>
      </c>
      <c r="K190" s="71">
        <f>'6.Procurement Annex'!L93</f>
        <v>530000</v>
      </c>
      <c r="L190" s="71">
        <f>'6.Procurement Annex'!M93</f>
        <v>5.3</v>
      </c>
      <c r="M190" s="71">
        <f>'6.Procurement Annex'!N93</f>
        <v>1</v>
      </c>
      <c r="N190" s="71">
        <f>'6.Procurement Annex'!O93</f>
        <v>5.3</v>
      </c>
      <c r="O190" s="71" t="str">
        <f>'6.Procurement Annex'!P93</f>
        <v>Amount of Rs.25.23 Lakhs approved in the supplymentary PIP 2019-20 is for 5 STEMI Spoke Centers. However there is requirement of funds for additional 1 STEMI Spoke Center. Hence, Amount proposed for additional 1 STEMI Spoke Centers Rs. 5.30 Lakhs.</v>
      </c>
      <c r="P190" s="71">
        <f>'6.Procurement Annex'!Q93</f>
        <v>0</v>
      </c>
      <c r="Q190" s="71">
        <f>'6.Procurement Annex'!R93</f>
        <v>0</v>
      </c>
      <c r="R190" s="73"/>
      <c r="S190" s="73"/>
      <c r="T190" s="73"/>
      <c r="U190" s="73"/>
      <c r="V190" s="73"/>
      <c r="W190" s="73"/>
      <c r="X190" s="73"/>
      <c r="Y190" s="73"/>
      <c r="Z190" s="73"/>
      <c r="AA190" s="73"/>
    </row>
    <row r="191" spans="1:27" ht="12.75" customHeight="1">
      <c r="A191" s="70" t="str">
        <f>'6.Procurement Annex'!A94</f>
        <v>6.1.1.23.2</v>
      </c>
      <c r="B191" s="70" t="str">
        <f>'6.Procurement Annex'!B94</f>
        <v>O1.1.2.2</v>
      </c>
      <c r="C191" s="70" t="str">
        <f>'6.Procurement Annex'!C94</f>
        <v>Non recurring: Equipment for Cancer  Care</v>
      </c>
      <c r="D191" s="70"/>
      <c r="E191" s="71">
        <f>'6.Procurement Annex'!F94</f>
        <v>0</v>
      </c>
      <c r="F191" s="71">
        <f>'6.Procurement Annex'!G94</f>
        <v>0</v>
      </c>
      <c r="G191" s="71">
        <f>'6.Procurement Annex'!H94</f>
        <v>0</v>
      </c>
      <c r="H191" s="71">
        <f>'6.Procurement Annex'!I94</f>
        <v>0</v>
      </c>
      <c r="I191" s="71">
        <f>'6.Procurement Annex'!J94</f>
        <v>0</v>
      </c>
      <c r="J191" s="71">
        <f>'6.Procurement Annex'!K94</f>
        <v>0</v>
      </c>
      <c r="K191" s="71">
        <f>'6.Procurement Annex'!L94</f>
        <v>0</v>
      </c>
      <c r="L191" s="71">
        <f>'6.Procurement Annex'!M94</f>
        <v>0</v>
      </c>
      <c r="M191" s="71">
        <f>'6.Procurement Annex'!N94</f>
        <v>0</v>
      </c>
      <c r="N191" s="71">
        <f>'6.Procurement Annex'!O94</f>
        <v>0</v>
      </c>
      <c r="O191" s="71">
        <f>'6.Procurement Annex'!P94</f>
        <v>0</v>
      </c>
      <c r="P191" s="71">
        <f>'6.Procurement Annex'!Q94</f>
        <v>0</v>
      </c>
      <c r="Q191" s="71">
        <f>'6.Procurement Annex'!R94</f>
        <v>0</v>
      </c>
      <c r="R191" s="73"/>
      <c r="S191" s="73"/>
      <c r="T191" s="73"/>
      <c r="U191" s="73"/>
      <c r="V191" s="73"/>
      <c r="W191" s="73"/>
      <c r="X191" s="73"/>
      <c r="Y191" s="73"/>
      <c r="Z191" s="73"/>
      <c r="AA191" s="73"/>
    </row>
    <row r="192" spans="1:27" ht="12.75" customHeight="1">
      <c r="A192" s="70" t="str">
        <f>'6.Procurement Annex'!A95</f>
        <v>6.1.1.23.3</v>
      </c>
      <c r="B192" s="70" t="str">
        <f>'6.Procurement Annex'!B95</f>
        <v>O1.1.3.2</v>
      </c>
      <c r="C192" s="70" t="str">
        <f>'6.Procurement Annex'!C95</f>
        <v>Non-recurring: Equipment at District NCD clinic</v>
      </c>
      <c r="D192" s="70"/>
      <c r="E192" s="71">
        <f>'6.Procurement Annex'!F95</f>
        <v>0</v>
      </c>
      <c r="F192" s="71">
        <f>'6.Procurement Annex'!G95</f>
        <v>0</v>
      </c>
      <c r="G192" s="71">
        <f>'6.Procurement Annex'!H95</f>
        <v>1000000</v>
      </c>
      <c r="H192" s="71">
        <f>'6.Procurement Annex'!I95</f>
        <v>0</v>
      </c>
      <c r="I192" s="71">
        <f>'6.Procurement Annex'!J95</f>
        <v>0</v>
      </c>
      <c r="J192" s="71" t="str">
        <f>'6.Procurement Annex'!K95</f>
        <v>Per Annum</v>
      </c>
      <c r="K192" s="71">
        <f>'6.Procurement Annex'!L95</f>
        <v>0</v>
      </c>
      <c r="L192" s="71">
        <f>'6.Procurement Annex'!M95</f>
        <v>0</v>
      </c>
      <c r="M192" s="71">
        <f>'6.Procurement Annex'!N95</f>
        <v>0</v>
      </c>
      <c r="N192" s="71">
        <f>'6.Procurement Annex'!O95</f>
        <v>0</v>
      </c>
      <c r="O192" s="71">
        <f>'6.Procurement Annex'!P95</f>
        <v>0</v>
      </c>
      <c r="P192" s="71">
        <f>'6.Procurement Annex'!Q95</f>
        <v>0</v>
      </c>
      <c r="Q192" s="71">
        <f>'6.Procurement Annex'!R95</f>
        <v>0</v>
      </c>
      <c r="R192" s="73"/>
      <c r="S192" s="73"/>
      <c r="T192" s="73"/>
      <c r="U192" s="73"/>
      <c r="V192" s="73"/>
      <c r="W192" s="73"/>
      <c r="X192" s="73"/>
      <c r="Y192" s="73"/>
      <c r="Z192" s="73"/>
      <c r="AA192" s="73"/>
    </row>
    <row r="193" spans="1:27" ht="12.75" customHeight="1">
      <c r="A193" s="70" t="str">
        <f>'6.Procurement Annex'!A96</f>
        <v>6.1.1.23.4</v>
      </c>
      <c r="B193" s="70" t="str">
        <f>'6.Procurement Annex'!B96</f>
        <v>O1.1.4.1</v>
      </c>
      <c r="C193" s="70" t="str">
        <f>'6.Procurement Annex'!C96</f>
        <v>Non-recurring: Equipment at CHC NCD clinic</v>
      </c>
      <c r="D193" s="70"/>
      <c r="E193" s="71">
        <f>'6.Procurement Annex'!F96</f>
        <v>0</v>
      </c>
      <c r="F193" s="71">
        <f>'6.Procurement Annex'!G96</f>
        <v>0</v>
      </c>
      <c r="G193" s="71">
        <f>'6.Procurement Annex'!H96</f>
        <v>0</v>
      </c>
      <c r="H193" s="71">
        <f>'6.Procurement Annex'!I96</f>
        <v>0</v>
      </c>
      <c r="I193" s="71">
        <f>'6.Procurement Annex'!J96</f>
        <v>0</v>
      </c>
      <c r="J193" s="71">
        <f>'6.Procurement Annex'!K96</f>
        <v>0</v>
      </c>
      <c r="K193" s="71">
        <f>'6.Procurement Annex'!L96</f>
        <v>0</v>
      </c>
      <c r="L193" s="71">
        <f>'6.Procurement Annex'!M96</f>
        <v>0</v>
      </c>
      <c r="M193" s="71">
        <f>'6.Procurement Annex'!N96</f>
        <v>0</v>
      </c>
      <c r="N193" s="71">
        <f>'6.Procurement Annex'!O96</f>
        <v>0</v>
      </c>
      <c r="O193" s="71">
        <f>'6.Procurement Annex'!P96</f>
        <v>0</v>
      </c>
      <c r="P193" s="71">
        <f>'6.Procurement Annex'!Q96</f>
        <v>0</v>
      </c>
      <c r="Q193" s="71">
        <f>'6.Procurement Annex'!R96</f>
        <v>0</v>
      </c>
      <c r="R193" s="73"/>
      <c r="S193" s="73"/>
      <c r="T193" s="73"/>
      <c r="U193" s="73"/>
      <c r="V193" s="73"/>
      <c r="W193" s="73"/>
      <c r="X193" s="73"/>
      <c r="Y193" s="73"/>
      <c r="Z193" s="73"/>
      <c r="AA193" s="73"/>
    </row>
    <row r="194" spans="1:27" ht="12.75" customHeight="1">
      <c r="A194" s="70" t="str">
        <f>'6.Procurement Annex'!A97</f>
        <v>6.1.1.23.5</v>
      </c>
      <c r="B194" s="70">
        <f>'6.Procurement Annex'!B97</f>
        <v>0</v>
      </c>
      <c r="C194" s="70" t="str">
        <f>'6.Procurement Annex'!C97</f>
        <v>Any other equipment (please specify)</v>
      </c>
      <c r="D194" s="70"/>
      <c r="E194" s="71">
        <f>'6.Procurement Annex'!F97</f>
        <v>0</v>
      </c>
      <c r="F194" s="71">
        <f>'6.Procurement Annex'!G97</f>
        <v>0</v>
      </c>
      <c r="G194" s="71">
        <f>'6.Procurement Annex'!H97</f>
        <v>0</v>
      </c>
      <c r="H194" s="71">
        <f>'6.Procurement Annex'!I97</f>
        <v>0</v>
      </c>
      <c r="I194" s="71">
        <f>'6.Procurement Annex'!J97</f>
        <v>0</v>
      </c>
      <c r="J194" s="71" t="str">
        <f>'6.Procurement Annex'!K97</f>
        <v>Per Item</v>
      </c>
      <c r="K194" s="71">
        <f>'6.Procurement Annex'!L97</f>
        <v>1000</v>
      </c>
      <c r="L194" s="71">
        <f>'6.Procurement Annex'!M97</f>
        <v>0.01</v>
      </c>
      <c r="M194" s="71">
        <f>'6.Procurement Annex'!N97</f>
        <v>350</v>
      </c>
      <c r="N194" s="71">
        <f>'6.Procurement Annex'!O97</f>
        <v>3.5</v>
      </c>
      <c r="O194" s="71" t="str">
        <f>'6.Procurement Annex'!P97</f>
        <v xml:space="preserve">Funds proposed for BP Apparatus </v>
      </c>
      <c r="P194" s="71">
        <f>'6.Procurement Annex'!Q97</f>
        <v>0</v>
      </c>
      <c r="Q194" s="71">
        <f>'6.Procurement Annex'!R97</f>
        <v>0</v>
      </c>
      <c r="R194" s="73"/>
      <c r="S194" s="73"/>
      <c r="T194" s="73"/>
      <c r="U194" s="73"/>
      <c r="V194" s="73"/>
      <c r="W194" s="73"/>
      <c r="X194" s="73"/>
      <c r="Y194" s="73"/>
      <c r="Z194" s="73"/>
      <c r="AA194" s="73"/>
    </row>
    <row r="195" spans="1:27" ht="12.75" customHeight="1">
      <c r="A195" s="70" t="str">
        <f>'6.Procurement Annex'!A98</f>
        <v>6.1.1.24</v>
      </c>
      <c r="B195" s="70" t="str">
        <f>'6.Procurement Annex'!B98</f>
        <v>B.13.4</v>
      </c>
      <c r="C195" s="70" t="str">
        <f>'6.Procurement Annex'!C98</f>
        <v>Procurement of bio-medical equipment: National Dialysis Programme</v>
      </c>
      <c r="D195" s="70"/>
      <c r="E195" s="71"/>
      <c r="F195" s="71"/>
      <c r="G195" s="71">
        <f t="shared" ref="G195:I195" si="41">SUM(G196:G197)</f>
        <v>2200000</v>
      </c>
      <c r="H195" s="71">
        <f t="shared" si="41"/>
        <v>0</v>
      </c>
      <c r="I195" s="71">
        <f t="shared" si="41"/>
        <v>0</v>
      </c>
      <c r="J195" s="71"/>
      <c r="K195" s="71"/>
      <c r="L195" s="71"/>
      <c r="M195" s="71"/>
      <c r="N195" s="71">
        <f>SUM(N196:N197)</f>
        <v>0</v>
      </c>
      <c r="O195" s="71">
        <f>'6.Procurement Annex'!P98</f>
        <v>0</v>
      </c>
      <c r="P195" s="71">
        <f>'6.Procurement Annex'!Q98</f>
        <v>0</v>
      </c>
      <c r="Q195" s="71">
        <f>SUM(Q196:Q197)</f>
        <v>0</v>
      </c>
      <c r="R195" s="73"/>
      <c r="S195" s="73"/>
      <c r="T195" s="73"/>
      <c r="U195" s="73"/>
      <c r="V195" s="73"/>
      <c r="W195" s="73"/>
      <c r="X195" s="73"/>
      <c r="Y195" s="73"/>
      <c r="Z195" s="73"/>
      <c r="AA195" s="73"/>
    </row>
    <row r="196" spans="1:27" ht="12.75" customHeight="1">
      <c r="A196" s="70" t="str">
        <f>'6.Procurement Annex'!A99</f>
        <v>6.1.1.24.1</v>
      </c>
      <c r="B196" s="70">
        <f>'6.Procurement Annex'!B99</f>
        <v>0</v>
      </c>
      <c r="C196" s="70" t="str">
        <f>'6.Procurement Annex'!C99</f>
        <v xml:space="preserve">Medical devices as per National Dialysis Programme </v>
      </c>
      <c r="D196" s="70"/>
      <c r="E196" s="71">
        <f>'6.Procurement Annex'!F99</f>
        <v>0</v>
      </c>
      <c r="F196" s="71">
        <f>'6.Procurement Annex'!G99</f>
        <v>0</v>
      </c>
      <c r="G196" s="71">
        <f>'6.Procurement Annex'!H99</f>
        <v>2200000</v>
      </c>
      <c r="H196" s="71">
        <f>'6.Procurement Annex'!I99</f>
        <v>0</v>
      </c>
      <c r="I196" s="71">
        <f>'6.Procurement Annex'!J99</f>
        <v>0</v>
      </c>
      <c r="J196" s="71">
        <f>'6.Procurement Annex'!K99</f>
        <v>0</v>
      </c>
      <c r="K196" s="71">
        <f>'6.Procurement Annex'!L99</f>
        <v>0</v>
      </c>
      <c r="L196" s="71">
        <f>'6.Procurement Annex'!M99</f>
        <v>0</v>
      </c>
      <c r="M196" s="71">
        <f>'6.Procurement Annex'!N99</f>
        <v>0</v>
      </c>
      <c r="N196" s="71">
        <f>'6.Procurement Annex'!O99</f>
        <v>0</v>
      </c>
      <c r="O196" s="71">
        <f>'6.Procurement Annex'!P99</f>
        <v>0</v>
      </c>
      <c r="P196" s="71">
        <f>'6.Procurement Annex'!Q99</f>
        <v>0</v>
      </c>
      <c r="Q196" s="71">
        <f>'6.Procurement Annex'!R99</f>
        <v>0</v>
      </c>
      <c r="R196" s="73"/>
      <c r="S196" s="73"/>
      <c r="T196" s="73"/>
      <c r="U196" s="73"/>
      <c r="V196" s="73"/>
      <c r="W196" s="73"/>
      <c r="X196" s="73"/>
      <c r="Y196" s="73"/>
      <c r="Z196" s="73"/>
      <c r="AA196" s="73"/>
    </row>
    <row r="197" spans="1:27" ht="12.75" customHeight="1">
      <c r="A197" s="70" t="str">
        <f>'6.Procurement Annex'!A100</f>
        <v>6.1.1.24.2</v>
      </c>
      <c r="B197" s="70">
        <f>'6.Procurement Annex'!B100</f>
        <v>0</v>
      </c>
      <c r="C197" s="70" t="str">
        <f>'6.Procurement Annex'!C100</f>
        <v>Any other equipment (please specify)</v>
      </c>
      <c r="D197" s="70"/>
      <c r="E197" s="71">
        <f>'6.Procurement Annex'!F100</f>
        <v>0</v>
      </c>
      <c r="F197" s="71">
        <f>'6.Procurement Annex'!G100</f>
        <v>0</v>
      </c>
      <c r="G197" s="71">
        <f>'6.Procurement Annex'!H100</f>
        <v>0</v>
      </c>
      <c r="H197" s="71">
        <f>'6.Procurement Annex'!I100</f>
        <v>0</v>
      </c>
      <c r="I197" s="71">
        <f>'6.Procurement Annex'!J100</f>
        <v>0</v>
      </c>
      <c r="J197" s="71">
        <f>'6.Procurement Annex'!K100</f>
        <v>0</v>
      </c>
      <c r="K197" s="71">
        <f>'6.Procurement Annex'!L100</f>
        <v>0</v>
      </c>
      <c r="L197" s="71">
        <f>'6.Procurement Annex'!M100</f>
        <v>0</v>
      </c>
      <c r="M197" s="71">
        <f>'6.Procurement Annex'!N100</f>
        <v>0</v>
      </c>
      <c r="N197" s="71">
        <f>'6.Procurement Annex'!O100</f>
        <v>0</v>
      </c>
      <c r="O197" s="71">
        <f>'6.Procurement Annex'!P100</f>
        <v>0</v>
      </c>
      <c r="P197" s="71">
        <f>'6.Procurement Annex'!Q100</f>
        <v>0</v>
      </c>
      <c r="Q197" s="71">
        <f>'6.Procurement Annex'!R100</f>
        <v>0</v>
      </c>
      <c r="R197" s="73"/>
      <c r="S197" s="73"/>
      <c r="T197" s="73"/>
      <c r="U197" s="73"/>
      <c r="V197" s="73"/>
      <c r="W197" s="73"/>
      <c r="X197" s="73"/>
      <c r="Y197" s="73"/>
      <c r="Z197" s="73"/>
      <c r="AA197" s="73"/>
    </row>
    <row r="198" spans="1:27" ht="12.75" customHeight="1">
      <c r="A198" s="70" t="str">
        <f>'6.Procurement Annex'!A101</f>
        <v>6.1.1.25</v>
      </c>
      <c r="B198" s="70">
        <f>'6.Procurement Annex'!B101</f>
        <v>0</v>
      </c>
      <c r="C198" s="70" t="str">
        <f>'6.Procurement Annex'!C101</f>
        <v>Procurement of any other bio-medical equipment</v>
      </c>
      <c r="D198" s="70"/>
      <c r="E198" s="71"/>
      <c r="F198" s="71"/>
      <c r="G198" s="71">
        <f t="shared" ref="G198:I198" si="42">SUM(G199)</f>
        <v>0</v>
      </c>
      <c r="H198" s="71">
        <f t="shared" si="42"/>
        <v>0</v>
      </c>
      <c r="I198" s="71">
        <f t="shared" si="42"/>
        <v>0</v>
      </c>
      <c r="J198" s="71"/>
      <c r="K198" s="71"/>
      <c r="L198" s="71"/>
      <c r="M198" s="71"/>
      <c r="N198" s="71">
        <f>SUM(N199)</f>
        <v>0</v>
      </c>
      <c r="O198" s="71">
        <f>'6.Procurement Annex'!P101</f>
        <v>0</v>
      </c>
      <c r="P198" s="71">
        <f>'6.Procurement Annex'!Q101</f>
        <v>0</v>
      </c>
      <c r="Q198" s="71">
        <f>SUM(Q199)</f>
        <v>0</v>
      </c>
      <c r="R198" s="73"/>
      <c r="S198" s="73"/>
      <c r="T198" s="73"/>
      <c r="U198" s="73"/>
      <c r="V198" s="73"/>
      <c r="W198" s="73"/>
      <c r="X198" s="73"/>
      <c r="Y198" s="73"/>
      <c r="Z198" s="73"/>
      <c r="AA198" s="73"/>
    </row>
    <row r="199" spans="1:27" ht="12.75" customHeight="1">
      <c r="A199" s="70" t="str">
        <f>'6.Procurement Annex'!A102</f>
        <v>6.1.1.25.1</v>
      </c>
      <c r="B199" s="70">
        <f>'6.Procurement Annex'!B102</f>
        <v>0</v>
      </c>
      <c r="C199" s="70" t="str">
        <f>'6.Procurement Annex'!C102</f>
        <v>Any other equipment for hospital strengthening as per IPHS (please specify)</v>
      </c>
      <c r="D199" s="70"/>
      <c r="E199" s="71">
        <f>'6.Procurement Annex'!F102</f>
        <v>0</v>
      </c>
      <c r="F199" s="71">
        <f>'6.Procurement Annex'!G102</f>
        <v>0</v>
      </c>
      <c r="G199" s="71">
        <f>'6.Procurement Annex'!H102</f>
        <v>0</v>
      </c>
      <c r="H199" s="71">
        <f>'6.Procurement Annex'!I102</f>
        <v>0</v>
      </c>
      <c r="I199" s="71">
        <f>'6.Procurement Annex'!J102</f>
        <v>0</v>
      </c>
      <c r="J199" s="71">
        <f>'6.Procurement Annex'!K102</f>
        <v>0</v>
      </c>
      <c r="K199" s="71">
        <f>'6.Procurement Annex'!L102</f>
        <v>0</v>
      </c>
      <c r="L199" s="71">
        <f>'6.Procurement Annex'!M102</f>
        <v>0</v>
      </c>
      <c r="M199" s="71">
        <f>'6.Procurement Annex'!N102</f>
        <v>0</v>
      </c>
      <c r="N199" s="71">
        <f>'6.Procurement Annex'!O102</f>
        <v>0</v>
      </c>
      <c r="O199" s="71">
        <f>'6.Procurement Annex'!P102</f>
        <v>0</v>
      </c>
      <c r="P199" s="71">
        <f>'6.Procurement Annex'!Q102</f>
        <v>0</v>
      </c>
      <c r="Q199" s="71">
        <f>'6.Procurement Annex'!R102</f>
        <v>0</v>
      </c>
      <c r="R199" s="73"/>
      <c r="S199" s="73"/>
      <c r="T199" s="73"/>
      <c r="U199" s="73"/>
      <c r="V199" s="73"/>
      <c r="W199" s="73"/>
      <c r="X199" s="73"/>
      <c r="Y199" s="73"/>
      <c r="Z199" s="73"/>
      <c r="AA199" s="73"/>
    </row>
    <row r="200" spans="1:27" ht="12.75" customHeight="1">
      <c r="A200" s="78" t="str">
        <f>'6.Procurement Annex'!A105</f>
        <v>6.1.2</v>
      </c>
      <c r="B200" s="78">
        <f>'6.Procurement Annex'!B105</f>
        <v>0</v>
      </c>
      <c r="C200" s="78" t="str">
        <f>'6.Procurement Annex'!C105</f>
        <v xml:space="preserve">Procurement of Other Equipment </v>
      </c>
      <c r="D200" s="78"/>
      <c r="E200" s="79"/>
      <c r="F200" s="79"/>
      <c r="G200" s="79">
        <f t="shared" ref="G200:I200" si="43">G201+G206+G212+G216+G219+G222</f>
        <v>2449000</v>
      </c>
      <c r="H200" s="79">
        <f t="shared" si="43"/>
        <v>17000</v>
      </c>
      <c r="I200" s="79">
        <f t="shared" si="43"/>
        <v>0</v>
      </c>
      <c r="J200" s="79"/>
      <c r="K200" s="79"/>
      <c r="L200" s="79"/>
      <c r="M200" s="79"/>
      <c r="N200" s="79">
        <f>N201+N206+N212+N216+N219+N222</f>
        <v>15.47</v>
      </c>
      <c r="O200" s="79"/>
      <c r="P200" s="79"/>
      <c r="Q200" s="79">
        <f>Q201+Q206+Q212+Q216+Q219+Q222</f>
        <v>0</v>
      </c>
      <c r="R200" s="73"/>
      <c r="S200" s="73"/>
      <c r="T200" s="73"/>
      <c r="U200" s="73"/>
      <c r="V200" s="73"/>
      <c r="W200" s="73"/>
      <c r="X200" s="73"/>
      <c r="Y200" s="73"/>
      <c r="Z200" s="73"/>
      <c r="AA200" s="73"/>
    </row>
    <row r="201" spans="1:27" ht="12.75" customHeight="1">
      <c r="A201" s="70" t="str">
        <f>'6.Procurement Annex'!A106</f>
        <v>6.1.2.1</v>
      </c>
      <c r="B201" s="70">
        <f>'6.Procurement Annex'!B106</f>
        <v>0</v>
      </c>
      <c r="C201" s="70" t="str">
        <f>'6.Procurement Annex'!C106</f>
        <v>Procurement of other equipment: RMNCH+A</v>
      </c>
      <c r="D201" s="70"/>
      <c r="E201" s="71"/>
      <c r="F201" s="71"/>
      <c r="G201" s="71">
        <f t="shared" ref="G201:I201" si="44">SUM(G202:G205)</f>
        <v>0</v>
      </c>
      <c r="H201" s="71">
        <f t="shared" si="44"/>
        <v>0</v>
      </c>
      <c r="I201" s="71">
        <f t="shared" si="44"/>
        <v>0</v>
      </c>
      <c r="J201" s="71"/>
      <c r="K201" s="71"/>
      <c r="L201" s="71"/>
      <c r="M201" s="71"/>
      <c r="N201" s="71">
        <f>SUM(N202:N205)</f>
        <v>0</v>
      </c>
      <c r="O201" s="71">
        <f>'6.Procurement Annex'!P106</f>
        <v>0</v>
      </c>
      <c r="P201" s="71">
        <f>'6.Procurement Annex'!Q106</f>
        <v>0</v>
      </c>
      <c r="Q201" s="71">
        <f>SUM(Q202:Q205)</f>
        <v>0</v>
      </c>
      <c r="R201" s="73"/>
      <c r="S201" s="73"/>
      <c r="T201" s="73"/>
      <c r="U201" s="73"/>
      <c r="V201" s="73"/>
      <c r="W201" s="73"/>
      <c r="X201" s="73"/>
      <c r="Y201" s="73"/>
      <c r="Z201" s="73"/>
      <c r="AA201" s="73"/>
    </row>
    <row r="202" spans="1:27" ht="12.75" customHeight="1">
      <c r="A202" s="70" t="str">
        <f>'6.Procurement Annex'!A107</f>
        <v>6.1.2.1.1</v>
      </c>
      <c r="B202" s="70">
        <f>'6.Procurement Annex'!B107</f>
        <v>0</v>
      </c>
      <c r="C202" s="70" t="str">
        <f>'6.Procurement Annex'!C107</f>
        <v>Furniture for paediatric OPD and ward</v>
      </c>
      <c r="D202" s="70"/>
      <c r="E202" s="71">
        <f>'6.Procurement Annex'!F107</f>
        <v>0</v>
      </c>
      <c r="F202" s="71">
        <f>'6.Procurement Annex'!G107</f>
        <v>0</v>
      </c>
      <c r="G202" s="71">
        <f>'6.Procurement Annex'!H107</f>
        <v>0</v>
      </c>
      <c r="H202" s="71">
        <f>'6.Procurement Annex'!I107</f>
        <v>0</v>
      </c>
      <c r="I202" s="71">
        <f>'6.Procurement Annex'!J107</f>
        <v>0</v>
      </c>
      <c r="J202" s="71">
        <f>'6.Procurement Annex'!K107</f>
        <v>0</v>
      </c>
      <c r="K202" s="71">
        <f>'6.Procurement Annex'!L107</f>
        <v>0</v>
      </c>
      <c r="L202" s="71">
        <f>'6.Procurement Annex'!M107</f>
        <v>0</v>
      </c>
      <c r="M202" s="71">
        <f>'6.Procurement Annex'!N107</f>
        <v>0</v>
      </c>
      <c r="N202" s="71">
        <f>'6.Procurement Annex'!O107</f>
        <v>0</v>
      </c>
      <c r="O202" s="71">
        <f>'6.Procurement Annex'!P107</f>
        <v>0</v>
      </c>
      <c r="P202" s="71">
        <f>'6.Procurement Annex'!Q107</f>
        <v>0</v>
      </c>
      <c r="Q202" s="71">
        <f>'6.Procurement Annex'!R107</f>
        <v>0</v>
      </c>
      <c r="R202" s="73"/>
      <c r="S202" s="73"/>
      <c r="T202" s="73"/>
      <c r="U202" s="73"/>
      <c r="V202" s="73"/>
      <c r="W202" s="73"/>
      <c r="X202" s="73"/>
      <c r="Y202" s="73"/>
      <c r="Z202" s="73"/>
      <c r="AA202" s="73"/>
    </row>
    <row r="203" spans="1:27" ht="12.75" customHeight="1">
      <c r="A203" s="70" t="str">
        <f>'6.Procurement Annex'!A108</f>
        <v>6.1.2.1.2</v>
      </c>
      <c r="B203" s="70" t="str">
        <f>'6.Procurement Annex'!B108</f>
        <v>B16.1.6.3.3</v>
      </c>
      <c r="C203" s="70" t="str">
        <f>'6.Procurement Annex'!C108</f>
        <v>Laptop for mobile health teams</v>
      </c>
      <c r="D203" s="70"/>
      <c r="E203" s="71">
        <f>'6.Procurement Annex'!F108</f>
        <v>0</v>
      </c>
      <c r="F203" s="71">
        <f>'6.Procurement Annex'!G108</f>
        <v>0</v>
      </c>
      <c r="G203" s="71">
        <f>'6.Procurement Annex'!H108</f>
        <v>0</v>
      </c>
      <c r="H203" s="71">
        <f>'6.Procurement Annex'!I108</f>
        <v>0</v>
      </c>
      <c r="I203" s="71">
        <f>'6.Procurement Annex'!J108</f>
        <v>0</v>
      </c>
      <c r="J203" s="71">
        <f>'6.Procurement Annex'!K108</f>
        <v>0</v>
      </c>
      <c r="K203" s="71">
        <f>'6.Procurement Annex'!L108</f>
        <v>0</v>
      </c>
      <c r="L203" s="71">
        <f>'6.Procurement Annex'!M108</f>
        <v>0</v>
      </c>
      <c r="M203" s="71">
        <f>'6.Procurement Annex'!N108</f>
        <v>0</v>
      </c>
      <c r="N203" s="71">
        <f>'6.Procurement Annex'!O108</f>
        <v>0</v>
      </c>
      <c r="O203" s="71">
        <f>'6.Procurement Annex'!P108</f>
        <v>0</v>
      </c>
      <c r="P203" s="71">
        <f>'6.Procurement Annex'!Q108</f>
        <v>0</v>
      </c>
      <c r="Q203" s="71">
        <f>'6.Procurement Annex'!R108</f>
        <v>0</v>
      </c>
      <c r="R203" s="73"/>
      <c r="S203" s="73"/>
      <c r="T203" s="73"/>
      <c r="U203" s="73"/>
      <c r="V203" s="73"/>
      <c r="W203" s="73"/>
      <c r="X203" s="73"/>
      <c r="Y203" s="73"/>
      <c r="Z203" s="73"/>
      <c r="AA203" s="73"/>
    </row>
    <row r="204" spans="1:27" ht="12.75" customHeight="1">
      <c r="A204" s="70" t="str">
        <f>'6.Procurement Annex'!A109</f>
        <v>6.1.2.1.3</v>
      </c>
      <c r="B204" s="70" t="str">
        <f>'6.Procurement Annex'!B109</f>
        <v>B16.1.6.3.4</v>
      </c>
      <c r="C204" s="70" t="str">
        <f>'6.Procurement Annex'!C109</f>
        <v>Desktop for DEIC</v>
      </c>
      <c r="D204" s="70"/>
      <c r="E204" s="71">
        <f>'6.Procurement Annex'!F109</f>
        <v>0</v>
      </c>
      <c r="F204" s="71">
        <f>'6.Procurement Annex'!G109</f>
        <v>0</v>
      </c>
      <c r="G204" s="71">
        <f>'6.Procurement Annex'!H109</f>
        <v>0</v>
      </c>
      <c r="H204" s="71">
        <f>'6.Procurement Annex'!I109</f>
        <v>0</v>
      </c>
      <c r="I204" s="71">
        <f>'6.Procurement Annex'!J109</f>
        <v>0</v>
      </c>
      <c r="J204" s="71">
        <f>'6.Procurement Annex'!K109</f>
        <v>0</v>
      </c>
      <c r="K204" s="71">
        <f>'6.Procurement Annex'!L109</f>
        <v>0</v>
      </c>
      <c r="L204" s="71">
        <f>'6.Procurement Annex'!M109</f>
        <v>0</v>
      </c>
      <c r="M204" s="71">
        <f>'6.Procurement Annex'!N109</f>
        <v>0</v>
      </c>
      <c r="N204" s="71">
        <f>'6.Procurement Annex'!O109</f>
        <v>0</v>
      </c>
      <c r="O204" s="71">
        <f>'6.Procurement Annex'!P109</f>
        <v>0</v>
      </c>
      <c r="P204" s="71">
        <f>'6.Procurement Annex'!Q109</f>
        <v>0</v>
      </c>
      <c r="Q204" s="71">
        <f>'6.Procurement Annex'!R109</f>
        <v>0</v>
      </c>
      <c r="R204" s="73"/>
      <c r="S204" s="73"/>
      <c r="T204" s="73"/>
      <c r="U204" s="73"/>
      <c r="V204" s="73"/>
      <c r="W204" s="73"/>
      <c r="X204" s="73"/>
      <c r="Y204" s="73"/>
      <c r="Z204" s="73"/>
      <c r="AA204" s="73"/>
    </row>
    <row r="205" spans="1:27" ht="12.75" customHeight="1">
      <c r="A205" s="70" t="str">
        <f>'6.Procurement Annex'!A110</f>
        <v>6.1.2.1.4</v>
      </c>
      <c r="B205" s="70">
        <f>'6.Procurement Annex'!B110</f>
        <v>0</v>
      </c>
      <c r="C205" s="70" t="str">
        <f>'6.Procurement Annex'!C110</f>
        <v>Any other equipment (please specify)</v>
      </c>
      <c r="D205" s="70"/>
      <c r="E205" s="71">
        <f>'6.Procurement Annex'!F110</f>
        <v>0</v>
      </c>
      <c r="F205" s="71">
        <f>'6.Procurement Annex'!G110</f>
        <v>0</v>
      </c>
      <c r="G205" s="71">
        <f>'6.Procurement Annex'!H110</f>
        <v>0</v>
      </c>
      <c r="H205" s="71">
        <f>'6.Procurement Annex'!I110</f>
        <v>0</v>
      </c>
      <c r="I205" s="71">
        <f>'6.Procurement Annex'!J110</f>
        <v>0</v>
      </c>
      <c r="J205" s="71">
        <f>'6.Procurement Annex'!K110</f>
        <v>0</v>
      </c>
      <c r="K205" s="71">
        <f>'6.Procurement Annex'!L110</f>
        <v>0</v>
      </c>
      <c r="L205" s="71">
        <f>'6.Procurement Annex'!M110</f>
        <v>0</v>
      </c>
      <c r="M205" s="71">
        <f>'6.Procurement Annex'!N110</f>
        <v>0</v>
      </c>
      <c r="N205" s="71">
        <f>'6.Procurement Annex'!O110</f>
        <v>0</v>
      </c>
      <c r="O205" s="71">
        <f>'6.Procurement Annex'!P110</f>
        <v>0</v>
      </c>
      <c r="P205" s="71">
        <f>'6.Procurement Annex'!Q110</f>
        <v>0</v>
      </c>
      <c r="Q205" s="71">
        <f>'6.Procurement Annex'!R110</f>
        <v>0</v>
      </c>
      <c r="R205" s="73"/>
      <c r="S205" s="73"/>
      <c r="T205" s="73"/>
      <c r="U205" s="73"/>
      <c r="V205" s="73"/>
      <c r="W205" s="73"/>
      <c r="X205" s="73"/>
      <c r="Y205" s="73"/>
      <c r="Z205" s="73"/>
      <c r="AA205" s="73"/>
    </row>
    <row r="206" spans="1:27" ht="12.75" customHeight="1">
      <c r="A206" s="70" t="str">
        <f>'6.Procurement Annex'!A111</f>
        <v>6.1.2.2</v>
      </c>
      <c r="B206" s="70">
        <f>'6.Procurement Annex'!B111</f>
        <v>0</v>
      </c>
      <c r="C206" s="70" t="str">
        <f>'6.Procurement Annex'!C111</f>
        <v>Procurement of other equipment: NVBDCP</v>
      </c>
      <c r="D206" s="70"/>
      <c r="E206" s="71"/>
      <c r="F206" s="71"/>
      <c r="G206" s="71">
        <f t="shared" ref="G206:I206" si="45">SUM(G207:G211)</f>
        <v>0</v>
      </c>
      <c r="H206" s="71">
        <f t="shared" si="45"/>
        <v>0</v>
      </c>
      <c r="I206" s="71">
        <f t="shared" si="45"/>
        <v>0</v>
      </c>
      <c r="J206" s="71"/>
      <c r="K206" s="71"/>
      <c r="L206" s="71"/>
      <c r="M206" s="71"/>
      <c r="N206" s="71">
        <f>SUM(N207:N211)</f>
        <v>0</v>
      </c>
      <c r="O206" s="71">
        <f>'6.Procurement Annex'!P111</f>
        <v>0</v>
      </c>
      <c r="P206" s="71">
        <f>'6.Procurement Annex'!Q111</f>
        <v>0</v>
      </c>
      <c r="Q206" s="71">
        <f>SUM(Q207:Q211)</f>
        <v>0</v>
      </c>
      <c r="R206" s="73"/>
      <c r="S206" s="73"/>
      <c r="T206" s="73"/>
      <c r="U206" s="73"/>
      <c r="V206" s="73"/>
      <c r="W206" s="73"/>
      <c r="X206" s="73"/>
      <c r="Y206" s="73"/>
      <c r="Z206" s="73"/>
      <c r="AA206" s="73"/>
    </row>
    <row r="207" spans="1:27" ht="12.75" customHeight="1">
      <c r="A207" s="70" t="str">
        <f>'6.Procurement Annex'!A112</f>
        <v>6.1.2.2.1</v>
      </c>
      <c r="B207" s="70" t="str">
        <f>'6.Procurement Annex'!B112</f>
        <v>F.1.3.f</v>
      </c>
      <c r="C207" s="70" t="str">
        <f>'6.Procurement Annex'!C112</f>
        <v>Fogging Machine</v>
      </c>
      <c r="D207" s="70"/>
      <c r="E207" s="71">
        <f>'6.Procurement Annex'!F112</f>
        <v>0</v>
      </c>
      <c r="F207" s="71">
        <f>'6.Procurement Annex'!G112</f>
        <v>0</v>
      </c>
      <c r="G207" s="71">
        <f>'6.Procurement Annex'!H112</f>
        <v>0</v>
      </c>
      <c r="H207" s="71">
        <f>'6.Procurement Annex'!I112</f>
        <v>0</v>
      </c>
      <c r="I207" s="71">
        <f>'6.Procurement Annex'!J112</f>
        <v>0</v>
      </c>
      <c r="J207" s="71">
        <f>'6.Procurement Annex'!K112</f>
        <v>0</v>
      </c>
      <c r="K207" s="71">
        <f>'6.Procurement Annex'!L112</f>
        <v>0</v>
      </c>
      <c r="L207" s="71">
        <f>'6.Procurement Annex'!M112</f>
        <v>0</v>
      </c>
      <c r="M207" s="71">
        <f>'6.Procurement Annex'!N112</f>
        <v>0</v>
      </c>
      <c r="N207" s="71">
        <f>'6.Procurement Annex'!O112</f>
        <v>0</v>
      </c>
      <c r="O207" s="71">
        <f>'6.Procurement Annex'!P112</f>
        <v>0</v>
      </c>
      <c r="P207" s="71">
        <f>'6.Procurement Annex'!Q112</f>
        <v>0</v>
      </c>
      <c r="Q207" s="71">
        <f>'6.Procurement Annex'!R112</f>
        <v>0</v>
      </c>
      <c r="R207" s="73"/>
      <c r="S207" s="73"/>
      <c r="T207" s="73"/>
      <c r="U207" s="73"/>
      <c r="V207" s="73"/>
      <c r="W207" s="73"/>
      <c r="X207" s="73"/>
      <c r="Y207" s="73"/>
      <c r="Z207" s="73"/>
      <c r="AA207" s="73"/>
    </row>
    <row r="208" spans="1:27" ht="12.75" customHeight="1">
      <c r="A208" s="70" t="str">
        <f>'6.Procurement Annex'!A113</f>
        <v>6.1.2.2.2</v>
      </c>
      <c r="B208" s="70" t="str">
        <f>'6.Procurement Annex'!B113</f>
        <v>F.1.5.a</v>
      </c>
      <c r="C208" s="70" t="str">
        <f>'6.Procurement Annex'!C113</f>
        <v>Spray Pumps &amp; accessories</v>
      </c>
      <c r="D208" s="70"/>
      <c r="E208" s="71">
        <f>'6.Procurement Annex'!F113</f>
        <v>0</v>
      </c>
      <c r="F208" s="71">
        <f>'6.Procurement Annex'!G113</f>
        <v>0</v>
      </c>
      <c r="G208" s="71">
        <f>'6.Procurement Annex'!H113</f>
        <v>0</v>
      </c>
      <c r="H208" s="71">
        <f>'6.Procurement Annex'!I113</f>
        <v>0</v>
      </c>
      <c r="I208" s="71">
        <f>'6.Procurement Annex'!J113</f>
        <v>0</v>
      </c>
      <c r="J208" s="71">
        <f>'6.Procurement Annex'!K113</f>
        <v>0</v>
      </c>
      <c r="K208" s="71">
        <f>'6.Procurement Annex'!L113</f>
        <v>0</v>
      </c>
      <c r="L208" s="71">
        <f>'6.Procurement Annex'!M113</f>
        <v>0</v>
      </c>
      <c r="M208" s="71">
        <f>'6.Procurement Annex'!N113</f>
        <v>0</v>
      </c>
      <c r="N208" s="71">
        <f>'6.Procurement Annex'!O113</f>
        <v>0</v>
      </c>
      <c r="O208" s="71">
        <f>'6.Procurement Annex'!P113</f>
        <v>0</v>
      </c>
      <c r="P208" s="71">
        <f>'6.Procurement Annex'!Q113</f>
        <v>0</v>
      </c>
      <c r="Q208" s="71">
        <f>'6.Procurement Annex'!R113</f>
        <v>0</v>
      </c>
      <c r="R208" s="73"/>
      <c r="S208" s="73"/>
      <c r="T208" s="73"/>
      <c r="U208" s="73"/>
      <c r="V208" s="73"/>
      <c r="W208" s="73"/>
      <c r="X208" s="73"/>
      <c r="Y208" s="73"/>
      <c r="Z208" s="73"/>
      <c r="AA208" s="73"/>
    </row>
    <row r="209" spans="1:27" ht="12.75" customHeight="1">
      <c r="A209" s="70" t="str">
        <f>'6.Procurement Annex'!A114</f>
        <v>6.1.2.2.3</v>
      </c>
      <c r="B209" s="70" t="str">
        <f>'6.Procurement Annex'!B114</f>
        <v>F.2.1.f</v>
      </c>
      <c r="C209" s="70" t="str">
        <f>'6.Procurement Annex'!C114</f>
        <v>Non-Health Equipment (NHP) - GFATM</v>
      </c>
      <c r="D209" s="70"/>
      <c r="E209" s="71">
        <f>'6.Procurement Annex'!F114</f>
        <v>0</v>
      </c>
      <c r="F209" s="71">
        <f>'6.Procurement Annex'!G114</f>
        <v>0</v>
      </c>
      <c r="G209" s="71">
        <f>'6.Procurement Annex'!H114</f>
        <v>0</v>
      </c>
      <c r="H209" s="71">
        <f>'6.Procurement Annex'!I114</f>
        <v>0</v>
      </c>
      <c r="I209" s="71">
        <f>'6.Procurement Annex'!J114</f>
        <v>0</v>
      </c>
      <c r="J209" s="71">
        <f>'6.Procurement Annex'!K114</f>
        <v>0</v>
      </c>
      <c r="K209" s="71">
        <f>'6.Procurement Annex'!L114</f>
        <v>0</v>
      </c>
      <c r="L209" s="71">
        <f>'6.Procurement Annex'!M114</f>
        <v>0</v>
      </c>
      <c r="M209" s="71">
        <f>'6.Procurement Annex'!N114</f>
        <v>0</v>
      </c>
      <c r="N209" s="71">
        <f>'6.Procurement Annex'!O114</f>
        <v>0</v>
      </c>
      <c r="O209" s="71">
        <f>'6.Procurement Annex'!P114</f>
        <v>0</v>
      </c>
      <c r="P209" s="71">
        <f>'6.Procurement Annex'!Q114</f>
        <v>0</v>
      </c>
      <c r="Q209" s="71">
        <f>'6.Procurement Annex'!R114</f>
        <v>0</v>
      </c>
      <c r="R209" s="73"/>
      <c r="S209" s="73"/>
      <c r="T209" s="73"/>
      <c r="U209" s="73"/>
      <c r="V209" s="73"/>
      <c r="W209" s="73"/>
      <c r="X209" s="73"/>
      <c r="Y209" s="73"/>
      <c r="Z209" s="73"/>
      <c r="AA209" s="73"/>
    </row>
    <row r="210" spans="1:27" ht="12.75" customHeight="1">
      <c r="A210" s="70" t="str">
        <f>'6.Procurement Annex'!A115</f>
        <v>6.1.2.2.4</v>
      </c>
      <c r="B210" s="70">
        <f>'6.Procurement Annex'!B115</f>
        <v>0</v>
      </c>
      <c r="C210" s="70" t="str">
        <f>'6.Procurement Annex'!C115</f>
        <v>Logistic for Entomological Lab Strengthening and others under MVCR</v>
      </c>
      <c r="D210" s="70"/>
      <c r="E210" s="71">
        <f>'6.Procurement Annex'!F115</f>
        <v>0</v>
      </c>
      <c r="F210" s="71">
        <f>'6.Procurement Annex'!G115</f>
        <v>0</v>
      </c>
      <c r="G210" s="71">
        <f>'6.Procurement Annex'!H115</f>
        <v>0</v>
      </c>
      <c r="H210" s="71">
        <f>'6.Procurement Annex'!I115</f>
        <v>0</v>
      </c>
      <c r="I210" s="71">
        <f>'6.Procurement Annex'!J115</f>
        <v>0</v>
      </c>
      <c r="J210" s="71">
        <f>'6.Procurement Annex'!K115</f>
        <v>0</v>
      </c>
      <c r="K210" s="71">
        <f>'6.Procurement Annex'!L115</f>
        <v>0</v>
      </c>
      <c r="L210" s="71">
        <f>'6.Procurement Annex'!M115</f>
        <v>0</v>
      </c>
      <c r="M210" s="71">
        <f>'6.Procurement Annex'!N115</f>
        <v>0</v>
      </c>
      <c r="N210" s="71">
        <f>'6.Procurement Annex'!O115</f>
        <v>0</v>
      </c>
      <c r="O210" s="71">
        <f>'6.Procurement Annex'!P115</f>
        <v>0</v>
      </c>
      <c r="P210" s="71">
        <f>'6.Procurement Annex'!Q115</f>
        <v>0</v>
      </c>
      <c r="Q210" s="71">
        <f>'6.Procurement Annex'!R115</f>
        <v>0</v>
      </c>
      <c r="R210" s="73"/>
      <c r="S210" s="73"/>
      <c r="T210" s="73"/>
      <c r="U210" s="73"/>
      <c r="V210" s="73"/>
      <c r="W210" s="73"/>
      <c r="X210" s="73"/>
      <c r="Y210" s="73"/>
      <c r="Z210" s="73"/>
      <c r="AA210" s="73"/>
    </row>
    <row r="211" spans="1:27" ht="12.75" customHeight="1">
      <c r="A211" s="70" t="str">
        <f>'6.Procurement Annex'!A116</f>
        <v>6.1.2.2.5</v>
      </c>
      <c r="B211" s="70">
        <f>'6.Procurement Annex'!B116</f>
        <v>0</v>
      </c>
      <c r="C211" s="70" t="str">
        <f>'6.Procurement Annex'!C116</f>
        <v>Any other equipment (please specify)</v>
      </c>
      <c r="D211" s="70"/>
      <c r="E211" s="71">
        <f>'6.Procurement Annex'!F116</f>
        <v>0</v>
      </c>
      <c r="F211" s="71">
        <f>'6.Procurement Annex'!G116</f>
        <v>0</v>
      </c>
      <c r="G211" s="71">
        <f>'6.Procurement Annex'!H116</f>
        <v>0</v>
      </c>
      <c r="H211" s="71">
        <f>'6.Procurement Annex'!I116</f>
        <v>0</v>
      </c>
      <c r="I211" s="71">
        <f>'6.Procurement Annex'!J116</f>
        <v>0</v>
      </c>
      <c r="J211" s="71">
        <f>'6.Procurement Annex'!K116</f>
        <v>0</v>
      </c>
      <c r="K211" s="71">
        <f>'6.Procurement Annex'!L116</f>
        <v>0</v>
      </c>
      <c r="L211" s="71">
        <f>'6.Procurement Annex'!M116</f>
        <v>0</v>
      </c>
      <c r="M211" s="71">
        <f>'6.Procurement Annex'!N116</f>
        <v>0</v>
      </c>
      <c r="N211" s="71">
        <f>'6.Procurement Annex'!O116</f>
        <v>0</v>
      </c>
      <c r="O211" s="71">
        <f>'6.Procurement Annex'!P116</f>
        <v>0</v>
      </c>
      <c r="P211" s="71">
        <f>'6.Procurement Annex'!Q116</f>
        <v>0</v>
      </c>
      <c r="Q211" s="71">
        <f>'6.Procurement Annex'!R116</f>
        <v>0</v>
      </c>
      <c r="R211" s="73"/>
      <c r="S211" s="73"/>
      <c r="T211" s="73"/>
      <c r="U211" s="73"/>
      <c r="V211" s="73"/>
      <c r="W211" s="73"/>
      <c r="X211" s="73"/>
      <c r="Y211" s="73"/>
      <c r="Z211" s="73"/>
      <c r="AA211" s="73"/>
    </row>
    <row r="212" spans="1:27" ht="12.75" customHeight="1">
      <c r="A212" s="70" t="str">
        <f>'6.Procurement Annex'!A117</f>
        <v>6.1.2.3</v>
      </c>
      <c r="B212" s="70">
        <f>'6.Procurement Annex'!B117</f>
        <v>0</v>
      </c>
      <c r="C212" s="70" t="str">
        <f>'6.Procurement Annex'!C117</f>
        <v>Procurement of other equipment: NLEP</v>
      </c>
      <c r="D212" s="70"/>
      <c r="E212" s="71"/>
      <c r="F212" s="71"/>
      <c r="G212" s="71">
        <f t="shared" ref="G212:I212" si="46">SUM(G213:G215)</f>
        <v>29000</v>
      </c>
      <c r="H212" s="71">
        <f t="shared" si="46"/>
        <v>17000</v>
      </c>
      <c r="I212" s="71">
        <f t="shared" si="46"/>
        <v>0</v>
      </c>
      <c r="J212" s="71"/>
      <c r="K212" s="71"/>
      <c r="L212" s="71"/>
      <c r="M212" s="71"/>
      <c r="N212" s="71">
        <f>SUM(N213:N215)</f>
        <v>0.31000000000000005</v>
      </c>
      <c r="O212" s="71">
        <f>'6.Procurement Annex'!P117</f>
        <v>0</v>
      </c>
      <c r="P212" s="71">
        <f>'6.Procurement Annex'!Q117</f>
        <v>0</v>
      </c>
      <c r="Q212" s="71">
        <f>SUM(Q213:Q215)</f>
        <v>0</v>
      </c>
      <c r="R212" s="73"/>
      <c r="S212" s="73"/>
      <c r="T212" s="73"/>
      <c r="U212" s="73"/>
      <c r="V212" s="73"/>
      <c r="W212" s="73"/>
      <c r="X212" s="73"/>
      <c r="Y212" s="73"/>
      <c r="Z212" s="73"/>
      <c r="AA212" s="73"/>
    </row>
    <row r="213" spans="1:27" ht="12.75" customHeight="1">
      <c r="A213" s="70" t="str">
        <f>'6.Procurement Annex'!A118</f>
        <v>6.1.2.3.1</v>
      </c>
      <c r="B213" s="70" t="str">
        <f>'6.Procurement Annex'!B118</f>
        <v>G.2.1</v>
      </c>
      <c r="C213" s="70" t="str">
        <f>'6.Procurement Annex'!C118</f>
        <v>MCR</v>
      </c>
      <c r="D213" s="70"/>
      <c r="E213" s="71">
        <f>'6.Procurement Annex'!F118</f>
        <v>40</v>
      </c>
      <c r="F213" s="71">
        <f>'6.Procurement Annex'!G118</f>
        <v>40</v>
      </c>
      <c r="G213" s="71">
        <f>'6.Procurement Annex'!H118</f>
        <v>12000</v>
      </c>
      <c r="H213" s="71">
        <f>'6.Procurement Annex'!I118</f>
        <v>12000</v>
      </c>
      <c r="I213" s="71">
        <f>'6.Procurement Annex'!J118</f>
        <v>0</v>
      </c>
      <c r="J213" s="71" t="str">
        <f>'6.Procurement Annex'!K118</f>
        <v>Per Case</v>
      </c>
      <c r="K213" s="71">
        <f>'6.Procurement Annex'!L118</f>
        <v>400</v>
      </c>
      <c r="L213" s="71">
        <f>'6.Procurement Annex'!M118</f>
        <v>4.0000000000000001E-3</v>
      </c>
      <c r="M213" s="71">
        <f>'6.Procurement Annex'!N118</f>
        <v>40</v>
      </c>
      <c r="N213" s="71">
        <f>'6.Procurement Annex'!O118</f>
        <v>0.16</v>
      </c>
      <c r="O213" s="71" t="str">
        <f>'6.Procurement Annex'!P118</f>
        <v>Continued activity: 
Purchase of 40 MCR footwear for leprosy patients @ Rs 400/- per pair</v>
      </c>
      <c r="P213" s="71">
        <f>'6.Procurement Annex'!Q118</f>
        <v>0</v>
      </c>
      <c r="Q213" s="71">
        <f>'6.Procurement Annex'!R118</f>
        <v>0</v>
      </c>
      <c r="R213" s="73"/>
      <c r="S213" s="73"/>
      <c r="T213" s="73"/>
      <c r="U213" s="73"/>
      <c r="V213" s="73"/>
      <c r="W213" s="73"/>
      <c r="X213" s="73"/>
      <c r="Y213" s="73"/>
      <c r="Z213" s="73"/>
      <c r="AA213" s="73"/>
    </row>
    <row r="214" spans="1:27" ht="12.75" customHeight="1">
      <c r="A214" s="70" t="str">
        <f>'6.Procurement Annex'!A119</f>
        <v>6.1.2.3.2</v>
      </c>
      <c r="B214" s="70" t="str">
        <f>'6.Procurement Annex'!B119</f>
        <v>G.2.2</v>
      </c>
      <c r="C214" s="70" t="str">
        <f>'6.Procurement Annex'!C119</f>
        <v>Aids/Appliance</v>
      </c>
      <c r="D214" s="70"/>
      <c r="E214" s="71">
        <f>'6.Procurement Annex'!F119</f>
        <v>12</v>
      </c>
      <c r="F214" s="71">
        <f>'6.Procurement Annex'!G119</f>
        <v>10</v>
      </c>
      <c r="G214" s="71">
        <f>'6.Procurement Annex'!H119</f>
        <v>17000</v>
      </c>
      <c r="H214" s="71">
        <f>'6.Procurement Annex'!I119</f>
        <v>5000</v>
      </c>
      <c r="I214" s="71">
        <f>'6.Procurement Annex'!J119</f>
        <v>0</v>
      </c>
      <c r="J214" s="71" t="str">
        <f>'6.Procurement Annex'!K119</f>
        <v>Per Annum</v>
      </c>
      <c r="K214" s="71">
        <f>'6.Procurement Annex'!L119</f>
        <v>1250</v>
      </c>
      <c r="L214" s="71">
        <f>'6.Procurement Annex'!M119</f>
        <v>1.2500000000000001E-2</v>
      </c>
      <c r="M214" s="71">
        <f>'6.Procurement Annex'!N119</f>
        <v>12</v>
      </c>
      <c r="N214" s="71">
        <f>'6.Procurement Annex'!O119</f>
        <v>0.15000000000000002</v>
      </c>
      <c r="O214" s="71" t="str">
        <f>'6.Procurement Annex'!P119</f>
        <v xml:space="preserve">Continued activity: 
Purchase of lab reagents, acid for BIMI, Splint in DPMR for laboratory use @ Rs 1250/- per month </v>
      </c>
      <c r="P214" s="71">
        <f>'6.Procurement Annex'!Q119</f>
        <v>0</v>
      </c>
      <c r="Q214" s="71">
        <f>'6.Procurement Annex'!R119</f>
        <v>0</v>
      </c>
      <c r="R214" s="73"/>
      <c r="S214" s="73"/>
      <c r="T214" s="73"/>
      <c r="U214" s="73"/>
      <c r="V214" s="73"/>
      <c r="W214" s="73"/>
      <c r="X214" s="73"/>
      <c r="Y214" s="73"/>
      <c r="Z214" s="73"/>
      <c r="AA214" s="73"/>
    </row>
    <row r="215" spans="1:27" ht="12.75" customHeight="1">
      <c r="A215" s="70" t="str">
        <f>'6.Procurement Annex'!A120</f>
        <v>6.1.2.3.3</v>
      </c>
      <c r="B215" s="70">
        <f>'6.Procurement Annex'!B120</f>
        <v>0</v>
      </c>
      <c r="C215" s="70" t="str">
        <f>'6.Procurement Annex'!C120</f>
        <v>Any other equipment (please specify)</v>
      </c>
      <c r="D215" s="70"/>
      <c r="E215" s="71">
        <f>'6.Procurement Annex'!F120</f>
        <v>0</v>
      </c>
      <c r="F215" s="71">
        <f>'6.Procurement Annex'!G120</f>
        <v>0</v>
      </c>
      <c r="G215" s="71">
        <f>'6.Procurement Annex'!H120</f>
        <v>0</v>
      </c>
      <c r="H215" s="71">
        <f>'6.Procurement Annex'!I120</f>
        <v>0</v>
      </c>
      <c r="I215" s="71">
        <f>'6.Procurement Annex'!J120</f>
        <v>0</v>
      </c>
      <c r="J215" s="71">
        <f>'6.Procurement Annex'!K120</f>
        <v>0</v>
      </c>
      <c r="K215" s="71">
        <f>'6.Procurement Annex'!L120</f>
        <v>0</v>
      </c>
      <c r="L215" s="71">
        <f>'6.Procurement Annex'!M120</f>
        <v>0</v>
      </c>
      <c r="M215" s="71">
        <f>'6.Procurement Annex'!N120</f>
        <v>0</v>
      </c>
      <c r="N215" s="71">
        <f>'6.Procurement Annex'!O120</f>
        <v>0</v>
      </c>
      <c r="O215" s="71">
        <f>'6.Procurement Annex'!P120</f>
        <v>0</v>
      </c>
      <c r="P215" s="71">
        <f>'6.Procurement Annex'!Q120</f>
        <v>0</v>
      </c>
      <c r="Q215" s="71">
        <f>'6.Procurement Annex'!R120</f>
        <v>0</v>
      </c>
      <c r="R215" s="73"/>
      <c r="S215" s="73"/>
      <c r="T215" s="73"/>
      <c r="U215" s="73"/>
      <c r="V215" s="73"/>
      <c r="W215" s="73"/>
      <c r="X215" s="73"/>
      <c r="Y215" s="73"/>
      <c r="Z215" s="73"/>
      <c r="AA215" s="73"/>
    </row>
    <row r="216" spans="1:27" ht="12.75" customHeight="1">
      <c r="A216" s="70" t="str">
        <f>'6.Procurement Annex'!A121</f>
        <v>6.1.2.4</v>
      </c>
      <c r="B216" s="70">
        <f>'6.Procurement Annex'!B121</f>
        <v>0</v>
      </c>
      <c r="C216" s="70" t="str">
        <f>'6.Procurement Annex'!C121</f>
        <v>Procurement of other equipment: NPHCE</v>
      </c>
      <c r="D216" s="70"/>
      <c r="E216" s="71"/>
      <c r="F216" s="71"/>
      <c r="G216" s="71">
        <f t="shared" ref="G216:I216" si="47">SUM(G217:G218)</f>
        <v>200000</v>
      </c>
      <c r="H216" s="71">
        <f t="shared" si="47"/>
        <v>0</v>
      </c>
      <c r="I216" s="71">
        <f t="shared" si="47"/>
        <v>0</v>
      </c>
      <c r="J216" s="71"/>
      <c r="K216" s="71"/>
      <c r="L216" s="71"/>
      <c r="M216" s="71"/>
      <c r="N216" s="71">
        <f>SUM(N217:N218)</f>
        <v>0</v>
      </c>
      <c r="O216" s="71">
        <f>'6.Procurement Annex'!P121</f>
        <v>0</v>
      </c>
      <c r="P216" s="71">
        <f>'6.Procurement Annex'!Q121</f>
        <v>0</v>
      </c>
      <c r="Q216" s="71">
        <f>SUM(Q217:Q218)</f>
        <v>0</v>
      </c>
      <c r="R216" s="73"/>
      <c r="S216" s="73"/>
      <c r="T216" s="73"/>
      <c r="U216" s="73"/>
      <c r="V216" s="73"/>
      <c r="W216" s="73"/>
      <c r="X216" s="73"/>
      <c r="Y216" s="73"/>
      <c r="Z216" s="73"/>
      <c r="AA216" s="73"/>
    </row>
    <row r="217" spans="1:27" ht="12.75" customHeight="1">
      <c r="A217" s="70" t="str">
        <f>'6.Procurement Annex'!A122</f>
        <v>6.1.2.4.1</v>
      </c>
      <c r="B217" s="70" t="str">
        <f>'6.Procurement Annex'!B122</f>
        <v>K.2.1.1</v>
      </c>
      <c r="C217" s="70" t="str">
        <f>'6.Procurement Annex'!C122</f>
        <v>Non-recurring GIA: Furniture of Geriatrics Unit with 10 beds and OPD facilities at DH</v>
      </c>
      <c r="D217" s="70"/>
      <c r="E217" s="71">
        <f>'6.Procurement Annex'!F122</f>
        <v>2</v>
      </c>
      <c r="F217" s="71">
        <f>'6.Procurement Annex'!G122</f>
        <v>0</v>
      </c>
      <c r="G217" s="71">
        <f>'6.Procurement Annex'!H122</f>
        <v>200000</v>
      </c>
      <c r="H217" s="71">
        <f>'6.Procurement Annex'!I122</f>
        <v>0</v>
      </c>
      <c r="I217" s="71">
        <f>'6.Procurement Annex'!J122</f>
        <v>0</v>
      </c>
      <c r="J217" s="71">
        <f>'6.Procurement Annex'!K122</f>
        <v>0</v>
      </c>
      <c r="K217" s="71">
        <f>'6.Procurement Annex'!L122</f>
        <v>0</v>
      </c>
      <c r="L217" s="71">
        <f>'6.Procurement Annex'!M122</f>
        <v>0</v>
      </c>
      <c r="M217" s="71">
        <f>'6.Procurement Annex'!N122</f>
        <v>0</v>
      </c>
      <c r="N217" s="71">
        <f>'6.Procurement Annex'!O122</f>
        <v>0</v>
      </c>
      <c r="O217" s="71">
        <f>'6.Procurement Annex'!P122</f>
        <v>0</v>
      </c>
      <c r="P217" s="71">
        <f>'6.Procurement Annex'!Q122</f>
        <v>0</v>
      </c>
      <c r="Q217" s="71">
        <f>'6.Procurement Annex'!R122</f>
        <v>0</v>
      </c>
      <c r="R217" s="73"/>
      <c r="S217" s="73"/>
      <c r="T217" s="73"/>
      <c r="U217" s="73"/>
      <c r="V217" s="73"/>
      <c r="W217" s="73"/>
      <c r="X217" s="73"/>
      <c r="Y217" s="73"/>
      <c r="Z217" s="73"/>
      <c r="AA217" s="73"/>
    </row>
    <row r="218" spans="1:27" ht="12.75" customHeight="1">
      <c r="A218" s="70" t="str">
        <f>'6.Procurement Annex'!A123</f>
        <v>6.1.2.4.2</v>
      </c>
      <c r="B218" s="70">
        <f>'6.Procurement Annex'!B123</f>
        <v>0</v>
      </c>
      <c r="C218" s="70" t="str">
        <f>'6.Procurement Annex'!C123</f>
        <v>Any other equipment (please specify)</v>
      </c>
      <c r="D218" s="70"/>
      <c r="E218" s="71">
        <f>'6.Procurement Annex'!F123</f>
        <v>0</v>
      </c>
      <c r="F218" s="71">
        <f>'6.Procurement Annex'!G123</f>
        <v>0</v>
      </c>
      <c r="G218" s="71">
        <f>'6.Procurement Annex'!H123</f>
        <v>0</v>
      </c>
      <c r="H218" s="71">
        <f>'6.Procurement Annex'!I123</f>
        <v>0</v>
      </c>
      <c r="I218" s="71">
        <f>'6.Procurement Annex'!J123</f>
        <v>0</v>
      </c>
      <c r="J218" s="71">
        <f>'6.Procurement Annex'!K123</f>
        <v>0</v>
      </c>
      <c r="K218" s="71">
        <f>'6.Procurement Annex'!L123</f>
        <v>0</v>
      </c>
      <c r="L218" s="71">
        <f>'6.Procurement Annex'!M123</f>
        <v>0</v>
      </c>
      <c r="M218" s="71">
        <f>'6.Procurement Annex'!N123</f>
        <v>0</v>
      </c>
      <c r="N218" s="71">
        <f>'6.Procurement Annex'!O123</f>
        <v>0</v>
      </c>
      <c r="O218" s="71">
        <f>'6.Procurement Annex'!P123</f>
        <v>0</v>
      </c>
      <c r="P218" s="71" t="str">
        <f>'6.Procurement Annex'!Q123</f>
        <v>FMR code removed</v>
      </c>
      <c r="Q218" s="71">
        <f>'6.Procurement Annex'!R123</f>
        <v>0</v>
      </c>
      <c r="R218" s="73"/>
      <c r="S218" s="73"/>
      <c r="T218" s="73"/>
      <c r="U218" s="73"/>
      <c r="V218" s="73"/>
      <c r="W218" s="73"/>
      <c r="X218" s="73"/>
      <c r="Y218" s="73"/>
      <c r="Z218" s="73"/>
      <c r="AA218" s="73"/>
    </row>
    <row r="219" spans="1:27" ht="12.75" customHeight="1">
      <c r="A219" s="70" t="str">
        <f>'6.Procurement Annex'!A124</f>
        <v>6.1.2.5</v>
      </c>
      <c r="B219" s="70">
        <f>'6.Procurement Annex'!B124</f>
        <v>0</v>
      </c>
      <c r="C219" s="70" t="str">
        <f>'6.Procurement Annex'!C124</f>
        <v>Procurement of equipment for ICT</v>
      </c>
      <c r="D219" s="70"/>
      <c r="E219" s="71"/>
      <c r="F219" s="71"/>
      <c r="G219" s="71">
        <f t="shared" ref="G219:I219" si="48">SUM(G220:G221)</f>
        <v>0</v>
      </c>
      <c r="H219" s="71">
        <f t="shared" si="48"/>
        <v>0</v>
      </c>
      <c r="I219" s="71">
        <f t="shared" si="48"/>
        <v>0</v>
      </c>
      <c r="J219" s="71"/>
      <c r="K219" s="71"/>
      <c r="L219" s="71"/>
      <c r="M219" s="71"/>
      <c r="N219" s="71">
        <f>SUM(N220:N221)</f>
        <v>6</v>
      </c>
      <c r="O219" s="71">
        <f>'6.Procurement Annex'!P124</f>
        <v>0</v>
      </c>
      <c r="P219" s="71">
        <f>'6.Procurement Annex'!Q124</f>
        <v>0</v>
      </c>
      <c r="Q219" s="71">
        <f>SUM(Q220:Q221)</f>
        <v>0</v>
      </c>
      <c r="R219" s="73"/>
      <c r="S219" s="73"/>
      <c r="T219" s="73"/>
      <c r="U219" s="73"/>
      <c r="V219" s="73"/>
      <c r="W219" s="73"/>
      <c r="X219" s="73"/>
      <c r="Y219" s="73"/>
      <c r="Z219" s="73"/>
      <c r="AA219" s="73"/>
    </row>
    <row r="220" spans="1:27" ht="12.75" customHeight="1">
      <c r="A220" s="70" t="str">
        <f>'6.Procurement Annex'!A125</f>
        <v>6.1.2.5.1</v>
      </c>
      <c r="B220" s="70">
        <f>'6.Procurement Annex'!B125</f>
        <v>0</v>
      </c>
      <c r="C220" s="70" t="str">
        <f>'6.Procurement Annex'!C125</f>
        <v>Tablets; software for H&amp;WC and ANM/ MPW</v>
      </c>
      <c r="D220" s="70"/>
      <c r="E220" s="71">
        <f>'6.Procurement Annex'!F125</f>
        <v>0</v>
      </c>
      <c r="F220" s="71">
        <f>'6.Procurement Annex'!G125</f>
        <v>0</v>
      </c>
      <c r="G220" s="71">
        <f>'6.Procurement Annex'!H125</f>
        <v>0</v>
      </c>
      <c r="H220" s="71">
        <f>'6.Procurement Annex'!I125</f>
        <v>0</v>
      </c>
      <c r="I220" s="71">
        <f>'6.Procurement Annex'!J125</f>
        <v>0</v>
      </c>
      <c r="J220" s="71" t="str">
        <f>'6.Procurement Annex'!K125</f>
        <v>Per HWC</v>
      </c>
      <c r="K220" s="71">
        <f>'6.Procurement Annex'!L125</f>
        <v>100000</v>
      </c>
      <c r="L220" s="71">
        <f>'6.Procurement Annex'!M125</f>
        <v>1</v>
      </c>
      <c r="M220" s="71">
        <f>'6.Procurement Annex'!N125</f>
        <v>6</v>
      </c>
      <c r="N220" s="71">
        <f>'6.Procurement Annex'!O125</f>
        <v>6</v>
      </c>
      <c r="O220" s="71" t="str">
        <f>'6.Procurement Annex'!P125</f>
        <v>Amount proposed towards purchase of computers, printers, UPS, tablets, etc. for new 6 HWCs.</v>
      </c>
      <c r="P220" s="71">
        <f>'6.Procurement Annex'!Q125</f>
        <v>0</v>
      </c>
      <c r="Q220" s="71">
        <f>'6.Procurement Annex'!R125</f>
        <v>0</v>
      </c>
      <c r="R220" s="73"/>
      <c r="S220" s="73"/>
      <c r="T220" s="73"/>
      <c r="U220" s="73"/>
      <c r="V220" s="73"/>
      <c r="W220" s="73"/>
      <c r="X220" s="73"/>
      <c r="Y220" s="73"/>
      <c r="Z220" s="73"/>
      <c r="AA220" s="73"/>
    </row>
    <row r="221" spans="1:27" ht="12.75" customHeight="1">
      <c r="A221" s="70" t="str">
        <f>'6.Procurement Annex'!A126</f>
        <v>6.1.2.5.2</v>
      </c>
      <c r="B221" s="70">
        <f>'6.Procurement Annex'!B126</f>
        <v>0</v>
      </c>
      <c r="C221" s="70" t="str">
        <f>'6.Procurement Annex'!C126</f>
        <v>Tablets; software for implementation of ANMOL</v>
      </c>
      <c r="D221" s="70"/>
      <c r="E221" s="71">
        <f>'6.Procurement Annex'!F126</f>
        <v>0</v>
      </c>
      <c r="F221" s="71">
        <f>'6.Procurement Annex'!G126</f>
        <v>0</v>
      </c>
      <c r="G221" s="71">
        <f>'6.Procurement Annex'!H126</f>
        <v>0</v>
      </c>
      <c r="H221" s="71">
        <f>'6.Procurement Annex'!I126</f>
        <v>0</v>
      </c>
      <c r="I221" s="71">
        <f>'6.Procurement Annex'!J126</f>
        <v>0</v>
      </c>
      <c r="J221" s="71">
        <f>'6.Procurement Annex'!K126</f>
        <v>0</v>
      </c>
      <c r="K221" s="71">
        <f>'6.Procurement Annex'!L126</f>
        <v>0</v>
      </c>
      <c r="L221" s="71">
        <f>'6.Procurement Annex'!M126</f>
        <v>0</v>
      </c>
      <c r="M221" s="71">
        <f>'6.Procurement Annex'!N126</f>
        <v>0</v>
      </c>
      <c r="N221" s="71">
        <f>'6.Procurement Annex'!O126</f>
        <v>0</v>
      </c>
      <c r="O221" s="71">
        <f>'6.Procurement Annex'!P126</f>
        <v>0</v>
      </c>
      <c r="P221" s="71">
        <f>'6.Procurement Annex'!Q126</f>
        <v>0</v>
      </c>
      <c r="Q221" s="71">
        <f>'6.Procurement Annex'!R126</f>
        <v>0</v>
      </c>
      <c r="R221" s="73"/>
      <c r="S221" s="73"/>
      <c r="T221" s="73"/>
      <c r="U221" s="73"/>
      <c r="V221" s="73"/>
      <c r="W221" s="73"/>
      <c r="X221" s="73"/>
      <c r="Y221" s="73"/>
      <c r="Z221" s="73"/>
      <c r="AA221" s="73"/>
    </row>
    <row r="222" spans="1:27" ht="12.75" customHeight="1">
      <c r="A222" s="70" t="str">
        <f>'6.Procurement Annex'!A127</f>
        <v>6.1.2.6</v>
      </c>
      <c r="B222" s="70">
        <f>'6.Procurement Annex'!B127</f>
        <v>0</v>
      </c>
      <c r="C222" s="70" t="str">
        <f>'6.Procurement Annex'!C127</f>
        <v>Procurement of any other equipment</v>
      </c>
      <c r="D222" s="70"/>
      <c r="E222" s="71"/>
      <c r="F222" s="71"/>
      <c r="G222" s="71">
        <f t="shared" ref="G222:I222" si="49">SUM(G223:G224)</f>
        <v>2220000</v>
      </c>
      <c r="H222" s="71">
        <f t="shared" si="49"/>
        <v>0</v>
      </c>
      <c r="I222" s="71">
        <f t="shared" si="49"/>
        <v>0</v>
      </c>
      <c r="J222" s="71"/>
      <c r="K222" s="71"/>
      <c r="L222" s="71"/>
      <c r="M222" s="71"/>
      <c r="N222" s="71">
        <f>SUM(N223:N224)</f>
        <v>9.16</v>
      </c>
      <c r="O222" s="71">
        <f>'6.Procurement Annex'!P127</f>
        <v>0</v>
      </c>
      <c r="P222" s="71">
        <f>'6.Procurement Annex'!Q127</f>
        <v>0</v>
      </c>
      <c r="Q222" s="71">
        <f>SUM(Q223:Q224)</f>
        <v>0</v>
      </c>
      <c r="R222" s="73"/>
      <c r="S222" s="73"/>
      <c r="T222" s="73"/>
      <c r="U222" s="73"/>
      <c r="V222" s="73"/>
      <c r="W222" s="73"/>
      <c r="X222" s="73"/>
      <c r="Y222" s="73"/>
      <c r="Z222" s="73"/>
      <c r="AA222" s="73"/>
    </row>
    <row r="223" spans="1:27" ht="12.75" customHeight="1">
      <c r="A223" s="70" t="str">
        <f>'6.Procurement Annex'!A128</f>
        <v>6.1.2.6.1</v>
      </c>
      <c r="B223" s="70" t="str">
        <f>'6.Procurement Annex'!B128</f>
        <v>B.18.2</v>
      </c>
      <c r="C223" s="70" t="str">
        <f>'6.Procurement Annex'!C128</f>
        <v>Procurement for Universal Screening of NCDs</v>
      </c>
      <c r="D223" s="70"/>
      <c r="E223" s="71">
        <f>'6.Procurement Annex'!F128</f>
        <v>0</v>
      </c>
      <c r="F223" s="71">
        <f>'6.Procurement Annex'!G128</f>
        <v>0</v>
      </c>
      <c r="G223" s="71">
        <f>'6.Procurement Annex'!H128</f>
        <v>2220000</v>
      </c>
      <c r="H223" s="71">
        <f>'6.Procurement Annex'!I128</f>
        <v>0</v>
      </c>
      <c r="I223" s="71">
        <f>'6.Procurement Annex'!J128</f>
        <v>0</v>
      </c>
      <c r="J223" s="71" t="str">
        <f>'6.Procurement Annex'!K128</f>
        <v>Per Annum</v>
      </c>
      <c r="K223" s="71">
        <f>'6.Procurement Annex'!L128</f>
        <v>4000</v>
      </c>
      <c r="L223" s="71">
        <f>'6.Procurement Annex'!M128</f>
        <v>0.04</v>
      </c>
      <c r="M223" s="71">
        <f>'6.Procurement Annex'!N128</f>
        <v>229</v>
      </c>
      <c r="N223" s="71">
        <f>'6.Procurement Annex'!O128</f>
        <v>9.16</v>
      </c>
      <c r="O223" s="71" t="str">
        <f>'6.Procurement Annex'!P128</f>
        <v>Required for purchase of PAP smear Kit, refreshments, drugs and miscellaneous to be incurred during NCD Camps</v>
      </c>
      <c r="P223" s="71">
        <f>'6.Procurement Annex'!Q128</f>
        <v>0</v>
      </c>
      <c r="Q223" s="71">
        <f>'6.Procurement Annex'!R128</f>
        <v>0</v>
      </c>
      <c r="R223" s="73"/>
      <c r="S223" s="73"/>
      <c r="T223" s="73"/>
      <c r="U223" s="73"/>
      <c r="V223" s="73"/>
      <c r="W223" s="73"/>
      <c r="X223" s="73"/>
      <c r="Y223" s="73"/>
      <c r="Z223" s="73"/>
      <c r="AA223" s="73"/>
    </row>
    <row r="224" spans="1:27" ht="12.75" customHeight="1">
      <c r="A224" s="70" t="str">
        <f>'6.Procurement Annex'!A130</f>
        <v>6.1.2.6.2</v>
      </c>
      <c r="B224" s="70">
        <f>'6.Procurement Annex'!B130</f>
        <v>0</v>
      </c>
      <c r="C224" s="70" t="str">
        <f>'6.Procurement Annex'!C130</f>
        <v>Any other (please specify)</v>
      </c>
      <c r="D224" s="70"/>
      <c r="E224" s="71">
        <f>'6.Procurement Annex'!F130</f>
        <v>0</v>
      </c>
      <c r="F224" s="71">
        <f>'6.Procurement Annex'!G130</f>
        <v>0</v>
      </c>
      <c r="G224" s="71">
        <f>'6.Procurement Annex'!H130</f>
        <v>0</v>
      </c>
      <c r="H224" s="71">
        <f>'6.Procurement Annex'!I130</f>
        <v>0</v>
      </c>
      <c r="I224" s="71">
        <f>'6.Procurement Annex'!J130</f>
        <v>0</v>
      </c>
      <c r="J224" s="71">
        <f>'6.Procurement Annex'!K130</f>
        <v>0</v>
      </c>
      <c r="K224" s="71">
        <f>'6.Procurement Annex'!L130</f>
        <v>0</v>
      </c>
      <c r="L224" s="71">
        <f>'6.Procurement Annex'!M130</f>
        <v>0</v>
      </c>
      <c r="M224" s="71">
        <f>'6.Procurement Annex'!N130</f>
        <v>0</v>
      </c>
      <c r="N224" s="71">
        <f>'6.Procurement Annex'!O130</f>
        <v>0</v>
      </c>
      <c r="O224" s="71">
        <f>'6.Procurement Annex'!P130</f>
        <v>0</v>
      </c>
      <c r="P224" s="71">
        <f>'6.Procurement Annex'!Q130</f>
        <v>0</v>
      </c>
      <c r="Q224" s="71">
        <f>'6.Procurement Annex'!R130</f>
        <v>0</v>
      </c>
      <c r="R224" s="73"/>
      <c r="S224" s="73"/>
      <c r="T224" s="73"/>
      <c r="U224" s="73"/>
      <c r="V224" s="73"/>
      <c r="W224" s="73"/>
      <c r="X224" s="73"/>
      <c r="Y224" s="73"/>
      <c r="Z224" s="73"/>
      <c r="AA224" s="73"/>
    </row>
    <row r="225" spans="1:27" ht="12.75" customHeight="1">
      <c r="A225" s="67">
        <f>'6.Procurement Annex'!A271</f>
        <v>6.5</v>
      </c>
      <c r="B225" s="67">
        <f>'6.Procurement Annex'!B271</f>
        <v>0</v>
      </c>
      <c r="C225" s="67" t="str">
        <f>'6.Procurement Annex'!C271</f>
        <v>Procurement (Others)</v>
      </c>
      <c r="D225" s="67"/>
      <c r="E225" s="68"/>
      <c r="F225" s="68"/>
      <c r="G225" s="68">
        <f t="shared" ref="G225:I225" si="50">G226</f>
        <v>0</v>
      </c>
      <c r="H225" s="68">
        <f t="shared" si="50"/>
        <v>0</v>
      </c>
      <c r="I225" s="68">
        <f t="shared" si="50"/>
        <v>0</v>
      </c>
      <c r="J225" s="68"/>
      <c r="K225" s="68"/>
      <c r="L225" s="68"/>
      <c r="M225" s="68"/>
      <c r="N225" s="68">
        <f>N226</f>
        <v>12</v>
      </c>
      <c r="O225" s="68"/>
      <c r="P225" s="68"/>
      <c r="Q225" s="68">
        <f>Q226</f>
        <v>0</v>
      </c>
      <c r="R225" s="73"/>
      <c r="S225" s="73"/>
      <c r="T225" s="73"/>
      <c r="U225" s="73"/>
      <c r="V225" s="73"/>
      <c r="W225" s="73"/>
      <c r="X225" s="73"/>
      <c r="Y225" s="73"/>
      <c r="Z225" s="73"/>
      <c r="AA225" s="73"/>
    </row>
    <row r="226" spans="1:27" ht="12.75" customHeight="1">
      <c r="A226" s="70" t="str">
        <f>'6.Procurement Annex'!A272</f>
        <v>6.5.1</v>
      </c>
      <c r="B226" s="70" t="str">
        <f>'6.Procurement Annex'!B272</f>
        <v>H.16</v>
      </c>
      <c r="C226" s="70" t="str">
        <f>'6.Procurement Annex'!C272</f>
        <v>Replacement of Vehicles under RNTCP</v>
      </c>
      <c r="D226" s="70"/>
      <c r="E226" s="71">
        <f>'6.Procurement Annex'!F272</f>
        <v>0</v>
      </c>
      <c r="F226" s="71">
        <f>'6.Procurement Annex'!G272</f>
        <v>0</v>
      </c>
      <c r="G226" s="71">
        <f>'6.Procurement Annex'!H272</f>
        <v>0</v>
      </c>
      <c r="H226" s="71">
        <f>'6.Procurement Annex'!I272</f>
        <v>0</v>
      </c>
      <c r="I226" s="71">
        <f>'6.Procurement Annex'!J272</f>
        <v>0</v>
      </c>
      <c r="J226" s="71" t="str">
        <f>'6.Procurement Annex'!K272</f>
        <v>per vehicle</v>
      </c>
      <c r="K226" s="71">
        <f>'6.Procurement Annex'!L272</f>
        <v>80000</v>
      </c>
      <c r="L226" s="71">
        <f>'6.Procurement Annex'!M272</f>
        <v>0.8</v>
      </c>
      <c r="M226" s="71">
        <f>'6.Procurement Annex'!N272</f>
        <v>15</v>
      </c>
      <c r="N226" s="71">
        <f>'6.Procurement Annex'!O272</f>
        <v>12</v>
      </c>
      <c r="O226" s="71" t="str">
        <f>'6.Procurement Annex'!P272</f>
        <v>New Two Wheeler for 6 STS, 5 STLS, 2 PPM Coordinator, 2 PMDT Supervisor after condemnation of 9 year old bikes of the year 2011. Rs. 14 lakhs was approved in the year 2017-18 which was not able to utilised due to some codal formalities.</v>
      </c>
      <c r="P226" s="71">
        <f>'6.Procurement Annex'!Q272</f>
        <v>0</v>
      </c>
      <c r="Q226" s="71">
        <f>'6.Procurement Annex'!R272</f>
        <v>0</v>
      </c>
      <c r="R226" s="73"/>
      <c r="S226" s="73"/>
      <c r="T226" s="73"/>
      <c r="U226" s="73"/>
      <c r="V226" s="73"/>
      <c r="W226" s="73"/>
      <c r="X226" s="73"/>
      <c r="Y226" s="73"/>
      <c r="Z226" s="73"/>
      <c r="AA226" s="73"/>
    </row>
    <row r="227" spans="1:27" ht="12.75" customHeight="1">
      <c r="A227" s="64">
        <f>'7.Referral Transport Annex'!A6</f>
        <v>7</v>
      </c>
      <c r="B227" s="64">
        <f>'7.Referral Transport Annex'!B6</f>
        <v>0</v>
      </c>
      <c r="C227" s="64" t="str">
        <f>'7.Referral Transport Annex'!C6</f>
        <v>Referral Transport</v>
      </c>
      <c r="D227" s="64"/>
      <c r="E227" s="65"/>
      <c r="F227" s="65"/>
      <c r="G227" s="65">
        <f t="shared" ref="G227:I227" si="51">G228</f>
        <v>0</v>
      </c>
      <c r="H227" s="65">
        <f t="shared" si="51"/>
        <v>0</v>
      </c>
      <c r="I227" s="65">
        <f t="shared" si="51"/>
        <v>0</v>
      </c>
      <c r="J227" s="65"/>
      <c r="K227" s="65"/>
      <c r="L227" s="65"/>
      <c r="M227" s="65"/>
      <c r="N227" s="65">
        <f>N228</f>
        <v>0</v>
      </c>
      <c r="O227" s="65"/>
      <c r="P227" s="65"/>
      <c r="Q227" s="65">
        <f>Q228</f>
        <v>0</v>
      </c>
      <c r="R227" s="73"/>
      <c r="S227" s="73"/>
      <c r="T227" s="73"/>
      <c r="U227" s="73"/>
      <c r="V227" s="73"/>
      <c r="W227" s="73"/>
      <c r="X227" s="73"/>
      <c r="Y227" s="73"/>
      <c r="Z227" s="73"/>
      <c r="AA227" s="73"/>
    </row>
    <row r="228" spans="1:27" ht="12.75" customHeight="1">
      <c r="A228" s="67">
        <f>'7.Referral Transport Annex'!A10</f>
        <v>7.4</v>
      </c>
      <c r="B228" s="67" t="str">
        <f>'7.Referral Transport Annex'!B10</f>
        <v>B12</v>
      </c>
      <c r="C228" s="67" t="str">
        <f>'7.Referral Transport Annex'!C10</f>
        <v>National Ambulance Service</v>
      </c>
      <c r="D228" s="67"/>
      <c r="E228" s="68"/>
      <c r="F228" s="68"/>
      <c r="G228" s="68">
        <f t="shared" ref="G228:I228" si="52">SUM(G229)</f>
        <v>0</v>
      </c>
      <c r="H228" s="68">
        <f t="shared" si="52"/>
        <v>0</v>
      </c>
      <c r="I228" s="68">
        <f t="shared" si="52"/>
        <v>0</v>
      </c>
      <c r="J228" s="68"/>
      <c r="K228" s="68"/>
      <c r="L228" s="68"/>
      <c r="M228" s="68"/>
      <c r="N228" s="68">
        <f>SUM(N229)</f>
        <v>0</v>
      </c>
      <c r="O228" s="68"/>
      <c r="P228" s="68"/>
      <c r="Q228" s="68">
        <f>SUM(Q229)</f>
        <v>0</v>
      </c>
      <c r="R228" s="73"/>
      <c r="S228" s="73"/>
      <c r="T228" s="73"/>
      <c r="U228" s="73"/>
      <c r="V228" s="73"/>
      <c r="W228" s="73"/>
      <c r="X228" s="73"/>
      <c r="Y228" s="73"/>
      <c r="Z228" s="73"/>
      <c r="AA228" s="73"/>
    </row>
    <row r="229" spans="1:27" ht="12.75" customHeight="1">
      <c r="A229" s="70" t="str">
        <f>'7.Referral Transport Annex'!A20</f>
        <v>7.4.3</v>
      </c>
      <c r="B229" s="70">
        <f>'7.Referral Transport Annex'!B20</f>
        <v>0</v>
      </c>
      <c r="C229" s="70" t="str">
        <f>'7.Referral Transport Annex'!C20</f>
        <v>Support for replacement of equipments (for meeting obligations of existing contract- signed before FY 2019-20, till tenancy of the same)</v>
      </c>
      <c r="D229" s="70"/>
      <c r="E229" s="193">
        <f>'7.Referral Transport Annex'!F20</f>
        <v>0</v>
      </c>
      <c r="F229" s="193">
        <f>'7.Referral Transport Annex'!G20</f>
        <v>0</v>
      </c>
      <c r="G229" s="193">
        <f>'7.Referral Transport Annex'!H20</f>
        <v>0</v>
      </c>
      <c r="H229" s="193">
        <f>'7.Referral Transport Annex'!I20</f>
        <v>0</v>
      </c>
      <c r="I229" s="193">
        <f>'7.Referral Transport Annex'!J20</f>
        <v>0</v>
      </c>
      <c r="J229" s="193">
        <f>'7.Referral Transport Annex'!K20</f>
        <v>0</v>
      </c>
      <c r="K229" s="193">
        <f>'7.Referral Transport Annex'!L20</f>
        <v>0</v>
      </c>
      <c r="L229" s="71">
        <f>'7.Referral Transport Annex'!M20</f>
        <v>0</v>
      </c>
      <c r="M229" s="193">
        <f>'7.Referral Transport Annex'!N20</f>
        <v>0</v>
      </c>
      <c r="N229" s="71">
        <f>'7.Referral Transport Annex'!O20</f>
        <v>0</v>
      </c>
      <c r="O229" s="193">
        <f>'7.Referral Transport Annex'!P20</f>
        <v>0</v>
      </c>
      <c r="P229" s="193">
        <f>'7.Referral Transport Annex'!Q20</f>
        <v>0</v>
      </c>
      <c r="Q229" s="71">
        <f>'7.Referral Transport Annex'!R20</f>
        <v>0</v>
      </c>
      <c r="R229" s="73"/>
      <c r="S229" s="73"/>
      <c r="T229" s="73"/>
      <c r="U229" s="73"/>
      <c r="V229" s="73"/>
      <c r="W229" s="73"/>
      <c r="X229" s="73"/>
      <c r="Y229" s="73"/>
      <c r="Z229" s="73"/>
      <c r="AA229" s="73"/>
    </row>
    <row r="230" spans="1:27" ht="12.75" customHeight="1">
      <c r="A230" s="64">
        <f>'9.Training Annex'!A6</f>
        <v>9</v>
      </c>
      <c r="B230" s="64">
        <f>'9.Training Annex'!B6</f>
        <v>0</v>
      </c>
      <c r="C230" s="64" t="str">
        <f>'9.Training Annex'!C6</f>
        <v>Training</v>
      </c>
      <c r="D230" s="64"/>
      <c r="E230" s="65"/>
      <c r="F230" s="65"/>
      <c r="G230" s="65">
        <f t="shared" ref="G230:I230" si="53">G231</f>
        <v>3596000</v>
      </c>
      <c r="H230" s="65">
        <f t="shared" si="53"/>
        <v>751055</v>
      </c>
      <c r="I230" s="65">
        <f t="shared" si="53"/>
        <v>0</v>
      </c>
      <c r="J230" s="65"/>
      <c r="K230" s="65"/>
      <c r="L230" s="65"/>
      <c r="M230" s="65"/>
      <c r="N230" s="65">
        <f>N231</f>
        <v>25.3</v>
      </c>
      <c r="O230" s="65"/>
      <c r="P230" s="65"/>
      <c r="Q230" s="65">
        <f>Q231</f>
        <v>0</v>
      </c>
      <c r="R230" s="73"/>
      <c r="S230" s="73"/>
      <c r="T230" s="73"/>
      <c r="U230" s="73"/>
      <c r="V230" s="73"/>
      <c r="W230" s="73"/>
      <c r="X230" s="73"/>
      <c r="Y230" s="73"/>
      <c r="Z230" s="73"/>
      <c r="AA230" s="73"/>
    </row>
    <row r="231" spans="1:27" ht="12.75" customHeight="1">
      <c r="A231" s="67">
        <f>'9.Training Annex'!A7</f>
        <v>9.1</v>
      </c>
      <c r="B231" s="67">
        <f>'9.Training Annex'!B7</f>
        <v>0</v>
      </c>
      <c r="C231" s="67" t="str">
        <f>'9.Training Annex'!C7</f>
        <v>Setting Up &amp; Strengthening of Skill Lab/ Other Training Centres or institutes including medical (DNB/CPS)/paramedical/nursing courses</v>
      </c>
      <c r="D231" s="67"/>
      <c r="E231" s="68"/>
      <c r="F231" s="68"/>
      <c r="G231" s="68">
        <f t="shared" ref="G231:I231" si="54">SUM(G232:G236)</f>
        <v>3596000</v>
      </c>
      <c r="H231" s="68">
        <f t="shared" si="54"/>
        <v>751055</v>
      </c>
      <c r="I231" s="68">
        <f t="shared" si="54"/>
        <v>0</v>
      </c>
      <c r="J231" s="68"/>
      <c r="K231" s="68"/>
      <c r="L231" s="68"/>
      <c r="M231" s="68"/>
      <c r="N231" s="68">
        <f>SUM(N232:N236)</f>
        <v>25.3</v>
      </c>
      <c r="O231" s="68"/>
      <c r="P231" s="68"/>
      <c r="Q231" s="68">
        <f>SUM(Q232:Q236)</f>
        <v>0</v>
      </c>
      <c r="R231" s="73"/>
      <c r="S231" s="73"/>
      <c r="T231" s="73"/>
      <c r="U231" s="73"/>
      <c r="V231" s="73"/>
      <c r="W231" s="73"/>
      <c r="X231" s="73"/>
      <c r="Y231" s="73"/>
      <c r="Z231" s="73"/>
      <c r="AA231" s="73"/>
    </row>
    <row r="232" spans="1:27" ht="12.75" customHeight="1">
      <c r="A232" s="70" t="str">
        <f>'9.Training Annex'!A8</f>
        <v>9.1.1</v>
      </c>
      <c r="B232" s="70" t="str">
        <f>'9.Training Annex'!B8</f>
        <v>A.9.1.2.2</v>
      </c>
      <c r="C232" s="70" t="str">
        <f>'9.Training Annex'!C8</f>
        <v>Setting up of Skill Lab</v>
      </c>
      <c r="D232" s="70"/>
      <c r="E232" s="71">
        <f>'9.Training Annex'!F8</f>
        <v>0</v>
      </c>
      <c r="F232" s="71">
        <f>'9.Training Annex'!G8</f>
        <v>0</v>
      </c>
      <c r="G232" s="71">
        <f>'9.Training Annex'!H8</f>
        <v>0</v>
      </c>
      <c r="H232" s="71">
        <f>'9.Training Annex'!I8</f>
        <v>0</v>
      </c>
      <c r="I232" s="71">
        <f>'9.Training Annex'!J8</f>
        <v>0</v>
      </c>
      <c r="J232" s="71">
        <f>'9.Training Annex'!K8</f>
        <v>0</v>
      </c>
      <c r="K232" s="71">
        <f>'9.Training Annex'!L8</f>
        <v>0</v>
      </c>
      <c r="L232" s="71">
        <f>'9.Training Annex'!M8</f>
        <v>0</v>
      </c>
      <c r="M232" s="71">
        <f>'9.Training Annex'!N8</f>
        <v>0</v>
      </c>
      <c r="N232" s="71">
        <f>'9.Training Annex'!O8</f>
        <v>0</v>
      </c>
      <c r="O232" s="71">
        <f>'9.Training Annex'!P8</f>
        <v>0</v>
      </c>
      <c r="P232" s="71">
        <f>'9.Training Annex'!Q8</f>
        <v>0</v>
      </c>
      <c r="Q232" s="71">
        <f>'9.Training Annex'!R8</f>
        <v>0</v>
      </c>
      <c r="R232" s="73"/>
      <c r="S232" s="73"/>
      <c r="T232" s="73"/>
      <c r="U232" s="73"/>
      <c r="V232" s="73"/>
      <c r="W232" s="73"/>
      <c r="X232" s="73"/>
      <c r="Y232" s="73"/>
      <c r="Z232" s="73"/>
      <c r="AA232" s="73"/>
    </row>
    <row r="233" spans="1:27" ht="12.75" customHeight="1">
      <c r="A233" s="70" t="str">
        <f>'9.Training Annex'!A9</f>
        <v>9.1.2</v>
      </c>
      <c r="B233" s="70" t="str">
        <f>'9.Training Annex'!B9</f>
        <v>A.9.3.1.1</v>
      </c>
      <c r="C233" s="70" t="str">
        <f>'9.Training Annex'!C9</f>
        <v>Setting up of SBA Training Centres</v>
      </c>
      <c r="D233" s="70"/>
      <c r="E233" s="71">
        <f>'9.Training Annex'!F9</f>
        <v>0</v>
      </c>
      <c r="F233" s="71">
        <f>'9.Training Annex'!G9</f>
        <v>0</v>
      </c>
      <c r="G233" s="71">
        <f>'9.Training Annex'!H9</f>
        <v>0</v>
      </c>
      <c r="H233" s="71">
        <f>'9.Training Annex'!I9</f>
        <v>0</v>
      </c>
      <c r="I233" s="71">
        <f>'9.Training Annex'!J9</f>
        <v>0</v>
      </c>
      <c r="J233" s="71">
        <f>'9.Training Annex'!K9</f>
        <v>0</v>
      </c>
      <c r="K233" s="71">
        <f>'9.Training Annex'!L9</f>
        <v>0</v>
      </c>
      <c r="L233" s="71">
        <f>'9.Training Annex'!M9</f>
        <v>0</v>
      </c>
      <c r="M233" s="71">
        <f>'9.Training Annex'!N9</f>
        <v>0</v>
      </c>
      <c r="N233" s="71">
        <f>'9.Training Annex'!O9</f>
        <v>0</v>
      </c>
      <c r="O233" s="71">
        <f>'9.Training Annex'!P9</f>
        <v>0</v>
      </c>
      <c r="P233" s="71">
        <f>'9.Training Annex'!Q9</f>
        <v>0</v>
      </c>
      <c r="Q233" s="71">
        <f>'9.Training Annex'!R9</f>
        <v>0</v>
      </c>
      <c r="R233" s="73"/>
      <c r="S233" s="73"/>
      <c r="T233" s="73"/>
      <c r="U233" s="73"/>
      <c r="V233" s="73"/>
      <c r="W233" s="73"/>
      <c r="X233" s="73"/>
      <c r="Y233" s="73"/>
      <c r="Z233" s="73"/>
      <c r="AA233" s="73"/>
    </row>
    <row r="234" spans="1:27" ht="12.75" customHeight="1">
      <c r="A234" s="70" t="str">
        <f>'9.Training Annex'!A10</f>
        <v>9.1.3</v>
      </c>
      <c r="B234" s="70" t="str">
        <f>'9.Training Annex'!B10</f>
        <v>A.9.3.2.1</v>
      </c>
      <c r="C234" s="70" t="str">
        <f>'9.Training Annex'!C10</f>
        <v>Setting up of EmOC Training Centres</v>
      </c>
      <c r="D234" s="70"/>
      <c r="E234" s="71">
        <f>'9.Training Annex'!F10</f>
        <v>0</v>
      </c>
      <c r="F234" s="71">
        <f>'9.Training Annex'!G10</f>
        <v>0</v>
      </c>
      <c r="G234" s="71">
        <f>'9.Training Annex'!H10</f>
        <v>0</v>
      </c>
      <c r="H234" s="71">
        <f>'9.Training Annex'!I10</f>
        <v>0</v>
      </c>
      <c r="I234" s="71">
        <f>'9.Training Annex'!J10</f>
        <v>0</v>
      </c>
      <c r="J234" s="71">
        <f>'9.Training Annex'!K10</f>
        <v>0</v>
      </c>
      <c r="K234" s="71">
        <f>'9.Training Annex'!L10</f>
        <v>0</v>
      </c>
      <c r="L234" s="71">
        <f>'9.Training Annex'!M10</f>
        <v>0</v>
      </c>
      <c r="M234" s="71">
        <f>'9.Training Annex'!N10</f>
        <v>0</v>
      </c>
      <c r="N234" s="71">
        <f>'9.Training Annex'!O10</f>
        <v>0</v>
      </c>
      <c r="O234" s="71">
        <f>'9.Training Annex'!P10</f>
        <v>0</v>
      </c>
      <c r="P234" s="71">
        <f>'9.Training Annex'!Q10</f>
        <v>0</v>
      </c>
      <c r="Q234" s="71">
        <f>'9.Training Annex'!R10</f>
        <v>0</v>
      </c>
      <c r="R234" s="73"/>
      <c r="S234" s="73"/>
      <c r="T234" s="73"/>
      <c r="U234" s="73"/>
      <c r="V234" s="73"/>
      <c r="W234" s="73"/>
      <c r="X234" s="73"/>
      <c r="Y234" s="73"/>
      <c r="Z234" s="73"/>
      <c r="AA234" s="73"/>
    </row>
    <row r="235" spans="1:27" ht="12.75" customHeight="1">
      <c r="A235" s="70" t="str">
        <f>'9.Training Annex'!A11</f>
        <v>9.1.4</v>
      </c>
      <c r="B235" s="70" t="str">
        <f>'9.Training Annex'!B11</f>
        <v>A.9.3.3.1</v>
      </c>
      <c r="C235" s="70" t="str">
        <f>'9.Training Annex'!C11</f>
        <v>Setting up of Life saving Anaesthesia skills Training Centres</v>
      </c>
      <c r="D235" s="70"/>
      <c r="E235" s="71">
        <f>'9.Training Annex'!F11</f>
        <v>0</v>
      </c>
      <c r="F235" s="71">
        <f>'9.Training Annex'!G11</f>
        <v>0</v>
      </c>
      <c r="G235" s="71">
        <f>'9.Training Annex'!H11</f>
        <v>0</v>
      </c>
      <c r="H235" s="71">
        <f>'9.Training Annex'!I11</f>
        <v>0</v>
      </c>
      <c r="I235" s="71">
        <f>'9.Training Annex'!J11</f>
        <v>0</v>
      </c>
      <c r="J235" s="71">
        <f>'9.Training Annex'!K11</f>
        <v>0</v>
      </c>
      <c r="K235" s="71">
        <f>'9.Training Annex'!L11</f>
        <v>0</v>
      </c>
      <c r="L235" s="71">
        <f>'9.Training Annex'!M11</f>
        <v>0</v>
      </c>
      <c r="M235" s="71">
        <f>'9.Training Annex'!N11</f>
        <v>0</v>
      </c>
      <c r="N235" s="71">
        <f>'9.Training Annex'!O11</f>
        <v>0</v>
      </c>
      <c r="O235" s="71">
        <f>'9.Training Annex'!P11</f>
        <v>0</v>
      </c>
      <c r="P235" s="71">
        <f>'9.Training Annex'!Q11</f>
        <v>0</v>
      </c>
      <c r="Q235" s="71">
        <f>'9.Training Annex'!R11</f>
        <v>0</v>
      </c>
      <c r="R235" s="73"/>
      <c r="S235" s="73"/>
      <c r="T235" s="73"/>
      <c r="U235" s="73"/>
      <c r="V235" s="73"/>
      <c r="W235" s="73"/>
      <c r="X235" s="73"/>
      <c r="Y235" s="73"/>
      <c r="Z235" s="73"/>
      <c r="AA235" s="73"/>
    </row>
    <row r="236" spans="1:27" ht="12.75" customHeight="1">
      <c r="A236" s="70" t="str">
        <f>'9.Training Annex'!A12</f>
        <v>9.1.5</v>
      </c>
      <c r="B236" s="70" t="str">
        <f>'9.Training Annex'!B12</f>
        <v>A.9.10.1</v>
      </c>
      <c r="C236" s="70" t="str">
        <f>'9.Training Annex'!C12</f>
        <v>Strengthening of Existing Training Institutions/Nursing School (excluding infrastructure and HR)</v>
      </c>
      <c r="D236" s="70"/>
      <c r="E236" s="71">
        <f>'9.Training Annex'!F12</f>
        <v>0</v>
      </c>
      <c r="F236" s="71">
        <f>'9.Training Annex'!G12</f>
        <v>0</v>
      </c>
      <c r="G236" s="71">
        <f>'9.Training Annex'!H12</f>
        <v>3596000</v>
      </c>
      <c r="H236" s="71">
        <f>'9.Training Annex'!I12</f>
        <v>751055</v>
      </c>
      <c r="I236" s="71">
        <f>'9.Training Annex'!J12</f>
        <v>0</v>
      </c>
      <c r="J236" s="71" t="str">
        <f>'9.Training Annex'!K12</f>
        <v>Total Cost</v>
      </c>
      <c r="K236" s="71">
        <f>'9.Training Annex'!L12</f>
        <v>2530000</v>
      </c>
      <c r="L236" s="71">
        <f>'9.Training Annex'!M12</f>
        <v>25.3</v>
      </c>
      <c r="M236" s="71">
        <f>'9.Training Annex'!N12</f>
        <v>1</v>
      </c>
      <c r="N236" s="71">
        <f>'9.Training Annex'!O12</f>
        <v>25.3</v>
      </c>
      <c r="O236" s="71" t="str">
        <f>'9.Training Annex'!P12</f>
        <v>Continued activity:                                                                                              INE - Proposed for 6weeks training for teaching faculties of Istitute of Nursing Education at Warda. Travelling including accomodation ((25000+32250) X 11 = 629750)   
SIHFW- Also proposed towards stregntening of SIHFW towards Interactive Video Panel- 10L, Scissors ladder for external for maintenace - 5L, Chair lift- 3L &amp; Invertor for internet, phones &amp; AV equipments- 1L, Total Rs. 19L)</v>
      </c>
      <c r="P236" s="71">
        <f>'9.Training Annex'!Q12</f>
        <v>0</v>
      </c>
      <c r="Q236" s="71">
        <f>'9.Training Annex'!R12</f>
        <v>0</v>
      </c>
      <c r="R236" s="73"/>
      <c r="S236" s="73"/>
      <c r="T236" s="73"/>
      <c r="U236" s="73"/>
      <c r="V236" s="73"/>
      <c r="W236" s="73"/>
      <c r="X236" s="73"/>
      <c r="Y236" s="73"/>
      <c r="Z236" s="73"/>
      <c r="AA236" s="73"/>
    </row>
    <row r="237" spans="1:27" ht="12.75" customHeight="1">
      <c r="A237" s="64">
        <f>'16.PM Annex'!A6</f>
        <v>16</v>
      </c>
      <c r="B237" s="64">
        <f>'16.PM Annex'!B6</f>
        <v>0</v>
      </c>
      <c r="C237" s="64" t="str">
        <f>'16.PM Annex'!C6</f>
        <v>Programme Management</v>
      </c>
      <c r="D237" s="64"/>
      <c r="E237" s="65"/>
      <c r="F237" s="65"/>
      <c r="G237" s="65">
        <f t="shared" ref="G237:I237" si="55">G238</f>
        <v>0</v>
      </c>
      <c r="H237" s="65">
        <f t="shared" si="55"/>
        <v>0</v>
      </c>
      <c r="I237" s="65">
        <f t="shared" si="55"/>
        <v>0</v>
      </c>
      <c r="J237" s="65"/>
      <c r="K237" s="65"/>
      <c r="L237" s="65"/>
      <c r="M237" s="65"/>
      <c r="N237" s="65">
        <f t="shared" ref="N237:N238" si="56">N238</f>
        <v>0</v>
      </c>
      <c r="O237" s="65"/>
      <c r="P237" s="65"/>
      <c r="Q237" s="65">
        <f t="shared" ref="Q237:Q238" si="57">Q238</f>
        <v>0</v>
      </c>
      <c r="R237" s="73"/>
      <c r="S237" s="73"/>
      <c r="T237" s="73"/>
      <c r="U237" s="73"/>
      <c r="V237" s="73"/>
      <c r="W237" s="73"/>
      <c r="X237" s="73"/>
      <c r="Y237" s="73"/>
      <c r="Z237" s="73"/>
      <c r="AA237" s="73"/>
    </row>
    <row r="238" spans="1:27" ht="12.75" customHeight="1">
      <c r="A238" s="67">
        <f>'16.PM Annex'!A12</f>
        <v>16.3</v>
      </c>
      <c r="B238" s="67">
        <f>'16.PM Annex'!B12</f>
        <v>0</v>
      </c>
      <c r="C238" s="67" t="str">
        <f>'16.PM Annex'!C12</f>
        <v>HMIS &amp; MCTS</v>
      </c>
      <c r="D238" s="67"/>
      <c r="E238" s="68"/>
      <c r="F238" s="68"/>
      <c r="G238" s="68">
        <f t="shared" ref="G238:I238" si="58">G239</f>
        <v>0</v>
      </c>
      <c r="H238" s="68">
        <f t="shared" si="58"/>
        <v>0</v>
      </c>
      <c r="I238" s="68">
        <f t="shared" si="58"/>
        <v>0</v>
      </c>
      <c r="J238" s="68"/>
      <c r="K238" s="68"/>
      <c r="L238" s="68"/>
      <c r="M238" s="68"/>
      <c r="N238" s="68">
        <f t="shared" si="56"/>
        <v>0</v>
      </c>
      <c r="O238" s="68"/>
      <c r="P238" s="68"/>
      <c r="Q238" s="68">
        <f t="shared" si="57"/>
        <v>0</v>
      </c>
      <c r="R238" s="73"/>
      <c r="S238" s="73"/>
      <c r="T238" s="73"/>
      <c r="U238" s="73"/>
      <c r="V238" s="73"/>
      <c r="W238" s="73"/>
      <c r="X238" s="73"/>
      <c r="Y238" s="73"/>
      <c r="Z238" s="73"/>
      <c r="AA238" s="73"/>
    </row>
    <row r="239" spans="1:27" ht="12.75" customHeight="1">
      <c r="A239" s="70" t="str">
        <f>'16.PM Annex'!A16</f>
        <v>16.3.4</v>
      </c>
      <c r="B239" s="70" t="str">
        <f>'16.PM Annex'!B16</f>
        <v>B15.3.2.3/ B15.3.2.4/ B15.3.2.7/ B15.3.2.8</v>
      </c>
      <c r="C239" s="70" t="str">
        <f>'16.PM Annex'!C16</f>
        <v>Procurement of Computer/Printer/UPS/ Laptop/ VSAT</v>
      </c>
      <c r="D239" s="70"/>
      <c r="E239" s="71">
        <f>'16.PM Annex'!F16</f>
        <v>0</v>
      </c>
      <c r="F239" s="71">
        <f>'16.PM Annex'!G16</f>
        <v>0</v>
      </c>
      <c r="G239" s="71">
        <f>'16.PM Annex'!H16</f>
        <v>0</v>
      </c>
      <c r="H239" s="71">
        <f>'16.PM Annex'!I16</f>
        <v>0</v>
      </c>
      <c r="I239" s="71">
        <f>'16.PM Annex'!J16</f>
        <v>0</v>
      </c>
      <c r="J239" s="71">
        <f>'16.PM Annex'!K16</f>
        <v>0</v>
      </c>
      <c r="K239" s="71">
        <f>'16.PM Annex'!L16</f>
        <v>0</v>
      </c>
      <c r="L239" s="71">
        <f>'16.PM Annex'!M16</f>
        <v>0</v>
      </c>
      <c r="M239" s="71">
        <f>'16.PM Annex'!N16</f>
        <v>0</v>
      </c>
      <c r="N239" s="71">
        <f>'16.PM Annex'!O16</f>
        <v>0</v>
      </c>
      <c r="O239" s="71">
        <f>'16.PM Annex'!P16</f>
        <v>0</v>
      </c>
      <c r="P239" s="71">
        <f>'16.PM Annex'!Q16</f>
        <v>0</v>
      </c>
      <c r="Q239" s="71">
        <f>'16.PM Annex'!R16</f>
        <v>0</v>
      </c>
      <c r="R239" s="73"/>
      <c r="S239" s="73"/>
      <c r="T239" s="73"/>
      <c r="U239" s="73"/>
      <c r="V239" s="73"/>
      <c r="W239" s="73"/>
      <c r="X239" s="73"/>
      <c r="Y239" s="73"/>
      <c r="Z239" s="73"/>
      <c r="AA239" s="73"/>
    </row>
    <row r="240" spans="1:27" ht="12.75" customHeight="1">
      <c r="A240" s="64">
        <f>'17.IT Initiatives_SD'!A6</f>
        <v>17</v>
      </c>
      <c r="B240" s="64">
        <f>'17.IT Initiatives_SD'!B6</f>
        <v>0</v>
      </c>
      <c r="C240" s="64" t="str">
        <f>'17.IT Initiatives_SD'!C6</f>
        <v>IT Initiatives for strengthening Service Delivery</v>
      </c>
      <c r="D240" s="64"/>
      <c r="E240" s="65"/>
      <c r="F240" s="65"/>
      <c r="G240" s="65">
        <f t="shared" ref="G240:I240" si="59">G241+G242+G245+G246+G247+G248+G249+G250</f>
        <v>1858000</v>
      </c>
      <c r="H240" s="65">
        <f t="shared" si="59"/>
        <v>1398518</v>
      </c>
      <c r="I240" s="65">
        <f t="shared" si="59"/>
        <v>0</v>
      </c>
      <c r="J240" s="65"/>
      <c r="K240" s="65"/>
      <c r="L240" s="65"/>
      <c r="M240" s="65"/>
      <c r="N240" s="65">
        <f>N241+N242+N245+N246+N247+N248+N249+N250</f>
        <v>33.840000000000003</v>
      </c>
      <c r="O240" s="65"/>
      <c r="P240" s="65"/>
      <c r="Q240" s="65">
        <f>Q241+Q242+Q245+Q246+Q247+Q248+Q249+Q250</f>
        <v>0</v>
      </c>
      <c r="R240" s="73"/>
      <c r="S240" s="73"/>
      <c r="T240" s="73"/>
      <c r="U240" s="73"/>
      <c r="V240" s="73"/>
      <c r="W240" s="73"/>
      <c r="X240" s="73"/>
      <c r="Y240" s="73"/>
      <c r="Z240" s="73"/>
      <c r="AA240" s="73"/>
    </row>
    <row r="241" spans="1:27" ht="12.75" customHeight="1">
      <c r="A241" s="70">
        <f>'17.IT Initiatives_SD'!A7</f>
        <v>17.100000000000001</v>
      </c>
      <c r="B241" s="70" t="str">
        <f>'17.IT Initiatives_SD'!B7</f>
        <v>I.2.9</v>
      </c>
      <c r="C241" s="70" t="str">
        <f>'17.IT Initiatives_SD'!C7</f>
        <v>Fixed tele- ophthalmic network unit in Got. Set up/ internet based ophthalmic consultation unit)</v>
      </c>
      <c r="D241" s="70"/>
      <c r="E241" s="71">
        <f>'17.IT Initiatives_SD'!F7</f>
        <v>0</v>
      </c>
      <c r="F241" s="71">
        <f>'17.IT Initiatives_SD'!G7</f>
        <v>0</v>
      </c>
      <c r="G241" s="71">
        <f>'17.IT Initiatives_SD'!H7</f>
        <v>0</v>
      </c>
      <c r="H241" s="71">
        <f>'17.IT Initiatives_SD'!I7</f>
        <v>0</v>
      </c>
      <c r="I241" s="71">
        <f>'17.IT Initiatives_SD'!J7</f>
        <v>0</v>
      </c>
      <c r="J241" s="71">
        <f>'17.IT Initiatives_SD'!K7</f>
        <v>0</v>
      </c>
      <c r="K241" s="71">
        <f>'17.IT Initiatives_SD'!L7</f>
        <v>0</v>
      </c>
      <c r="L241" s="71">
        <f>'17.IT Initiatives_SD'!M7</f>
        <v>0</v>
      </c>
      <c r="M241" s="71">
        <f>'17.IT Initiatives_SD'!N7</f>
        <v>0</v>
      </c>
      <c r="N241" s="71">
        <f>'17.IT Initiatives_SD'!O7</f>
        <v>0</v>
      </c>
      <c r="O241" s="71">
        <f>'17.IT Initiatives_SD'!P7</f>
        <v>0</v>
      </c>
      <c r="P241" s="71">
        <f>'17.IT Initiatives_SD'!Q7</f>
        <v>0</v>
      </c>
      <c r="Q241" s="71">
        <f>'17.IT Initiatives_SD'!R7</f>
        <v>0</v>
      </c>
      <c r="R241" s="73"/>
      <c r="S241" s="73"/>
      <c r="T241" s="73"/>
      <c r="U241" s="73"/>
      <c r="V241" s="73"/>
      <c r="W241" s="73"/>
      <c r="X241" s="73"/>
      <c r="Y241" s="73"/>
      <c r="Z241" s="73"/>
      <c r="AA241" s="73"/>
    </row>
    <row r="242" spans="1:27" ht="12.75" customHeight="1">
      <c r="A242" s="70">
        <f>'17.IT Initiatives_SD'!A8</f>
        <v>17.2</v>
      </c>
      <c r="B242" s="70" t="str">
        <f>'17.IT Initiatives_SD'!B8</f>
        <v>B18.3</v>
      </c>
      <c r="C242" s="70" t="str">
        <f>'17.IT Initiatives_SD'!C8</f>
        <v>IT Initiatives under Ayushman Bharat H&amp;WC</v>
      </c>
      <c r="D242" s="70"/>
      <c r="E242" s="71"/>
      <c r="F242" s="71"/>
      <c r="G242" s="71">
        <f t="shared" ref="G242:I242" si="60">SUM(G243:G244)</f>
        <v>0</v>
      </c>
      <c r="H242" s="71">
        <f t="shared" si="60"/>
        <v>0</v>
      </c>
      <c r="I242" s="71">
        <f t="shared" si="60"/>
        <v>0</v>
      </c>
      <c r="J242" s="71"/>
      <c r="K242" s="71"/>
      <c r="L242" s="71"/>
      <c r="M242" s="71"/>
      <c r="N242" s="71">
        <f>SUM(N243:N244)</f>
        <v>33.840000000000003</v>
      </c>
      <c r="O242" s="71"/>
      <c r="P242" s="71"/>
      <c r="Q242" s="71">
        <f>SUM(Q243:Q244)</f>
        <v>0</v>
      </c>
      <c r="R242" s="73"/>
      <c r="S242" s="73"/>
      <c r="T242" s="73"/>
      <c r="U242" s="73"/>
      <c r="V242" s="73"/>
      <c r="W242" s="73"/>
      <c r="X242" s="73"/>
      <c r="Y242" s="73"/>
      <c r="Z242" s="73"/>
      <c r="AA242" s="73"/>
    </row>
    <row r="243" spans="1:27" ht="12.75" customHeight="1">
      <c r="A243" s="70" t="str">
        <f>'17.IT Initiatives_SD'!A9</f>
        <v>17.2.1</v>
      </c>
      <c r="B243" s="70">
        <f>'17.IT Initiatives_SD'!B9</f>
        <v>0</v>
      </c>
      <c r="C243" s="70" t="str">
        <f>'17.IT Initiatives_SD'!C9</f>
        <v>Telemedicine/ teleconsultation facility under Ayushman Bharat H&amp;WC</v>
      </c>
      <c r="D243" s="70"/>
      <c r="E243" s="71">
        <f>'17.IT Initiatives_SD'!F9</f>
        <v>0</v>
      </c>
      <c r="F243" s="71">
        <f>'17.IT Initiatives_SD'!G9</f>
        <v>0</v>
      </c>
      <c r="G243" s="71">
        <f>'17.IT Initiatives_SD'!H9</f>
        <v>0</v>
      </c>
      <c r="H243" s="71">
        <f>'17.IT Initiatives_SD'!I9</f>
        <v>0</v>
      </c>
      <c r="I243" s="71">
        <f>'17.IT Initiatives_SD'!J9</f>
        <v>0</v>
      </c>
      <c r="J243" s="71">
        <f>'17.IT Initiatives_SD'!K9</f>
        <v>0</v>
      </c>
      <c r="K243" s="71">
        <f>'17.IT Initiatives_SD'!L9</f>
        <v>3384000</v>
      </c>
      <c r="L243" s="71">
        <f>'17.IT Initiatives_SD'!M9</f>
        <v>33.840000000000003</v>
      </c>
      <c r="M243" s="71">
        <f>'17.IT Initiatives_SD'!N9</f>
        <v>1</v>
      </c>
      <c r="N243" s="71">
        <f>'17.IT Initiatives_SD'!O9</f>
        <v>33.840000000000003</v>
      </c>
      <c r="O243" s="71" t="str">
        <f>'17.IT Initiatives_SD'!P9</f>
        <v>60 HWC's required Head Phone, Micro Phone And HD web cam.
 Hub at GMC will require 6 dekstop, head phone, micro phone, HD web cam, printers. Expenditure includes internet connectivity expenses for Hub as well as spokes.</v>
      </c>
      <c r="P243" s="71">
        <f>'17.IT Initiatives_SD'!Q9</f>
        <v>0</v>
      </c>
      <c r="Q243" s="71">
        <f>'17.IT Initiatives_SD'!R9</f>
        <v>0</v>
      </c>
      <c r="R243" s="73"/>
      <c r="S243" s="73"/>
      <c r="T243" s="73"/>
      <c r="U243" s="73"/>
      <c r="V243" s="73"/>
      <c r="W243" s="73"/>
      <c r="X243" s="73"/>
      <c r="Y243" s="73"/>
      <c r="Z243" s="73"/>
      <c r="AA243" s="73"/>
    </row>
    <row r="244" spans="1:27" ht="12.75" customHeight="1">
      <c r="A244" s="70" t="str">
        <f>'17.IT Initiatives_SD'!A10</f>
        <v>17.2.2</v>
      </c>
      <c r="B244" s="70">
        <f>'17.IT Initiatives_SD'!B10</f>
        <v>0</v>
      </c>
      <c r="C244" s="70" t="str">
        <f>'17.IT Initiatives_SD'!C10</f>
        <v>Other IT Initiatives (please specify)</v>
      </c>
      <c r="D244" s="70"/>
      <c r="E244" s="71">
        <f>'17.IT Initiatives_SD'!F10</f>
        <v>0</v>
      </c>
      <c r="F244" s="71">
        <f>'17.IT Initiatives_SD'!G10</f>
        <v>0</v>
      </c>
      <c r="G244" s="71">
        <f>'17.IT Initiatives_SD'!H10</f>
        <v>0</v>
      </c>
      <c r="H244" s="71">
        <f>'17.IT Initiatives_SD'!I10</f>
        <v>0</v>
      </c>
      <c r="I244" s="71">
        <f>'17.IT Initiatives_SD'!J10</f>
        <v>0</v>
      </c>
      <c r="J244" s="71">
        <f>'17.IT Initiatives_SD'!K10</f>
        <v>0</v>
      </c>
      <c r="K244" s="71">
        <f>'17.IT Initiatives_SD'!L10</f>
        <v>0</v>
      </c>
      <c r="L244" s="71">
        <f>'17.IT Initiatives_SD'!M10</f>
        <v>0</v>
      </c>
      <c r="M244" s="71">
        <f>'17.IT Initiatives_SD'!N10</f>
        <v>0</v>
      </c>
      <c r="N244" s="71">
        <f>'17.IT Initiatives_SD'!O10</f>
        <v>0</v>
      </c>
      <c r="O244" s="71">
        <f>'17.IT Initiatives_SD'!P10</f>
        <v>0</v>
      </c>
      <c r="P244" s="71">
        <f>'17.IT Initiatives_SD'!Q10</f>
        <v>0</v>
      </c>
      <c r="Q244" s="71">
        <f>'17.IT Initiatives_SD'!R10</f>
        <v>0</v>
      </c>
      <c r="R244" s="73"/>
      <c r="S244" s="73"/>
      <c r="T244" s="73"/>
      <c r="U244" s="73"/>
      <c r="V244" s="73"/>
      <c r="W244" s="73"/>
      <c r="X244" s="73"/>
      <c r="Y244" s="73"/>
      <c r="Z244" s="73"/>
      <c r="AA244" s="73"/>
    </row>
    <row r="245" spans="1:27" ht="12.75" customHeight="1">
      <c r="A245" s="70">
        <f>'17.IT Initiatives_SD'!A11</f>
        <v>17.3</v>
      </c>
      <c r="B245" s="70">
        <f>'17.IT Initiatives_SD'!B11</f>
        <v>0</v>
      </c>
      <c r="C245" s="70" t="str">
        <f>'17.IT Initiatives_SD'!C11</f>
        <v>Implementation of ANMOL (Excel Procurement)</v>
      </c>
      <c r="D245" s="70"/>
      <c r="E245" s="71">
        <f>'17.IT Initiatives_SD'!F11</f>
        <v>0</v>
      </c>
      <c r="F245" s="71">
        <f>'17.IT Initiatives_SD'!G11</f>
        <v>0</v>
      </c>
      <c r="G245" s="71">
        <f>'17.IT Initiatives_SD'!H11</f>
        <v>500000</v>
      </c>
      <c r="H245" s="71">
        <f>'17.IT Initiatives_SD'!I11</f>
        <v>0</v>
      </c>
      <c r="I245" s="71">
        <f>'17.IT Initiatives_SD'!J11</f>
        <v>0</v>
      </c>
      <c r="J245" s="71">
        <f>'17.IT Initiatives_SD'!K11</f>
        <v>0</v>
      </c>
      <c r="K245" s="71">
        <f>'17.IT Initiatives_SD'!L11</f>
        <v>0</v>
      </c>
      <c r="L245" s="71">
        <f>'17.IT Initiatives_SD'!M11</f>
        <v>0</v>
      </c>
      <c r="M245" s="71">
        <f>'17.IT Initiatives_SD'!N11</f>
        <v>0</v>
      </c>
      <c r="N245" s="71">
        <f>'17.IT Initiatives_SD'!O11</f>
        <v>0</v>
      </c>
      <c r="O245" s="71">
        <f>'17.IT Initiatives_SD'!P11</f>
        <v>0</v>
      </c>
      <c r="P245" s="71">
        <f>'17.IT Initiatives_SD'!Q11</f>
        <v>0</v>
      </c>
      <c r="Q245" s="71">
        <f>'17.IT Initiatives_SD'!R11</f>
        <v>0</v>
      </c>
      <c r="R245" s="73"/>
      <c r="S245" s="73"/>
      <c r="T245" s="73"/>
      <c r="U245" s="73"/>
      <c r="V245" s="73"/>
      <c r="W245" s="73"/>
      <c r="X245" s="73"/>
      <c r="Y245" s="73"/>
      <c r="Z245" s="73"/>
      <c r="AA245" s="73"/>
    </row>
    <row r="246" spans="1:27" ht="12.75" customHeight="1">
      <c r="A246" s="70">
        <f>'17.IT Initiatives_SD'!A12</f>
        <v>17.399999999999999</v>
      </c>
      <c r="B246" s="70" t="str">
        <f>'17.IT Initiatives_SD'!B12</f>
        <v>B14.2</v>
      </c>
      <c r="C246" s="70" t="str">
        <f>'17.IT Initiatives_SD'!C12</f>
        <v xml:space="preserve">E-rakt kosh- refer to strengthening of blood services guidelines &amp; Software for hemoglobinopathies &amp; Haemophilia </v>
      </c>
      <c r="D246" s="70"/>
      <c r="E246" s="71">
        <f>'17.IT Initiatives_SD'!F12</f>
        <v>0</v>
      </c>
      <c r="F246" s="71">
        <f>'17.IT Initiatives_SD'!G12</f>
        <v>0</v>
      </c>
      <c r="G246" s="71">
        <f>'17.IT Initiatives_SD'!H12</f>
        <v>0</v>
      </c>
      <c r="H246" s="71">
        <f>'17.IT Initiatives_SD'!I12</f>
        <v>0</v>
      </c>
      <c r="I246" s="71">
        <f>'17.IT Initiatives_SD'!J12</f>
        <v>0</v>
      </c>
      <c r="J246" s="71">
        <f>'17.IT Initiatives_SD'!K12</f>
        <v>0</v>
      </c>
      <c r="K246" s="71">
        <f>'17.IT Initiatives_SD'!L12</f>
        <v>0</v>
      </c>
      <c r="L246" s="71">
        <f>'17.IT Initiatives_SD'!M12</f>
        <v>0</v>
      </c>
      <c r="M246" s="71">
        <f>'17.IT Initiatives_SD'!N12</f>
        <v>0</v>
      </c>
      <c r="N246" s="71">
        <f>'17.IT Initiatives_SD'!O12</f>
        <v>0</v>
      </c>
      <c r="O246" s="71">
        <f>'17.IT Initiatives_SD'!P12</f>
        <v>0</v>
      </c>
      <c r="P246" s="71">
        <f>'17.IT Initiatives_SD'!Q12</f>
        <v>0</v>
      </c>
      <c r="Q246" s="71">
        <f>'17.IT Initiatives_SD'!R12</f>
        <v>0</v>
      </c>
      <c r="R246" s="73"/>
      <c r="S246" s="73"/>
      <c r="T246" s="73"/>
      <c r="U246" s="73"/>
      <c r="V246" s="73"/>
      <c r="W246" s="73"/>
      <c r="X246" s="73"/>
      <c r="Y246" s="73"/>
      <c r="Z246" s="73"/>
      <c r="AA246" s="73"/>
    </row>
    <row r="247" spans="1:27" ht="12.75" customHeight="1">
      <c r="A247" s="70">
        <f>'17.IT Initiatives_SD'!A13</f>
        <v>17.5</v>
      </c>
      <c r="B247" s="70" t="str">
        <f>'17.IT Initiatives_SD'!B13</f>
        <v>B15.2.6</v>
      </c>
      <c r="C247" s="70" t="str">
        <f>'17.IT Initiatives_SD'!C13</f>
        <v>QAC Misc. (IT Based application  etc.)</v>
      </c>
      <c r="D247" s="70"/>
      <c r="E247" s="71">
        <f>'17.IT Initiatives_SD'!F13</f>
        <v>0</v>
      </c>
      <c r="F247" s="71">
        <f>'17.IT Initiatives_SD'!G13</f>
        <v>0</v>
      </c>
      <c r="G247" s="71">
        <f>'17.IT Initiatives_SD'!H13</f>
        <v>0</v>
      </c>
      <c r="H247" s="71">
        <f>'17.IT Initiatives_SD'!I13</f>
        <v>0</v>
      </c>
      <c r="I247" s="71">
        <f>'17.IT Initiatives_SD'!J13</f>
        <v>0</v>
      </c>
      <c r="J247" s="71">
        <f>'17.IT Initiatives_SD'!K13</f>
        <v>0</v>
      </c>
      <c r="K247" s="71">
        <f>'17.IT Initiatives_SD'!L13</f>
        <v>0</v>
      </c>
      <c r="L247" s="71">
        <f>'17.IT Initiatives_SD'!M13</f>
        <v>0</v>
      </c>
      <c r="M247" s="71">
        <f>'17.IT Initiatives_SD'!N13</f>
        <v>0</v>
      </c>
      <c r="N247" s="71">
        <f>'17.IT Initiatives_SD'!O13</f>
        <v>0</v>
      </c>
      <c r="O247" s="71">
        <f>'17.IT Initiatives_SD'!P13</f>
        <v>0</v>
      </c>
      <c r="P247" s="71">
        <f>'17.IT Initiatives_SD'!Q13</f>
        <v>0</v>
      </c>
      <c r="Q247" s="71">
        <f>'17.IT Initiatives_SD'!R13</f>
        <v>0</v>
      </c>
      <c r="R247" s="73"/>
      <c r="S247" s="73"/>
      <c r="T247" s="73"/>
      <c r="U247" s="73"/>
      <c r="V247" s="73"/>
      <c r="W247" s="73"/>
      <c r="X247" s="73"/>
      <c r="Y247" s="73"/>
      <c r="Z247" s="73"/>
      <c r="AA247" s="73"/>
    </row>
    <row r="248" spans="1:27" ht="12.75" customHeight="1">
      <c r="A248" s="70">
        <f>'17.IT Initiatives_SD'!A14</f>
        <v>17.600000000000001</v>
      </c>
      <c r="B248" s="70" t="str">
        <f>'17.IT Initiatives_SD'!B14</f>
        <v>B15.3.4.1</v>
      </c>
      <c r="C248" s="70" t="str">
        <f>'17.IT Initiatives_SD'!C14</f>
        <v xml:space="preserve">Implementation of Hospital Management System </v>
      </c>
      <c r="D248" s="70"/>
      <c r="E248" s="71">
        <f>'17.IT Initiatives_SD'!F14</f>
        <v>0</v>
      </c>
      <c r="F248" s="71">
        <f>'17.IT Initiatives_SD'!G14</f>
        <v>0</v>
      </c>
      <c r="G248" s="71">
        <f>'17.IT Initiatives_SD'!H14</f>
        <v>1139000</v>
      </c>
      <c r="H248" s="71">
        <f>'17.IT Initiatives_SD'!I14</f>
        <v>0</v>
      </c>
      <c r="I248" s="71">
        <f>'17.IT Initiatives_SD'!J14</f>
        <v>0</v>
      </c>
      <c r="J248" s="71">
        <f>'17.IT Initiatives_SD'!K14</f>
        <v>0</v>
      </c>
      <c r="K248" s="71">
        <f>'17.IT Initiatives_SD'!L14</f>
        <v>0</v>
      </c>
      <c r="L248" s="71">
        <f>'17.IT Initiatives_SD'!M14</f>
        <v>0</v>
      </c>
      <c r="M248" s="71">
        <f>'17.IT Initiatives_SD'!N14</f>
        <v>0</v>
      </c>
      <c r="N248" s="71">
        <f>'17.IT Initiatives_SD'!O14</f>
        <v>0</v>
      </c>
      <c r="O248" s="71">
        <f>'17.IT Initiatives_SD'!P14</f>
        <v>0</v>
      </c>
      <c r="P248" s="71">
        <f>'17.IT Initiatives_SD'!Q14</f>
        <v>0</v>
      </c>
      <c r="Q248" s="71">
        <f>'17.IT Initiatives_SD'!R14</f>
        <v>0</v>
      </c>
      <c r="R248" s="73"/>
      <c r="S248" s="73"/>
      <c r="T248" s="73"/>
      <c r="U248" s="73"/>
      <c r="V248" s="73"/>
      <c r="W248" s="73"/>
      <c r="X248" s="73"/>
      <c r="Y248" s="73"/>
      <c r="Z248" s="73"/>
      <c r="AA248" s="73"/>
    </row>
    <row r="249" spans="1:27" ht="12.75" customHeight="1">
      <c r="A249" s="70">
        <f>'17.IT Initiatives_SD'!A15</f>
        <v>17.7</v>
      </c>
      <c r="B249" s="70">
        <f>'17.IT Initiatives_SD'!B15</f>
        <v>0</v>
      </c>
      <c r="C249" s="70" t="str">
        <f>'17.IT Initiatives_SD'!C15</f>
        <v>Implementation of Human Resource Information System (HRIS)</v>
      </c>
      <c r="D249" s="70"/>
      <c r="E249" s="71">
        <f>'17.IT Initiatives_SD'!F15</f>
        <v>0</v>
      </c>
      <c r="F249" s="71">
        <f>'17.IT Initiatives_SD'!G15</f>
        <v>0</v>
      </c>
      <c r="G249" s="71">
        <f>'17.IT Initiatives_SD'!H15</f>
        <v>142000</v>
      </c>
      <c r="H249" s="71">
        <f>'17.IT Initiatives_SD'!I15</f>
        <v>699259</v>
      </c>
      <c r="I249" s="71">
        <f>'17.IT Initiatives_SD'!J15</f>
        <v>0</v>
      </c>
      <c r="J249" s="71">
        <f>'17.IT Initiatives_SD'!K15</f>
        <v>0</v>
      </c>
      <c r="K249" s="71">
        <f>'17.IT Initiatives_SD'!L15</f>
        <v>0</v>
      </c>
      <c r="L249" s="71">
        <f>'17.IT Initiatives_SD'!M15</f>
        <v>0</v>
      </c>
      <c r="M249" s="71">
        <f>'17.IT Initiatives_SD'!N15</f>
        <v>0</v>
      </c>
      <c r="N249" s="71">
        <f>'17.IT Initiatives_SD'!O15</f>
        <v>0</v>
      </c>
      <c r="O249" s="71">
        <f>'17.IT Initiatives_SD'!P15</f>
        <v>0</v>
      </c>
      <c r="P249" s="71">
        <f>'17.IT Initiatives_SD'!Q15</f>
        <v>0</v>
      </c>
      <c r="Q249" s="71">
        <f>'17.IT Initiatives_SD'!R15</f>
        <v>0</v>
      </c>
      <c r="R249" s="73"/>
      <c r="S249" s="73"/>
      <c r="T249" s="73"/>
      <c r="U249" s="73"/>
      <c r="V249" s="73"/>
      <c r="W249" s="73"/>
      <c r="X249" s="73"/>
      <c r="Y249" s="73"/>
      <c r="Z249" s="73"/>
      <c r="AA249" s="73"/>
    </row>
    <row r="250" spans="1:27" ht="12.75" customHeight="1">
      <c r="A250" s="70">
        <f>'17.IT Initiatives_SD'!A16</f>
        <v>17.8</v>
      </c>
      <c r="B250" s="70">
        <f>'17.IT Initiatives_SD'!B16</f>
        <v>0</v>
      </c>
      <c r="C250" s="70" t="str">
        <f>'17.IT Initiatives_SD'!C16</f>
        <v>Other IT Initiatives for Service Delivery (please specify)</v>
      </c>
      <c r="D250" s="70"/>
      <c r="E250" s="71">
        <f>'17.IT Initiatives_SD'!F16</f>
        <v>0</v>
      </c>
      <c r="F250" s="71">
        <f>'17.IT Initiatives_SD'!G16</f>
        <v>0</v>
      </c>
      <c r="G250" s="71">
        <f>'17.IT Initiatives_SD'!H16</f>
        <v>77000</v>
      </c>
      <c r="H250" s="71">
        <f>'17.IT Initiatives_SD'!I16</f>
        <v>699259</v>
      </c>
      <c r="I250" s="71">
        <f>'17.IT Initiatives_SD'!J16</f>
        <v>0</v>
      </c>
      <c r="J250" s="71">
        <f>'17.IT Initiatives_SD'!K16</f>
        <v>0</v>
      </c>
      <c r="K250" s="71">
        <f>'17.IT Initiatives_SD'!L16</f>
        <v>0</v>
      </c>
      <c r="L250" s="71">
        <f>'17.IT Initiatives_SD'!M16</f>
        <v>0</v>
      </c>
      <c r="M250" s="71">
        <f>'17.IT Initiatives_SD'!N16</f>
        <v>0</v>
      </c>
      <c r="N250" s="71">
        <f>'17.IT Initiatives_SD'!O16</f>
        <v>0</v>
      </c>
      <c r="O250" s="71">
        <f>'17.IT Initiatives_SD'!P16</f>
        <v>0</v>
      </c>
      <c r="P250" s="71">
        <f>'17.IT Initiatives_SD'!Q16</f>
        <v>0</v>
      </c>
      <c r="Q250" s="71">
        <f>'17.IT Initiatives_SD'!R16</f>
        <v>0</v>
      </c>
      <c r="R250" s="73"/>
      <c r="S250" s="73"/>
      <c r="T250" s="73"/>
      <c r="U250" s="73"/>
      <c r="V250" s="73"/>
      <c r="W250" s="73"/>
      <c r="X250" s="73"/>
      <c r="Y250" s="73"/>
      <c r="Z250" s="73"/>
      <c r="AA250" s="73"/>
    </row>
    <row r="251" spans="1:27" ht="12.75" customHeight="1">
      <c r="A251" s="1122"/>
      <c r="B251" s="1122"/>
      <c r="C251" s="1122" t="str">
        <f>'NUHM-Non Metro Abst'!C5</f>
        <v>Non-Metro Sub Total</v>
      </c>
      <c r="D251" s="1122"/>
      <c r="E251" s="1123"/>
      <c r="F251" s="1123"/>
      <c r="G251" s="1123">
        <f t="shared" ref="G251:I251" si="61">G252+G267+G275</f>
        <v>0</v>
      </c>
      <c r="H251" s="1123">
        <f t="shared" si="61"/>
        <v>0</v>
      </c>
      <c r="I251" s="1123">
        <f t="shared" si="61"/>
        <v>10000</v>
      </c>
      <c r="J251" s="1123"/>
      <c r="K251" s="1123"/>
      <c r="L251" s="1123"/>
      <c r="M251" s="1123"/>
      <c r="N251" s="1123">
        <f>N252+N267+N275</f>
        <v>4.3</v>
      </c>
      <c r="O251" s="1123"/>
      <c r="P251" s="1123"/>
      <c r="Q251" s="1123">
        <f>Q252+Q267+Q275</f>
        <v>0</v>
      </c>
      <c r="R251" s="73"/>
      <c r="S251" s="73"/>
      <c r="T251" s="73"/>
      <c r="U251" s="73"/>
      <c r="V251" s="73"/>
      <c r="W251" s="73"/>
      <c r="X251" s="73"/>
      <c r="Y251" s="73"/>
      <c r="Z251" s="73"/>
      <c r="AA251" s="73"/>
    </row>
    <row r="252" spans="1:27" ht="12.75" customHeight="1">
      <c r="A252" s="64" t="str">
        <f>'NUHM-Non Metro Abst'!A57</f>
        <v>U.5</v>
      </c>
      <c r="B252" s="64">
        <f>'NUHM-Non Metro Abst'!B57</f>
        <v>0</v>
      </c>
      <c r="C252" s="64" t="str">
        <f>'NUHM-Non Metro Abst'!C57</f>
        <v>Infrastructure</v>
      </c>
      <c r="D252" s="64"/>
      <c r="E252" s="65"/>
      <c r="F252" s="65"/>
      <c r="G252" s="65">
        <f t="shared" ref="G252:I252" si="62">G253+G260+G264</f>
        <v>0</v>
      </c>
      <c r="H252" s="65">
        <f t="shared" si="62"/>
        <v>0</v>
      </c>
      <c r="I252" s="65">
        <f t="shared" si="62"/>
        <v>10000</v>
      </c>
      <c r="J252" s="65"/>
      <c r="K252" s="65"/>
      <c r="L252" s="65"/>
      <c r="M252" s="65"/>
      <c r="N252" s="65">
        <f>N253+N260+N264</f>
        <v>2</v>
      </c>
      <c r="O252" s="65"/>
      <c r="P252" s="65"/>
      <c r="Q252" s="65">
        <f>Q253+Q260+Q264</f>
        <v>0</v>
      </c>
      <c r="R252" s="73"/>
      <c r="S252" s="73"/>
      <c r="T252" s="73"/>
      <c r="U252" s="73"/>
      <c r="V252" s="73"/>
      <c r="W252" s="73"/>
      <c r="X252" s="73"/>
      <c r="Y252" s="73"/>
      <c r="Z252" s="73"/>
      <c r="AA252" s="73"/>
    </row>
    <row r="253" spans="1:27" ht="12.75" customHeight="1">
      <c r="A253" s="67" t="str">
        <f>'NUHM-Non Metro Abst'!A58</f>
        <v>U.5.1</v>
      </c>
      <c r="B253" s="67">
        <f>'NUHM-Non Metro Abst'!B58</f>
        <v>0</v>
      </c>
      <c r="C253" s="67" t="str">
        <f>'NUHM-Non Metro Abst'!C58</f>
        <v>Upgradation of existing facilities</v>
      </c>
      <c r="D253" s="67"/>
      <c r="E253" s="68"/>
      <c r="F253" s="68"/>
      <c r="G253" s="68">
        <f t="shared" ref="G253:I253" si="63">SUM(G254:G257)</f>
        <v>0</v>
      </c>
      <c r="H253" s="68">
        <f t="shared" si="63"/>
        <v>0</v>
      </c>
      <c r="I253" s="68">
        <f t="shared" si="63"/>
        <v>10000</v>
      </c>
      <c r="J253" s="68"/>
      <c r="K253" s="68"/>
      <c r="L253" s="68"/>
      <c r="M253" s="68"/>
      <c r="N253" s="68">
        <f>SUM(N254:N257)</f>
        <v>0</v>
      </c>
      <c r="O253" s="68"/>
      <c r="P253" s="68"/>
      <c r="Q253" s="68">
        <f>SUM(Q254:Q257)</f>
        <v>0</v>
      </c>
      <c r="R253" s="73"/>
      <c r="S253" s="73"/>
      <c r="T253" s="73"/>
      <c r="U253" s="73"/>
      <c r="V253" s="73"/>
      <c r="W253" s="73"/>
      <c r="X253" s="73"/>
      <c r="Y253" s="73"/>
      <c r="Z253" s="73"/>
      <c r="AA253" s="73"/>
    </row>
    <row r="254" spans="1:27" ht="12.75" customHeight="1">
      <c r="A254" s="70" t="str">
        <f>'NUHM-Non Metro Abst'!A59</f>
        <v>U.5.1.1</v>
      </c>
      <c r="B254" s="70" t="str">
        <f>'NUHM-Non Metro Abst'!B59</f>
        <v>P.4.2.2.1</v>
      </c>
      <c r="C254" s="70" t="str">
        <f>'NUHM-Non Metro Abst'!C59</f>
        <v>UPHC</v>
      </c>
      <c r="D254" s="70"/>
      <c r="E254" s="71">
        <f>'NUHM-Non Metro Abst'!F59</f>
        <v>0</v>
      </c>
      <c r="F254" s="71">
        <f>'NUHM-Non Metro Abst'!G59</f>
        <v>0</v>
      </c>
      <c r="G254" s="71">
        <f>'NUHM-Non Metro Abst'!H59</f>
        <v>0</v>
      </c>
      <c r="H254" s="71">
        <f>'NUHM-Non Metro Abst'!I59</f>
        <v>0</v>
      </c>
      <c r="I254" s="71">
        <f>'NUHM-Non Metro Abst'!J59</f>
        <v>0</v>
      </c>
      <c r="J254" s="71">
        <f>'NUHM-Non Metro Abst'!K59</f>
        <v>0</v>
      </c>
      <c r="K254" s="71">
        <f>'NUHM-Non Metro Abst'!L59</f>
        <v>0</v>
      </c>
      <c r="L254" s="71">
        <f>'NUHM-Non Metro Abst'!M59</f>
        <v>0</v>
      </c>
      <c r="M254" s="71">
        <f>'NUHM-Non Metro Abst'!N59</f>
        <v>0</v>
      </c>
      <c r="N254" s="71">
        <f>'NUHM-Non Metro Abst'!O59</f>
        <v>0</v>
      </c>
      <c r="O254" s="71">
        <f>'NUHM-Non Metro Abst'!P59</f>
        <v>0</v>
      </c>
      <c r="P254" s="71">
        <f>'NUHM-Non Metro Abst'!Q59</f>
        <v>0</v>
      </c>
      <c r="Q254" s="71">
        <f>'NUHM-Non Metro Abst'!R59</f>
        <v>0</v>
      </c>
      <c r="R254" s="73"/>
      <c r="S254" s="73"/>
      <c r="T254" s="73"/>
      <c r="U254" s="73"/>
      <c r="V254" s="73"/>
      <c r="W254" s="73"/>
      <c r="X254" s="73"/>
      <c r="Y254" s="73"/>
      <c r="Z254" s="73"/>
      <c r="AA254" s="73"/>
    </row>
    <row r="255" spans="1:27" ht="12.75" customHeight="1">
      <c r="A255" s="70" t="str">
        <f>'NUHM-Non Metro Abst'!A60</f>
        <v>U.5.1.2</v>
      </c>
      <c r="B255" s="70" t="str">
        <f>'NUHM-Non Metro Abst'!B60</f>
        <v>P.4.2.2.2</v>
      </c>
      <c r="C255" s="70" t="str">
        <f>'NUHM-Non Metro Abst'!C60</f>
        <v>UCHC</v>
      </c>
      <c r="D255" s="70"/>
      <c r="E255" s="71">
        <f>'NUHM-Non Metro Abst'!F60</f>
        <v>0</v>
      </c>
      <c r="F255" s="71">
        <f>'NUHM-Non Metro Abst'!G60</f>
        <v>0</v>
      </c>
      <c r="G255" s="71">
        <f>'NUHM-Non Metro Abst'!H60</f>
        <v>0</v>
      </c>
      <c r="H255" s="71">
        <f>'NUHM-Non Metro Abst'!I60</f>
        <v>0</v>
      </c>
      <c r="I255" s="71">
        <f>'NUHM-Non Metro Abst'!J60</f>
        <v>0</v>
      </c>
      <c r="J255" s="71">
        <f>'NUHM-Non Metro Abst'!K60</f>
        <v>0</v>
      </c>
      <c r="K255" s="71">
        <f>'NUHM-Non Metro Abst'!L60</f>
        <v>0</v>
      </c>
      <c r="L255" s="71">
        <f>'NUHM-Non Metro Abst'!M60</f>
        <v>0</v>
      </c>
      <c r="M255" s="71">
        <f>'NUHM-Non Metro Abst'!N60</f>
        <v>0</v>
      </c>
      <c r="N255" s="71">
        <f>'NUHM-Non Metro Abst'!O60</f>
        <v>0</v>
      </c>
      <c r="O255" s="71">
        <f>'NUHM-Non Metro Abst'!P60</f>
        <v>0</v>
      </c>
      <c r="P255" s="71">
        <f>'NUHM-Non Metro Abst'!Q60</f>
        <v>0</v>
      </c>
      <c r="Q255" s="71">
        <f>'NUHM-Non Metro Abst'!R60</f>
        <v>0</v>
      </c>
      <c r="R255" s="73"/>
      <c r="S255" s="73"/>
      <c r="T255" s="73"/>
      <c r="U255" s="73"/>
      <c r="V255" s="73"/>
      <c r="W255" s="73"/>
      <c r="X255" s="73"/>
      <c r="Y255" s="73"/>
      <c r="Z255" s="73"/>
      <c r="AA255" s="73"/>
    </row>
    <row r="256" spans="1:27" ht="12.75" customHeight="1">
      <c r="A256" s="70" t="str">
        <f>'NUHM-Non Metro Abst'!A61</f>
        <v>U.5.1.3</v>
      </c>
      <c r="B256" s="70" t="str">
        <f>'NUHM-Non Metro Abst'!B61</f>
        <v>P.4.2.2.2</v>
      </c>
      <c r="C256" s="70" t="str">
        <f>'NUHM-Non Metro Abst'!C61</f>
        <v>Maternity Homes</v>
      </c>
      <c r="D256" s="70"/>
      <c r="E256" s="71">
        <f>'NUHM-Non Metro Abst'!F61</f>
        <v>0</v>
      </c>
      <c r="F256" s="71">
        <f>'NUHM-Non Metro Abst'!G61</f>
        <v>0</v>
      </c>
      <c r="G256" s="71">
        <f>'NUHM-Non Metro Abst'!H61</f>
        <v>0</v>
      </c>
      <c r="H256" s="71">
        <f>'NUHM-Non Metro Abst'!I61</f>
        <v>0</v>
      </c>
      <c r="I256" s="71">
        <f>'NUHM-Non Metro Abst'!J61</f>
        <v>0</v>
      </c>
      <c r="J256" s="71">
        <f>'NUHM-Non Metro Abst'!K61</f>
        <v>0</v>
      </c>
      <c r="K256" s="71">
        <f>'NUHM-Non Metro Abst'!L61</f>
        <v>0</v>
      </c>
      <c r="L256" s="71">
        <f>'NUHM-Non Metro Abst'!M61</f>
        <v>0</v>
      </c>
      <c r="M256" s="71">
        <f>'NUHM-Non Metro Abst'!N61</f>
        <v>0</v>
      </c>
      <c r="N256" s="71">
        <f>'NUHM-Non Metro Abst'!O61</f>
        <v>0</v>
      </c>
      <c r="O256" s="71">
        <f>'NUHM-Non Metro Abst'!P61</f>
        <v>0</v>
      </c>
      <c r="P256" s="71">
        <f>'NUHM-Non Metro Abst'!Q61</f>
        <v>0</v>
      </c>
      <c r="Q256" s="71">
        <f>'NUHM-Non Metro Abst'!R61</f>
        <v>0</v>
      </c>
      <c r="R256" s="73"/>
      <c r="S256" s="73"/>
      <c r="T256" s="73"/>
      <c r="U256" s="73"/>
      <c r="V256" s="73"/>
      <c r="W256" s="73"/>
      <c r="X256" s="73"/>
      <c r="Y256" s="73"/>
      <c r="Z256" s="73"/>
      <c r="AA256" s="73"/>
    </row>
    <row r="257" spans="1:27" ht="12.75" customHeight="1">
      <c r="A257" s="70" t="str">
        <f>'NUHM-Non Metro Abst'!A62</f>
        <v>U.5.1.4</v>
      </c>
      <c r="B257" s="70" t="str">
        <f>'NUHM-Non Metro Abst'!B62</f>
        <v>P.4.2.3</v>
      </c>
      <c r="C257" s="70" t="str">
        <f>'NUHM-Non Metro Abst'!C62</f>
        <v>Operational Expenses (rent, telephone, electricity etc.)</v>
      </c>
      <c r="D257" s="70"/>
      <c r="E257" s="71"/>
      <c r="F257" s="71"/>
      <c r="G257" s="71">
        <f t="shared" ref="G257:I257" si="64">SUM(G258:G259)</f>
        <v>0</v>
      </c>
      <c r="H257" s="71">
        <f t="shared" si="64"/>
        <v>0</v>
      </c>
      <c r="I257" s="71">
        <f t="shared" si="64"/>
        <v>10000</v>
      </c>
      <c r="J257" s="71">
        <f>'NUHM-Non Metro Abst'!K62</f>
        <v>0</v>
      </c>
      <c r="K257" s="71">
        <f>'NUHM-Non Metro Abst'!L62</f>
        <v>0</v>
      </c>
      <c r="L257" s="71">
        <f>'NUHM-Non Metro Abst'!M62</f>
        <v>1.2000000000000002</v>
      </c>
      <c r="M257" s="71">
        <f>'NUHM-Non Metro Abst'!N62</f>
        <v>0</v>
      </c>
      <c r="N257" s="71">
        <f>'NUHM-Non Metro Abst'!O62</f>
        <v>0</v>
      </c>
      <c r="O257" s="71">
        <f>'NUHM-Non Metro Abst'!P62</f>
        <v>0</v>
      </c>
      <c r="P257" s="71">
        <f t="shared" ref="P257:Q257" si="65">SUM(P258:P259)</f>
        <v>0</v>
      </c>
      <c r="Q257" s="71">
        <f t="shared" si="65"/>
        <v>0</v>
      </c>
      <c r="R257" s="73"/>
      <c r="S257" s="73"/>
      <c r="T257" s="73"/>
      <c r="U257" s="73"/>
      <c r="V257" s="73"/>
      <c r="W257" s="73"/>
      <c r="X257" s="73"/>
      <c r="Y257" s="73"/>
      <c r="Z257" s="73"/>
      <c r="AA257" s="73"/>
    </row>
    <row r="258" spans="1:27" ht="12.75" customHeight="1">
      <c r="A258" s="70" t="str">
        <f>'NUHM-Non Metro Abst'!A63</f>
        <v>U.5.1.4.1</v>
      </c>
      <c r="B258" s="70" t="str">
        <f>'NUHM-Non Metro Abst'!B63</f>
        <v>P.4.2.3.1</v>
      </c>
      <c r="C258" s="70" t="str">
        <f>'NUHM-Non Metro Abst'!C63</f>
        <v>Rent for UPHC</v>
      </c>
      <c r="D258" s="70"/>
      <c r="E258" s="71">
        <f>'NUHM-Non Metro Abst'!F63</f>
        <v>1.2</v>
      </c>
      <c r="F258" s="71">
        <f>'NUHM-Non Metro Abst'!G63</f>
        <v>10000</v>
      </c>
      <c r="G258" s="71">
        <f>'NUHM-Non Metro Abst'!H63</f>
        <v>0</v>
      </c>
      <c r="H258" s="71" t="str">
        <f>'NUHM-Non Metro Abst'!I63</f>
        <v>Per month</v>
      </c>
      <c r="I258" s="71">
        <f>'NUHM-Non Metro Abst'!J63</f>
        <v>10000</v>
      </c>
      <c r="J258" s="71">
        <f>'NUHM-Non Metro Abst'!K63</f>
        <v>0.1</v>
      </c>
      <c r="K258" s="71">
        <f>'NUHM-Non Metro Abst'!L63</f>
        <v>12</v>
      </c>
      <c r="L258" s="71">
        <f>'NUHM-Non Metro Abst'!M63</f>
        <v>1.2000000000000002</v>
      </c>
      <c r="M258" s="71" t="e">
        <f>#REF!</f>
        <v>#REF!</v>
      </c>
      <c r="N258" s="71">
        <f>'NUHM-Non Metro Abst'!O63</f>
        <v>0</v>
      </c>
      <c r="O258" s="71">
        <f>'NUHM-Non Metro Abst'!P63</f>
        <v>0</v>
      </c>
      <c r="P258" s="71">
        <f>'NUHM-Non Metro Abst'!Q63</f>
        <v>0</v>
      </c>
      <c r="Q258" s="71">
        <f>'NUHM-Non Metro Abst'!R63</f>
        <v>0</v>
      </c>
      <c r="R258" s="73"/>
      <c r="S258" s="73"/>
      <c r="T258" s="73"/>
      <c r="U258" s="73"/>
      <c r="V258" s="73"/>
      <c r="W258" s="73"/>
      <c r="X258" s="73"/>
      <c r="Y258" s="73"/>
      <c r="Z258" s="73"/>
      <c r="AA258" s="73"/>
    </row>
    <row r="259" spans="1:27" ht="12.75" customHeight="1">
      <c r="A259" s="70" t="str">
        <f>'NUHM-Non Metro Abst'!A64</f>
        <v>U.5.1.4.2</v>
      </c>
      <c r="B259" s="70">
        <f>'NUHM-Non Metro Abst'!B64</f>
        <v>0</v>
      </c>
      <c r="C259" s="70" t="str">
        <f>'NUHM-Non Metro Abst'!C64</f>
        <v>Any other (please specify)</v>
      </c>
      <c r="D259" s="70"/>
      <c r="E259" s="71">
        <f>'NUHM-Non Metro Abst'!F64</f>
        <v>0</v>
      </c>
      <c r="F259" s="71">
        <f>'NUHM-Non Metro Abst'!G64</f>
        <v>0</v>
      </c>
      <c r="G259" s="71">
        <f>'NUHM-Non Metro Abst'!H64</f>
        <v>0</v>
      </c>
      <c r="H259" s="71">
        <f>'NUHM-Non Metro Abst'!I64</f>
        <v>0</v>
      </c>
      <c r="I259" s="71">
        <f>'NUHM-Non Metro Abst'!J64</f>
        <v>0</v>
      </c>
      <c r="J259" s="71">
        <f>'NUHM-Non Metro Abst'!K64</f>
        <v>0</v>
      </c>
      <c r="K259" s="71">
        <f>'NUHM-Non Metro Abst'!L64</f>
        <v>0</v>
      </c>
      <c r="L259" s="71">
        <f>'NUHM-Non Metro Abst'!M64</f>
        <v>0</v>
      </c>
      <c r="M259" s="71">
        <f>'NUHM-Non Metro Abst'!N64</f>
        <v>0</v>
      </c>
      <c r="N259" s="71">
        <f>'NUHM-Non Metro Abst'!O64</f>
        <v>0</v>
      </c>
      <c r="O259" s="71">
        <f>'NUHM-Non Metro Abst'!P64</f>
        <v>0</v>
      </c>
      <c r="P259" s="71">
        <f>'NUHM-Non Metro Abst'!Q64</f>
        <v>0</v>
      </c>
      <c r="Q259" s="71">
        <f>'NUHM-Non Metro Abst'!R64</f>
        <v>0</v>
      </c>
      <c r="R259" s="73"/>
      <c r="S259" s="73"/>
      <c r="T259" s="73"/>
      <c r="U259" s="73"/>
      <c r="V259" s="73"/>
      <c r="W259" s="73"/>
      <c r="X259" s="73"/>
      <c r="Y259" s="73"/>
      <c r="Z259" s="73"/>
      <c r="AA259" s="73"/>
    </row>
    <row r="260" spans="1:27" ht="12.75" customHeight="1">
      <c r="A260" s="67" t="str">
        <f>'NUHM-Non Metro Abst'!A65</f>
        <v>U.5.2</v>
      </c>
      <c r="B260" s="67">
        <f>'NUHM-Non Metro Abst'!B65</f>
        <v>0</v>
      </c>
      <c r="C260" s="67" t="str">
        <f>'NUHM-Non Metro Abst'!C65</f>
        <v xml:space="preserve">New Constructions </v>
      </c>
      <c r="D260" s="67"/>
      <c r="E260" s="68"/>
      <c r="F260" s="68"/>
      <c r="G260" s="68">
        <f t="shared" ref="G260:I260" si="66">SUM(G261:G263)</f>
        <v>0</v>
      </c>
      <c r="H260" s="68">
        <f t="shared" si="66"/>
        <v>0</v>
      </c>
      <c r="I260" s="68">
        <f t="shared" si="66"/>
        <v>0</v>
      </c>
      <c r="J260" s="68"/>
      <c r="K260" s="68"/>
      <c r="L260" s="68"/>
      <c r="M260" s="68"/>
      <c r="N260" s="68">
        <f>SUM(N261:N263)</f>
        <v>0</v>
      </c>
      <c r="O260" s="68"/>
      <c r="P260" s="68"/>
      <c r="Q260" s="68">
        <f>SUM(Q261:Q263)</f>
        <v>0</v>
      </c>
      <c r="R260" s="73"/>
      <c r="S260" s="73"/>
      <c r="T260" s="73"/>
      <c r="U260" s="73"/>
      <c r="V260" s="73"/>
      <c r="W260" s="73"/>
      <c r="X260" s="73"/>
      <c r="Y260" s="73"/>
      <c r="Z260" s="73"/>
      <c r="AA260" s="73"/>
    </row>
    <row r="261" spans="1:27" ht="12.75" customHeight="1">
      <c r="A261" s="70" t="str">
        <f>'NUHM-Non Metro Abst'!A66</f>
        <v>U.5.2.1</v>
      </c>
      <c r="B261" s="70" t="str">
        <f>'NUHM-Non Metro Abst'!B66</f>
        <v>P.4.2.1.1</v>
      </c>
      <c r="C261" s="70" t="str">
        <f>'NUHM-Non Metro Abst'!C66</f>
        <v>UPHC</v>
      </c>
      <c r="D261" s="70"/>
      <c r="E261" s="193">
        <f>'NUHM-Non Metro Abst'!D66</f>
        <v>0</v>
      </c>
      <c r="F261" s="193">
        <f>'NUHM-Non Metro Abst'!E66</f>
        <v>0</v>
      </c>
      <c r="G261" s="193">
        <f>'NUHM-Non Metro Abst'!F66</f>
        <v>0</v>
      </c>
      <c r="H261" s="193">
        <f>'NUHM-Non Metro Abst'!G66</f>
        <v>0</v>
      </c>
      <c r="I261" s="193">
        <f>'NUHM-Non Metro Abst'!H66</f>
        <v>0</v>
      </c>
      <c r="J261" s="193">
        <f>'NUHM-Non Metro Abst'!I66</f>
        <v>0</v>
      </c>
      <c r="K261" s="193">
        <f>'NUHM-Non Metro Abst'!J66</f>
        <v>0</v>
      </c>
      <c r="L261" s="125">
        <f>'NUHM-Non Metro Abst'!K66</f>
        <v>0</v>
      </c>
      <c r="M261" s="193">
        <f>'NUHM-Non Metro Abst'!L66</f>
        <v>0</v>
      </c>
      <c r="N261" s="125">
        <f>'NUHM-Non Metro Abst'!M66</f>
        <v>0</v>
      </c>
      <c r="O261" s="193">
        <f>'NUHM-Non Metro Abst'!N66</f>
        <v>0</v>
      </c>
      <c r="P261" s="193">
        <f>'NUHM-Non Metro Abst'!O66</f>
        <v>0</v>
      </c>
      <c r="Q261" s="71">
        <f>'NUHM-Non Metro Abst'!P66</f>
        <v>0</v>
      </c>
      <c r="R261" s="73"/>
      <c r="S261" s="73"/>
      <c r="T261" s="73"/>
      <c r="U261" s="73"/>
      <c r="V261" s="73"/>
      <c r="W261" s="73"/>
      <c r="X261" s="73"/>
      <c r="Y261" s="73"/>
      <c r="Z261" s="73"/>
      <c r="AA261" s="73"/>
    </row>
    <row r="262" spans="1:27" ht="12.75" customHeight="1">
      <c r="A262" s="70" t="str">
        <f>'NUHM-Non Metro Abst'!A67</f>
        <v>U.5.2.2</v>
      </c>
      <c r="B262" s="70" t="str">
        <f>'NUHM-Non Metro Abst'!B67</f>
        <v>P.4.2.1.2</v>
      </c>
      <c r="C262" s="70" t="str">
        <f>'NUHM-Non Metro Abst'!C67</f>
        <v>UCHC</v>
      </c>
      <c r="D262" s="70"/>
      <c r="E262" s="193">
        <f>'NUHM-Non Metro Abst'!D67</f>
        <v>0</v>
      </c>
      <c r="F262" s="193">
        <f>'NUHM-Non Metro Abst'!E67</f>
        <v>0</v>
      </c>
      <c r="G262" s="193">
        <f>'NUHM-Non Metro Abst'!F67</f>
        <v>0</v>
      </c>
      <c r="H262" s="193">
        <f>'NUHM-Non Metro Abst'!G67</f>
        <v>0</v>
      </c>
      <c r="I262" s="193">
        <f>'NUHM-Non Metro Abst'!H67</f>
        <v>0</v>
      </c>
      <c r="J262" s="193">
        <f>'NUHM-Non Metro Abst'!I67</f>
        <v>0</v>
      </c>
      <c r="K262" s="193">
        <f>'NUHM-Non Metro Abst'!J67</f>
        <v>0</v>
      </c>
      <c r="L262" s="125">
        <f>'NUHM-Non Metro Abst'!K67</f>
        <v>0</v>
      </c>
      <c r="M262" s="193">
        <f>'NUHM-Non Metro Abst'!L67</f>
        <v>0</v>
      </c>
      <c r="N262" s="125">
        <f>'NUHM-Non Metro Abst'!M67</f>
        <v>0</v>
      </c>
      <c r="O262" s="193">
        <f>'NUHM-Non Metro Abst'!N67</f>
        <v>0</v>
      </c>
      <c r="P262" s="193">
        <f>'NUHM-Non Metro Abst'!O67</f>
        <v>0</v>
      </c>
      <c r="Q262" s="71">
        <f>'NUHM-Non Metro Abst'!P67</f>
        <v>0</v>
      </c>
      <c r="R262" s="73"/>
      <c r="S262" s="73"/>
      <c r="T262" s="73"/>
      <c r="U262" s="73"/>
      <c r="V262" s="73"/>
      <c r="W262" s="73"/>
      <c r="X262" s="73"/>
      <c r="Y262" s="73"/>
      <c r="Z262" s="73"/>
      <c r="AA262" s="73"/>
    </row>
    <row r="263" spans="1:27" ht="12.75" customHeight="1">
      <c r="A263" s="70" t="str">
        <f>'NUHM-Non Metro Abst'!A68</f>
        <v>U.5.2.3</v>
      </c>
      <c r="B263" s="70" t="str">
        <f>'NUHM-Non Metro Abst'!B68</f>
        <v>P.4.2.1.3</v>
      </c>
      <c r="C263" s="70" t="str">
        <f>'NUHM-Non Metro Abst'!C68</f>
        <v>Health Kiosk (for establishment)</v>
      </c>
      <c r="D263" s="70"/>
      <c r="E263" s="193">
        <f>'NUHM-Non Metro Abst'!D68</f>
        <v>0</v>
      </c>
      <c r="F263" s="193">
        <f>'NUHM-Non Metro Abst'!E68</f>
        <v>0</v>
      </c>
      <c r="G263" s="193">
        <f>'NUHM-Non Metro Abst'!F68</f>
        <v>0</v>
      </c>
      <c r="H263" s="193">
        <f>'NUHM-Non Metro Abst'!G68</f>
        <v>0</v>
      </c>
      <c r="I263" s="193">
        <f>'NUHM-Non Metro Abst'!H68</f>
        <v>0</v>
      </c>
      <c r="J263" s="193">
        <f>'NUHM-Non Metro Abst'!I68</f>
        <v>0</v>
      </c>
      <c r="K263" s="193">
        <f>'NUHM-Non Metro Abst'!J68</f>
        <v>0</v>
      </c>
      <c r="L263" s="125">
        <f>'NUHM-Non Metro Abst'!K68</f>
        <v>0</v>
      </c>
      <c r="M263" s="193">
        <f>'NUHM-Non Metro Abst'!L68</f>
        <v>0</v>
      </c>
      <c r="N263" s="125">
        <f>'NUHM-Non Metro Abst'!M68</f>
        <v>0</v>
      </c>
      <c r="O263" s="193">
        <f>'NUHM-Non Metro Abst'!N68</f>
        <v>0</v>
      </c>
      <c r="P263" s="193">
        <f>'NUHM-Non Metro Abst'!O68</f>
        <v>0</v>
      </c>
      <c r="Q263" s="71">
        <f>'NUHM-Non Metro Abst'!P68</f>
        <v>0</v>
      </c>
      <c r="R263" s="73"/>
      <c r="S263" s="73"/>
      <c r="T263" s="73"/>
      <c r="U263" s="73"/>
      <c r="V263" s="73"/>
      <c r="W263" s="73"/>
      <c r="X263" s="73"/>
      <c r="Y263" s="73"/>
      <c r="Z263" s="73"/>
      <c r="AA263" s="73"/>
    </row>
    <row r="264" spans="1:27" ht="12.75" customHeight="1">
      <c r="A264" s="67" t="str">
        <f>'NUHM-Non Metro Abst'!A69</f>
        <v>U.5.3</v>
      </c>
      <c r="B264" s="67">
        <f>'NUHM-Non Metro Abst'!B69</f>
        <v>0</v>
      </c>
      <c r="C264" s="67" t="str">
        <f>'NUHM-Non Metro Abst'!C69</f>
        <v>Other construction/ Civil works</v>
      </c>
      <c r="D264" s="67"/>
      <c r="E264" s="68"/>
      <c r="F264" s="68"/>
      <c r="G264" s="68">
        <f t="shared" ref="G264:I264" si="67">SUM(G265:G266)</f>
        <v>0</v>
      </c>
      <c r="H264" s="68">
        <f t="shared" si="67"/>
        <v>0</v>
      </c>
      <c r="I264" s="68">
        <f t="shared" si="67"/>
        <v>0</v>
      </c>
      <c r="J264" s="68"/>
      <c r="K264" s="68"/>
      <c r="L264" s="203"/>
      <c r="M264" s="68"/>
      <c r="N264" s="203">
        <f>SUM(N265:N266)</f>
        <v>2</v>
      </c>
      <c r="O264" s="68"/>
      <c r="P264" s="68"/>
      <c r="Q264" s="68">
        <f>SUM(Q265:Q266)</f>
        <v>0</v>
      </c>
      <c r="R264" s="73"/>
      <c r="S264" s="73"/>
      <c r="T264" s="73"/>
      <c r="U264" s="73"/>
      <c r="V264" s="73"/>
      <c r="W264" s="73"/>
      <c r="X264" s="73"/>
      <c r="Y264" s="73"/>
      <c r="Z264" s="73"/>
      <c r="AA264" s="73"/>
    </row>
    <row r="265" spans="1:27" ht="12.75" customHeight="1">
      <c r="A265" s="70" t="str">
        <f>'NUHM-Non Metro Abst'!A70</f>
        <v>U.5.3.1</v>
      </c>
      <c r="B265" s="70">
        <f>'NUHM-Non Metro Abst'!B70</f>
        <v>0</v>
      </c>
      <c r="C265" s="70" t="str">
        <f>'NUHM-Non Metro Abst'!C70</f>
        <v>Infrastructure strengthening of UPHC to H&amp;WC</v>
      </c>
      <c r="D265" s="70"/>
      <c r="E265" s="70">
        <f>'NUHM-Non Metro Abst'!D70</f>
        <v>0</v>
      </c>
      <c r="F265" s="70">
        <f>'NUHM-Non Metro Abst'!E70</f>
        <v>0</v>
      </c>
      <c r="G265" s="70">
        <f>'NUHM-Non Metro Abst'!F70</f>
        <v>0</v>
      </c>
      <c r="H265" s="70">
        <f>'NUHM-Non Metro Abst'!G70</f>
        <v>0</v>
      </c>
      <c r="I265" s="70">
        <f>'NUHM-Non Metro Abst'!H70</f>
        <v>0</v>
      </c>
      <c r="J265" s="70" t="str">
        <f>'NUHM-Non Metro Abst'!I70</f>
        <v>per UPHC</v>
      </c>
      <c r="K265" s="70">
        <f>'NUHM-Non Metro Abst'!J70</f>
        <v>50000</v>
      </c>
      <c r="L265" s="125">
        <f>'NUHM-Non Metro Abst'!K70</f>
        <v>0.5</v>
      </c>
      <c r="M265" s="70">
        <f>'NUHM-Non Metro Abst'!L70</f>
        <v>4</v>
      </c>
      <c r="N265" s="125">
        <f>'NUHM-Non Metro Abst'!M70</f>
        <v>2</v>
      </c>
      <c r="O265" s="70" t="str">
        <f>'NUHM-Non Metro Abst'!N70</f>
        <v>New activity : For the state of Goa the UPHCs has been already upgraded to HWCs however some Infrastructure strengthening of 4 H&amp;WCs f @ Rs.50000/- like repairs in electrical lines, water lines etc.
REFER NUHM ANNEXURE - I</v>
      </c>
      <c r="P265" s="71">
        <f>'NUHM-Non Metro Abst'!Q70</f>
        <v>0</v>
      </c>
      <c r="Q265" s="71">
        <f>'NUHM-Non Metro Abst'!R70</f>
        <v>0</v>
      </c>
      <c r="R265" s="73"/>
      <c r="S265" s="73"/>
      <c r="T265" s="73"/>
      <c r="U265" s="73"/>
      <c r="V265" s="73"/>
      <c r="W265" s="73"/>
      <c r="X265" s="73"/>
      <c r="Y265" s="73"/>
      <c r="Z265" s="73"/>
      <c r="AA265" s="73"/>
    </row>
    <row r="266" spans="1:27" ht="12.75" customHeight="1">
      <c r="A266" s="70" t="str">
        <f>'NUHM-Non Metro Abst'!A71</f>
        <v>U.5.3.2</v>
      </c>
      <c r="B266" s="70">
        <f>'NUHM-Non Metro Abst'!B71</f>
        <v>0</v>
      </c>
      <c r="C266" s="70" t="str">
        <f>'NUHM-Non Metro Abst'!C71</f>
        <v xml:space="preserve">Others </v>
      </c>
      <c r="D266" s="70"/>
      <c r="E266" s="70">
        <f>'NUHM-Non Metro Abst'!D71</f>
        <v>0</v>
      </c>
      <c r="F266" s="70">
        <f>'NUHM-Non Metro Abst'!E71</f>
        <v>0</v>
      </c>
      <c r="G266" s="70">
        <f>'NUHM-Non Metro Abst'!F71</f>
        <v>0</v>
      </c>
      <c r="H266" s="70">
        <f>'NUHM-Non Metro Abst'!G71</f>
        <v>0</v>
      </c>
      <c r="I266" s="70">
        <f>'NUHM-Non Metro Abst'!H71</f>
        <v>0</v>
      </c>
      <c r="J266" s="70">
        <f>'NUHM-Non Metro Abst'!I71</f>
        <v>0</v>
      </c>
      <c r="K266" s="70">
        <f>'NUHM-Non Metro Abst'!J71</f>
        <v>0</v>
      </c>
      <c r="L266" s="125">
        <f>'NUHM-Non Metro Abst'!K71</f>
        <v>0</v>
      </c>
      <c r="M266" s="70">
        <f>'NUHM-Non Metro Abst'!L71</f>
        <v>0</v>
      </c>
      <c r="N266" s="125">
        <f>'NUHM-Non Metro Abst'!M71</f>
        <v>0</v>
      </c>
      <c r="O266" s="70">
        <f>'NUHM-Non Metro Abst'!N71</f>
        <v>0</v>
      </c>
      <c r="P266" s="71">
        <f>'NUHM-Non Metro Abst'!Q71</f>
        <v>0</v>
      </c>
      <c r="Q266" s="71">
        <f>'NUHM-Non Metro Abst'!R71</f>
        <v>0</v>
      </c>
      <c r="R266" s="73"/>
      <c r="S266" s="73"/>
      <c r="T266" s="73"/>
      <c r="U266" s="73"/>
      <c r="V266" s="73"/>
      <c r="W266" s="73"/>
      <c r="X266" s="73"/>
      <c r="Y266" s="73"/>
      <c r="Z266" s="73"/>
      <c r="AA266" s="73"/>
    </row>
    <row r="267" spans="1:27" ht="12.75" customHeight="1">
      <c r="A267" s="64" t="str">
        <f>'NUHM-Non Metro Abst'!A72</f>
        <v>U.6</v>
      </c>
      <c r="B267" s="64">
        <f>'NUHM-Non Metro Abst'!B72</f>
        <v>0</v>
      </c>
      <c r="C267" s="64" t="str">
        <f>'NUHM-Non Metro Abst'!C72</f>
        <v>Procurement</v>
      </c>
      <c r="D267" s="64"/>
      <c r="E267" s="65"/>
      <c r="F267" s="65"/>
      <c r="G267" s="65">
        <f t="shared" ref="G267:I267" si="68">G268+G273</f>
        <v>0</v>
      </c>
      <c r="H267" s="65">
        <f t="shared" si="68"/>
        <v>0</v>
      </c>
      <c r="I267" s="65">
        <f t="shared" si="68"/>
        <v>0</v>
      </c>
      <c r="J267" s="65"/>
      <c r="K267" s="65"/>
      <c r="L267" s="65"/>
      <c r="M267" s="65"/>
      <c r="N267" s="65">
        <f>N268+N273</f>
        <v>1.6</v>
      </c>
      <c r="O267" s="65"/>
      <c r="P267" s="65"/>
      <c r="Q267" s="65">
        <f>Q268+Q273</f>
        <v>0</v>
      </c>
      <c r="R267" s="73"/>
      <c r="S267" s="73"/>
      <c r="T267" s="73"/>
      <c r="U267" s="73"/>
      <c r="V267" s="73"/>
      <c r="W267" s="73"/>
      <c r="X267" s="73"/>
      <c r="Y267" s="73"/>
      <c r="Z267" s="73"/>
      <c r="AA267" s="73"/>
    </row>
    <row r="268" spans="1:27" ht="12.75" customHeight="1">
      <c r="A268" s="1124" t="str">
        <f>'NUHM-Non Metro Abst'!A73</f>
        <v>U.6.1</v>
      </c>
      <c r="B268" s="1124">
        <f>'NUHM-Non Metro Abst'!B73</f>
        <v>0</v>
      </c>
      <c r="C268" s="1124" t="str">
        <f>'NUHM-Non Metro Abst'!C73</f>
        <v>Procurement of Equipment</v>
      </c>
      <c r="D268" s="1124"/>
      <c r="E268" s="1125">
        <f t="shared" ref="E268:N268" si="69">SUM(E269:E272)</f>
        <v>0</v>
      </c>
      <c r="F268" s="1125">
        <f t="shared" si="69"/>
        <v>0</v>
      </c>
      <c r="G268" s="1125">
        <f t="shared" si="69"/>
        <v>0</v>
      </c>
      <c r="H268" s="1125">
        <f t="shared" si="69"/>
        <v>0</v>
      </c>
      <c r="I268" s="1125">
        <f t="shared" si="69"/>
        <v>0</v>
      </c>
      <c r="J268" s="1125" t="e">
        <f t="shared" si="69"/>
        <v>#REF!</v>
      </c>
      <c r="K268" s="1125">
        <f t="shared" si="69"/>
        <v>0</v>
      </c>
      <c r="L268" s="1125">
        <f t="shared" si="69"/>
        <v>0</v>
      </c>
      <c r="M268" s="1125">
        <f t="shared" si="69"/>
        <v>0</v>
      </c>
      <c r="N268" s="1125">
        <f t="shared" si="69"/>
        <v>0</v>
      </c>
      <c r="O268" s="1125">
        <f>'NUHM-Non Metro Abst'!P73</f>
        <v>0</v>
      </c>
      <c r="P268" s="1125">
        <f>'NUHM-Non Metro Abst'!Q73</f>
        <v>0</v>
      </c>
      <c r="Q268" s="1125">
        <f>SUM(Q269:Q272)</f>
        <v>0</v>
      </c>
      <c r="R268" s="73"/>
      <c r="S268" s="73"/>
      <c r="T268" s="73"/>
      <c r="U268" s="73"/>
      <c r="V268" s="73"/>
      <c r="W268" s="73"/>
      <c r="X268" s="73"/>
      <c r="Y268" s="73"/>
      <c r="Z268" s="73"/>
      <c r="AA268" s="73"/>
    </row>
    <row r="269" spans="1:27" ht="12.75" customHeight="1">
      <c r="A269" s="70" t="str">
        <f>'NUHM-Non Metro Abst'!A74</f>
        <v>U.6.1.1</v>
      </c>
      <c r="B269" s="70">
        <f>'NUHM-Non Metro Abst'!B74</f>
        <v>0</v>
      </c>
      <c r="C269" s="70" t="str">
        <f>'NUHM-Non Metro Abst'!C74</f>
        <v>Equipment for AB-HWCs</v>
      </c>
      <c r="D269" s="70"/>
      <c r="E269" s="70">
        <f>'NUHM-Non Metro Abst'!D74</f>
        <v>0</v>
      </c>
      <c r="F269" s="70">
        <f>'NUHM-Non Metro Abst'!E74</f>
        <v>0</v>
      </c>
      <c r="G269" s="70">
        <f>'NUHM-Non Metro Abst'!F74</f>
        <v>0</v>
      </c>
      <c r="H269" s="70">
        <f>'NUHM-Non Metro Abst'!G74</f>
        <v>0</v>
      </c>
      <c r="I269" s="70">
        <f>'NUHM-Non Metro Abst'!H74</f>
        <v>0</v>
      </c>
      <c r="J269" s="70">
        <f>'NUHM-Non Metro Abst'!I80</f>
        <v>0</v>
      </c>
      <c r="K269" s="70">
        <f>'NUHM-Non Metro Abst'!J80</f>
        <v>0</v>
      </c>
      <c r="L269" s="130">
        <f>'NUHM-Non Metro Abst'!K80</f>
        <v>0</v>
      </c>
      <c r="M269" s="70">
        <f>'NUHM-Non Metro Abst'!L80</f>
        <v>0</v>
      </c>
      <c r="N269" s="130">
        <f>'NUHM-Non Metro Abst'!M80</f>
        <v>0</v>
      </c>
      <c r="O269" s="70">
        <f>'NUHM-Non Metro Abst'!N80</f>
        <v>0</v>
      </c>
      <c r="P269" s="70">
        <f>'NUHM-Non Metro Abst'!O80</f>
        <v>0</v>
      </c>
      <c r="Q269" s="130">
        <f>'NUHM-Non Metro Abst'!P80</f>
        <v>0</v>
      </c>
      <c r="R269" s="73"/>
      <c r="S269" s="73"/>
      <c r="T269" s="73"/>
      <c r="U269" s="73"/>
      <c r="V269" s="73"/>
      <c r="W269" s="73"/>
      <c r="X269" s="73"/>
      <c r="Y269" s="73"/>
      <c r="Z269" s="73"/>
      <c r="AA269" s="73"/>
    </row>
    <row r="270" spans="1:27" ht="12.75" customHeight="1">
      <c r="A270" s="70" t="str">
        <f>'NUHM-Non Metro Abst'!A75</f>
        <v>U.6.1.2</v>
      </c>
      <c r="B270" s="70" t="str">
        <f>'NUHM-Non Metro Abst'!B75</f>
        <v>P.4.4.2.1</v>
      </c>
      <c r="C270" s="70" t="str">
        <f>'NUHM-Non Metro Abst'!C75</f>
        <v>Equipment for UPHC</v>
      </c>
      <c r="D270" s="70"/>
      <c r="E270" s="70">
        <f>'NUHM-Non Metro Abst'!D75</f>
        <v>0</v>
      </c>
      <c r="F270" s="70">
        <f>'NUHM-Non Metro Abst'!E75</f>
        <v>0</v>
      </c>
      <c r="G270" s="70">
        <f>'NUHM-Non Metro Abst'!F75</f>
        <v>0</v>
      </c>
      <c r="H270" s="70">
        <f>'NUHM-Non Metro Abst'!G75</f>
        <v>0</v>
      </c>
      <c r="I270" s="70">
        <f>'NUHM-Non Metro Abst'!H75</f>
        <v>0</v>
      </c>
      <c r="J270" s="70" t="e">
        <f>'NUHM-Non Metro Abst'!#REF!</f>
        <v>#REF!</v>
      </c>
      <c r="K270" s="70">
        <f>'NUHM-Non Metro Abst'!J81</f>
        <v>0</v>
      </c>
      <c r="L270" s="130">
        <f>'NUHM-Non Metro Abst'!K81</f>
        <v>0</v>
      </c>
      <c r="M270" s="70">
        <f>'NUHM-Non Metro Abst'!L81</f>
        <v>0</v>
      </c>
      <c r="N270" s="130">
        <f>'NUHM-Non Metro Abst'!M81</f>
        <v>0</v>
      </c>
      <c r="O270" s="70" t="str">
        <f>'NUHM-Non Metro Abst'!N81</f>
        <v>New activity : Procurment of Drugs for UPHCS- H&amp;WCs @ Rs.20,00000/- per year
recommended for approval under FMR code 6.2.21.1. as per NPCC points.
REFER NUHM ANNEXURE - I</v>
      </c>
      <c r="P270" s="70">
        <f>'NUHM-Non Metro Abst'!O81</f>
        <v>0</v>
      </c>
      <c r="Q270" s="130">
        <f>'NUHM-Non Metro Abst'!P81</f>
        <v>0</v>
      </c>
      <c r="R270" s="73"/>
      <c r="S270" s="73"/>
      <c r="T270" s="73"/>
      <c r="U270" s="73"/>
      <c r="V270" s="73"/>
      <c r="W270" s="73"/>
      <c r="X270" s="73"/>
      <c r="Y270" s="73"/>
      <c r="Z270" s="73"/>
      <c r="AA270" s="73"/>
    </row>
    <row r="271" spans="1:27" ht="12.75" customHeight="1">
      <c r="A271" s="70" t="str">
        <f>'NUHM-Non Metro Abst'!A76</f>
        <v>U.6.1.3</v>
      </c>
      <c r="B271" s="70" t="str">
        <f>'NUHM-Non Metro Abst'!B76</f>
        <v>P.4.4.2.2</v>
      </c>
      <c r="C271" s="70" t="str">
        <f>'NUHM-Non Metro Abst'!C76</f>
        <v>Equipment for UCHC</v>
      </c>
      <c r="D271" s="70"/>
      <c r="E271" s="70">
        <f>'NUHM-Non Metro Abst'!D76</f>
        <v>0</v>
      </c>
      <c r="F271" s="70">
        <f>'NUHM-Non Metro Abst'!E76</f>
        <v>0</v>
      </c>
      <c r="G271" s="70">
        <f>'NUHM-Non Metro Abst'!F76</f>
        <v>0</v>
      </c>
      <c r="H271" s="70">
        <f>'NUHM-Non Metro Abst'!G76</f>
        <v>0</v>
      </c>
      <c r="I271" s="70">
        <f>'NUHM-Non Metro Abst'!H76</f>
        <v>0</v>
      </c>
      <c r="J271" s="70">
        <f>'NUHM-Non Metro Abst'!I81</f>
        <v>0</v>
      </c>
      <c r="K271" s="70">
        <f>'NUHM-Non Metro Abst'!J82</f>
        <v>0</v>
      </c>
      <c r="L271" s="130">
        <f>'NUHM-Non Metro Abst'!K82</f>
        <v>0</v>
      </c>
      <c r="M271" s="70">
        <f>'NUHM-Non Metro Abst'!L82</f>
        <v>0</v>
      </c>
      <c r="N271" s="130">
        <f>'NUHM-Non Metro Abst'!M82</f>
        <v>0</v>
      </c>
      <c r="O271" s="70">
        <f>'NUHM-Non Metro Abst'!N82</f>
        <v>0</v>
      </c>
      <c r="P271" s="70">
        <f>'NUHM-Non Metro Abst'!O82</f>
        <v>0</v>
      </c>
      <c r="Q271" s="130">
        <f>'NUHM-Non Metro Abst'!P82</f>
        <v>0</v>
      </c>
      <c r="R271" s="73"/>
      <c r="S271" s="73"/>
      <c r="T271" s="73"/>
      <c r="U271" s="73"/>
      <c r="V271" s="73"/>
      <c r="W271" s="73"/>
      <c r="X271" s="73"/>
      <c r="Y271" s="73"/>
      <c r="Z271" s="73"/>
      <c r="AA271" s="73"/>
    </row>
    <row r="272" spans="1:27" ht="12.75" customHeight="1">
      <c r="A272" s="70" t="str">
        <f>'NUHM-Non Metro Abst'!A77</f>
        <v>U.6.1.4</v>
      </c>
      <c r="B272" s="70" t="str">
        <f>'NUHM-Non Metro Abst'!B77</f>
        <v>P.4.4.2.3</v>
      </c>
      <c r="C272" s="70" t="str">
        <f>'NUHM-Non Metro Abst'!C77</f>
        <v>Equipment for Maternity Homes</v>
      </c>
      <c r="D272" s="70"/>
      <c r="E272" s="70">
        <f>'NUHM-Non Metro Abst'!D77</f>
        <v>0</v>
      </c>
      <c r="F272" s="70">
        <f>'NUHM-Non Metro Abst'!E77</f>
        <v>0</v>
      </c>
      <c r="G272" s="70">
        <f>'NUHM-Non Metro Abst'!F77</f>
        <v>0</v>
      </c>
      <c r="H272" s="70">
        <f>'NUHM-Non Metro Abst'!G77</f>
        <v>0</v>
      </c>
      <c r="I272" s="70">
        <f>'NUHM-Non Metro Abst'!H77</f>
        <v>0</v>
      </c>
      <c r="J272" s="70">
        <f>'NUHM-Non Metro Abst'!I83</f>
        <v>0</v>
      </c>
      <c r="K272" s="70">
        <f>'NUHM-Non Metro Abst'!J83</f>
        <v>0</v>
      </c>
      <c r="L272" s="130">
        <f>'NUHM-Non Metro Abst'!K83</f>
        <v>0</v>
      </c>
      <c r="M272" s="70">
        <f>'NUHM-Non Metro Abst'!L83</f>
        <v>0</v>
      </c>
      <c r="N272" s="130">
        <f>'NUHM-Non Metro Abst'!M83</f>
        <v>0</v>
      </c>
      <c r="O272" s="70">
        <f>'NUHM-Non Metro Abst'!N83</f>
        <v>0</v>
      </c>
      <c r="P272" s="70">
        <f>'NUHM-Non Metro Abst'!O83</f>
        <v>0</v>
      </c>
      <c r="Q272" s="130">
        <f>'NUHM-Non Metro Abst'!P83</f>
        <v>0</v>
      </c>
      <c r="R272" s="73"/>
      <c r="S272" s="73"/>
      <c r="T272" s="73"/>
      <c r="U272" s="73"/>
      <c r="V272" s="73"/>
      <c r="W272" s="73"/>
      <c r="X272" s="73"/>
      <c r="Y272" s="73"/>
      <c r="Z272" s="73"/>
      <c r="AA272" s="73"/>
    </row>
    <row r="273" spans="1:27" ht="12.75" customHeight="1">
      <c r="A273" s="67" t="str">
        <f>'NUHM-Non Metro Abst'!A96</f>
        <v>U.6.5</v>
      </c>
      <c r="B273" s="67">
        <f>'NUHM-Non Metro Abst'!B96</f>
        <v>0</v>
      </c>
      <c r="C273" s="67" t="str">
        <f>'NUHM-Non Metro Abst'!C96</f>
        <v>Procurement (Others)</v>
      </c>
      <c r="D273" s="67"/>
      <c r="E273" s="67">
        <f>'NUHM-Non Metro Abst'!D96</f>
        <v>0</v>
      </c>
      <c r="F273" s="67">
        <f>'NUHM-Non Metro Abst'!E96</f>
        <v>0</v>
      </c>
      <c r="G273" s="67">
        <f>'NUHM-Non Metro Abst'!F96</f>
        <v>0</v>
      </c>
      <c r="H273" s="67">
        <f>'NUHM-Non Metro Abst'!G96</f>
        <v>0</v>
      </c>
      <c r="I273" s="67">
        <f>'NUHM-Non Metro Abst'!H96</f>
        <v>0</v>
      </c>
      <c r="J273" s="67">
        <f>'NUHM-Non Metro Abst'!I96</f>
        <v>0</v>
      </c>
      <c r="K273" s="67">
        <f>'NUHM-Non Metro Abst'!J96</f>
        <v>0</v>
      </c>
      <c r="L273" s="67">
        <f>'NUHM-Non Metro Abst'!K96</f>
        <v>0</v>
      </c>
      <c r="M273" s="67">
        <f>'NUHM-Non Metro Abst'!L96</f>
        <v>0</v>
      </c>
      <c r="N273" s="202">
        <f>'NUHM-Non Metro Abst'!M96</f>
        <v>1.6</v>
      </c>
      <c r="O273" s="68">
        <f>'NUHM-Non Metro Abst'!P96</f>
        <v>0</v>
      </c>
      <c r="P273" s="68">
        <f>'NUHM-Non Metro Abst'!Q96</f>
        <v>0</v>
      </c>
      <c r="Q273" s="68">
        <f>Q274</f>
        <v>0</v>
      </c>
      <c r="R273" s="73"/>
      <c r="S273" s="73"/>
      <c r="T273" s="73"/>
      <c r="U273" s="73"/>
      <c r="V273" s="73"/>
      <c r="W273" s="73"/>
      <c r="X273" s="73"/>
      <c r="Y273" s="73"/>
      <c r="Z273" s="73"/>
      <c r="AA273" s="73"/>
    </row>
    <row r="274" spans="1:27" ht="12.75" customHeight="1">
      <c r="A274" s="70" t="str">
        <f>'NUHM-Non Metro Abst'!A97</f>
        <v>U.6.5.1</v>
      </c>
      <c r="B274" s="70">
        <f>'NUHM-Non Metro Abst'!B97</f>
        <v>0</v>
      </c>
      <c r="C274" s="70" t="str">
        <f>'NUHM-Non Metro Abst'!C97</f>
        <v>Tablets/ software for IT support of Ayushman Bharat H&amp;WC</v>
      </c>
      <c r="D274" s="70"/>
      <c r="E274" s="71">
        <f>'NUHM-Non Metro Abst'!F97</f>
        <v>0</v>
      </c>
      <c r="F274" s="71">
        <f>'NUHM-Non Metro Abst'!G97</f>
        <v>0</v>
      </c>
      <c r="G274" s="71">
        <f>'NUHM-Non Metro Abst'!H97</f>
        <v>0</v>
      </c>
      <c r="H274" s="71">
        <f>'NUHM-Non Metro Abst'!I97</f>
        <v>0</v>
      </c>
      <c r="I274" s="71">
        <f>'NUHM-Non Metro Abst'!J97</f>
        <v>0</v>
      </c>
      <c r="J274" s="71">
        <f>'NUHM-Non Metro Abst'!K97</f>
        <v>0</v>
      </c>
      <c r="K274" s="71">
        <f>'NUHM-Non Metro Abst'!L97</f>
        <v>0</v>
      </c>
      <c r="L274" s="71">
        <f>'NUHM-Non Metro Abst'!M97</f>
        <v>0</v>
      </c>
      <c r="M274" s="71">
        <f>'NUHM-Non Metro Abst'!N97</f>
        <v>0</v>
      </c>
      <c r="N274" s="71">
        <f>'NUHM-Non Metro Abst'!O97</f>
        <v>0</v>
      </c>
      <c r="O274" s="130">
        <f>'NUHM-Non Metro Abst'!P97</f>
        <v>0</v>
      </c>
      <c r="P274" s="71">
        <f>'NUHM-Non Metro Abst'!Q97</f>
        <v>0</v>
      </c>
      <c r="Q274" s="71">
        <f>'NUHM-Non Metro Abst'!R97</f>
        <v>0</v>
      </c>
      <c r="R274" s="73"/>
      <c r="S274" s="73"/>
      <c r="T274" s="73"/>
      <c r="U274" s="73"/>
      <c r="V274" s="73"/>
      <c r="W274" s="73"/>
      <c r="X274" s="73"/>
      <c r="Y274" s="73"/>
      <c r="Z274" s="73"/>
      <c r="AA274" s="73"/>
    </row>
    <row r="275" spans="1:27" ht="12.75" customHeight="1">
      <c r="A275" s="64" t="str">
        <f>'NUHM-Non Metro Abst'!A220</f>
        <v>U.16</v>
      </c>
      <c r="B275" s="64">
        <f>'NUHM-Non Metro Abst'!B220</f>
        <v>0</v>
      </c>
      <c r="C275" s="64" t="str">
        <f>'NUHM-Non Metro Abst'!C220</f>
        <v>Programme Management</v>
      </c>
      <c r="D275" s="64"/>
      <c r="E275" s="65"/>
      <c r="F275" s="65"/>
      <c r="G275" s="65">
        <f t="shared" ref="G275:I275" si="70">G276</f>
        <v>0</v>
      </c>
      <c r="H275" s="65">
        <f t="shared" si="70"/>
        <v>0</v>
      </c>
      <c r="I275" s="65">
        <f t="shared" si="70"/>
        <v>0</v>
      </c>
      <c r="J275" s="65"/>
      <c r="K275" s="65"/>
      <c r="L275" s="65"/>
      <c r="M275" s="65"/>
      <c r="N275" s="65">
        <f t="shared" ref="N275:N277" si="71">N276</f>
        <v>0.7</v>
      </c>
      <c r="O275" s="65"/>
      <c r="P275" s="65"/>
      <c r="Q275" s="65">
        <f t="shared" ref="Q275:Q277" si="72">Q276</f>
        <v>0</v>
      </c>
      <c r="R275" s="1126"/>
      <c r="S275" s="1126"/>
      <c r="T275" s="1126"/>
      <c r="U275" s="1126"/>
      <c r="V275" s="1126"/>
      <c r="W275" s="1126"/>
      <c r="X275" s="1126"/>
      <c r="Y275" s="1126"/>
      <c r="Z275" s="1126"/>
      <c r="AA275" s="1126"/>
    </row>
    <row r="276" spans="1:27" ht="12.75" customHeight="1">
      <c r="A276" s="67" t="str">
        <f>'NUHM-Non Metro Abst'!A221</f>
        <v>U.16.1</v>
      </c>
      <c r="B276" s="67">
        <f>'NUHM-Non Metro Abst'!B221</f>
        <v>0</v>
      </c>
      <c r="C276" s="67" t="str">
        <f>'NUHM-Non Metro Abst'!C221</f>
        <v>Programme Management Activities</v>
      </c>
      <c r="D276" s="67"/>
      <c r="E276" s="68"/>
      <c r="F276" s="68"/>
      <c r="G276" s="68">
        <f t="shared" ref="G276:I276" si="73">G277</f>
        <v>0</v>
      </c>
      <c r="H276" s="68">
        <f t="shared" si="73"/>
        <v>0</v>
      </c>
      <c r="I276" s="68">
        <f t="shared" si="73"/>
        <v>0</v>
      </c>
      <c r="J276" s="68"/>
      <c r="K276" s="68"/>
      <c r="L276" s="68"/>
      <c r="M276" s="68"/>
      <c r="N276" s="68">
        <f t="shared" si="71"/>
        <v>0.7</v>
      </c>
      <c r="O276" s="68"/>
      <c r="P276" s="68"/>
      <c r="Q276" s="68">
        <f t="shared" si="72"/>
        <v>0</v>
      </c>
      <c r="R276" s="73"/>
      <c r="S276" s="73"/>
      <c r="T276" s="73"/>
      <c r="U276" s="73"/>
      <c r="V276" s="73"/>
      <c r="W276" s="73"/>
      <c r="X276" s="73"/>
      <c r="Y276" s="73"/>
      <c r="Z276" s="73"/>
      <c r="AA276" s="73"/>
    </row>
    <row r="277" spans="1:27" ht="12.75" customHeight="1">
      <c r="A277" s="204" t="str">
        <f>'NUHM-Non Metro Abst'!A240</f>
        <v>U.16.1.5</v>
      </c>
      <c r="B277" s="204">
        <f>'NUHM-Non Metro Abst'!B240</f>
        <v>0</v>
      </c>
      <c r="C277" s="204" t="str">
        <f>'NUHM-Non Metro Abst'!C240</f>
        <v>Any Other Programme Management Cost</v>
      </c>
      <c r="D277" s="204"/>
      <c r="E277" s="151"/>
      <c r="F277" s="151"/>
      <c r="G277" s="151">
        <f t="shared" ref="G277:I277" si="74">G278</f>
        <v>0</v>
      </c>
      <c r="H277" s="151">
        <f t="shared" si="74"/>
        <v>0</v>
      </c>
      <c r="I277" s="151">
        <f t="shared" si="74"/>
        <v>0</v>
      </c>
      <c r="J277" s="151"/>
      <c r="K277" s="151"/>
      <c r="L277" s="151"/>
      <c r="M277" s="151"/>
      <c r="N277" s="151">
        <f t="shared" si="71"/>
        <v>0.7</v>
      </c>
      <c r="O277" s="151"/>
      <c r="P277" s="151"/>
      <c r="Q277" s="151">
        <f t="shared" si="72"/>
        <v>0</v>
      </c>
      <c r="R277" s="73"/>
      <c r="S277" s="73"/>
      <c r="T277" s="73"/>
      <c r="U277" s="73"/>
      <c r="V277" s="73"/>
      <c r="W277" s="73"/>
      <c r="X277" s="73"/>
      <c r="Y277" s="73"/>
      <c r="Z277" s="73"/>
      <c r="AA277" s="73"/>
    </row>
    <row r="278" spans="1:27" ht="12.75" customHeight="1">
      <c r="A278" s="70" t="str">
        <f>'NUHM-Non Metro Abst'!A242</f>
        <v>U.16.1.5.1.1</v>
      </c>
      <c r="B278" s="70" t="str">
        <f>'NUHM-Non Metro Abst'!B242</f>
        <v>P.8.3.1</v>
      </c>
      <c r="C278" s="70" t="str">
        <f>'NUHM-Non Metro Abst'!C242</f>
        <v>Hardware &amp; Connectivity</v>
      </c>
      <c r="D278" s="70"/>
      <c r="E278" s="70">
        <f>'NUHM-Non Metro Abst'!D242</f>
        <v>0</v>
      </c>
      <c r="F278" s="70">
        <f>'NUHM-Non Metro Abst'!E242</f>
        <v>0</v>
      </c>
      <c r="G278" s="70">
        <f>'NUHM-Non Metro Abst'!F242</f>
        <v>0</v>
      </c>
      <c r="H278" s="70">
        <f>'NUHM-Non Metro Abst'!G242</f>
        <v>0</v>
      </c>
      <c r="I278" s="70">
        <f>'NUHM-Non Metro Abst'!H242</f>
        <v>0</v>
      </c>
      <c r="J278" s="70" t="str">
        <f>'NUHM-Non Metro Abst'!I242</f>
        <v>per year</v>
      </c>
      <c r="K278" s="70">
        <f>'NUHM-Non Metro Abst'!J242</f>
        <v>70000</v>
      </c>
      <c r="L278" s="130">
        <f>'NUHM-Non Metro Abst'!K242</f>
        <v>0.7</v>
      </c>
      <c r="M278" s="70">
        <f>'NUHM-Non Metro Abst'!L242</f>
        <v>1</v>
      </c>
      <c r="N278" s="130">
        <f>'NUHM-Non Metro Abst'!M242</f>
        <v>0.7</v>
      </c>
      <c r="O278" s="71">
        <f>'NUHM-Non Metro Abst'!P242</f>
        <v>0</v>
      </c>
      <c r="P278" s="71">
        <f>'NUHM-Non Metro Abst'!Q242</f>
        <v>0</v>
      </c>
      <c r="Q278" s="71">
        <f>'NUHM-Non Metro Abst'!R242</f>
        <v>0</v>
      </c>
      <c r="R278" s="73"/>
      <c r="S278" s="73"/>
      <c r="T278" s="73"/>
      <c r="U278" s="73"/>
      <c r="V278" s="73"/>
      <c r="W278" s="73"/>
      <c r="X278" s="73"/>
      <c r="Y278" s="73"/>
      <c r="Z278" s="73"/>
      <c r="AA278" s="73"/>
    </row>
    <row r="279" spans="1:27" ht="12.75" customHeight="1">
      <c r="A279" s="1122"/>
      <c r="B279" s="1122"/>
      <c r="C279" s="1122" t="str">
        <f>'NUHM Metro Abst'!C5</f>
        <v>Metro Sub Total</v>
      </c>
      <c r="D279" s="1122"/>
      <c r="E279" s="1123"/>
      <c r="F279" s="1123"/>
      <c r="G279" s="1123">
        <f t="shared" ref="G279:I279" si="75">G280+G295+G303</f>
        <v>0</v>
      </c>
      <c r="H279" s="1123">
        <f t="shared" si="75"/>
        <v>0</v>
      </c>
      <c r="I279" s="1123">
        <f t="shared" si="75"/>
        <v>0</v>
      </c>
      <c r="J279" s="1123"/>
      <c r="K279" s="1123"/>
      <c r="L279" s="1123"/>
      <c r="M279" s="1123"/>
      <c r="N279" s="1123">
        <f>N280+N295+N303</f>
        <v>0</v>
      </c>
      <c r="O279" s="1123"/>
      <c r="P279" s="1123"/>
      <c r="Q279" s="1123">
        <f>Q280+Q295+Q303</f>
        <v>0</v>
      </c>
      <c r="R279" s="73"/>
      <c r="S279" s="73"/>
      <c r="T279" s="73"/>
      <c r="U279" s="73"/>
      <c r="V279" s="73"/>
      <c r="W279" s="73"/>
      <c r="X279" s="73"/>
      <c r="Y279" s="73"/>
      <c r="Z279" s="73"/>
      <c r="AA279" s="73"/>
    </row>
    <row r="280" spans="1:27" ht="12.75" customHeight="1">
      <c r="A280" s="64" t="str">
        <f>'NUHM Metro Abst'!A57</f>
        <v>U.5</v>
      </c>
      <c r="B280" s="64">
        <f>'NUHM Metro Abst'!B57</f>
        <v>0</v>
      </c>
      <c r="C280" s="64" t="str">
        <f>'NUHM Metro Abst'!C57</f>
        <v>Infrastructure</v>
      </c>
      <c r="D280" s="64"/>
      <c r="E280" s="65"/>
      <c r="F280" s="65"/>
      <c r="G280" s="65">
        <f t="shared" ref="G280:I280" si="76">G281+G288+G292</f>
        <v>0</v>
      </c>
      <c r="H280" s="65">
        <f t="shared" si="76"/>
        <v>0</v>
      </c>
      <c r="I280" s="65">
        <f t="shared" si="76"/>
        <v>0</v>
      </c>
      <c r="J280" s="65"/>
      <c r="K280" s="65"/>
      <c r="L280" s="65"/>
      <c r="M280" s="65"/>
      <c r="N280" s="65">
        <f>N281+N288+N292</f>
        <v>0</v>
      </c>
      <c r="O280" s="65"/>
      <c r="P280" s="65"/>
      <c r="Q280" s="65">
        <f>Q281+Q288+Q292</f>
        <v>0</v>
      </c>
      <c r="R280" s="73"/>
      <c r="S280" s="73"/>
      <c r="T280" s="73"/>
      <c r="U280" s="73"/>
      <c r="V280" s="73"/>
      <c r="W280" s="73"/>
      <c r="X280" s="73"/>
      <c r="Y280" s="73"/>
      <c r="Z280" s="73"/>
      <c r="AA280" s="73"/>
    </row>
    <row r="281" spans="1:27" ht="12.75" customHeight="1">
      <c r="A281" s="67" t="str">
        <f>'NUHM Metro Abst'!A58</f>
        <v>U.5.1</v>
      </c>
      <c r="B281" s="67">
        <f>'NUHM Metro Abst'!B58</f>
        <v>0</v>
      </c>
      <c r="C281" s="67" t="str">
        <f>'NUHM Metro Abst'!C58</f>
        <v>Upgradation of existing facilities</v>
      </c>
      <c r="D281" s="67"/>
      <c r="E281" s="68"/>
      <c r="F281" s="68"/>
      <c r="G281" s="68">
        <f t="shared" ref="G281:I281" si="77">SUM(G282:G285)</f>
        <v>0</v>
      </c>
      <c r="H281" s="68">
        <f t="shared" si="77"/>
        <v>0</v>
      </c>
      <c r="I281" s="68">
        <f t="shared" si="77"/>
        <v>0</v>
      </c>
      <c r="J281" s="68"/>
      <c r="K281" s="68"/>
      <c r="L281" s="68"/>
      <c r="M281" s="68"/>
      <c r="N281" s="68">
        <f>SUM(N282:N285)</f>
        <v>0</v>
      </c>
      <c r="O281" s="68"/>
      <c r="P281" s="68"/>
      <c r="Q281" s="68">
        <f>SUM(Q282:Q285)</f>
        <v>0</v>
      </c>
      <c r="R281" s="73"/>
      <c r="S281" s="73"/>
      <c r="T281" s="73"/>
      <c r="U281" s="73"/>
      <c r="V281" s="73"/>
      <c r="W281" s="73"/>
      <c r="X281" s="73"/>
      <c r="Y281" s="73"/>
      <c r="Z281" s="73"/>
      <c r="AA281" s="73"/>
    </row>
    <row r="282" spans="1:27" ht="12.75" customHeight="1">
      <c r="A282" s="193" t="str">
        <f>'NUHM Metro Abst'!A59</f>
        <v>U.5.1.1</v>
      </c>
      <c r="B282" s="193" t="str">
        <f>'NUHM Metro Abst'!B59</f>
        <v>P.4.2.2.1</v>
      </c>
      <c r="C282" s="70" t="str">
        <f>'NUHM Metro Abst'!C59</f>
        <v>UPHC</v>
      </c>
      <c r="D282" s="70"/>
      <c r="E282" s="193">
        <f>'NUHM Metro Abst'!D59</f>
        <v>0</v>
      </c>
      <c r="F282" s="193">
        <f>'NUHM Metro Abst'!E59</f>
        <v>0</v>
      </c>
      <c r="G282" s="193">
        <f>'NUHM Metro Abst'!F59</f>
        <v>0</v>
      </c>
      <c r="H282" s="193">
        <f>'NUHM Metro Abst'!G59</f>
        <v>0</v>
      </c>
      <c r="I282" s="193">
        <f>'NUHM Metro Abst'!H59</f>
        <v>0</v>
      </c>
      <c r="J282" s="193">
        <f>'NUHM Metro Abst'!I59</f>
        <v>0</v>
      </c>
      <c r="K282" s="193">
        <f>'NUHM Metro Abst'!J59</f>
        <v>0</v>
      </c>
      <c r="L282" s="71">
        <f>'NUHM Metro Abst'!K59</f>
        <v>0</v>
      </c>
      <c r="M282" s="193">
        <f>'NUHM Metro Abst'!L59</f>
        <v>0</v>
      </c>
      <c r="N282" s="71">
        <f>'NUHM Metro Abst'!M59</f>
        <v>0</v>
      </c>
      <c r="O282" s="71">
        <f>'NUHM Metro Abst'!P59</f>
        <v>0</v>
      </c>
      <c r="P282" s="71">
        <f>'NUHM Metro Abst'!Q59</f>
        <v>0</v>
      </c>
      <c r="Q282" s="71">
        <f>'NUHM Metro Abst'!R59</f>
        <v>0</v>
      </c>
      <c r="R282" s="73"/>
      <c r="S282" s="73"/>
      <c r="T282" s="73"/>
      <c r="U282" s="73"/>
      <c r="V282" s="73"/>
      <c r="W282" s="73"/>
      <c r="X282" s="73"/>
      <c r="Y282" s="73"/>
      <c r="Z282" s="73"/>
      <c r="AA282" s="73"/>
    </row>
    <row r="283" spans="1:27" ht="12.75" customHeight="1">
      <c r="A283" s="193" t="str">
        <f>'NUHM Metro Abst'!A60</f>
        <v>U.5.1.2</v>
      </c>
      <c r="B283" s="193" t="str">
        <f>'NUHM Metro Abst'!B60</f>
        <v>P.4.2.2.2</v>
      </c>
      <c r="C283" s="70" t="str">
        <f>'NUHM Metro Abst'!C60</f>
        <v>UCHC</v>
      </c>
      <c r="D283" s="70"/>
      <c r="E283" s="193">
        <f>'NUHM Metro Abst'!D60</f>
        <v>0</v>
      </c>
      <c r="F283" s="193">
        <f>'NUHM Metro Abst'!E60</f>
        <v>0</v>
      </c>
      <c r="G283" s="193">
        <f>'NUHM Metro Abst'!F60</f>
        <v>0</v>
      </c>
      <c r="H283" s="193">
        <f>'NUHM Metro Abst'!G60</f>
        <v>0</v>
      </c>
      <c r="I283" s="193">
        <f>'NUHM Metro Abst'!H60</f>
        <v>0</v>
      </c>
      <c r="J283" s="193">
        <f>'NUHM Metro Abst'!I60</f>
        <v>0</v>
      </c>
      <c r="K283" s="193">
        <f>'NUHM Metro Abst'!J60</f>
        <v>0</v>
      </c>
      <c r="L283" s="71">
        <f>'NUHM Metro Abst'!K60</f>
        <v>0</v>
      </c>
      <c r="M283" s="193">
        <f>'NUHM Metro Abst'!L60</f>
        <v>0</v>
      </c>
      <c r="N283" s="71">
        <f>'NUHM Metro Abst'!M60</f>
        <v>0</v>
      </c>
      <c r="O283" s="71">
        <f>'NUHM Metro Abst'!P60</f>
        <v>0</v>
      </c>
      <c r="P283" s="71">
        <f>'NUHM Metro Abst'!Q60</f>
        <v>0</v>
      </c>
      <c r="Q283" s="71">
        <f>'NUHM Metro Abst'!R60</f>
        <v>0</v>
      </c>
      <c r="R283" s="73"/>
      <c r="S283" s="73"/>
      <c r="T283" s="73"/>
      <c r="U283" s="73"/>
      <c r="V283" s="73"/>
      <c r="W283" s="73"/>
      <c r="X283" s="73"/>
      <c r="Y283" s="73"/>
      <c r="Z283" s="73"/>
      <c r="AA283" s="73"/>
    </row>
    <row r="284" spans="1:27" ht="12.75" customHeight="1">
      <c r="A284" s="193" t="str">
        <f>'NUHM Metro Abst'!A61</f>
        <v>U.5.1.3</v>
      </c>
      <c r="B284" s="193" t="str">
        <f>'NUHM Metro Abst'!B61</f>
        <v>P.4.2.2.2</v>
      </c>
      <c r="C284" s="70" t="str">
        <f>'NUHM Metro Abst'!C61</f>
        <v>Maternity Homes</v>
      </c>
      <c r="D284" s="70"/>
      <c r="E284" s="193">
        <f>'NUHM Metro Abst'!D61</f>
        <v>0</v>
      </c>
      <c r="F284" s="193">
        <f>'NUHM Metro Abst'!E61</f>
        <v>0</v>
      </c>
      <c r="G284" s="193">
        <f>'NUHM Metro Abst'!F61</f>
        <v>0</v>
      </c>
      <c r="H284" s="193">
        <f>'NUHM Metro Abst'!G61</f>
        <v>0</v>
      </c>
      <c r="I284" s="193">
        <f>'NUHM Metro Abst'!H61</f>
        <v>0</v>
      </c>
      <c r="J284" s="193">
        <f>'NUHM Metro Abst'!I61</f>
        <v>0</v>
      </c>
      <c r="K284" s="193">
        <f>'NUHM Metro Abst'!J61</f>
        <v>0</v>
      </c>
      <c r="L284" s="71">
        <f>'NUHM Metro Abst'!K61</f>
        <v>0</v>
      </c>
      <c r="M284" s="193">
        <f>'NUHM Metro Abst'!L61</f>
        <v>0</v>
      </c>
      <c r="N284" s="71">
        <f>'NUHM Metro Abst'!M61</f>
        <v>0</v>
      </c>
      <c r="O284" s="71">
        <f>'NUHM Metro Abst'!P61</f>
        <v>0</v>
      </c>
      <c r="P284" s="71">
        <f>'NUHM Metro Abst'!Q61</f>
        <v>0</v>
      </c>
      <c r="Q284" s="71">
        <f>'NUHM Metro Abst'!R61</f>
        <v>0</v>
      </c>
      <c r="R284" s="73"/>
      <c r="S284" s="73"/>
      <c r="T284" s="73"/>
      <c r="U284" s="73"/>
      <c r="V284" s="73"/>
      <c r="W284" s="73"/>
      <c r="X284" s="73"/>
      <c r="Y284" s="73"/>
      <c r="Z284" s="73"/>
      <c r="AA284" s="73"/>
    </row>
    <row r="285" spans="1:27" ht="12.75" customHeight="1">
      <c r="A285" s="193" t="str">
        <f>'NUHM Metro Abst'!A62</f>
        <v>U.5.1.4</v>
      </c>
      <c r="B285" s="193" t="str">
        <f>'NUHM Metro Abst'!B62</f>
        <v>P.4.2.3</v>
      </c>
      <c r="C285" s="70" t="str">
        <f>'NUHM Metro Abst'!C62</f>
        <v>Operational Expenses (rent, telephone, electricity etc.)</v>
      </c>
      <c r="D285" s="70"/>
      <c r="E285" s="193">
        <f>'NUHM Metro Abst'!D62</f>
        <v>0</v>
      </c>
      <c r="F285" s="193">
        <f>'NUHM Metro Abst'!E62</f>
        <v>0</v>
      </c>
      <c r="G285" s="193">
        <f>'NUHM Metro Abst'!F62</f>
        <v>0</v>
      </c>
      <c r="H285" s="193">
        <f>'NUHM Metro Abst'!G62</f>
        <v>0</v>
      </c>
      <c r="I285" s="193">
        <f>'NUHM Metro Abst'!H62</f>
        <v>0</v>
      </c>
      <c r="J285" s="193">
        <f>'NUHM Metro Abst'!I62</f>
        <v>0</v>
      </c>
      <c r="K285" s="193">
        <f>'NUHM Metro Abst'!J62</f>
        <v>0</v>
      </c>
      <c r="L285" s="71">
        <f>'NUHM Metro Abst'!K62</f>
        <v>0</v>
      </c>
      <c r="M285" s="193">
        <f>'NUHM Metro Abst'!L62</f>
        <v>0</v>
      </c>
      <c r="N285" s="71">
        <f>'NUHM Metro Abst'!M62</f>
        <v>0</v>
      </c>
      <c r="O285" s="71"/>
      <c r="P285" s="71"/>
      <c r="Q285" s="71">
        <f>SUM(Q286:Q287)</f>
        <v>0</v>
      </c>
      <c r="R285" s="73"/>
      <c r="S285" s="73"/>
      <c r="T285" s="73"/>
      <c r="U285" s="73"/>
      <c r="V285" s="73"/>
      <c r="W285" s="73"/>
      <c r="X285" s="73"/>
      <c r="Y285" s="73"/>
      <c r="Z285" s="73"/>
      <c r="AA285" s="73"/>
    </row>
    <row r="286" spans="1:27" ht="12.75" customHeight="1">
      <c r="A286" s="193" t="str">
        <f>'NUHM Metro Abst'!A63</f>
        <v>U.5.1.4.1</v>
      </c>
      <c r="B286" s="193" t="str">
        <f>'NUHM Metro Abst'!B63</f>
        <v>P.4.2.3.1</v>
      </c>
      <c r="C286" s="70" t="str">
        <f>'NUHM Metro Abst'!C63</f>
        <v>Rent for UPHC</v>
      </c>
      <c r="D286" s="70"/>
      <c r="E286" s="193">
        <f>'NUHM Metro Abst'!D63</f>
        <v>0</v>
      </c>
      <c r="F286" s="193">
        <f>'NUHM Metro Abst'!E63</f>
        <v>0</v>
      </c>
      <c r="G286" s="193">
        <f>'NUHM Metro Abst'!F63</f>
        <v>0</v>
      </c>
      <c r="H286" s="193">
        <f>'NUHM Metro Abst'!G63</f>
        <v>0</v>
      </c>
      <c r="I286" s="193">
        <f>'NUHM Metro Abst'!H63</f>
        <v>0</v>
      </c>
      <c r="J286" s="193">
        <f>'NUHM Metro Abst'!I63</f>
        <v>0</v>
      </c>
      <c r="K286" s="193">
        <f>'NUHM Metro Abst'!J63</f>
        <v>0</v>
      </c>
      <c r="L286" s="71">
        <f>'NUHM Metro Abst'!K63</f>
        <v>0</v>
      </c>
      <c r="M286" s="193">
        <f>'NUHM Metro Abst'!L63</f>
        <v>0</v>
      </c>
      <c r="N286" s="71">
        <f>'NUHM Metro Abst'!M63</f>
        <v>0</v>
      </c>
      <c r="O286" s="71">
        <f>'NUHM Metro Abst'!P63</f>
        <v>0</v>
      </c>
      <c r="P286" s="71">
        <f>'NUHM Metro Abst'!Q63</f>
        <v>0</v>
      </c>
      <c r="Q286" s="71">
        <f>'NUHM Metro Abst'!R63</f>
        <v>0</v>
      </c>
      <c r="R286" s="73"/>
      <c r="S286" s="73"/>
      <c r="T286" s="73"/>
      <c r="U286" s="73"/>
      <c r="V286" s="73"/>
      <c r="W286" s="73"/>
      <c r="X286" s="73"/>
      <c r="Y286" s="73"/>
      <c r="Z286" s="73"/>
      <c r="AA286" s="73"/>
    </row>
    <row r="287" spans="1:27" ht="12.75" customHeight="1">
      <c r="A287" s="193" t="str">
        <f>'NUHM Metro Abst'!A64</f>
        <v>U.5.1.4.2</v>
      </c>
      <c r="B287" s="193">
        <f>'NUHM Metro Abst'!B64</f>
        <v>0</v>
      </c>
      <c r="C287" s="70" t="str">
        <f>'NUHM Metro Abst'!C64</f>
        <v>Any other (please specify)</v>
      </c>
      <c r="D287" s="70"/>
      <c r="E287" s="193">
        <f>'NUHM Metro Abst'!D64</f>
        <v>0</v>
      </c>
      <c r="F287" s="193">
        <f>'NUHM Metro Abst'!E64</f>
        <v>0</v>
      </c>
      <c r="G287" s="193">
        <f>'NUHM Metro Abst'!F64</f>
        <v>0</v>
      </c>
      <c r="H287" s="193">
        <f>'NUHM Metro Abst'!G64</f>
        <v>0</v>
      </c>
      <c r="I287" s="193">
        <f>'NUHM Metro Abst'!H64</f>
        <v>0</v>
      </c>
      <c r="J287" s="193">
        <f>'NUHM Metro Abst'!I64</f>
        <v>0</v>
      </c>
      <c r="K287" s="193">
        <f>'NUHM Metro Abst'!J64</f>
        <v>0</v>
      </c>
      <c r="L287" s="71">
        <f>'NUHM Metro Abst'!K64</f>
        <v>0</v>
      </c>
      <c r="M287" s="193">
        <f>'NUHM Metro Abst'!L64</f>
        <v>0</v>
      </c>
      <c r="N287" s="71">
        <f>'NUHM Metro Abst'!M64</f>
        <v>0</v>
      </c>
      <c r="O287" s="71">
        <f>'NUHM Metro Abst'!P64</f>
        <v>0</v>
      </c>
      <c r="P287" s="71">
        <f>'NUHM Metro Abst'!Q64</f>
        <v>0</v>
      </c>
      <c r="Q287" s="71">
        <f>'NUHM Metro Abst'!R64</f>
        <v>0</v>
      </c>
      <c r="R287" s="73"/>
      <c r="S287" s="73"/>
      <c r="T287" s="73"/>
      <c r="U287" s="73"/>
      <c r="V287" s="73"/>
      <c r="W287" s="73"/>
      <c r="X287" s="73"/>
      <c r="Y287" s="73"/>
      <c r="Z287" s="73"/>
      <c r="AA287" s="73"/>
    </row>
    <row r="288" spans="1:27" ht="12.75" customHeight="1">
      <c r="A288" s="67" t="str">
        <f>'NUHM Metro Abst'!A65</f>
        <v>U.5.2</v>
      </c>
      <c r="B288" s="67">
        <f>'NUHM Metro Abst'!B65</f>
        <v>0</v>
      </c>
      <c r="C288" s="67" t="str">
        <f>'NUHM Metro Abst'!C65</f>
        <v xml:space="preserve">New Constructions </v>
      </c>
      <c r="D288" s="67"/>
      <c r="E288" s="68"/>
      <c r="F288" s="68"/>
      <c r="G288" s="68">
        <f t="shared" ref="G288:I288" si="78">SUM(G289:G291)</f>
        <v>0</v>
      </c>
      <c r="H288" s="68">
        <f t="shared" si="78"/>
        <v>0</v>
      </c>
      <c r="I288" s="68">
        <f t="shared" si="78"/>
        <v>0</v>
      </c>
      <c r="J288" s="68"/>
      <c r="K288" s="68"/>
      <c r="L288" s="68"/>
      <c r="M288" s="68"/>
      <c r="N288" s="68">
        <f>SUM(N289:N291)</f>
        <v>0</v>
      </c>
      <c r="O288" s="68"/>
      <c r="P288" s="68"/>
      <c r="Q288" s="68">
        <f>SUM(Q289:Q291)</f>
        <v>0</v>
      </c>
      <c r="R288" s="73"/>
      <c r="S288" s="73"/>
      <c r="T288" s="73"/>
      <c r="U288" s="73"/>
      <c r="V288" s="73"/>
      <c r="W288" s="73"/>
      <c r="X288" s="73"/>
      <c r="Y288" s="73"/>
      <c r="Z288" s="73"/>
      <c r="AA288" s="73"/>
    </row>
    <row r="289" spans="1:27" ht="12.75" customHeight="1">
      <c r="A289" s="70" t="str">
        <f>'NUHM Metro Abst'!A66</f>
        <v>U.5.2.1</v>
      </c>
      <c r="B289" s="70" t="str">
        <f>'NUHM Metro Abst'!B66</f>
        <v>P.4.2.1.1</v>
      </c>
      <c r="C289" s="70" t="str">
        <f>'NUHM Metro Abst'!C66</f>
        <v>UPHC</v>
      </c>
      <c r="D289" s="70"/>
      <c r="E289" s="70">
        <f>'NUHM Metro Abst'!D66</f>
        <v>0</v>
      </c>
      <c r="F289" s="70">
        <f>'NUHM Metro Abst'!E66</f>
        <v>0</v>
      </c>
      <c r="G289" s="70">
        <f>'NUHM Metro Abst'!F66</f>
        <v>0</v>
      </c>
      <c r="H289" s="70">
        <f>'NUHM Metro Abst'!G66</f>
        <v>0</v>
      </c>
      <c r="I289" s="70">
        <f>'NUHM Metro Abst'!H66</f>
        <v>0</v>
      </c>
      <c r="J289" s="70">
        <f>'NUHM Metro Abst'!I66</f>
        <v>0</v>
      </c>
      <c r="K289" s="70">
        <f>'NUHM Metro Abst'!J66</f>
        <v>0</v>
      </c>
      <c r="L289" s="130">
        <f>'NUHM Metro Abst'!K66</f>
        <v>0</v>
      </c>
      <c r="M289" s="70">
        <f>'NUHM Metro Abst'!L66</f>
        <v>0</v>
      </c>
      <c r="N289" s="130">
        <f>'NUHM Metro Abst'!M66</f>
        <v>0</v>
      </c>
      <c r="O289" s="70">
        <f>'NUHM Metro Abst'!N66</f>
        <v>0</v>
      </c>
      <c r="P289" s="70">
        <f>'NUHM Metro Abst'!O66</f>
        <v>0</v>
      </c>
      <c r="Q289" s="130">
        <f>'NUHM Metro Abst'!P66</f>
        <v>0</v>
      </c>
      <c r="R289" s="73"/>
      <c r="S289" s="73"/>
      <c r="T289" s="73"/>
      <c r="U289" s="73"/>
      <c r="V289" s="73"/>
      <c r="W289" s="73"/>
      <c r="X289" s="73"/>
      <c r="Y289" s="73"/>
      <c r="Z289" s="73"/>
      <c r="AA289" s="73"/>
    </row>
    <row r="290" spans="1:27" ht="12.75" customHeight="1">
      <c r="A290" s="70" t="str">
        <f>'NUHM Metro Abst'!A67</f>
        <v>U.5.2.2</v>
      </c>
      <c r="B290" s="70" t="str">
        <f>'NUHM Metro Abst'!B67</f>
        <v>P.4.2.1.2</v>
      </c>
      <c r="C290" s="70" t="str">
        <f>'NUHM Metro Abst'!C67</f>
        <v>UCHC</v>
      </c>
      <c r="D290" s="70"/>
      <c r="E290" s="70">
        <f>'NUHM Metro Abst'!D67</f>
        <v>0</v>
      </c>
      <c r="F290" s="70">
        <f>'NUHM Metro Abst'!E67</f>
        <v>0</v>
      </c>
      <c r="G290" s="70">
        <f>'NUHM Metro Abst'!F67</f>
        <v>0</v>
      </c>
      <c r="H290" s="70">
        <f>'NUHM Metro Abst'!G67</f>
        <v>0</v>
      </c>
      <c r="I290" s="70">
        <f>'NUHM Metro Abst'!H67</f>
        <v>0</v>
      </c>
      <c r="J290" s="70">
        <f>'NUHM Metro Abst'!I67</f>
        <v>0</v>
      </c>
      <c r="K290" s="70">
        <f>'NUHM Metro Abst'!J67</f>
        <v>0</v>
      </c>
      <c r="L290" s="130">
        <f>'NUHM Metro Abst'!K67</f>
        <v>0</v>
      </c>
      <c r="M290" s="70">
        <f>'NUHM Metro Abst'!L67</f>
        <v>0</v>
      </c>
      <c r="N290" s="130">
        <f>'NUHM Metro Abst'!M67</f>
        <v>0</v>
      </c>
      <c r="O290" s="70">
        <f>'NUHM Metro Abst'!N67</f>
        <v>0</v>
      </c>
      <c r="P290" s="70">
        <f>'NUHM Metro Abst'!O67</f>
        <v>0</v>
      </c>
      <c r="Q290" s="130">
        <f>'NUHM Metro Abst'!P67</f>
        <v>0</v>
      </c>
      <c r="R290" s="73"/>
      <c r="S290" s="73"/>
      <c r="T290" s="73"/>
      <c r="U290" s="73"/>
      <c r="V290" s="73"/>
      <c r="W290" s="73"/>
      <c r="X290" s="73"/>
      <c r="Y290" s="73"/>
      <c r="Z290" s="73"/>
      <c r="AA290" s="73"/>
    </row>
    <row r="291" spans="1:27" ht="12.75" customHeight="1">
      <c r="A291" s="70" t="str">
        <f>'NUHM Metro Abst'!A68</f>
        <v>U.5.2.3</v>
      </c>
      <c r="B291" s="70" t="str">
        <f>'NUHM Metro Abst'!B68</f>
        <v>P.4.2.1.3</v>
      </c>
      <c r="C291" s="70" t="str">
        <f>'NUHM Metro Abst'!C68</f>
        <v>Health Kiosk (for establishment)</v>
      </c>
      <c r="D291" s="70"/>
      <c r="E291" s="70">
        <f>'NUHM Metro Abst'!D68</f>
        <v>0</v>
      </c>
      <c r="F291" s="70">
        <f>'NUHM Metro Abst'!E68</f>
        <v>0</v>
      </c>
      <c r="G291" s="70">
        <f>'NUHM Metro Abst'!F68</f>
        <v>0</v>
      </c>
      <c r="H291" s="70">
        <f>'NUHM Metro Abst'!G68</f>
        <v>0</v>
      </c>
      <c r="I291" s="70">
        <f>'NUHM Metro Abst'!H68</f>
        <v>0</v>
      </c>
      <c r="J291" s="70">
        <f>'NUHM Metro Abst'!I68</f>
        <v>0</v>
      </c>
      <c r="K291" s="70">
        <f>'NUHM Metro Abst'!J68</f>
        <v>0</v>
      </c>
      <c r="L291" s="130">
        <f>'NUHM Metro Abst'!K68</f>
        <v>0</v>
      </c>
      <c r="M291" s="70">
        <f>'NUHM Metro Abst'!L68</f>
        <v>0</v>
      </c>
      <c r="N291" s="130">
        <f>'NUHM Metro Abst'!M68</f>
        <v>0</v>
      </c>
      <c r="O291" s="70">
        <f>'NUHM Metro Abst'!N68</f>
        <v>0</v>
      </c>
      <c r="P291" s="70">
        <f>'NUHM Metro Abst'!O68</f>
        <v>0</v>
      </c>
      <c r="Q291" s="130">
        <f>'NUHM Metro Abst'!P68</f>
        <v>0</v>
      </c>
      <c r="R291" s="73"/>
      <c r="S291" s="73"/>
      <c r="T291" s="73"/>
      <c r="U291" s="73"/>
      <c r="V291" s="73"/>
      <c r="W291" s="73"/>
      <c r="X291" s="73"/>
      <c r="Y291" s="73"/>
      <c r="Z291" s="73"/>
      <c r="AA291" s="73"/>
    </row>
    <row r="292" spans="1:27" ht="12.75" customHeight="1">
      <c r="A292" s="67" t="str">
        <f>'NUHM Metro Abst'!A69</f>
        <v>U.5.3</v>
      </c>
      <c r="B292" s="67">
        <f>'NUHM Metro Abst'!B69</f>
        <v>0</v>
      </c>
      <c r="C292" s="67" t="str">
        <f>'NUHM Metro Abst'!C69</f>
        <v>Other construction/ Civil works</v>
      </c>
      <c r="D292" s="67"/>
      <c r="E292" s="68"/>
      <c r="F292" s="68"/>
      <c r="G292" s="68">
        <f t="shared" ref="G292:I292" si="79">SUM(G293:G294)</f>
        <v>0</v>
      </c>
      <c r="H292" s="68">
        <f t="shared" si="79"/>
        <v>0</v>
      </c>
      <c r="I292" s="68">
        <f t="shared" si="79"/>
        <v>0</v>
      </c>
      <c r="J292" s="68"/>
      <c r="K292" s="68"/>
      <c r="L292" s="68"/>
      <c r="M292" s="68"/>
      <c r="N292" s="68">
        <f>SUM(N293:N294)</f>
        <v>0</v>
      </c>
      <c r="O292" s="68"/>
      <c r="P292" s="68"/>
      <c r="Q292" s="68">
        <f>SUM(Q293:Q294)</f>
        <v>0</v>
      </c>
      <c r="R292" s="73"/>
      <c r="S292" s="73"/>
      <c r="T292" s="73"/>
      <c r="U292" s="73"/>
      <c r="V292" s="73"/>
      <c r="W292" s="73"/>
      <c r="X292" s="73"/>
      <c r="Y292" s="73"/>
      <c r="Z292" s="73"/>
      <c r="AA292" s="73"/>
    </row>
    <row r="293" spans="1:27" ht="12.75" customHeight="1">
      <c r="A293" s="70" t="str">
        <f>'NUHM Metro Abst'!A70</f>
        <v>U.5.3.1</v>
      </c>
      <c r="B293" s="70">
        <f>'NUHM Metro Abst'!B70</f>
        <v>0</v>
      </c>
      <c r="C293" s="70">
        <f>'NUHM Metro Abst'!C70</f>
        <v>0</v>
      </c>
      <c r="D293" s="70"/>
      <c r="E293" s="70">
        <f>'NUHM Metro Abst'!D70</f>
        <v>0</v>
      </c>
      <c r="F293" s="70">
        <f>'NUHM Metro Abst'!E70</f>
        <v>0</v>
      </c>
      <c r="G293" s="70">
        <f>'NUHM Metro Abst'!F70</f>
        <v>0</v>
      </c>
      <c r="H293" s="70">
        <f>'NUHM Metro Abst'!G70</f>
        <v>0</v>
      </c>
      <c r="I293" s="70">
        <f>'NUHM Metro Abst'!H70</f>
        <v>0</v>
      </c>
      <c r="J293" s="70">
        <f>'NUHM Metro Abst'!I70</f>
        <v>0</v>
      </c>
      <c r="K293" s="70">
        <f>'NUHM Metro Abst'!J70</f>
        <v>0</v>
      </c>
      <c r="L293" s="130">
        <f>'NUHM Metro Abst'!K70</f>
        <v>0</v>
      </c>
      <c r="M293" s="70">
        <f>'NUHM Metro Abst'!L70</f>
        <v>0</v>
      </c>
      <c r="N293" s="130">
        <f>'NUHM Metro Abst'!M70</f>
        <v>0</v>
      </c>
      <c r="O293" s="70">
        <f>'NUHM Metro Abst'!N70</f>
        <v>0</v>
      </c>
      <c r="P293" s="70">
        <f>'NUHM Metro Abst'!O70</f>
        <v>0</v>
      </c>
      <c r="Q293" s="130">
        <f>'NUHM Metro Abst'!P70</f>
        <v>0</v>
      </c>
      <c r="R293" s="73"/>
      <c r="S293" s="73"/>
      <c r="T293" s="73"/>
      <c r="U293" s="73"/>
      <c r="V293" s="73"/>
      <c r="W293" s="73"/>
      <c r="X293" s="73"/>
      <c r="Y293" s="73"/>
      <c r="Z293" s="73"/>
      <c r="AA293" s="73"/>
    </row>
    <row r="294" spans="1:27" ht="12.75" customHeight="1">
      <c r="A294" s="70" t="str">
        <f>'NUHM Metro Abst'!A71</f>
        <v>U.5.3.2</v>
      </c>
      <c r="B294" s="70">
        <f>'NUHM Metro Abst'!B71</f>
        <v>0</v>
      </c>
      <c r="C294" s="70" t="str">
        <f>'NUHM Metro Abst'!C71</f>
        <v>Infrastructure strengthening of UPHC to H&amp;WC</v>
      </c>
      <c r="D294" s="70"/>
      <c r="E294" s="70">
        <f>'NUHM Metro Abst'!D71</f>
        <v>0</v>
      </c>
      <c r="F294" s="70">
        <f>'NUHM Metro Abst'!E71</f>
        <v>0</v>
      </c>
      <c r="G294" s="70">
        <f>'NUHM Metro Abst'!F71</f>
        <v>0</v>
      </c>
      <c r="H294" s="70">
        <f>'NUHM Metro Abst'!G71</f>
        <v>0</v>
      </c>
      <c r="I294" s="70">
        <f>'NUHM Metro Abst'!H71</f>
        <v>0</v>
      </c>
      <c r="J294" s="70">
        <f>'NUHM Metro Abst'!I71</f>
        <v>0</v>
      </c>
      <c r="K294" s="70">
        <f>'NUHM Metro Abst'!J71</f>
        <v>0</v>
      </c>
      <c r="L294" s="130">
        <f>'NUHM Metro Abst'!K71</f>
        <v>0</v>
      </c>
      <c r="M294" s="70">
        <f>'NUHM Metro Abst'!L71</f>
        <v>0</v>
      </c>
      <c r="N294" s="130">
        <f>'NUHM Metro Abst'!M71</f>
        <v>0</v>
      </c>
      <c r="O294" s="70">
        <f>'NUHM Metro Abst'!N71</f>
        <v>0</v>
      </c>
      <c r="P294" s="70">
        <f>'NUHM Metro Abst'!O71</f>
        <v>0</v>
      </c>
      <c r="Q294" s="130">
        <f>'NUHM Metro Abst'!P71</f>
        <v>0</v>
      </c>
      <c r="R294" s="73"/>
      <c r="S294" s="73"/>
      <c r="T294" s="73"/>
      <c r="U294" s="73"/>
      <c r="V294" s="73"/>
      <c r="W294" s="73"/>
      <c r="X294" s="73"/>
      <c r="Y294" s="73"/>
      <c r="Z294" s="73"/>
      <c r="AA294" s="73"/>
    </row>
    <row r="295" spans="1:27" ht="12.75" customHeight="1">
      <c r="A295" s="64" t="str">
        <f>'NUHM Metro Abst'!A72</f>
        <v>U.6</v>
      </c>
      <c r="B295" s="64">
        <f>'NUHM Metro Abst'!B72</f>
        <v>0</v>
      </c>
      <c r="C295" s="64" t="str">
        <f>'NUHM Metro Abst'!C72</f>
        <v>Procurement</v>
      </c>
      <c r="D295" s="64"/>
      <c r="E295" s="65"/>
      <c r="F295" s="65"/>
      <c r="G295" s="65">
        <f t="shared" ref="G295:I295" si="80">G296+G301</f>
        <v>0</v>
      </c>
      <c r="H295" s="65">
        <f t="shared" si="80"/>
        <v>0</v>
      </c>
      <c r="I295" s="65">
        <f t="shared" si="80"/>
        <v>0</v>
      </c>
      <c r="J295" s="65"/>
      <c r="K295" s="65"/>
      <c r="L295" s="65"/>
      <c r="M295" s="65"/>
      <c r="N295" s="65">
        <f>N296+N301</f>
        <v>0</v>
      </c>
      <c r="O295" s="65"/>
      <c r="P295" s="65"/>
      <c r="Q295" s="65">
        <f>Q296+Q301</f>
        <v>0</v>
      </c>
      <c r="R295" s="73"/>
      <c r="S295" s="73"/>
      <c r="T295" s="73"/>
      <c r="U295" s="73"/>
      <c r="V295" s="73"/>
      <c r="W295" s="73"/>
      <c r="X295" s="73"/>
      <c r="Y295" s="73"/>
      <c r="Z295" s="73"/>
      <c r="AA295" s="73"/>
    </row>
    <row r="296" spans="1:27" ht="12.75" customHeight="1">
      <c r="A296" s="67" t="str">
        <f>'NUHM Metro Abst'!A73</f>
        <v>U.6.1</v>
      </c>
      <c r="B296" s="67">
        <f>'NUHM Metro Abst'!B73</f>
        <v>0</v>
      </c>
      <c r="C296" s="67" t="str">
        <f>'NUHM Metro Abst'!C73</f>
        <v>Procurement of Equipment</v>
      </c>
      <c r="D296" s="67"/>
      <c r="E296" s="68"/>
      <c r="F296" s="68"/>
      <c r="G296" s="68">
        <f t="shared" ref="G296:I296" si="81">SUM(G297:G300)</f>
        <v>0</v>
      </c>
      <c r="H296" s="68">
        <f t="shared" si="81"/>
        <v>0</v>
      </c>
      <c r="I296" s="68">
        <f t="shared" si="81"/>
        <v>0</v>
      </c>
      <c r="J296" s="68"/>
      <c r="K296" s="68"/>
      <c r="L296" s="68"/>
      <c r="M296" s="68"/>
      <c r="N296" s="68">
        <f>SUM(N297:N300)</f>
        <v>0</v>
      </c>
      <c r="O296" s="68"/>
      <c r="P296" s="68"/>
      <c r="Q296" s="68">
        <f>SUM(Q297:Q300)</f>
        <v>0</v>
      </c>
      <c r="R296" s="73"/>
      <c r="S296" s="73"/>
      <c r="T296" s="73"/>
      <c r="U296" s="73"/>
      <c r="V296" s="73"/>
      <c r="W296" s="73"/>
      <c r="X296" s="73"/>
      <c r="Y296" s="73"/>
      <c r="Z296" s="73"/>
      <c r="AA296" s="73"/>
    </row>
    <row r="297" spans="1:27" ht="12.75" customHeight="1">
      <c r="A297" s="80" t="str">
        <f>'NUHM Metro Abst'!A74</f>
        <v>U.6.1.1</v>
      </c>
      <c r="B297" s="80">
        <f>'NUHM Metro Abst'!B74</f>
        <v>0</v>
      </c>
      <c r="C297" s="80" t="str">
        <f>'NUHM Metro Abst'!C74</f>
        <v>Equipment for AB-HWCs</v>
      </c>
      <c r="D297" s="80"/>
      <c r="E297" s="80">
        <f>'NUHM Metro Abst'!D74</f>
        <v>0</v>
      </c>
      <c r="F297" s="80">
        <f>'NUHM Metro Abst'!E74</f>
        <v>0</v>
      </c>
      <c r="G297" s="80">
        <f>'NUHM Metro Abst'!F74</f>
        <v>0</v>
      </c>
      <c r="H297" s="80">
        <f>'NUHM Metro Abst'!G74</f>
        <v>0</v>
      </c>
      <c r="I297" s="80">
        <f>'NUHM Metro Abst'!H74</f>
        <v>0</v>
      </c>
      <c r="J297" s="80">
        <f>'NUHM Metro Abst'!I74</f>
        <v>0</v>
      </c>
      <c r="K297" s="80">
        <f>'NUHM Metro Abst'!J74</f>
        <v>0</v>
      </c>
      <c r="L297" s="671">
        <f>'NUHM Metro Abst'!K74</f>
        <v>0</v>
      </c>
      <c r="M297" s="80">
        <f>'NUHM Metro Abst'!L74</f>
        <v>0</v>
      </c>
      <c r="N297" s="671">
        <f>'NUHM Metro Abst'!M74</f>
        <v>0</v>
      </c>
      <c r="O297" s="80">
        <f>'NUHM Metro Abst'!N74</f>
        <v>0</v>
      </c>
      <c r="P297" s="80">
        <f>'NUHM Metro Abst'!O74</f>
        <v>0</v>
      </c>
      <c r="Q297" s="671">
        <f>'NUHM Metro Abst'!P74</f>
        <v>0</v>
      </c>
      <c r="R297" s="73"/>
      <c r="S297" s="73"/>
      <c r="T297" s="73"/>
      <c r="U297" s="73"/>
      <c r="V297" s="73"/>
      <c r="W297" s="73"/>
      <c r="X297" s="73"/>
      <c r="Y297" s="73"/>
      <c r="Z297" s="73"/>
      <c r="AA297" s="73"/>
    </row>
    <row r="298" spans="1:27" ht="12.75" customHeight="1">
      <c r="A298" s="80" t="str">
        <f>'NUHM Metro Abst'!A75</f>
        <v>U.6.1.2</v>
      </c>
      <c r="B298" s="80" t="str">
        <f>'NUHM Metro Abst'!B75</f>
        <v>P.4.4.2.1</v>
      </c>
      <c r="C298" s="80" t="str">
        <f>'NUHM Metro Abst'!C75</f>
        <v>Equipment for UPHC</v>
      </c>
      <c r="D298" s="80"/>
      <c r="E298" s="80">
        <f>'NUHM Metro Abst'!D75</f>
        <v>0</v>
      </c>
      <c r="F298" s="80">
        <f>'NUHM Metro Abst'!E75</f>
        <v>0</v>
      </c>
      <c r="G298" s="80">
        <f>'NUHM Metro Abst'!F75</f>
        <v>0</v>
      </c>
      <c r="H298" s="80">
        <f>'NUHM Metro Abst'!G75</f>
        <v>0</v>
      </c>
      <c r="I298" s="80">
        <f>'NUHM Metro Abst'!H75</f>
        <v>0</v>
      </c>
      <c r="J298" s="80">
        <f>'NUHM Metro Abst'!I75</f>
        <v>0</v>
      </c>
      <c r="K298" s="80">
        <f>'NUHM Metro Abst'!J75</f>
        <v>0</v>
      </c>
      <c r="L298" s="671">
        <f>'NUHM Metro Abst'!K75</f>
        <v>0</v>
      </c>
      <c r="M298" s="80">
        <f>'NUHM Metro Abst'!L75</f>
        <v>0</v>
      </c>
      <c r="N298" s="671">
        <f>'NUHM Metro Abst'!M75</f>
        <v>0</v>
      </c>
      <c r="O298" s="80">
        <f>'NUHM Metro Abst'!N75</f>
        <v>0</v>
      </c>
      <c r="P298" s="80">
        <f>'NUHM Metro Abst'!O75</f>
        <v>0</v>
      </c>
      <c r="Q298" s="671">
        <f>'NUHM Metro Abst'!P75</f>
        <v>0</v>
      </c>
      <c r="R298" s="73"/>
      <c r="S298" s="73"/>
      <c r="T298" s="73"/>
      <c r="U298" s="73"/>
      <c r="V298" s="73"/>
      <c r="W298" s="73"/>
      <c r="X298" s="73"/>
      <c r="Y298" s="73"/>
      <c r="Z298" s="73"/>
      <c r="AA298" s="73"/>
    </row>
    <row r="299" spans="1:27" ht="12.75" customHeight="1">
      <c r="A299" s="80" t="str">
        <f>'NUHM Metro Abst'!A76</f>
        <v>U.6.1.3</v>
      </c>
      <c r="B299" s="80" t="str">
        <f>'NUHM Metro Abst'!B76</f>
        <v>P.4.4.2.2</v>
      </c>
      <c r="C299" s="80" t="str">
        <f>'NUHM Metro Abst'!C76</f>
        <v>Equipment for UCHC</v>
      </c>
      <c r="D299" s="80"/>
      <c r="E299" s="80">
        <f>'NUHM Metro Abst'!D76</f>
        <v>0</v>
      </c>
      <c r="F299" s="80">
        <f>'NUHM Metro Abst'!E76</f>
        <v>0</v>
      </c>
      <c r="G299" s="80">
        <f>'NUHM Metro Abst'!F76</f>
        <v>0</v>
      </c>
      <c r="H299" s="80">
        <f>'NUHM Metro Abst'!G76</f>
        <v>0</v>
      </c>
      <c r="I299" s="80">
        <f>'NUHM Metro Abst'!H76</f>
        <v>0</v>
      </c>
      <c r="J299" s="80">
        <f>'NUHM Metro Abst'!I76</f>
        <v>0</v>
      </c>
      <c r="K299" s="80">
        <f>'NUHM Metro Abst'!J76</f>
        <v>0</v>
      </c>
      <c r="L299" s="671">
        <f>'NUHM Metro Abst'!K76</f>
        <v>0</v>
      </c>
      <c r="M299" s="80">
        <f>'NUHM Metro Abst'!L76</f>
        <v>0</v>
      </c>
      <c r="N299" s="671">
        <f>'NUHM Metro Abst'!M76</f>
        <v>0</v>
      </c>
      <c r="O299" s="80">
        <f>'NUHM Metro Abst'!N76</f>
        <v>0</v>
      </c>
      <c r="P299" s="80">
        <f>'NUHM Metro Abst'!O76</f>
        <v>0</v>
      </c>
      <c r="Q299" s="671">
        <f>'NUHM Metro Abst'!P76</f>
        <v>0</v>
      </c>
      <c r="R299" s="73"/>
      <c r="S299" s="73"/>
      <c r="T299" s="73"/>
      <c r="U299" s="73"/>
      <c r="V299" s="73"/>
      <c r="W299" s="73"/>
      <c r="X299" s="73"/>
      <c r="Y299" s="73"/>
      <c r="Z299" s="73"/>
      <c r="AA299" s="73"/>
    </row>
    <row r="300" spans="1:27" ht="12.75" customHeight="1">
      <c r="A300" s="80" t="str">
        <f>'NUHM Metro Abst'!A77</f>
        <v>U.6.1.4</v>
      </c>
      <c r="B300" s="80" t="str">
        <f>'NUHM Metro Abst'!B77</f>
        <v>P.4.4.2.3</v>
      </c>
      <c r="C300" s="80" t="str">
        <f>'NUHM Metro Abst'!C77</f>
        <v>Equipment for Maternity Homes</v>
      </c>
      <c r="D300" s="80"/>
      <c r="E300" s="80">
        <f>'NUHM Metro Abst'!D77</f>
        <v>0</v>
      </c>
      <c r="F300" s="80">
        <f>'NUHM Metro Abst'!E77</f>
        <v>0</v>
      </c>
      <c r="G300" s="80">
        <f>'NUHM Metro Abst'!F77</f>
        <v>0</v>
      </c>
      <c r="H300" s="80">
        <f>'NUHM Metro Abst'!G77</f>
        <v>0</v>
      </c>
      <c r="I300" s="80">
        <f>'NUHM Metro Abst'!H77</f>
        <v>0</v>
      </c>
      <c r="J300" s="80">
        <f>'NUHM Metro Abst'!I77</f>
        <v>0</v>
      </c>
      <c r="K300" s="80">
        <f>'NUHM Metro Abst'!J77</f>
        <v>0</v>
      </c>
      <c r="L300" s="671">
        <f>'NUHM Metro Abst'!K77</f>
        <v>0</v>
      </c>
      <c r="M300" s="80">
        <f>'NUHM Metro Abst'!L77</f>
        <v>0</v>
      </c>
      <c r="N300" s="671">
        <f>'NUHM Metro Abst'!M77</f>
        <v>0</v>
      </c>
      <c r="O300" s="80">
        <f>'NUHM Metro Abst'!N77</f>
        <v>0</v>
      </c>
      <c r="P300" s="80">
        <f>'NUHM Metro Abst'!O77</f>
        <v>0</v>
      </c>
      <c r="Q300" s="671">
        <f>'NUHM Metro Abst'!P77</f>
        <v>0</v>
      </c>
      <c r="R300" s="73"/>
      <c r="S300" s="73"/>
      <c r="T300" s="73"/>
      <c r="U300" s="73"/>
      <c r="V300" s="73"/>
      <c r="W300" s="73"/>
      <c r="X300" s="73"/>
      <c r="Y300" s="73"/>
      <c r="Z300" s="73"/>
      <c r="AA300" s="73"/>
    </row>
    <row r="301" spans="1:27" ht="12.75" customHeight="1">
      <c r="A301" s="67" t="str">
        <f>'NUHM Metro Abst'!A96</f>
        <v>U.6.5</v>
      </c>
      <c r="B301" s="67">
        <f>'NUHM Metro Abst'!B96</f>
        <v>0</v>
      </c>
      <c r="C301" s="67" t="str">
        <f>'NUHM Metro Abst'!C96</f>
        <v>Procurement (Others)</v>
      </c>
      <c r="D301" s="67"/>
      <c r="E301" s="68"/>
      <c r="F301" s="68"/>
      <c r="G301" s="68">
        <f t="shared" ref="G301:I301" si="82">G302</f>
        <v>0</v>
      </c>
      <c r="H301" s="68">
        <f t="shared" si="82"/>
        <v>0</v>
      </c>
      <c r="I301" s="68">
        <f t="shared" si="82"/>
        <v>0</v>
      </c>
      <c r="J301" s="68"/>
      <c r="K301" s="68"/>
      <c r="L301" s="68"/>
      <c r="M301" s="68"/>
      <c r="N301" s="68">
        <f>N302</f>
        <v>0</v>
      </c>
      <c r="O301" s="68"/>
      <c r="P301" s="68"/>
      <c r="Q301" s="68">
        <f>Q302</f>
        <v>0</v>
      </c>
      <c r="R301" s="73"/>
      <c r="S301" s="73"/>
      <c r="T301" s="73"/>
      <c r="U301" s="73"/>
      <c r="V301" s="73"/>
      <c r="W301" s="73"/>
      <c r="X301" s="73"/>
      <c r="Y301" s="73"/>
      <c r="Z301" s="73"/>
      <c r="AA301" s="73"/>
    </row>
    <row r="302" spans="1:27" ht="12.75" customHeight="1">
      <c r="A302" s="70" t="str">
        <f>'NUHM Metro Abst'!A97</f>
        <v>U.6.5.1</v>
      </c>
      <c r="B302" s="70">
        <f>'NUHM Metro Abst'!B97</f>
        <v>0</v>
      </c>
      <c r="C302" s="70" t="str">
        <f>'NUHM Metro Abst'!C97</f>
        <v>Tablets/ software for IT support of Ayushman Bharat H&amp;WC</v>
      </c>
      <c r="D302" s="70"/>
      <c r="E302" s="70">
        <f>'NUHM Metro Abst'!D97</f>
        <v>0</v>
      </c>
      <c r="F302" s="70">
        <f>'NUHM Metro Abst'!E97</f>
        <v>0</v>
      </c>
      <c r="G302" s="70">
        <f>'NUHM Metro Abst'!F97</f>
        <v>0</v>
      </c>
      <c r="H302" s="70">
        <f>'NUHM Metro Abst'!G97</f>
        <v>0</v>
      </c>
      <c r="I302" s="70">
        <f>'NUHM Metro Abst'!H97</f>
        <v>0</v>
      </c>
      <c r="J302" s="70">
        <f>'NUHM Metro Abst'!I97</f>
        <v>0</v>
      </c>
      <c r="K302" s="70">
        <f>'NUHM Metro Abst'!J97</f>
        <v>0</v>
      </c>
      <c r="L302" s="130">
        <f>'NUHM Metro Abst'!K97</f>
        <v>0</v>
      </c>
      <c r="M302" s="70">
        <f>'NUHM Metro Abst'!L97</f>
        <v>0</v>
      </c>
      <c r="N302" s="130">
        <f>'NUHM Metro Abst'!M97</f>
        <v>0</v>
      </c>
      <c r="O302" s="70">
        <f>'NUHM Metro Abst'!N97</f>
        <v>0</v>
      </c>
      <c r="P302" s="70">
        <f>'NUHM Metro Abst'!O97</f>
        <v>0</v>
      </c>
      <c r="Q302" s="130">
        <f>'NUHM Metro Abst'!P97</f>
        <v>0</v>
      </c>
      <c r="R302" s="73"/>
      <c r="S302" s="73"/>
      <c r="T302" s="73"/>
      <c r="U302" s="73"/>
      <c r="V302" s="73"/>
      <c r="W302" s="73"/>
      <c r="X302" s="73"/>
      <c r="Y302" s="73"/>
      <c r="Z302" s="73"/>
      <c r="AA302" s="73"/>
    </row>
    <row r="303" spans="1:27" ht="12.75" customHeight="1">
      <c r="A303" s="64" t="str">
        <f>'NUHM Metro Abst'!A220</f>
        <v>U.16</v>
      </c>
      <c r="B303" s="64">
        <f>'NUHM Metro Abst'!B220</f>
        <v>0</v>
      </c>
      <c r="C303" s="64" t="str">
        <f>'NUHM Metro Abst'!C220</f>
        <v>Programme Management</v>
      </c>
      <c r="D303" s="64"/>
      <c r="E303" s="65"/>
      <c r="F303" s="65"/>
      <c r="G303" s="65">
        <f t="shared" ref="G303:I303" si="83">G304</f>
        <v>0</v>
      </c>
      <c r="H303" s="65">
        <f t="shared" si="83"/>
        <v>0</v>
      </c>
      <c r="I303" s="65">
        <f t="shared" si="83"/>
        <v>0</v>
      </c>
      <c r="J303" s="65"/>
      <c r="K303" s="65"/>
      <c r="L303" s="65"/>
      <c r="M303" s="65"/>
      <c r="N303" s="65">
        <f>N304</f>
        <v>0</v>
      </c>
      <c r="O303" s="65"/>
      <c r="P303" s="65"/>
      <c r="Q303" s="65">
        <f>Q304</f>
        <v>0</v>
      </c>
      <c r="R303" s="73"/>
      <c r="S303" s="73"/>
      <c r="T303" s="73"/>
      <c r="U303" s="73"/>
      <c r="V303" s="73"/>
      <c r="W303" s="73"/>
      <c r="X303" s="73"/>
      <c r="Y303" s="73"/>
      <c r="Z303" s="73"/>
      <c r="AA303" s="73"/>
    </row>
    <row r="304" spans="1:27" ht="12.75" customHeight="1">
      <c r="A304" s="688" t="str">
        <f>'NUHM Metro Abst'!A240</f>
        <v>U.16.1.5</v>
      </c>
      <c r="B304" s="80">
        <f>'NUHM Metro Abst'!B240</f>
        <v>0</v>
      </c>
      <c r="C304" s="80" t="str">
        <f>'NUHM Metro Abst'!C240</f>
        <v>Any Other Programme Management Cost</v>
      </c>
      <c r="D304" s="80"/>
      <c r="E304" s="688">
        <f>'NUHM Metro Abst'!D240</f>
        <v>0</v>
      </c>
      <c r="F304" s="688">
        <f>'NUHM Metro Abst'!E240</f>
        <v>0</v>
      </c>
      <c r="G304" s="688">
        <f>'NUHM Metro Abst'!F240</f>
        <v>0</v>
      </c>
      <c r="H304" s="688">
        <f>'NUHM Metro Abst'!G240</f>
        <v>0</v>
      </c>
      <c r="I304" s="688">
        <f>'NUHM Metro Abst'!H240</f>
        <v>0</v>
      </c>
      <c r="J304" s="688">
        <f>'NUHM Metro Abst'!I240</f>
        <v>0</v>
      </c>
      <c r="K304" s="688">
        <f>'NUHM Metro Abst'!J240</f>
        <v>0</v>
      </c>
      <c r="L304" s="688">
        <f>'NUHM Metro Abst'!K240</f>
        <v>0</v>
      </c>
      <c r="M304" s="688">
        <f>'NUHM Metro Abst'!L240</f>
        <v>0</v>
      </c>
      <c r="N304" s="81">
        <f>'NUHM Metro Abst'!M240</f>
        <v>0</v>
      </c>
      <c r="O304" s="688">
        <f>'NUHM Metro Abst'!N240</f>
        <v>0</v>
      </c>
      <c r="P304" s="688">
        <f>'NUHM Metro Abst'!O240</f>
        <v>0</v>
      </c>
      <c r="Q304" s="81">
        <f>'NUHM Metro Abst'!P240</f>
        <v>0</v>
      </c>
      <c r="R304" s="73"/>
      <c r="S304" s="73"/>
      <c r="T304" s="73"/>
      <c r="U304" s="73"/>
      <c r="V304" s="73"/>
      <c r="W304" s="73"/>
      <c r="X304" s="73"/>
      <c r="Y304" s="73"/>
      <c r="Z304" s="73"/>
      <c r="AA304" s="73"/>
    </row>
    <row r="305" spans="1:27" ht="12.75" customHeight="1">
      <c r="A305" s="688" t="str">
        <f>'NUHM Metro Abst'!A241</f>
        <v>U.16.1.5.1</v>
      </c>
      <c r="B305" s="80" t="str">
        <f>'NUHM Metro Abst'!B241</f>
        <v>P.8.3</v>
      </c>
      <c r="C305" s="80" t="str">
        <f>'NUHM Metro Abst'!C241</f>
        <v>ICT Initiatives</v>
      </c>
      <c r="D305" s="80"/>
      <c r="E305" s="688">
        <f>'NUHM Metro Abst'!D241</f>
        <v>0</v>
      </c>
      <c r="F305" s="688">
        <f>'NUHM Metro Abst'!E241</f>
        <v>0</v>
      </c>
      <c r="G305" s="688">
        <f>'NUHM Metro Abst'!F241</f>
        <v>0</v>
      </c>
      <c r="H305" s="688">
        <f>'NUHM Metro Abst'!G241</f>
        <v>0</v>
      </c>
      <c r="I305" s="688">
        <f>'NUHM Metro Abst'!H241</f>
        <v>0</v>
      </c>
      <c r="J305" s="688">
        <f>'NUHM Metro Abst'!I241</f>
        <v>0</v>
      </c>
      <c r="K305" s="688">
        <f>'NUHM Metro Abst'!J241</f>
        <v>0</v>
      </c>
      <c r="L305" s="688">
        <f>'NUHM Metro Abst'!K241</f>
        <v>0</v>
      </c>
      <c r="M305" s="688">
        <f>'NUHM Metro Abst'!L241</f>
        <v>0</v>
      </c>
      <c r="N305" s="81">
        <f>'NUHM Metro Abst'!M241</f>
        <v>0</v>
      </c>
      <c r="O305" s="688">
        <f>'NUHM Metro Abst'!N241</f>
        <v>0</v>
      </c>
      <c r="P305" s="688">
        <f>'NUHM Metro Abst'!O241</f>
        <v>0</v>
      </c>
      <c r="Q305" s="81">
        <f>'NUHM Metro Abst'!P241</f>
        <v>0</v>
      </c>
      <c r="R305" s="73"/>
      <c r="S305" s="73"/>
      <c r="T305" s="73"/>
      <c r="U305" s="73"/>
      <c r="V305" s="73"/>
      <c r="W305" s="73"/>
      <c r="X305" s="73"/>
      <c r="Y305" s="73"/>
      <c r="Z305" s="73"/>
      <c r="AA305" s="73"/>
    </row>
    <row r="306" spans="1:27" ht="12.75" customHeight="1">
      <c r="A306" s="688" t="str">
        <f>'NUHM Metro Abst'!A242</f>
        <v>U.16.1.5.1.1</v>
      </c>
      <c r="B306" s="80" t="str">
        <f>'NUHM Metro Abst'!B242</f>
        <v>P.8.3.1</v>
      </c>
      <c r="C306" s="80" t="str">
        <f>'NUHM Metro Abst'!C242</f>
        <v>Hardware &amp; Connectivity</v>
      </c>
      <c r="D306" s="80"/>
      <c r="E306" s="688">
        <f>'NUHM Metro Abst'!D242</f>
        <v>0</v>
      </c>
      <c r="F306" s="688">
        <f>'NUHM Metro Abst'!E242</f>
        <v>0</v>
      </c>
      <c r="G306" s="688">
        <f>'NUHM Metro Abst'!F242</f>
        <v>0</v>
      </c>
      <c r="H306" s="688">
        <f>'NUHM Metro Abst'!G242</f>
        <v>0</v>
      </c>
      <c r="I306" s="688">
        <f>'NUHM Metro Abst'!H242</f>
        <v>0</v>
      </c>
      <c r="J306" s="688">
        <f>'NUHM Metro Abst'!I242</f>
        <v>0</v>
      </c>
      <c r="K306" s="688">
        <f>'NUHM Metro Abst'!J242</f>
        <v>0</v>
      </c>
      <c r="L306" s="81">
        <f>'NUHM Metro Abst'!K242</f>
        <v>0</v>
      </c>
      <c r="M306" s="688">
        <f>'NUHM Metro Abst'!L242</f>
        <v>0</v>
      </c>
      <c r="N306" s="81">
        <f>'NUHM Metro Abst'!M242</f>
        <v>0</v>
      </c>
      <c r="O306" s="688">
        <f>'NUHM Metro Abst'!N242</f>
        <v>0</v>
      </c>
      <c r="P306" s="688">
        <f>'NUHM Metro Abst'!O242</f>
        <v>0</v>
      </c>
      <c r="Q306" s="81">
        <f>'NUHM Metro Abst'!P242</f>
        <v>0</v>
      </c>
      <c r="R306" s="73"/>
      <c r="S306" s="73"/>
      <c r="T306" s="73"/>
      <c r="U306" s="73"/>
      <c r="V306" s="73"/>
      <c r="W306" s="73"/>
      <c r="X306" s="73"/>
      <c r="Y306" s="73"/>
      <c r="Z306" s="73"/>
      <c r="AA306" s="73"/>
    </row>
    <row r="307" spans="1:27" ht="12.75" customHeight="1">
      <c r="A307" s="72"/>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row>
    <row r="308" spans="1:27" ht="12.75" customHeight="1">
      <c r="A308" s="72"/>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row>
    <row r="309" spans="1:27" ht="12.75" customHeight="1">
      <c r="A309" s="72"/>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row>
    <row r="310" spans="1:27" ht="12.75" customHeight="1">
      <c r="A310" s="72"/>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row>
    <row r="311" spans="1:27" ht="12.75" customHeight="1">
      <c r="A311" s="72"/>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row>
    <row r="312" spans="1:27" ht="12.75" customHeight="1">
      <c r="A312" s="72"/>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row>
    <row r="313" spans="1:27" ht="12.75" customHeight="1">
      <c r="A313" s="72"/>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row>
    <row r="314" spans="1:27" ht="12.75" customHeight="1">
      <c r="A314" s="72"/>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row>
    <row r="315" spans="1:27" ht="12.75" customHeight="1">
      <c r="A315" s="72"/>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row>
    <row r="316" spans="1:27" ht="12.75" customHeight="1">
      <c r="A316" s="72"/>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row>
    <row r="317" spans="1:27" ht="12.75" customHeight="1">
      <c r="A317" s="72"/>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row>
    <row r="318" spans="1:27" ht="12.75" customHeight="1">
      <c r="A318" s="72"/>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row>
    <row r="319" spans="1:27" ht="12.75" customHeight="1">
      <c r="A319" s="72"/>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row>
    <row r="320" spans="1:27" ht="12.75" customHeight="1">
      <c r="A320" s="72"/>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row>
    <row r="321" spans="1:27" ht="12.75" customHeight="1">
      <c r="A321" s="72"/>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row>
    <row r="322" spans="1:27" ht="12.75" customHeight="1">
      <c r="A322" s="72"/>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row>
    <row r="323" spans="1:27" ht="12.75" customHeight="1">
      <c r="A323" s="72"/>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row>
    <row r="324" spans="1:27" ht="12.75" customHeight="1">
      <c r="A324" s="72"/>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row>
    <row r="325" spans="1:27" ht="12.75" customHeight="1">
      <c r="A325" s="72"/>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row>
    <row r="326" spans="1:27" ht="12.75" customHeight="1">
      <c r="A326" s="72"/>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row>
    <row r="327" spans="1:27" ht="12.75" customHeight="1">
      <c r="A327" s="72"/>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row>
    <row r="328" spans="1:27" ht="12.75" customHeight="1">
      <c r="A328" s="72"/>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row>
    <row r="329" spans="1:27" ht="12.75" customHeight="1">
      <c r="A329" s="72"/>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row>
    <row r="330" spans="1:27" ht="12.75" customHeight="1">
      <c r="A330" s="72"/>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row>
    <row r="331" spans="1:27" ht="12.75" customHeight="1">
      <c r="A331" s="72"/>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row>
    <row r="332" spans="1:27" ht="12.75" customHeight="1">
      <c r="A332" s="72"/>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row>
    <row r="333" spans="1:27" ht="12.75" customHeight="1">
      <c r="A333" s="72"/>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row>
    <row r="334" spans="1:27" ht="12.75" customHeight="1">
      <c r="A334" s="72"/>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row>
    <row r="335" spans="1:27" ht="12.75" customHeight="1">
      <c r="A335" s="72"/>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row>
    <row r="336" spans="1:27" ht="12.75" customHeight="1">
      <c r="A336" s="72"/>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row>
    <row r="337" spans="1:27" ht="12.75" customHeight="1">
      <c r="A337" s="72"/>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row>
    <row r="338" spans="1:27" ht="12.75" customHeight="1">
      <c r="A338" s="72"/>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row>
    <row r="339" spans="1:27" ht="12.75" customHeight="1">
      <c r="A339" s="72"/>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row>
    <row r="340" spans="1:27" ht="12.75" customHeight="1">
      <c r="A340" s="72"/>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row>
    <row r="341" spans="1:27" ht="12.75" customHeight="1">
      <c r="A341" s="72"/>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row>
    <row r="342" spans="1:27" ht="12.75" customHeight="1">
      <c r="A342" s="72"/>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row>
    <row r="343" spans="1:27" ht="12.75" customHeight="1">
      <c r="A343" s="72"/>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row>
    <row r="344" spans="1:27" ht="12.75" customHeight="1">
      <c r="A344" s="72"/>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row>
    <row r="345" spans="1:27" ht="12.75" customHeight="1">
      <c r="A345" s="72"/>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row>
    <row r="346" spans="1:27" ht="12.75" customHeight="1">
      <c r="A346" s="72"/>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row>
    <row r="347" spans="1:27" ht="12.75" customHeight="1">
      <c r="A347" s="72"/>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row>
    <row r="348" spans="1:27" ht="12.75" customHeight="1">
      <c r="A348" s="72"/>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row>
    <row r="349" spans="1:27" ht="12.75" customHeight="1">
      <c r="A349" s="72"/>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row>
    <row r="350" spans="1:27" ht="12.75" customHeight="1">
      <c r="A350" s="72"/>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row>
    <row r="351" spans="1:27" ht="12.75" customHeight="1">
      <c r="A351" s="72"/>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row>
    <row r="352" spans="1:27" ht="12.75" customHeight="1">
      <c r="A352" s="72"/>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row>
    <row r="353" spans="1:27" ht="12.75" customHeight="1">
      <c r="A353" s="72"/>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row>
    <row r="354" spans="1:27" ht="12.75" customHeight="1">
      <c r="A354" s="72"/>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row>
    <row r="355" spans="1:27" ht="12.75" customHeight="1">
      <c r="A355" s="72"/>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row>
    <row r="356" spans="1:27" ht="12.75" customHeight="1">
      <c r="A356" s="72"/>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row>
    <row r="357" spans="1:27" ht="12.75" customHeight="1">
      <c r="A357" s="72"/>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row>
    <row r="358" spans="1:27" ht="12.75" customHeight="1">
      <c r="A358" s="72"/>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row>
    <row r="359" spans="1:27" ht="12.75" customHeight="1">
      <c r="A359" s="72"/>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row>
    <row r="360" spans="1:27" ht="12.75" customHeight="1">
      <c r="A360" s="72"/>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row>
    <row r="361" spans="1:27" ht="12.75" customHeight="1">
      <c r="A361" s="72"/>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row>
    <row r="362" spans="1:27" ht="12.75" customHeight="1">
      <c r="A362" s="72"/>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row>
    <row r="363" spans="1:27" ht="12.75" customHeight="1">
      <c r="A363" s="72"/>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row>
    <row r="364" spans="1:27" ht="12.75" customHeight="1">
      <c r="A364" s="72"/>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row>
    <row r="365" spans="1:27" ht="12.75" customHeight="1">
      <c r="A365" s="72"/>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row>
    <row r="366" spans="1:27" ht="12.75" customHeight="1">
      <c r="A366" s="72"/>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row>
    <row r="367" spans="1:27" ht="12.75" customHeight="1">
      <c r="A367" s="72"/>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row>
    <row r="368" spans="1:27" ht="12.75" customHeight="1">
      <c r="A368" s="72"/>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row>
    <row r="369" spans="1:27" ht="12.75" customHeight="1">
      <c r="A369" s="72"/>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row>
    <row r="370" spans="1:27" ht="12.75" customHeight="1">
      <c r="A370" s="72"/>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row>
    <row r="371" spans="1:27" ht="12.75" customHeight="1">
      <c r="A371" s="72"/>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row>
    <row r="372" spans="1:27" ht="12.75" customHeight="1">
      <c r="A372" s="72"/>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row>
    <row r="373" spans="1:27" ht="12.75" customHeight="1">
      <c r="A373" s="72"/>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row>
    <row r="374" spans="1:27" ht="12.75" customHeight="1">
      <c r="A374" s="72"/>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row>
    <row r="375" spans="1:27" ht="12.75" customHeight="1">
      <c r="A375" s="72"/>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row>
    <row r="376" spans="1:27" ht="12.75" customHeight="1">
      <c r="A376" s="72"/>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row>
    <row r="377" spans="1:27" ht="12.75" customHeight="1">
      <c r="A377" s="72"/>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row>
    <row r="378" spans="1:27" ht="12.75" customHeight="1">
      <c r="A378" s="72"/>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row>
    <row r="379" spans="1:27" ht="12.75" customHeight="1">
      <c r="A379" s="72"/>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row>
    <row r="380" spans="1:27" ht="12.75" customHeight="1">
      <c r="A380" s="72"/>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row>
    <row r="381" spans="1:27" ht="12.75" customHeight="1">
      <c r="A381" s="72"/>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row>
    <row r="382" spans="1:27" ht="12.75" customHeight="1">
      <c r="A382" s="72"/>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row>
    <row r="383" spans="1:27" ht="12.75" customHeight="1">
      <c r="A383" s="72"/>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row>
    <row r="384" spans="1:27" ht="12.75" customHeight="1">
      <c r="A384" s="72"/>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row>
    <row r="385" spans="1:27" ht="12.75" customHeight="1">
      <c r="A385" s="72"/>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row>
    <row r="386" spans="1:27" ht="12.75" customHeight="1">
      <c r="A386" s="72"/>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row>
    <row r="387" spans="1:27" ht="12.75" customHeight="1">
      <c r="A387" s="72"/>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row>
    <row r="388" spans="1:27" ht="12.75" customHeight="1">
      <c r="A388" s="72"/>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row>
    <row r="389" spans="1:27" ht="12.75" customHeight="1">
      <c r="A389" s="72"/>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row>
    <row r="390" spans="1:27" ht="12.75" customHeight="1">
      <c r="A390" s="72"/>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row>
    <row r="391" spans="1:27" ht="12.75" customHeight="1">
      <c r="A391" s="72"/>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row>
    <row r="392" spans="1:27" ht="12.75" customHeight="1">
      <c r="A392" s="72"/>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row>
    <row r="393" spans="1:27" ht="12.75" customHeight="1">
      <c r="A393" s="72"/>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row>
    <row r="394" spans="1:27" ht="12.75" customHeight="1">
      <c r="A394" s="72"/>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row>
    <row r="395" spans="1:27" ht="12.75" customHeight="1">
      <c r="A395" s="72"/>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row>
    <row r="396" spans="1:27" ht="12.75" customHeight="1">
      <c r="A396" s="72"/>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row>
    <row r="397" spans="1:27" ht="12.75" customHeight="1">
      <c r="A397" s="72"/>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row>
    <row r="398" spans="1:27" ht="12.75" customHeight="1">
      <c r="A398" s="72"/>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row>
    <row r="399" spans="1:27" ht="12.75" customHeight="1">
      <c r="A399" s="72"/>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row>
    <row r="400" spans="1:27" ht="12.75" customHeight="1">
      <c r="A400" s="72"/>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row>
    <row r="401" spans="1:27" ht="12.75" customHeight="1">
      <c r="A401" s="72"/>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row>
    <row r="402" spans="1:27" ht="12.75" customHeight="1">
      <c r="A402" s="72"/>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row>
    <row r="403" spans="1:27" ht="12.75" customHeight="1">
      <c r="A403" s="72"/>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row>
    <row r="404" spans="1:27" ht="12.75" customHeight="1">
      <c r="A404" s="72"/>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row>
    <row r="405" spans="1:27" ht="12.75" customHeight="1">
      <c r="A405" s="72"/>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row>
    <row r="406" spans="1:27" ht="12.75" customHeight="1">
      <c r="A406" s="72"/>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row>
    <row r="407" spans="1:27" ht="12.75" customHeight="1">
      <c r="A407" s="72"/>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row>
    <row r="408" spans="1:27" ht="12.75" customHeight="1">
      <c r="A408" s="72"/>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row>
    <row r="409" spans="1:27" ht="12.75" customHeight="1">
      <c r="A409" s="72"/>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row>
    <row r="410" spans="1:27" ht="12.75" customHeight="1">
      <c r="A410" s="72"/>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row>
    <row r="411" spans="1:27" ht="12.75" customHeight="1">
      <c r="A411" s="72"/>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row>
    <row r="412" spans="1:27" ht="12.75" customHeight="1">
      <c r="A412" s="72"/>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row>
    <row r="413" spans="1:27" ht="12.75" customHeight="1">
      <c r="A413" s="72"/>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row>
    <row r="414" spans="1:27" ht="12.75" customHeight="1">
      <c r="A414" s="72"/>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row>
    <row r="415" spans="1:27" ht="12.75" customHeight="1">
      <c r="A415" s="72"/>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row>
    <row r="416" spans="1:27" ht="12.75" customHeight="1">
      <c r="A416" s="72"/>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row>
    <row r="417" spans="1:27" ht="12.75" customHeight="1">
      <c r="A417" s="72"/>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row>
    <row r="418" spans="1:27" ht="12.75" customHeight="1">
      <c r="A418" s="72"/>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row>
    <row r="419" spans="1:27" ht="12.75" customHeight="1">
      <c r="A419" s="72"/>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row>
    <row r="420" spans="1:27" ht="12.75" customHeight="1">
      <c r="A420" s="72"/>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row>
    <row r="421" spans="1:27" ht="12.75" customHeight="1">
      <c r="A421" s="72"/>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row>
    <row r="422" spans="1:27" ht="12.75" customHeight="1">
      <c r="A422" s="72"/>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row>
    <row r="423" spans="1:27" ht="12.75" customHeight="1">
      <c r="A423" s="72"/>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row>
    <row r="424" spans="1:27" ht="12.75" customHeight="1">
      <c r="A424" s="72"/>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row>
    <row r="425" spans="1:27" ht="12.75" customHeight="1">
      <c r="A425" s="72"/>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row>
    <row r="426" spans="1:27" ht="12.75" customHeight="1">
      <c r="A426" s="72"/>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row>
    <row r="427" spans="1:27" ht="12.75" customHeight="1">
      <c r="A427" s="72"/>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row>
    <row r="428" spans="1:27" ht="12.75" customHeight="1">
      <c r="A428" s="72"/>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row>
    <row r="429" spans="1:27" ht="12.75" customHeight="1">
      <c r="A429" s="72"/>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row>
    <row r="430" spans="1:27" ht="12.75" customHeight="1">
      <c r="A430" s="72"/>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row>
    <row r="431" spans="1:27" ht="12.75" customHeight="1">
      <c r="A431" s="72"/>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row>
    <row r="432" spans="1:27" ht="12.75" customHeight="1">
      <c r="A432" s="72"/>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row>
    <row r="433" spans="1:27" ht="12.75" customHeight="1">
      <c r="A433" s="72"/>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row>
    <row r="434" spans="1:27" ht="12.75" customHeight="1">
      <c r="A434" s="72"/>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row>
    <row r="435" spans="1:27" ht="12.75" customHeight="1">
      <c r="A435" s="72"/>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row>
    <row r="436" spans="1:27" ht="12.75" customHeight="1">
      <c r="A436" s="72"/>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row>
    <row r="437" spans="1:27" ht="12.75" customHeight="1">
      <c r="A437" s="72"/>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row>
    <row r="438" spans="1:27" ht="12.75" customHeight="1">
      <c r="A438" s="72"/>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row>
    <row r="439" spans="1:27" ht="12.75" customHeight="1">
      <c r="A439" s="72"/>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row>
    <row r="440" spans="1:27" ht="12.75" customHeight="1">
      <c r="A440" s="72"/>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row>
    <row r="441" spans="1:27" ht="12.75" customHeight="1">
      <c r="A441" s="72"/>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row>
    <row r="442" spans="1:27" ht="12.75" customHeight="1">
      <c r="A442" s="72"/>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row>
    <row r="443" spans="1:27" ht="12.75" customHeight="1">
      <c r="A443" s="72"/>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row>
    <row r="444" spans="1:27" ht="12.75" customHeight="1">
      <c r="A444" s="72"/>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row>
    <row r="445" spans="1:27" ht="12.75" customHeight="1">
      <c r="A445" s="72"/>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row>
    <row r="446" spans="1:27" ht="12.75" customHeight="1">
      <c r="A446" s="72"/>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row>
    <row r="447" spans="1:27" ht="12.75" customHeight="1">
      <c r="A447" s="72"/>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row>
    <row r="448" spans="1:27" ht="12.75" customHeight="1">
      <c r="A448" s="72"/>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row>
    <row r="449" spans="1:27" ht="12.75" customHeight="1">
      <c r="A449" s="72"/>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row>
    <row r="450" spans="1:27" ht="12.75" customHeight="1">
      <c r="A450" s="72"/>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row>
    <row r="451" spans="1:27" ht="12.75" customHeight="1">
      <c r="A451" s="72"/>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row>
    <row r="452" spans="1:27" ht="12.75" customHeight="1">
      <c r="A452" s="72"/>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row>
    <row r="453" spans="1:27" ht="12.75" customHeight="1">
      <c r="A453" s="72"/>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row>
    <row r="454" spans="1:27" ht="12.75" customHeight="1">
      <c r="A454" s="72"/>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row>
    <row r="455" spans="1:27" ht="12.75" customHeight="1">
      <c r="A455" s="72"/>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row>
    <row r="456" spans="1:27" ht="12.75" customHeight="1">
      <c r="A456" s="72"/>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row>
    <row r="457" spans="1:27" ht="12.75" customHeight="1">
      <c r="A457" s="72"/>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row>
    <row r="458" spans="1:27" ht="12.75" customHeight="1">
      <c r="A458" s="72"/>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row>
    <row r="459" spans="1:27" ht="12.75" customHeight="1">
      <c r="A459" s="72"/>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row>
    <row r="460" spans="1:27" ht="12.75" customHeight="1">
      <c r="A460" s="72"/>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row>
    <row r="461" spans="1:27" ht="12.75" customHeight="1">
      <c r="A461" s="72"/>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row>
    <row r="462" spans="1:27" ht="12.75" customHeight="1">
      <c r="A462" s="72"/>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row>
    <row r="463" spans="1:27" ht="12.75" customHeight="1">
      <c r="A463" s="72"/>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row>
    <row r="464" spans="1:27" ht="12.75" customHeight="1">
      <c r="A464" s="72"/>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row>
    <row r="465" spans="1:27" ht="12.75" customHeight="1">
      <c r="A465" s="72"/>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row>
    <row r="466" spans="1:27" ht="12.75" customHeight="1">
      <c r="A466" s="72"/>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row>
    <row r="467" spans="1:27" ht="12.75" customHeight="1">
      <c r="A467" s="72"/>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row>
    <row r="468" spans="1:27" ht="12.75" customHeight="1">
      <c r="A468" s="72"/>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row>
    <row r="469" spans="1:27" ht="12.75" customHeight="1">
      <c r="A469" s="72"/>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row>
    <row r="470" spans="1:27" ht="12.75" customHeight="1">
      <c r="A470" s="72"/>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row>
    <row r="471" spans="1:27" ht="12.75" customHeight="1">
      <c r="A471" s="72"/>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row>
    <row r="472" spans="1:27" ht="12.75" customHeight="1">
      <c r="A472" s="72"/>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row>
    <row r="473" spans="1:27" ht="12.75" customHeight="1">
      <c r="A473" s="72"/>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row>
    <row r="474" spans="1:27" ht="12.75" customHeight="1">
      <c r="A474" s="72"/>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row>
    <row r="475" spans="1:27" ht="12.75" customHeight="1">
      <c r="A475" s="72"/>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row>
    <row r="476" spans="1:27" ht="12.75" customHeight="1">
      <c r="A476" s="72"/>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row>
    <row r="477" spans="1:27" ht="12.75" customHeight="1">
      <c r="A477" s="72"/>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row>
    <row r="478" spans="1:27" ht="12.75" customHeight="1">
      <c r="A478" s="72"/>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row>
    <row r="479" spans="1:27" ht="12.75" customHeight="1">
      <c r="A479" s="72"/>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row>
    <row r="480" spans="1:27" ht="12.75" customHeight="1">
      <c r="A480" s="72"/>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row>
    <row r="481" spans="1:27" ht="12.75" customHeight="1">
      <c r="A481" s="72"/>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row>
    <row r="482" spans="1:27" ht="12.75" customHeight="1">
      <c r="A482" s="72"/>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row>
    <row r="483" spans="1:27" ht="12.75" customHeight="1">
      <c r="A483" s="72"/>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row>
    <row r="484" spans="1:27" ht="12.75" customHeight="1">
      <c r="A484" s="72"/>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row>
    <row r="485" spans="1:27" ht="12.75" customHeight="1">
      <c r="A485" s="72"/>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row>
    <row r="486" spans="1:27" ht="12.75" customHeight="1">
      <c r="A486" s="72"/>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row>
    <row r="487" spans="1:27" ht="12.75" customHeight="1">
      <c r="A487" s="72"/>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row>
    <row r="488" spans="1:27" ht="12.75" customHeight="1">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row>
    <row r="489" spans="1:27" ht="12.75" customHeight="1">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row>
    <row r="490" spans="1:27" ht="12.75" customHeight="1">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row>
    <row r="491" spans="1:27" ht="12.75" customHeight="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row>
    <row r="492" spans="1:27" ht="12.75" customHeight="1">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row>
    <row r="493" spans="1:27" ht="12.75" customHeight="1">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row>
    <row r="494" spans="1:27" ht="12.75" customHeight="1">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row>
    <row r="495" spans="1:27" ht="12.75" customHeight="1">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row>
    <row r="496" spans="1:27" ht="12.75" customHeight="1">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row>
    <row r="497" spans="1:27" ht="12.75" customHeight="1">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row>
    <row r="498" spans="1:27" ht="12.75" customHeight="1">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row>
    <row r="499" spans="1:27" ht="12.75" customHeight="1">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row>
    <row r="500" spans="1:27" ht="12.75" customHeight="1">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row>
    <row r="501" spans="1:27" ht="12.75" customHeight="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row>
    <row r="502" spans="1:27" ht="12.75" customHeight="1">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row>
    <row r="503" spans="1:27" ht="12.75" customHeight="1">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row>
    <row r="504" spans="1:27" ht="12.75" customHeight="1">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row>
    <row r="505" spans="1:27" ht="12.75" customHeight="1">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row>
    <row r="506" spans="1:27" ht="12.75" customHeight="1">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row>
    <row r="507" spans="1:27" ht="15.75" customHeight="1"/>
    <row r="508" spans="1:27" ht="15.75" customHeight="1"/>
    <row r="509" spans="1:27" ht="15.75" customHeight="1"/>
    <row r="510" spans="1:27" ht="15.75" customHeight="1"/>
    <row r="511" spans="1:27" ht="15.75" customHeight="1"/>
    <row r="512" spans="1:27"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4:Q306"/>
  <mergeCells count="3">
    <mergeCell ref="A1:Q1"/>
    <mergeCell ref="E3:I3"/>
    <mergeCell ref="K3:N3"/>
  </mergeCell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dimension ref="A1:Z1000"/>
  <sheetViews>
    <sheetView workbookViewId="0">
      <pane xSplit="3" ySplit="4" topLeftCell="D5" activePane="bottomRight" state="frozen"/>
      <selection pane="topRight" activeCell="D1" sqref="D1"/>
      <selection pane="bottomLeft" activeCell="A5" sqref="A5"/>
      <selection pane="bottomRight" activeCell="D5" sqref="D5"/>
    </sheetView>
  </sheetViews>
  <sheetFormatPr defaultColWidth="14.42578125" defaultRowHeight="15" customHeight="1"/>
  <cols>
    <col min="1" max="1" width="10" customWidth="1"/>
    <col min="2" max="2" width="10.7109375" customWidth="1"/>
    <col min="3" max="3" width="38.42578125" customWidth="1"/>
    <col min="4" max="4" width="10.85546875" customWidth="1"/>
    <col min="5" max="5" width="17.42578125" customWidth="1"/>
    <col min="6" max="6" width="19.28515625" customWidth="1"/>
    <col min="7" max="7" width="22.5703125" customWidth="1"/>
    <col min="8" max="8" width="23" customWidth="1"/>
    <col min="9" max="9" width="24.42578125" customWidth="1"/>
    <col min="10" max="10" width="22.42578125" customWidth="1"/>
    <col min="11" max="11" width="21.42578125" customWidth="1"/>
    <col min="12" max="12" width="15.140625" customWidth="1"/>
    <col min="13" max="13" width="11.85546875" customWidth="1"/>
    <col min="14" max="14" width="15.85546875" customWidth="1"/>
    <col min="15" max="15" width="11.85546875" customWidth="1"/>
    <col min="16" max="16" width="47.140625" customWidth="1"/>
    <col min="17" max="17" width="37.5703125" customWidth="1"/>
    <col min="18" max="18" width="17.140625" customWidth="1"/>
    <col min="19" max="20" width="9.140625" customWidth="1"/>
    <col min="21" max="26" width="8.7109375" customWidth="1"/>
  </cols>
  <sheetData>
    <row r="1" spans="1:26" ht="29.25" customHeight="1">
      <c r="A1" s="1175" t="s">
        <v>555</v>
      </c>
      <c r="B1" s="1160"/>
      <c r="C1" s="1158"/>
      <c r="D1" s="138"/>
      <c r="E1" s="138"/>
      <c r="F1" s="92" t="s">
        <v>392</v>
      </c>
      <c r="G1" s="92" t="s">
        <v>559</v>
      </c>
      <c r="H1" s="92" t="s">
        <v>560</v>
      </c>
      <c r="I1" s="92" t="s">
        <v>122</v>
      </c>
      <c r="J1" s="92" t="s">
        <v>124</v>
      </c>
      <c r="K1" s="92" t="s">
        <v>126</v>
      </c>
      <c r="L1" s="92" t="s">
        <v>128</v>
      </c>
      <c r="M1" s="92" t="s">
        <v>130</v>
      </c>
      <c r="N1" s="92" t="s">
        <v>396</v>
      </c>
      <c r="O1" s="92" t="s">
        <v>138</v>
      </c>
      <c r="P1" s="92" t="s">
        <v>140</v>
      </c>
      <c r="Q1" s="92" t="s">
        <v>142</v>
      </c>
      <c r="R1" s="94" t="s">
        <v>144</v>
      </c>
      <c r="S1" s="94" t="s">
        <v>149</v>
      </c>
      <c r="T1" s="94" t="s">
        <v>164</v>
      </c>
      <c r="U1" s="96"/>
      <c r="V1" s="96"/>
      <c r="W1" s="96"/>
      <c r="X1" s="96"/>
      <c r="Y1" s="96"/>
      <c r="Z1" s="96"/>
    </row>
    <row r="2" spans="1:26" ht="30" customHeight="1">
      <c r="A2" s="97" t="str">
        <f>HYPERLINK("#Index!B4", "Index Pg")</f>
        <v>Index Pg</v>
      </c>
      <c r="B2" s="96"/>
      <c r="C2" s="60" t="str">
        <f>HYPERLINK("#'Budget Summary II'!A3:B5", "Budget Summary II")</f>
        <v>Budget Summary II</v>
      </c>
      <c r="D2" s="101"/>
      <c r="E2" s="140" t="s">
        <v>42</v>
      </c>
      <c r="F2" s="102">
        <f>R19+R20+R21+R22+R24+R25+R26+R27+R33+R34+R35+R36+R37+R38+R39+R40+R41+R42+R43+R55</f>
        <v>0</v>
      </c>
      <c r="G2" s="102">
        <f>R9+R10+R12+R13+R15+R17+R23+R29+R46+R64</f>
        <v>0</v>
      </c>
      <c r="H2" s="101">
        <v>0</v>
      </c>
      <c r="I2" s="101">
        <v>0</v>
      </c>
      <c r="J2" s="102">
        <f>R28+R52</f>
        <v>0</v>
      </c>
      <c r="K2" s="102">
        <f>R47</f>
        <v>0</v>
      </c>
      <c r="L2" s="102">
        <f>R53</f>
        <v>0</v>
      </c>
      <c r="M2" s="102">
        <f>R44</f>
        <v>0</v>
      </c>
      <c r="N2" s="102">
        <f>R16+R49+R56+R57</f>
        <v>0</v>
      </c>
      <c r="O2" s="102">
        <f>R48</f>
        <v>0</v>
      </c>
      <c r="P2" s="102">
        <f>R51</f>
        <v>0</v>
      </c>
      <c r="Q2" s="101"/>
      <c r="R2" s="101"/>
      <c r="S2" s="143"/>
      <c r="T2" s="143"/>
      <c r="U2" s="143"/>
      <c r="V2" s="143"/>
      <c r="W2" s="143"/>
      <c r="X2" s="143"/>
      <c r="Y2" s="143"/>
      <c r="Z2" s="143"/>
    </row>
    <row r="3" spans="1:26" ht="19.5" customHeight="1">
      <c r="A3" s="97"/>
      <c r="B3" s="96"/>
      <c r="C3" s="60"/>
      <c r="D3" s="101"/>
      <c r="E3" s="140" t="s">
        <v>39</v>
      </c>
      <c r="F3" s="102">
        <f>O19+O20+O21+O22+O24+O25+O26+O27+O33+O34+O35+O36+O37+O38+O39+O40+O41+O42+O43+O55</f>
        <v>73.890500000000003</v>
      </c>
      <c r="G3" s="102">
        <f>O9+O10+O12+O13+O15+O17+O23+O29+O46+O64</f>
        <v>64.999989999999997</v>
      </c>
      <c r="H3" s="101">
        <v>0</v>
      </c>
      <c r="I3" s="101">
        <v>0</v>
      </c>
      <c r="J3" s="102">
        <f>O28+O52</f>
        <v>0</v>
      </c>
      <c r="K3" s="102">
        <f>O47</f>
        <v>0</v>
      </c>
      <c r="L3" s="102">
        <f>O53</f>
        <v>0</v>
      </c>
      <c r="M3" s="102">
        <f>O44</f>
        <v>2</v>
      </c>
      <c r="N3" s="102">
        <f>O16+O49+O56+O57</f>
        <v>10.9</v>
      </c>
      <c r="O3" s="102">
        <f>O48</f>
        <v>3</v>
      </c>
      <c r="P3" s="102">
        <f>O51</f>
        <v>0</v>
      </c>
      <c r="Q3" s="101"/>
      <c r="R3" s="101"/>
      <c r="S3" s="143"/>
      <c r="T3" s="143"/>
      <c r="U3" s="143"/>
      <c r="V3" s="143"/>
      <c r="W3" s="143"/>
      <c r="X3" s="143"/>
      <c r="Y3" s="143"/>
      <c r="Z3" s="143"/>
    </row>
    <row r="4" spans="1:26" ht="41.25" customHeight="1">
      <c r="A4" s="63" t="s">
        <v>150</v>
      </c>
      <c r="B4" s="63" t="s">
        <v>151</v>
      </c>
      <c r="C4" s="63" t="s">
        <v>12</v>
      </c>
      <c r="D4" s="63" t="s">
        <v>426</v>
      </c>
      <c r="E4" s="63" t="s">
        <v>427</v>
      </c>
      <c r="F4" s="1173" t="s">
        <v>428</v>
      </c>
      <c r="G4" s="1160"/>
      <c r="H4" s="1160"/>
      <c r="I4" s="1160"/>
      <c r="J4" s="1158"/>
      <c r="K4" s="63" t="s">
        <v>431</v>
      </c>
      <c r="L4" s="1174" t="s">
        <v>432</v>
      </c>
      <c r="M4" s="1160"/>
      <c r="N4" s="1160"/>
      <c r="O4" s="1158"/>
      <c r="P4" s="63" t="s">
        <v>433</v>
      </c>
      <c r="Q4" s="63" t="s">
        <v>435</v>
      </c>
      <c r="R4" s="106" t="s">
        <v>434</v>
      </c>
      <c r="S4" s="10"/>
      <c r="T4" s="10"/>
      <c r="U4" s="10"/>
      <c r="V4" s="10"/>
      <c r="W4" s="10"/>
      <c r="X4" s="10"/>
      <c r="Y4" s="10"/>
      <c r="Z4" s="10"/>
    </row>
    <row r="5" spans="1:26" ht="11.25" customHeight="1">
      <c r="A5" s="63"/>
      <c r="B5" s="63"/>
      <c r="C5" s="63"/>
      <c r="D5" s="63"/>
      <c r="E5" s="63"/>
      <c r="F5" s="93" t="s">
        <v>439</v>
      </c>
      <c r="G5" s="93" t="s">
        <v>394</v>
      </c>
      <c r="H5" s="93" t="s">
        <v>395</v>
      </c>
      <c r="I5" s="93" t="s">
        <v>440</v>
      </c>
      <c r="J5" s="93" t="s">
        <v>441</v>
      </c>
      <c r="K5" s="63"/>
      <c r="L5" s="63" t="s">
        <v>442</v>
      </c>
      <c r="M5" s="106" t="s">
        <v>443</v>
      </c>
      <c r="N5" s="63" t="s">
        <v>444</v>
      </c>
      <c r="O5" s="106" t="s">
        <v>445</v>
      </c>
      <c r="P5" s="63"/>
      <c r="Q5" s="63"/>
      <c r="R5" s="106"/>
      <c r="S5" s="10"/>
      <c r="T5" s="10"/>
      <c r="U5" s="10"/>
      <c r="V5" s="10"/>
      <c r="W5" s="10"/>
      <c r="X5" s="10"/>
      <c r="Y5" s="10"/>
      <c r="Z5" s="10"/>
    </row>
    <row r="6" spans="1:26" ht="11.25" customHeight="1">
      <c r="A6" s="64">
        <v>2</v>
      </c>
      <c r="B6" s="107"/>
      <c r="C6" s="64" t="s">
        <v>16</v>
      </c>
      <c r="D6" s="64"/>
      <c r="E6" s="108"/>
      <c r="F6" s="64"/>
      <c r="G6" s="64"/>
      <c r="H6" s="64"/>
      <c r="I6" s="64"/>
      <c r="J6" s="64"/>
      <c r="K6" s="64"/>
      <c r="L6" s="64"/>
      <c r="M6" s="65"/>
      <c r="N6" s="64"/>
      <c r="O6" s="65">
        <f>O7+O18+O30</f>
        <v>161.68999000000002</v>
      </c>
      <c r="P6" s="64"/>
      <c r="Q6" s="64"/>
      <c r="R6" s="65">
        <f>R7+R18+R30</f>
        <v>0</v>
      </c>
      <c r="S6" s="96"/>
      <c r="T6" s="96"/>
      <c r="U6" s="96"/>
      <c r="V6" s="96"/>
      <c r="W6" s="96"/>
      <c r="X6" s="96"/>
      <c r="Y6" s="96"/>
      <c r="Z6" s="96"/>
    </row>
    <row r="7" spans="1:26" ht="11.25" customHeight="1">
      <c r="A7" s="67">
        <v>2.1</v>
      </c>
      <c r="B7" s="113"/>
      <c r="C7" s="115" t="s">
        <v>193</v>
      </c>
      <c r="D7" s="23"/>
      <c r="E7" s="23"/>
      <c r="F7" s="115"/>
      <c r="G7" s="115"/>
      <c r="H7" s="115"/>
      <c r="I7" s="115"/>
      <c r="J7" s="115"/>
      <c r="K7" s="115"/>
      <c r="L7" s="115"/>
      <c r="M7" s="68"/>
      <c r="N7" s="115"/>
      <c r="O7" s="68">
        <f>O8+O11+O14</f>
        <v>0</v>
      </c>
      <c r="P7" s="67"/>
      <c r="Q7" s="67"/>
      <c r="R7" s="68">
        <f>R8+R11+R14</f>
        <v>0</v>
      </c>
      <c r="S7" s="96"/>
      <c r="T7" s="96"/>
      <c r="U7" s="96"/>
      <c r="V7" s="96"/>
      <c r="W7" s="96"/>
      <c r="X7" s="96"/>
      <c r="Y7" s="96"/>
      <c r="Z7" s="96"/>
    </row>
    <row r="8" spans="1:26" ht="11.25" customHeight="1">
      <c r="A8" s="78" t="s">
        <v>597</v>
      </c>
      <c r="B8" s="116" t="s">
        <v>598</v>
      </c>
      <c r="C8" s="117" t="s">
        <v>599</v>
      </c>
      <c r="D8" s="119"/>
      <c r="E8" s="119"/>
      <c r="F8" s="116"/>
      <c r="G8" s="116"/>
      <c r="H8" s="116"/>
      <c r="I8" s="116"/>
      <c r="J8" s="116"/>
      <c r="K8" s="116"/>
      <c r="L8" s="116"/>
      <c r="M8" s="151"/>
      <c r="N8" s="116"/>
      <c r="O8" s="79">
        <f>SUM(O9:O10)</f>
        <v>0</v>
      </c>
      <c r="P8" s="78"/>
      <c r="Q8" s="78"/>
      <c r="R8" s="79">
        <f>SUM(R9:R10)</f>
        <v>0</v>
      </c>
      <c r="S8" s="96"/>
      <c r="T8" s="96"/>
      <c r="U8" s="96"/>
      <c r="V8" s="96"/>
      <c r="W8" s="96"/>
      <c r="X8" s="96"/>
      <c r="Y8" s="96"/>
      <c r="Z8" s="96"/>
    </row>
    <row r="9" spans="1:26" ht="11.25" customHeight="1">
      <c r="A9" s="70" t="s">
        <v>605</v>
      </c>
      <c r="B9" s="4" t="s">
        <v>607</v>
      </c>
      <c r="C9" s="4" t="s">
        <v>608</v>
      </c>
      <c r="D9" s="74" t="s">
        <v>609</v>
      </c>
      <c r="E9" s="74" t="s">
        <v>609</v>
      </c>
      <c r="F9" s="4"/>
      <c r="G9" s="4"/>
      <c r="H9" s="4"/>
      <c r="I9" s="4"/>
      <c r="J9" s="4"/>
      <c r="K9" s="4"/>
      <c r="L9" s="4"/>
      <c r="M9" s="71">
        <f t="shared" ref="M9:M10" si="0">L9/100000</f>
        <v>0</v>
      </c>
      <c r="N9" s="4"/>
      <c r="O9" s="71">
        <f t="shared" ref="O9:O10" si="1">M9*N9</f>
        <v>0</v>
      </c>
      <c r="P9" s="70"/>
      <c r="Q9" s="137"/>
      <c r="R9" s="136"/>
      <c r="S9" s="96"/>
      <c r="T9" s="96"/>
      <c r="U9" s="96"/>
      <c r="V9" s="96"/>
      <c r="W9" s="96"/>
      <c r="X9" s="96"/>
      <c r="Y9" s="96"/>
      <c r="Z9" s="96"/>
    </row>
    <row r="10" spans="1:26" ht="11.25" customHeight="1">
      <c r="A10" s="70" t="s">
        <v>613</v>
      </c>
      <c r="B10" s="4" t="s">
        <v>614</v>
      </c>
      <c r="C10" s="4" t="s">
        <v>615</v>
      </c>
      <c r="D10" s="74" t="s">
        <v>609</v>
      </c>
      <c r="E10" s="74" t="s">
        <v>609</v>
      </c>
      <c r="F10" s="128"/>
      <c r="G10" s="152"/>
      <c r="H10" s="153"/>
      <c r="I10" s="153"/>
      <c r="J10" s="154"/>
      <c r="K10" s="150"/>
      <c r="L10" s="128"/>
      <c r="M10" s="71">
        <f t="shared" si="0"/>
        <v>0</v>
      </c>
      <c r="N10" s="4"/>
      <c r="O10" s="71">
        <f t="shared" si="1"/>
        <v>0</v>
      </c>
      <c r="P10" s="141"/>
      <c r="Q10" s="137"/>
      <c r="R10" s="136"/>
      <c r="S10" s="96"/>
      <c r="T10" s="96"/>
      <c r="U10" s="96"/>
      <c r="V10" s="96"/>
      <c r="W10" s="96"/>
      <c r="X10" s="96"/>
      <c r="Y10" s="96"/>
      <c r="Z10" s="96"/>
    </row>
    <row r="11" spans="1:26" ht="11.25" customHeight="1">
      <c r="A11" s="78" t="s">
        <v>625</v>
      </c>
      <c r="B11" s="116" t="s">
        <v>626</v>
      </c>
      <c r="C11" s="117" t="s">
        <v>627</v>
      </c>
      <c r="D11" s="119"/>
      <c r="E11" s="119"/>
      <c r="F11" s="116"/>
      <c r="G11" s="116"/>
      <c r="H11" s="116"/>
      <c r="I11" s="116"/>
      <c r="J11" s="116"/>
      <c r="K11" s="116"/>
      <c r="L11" s="116"/>
      <c r="M11" s="151"/>
      <c r="N11" s="116"/>
      <c r="O11" s="79">
        <f>SUM(O12:O13)</f>
        <v>0</v>
      </c>
      <c r="P11" s="78"/>
      <c r="Q11" s="78"/>
      <c r="R11" s="79">
        <f>SUM(R12:R13)</f>
        <v>0</v>
      </c>
      <c r="S11" s="96"/>
      <c r="T11" s="96"/>
      <c r="U11" s="96"/>
      <c r="V11" s="96"/>
      <c r="W11" s="96"/>
      <c r="X11" s="96"/>
      <c r="Y11" s="96"/>
      <c r="Z11" s="96"/>
    </row>
    <row r="12" spans="1:26" ht="11.25" customHeight="1">
      <c r="A12" s="70" t="s">
        <v>632</v>
      </c>
      <c r="B12" s="4" t="s">
        <v>634</v>
      </c>
      <c r="C12" s="4" t="s">
        <v>608</v>
      </c>
      <c r="D12" s="74" t="s">
        <v>609</v>
      </c>
      <c r="E12" s="74" t="s">
        <v>609</v>
      </c>
      <c r="F12" s="128"/>
      <c r="G12" s="150"/>
      <c r="H12" s="153"/>
      <c r="I12" s="153"/>
      <c r="J12" s="128"/>
      <c r="K12" s="128"/>
      <c r="L12" s="128"/>
      <c r="M12" s="71">
        <f t="shared" ref="M12:M13" si="2">L12/100000</f>
        <v>0</v>
      </c>
      <c r="N12" s="4"/>
      <c r="O12" s="71">
        <f t="shared" ref="O12:O13" si="3">M12*N12</f>
        <v>0</v>
      </c>
      <c r="P12" s="141"/>
      <c r="Q12" s="137"/>
      <c r="R12" s="136"/>
      <c r="S12" s="96"/>
      <c r="T12" s="96"/>
      <c r="U12" s="96"/>
      <c r="V12" s="96"/>
      <c r="W12" s="96"/>
      <c r="X12" s="96"/>
      <c r="Y12" s="96"/>
      <c r="Z12" s="96"/>
    </row>
    <row r="13" spans="1:26" ht="11.25" customHeight="1">
      <c r="A13" s="70" t="s">
        <v>637</v>
      </c>
      <c r="B13" s="4" t="s">
        <v>638</v>
      </c>
      <c r="C13" s="4" t="s">
        <v>615</v>
      </c>
      <c r="D13" s="74" t="s">
        <v>609</v>
      </c>
      <c r="E13" s="74" t="s">
        <v>609</v>
      </c>
      <c r="F13" s="128"/>
      <c r="G13" s="155"/>
      <c r="H13" s="122">
        <v>1200000</v>
      </c>
      <c r="I13" s="153"/>
      <c r="J13" s="128"/>
      <c r="K13" s="128"/>
      <c r="L13" s="128"/>
      <c r="M13" s="71">
        <f t="shared" si="2"/>
        <v>0</v>
      </c>
      <c r="N13" s="4"/>
      <c r="O13" s="71">
        <f t="shared" si="3"/>
        <v>0</v>
      </c>
      <c r="P13" s="141"/>
      <c r="Q13" s="137"/>
      <c r="R13" s="136"/>
      <c r="S13" s="96"/>
      <c r="T13" s="96"/>
      <c r="U13" s="96"/>
      <c r="V13" s="96"/>
      <c r="W13" s="96"/>
      <c r="X13" s="96"/>
      <c r="Y13" s="96"/>
      <c r="Z13" s="96"/>
    </row>
    <row r="14" spans="1:26" ht="11.25" customHeight="1">
      <c r="A14" s="78" t="s">
        <v>642</v>
      </c>
      <c r="B14" s="116"/>
      <c r="C14" s="117" t="s">
        <v>643</v>
      </c>
      <c r="D14" s="119"/>
      <c r="E14" s="119"/>
      <c r="F14" s="116"/>
      <c r="G14" s="116"/>
      <c r="H14" s="116"/>
      <c r="I14" s="116"/>
      <c r="J14" s="116"/>
      <c r="K14" s="116"/>
      <c r="L14" s="116"/>
      <c r="M14" s="151"/>
      <c r="N14" s="116"/>
      <c r="O14" s="79">
        <f>SUM(O15:O17)</f>
        <v>0</v>
      </c>
      <c r="P14" s="78"/>
      <c r="Q14" s="78"/>
      <c r="R14" s="79">
        <f>SUM(R15:R17)</f>
        <v>0</v>
      </c>
      <c r="S14" s="96"/>
      <c r="T14" s="96"/>
      <c r="U14" s="96"/>
      <c r="V14" s="96"/>
      <c r="W14" s="96"/>
      <c r="X14" s="96"/>
      <c r="Y14" s="96"/>
      <c r="Z14" s="96"/>
    </row>
    <row r="15" spans="1:26" ht="50.25" customHeight="1">
      <c r="A15" s="70" t="s">
        <v>648</v>
      </c>
      <c r="B15" s="4" t="s">
        <v>649</v>
      </c>
      <c r="C15" s="4" t="s">
        <v>650</v>
      </c>
      <c r="D15" s="74" t="s">
        <v>609</v>
      </c>
      <c r="E15" s="74" t="s">
        <v>510</v>
      </c>
      <c r="F15" s="128"/>
      <c r="G15" s="150"/>
      <c r="H15" s="153"/>
      <c r="I15" s="153"/>
      <c r="J15" s="154"/>
      <c r="K15" s="128"/>
      <c r="L15" s="128"/>
      <c r="M15" s="71">
        <f t="shared" ref="M15:M17" si="4">L15/100000</f>
        <v>0</v>
      </c>
      <c r="N15" s="4"/>
      <c r="O15" s="71">
        <f t="shared" ref="O15:O17" si="5">N15*M15</f>
        <v>0</v>
      </c>
      <c r="P15" s="141"/>
      <c r="Q15" s="70">
        <f>'Blood services &amp; Disorders Abs.'!J16</f>
        <v>0</v>
      </c>
      <c r="R15" s="71">
        <f>'Blood services &amp; Disorders Abs.'!K16</f>
        <v>0</v>
      </c>
      <c r="S15" s="96"/>
      <c r="T15" s="96"/>
      <c r="U15" s="96"/>
      <c r="V15" s="96"/>
      <c r="W15" s="96"/>
      <c r="X15" s="96"/>
      <c r="Y15" s="96"/>
      <c r="Z15" s="96"/>
    </row>
    <row r="16" spans="1:26" ht="11.25" customHeight="1">
      <c r="A16" s="70" t="s">
        <v>656</v>
      </c>
      <c r="B16" s="4" t="s">
        <v>657</v>
      </c>
      <c r="C16" s="4" t="s">
        <v>658</v>
      </c>
      <c r="D16" s="74" t="s">
        <v>659</v>
      </c>
      <c r="E16" s="74" t="s">
        <v>396</v>
      </c>
      <c r="F16" s="4"/>
      <c r="G16" s="4"/>
      <c r="H16" s="4"/>
      <c r="I16" s="4"/>
      <c r="J16" s="4"/>
      <c r="K16" s="4"/>
      <c r="L16" s="4"/>
      <c r="M16" s="71">
        <f t="shared" si="4"/>
        <v>0</v>
      </c>
      <c r="N16" s="4"/>
      <c r="O16" s="71">
        <f t="shared" si="5"/>
        <v>0</v>
      </c>
      <c r="P16" s="70"/>
      <c r="Q16" s="70">
        <f>'NPCB Abstract'!J9</f>
        <v>0</v>
      </c>
      <c r="R16" s="71">
        <f>'NPCB Abstract'!K9</f>
        <v>0</v>
      </c>
      <c r="S16" s="96"/>
      <c r="T16" s="96"/>
      <c r="U16" s="96"/>
      <c r="V16" s="96"/>
      <c r="W16" s="96"/>
      <c r="X16" s="96"/>
      <c r="Y16" s="96"/>
      <c r="Z16" s="96"/>
    </row>
    <row r="17" spans="1:26" ht="11.25" customHeight="1">
      <c r="A17" s="70" t="s">
        <v>664</v>
      </c>
      <c r="B17" s="4"/>
      <c r="C17" s="4" t="s">
        <v>297</v>
      </c>
      <c r="D17" s="74" t="s">
        <v>609</v>
      </c>
      <c r="E17" s="74"/>
      <c r="F17" s="128"/>
      <c r="G17" s="150"/>
      <c r="H17" s="153"/>
      <c r="I17" s="153"/>
      <c r="J17" s="128"/>
      <c r="K17" s="128"/>
      <c r="L17" s="128"/>
      <c r="M17" s="71">
        <f t="shared" si="4"/>
        <v>0</v>
      </c>
      <c r="N17" s="4"/>
      <c r="O17" s="71">
        <f t="shared" si="5"/>
        <v>0</v>
      </c>
      <c r="P17" s="141"/>
      <c r="Q17" s="137"/>
      <c r="R17" s="136"/>
      <c r="S17" s="96"/>
      <c r="T17" s="96"/>
      <c r="U17" s="96"/>
      <c r="V17" s="96"/>
      <c r="W17" s="96"/>
      <c r="X17" s="96"/>
      <c r="Y17" s="96"/>
      <c r="Z17" s="96"/>
    </row>
    <row r="18" spans="1:26" ht="11.25" customHeight="1">
      <c r="A18" s="67">
        <v>2.2000000000000002</v>
      </c>
      <c r="B18" s="113"/>
      <c r="C18" s="115" t="s">
        <v>199</v>
      </c>
      <c r="D18" s="23"/>
      <c r="E18" s="23"/>
      <c r="F18" s="115"/>
      <c r="G18" s="115"/>
      <c r="H18" s="115"/>
      <c r="I18" s="115"/>
      <c r="J18" s="115"/>
      <c r="K18" s="115"/>
      <c r="L18" s="115"/>
      <c r="M18" s="68"/>
      <c r="N18" s="115"/>
      <c r="O18" s="68">
        <f>SUM(O19:O29)</f>
        <v>57.980000000000004</v>
      </c>
      <c r="P18" s="67"/>
      <c r="Q18" s="67"/>
      <c r="R18" s="68">
        <f>SUM(R19:R29)</f>
        <v>0</v>
      </c>
      <c r="S18" s="96"/>
      <c r="T18" s="96"/>
      <c r="U18" s="96"/>
      <c r="V18" s="96"/>
      <c r="W18" s="96"/>
      <c r="X18" s="96"/>
      <c r="Y18" s="96"/>
      <c r="Z18" s="96"/>
    </row>
    <row r="19" spans="1:26" ht="11.25" customHeight="1">
      <c r="A19" s="70" t="s">
        <v>673</v>
      </c>
      <c r="B19" s="4" t="s">
        <v>674</v>
      </c>
      <c r="C19" s="4" t="s">
        <v>675</v>
      </c>
      <c r="D19" s="74" t="s">
        <v>392</v>
      </c>
      <c r="E19" s="74" t="s">
        <v>588</v>
      </c>
      <c r="F19" s="128"/>
      <c r="G19" s="150"/>
      <c r="H19" s="153"/>
      <c r="I19" s="153"/>
      <c r="J19" s="128"/>
      <c r="K19" s="128"/>
      <c r="L19" s="128"/>
      <c r="M19" s="71">
        <f t="shared" ref="M19:M25" si="6">L19/100000</f>
        <v>0</v>
      </c>
      <c r="N19" s="4"/>
      <c r="O19" s="71">
        <f t="shared" ref="O19:O29" si="7">M19*N19</f>
        <v>0</v>
      </c>
      <c r="P19" s="141"/>
      <c r="Q19" s="70">
        <f>'RMNCH+A Abstract'!J280</f>
        <v>0</v>
      </c>
      <c r="R19" s="71">
        <f>'RMNCH+A Abstract'!K280</f>
        <v>0</v>
      </c>
      <c r="S19" s="96"/>
      <c r="T19" s="96"/>
      <c r="U19" s="96"/>
      <c r="V19" s="96"/>
      <c r="W19" s="96"/>
      <c r="X19" s="96"/>
      <c r="Y19" s="96"/>
      <c r="Z19" s="96"/>
    </row>
    <row r="20" spans="1:26" ht="51">
      <c r="A20" s="70" t="s">
        <v>681</v>
      </c>
      <c r="B20" s="4" t="s">
        <v>683</v>
      </c>
      <c r="C20" s="4" t="s">
        <v>684</v>
      </c>
      <c r="D20" s="74" t="s">
        <v>392</v>
      </c>
      <c r="E20" s="74" t="s">
        <v>655</v>
      </c>
      <c r="F20" s="4"/>
      <c r="G20" s="4"/>
      <c r="H20" s="4">
        <v>375000</v>
      </c>
      <c r="I20" s="4">
        <v>98267</v>
      </c>
      <c r="J20" s="128"/>
      <c r="K20" s="4" t="s">
        <v>686</v>
      </c>
      <c r="L20" s="4">
        <v>6000</v>
      </c>
      <c r="M20" s="160">
        <f t="shared" si="6"/>
        <v>0.06</v>
      </c>
      <c r="N20" s="4">
        <v>32</v>
      </c>
      <c r="O20" s="71">
        <f t="shared" si="7"/>
        <v>1.92</v>
      </c>
      <c r="P20" s="130" t="s">
        <v>690</v>
      </c>
      <c r="Q20" s="70">
        <f>'RMNCH+A Abstract'!J376</f>
        <v>0</v>
      </c>
      <c r="R20" s="71">
        <f>'RMNCH+A Abstract'!K376</f>
        <v>0</v>
      </c>
      <c r="S20" s="96"/>
      <c r="T20" s="96"/>
      <c r="U20" s="96"/>
      <c r="V20" s="96"/>
      <c r="W20" s="96"/>
      <c r="X20" s="96"/>
      <c r="Y20" s="96"/>
      <c r="Z20" s="96"/>
    </row>
    <row r="21" spans="1:26" ht="25.5">
      <c r="A21" s="70" t="s">
        <v>692</v>
      </c>
      <c r="B21" s="4" t="s">
        <v>693</v>
      </c>
      <c r="C21" s="4" t="s">
        <v>695</v>
      </c>
      <c r="D21" s="74" t="s">
        <v>392</v>
      </c>
      <c r="E21" s="74" t="s">
        <v>68</v>
      </c>
      <c r="F21" s="4"/>
      <c r="G21" s="4"/>
      <c r="H21" s="4">
        <v>4900000</v>
      </c>
      <c r="I21" s="4">
        <v>1667782</v>
      </c>
      <c r="J21" s="128"/>
      <c r="K21" s="4" t="s">
        <v>697</v>
      </c>
      <c r="L21" s="4">
        <v>300000</v>
      </c>
      <c r="M21" s="71">
        <f t="shared" si="6"/>
        <v>3</v>
      </c>
      <c r="N21" s="4">
        <v>15</v>
      </c>
      <c r="O21" s="71">
        <f t="shared" si="7"/>
        <v>45</v>
      </c>
      <c r="P21" s="70" t="s">
        <v>699</v>
      </c>
      <c r="Q21" s="70">
        <f>'RMNCH+A Abstract'!J448</f>
        <v>0</v>
      </c>
      <c r="R21" s="71">
        <f>'RMNCH+A Abstract'!K448</f>
        <v>0</v>
      </c>
      <c r="S21" s="96"/>
      <c r="T21" s="96"/>
      <c r="U21" s="96"/>
      <c r="V21" s="96"/>
      <c r="W21" s="96"/>
      <c r="X21" s="96"/>
      <c r="Y21" s="96"/>
      <c r="Z21" s="96"/>
    </row>
    <row r="22" spans="1:26" ht="25.5">
      <c r="A22" s="70" t="s">
        <v>702</v>
      </c>
      <c r="B22" s="4" t="s">
        <v>703</v>
      </c>
      <c r="C22" s="4" t="s">
        <v>704</v>
      </c>
      <c r="D22" s="74" t="s">
        <v>392</v>
      </c>
      <c r="E22" s="74" t="s">
        <v>68</v>
      </c>
      <c r="F22" s="4"/>
      <c r="G22" s="4"/>
      <c r="H22" s="165">
        <v>51000</v>
      </c>
      <c r="I22" s="165">
        <v>46800</v>
      </c>
      <c r="J22" s="4"/>
      <c r="K22" s="165" t="s">
        <v>707</v>
      </c>
      <c r="L22" s="165">
        <v>6000</v>
      </c>
      <c r="M22" s="71">
        <f t="shared" si="6"/>
        <v>0.06</v>
      </c>
      <c r="N22" s="4">
        <v>12</v>
      </c>
      <c r="O22" s="71">
        <f t="shared" si="7"/>
        <v>0.72</v>
      </c>
      <c r="P22" s="54" t="s">
        <v>710</v>
      </c>
      <c r="Q22" s="70">
        <f>'RMNCH+A Abstract'!J449</f>
        <v>0</v>
      </c>
      <c r="R22" s="71">
        <f>'RMNCH+A Abstract'!K449</f>
        <v>0</v>
      </c>
      <c r="S22" s="96"/>
      <c r="T22" s="96"/>
      <c r="U22" s="96"/>
      <c r="V22" s="96"/>
      <c r="W22" s="96"/>
      <c r="X22" s="96"/>
      <c r="Y22" s="96"/>
      <c r="Z22" s="96"/>
    </row>
    <row r="23" spans="1:26" ht="51">
      <c r="A23" s="70" t="s">
        <v>712</v>
      </c>
      <c r="B23" s="4" t="s">
        <v>713</v>
      </c>
      <c r="C23" s="4" t="s">
        <v>714</v>
      </c>
      <c r="D23" s="74" t="s">
        <v>609</v>
      </c>
      <c r="E23" s="74" t="s">
        <v>609</v>
      </c>
      <c r="F23" s="4"/>
      <c r="G23" s="4"/>
      <c r="H23" s="4"/>
      <c r="I23" s="4"/>
      <c r="J23" s="4"/>
      <c r="K23" s="4"/>
      <c r="L23" s="4"/>
      <c r="M23" s="71">
        <f t="shared" si="6"/>
        <v>0</v>
      </c>
      <c r="N23" s="4"/>
      <c r="O23" s="71">
        <f t="shared" si="7"/>
        <v>0</v>
      </c>
      <c r="P23" s="70"/>
      <c r="Q23" s="137"/>
      <c r="R23" s="136"/>
      <c r="S23" s="96"/>
      <c r="T23" s="96"/>
      <c r="U23" s="96"/>
      <c r="V23" s="96"/>
      <c r="W23" s="96"/>
      <c r="X23" s="96"/>
      <c r="Y23" s="96"/>
      <c r="Z23" s="96"/>
    </row>
    <row r="24" spans="1:26" ht="11.25" customHeight="1">
      <c r="A24" s="70" t="s">
        <v>717</v>
      </c>
      <c r="B24" s="4" t="s">
        <v>718</v>
      </c>
      <c r="C24" s="4" t="s">
        <v>719</v>
      </c>
      <c r="D24" s="74" t="s">
        <v>392</v>
      </c>
      <c r="E24" s="74" t="s">
        <v>721</v>
      </c>
      <c r="F24" s="128"/>
      <c r="G24" s="150"/>
      <c r="H24" s="153"/>
      <c r="I24" s="153"/>
      <c r="J24" s="128"/>
      <c r="K24" s="128"/>
      <c r="L24" s="128"/>
      <c r="M24" s="71">
        <f t="shared" si="6"/>
        <v>0</v>
      </c>
      <c r="N24" s="4"/>
      <c r="O24" s="71">
        <f t="shared" si="7"/>
        <v>0</v>
      </c>
      <c r="P24" s="166"/>
      <c r="Q24" s="70">
        <f>'RMNCH+A Abstract'!J517</f>
        <v>0</v>
      </c>
      <c r="R24" s="136">
        <f>'RMNCH+A Abstract'!K517</f>
        <v>0</v>
      </c>
      <c r="S24" s="96"/>
      <c r="T24" s="96"/>
      <c r="U24" s="96"/>
      <c r="V24" s="96"/>
      <c r="W24" s="96"/>
      <c r="X24" s="96"/>
      <c r="Y24" s="96"/>
      <c r="Z24" s="96"/>
    </row>
    <row r="25" spans="1:26" ht="11.25" customHeight="1">
      <c r="A25" s="70" t="s">
        <v>731</v>
      </c>
      <c r="B25" s="4" t="s">
        <v>732</v>
      </c>
      <c r="C25" s="4" t="s">
        <v>733</v>
      </c>
      <c r="D25" s="74" t="s">
        <v>392</v>
      </c>
      <c r="E25" s="74" t="s">
        <v>721</v>
      </c>
      <c r="F25" s="128"/>
      <c r="G25" s="150"/>
      <c r="H25" s="153"/>
      <c r="I25" s="153"/>
      <c r="J25" s="128"/>
      <c r="K25" s="128"/>
      <c r="L25" s="128"/>
      <c r="M25" s="71">
        <f t="shared" si="6"/>
        <v>0</v>
      </c>
      <c r="N25" s="4"/>
      <c r="O25" s="71">
        <f t="shared" si="7"/>
        <v>0</v>
      </c>
      <c r="P25" s="141"/>
      <c r="Q25" s="70">
        <f>'RMNCH+A Abstract'!J518</f>
        <v>0</v>
      </c>
      <c r="R25" s="136">
        <f>'RMNCH+A Abstract'!K518</f>
        <v>0</v>
      </c>
      <c r="S25" s="96"/>
      <c r="T25" s="96"/>
      <c r="U25" s="96"/>
      <c r="V25" s="96"/>
      <c r="W25" s="96"/>
      <c r="X25" s="96"/>
      <c r="Y25" s="96"/>
      <c r="Z25" s="96"/>
    </row>
    <row r="26" spans="1:26" ht="25.5">
      <c r="A26" s="137" t="s">
        <v>738</v>
      </c>
      <c r="B26" s="131" t="s">
        <v>740</v>
      </c>
      <c r="C26" s="131" t="s">
        <v>741</v>
      </c>
      <c r="D26" s="132" t="s">
        <v>392</v>
      </c>
      <c r="E26" s="132" t="s">
        <v>721</v>
      </c>
      <c r="F26" s="169"/>
      <c r="G26" s="171"/>
      <c r="H26" s="134">
        <v>1034000</v>
      </c>
      <c r="I26" s="134">
        <v>232860</v>
      </c>
      <c r="J26" s="131"/>
      <c r="K26" s="131" t="s">
        <v>744</v>
      </c>
      <c r="L26" s="131">
        <v>10340000</v>
      </c>
      <c r="M26" s="136">
        <v>10.34</v>
      </c>
      <c r="N26" s="131">
        <v>1</v>
      </c>
      <c r="O26" s="136">
        <f t="shared" si="7"/>
        <v>10.34</v>
      </c>
      <c r="P26" s="172" t="s">
        <v>747</v>
      </c>
      <c r="Q26" s="137">
        <f>'RMNCH+A Abstract'!J519</f>
        <v>0</v>
      </c>
      <c r="R26" s="136">
        <f>'RMNCH+A Abstract'!K519</f>
        <v>0</v>
      </c>
      <c r="S26" s="139"/>
      <c r="T26" s="139"/>
      <c r="U26" s="139"/>
      <c r="V26" s="139"/>
      <c r="W26" s="139"/>
      <c r="X26" s="139"/>
      <c r="Y26" s="139"/>
      <c r="Z26" s="139"/>
    </row>
    <row r="27" spans="1:26" ht="11.25" customHeight="1">
      <c r="A27" s="70" t="s">
        <v>753</v>
      </c>
      <c r="B27" s="4" t="s">
        <v>754</v>
      </c>
      <c r="C27" s="4" t="s">
        <v>755</v>
      </c>
      <c r="D27" s="74" t="s">
        <v>392</v>
      </c>
      <c r="E27" s="74" t="s">
        <v>721</v>
      </c>
      <c r="F27" s="128"/>
      <c r="G27" s="150"/>
      <c r="H27" s="122"/>
      <c r="I27" s="122"/>
      <c r="J27" s="4"/>
      <c r="K27" s="4"/>
      <c r="L27" s="4"/>
      <c r="M27" s="71">
        <f t="shared" ref="M27:M29" si="8">L27/100000</f>
        <v>0</v>
      </c>
      <c r="N27" s="4"/>
      <c r="O27" s="71">
        <f t="shared" si="7"/>
        <v>0</v>
      </c>
      <c r="P27" s="130"/>
      <c r="Q27" s="70">
        <f>'RMNCH+A Abstract'!J520</f>
        <v>0</v>
      </c>
      <c r="R27" s="136">
        <f>'RMNCH+A Abstract'!K520</f>
        <v>0</v>
      </c>
      <c r="S27" s="96"/>
      <c r="T27" s="96"/>
      <c r="U27" s="96"/>
      <c r="V27" s="96"/>
      <c r="W27" s="96"/>
      <c r="X27" s="96"/>
      <c r="Y27" s="96"/>
      <c r="Z27" s="96"/>
    </row>
    <row r="28" spans="1:26" ht="11.25" customHeight="1">
      <c r="A28" s="70" t="s">
        <v>759</v>
      </c>
      <c r="B28" s="4" t="s">
        <v>760</v>
      </c>
      <c r="C28" s="4" t="s">
        <v>761</v>
      </c>
      <c r="D28" s="74" t="s">
        <v>682</v>
      </c>
      <c r="E28" s="74" t="s">
        <v>124</v>
      </c>
      <c r="F28" s="4"/>
      <c r="G28" s="4"/>
      <c r="H28" s="4"/>
      <c r="I28" s="4"/>
      <c r="J28" s="4"/>
      <c r="K28" s="4"/>
      <c r="L28" s="4"/>
      <c r="M28" s="71">
        <f t="shared" si="8"/>
        <v>0</v>
      </c>
      <c r="N28" s="4"/>
      <c r="O28" s="71">
        <f t="shared" si="7"/>
        <v>0</v>
      </c>
      <c r="P28" s="70"/>
      <c r="Q28" s="70">
        <f>'NVBDCP Abstract'!J17</f>
        <v>0</v>
      </c>
      <c r="R28" s="136">
        <f>'NVBDCP Abstract'!K17</f>
        <v>0</v>
      </c>
      <c r="S28" s="96"/>
      <c r="T28" s="96"/>
      <c r="U28" s="96"/>
      <c r="V28" s="96"/>
      <c r="W28" s="96"/>
      <c r="X28" s="96"/>
      <c r="Y28" s="96"/>
      <c r="Z28" s="96"/>
    </row>
    <row r="29" spans="1:26" ht="11.25" customHeight="1">
      <c r="A29" s="70" t="s">
        <v>767</v>
      </c>
      <c r="B29" s="4"/>
      <c r="C29" s="4" t="s">
        <v>297</v>
      </c>
      <c r="D29" s="74" t="s">
        <v>609</v>
      </c>
      <c r="E29" s="74"/>
      <c r="F29" s="4"/>
      <c r="G29" s="4"/>
      <c r="H29" s="4"/>
      <c r="I29" s="4"/>
      <c r="J29" s="4"/>
      <c r="K29" s="4"/>
      <c r="L29" s="4"/>
      <c r="M29" s="71">
        <f t="shared" si="8"/>
        <v>0</v>
      </c>
      <c r="N29" s="4"/>
      <c r="O29" s="71">
        <f t="shared" si="7"/>
        <v>0</v>
      </c>
      <c r="P29" s="70"/>
      <c r="Q29" s="137"/>
      <c r="R29" s="136"/>
      <c r="S29" s="96"/>
      <c r="T29" s="96"/>
      <c r="U29" s="96"/>
      <c r="V29" s="96"/>
      <c r="W29" s="96"/>
      <c r="X29" s="96"/>
      <c r="Y29" s="96"/>
      <c r="Z29" s="96"/>
    </row>
    <row r="30" spans="1:26" ht="11.25" customHeight="1">
      <c r="A30" s="67">
        <v>2.2999999999999998</v>
      </c>
      <c r="B30" s="113"/>
      <c r="C30" s="115" t="s">
        <v>205</v>
      </c>
      <c r="D30" s="23"/>
      <c r="E30" s="23"/>
      <c r="F30" s="115"/>
      <c r="G30" s="115"/>
      <c r="H30" s="115"/>
      <c r="I30" s="115"/>
      <c r="J30" s="115"/>
      <c r="K30" s="115"/>
      <c r="L30" s="115"/>
      <c r="M30" s="68"/>
      <c r="N30" s="115"/>
      <c r="O30" s="68">
        <f>O31+O45+O54+O64</f>
        <v>103.70999</v>
      </c>
      <c r="P30" s="67"/>
      <c r="Q30" s="67"/>
      <c r="R30" s="68">
        <f>R31+R45+R54+R64</f>
        <v>0</v>
      </c>
      <c r="S30" s="96"/>
      <c r="T30" s="96"/>
      <c r="U30" s="96"/>
      <c r="V30" s="96"/>
      <c r="W30" s="96"/>
      <c r="X30" s="96"/>
      <c r="Y30" s="96"/>
      <c r="Z30" s="96"/>
    </row>
    <row r="31" spans="1:26" ht="11.25" customHeight="1">
      <c r="A31" s="78" t="s">
        <v>777</v>
      </c>
      <c r="B31" s="78"/>
      <c r="C31" s="78" t="s">
        <v>779</v>
      </c>
      <c r="D31" s="78"/>
      <c r="E31" s="118"/>
      <c r="F31" s="78"/>
      <c r="G31" s="78"/>
      <c r="H31" s="78"/>
      <c r="I31" s="78"/>
      <c r="J31" s="78"/>
      <c r="K31" s="78"/>
      <c r="L31" s="78"/>
      <c r="M31" s="79"/>
      <c r="N31" s="78"/>
      <c r="O31" s="79">
        <f>O32+SUM(O35:O44)</f>
        <v>17.910500000000003</v>
      </c>
      <c r="P31" s="78"/>
      <c r="Q31" s="78"/>
      <c r="R31" s="79">
        <f>R32+SUM(R35:R44)</f>
        <v>0</v>
      </c>
      <c r="S31" s="96"/>
      <c r="T31" s="96"/>
      <c r="U31" s="96"/>
      <c r="V31" s="96"/>
      <c r="W31" s="96"/>
      <c r="X31" s="96"/>
      <c r="Y31" s="96"/>
      <c r="Z31" s="96"/>
    </row>
    <row r="32" spans="1:26" ht="11.25" customHeight="1">
      <c r="A32" s="148" t="s">
        <v>788</v>
      </c>
      <c r="B32" s="148" t="s">
        <v>789</v>
      </c>
      <c r="C32" s="148" t="s">
        <v>790</v>
      </c>
      <c r="D32" s="148"/>
      <c r="E32" s="146"/>
      <c r="F32" s="148"/>
      <c r="G32" s="148"/>
      <c r="H32" s="148"/>
      <c r="I32" s="148"/>
      <c r="J32" s="148"/>
      <c r="K32" s="148"/>
      <c r="L32" s="148"/>
      <c r="M32" s="147"/>
      <c r="N32" s="148"/>
      <c r="O32" s="147">
        <f>SUM(O33:O34)</f>
        <v>11.800500000000001</v>
      </c>
      <c r="P32" s="148"/>
      <c r="Q32" s="148"/>
      <c r="R32" s="147">
        <f>SUM(R33:R34)</f>
        <v>0</v>
      </c>
      <c r="S32" s="143"/>
      <c r="T32" s="143"/>
      <c r="U32" s="143"/>
      <c r="V32" s="143"/>
      <c r="W32" s="143"/>
      <c r="X32" s="143"/>
      <c r="Y32" s="143"/>
      <c r="Z32" s="143"/>
    </row>
    <row r="33" spans="1:26" ht="25.5">
      <c r="A33" s="70" t="s">
        <v>794</v>
      </c>
      <c r="B33" s="174" t="s">
        <v>796</v>
      </c>
      <c r="C33" s="4" t="s">
        <v>798</v>
      </c>
      <c r="D33" s="74" t="s">
        <v>392</v>
      </c>
      <c r="E33" s="74" t="s">
        <v>476</v>
      </c>
      <c r="F33" s="4"/>
      <c r="G33" s="4"/>
      <c r="H33" s="4">
        <v>180000</v>
      </c>
      <c r="I33" s="4">
        <v>64385</v>
      </c>
      <c r="J33" s="4"/>
      <c r="K33" s="4" t="s">
        <v>802</v>
      </c>
      <c r="L33" s="4">
        <v>500</v>
      </c>
      <c r="M33" s="71">
        <f t="shared" ref="M33:M44" si="9">L33/100000</f>
        <v>5.0000000000000001E-3</v>
      </c>
      <c r="N33" s="4">
        <v>360</v>
      </c>
      <c r="O33" s="71">
        <f t="shared" ref="O33:O44" si="10">M33*N33</f>
        <v>1.8</v>
      </c>
      <c r="P33" s="70" t="s">
        <v>803</v>
      </c>
      <c r="Q33" s="70">
        <f>'RMNCH+A Abstract'!J18</f>
        <v>0</v>
      </c>
      <c r="R33" s="71">
        <f>'RMNCH+A Abstract'!K18</f>
        <v>0</v>
      </c>
      <c r="S33" s="96"/>
      <c r="T33" s="96"/>
      <c r="U33" s="96"/>
      <c r="V33" s="96"/>
      <c r="W33" s="96"/>
      <c r="X33" s="96"/>
      <c r="Y33" s="96"/>
      <c r="Z33" s="96"/>
    </row>
    <row r="34" spans="1:26" ht="15.75" customHeight="1">
      <c r="A34" s="70" t="s">
        <v>806</v>
      </c>
      <c r="B34" s="4" t="s">
        <v>807</v>
      </c>
      <c r="C34" s="4" t="s">
        <v>808</v>
      </c>
      <c r="D34" s="74" t="s">
        <v>392</v>
      </c>
      <c r="E34" s="74" t="s">
        <v>476</v>
      </c>
      <c r="F34" s="4"/>
      <c r="G34" s="4"/>
      <c r="H34" s="4">
        <v>1000000</v>
      </c>
      <c r="I34" s="4">
        <v>336968</v>
      </c>
      <c r="J34" s="4"/>
      <c r="K34" s="4" t="s">
        <v>811</v>
      </c>
      <c r="L34" s="4">
        <v>150</v>
      </c>
      <c r="M34" s="71">
        <f t="shared" si="9"/>
        <v>1.5E-3</v>
      </c>
      <c r="N34" s="4">
        <v>6667</v>
      </c>
      <c r="O34" s="71">
        <f t="shared" si="10"/>
        <v>10.000500000000001</v>
      </c>
      <c r="P34" s="70" t="s">
        <v>814</v>
      </c>
      <c r="Q34" s="70">
        <f>'RMNCH+A Abstract'!J19</f>
        <v>0</v>
      </c>
      <c r="R34" s="71">
        <f>'RMNCH+A Abstract'!K19</f>
        <v>0</v>
      </c>
      <c r="S34" s="96"/>
      <c r="T34" s="96"/>
      <c r="U34" s="96"/>
      <c r="V34" s="96"/>
      <c r="W34" s="96"/>
      <c r="X34" s="96"/>
      <c r="Y34" s="96"/>
      <c r="Z34" s="96"/>
    </row>
    <row r="35" spans="1:26" ht="25.5">
      <c r="A35" s="70" t="s">
        <v>815</v>
      </c>
      <c r="B35" s="4" t="s">
        <v>816</v>
      </c>
      <c r="C35" s="4" t="s">
        <v>817</v>
      </c>
      <c r="D35" s="74" t="s">
        <v>392</v>
      </c>
      <c r="E35" s="74" t="s">
        <v>476</v>
      </c>
      <c r="F35" s="4"/>
      <c r="G35" s="74"/>
      <c r="H35" s="122">
        <v>165000</v>
      </c>
      <c r="I35" s="122">
        <v>1270</v>
      </c>
      <c r="J35" s="74"/>
      <c r="K35" s="74" t="s">
        <v>501</v>
      </c>
      <c r="L35" s="74">
        <v>100</v>
      </c>
      <c r="M35" s="71">
        <f t="shared" si="9"/>
        <v>1E-3</v>
      </c>
      <c r="N35" s="4">
        <v>500</v>
      </c>
      <c r="O35" s="71">
        <f t="shared" si="10"/>
        <v>0.5</v>
      </c>
      <c r="P35" s="70" t="s">
        <v>820</v>
      </c>
      <c r="Q35" s="70">
        <f>'RMNCH+A Abstract'!J20</f>
        <v>0</v>
      </c>
      <c r="R35" s="71">
        <f>'RMNCH+A Abstract'!K20</f>
        <v>0</v>
      </c>
      <c r="S35" s="96"/>
      <c r="T35" s="96"/>
      <c r="U35" s="96"/>
      <c r="V35" s="96"/>
      <c r="W35" s="96"/>
      <c r="X35" s="96"/>
      <c r="Y35" s="96"/>
      <c r="Z35" s="96"/>
    </row>
    <row r="36" spans="1:26" ht="11.25" customHeight="1">
      <c r="A36" s="70" t="s">
        <v>823</v>
      </c>
      <c r="B36" s="4" t="s">
        <v>824</v>
      </c>
      <c r="C36" s="4" t="s">
        <v>825</v>
      </c>
      <c r="D36" s="74" t="s">
        <v>392</v>
      </c>
      <c r="E36" s="74" t="s">
        <v>826</v>
      </c>
      <c r="F36" s="4"/>
      <c r="G36" s="4"/>
      <c r="H36" s="4"/>
      <c r="I36" s="4"/>
      <c r="J36" s="4"/>
      <c r="K36" s="4"/>
      <c r="L36" s="4"/>
      <c r="M36" s="71">
        <f t="shared" si="9"/>
        <v>0</v>
      </c>
      <c r="N36" s="4"/>
      <c r="O36" s="71">
        <f t="shared" si="10"/>
        <v>0</v>
      </c>
      <c r="P36" s="70"/>
      <c r="Q36" s="70">
        <f>'RMNCH+A Abstract'!J21</f>
        <v>0</v>
      </c>
      <c r="R36" s="71">
        <f>'RMNCH+A Abstract'!K21</f>
        <v>0</v>
      </c>
      <c r="S36" s="96"/>
      <c r="T36" s="96"/>
      <c r="U36" s="96"/>
      <c r="V36" s="96"/>
      <c r="W36" s="96"/>
      <c r="X36" s="96"/>
      <c r="Y36" s="96"/>
      <c r="Z36" s="96"/>
    </row>
    <row r="37" spans="1:26" ht="11.25" customHeight="1">
      <c r="A37" s="70" t="s">
        <v>833</v>
      </c>
      <c r="B37" s="4" t="s">
        <v>834</v>
      </c>
      <c r="C37" s="4" t="s">
        <v>835</v>
      </c>
      <c r="D37" s="74" t="s">
        <v>392</v>
      </c>
      <c r="E37" s="74" t="s">
        <v>510</v>
      </c>
      <c r="F37" s="4"/>
      <c r="G37" s="4"/>
      <c r="H37" s="4"/>
      <c r="I37" s="4"/>
      <c r="J37" s="4"/>
      <c r="K37" s="4"/>
      <c r="L37" s="4"/>
      <c r="M37" s="71">
        <f t="shared" si="9"/>
        <v>0</v>
      </c>
      <c r="N37" s="4"/>
      <c r="O37" s="71">
        <f t="shared" si="10"/>
        <v>0</v>
      </c>
      <c r="P37" s="70"/>
      <c r="Q37" s="70">
        <f>'RMNCH+A Abstract'!J22</f>
        <v>0</v>
      </c>
      <c r="R37" s="71">
        <f>'RMNCH+A Abstract'!K22</f>
        <v>0</v>
      </c>
      <c r="S37" s="96"/>
      <c r="T37" s="96"/>
      <c r="U37" s="96"/>
      <c r="V37" s="96"/>
      <c r="W37" s="96"/>
      <c r="X37" s="96"/>
      <c r="Y37" s="96"/>
      <c r="Z37" s="96"/>
    </row>
    <row r="38" spans="1:26" ht="66.75" customHeight="1">
      <c r="A38" s="70" t="s">
        <v>841</v>
      </c>
      <c r="B38" s="4" t="s">
        <v>842</v>
      </c>
      <c r="C38" s="4" t="s">
        <v>843</v>
      </c>
      <c r="D38" s="74" t="s">
        <v>392</v>
      </c>
      <c r="E38" s="74" t="s">
        <v>655</v>
      </c>
      <c r="F38" s="4"/>
      <c r="G38" s="4"/>
      <c r="H38" s="4">
        <v>450000</v>
      </c>
      <c r="I38" s="4">
        <v>90363</v>
      </c>
      <c r="J38" s="4"/>
      <c r="K38" s="4" t="s">
        <v>846</v>
      </c>
      <c r="L38" s="4">
        <v>2500</v>
      </c>
      <c r="M38" s="71">
        <f t="shared" si="9"/>
        <v>2.5000000000000001E-2</v>
      </c>
      <c r="N38" s="4">
        <v>60</v>
      </c>
      <c r="O38" s="71">
        <f t="shared" si="10"/>
        <v>1.5</v>
      </c>
      <c r="P38" s="130" t="s">
        <v>847</v>
      </c>
      <c r="Q38" s="70">
        <f>'RMNCH+A Abstract'!J379</f>
        <v>0</v>
      </c>
      <c r="R38" s="71">
        <f>'RMNCH+A Abstract'!K379</f>
        <v>0</v>
      </c>
      <c r="S38" s="96"/>
      <c r="T38" s="96"/>
      <c r="U38" s="96"/>
      <c r="V38" s="96"/>
      <c r="W38" s="96"/>
      <c r="X38" s="96"/>
      <c r="Y38" s="96"/>
      <c r="Z38" s="96"/>
    </row>
    <row r="39" spans="1:26" ht="49.5" customHeight="1">
      <c r="A39" s="70" t="s">
        <v>849</v>
      </c>
      <c r="B39" s="4" t="s">
        <v>851</v>
      </c>
      <c r="C39" s="4" t="s">
        <v>852</v>
      </c>
      <c r="D39" s="74" t="s">
        <v>392</v>
      </c>
      <c r="E39" s="74" t="s">
        <v>655</v>
      </c>
      <c r="F39" s="4"/>
      <c r="G39" s="4"/>
      <c r="H39" s="4">
        <v>162000</v>
      </c>
      <c r="I39" s="4">
        <v>6716</v>
      </c>
      <c r="J39" s="178"/>
      <c r="K39" s="4" t="s">
        <v>853</v>
      </c>
      <c r="L39" s="4">
        <v>2500</v>
      </c>
      <c r="M39" s="71">
        <f t="shared" si="9"/>
        <v>2.5000000000000001E-2</v>
      </c>
      <c r="N39" s="4">
        <v>24</v>
      </c>
      <c r="O39" s="71">
        <f t="shared" si="10"/>
        <v>0.60000000000000009</v>
      </c>
      <c r="P39" s="70" t="s">
        <v>856</v>
      </c>
      <c r="Q39" s="70">
        <f>'RMNCH+A Abstract'!J380</f>
        <v>0</v>
      </c>
      <c r="R39" s="71">
        <f>'RMNCH+A Abstract'!K380</f>
        <v>0</v>
      </c>
      <c r="S39" s="96"/>
      <c r="T39" s="96"/>
      <c r="U39" s="96"/>
      <c r="V39" s="96"/>
      <c r="W39" s="96"/>
      <c r="X39" s="96"/>
      <c r="Y39" s="96"/>
      <c r="Z39" s="96"/>
    </row>
    <row r="40" spans="1:26" ht="11.25" customHeight="1">
      <c r="A40" s="70" t="s">
        <v>861</v>
      </c>
      <c r="B40" s="174" t="s">
        <v>862</v>
      </c>
      <c r="C40" s="4" t="s">
        <v>863</v>
      </c>
      <c r="D40" s="74" t="s">
        <v>392</v>
      </c>
      <c r="E40" s="74" t="s">
        <v>392</v>
      </c>
      <c r="F40" s="4"/>
      <c r="G40" s="4"/>
      <c r="H40" s="4"/>
      <c r="I40" s="4"/>
      <c r="J40" s="4"/>
      <c r="K40" s="4"/>
      <c r="L40" s="4"/>
      <c r="M40" s="71">
        <f t="shared" si="9"/>
        <v>0</v>
      </c>
      <c r="N40" s="4"/>
      <c r="O40" s="71">
        <f t="shared" si="10"/>
        <v>0</v>
      </c>
      <c r="P40" s="70"/>
      <c r="Q40" s="70">
        <f>'RMNCH+A Abstract'!J572</f>
        <v>0</v>
      </c>
      <c r="R40" s="125">
        <f>'RMNCH+A Abstract'!K572</f>
        <v>0</v>
      </c>
      <c r="S40" s="96"/>
      <c r="T40" s="96"/>
      <c r="U40" s="96"/>
      <c r="V40" s="96"/>
      <c r="W40" s="96"/>
      <c r="X40" s="96"/>
      <c r="Y40" s="96"/>
      <c r="Z40" s="96"/>
    </row>
    <row r="41" spans="1:26" ht="11.25" customHeight="1">
      <c r="A41" s="70" t="s">
        <v>867</v>
      </c>
      <c r="B41" s="4" t="s">
        <v>868</v>
      </c>
      <c r="C41" s="4" t="s">
        <v>869</v>
      </c>
      <c r="D41" s="74" t="s">
        <v>392</v>
      </c>
      <c r="E41" s="74" t="s">
        <v>392</v>
      </c>
      <c r="F41" s="4"/>
      <c r="G41" s="4"/>
      <c r="H41" s="4"/>
      <c r="I41" s="4"/>
      <c r="J41" s="4"/>
      <c r="K41" s="4"/>
      <c r="L41" s="4"/>
      <c r="M41" s="71">
        <f t="shared" si="9"/>
        <v>0</v>
      </c>
      <c r="N41" s="4"/>
      <c r="O41" s="71">
        <f t="shared" si="10"/>
        <v>0</v>
      </c>
      <c r="P41" s="70"/>
      <c r="Q41" s="70">
        <f>'RMNCH+A Abstract'!J573</f>
        <v>0</v>
      </c>
      <c r="R41" s="125">
        <f>'RMNCH+A Abstract'!K573</f>
        <v>0</v>
      </c>
      <c r="S41" s="96"/>
      <c r="T41" s="96"/>
      <c r="U41" s="96"/>
      <c r="V41" s="96"/>
      <c r="W41" s="96"/>
      <c r="X41" s="96"/>
      <c r="Y41" s="96"/>
      <c r="Z41" s="96"/>
    </row>
    <row r="42" spans="1:26" ht="51">
      <c r="A42" s="137" t="s">
        <v>875</v>
      </c>
      <c r="B42" s="131" t="s">
        <v>876</v>
      </c>
      <c r="C42" s="131" t="s">
        <v>877</v>
      </c>
      <c r="D42" s="132" t="s">
        <v>392</v>
      </c>
      <c r="E42" s="132" t="s">
        <v>721</v>
      </c>
      <c r="F42" s="131"/>
      <c r="G42" s="132"/>
      <c r="H42" s="134">
        <v>151000</v>
      </c>
      <c r="I42" s="134">
        <v>33550</v>
      </c>
      <c r="J42" s="131"/>
      <c r="K42" s="131"/>
      <c r="L42" s="131">
        <v>151000</v>
      </c>
      <c r="M42" s="136">
        <f t="shared" si="9"/>
        <v>1.51</v>
      </c>
      <c r="N42" s="131">
        <v>1</v>
      </c>
      <c r="O42" s="136">
        <f t="shared" si="10"/>
        <v>1.51</v>
      </c>
      <c r="P42" s="180" t="s">
        <v>882</v>
      </c>
      <c r="Q42" s="137">
        <f>'RMNCH+A Abstract'!J523</f>
        <v>0</v>
      </c>
      <c r="R42" s="136">
        <f>'RMNCH+A Abstract'!K523</f>
        <v>0</v>
      </c>
      <c r="S42" s="139"/>
      <c r="T42" s="139"/>
      <c r="U42" s="139"/>
      <c r="V42" s="139"/>
      <c r="W42" s="139"/>
      <c r="X42" s="139"/>
      <c r="Y42" s="139"/>
      <c r="Z42" s="139"/>
    </row>
    <row r="43" spans="1:26" ht="11.25" customHeight="1">
      <c r="A43" s="70" t="s">
        <v>884</v>
      </c>
      <c r="B43" s="4"/>
      <c r="C43" s="4" t="s">
        <v>885</v>
      </c>
      <c r="D43" s="74" t="s">
        <v>392</v>
      </c>
      <c r="E43" s="74" t="s">
        <v>721</v>
      </c>
      <c r="F43" s="128"/>
      <c r="G43" s="150"/>
      <c r="H43" s="153"/>
      <c r="I43" s="153"/>
      <c r="J43" s="128"/>
      <c r="K43" s="128"/>
      <c r="L43" s="128"/>
      <c r="M43" s="71">
        <f t="shared" si="9"/>
        <v>0</v>
      </c>
      <c r="N43" s="4"/>
      <c r="O43" s="71">
        <f t="shared" si="10"/>
        <v>0</v>
      </c>
      <c r="P43" s="141"/>
      <c r="Q43" s="70">
        <f>'RMNCH+A Abstract'!J524</f>
        <v>0</v>
      </c>
      <c r="R43" s="71">
        <f>'RMNCH+A Abstract'!K524</f>
        <v>0</v>
      </c>
      <c r="S43" s="96"/>
      <c r="T43" s="96"/>
      <c r="U43" s="96"/>
      <c r="V43" s="96"/>
      <c r="W43" s="96"/>
      <c r="X43" s="96"/>
      <c r="Y43" s="96"/>
      <c r="Z43" s="96"/>
    </row>
    <row r="44" spans="1:26" ht="65.25" customHeight="1">
      <c r="A44" s="137" t="s">
        <v>889</v>
      </c>
      <c r="B44" s="131"/>
      <c r="C44" s="131" t="s">
        <v>890</v>
      </c>
      <c r="D44" s="132" t="s">
        <v>682</v>
      </c>
      <c r="E44" s="132" t="s">
        <v>130</v>
      </c>
      <c r="F44" s="131"/>
      <c r="G44" s="132"/>
      <c r="H44" s="134"/>
      <c r="I44" s="134"/>
      <c r="J44" s="131"/>
      <c r="K44" s="131" t="s">
        <v>893</v>
      </c>
      <c r="L44" s="131">
        <v>200000</v>
      </c>
      <c r="M44" s="136">
        <f t="shared" si="9"/>
        <v>2</v>
      </c>
      <c r="N44" s="131">
        <v>1</v>
      </c>
      <c r="O44" s="136">
        <f t="shared" si="10"/>
        <v>2</v>
      </c>
      <c r="P44" s="137" t="s">
        <v>894</v>
      </c>
      <c r="Q44" s="137">
        <f>'NVHCP Abstract'!J17</f>
        <v>0</v>
      </c>
      <c r="R44" s="136">
        <f>'NVHCP Abstract'!K17</f>
        <v>0</v>
      </c>
      <c r="S44" s="139"/>
      <c r="T44" s="139"/>
      <c r="U44" s="139"/>
      <c r="V44" s="139"/>
      <c r="W44" s="139"/>
      <c r="X44" s="139"/>
      <c r="Y44" s="139"/>
      <c r="Z44" s="139"/>
    </row>
    <row r="45" spans="1:26" ht="19.5" customHeight="1">
      <c r="A45" s="78" t="s">
        <v>897</v>
      </c>
      <c r="B45" s="78"/>
      <c r="C45" s="78" t="s">
        <v>898</v>
      </c>
      <c r="D45" s="78"/>
      <c r="E45" s="118"/>
      <c r="F45" s="78"/>
      <c r="G45" s="78"/>
      <c r="H45" s="78"/>
      <c r="I45" s="78"/>
      <c r="J45" s="78"/>
      <c r="K45" s="78"/>
      <c r="L45" s="78"/>
      <c r="M45" s="79"/>
      <c r="N45" s="78"/>
      <c r="O45" s="79">
        <f>SUM(O46:O53)</f>
        <v>3.4</v>
      </c>
      <c r="P45" s="78"/>
      <c r="Q45" s="78"/>
      <c r="R45" s="79">
        <f>SUM(R46:R53)</f>
        <v>0</v>
      </c>
      <c r="S45" s="96"/>
      <c r="T45" s="96"/>
      <c r="U45" s="96"/>
      <c r="V45" s="96"/>
      <c r="W45" s="96"/>
      <c r="X45" s="96"/>
      <c r="Y45" s="96"/>
      <c r="Z45" s="96"/>
    </row>
    <row r="46" spans="1:26" ht="15.75" customHeight="1">
      <c r="A46" s="70" t="s">
        <v>902</v>
      </c>
      <c r="B46" s="4" t="s">
        <v>905</v>
      </c>
      <c r="C46" s="4" t="s">
        <v>907</v>
      </c>
      <c r="D46" s="74" t="s">
        <v>609</v>
      </c>
      <c r="E46" s="74" t="s">
        <v>908</v>
      </c>
      <c r="F46" s="4"/>
      <c r="G46" s="4"/>
      <c r="H46" s="4">
        <v>200000</v>
      </c>
      <c r="I46" s="4">
        <v>25039</v>
      </c>
      <c r="J46" s="4"/>
      <c r="K46" s="4" t="s">
        <v>909</v>
      </c>
      <c r="L46" s="4">
        <v>0</v>
      </c>
      <c r="M46" s="71">
        <v>0</v>
      </c>
      <c r="N46" s="4">
        <v>0</v>
      </c>
      <c r="O46" s="71">
        <f t="shared" ref="O46:O53" si="11">M46*N46</f>
        <v>0</v>
      </c>
      <c r="P46" s="70"/>
      <c r="Q46" s="70">
        <f>'NPCDCS Abstract'!J20</f>
        <v>0</v>
      </c>
      <c r="R46" s="71">
        <f>'NPCDCS Abstract'!K20</f>
        <v>0</v>
      </c>
      <c r="S46" s="96"/>
      <c r="T46" s="96"/>
      <c r="U46" s="96"/>
      <c r="V46" s="96"/>
      <c r="W46" s="96"/>
      <c r="X46" s="96"/>
      <c r="Y46" s="96"/>
      <c r="Z46" s="96"/>
    </row>
    <row r="47" spans="1:26" ht="11.25" customHeight="1">
      <c r="A47" s="70" t="s">
        <v>912</v>
      </c>
      <c r="B47" s="4" t="s">
        <v>913</v>
      </c>
      <c r="C47" s="4" t="s">
        <v>914</v>
      </c>
      <c r="D47" s="74" t="s">
        <v>682</v>
      </c>
      <c r="E47" s="74" t="s">
        <v>126</v>
      </c>
      <c r="F47" s="4"/>
      <c r="G47" s="4"/>
      <c r="H47" s="4"/>
      <c r="I47" s="4"/>
      <c r="J47" s="4"/>
      <c r="K47" s="4"/>
      <c r="L47" s="4"/>
      <c r="M47" s="71">
        <f t="shared" ref="M47:M53" si="12">L47/100000</f>
        <v>0</v>
      </c>
      <c r="N47" s="4"/>
      <c r="O47" s="71">
        <f t="shared" si="11"/>
        <v>0</v>
      </c>
      <c r="P47" s="70"/>
      <c r="Q47" s="70">
        <f>'NLEP Abstract'!J18</f>
        <v>0</v>
      </c>
      <c r="R47" s="71">
        <f>'NLEP Abstract'!K18</f>
        <v>0</v>
      </c>
      <c r="S47" s="96"/>
      <c r="T47" s="96"/>
      <c r="U47" s="96"/>
      <c r="V47" s="96"/>
      <c r="W47" s="96"/>
      <c r="X47" s="96"/>
      <c r="Y47" s="96"/>
      <c r="Z47" s="96"/>
    </row>
    <row r="48" spans="1:26" ht="76.5">
      <c r="A48" s="137" t="s">
        <v>922</v>
      </c>
      <c r="B48" s="131" t="s">
        <v>923</v>
      </c>
      <c r="C48" s="137" t="s">
        <v>924</v>
      </c>
      <c r="D48" s="132" t="s">
        <v>659</v>
      </c>
      <c r="E48" s="132" t="s">
        <v>138</v>
      </c>
      <c r="F48" s="131">
        <v>2</v>
      </c>
      <c r="G48" s="132">
        <v>0</v>
      </c>
      <c r="H48" s="134">
        <v>300000</v>
      </c>
      <c r="I48" s="134">
        <v>0</v>
      </c>
      <c r="J48" s="131">
        <v>0</v>
      </c>
      <c r="K48" s="131"/>
      <c r="L48" s="131">
        <v>150000</v>
      </c>
      <c r="M48" s="136">
        <f t="shared" si="12"/>
        <v>1.5</v>
      </c>
      <c r="N48" s="131">
        <v>2</v>
      </c>
      <c r="O48" s="136">
        <f t="shared" si="11"/>
        <v>3</v>
      </c>
      <c r="P48" s="182" t="s">
        <v>925</v>
      </c>
      <c r="Q48" s="137">
        <f>'NMHP Abstract'!J9</f>
        <v>0</v>
      </c>
      <c r="R48" s="136">
        <f>'NMHP Abstract'!K9</f>
        <v>0</v>
      </c>
      <c r="S48" s="139"/>
      <c r="T48" s="139"/>
      <c r="U48" s="139"/>
      <c r="V48" s="139"/>
      <c r="W48" s="139"/>
      <c r="X48" s="139"/>
      <c r="Y48" s="139"/>
      <c r="Z48" s="139"/>
    </row>
    <row r="49" spans="1:26" ht="80.25" customHeight="1">
      <c r="A49" s="137" t="s">
        <v>931</v>
      </c>
      <c r="B49" s="137" t="s">
        <v>932</v>
      </c>
      <c r="C49" s="137" t="s">
        <v>933</v>
      </c>
      <c r="D49" s="132" t="s">
        <v>659</v>
      </c>
      <c r="E49" s="132" t="s">
        <v>396</v>
      </c>
      <c r="F49" s="131">
        <v>20</v>
      </c>
      <c r="G49" s="131">
        <v>0</v>
      </c>
      <c r="H49" s="131">
        <v>40000</v>
      </c>
      <c r="I49" s="131">
        <v>0</v>
      </c>
      <c r="J49" s="131">
        <v>0</v>
      </c>
      <c r="K49" s="131" t="s">
        <v>934</v>
      </c>
      <c r="L49" s="131">
        <v>2000</v>
      </c>
      <c r="M49" s="136">
        <f t="shared" si="12"/>
        <v>0.02</v>
      </c>
      <c r="N49" s="131">
        <v>20</v>
      </c>
      <c r="O49" s="136">
        <f t="shared" si="11"/>
        <v>0.4</v>
      </c>
      <c r="P49" s="137" t="s">
        <v>937</v>
      </c>
      <c r="Q49" s="137">
        <f>'NPCB Abstract'!J12</f>
        <v>0</v>
      </c>
      <c r="R49" s="136">
        <f>'NPCB Abstract'!K12</f>
        <v>0</v>
      </c>
      <c r="S49" s="139"/>
      <c r="T49" s="139"/>
      <c r="U49" s="139"/>
      <c r="V49" s="139"/>
      <c r="W49" s="139"/>
      <c r="X49" s="139"/>
      <c r="Y49" s="139"/>
      <c r="Z49" s="139"/>
    </row>
    <row r="50" spans="1:26" ht="11.25" customHeight="1">
      <c r="A50" s="70" t="s">
        <v>942</v>
      </c>
      <c r="B50" s="70" t="s">
        <v>943</v>
      </c>
      <c r="C50" s="70" t="s">
        <v>944</v>
      </c>
      <c r="D50" s="74" t="s">
        <v>659</v>
      </c>
      <c r="E50" s="74" t="s">
        <v>142</v>
      </c>
      <c r="F50" s="4"/>
      <c r="G50" s="4"/>
      <c r="H50" s="4"/>
      <c r="I50" s="4"/>
      <c r="J50" s="4"/>
      <c r="K50" s="4"/>
      <c r="L50" s="4"/>
      <c r="M50" s="71">
        <f t="shared" si="12"/>
        <v>0</v>
      </c>
      <c r="N50" s="4"/>
      <c r="O50" s="71">
        <f t="shared" si="11"/>
        <v>0</v>
      </c>
      <c r="P50" s="70"/>
      <c r="Q50" s="70">
        <f>'NTCP Abstract'!J9</f>
        <v>0</v>
      </c>
      <c r="R50" s="71">
        <f>'NTCP Abstract'!K9</f>
        <v>0</v>
      </c>
      <c r="S50" s="96"/>
      <c r="T50" s="96"/>
      <c r="U50" s="96"/>
      <c r="V50" s="96"/>
      <c r="W50" s="96"/>
      <c r="X50" s="96"/>
      <c r="Y50" s="96"/>
      <c r="Z50" s="96"/>
    </row>
    <row r="51" spans="1:26" ht="11.25" customHeight="1">
      <c r="A51" s="70" t="s">
        <v>948</v>
      </c>
      <c r="B51" s="70"/>
      <c r="C51" s="70" t="s">
        <v>951</v>
      </c>
      <c r="D51" s="74" t="s">
        <v>659</v>
      </c>
      <c r="E51" s="74" t="s">
        <v>140</v>
      </c>
      <c r="F51" s="4"/>
      <c r="G51" s="4"/>
      <c r="H51" s="4"/>
      <c r="I51" s="4"/>
      <c r="J51" s="4"/>
      <c r="K51" s="4"/>
      <c r="L51" s="4"/>
      <c r="M51" s="71">
        <f t="shared" si="12"/>
        <v>0</v>
      </c>
      <c r="N51" s="4"/>
      <c r="O51" s="71">
        <f t="shared" si="11"/>
        <v>0</v>
      </c>
      <c r="P51" s="70"/>
      <c r="Q51" s="70">
        <f>'NPHCE Abstract'!J8</f>
        <v>0</v>
      </c>
      <c r="R51" s="71">
        <f>'NPHCE Abstract'!K8</f>
        <v>0</v>
      </c>
      <c r="S51" s="96"/>
      <c r="T51" s="96"/>
      <c r="U51" s="96"/>
      <c r="V51" s="96"/>
      <c r="W51" s="96"/>
      <c r="X51" s="96"/>
      <c r="Y51" s="96"/>
      <c r="Z51" s="96"/>
    </row>
    <row r="52" spans="1:26" ht="11.25" customHeight="1">
      <c r="A52" s="70" t="s">
        <v>955</v>
      </c>
      <c r="B52" s="70"/>
      <c r="C52" s="70" t="s">
        <v>956</v>
      </c>
      <c r="D52" s="74" t="s">
        <v>682</v>
      </c>
      <c r="E52" s="74" t="s">
        <v>124</v>
      </c>
      <c r="F52" s="4"/>
      <c r="G52" s="4"/>
      <c r="H52" s="4"/>
      <c r="I52" s="4"/>
      <c r="J52" s="4"/>
      <c r="K52" s="4"/>
      <c r="L52" s="4"/>
      <c r="M52" s="71">
        <f t="shared" si="12"/>
        <v>0</v>
      </c>
      <c r="N52" s="4"/>
      <c r="O52" s="71">
        <f t="shared" si="11"/>
        <v>0</v>
      </c>
      <c r="P52" s="70"/>
      <c r="Q52" s="70">
        <f>'NVBDCP Abstract'!J19</f>
        <v>0</v>
      </c>
      <c r="R52" s="71">
        <f>'NVBDCP Abstract'!K19</f>
        <v>0</v>
      </c>
      <c r="S52" s="96"/>
      <c r="T52" s="96"/>
      <c r="U52" s="96"/>
      <c r="V52" s="96"/>
      <c r="W52" s="96"/>
      <c r="X52" s="96"/>
      <c r="Y52" s="96"/>
      <c r="Z52" s="96"/>
    </row>
    <row r="53" spans="1:26" ht="15.75" customHeight="1">
      <c r="A53" s="70" t="s">
        <v>961</v>
      </c>
      <c r="B53" s="70"/>
      <c r="C53" s="70" t="s">
        <v>962</v>
      </c>
      <c r="D53" s="74" t="s">
        <v>682</v>
      </c>
      <c r="E53" s="74" t="s">
        <v>128</v>
      </c>
      <c r="F53" s="4">
        <v>0</v>
      </c>
      <c r="G53" s="4">
        <v>0</v>
      </c>
      <c r="H53" s="4">
        <v>0</v>
      </c>
      <c r="I53" s="4">
        <v>0</v>
      </c>
      <c r="J53" s="4">
        <v>0</v>
      </c>
      <c r="K53" s="4" t="s">
        <v>967</v>
      </c>
      <c r="L53" s="4">
        <v>0</v>
      </c>
      <c r="M53" s="71">
        <f t="shared" si="12"/>
        <v>0</v>
      </c>
      <c r="N53" s="4">
        <v>0</v>
      </c>
      <c r="O53" s="71">
        <f t="shared" si="11"/>
        <v>0</v>
      </c>
      <c r="P53" s="70" t="s">
        <v>968</v>
      </c>
      <c r="Q53" s="70">
        <f>'RNTCP Abstract'!J19</f>
        <v>0</v>
      </c>
      <c r="R53" s="71">
        <f>'RNTCP Abstract'!K19</f>
        <v>0</v>
      </c>
      <c r="S53" s="96"/>
      <c r="T53" s="96"/>
      <c r="U53" s="96"/>
      <c r="V53" s="96"/>
      <c r="W53" s="96"/>
      <c r="X53" s="96"/>
      <c r="Y53" s="96"/>
      <c r="Z53" s="96"/>
    </row>
    <row r="54" spans="1:26" ht="11.25" customHeight="1">
      <c r="A54" s="78" t="s">
        <v>972</v>
      </c>
      <c r="B54" s="78"/>
      <c r="C54" s="78" t="s">
        <v>973</v>
      </c>
      <c r="D54" s="78"/>
      <c r="E54" s="118"/>
      <c r="F54" s="78"/>
      <c r="G54" s="78"/>
      <c r="H54" s="78"/>
      <c r="I54" s="78"/>
      <c r="J54" s="78"/>
      <c r="K54" s="78"/>
      <c r="L54" s="78"/>
      <c r="M54" s="79"/>
      <c r="N54" s="78"/>
      <c r="O54" s="79">
        <f>SUM(O55:O58)</f>
        <v>17.3995</v>
      </c>
      <c r="P54" s="78"/>
      <c r="Q54" s="78"/>
      <c r="R54" s="79">
        <f>SUM(R55:R58)</f>
        <v>0</v>
      </c>
      <c r="S54" s="96"/>
      <c r="T54" s="96"/>
      <c r="U54" s="96"/>
      <c r="V54" s="96"/>
      <c r="W54" s="96"/>
      <c r="X54" s="96"/>
      <c r="Y54" s="96"/>
      <c r="Z54" s="96"/>
    </row>
    <row r="55" spans="1:26" ht="11.25" customHeight="1">
      <c r="A55" s="70" t="s">
        <v>978</v>
      </c>
      <c r="B55" s="4" t="s">
        <v>979</v>
      </c>
      <c r="C55" s="4" t="s">
        <v>980</v>
      </c>
      <c r="D55" s="74" t="s">
        <v>392</v>
      </c>
      <c r="E55" s="74" t="s">
        <v>510</v>
      </c>
      <c r="F55" s="4"/>
      <c r="G55" s="4"/>
      <c r="H55" s="4"/>
      <c r="I55" s="4"/>
      <c r="J55" s="4"/>
      <c r="K55" s="4"/>
      <c r="L55" s="4"/>
      <c r="M55" s="71">
        <f t="shared" ref="M55:M57" si="13">L55/100000</f>
        <v>0</v>
      </c>
      <c r="N55" s="4"/>
      <c r="O55" s="71">
        <f t="shared" ref="O55:O57" si="14">M55*N55</f>
        <v>0</v>
      </c>
      <c r="P55" s="70"/>
      <c r="Q55" s="70">
        <f>'RMNCH+A Abstract'!J163</f>
        <v>0</v>
      </c>
      <c r="R55" s="71">
        <f>'RMNCH+A Abstract'!K163</f>
        <v>0</v>
      </c>
      <c r="S55" s="96"/>
      <c r="T55" s="96"/>
      <c r="U55" s="96"/>
      <c r="V55" s="96"/>
      <c r="W55" s="96"/>
      <c r="X55" s="96"/>
      <c r="Y55" s="96"/>
      <c r="Z55" s="96"/>
    </row>
    <row r="56" spans="1:26" ht="63.75">
      <c r="A56" s="137" t="s">
        <v>985</v>
      </c>
      <c r="B56" s="137" t="s">
        <v>987</v>
      </c>
      <c r="C56" s="137" t="s">
        <v>988</v>
      </c>
      <c r="D56" s="132" t="s">
        <v>659</v>
      </c>
      <c r="E56" s="132" t="s">
        <v>396</v>
      </c>
      <c r="F56" s="131">
        <v>1000</v>
      </c>
      <c r="G56" s="131">
        <v>812</v>
      </c>
      <c r="H56" s="131">
        <v>350000</v>
      </c>
      <c r="I56" s="131">
        <v>158979</v>
      </c>
      <c r="J56" s="131"/>
      <c r="K56" s="131" t="s">
        <v>989</v>
      </c>
      <c r="L56" s="131">
        <v>350</v>
      </c>
      <c r="M56" s="136">
        <f t="shared" si="13"/>
        <v>3.5000000000000001E-3</v>
      </c>
      <c r="N56" s="131">
        <v>1000</v>
      </c>
      <c r="O56" s="136">
        <f t="shared" si="14"/>
        <v>3.5</v>
      </c>
      <c r="P56" s="137" t="s">
        <v>992</v>
      </c>
      <c r="Q56" s="137">
        <f>'NPCB Abstract'!J14</f>
        <v>0</v>
      </c>
      <c r="R56" s="136">
        <f>'NPCB Abstract'!K14</f>
        <v>0</v>
      </c>
      <c r="S56" s="139"/>
      <c r="T56" s="139"/>
      <c r="U56" s="139"/>
      <c r="V56" s="139"/>
      <c r="W56" s="139"/>
      <c r="X56" s="139"/>
      <c r="Y56" s="139"/>
      <c r="Z56" s="139"/>
    </row>
    <row r="57" spans="1:26" ht="80.25" customHeight="1">
      <c r="A57" s="137" t="s">
        <v>994</v>
      </c>
      <c r="B57" s="137" t="s">
        <v>995</v>
      </c>
      <c r="C57" s="137" t="s">
        <v>996</v>
      </c>
      <c r="D57" s="132" t="s">
        <v>659</v>
      </c>
      <c r="E57" s="132" t="s">
        <v>396</v>
      </c>
      <c r="F57" s="131">
        <v>2000</v>
      </c>
      <c r="G57" s="131">
        <v>639</v>
      </c>
      <c r="H57" s="131">
        <v>700000</v>
      </c>
      <c r="I57" s="131">
        <v>67571</v>
      </c>
      <c r="J57" s="131"/>
      <c r="K57" s="131" t="s">
        <v>997</v>
      </c>
      <c r="L57" s="131">
        <v>350</v>
      </c>
      <c r="M57" s="136">
        <f t="shared" si="13"/>
        <v>3.5000000000000001E-3</v>
      </c>
      <c r="N57" s="131">
        <v>2000</v>
      </c>
      <c r="O57" s="136">
        <f t="shared" si="14"/>
        <v>7</v>
      </c>
      <c r="P57" s="137" t="s">
        <v>1000</v>
      </c>
      <c r="Q57" s="137">
        <f>'NPCB Abstract'!J15</f>
        <v>0</v>
      </c>
      <c r="R57" s="136">
        <f>'NPCB Abstract'!K15</f>
        <v>0</v>
      </c>
      <c r="S57" s="139"/>
      <c r="T57" s="139"/>
      <c r="U57" s="139"/>
      <c r="V57" s="139"/>
      <c r="W57" s="139"/>
      <c r="X57" s="139"/>
      <c r="Y57" s="139"/>
      <c r="Z57" s="139"/>
    </row>
    <row r="58" spans="1:26" ht="11.25" customHeight="1">
      <c r="A58" s="148" t="s">
        <v>1004</v>
      </c>
      <c r="B58" s="148" t="s">
        <v>1005</v>
      </c>
      <c r="C58" s="148" t="s">
        <v>1006</v>
      </c>
      <c r="D58" s="148"/>
      <c r="E58" s="146"/>
      <c r="F58" s="148"/>
      <c r="G58" s="148"/>
      <c r="H58" s="148"/>
      <c r="I58" s="148"/>
      <c r="J58" s="148"/>
      <c r="K58" s="148"/>
      <c r="L58" s="148"/>
      <c r="M58" s="147"/>
      <c r="N58" s="148"/>
      <c r="O58" s="147">
        <f>SUM(O59:O63)</f>
        <v>6.8995000000000006</v>
      </c>
      <c r="P58" s="148"/>
      <c r="Q58" s="148"/>
      <c r="R58" s="147">
        <f>SUM(R59:R63)</f>
        <v>0</v>
      </c>
      <c r="S58" s="96"/>
      <c r="T58" s="96"/>
      <c r="U58" s="96"/>
      <c r="V58" s="96"/>
      <c r="W58" s="96"/>
      <c r="X58" s="96"/>
      <c r="Y58" s="96"/>
      <c r="Z58" s="96"/>
    </row>
    <row r="59" spans="1:26" ht="12.75">
      <c r="A59" s="70" t="s">
        <v>1014</v>
      </c>
      <c r="B59" s="4" t="s">
        <v>1015</v>
      </c>
      <c r="C59" s="4" t="s">
        <v>1016</v>
      </c>
      <c r="D59" s="74" t="s">
        <v>659</v>
      </c>
      <c r="E59" s="74" t="s">
        <v>142</v>
      </c>
      <c r="F59" s="4">
        <v>80</v>
      </c>
      <c r="G59" s="4">
        <v>4</v>
      </c>
      <c r="H59" s="125">
        <v>160000</v>
      </c>
      <c r="I59" s="4">
        <v>7094</v>
      </c>
      <c r="J59" s="4"/>
      <c r="K59" s="4" t="s">
        <v>1017</v>
      </c>
      <c r="L59" s="4">
        <v>5000</v>
      </c>
      <c r="M59" s="71">
        <f t="shared" ref="M59:M64" si="15">L59/100000</f>
        <v>0.05</v>
      </c>
      <c r="N59" s="4">
        <v>40</v>
      </c>
      <c r="O59" s="71">
        <f t="shared" ref="O59:O64" si="16">M59*N59</f>
        <v>2</v>
      </c>
      <c r="P59" s="185" t="s">
        <v>1022</v>
      </c>
      <c r="Q59" s="70">
        <f>'NTCP Abstract'!J12</f>
        <v>0</v>
      </c>
      <c r="R59" s="71">
        <f>'NTCP Abstract'!K12</f>
        <v>0</v>
      </c>
      <c r="S59" s="96"/>
      <c r="T59" s="96"/>
      <c r="U59" s="96"/>
      <c r="V59" s="96"/>
      <c r="W59" s="96"/>
      <c r="X59" s="96"/>
      <c r="Y59" s="96"/>
      <c r="Z59" s="96"/>
    </row>
    <row r="60" spans="1:26" ht="12.75">
      <c r="A60" s="70" t="s">
        <v>1026</v>
      </c>
      <c r="B60" s="4" t="s">
        <v>1027</v>
      </c>
      <c r="C60" s="4" t="s">
        <v>1028</v>
      </c>
      <c r="D60" s="74" t="s">
        <v>659</v>
      </c>
      <c r="E60" s="74" t="s">
        <v>142</v>
      </c>
      <c r="F60" s="4">
        <v>80</v>
      </c>
      <c r="G60" s="4">
        <v>0</v>
      </c>
      <c r="H60" s="125">
        <v>160000</v>
      </c>
      <c r="I60" s="4">
        <v>0</v>
      </c>
      <c r="J60" s="4"/>
      <c r="K60" s="4" t="s">
        <v>1017</v>
      </c>
      <c r="L60" s="4">
        <v>5000</v>
      </c>
      <c r="M60" s="71">
        <f t="shared" si="15"/>
        <v>0.05</v>
      </c>
      <c r="N60" s="4">
        <v>40</v>
      </c>
      <c r="O60" s="71">
        <f t="shared" si="16"/>
        <v>2</v>
      </c>
      <c r="P60" s="185" t="s">
        <v>1022</v>
      </c>
      <c r="Q60" s="70">
        <f>'NTCP Abstract'!J13</f>
        <v>0</v>
      </c>
      <c r="R60" s="71">
        <f>'NTCP Abstract'!K13</f>
        <v>0</v>
      </c>
      <c r="S60" s="96"/>
      <c r="T60" s="96"/>
      <c r="U60" s="96"/>
      <c r="V60" s="96"/>
      <c r="W60" s="96"/>
      <c r="X60" s="96"/>
      <c r="Y60" s="96"/>
      <c r="Z60" s="96"/>
    </row>
    <row r="61" spans="1:26" ht="25.5">
      <c r="A61" s="70" t="s">
        <v>1035</v>
      </c>
      <c r="B61" s="4" t="s">
        <v>1036</v>
      </c>
      <c r="C61" s="4" t="s">
        <v>1037</v>
      </c>
      <c r="D61" s="74" t="s">
        <v>659</v>
      </c>
      <c r="E61" s="74" t="s">
        <v>142</v>
      </c>
      <c r="F61" s="4">
        <v>16</v>
      </c>
      <c r="G61" s="4">
        <v>0</v>
      </c>
      <c r="H61" s="4">
        <v>64000</v>
      </c>
      <c r="I61" s="4">
        <v>0</v>
      </c>
      <c r="J61" s="4"/>
      <c r="K61" s="4" t="s">
        <v>1017</v>
      </c>
      <c r="L61" s="4">
        <v>3350</v>
      </c>
      <c r="M61" s="71">
        <f t="shared" si="15"/>
        <v>3.3500000000000002E-2</v>
      </c>
      <c r="N61" s="4">
        <v>77</v>
      </c>
      <c r="O61" s="71">
        <f t="shared" si="16"/>
        <v>2.5795000000000003</v>
      </c>
      <c r="P61" s="187" t="s">
        <v>1039</v>
      </c>
      <c r="Q61" s="70">
        <f>'NTCP Abstract'!J14</f>
        <v>0</v>
      </c>
      <c r="R61" s="71">
        <f>'NTCP Abstract'!K14</f>
        <v>0</v>
      </c>
      <c r="S61" s="96"/>
      <c r="T61" s="96"/>
      <c r="U61" s="96"/>
      <c r="V61" s="96"/>
      <c r="W61" s="96"/>
      <c r="X61" s="96"/>
      <c r="Y61" s="96"/>
      <c r="Z61" s="96"/>
    </row>
    <row r="62" spans="1:26" ht="25.5">
      <c r="A62" s="70" t="s">
        <v>1045</v>
      </c>
      <c r="B62" s="4" t="s">
        <v>1046</v>
      </c>
      <c r="C62" s="4" t="s">
        <v>1047</v>
      </c>
      <c r="D62" s="74" t="s">
        <v>659</v>
      </c>
      <c r="E62" s="74" t="s">
        <v>142</v>
      </c>
      <c r="F62" s="4">
        <v>16</v>
      </c>
      <c r="G62" s="4">
        <v>0</v>
      </c>
      <c r="H62" s="4">
        <v>64000</v>
      </c>
      <c r="I62" s="4">
        <v>0</v>
      </c>
      <c r="J62" s="4"/>
      <c r="K62" s="4" t="s">
        <v>1017</v>
      </c>
      <c r="L62" s="4">
        <v>0</v>
      </c>
      <c r="M62" s="71">
        <f t="shared" si="15"/>
        <v>0</v>
      </c>
      <c r="N62" s="4">
        <v>0</v>
      </c>
      <c r="O62" s="71">
        <f t="shared" si="16"/>
        <v>0</v>
      </c>
      <c r="P62" s="187" t="s">
        <v>1050</v>
      </c>
      <c r="Q62" s="70">
        <f>'NTCP Abstract'!J15</f>
        <v>0</v>
      </c>
      <c r="R62" s="71">
        <f>'NTCP Abstract'!K15</f>
        <v>0</v>
      </c>
      <c r="S62" s="96"/>
      <c r="T62" s="96"/>
      <c r="U62" s="96"/>
      <c r="V62" s="96"/>
      <c r="W62" s="96"/>
      <c r="X62" s="96"/>
      <c r="Y62" s="96"/>
      <c r="Z62" s="96"/>
    </row>
    <row r="63" spans="1:26" ht="25.5">
      <c r="A63" s="70" t="s">
        <v>1056</v>
      </c>
      <c r="B63" s="4" t="s">
        <v>1057</v>
      </c>
      <c r="C63" s="4" t="s">
        <v>1058</v>
      </c>
      <c r="D63" s="74" t="s">
        <v>659</v>
      </c>
      <c r="E63" s="74" t="s">
        <v>142</v>
      </c>
      <c r="F63" s="4">
        <v>20</v>
      </c>
      <c r="G63" s="4">
        <v>0</v>
      </c>
      <c r="H63" s="125">
        <v>80000</v>
      </c>
      <c r="I63" s="4">
        <v>0</v>
      </c>
      <c r="J63" s="4"/>
      <c r="K63" s="4" t="s">
        <v>1017</v>
      </c>
      <c r="L63" s="4">
        <v>4000</v>
      </c>
      <c r="M63" s="71">
        <f t="shared" si="15"/>
        <v>0.04</v>
      </c>
      <c r="N63" s="4">
        <v>8</v>
      </c>
      <c r="O63" s="71">
        <f t="shared" si="16"/>
        <v>0.32</v>
      </c>
      <c r="P63" s="187" t="s">
        <v>1062</v>
      </c>
      <c r="Q63" s="70">
        <f>'NTCP Abstract'!J16</f>
        <v>0</v>
      </c>
      <c r="R63" s="71">
        <f>'NTCP Abstract'!K16</f>
        <v>0</v>
      </c>
      <c r="S63" s="96"/>
      <c r="T63" s="96"/>
      <c r="U63" s="96"/>
      <c r="V63" s="96"/>
      <c r="W63" s="96"/>
      <c r="X63" s="96"/>
      <c r="Y63" s="96"/>
      <c r="Z63" s="96"/>
    </row>
    <row r="64" spans="1:26" ht="76.5">
      <c r="A64" s="137" t="s">
        <v>1064</v>
      </c>
      <c r="B64" s="137"/>
      <c r="C64" s="137" t="s">
        <v>297</v>
      </c>
      <c r="D64" s="132" t="s">
        <v>609</v>
      </c>
      <c r="E64" s="132" t="s">
        <v>609</v>
      </c>
      <c r="F64" s="137"/>
      <c r="G64" s="137"/>
      <c r="H64" s="137"/>
      <c r="I64" s="137"/>
      <c r="J64" s="137"/>
      <c r="K64" s="137" t="s">
        <v>1068</v>
      </c>
      <c r="L64" s="188">
        <v>590909</v>
      </c>
      <c r="M64" s="136">
        <f t="shared" si="15"/>
        <v>5.90909</v>
      </c>
      <c r="N64" s="188">
        <v>11</v>
      </c>
      <c r="O64" s="136">
        <f t="shared" si="16"/>
        <v>64.999989999999997</v>
      </c>
      <c r="P64" s="137" t="s">
        <v>1073</v>
      </c>
      <c r="Q64" s="137"/>
      <c r="R64" s="136"/>
      <c r="S64" s="139"/>
      <c r="T64" s="139"/>
      <c r="U64" s="139"/>
      <c r="V64" s="139"/>
      <c r="W64" s="139"/>
      <c r="X64" s="139"/>
      <c r="Y64" s="139"/>
      <c r="Z64" s="139"/>
    </row>
    <row r="65" spans="1:26" ht="11.25" customHeight="1">
      <c r="A65" s="190"/>
      <c r="B65" s="96"/>
      <c r="C65" s="96"/>
      <c r="D65" s="10"/>
      <c r="E65" s="10"/>
      <c r="F65" s="96"/>
      <c r="G65" s="96"/>
      <c r="H65" s="96"/>
      <c r="I65" s="96"/>
      <c r="J65" s="96"/>
      <c r="K65" s="96"/>
      <c r="L65" s="96"/>
      <c r="M65" s="191"/>
      <c r="N65" s="96"/>
      <c r="O65" s="191"/>
      <c r="P65" s="190"/>
      <c r="Q65" s="190"/>
      <c r="R65" s="191"/>
      <c r="S65" s="96"/>
      <c r="T65" s="96"/>
      <c r="U65" s="96"/>
      <c r="V65" s="96"/>
      <c r="W65" s="96"/>
      <c r="X65" s="96"/>
      <c r="Y65" s="96"/>
      <c r="Z65" s="96"/>
    </row>
    <row r="66" spans="1:26" ht="11.25" customHeight="1">
      <c r="A66" s="190"/>
      <c r="B66" s="96"/>
      <c r="C66" s="73"/>
      <c r="D66" s="10"/>
      <c r="E66" s="10"/>
      <c r="F66" s="96"/>
      <c r="G66" s="96"/>
      <c r="H66" s="96"/>
      <c r="I66" s="96"/>
      <c r="J66" s="96"/>
      <c r="K66" s="96"/>
      <c r="L66" s="96"/>
      <c r="M66" s="191"/>
      <c r="N66" s="96"/>
      <c r="O66" s="191"/>
      <c r="P66" s="190"/>
      <c r="Q66" s="190"/>
      <c r="R66" s="191"/>
      <c r="S66" s="96"/>
      <c r="T66" s="96"/>
      <c r="U66" s="96"/>
      <c r="V66" s="96"/>
      <c r="W66" s="96"/>
      <c r="X66" s="96"/>
      <c r="Y66" s="96"/>
      <c r="Z66" s="96"/>
    </row>
    <row r="67" spans="1:26" ht="11.25" customHeight="1">
      <c r="A67" s="190"/>
      <c r="B67" s="96"/>
      <c r="C67" s="96"/>
      <c r="D67" s="10"/>
      <c r="E67" s="10"/>
      <c r="F67" s="96"/>
      <c r="G67" s="96"/>
      <c r="H67" s="96"/>
      <c r="I67" s="96"/>
      <c r="J67" s="96"/>
      <c r="K67" s="96"/>
      <c r="L67" s="96"/>
      <c r="M67" s="191"/>
      <c r="N67" s="96"/>
      <c r="O67" s="191"/>
      <c r="P67" s="190"/>
      <c r="Q67" s="190"/>
      <c r="R67" s="191"/>
      <c r="S67" s="96"/>
      <c r="T67" s="96"/>
      <c r="U67" s="96"/>
      <c r="V67" s="96"/>
      <c r="W67" s="96"/>
      <c r="X67" s="96"/>
      <c r="Y67" s="96"/>
      <c r="Z67" s="96"/>
    </row>
    <row r="68" spans="1:26" ht="11.25" customHeight="1">
      <c r="A68" s="190"/>
      <c r="B68" s="96"/>
      <c r="C68" s="96"/>
      <c r="D68" s="10"/>
      <c r="E68" s="10"/>
      <c r="F68" s="96"/>
      <c r="G68" s="96"/>
      <c r="H68" s="96"/>
      <c r="I68" s="96"/>
      <c r="J68" s="96"/>
      <c r="K68" s="96"/>
      <c r="L68" s="96"/>
      <c r="M68" s="191"/>
      <c r="N68" s="96"/>
      <c r="O68" s="191"/>
      <c r="P68" s="190"/>
      <c r="Q68" s="190"/>
      <c r="R68" s="191"/>
      <c r="S68" s="96"/>
      <c r="T68" s="96"/>
      <c r="U68" s="96"/>
      <c r="V68" s="96"/>
      <c r="W68" s="96"/>
      <c r="X68" s="96"/>
      <c r="Y68" s="96"/>
      <c r="Z68" s="96"/>
    </row>
    <row r="69" spans="1:26" ht="11.25" customHeight="1">
      <c r="A69" s="190"/>
      <c r="B69" s="96"/>
      <c r="C69" s="96"/>
      <c r="D69" s="10"/>
      <c r="E69" s="10"/>
      <c r="F69" s="96"/>
      <c r="G69" s="96"/>
      <c r="H69" s="96"/>
      <c r="I69" s="96"/>
      <c r="J69" s="96"/>
      <c r="K69" s="96"/>
      <c r="L69" s="96"/>
      <c r="M69" s="191"/>
      <c r="N69" s="96"/>
      <c r="O69" s="191"/>
      <c r="P69" s="190"/>
      <c r="Q69" s="190"/>
      <c r="R69" s="191"/>
      <c r="S69" s="96"/>
      <c r="T69" s="96"/>
      <c r="U69" s="96"/>
      <c r="V69" s="96"/>
      <c r="W69" s="96"/>
      <c r="X69" s="96"/>
      <c r="Y69" s="96"/>
      <c r="Z69" s="96"/>
    </row>
    <row r="70" spans="1:26" ht="11.25" customHeight="1">
      <c r="A70" s="190"/>
      <c r="B70" s="96"/>
      <c r="C70" s="96"/>
      <c r="D70" s="10"/>
      <c r="E70" s="10"/>
      <c r="F70" s="96"/>
      <c r="G70" s="96"/>
      <c r="H70" s="96"/>
      <c r="I70" s="96"/>
      <c r="J70" s="96"/>
      <c r="K70" s="96"/>
      <c r="L70" s="96"/>
      <c r="M70" s="191"/>
      <c r="N70" s="96"/>
      <c r="O70" s="191"/>
      <c r="P70" s="190"/>
      <c r="Q70" s="190"/>
      <c r="R70" s="191"/>
      <c r="S70" s="96"/>
      <c r="T70" s="96"/>
      <c r="U70" s="96"/>
      <c r="V70" s="96"/>
      <c r="W70" s="96"/>
      <c r="X70" s="96"/>
      <c r="Y70" s="96"/>
      <c r="Z70" s="96"/>
    </row>
    <row r="71" spans="1:26" ht="11.25" customHeight="1">
      <c r="A71" s="190"/>
      <c r="B71" s="96"/>
      <c r="C71" s="96"/>
      <c r="D71" s="10"/>
      <c r="E71" s="10"/>
      <c r="F71" s="96"/>
      <c r="G71" s="96"/>
      <c r="H71" s="96"/>
      <c r="I71" s="96"/>
      <c r="J71" s="96"/>
      <c r="K71" s="96"/>
      <c r="L71" s="96"/>
      <c r="M71" s="191"/>
      <c r="N71" s="96"/>
      <c r="O71" s="191"/>
      <c r="P71" s="190"/>
      <c r="Q71" s="190"/>
      <c r="R71" s="191"/>
      <c r="S71" s="96"/>
      <c r="T71" s="96"/>
      <c r="U71" s="96"/>
      <c r="V71" s="96"/>
      <c r="W71" s="96"/>
      <c r="X71" s="96"/>
      <c r="Y71" s="96"/>
      <c r="Z71" s="96"/>
    </row>
    <row r="72" spans="1:26" ht="11.25" customHeight="1">
      <c r="A72" s="190"/>
      <c r="B72" s="96"/>
      <c r="C72" s="96"/>
      <c r="D72" s="10"/>
      <c r="E72" s="10"/>
      <c r="F72" s="96"/>
      <c r="G72" s="96"/>
      <c r="H72" s="96"/>
      <c r="I72" s="96"/>
      <c r="J72" s="96"/>
      <c r="K72" s="96"/>
      <c r="L72" s="96"/>
      <c r="M72" s="191"/>
      <c r="N72" s="96"/>
      <c r="O72" s="191"/>
      <c r="P72" s="190"/>
      <c r="Q72" s="190"/>
      <c r="R72" s="191"/>
      <c r="S72" s="96"/>
      <c r="T72" s="96"/>
      <c r="U72" s="96"/>
      <c r="V72" s="96"/>
      <c r="W72" s="96"/>
      <c r="X72" s="96"/>
      <c r="Y72" s="96"/>
      <c r="Z72" s="96"/>
    </row>
    <row r="73" spans="1:26" ht="11.25" customHeight="1">
      <c r="A73" s="190"/>
      <c r="B73" s="96"/>
      <c r="C73" s="96"/>
      <c r="D73" s="10"/>
      <c r="E73" s="10"/>
      <c r="F73" s="96"/>
      <c r="G73" s="96"/>
      <c r="H73" s="96"/>
      <c r="I73" s="96"/>
      <c r="J73" s="96"/>
      <c r="K73" s="96"/>
      <c r="L73" s="96"/>
      <c r="M73" s="191"/>
      <c r="N73" s="96"/>
      <c r="O73" s="191"/>
      <c r="P73" s="190"/>
      <c r="Q73" s="190"/>
      <c r="R73" s="191"/>
      <c r="S73" s="96"/>
      <c r="T73" s="96"/>
      <c r="U73" s="96"/>
      <c r="V73" s="96"/>
      <c r="W73" s="96"/>
      <c r="X73" s="96"/>
      <c r="Y73" s="96"/>
      <c r="Z73" s="96"/>
    </row>
    <row r="74" spans="1:26" ht="11.25" customHeight="1">
      <c r="A74" s="190"/>
      <c r="B74" s="96"/>
      <c r="C74" s="73"/>
      <c r="D74" s="10"/>
      <c r="E74" s="10"/>
      <c r="F74" s="96"/>
      <c r="G74" s="96"/>
      <c r="H74" s="96"/>
      <c r="I74" s="96"/>
      <c r="J74" s="96"/>
      <c r="K74" s="96"/>
      <c r="L74" s="96"/>
      <c r="M74" s="191"/>
      <c r="N74" s="96"/>
      <c r="O74" s="191"/>
      <c r="P74" s="190"/>
      <c r="Q74" s="190"/>
      <c r="R74" s="191"/>
      <c r="S74" s="96"/>
      <c r="T74" s="96"/>
      <c r="U74" s="96"/>
      <c r="V74" s="96"/>
      <c r="W74" s="96"/>
      <c r="X74" s="96"/>
      <c r="Y74" s="96"/>
      <c r="Z74" s="96"/>
    </row>
    <row r="75" spans="1:26" ht="11.25" customHeight="1">
      <c r="A75" s="190"/>
      <c r="B75" s="96"/>
      <c r="C75" s="73"/>
      <c r="D75" s="10"/>
      <c r="E75" s="10"/>
      <c r="F75" s="96"/>
      <c r="G75" s="96"/>
      <c r="H75" s="96"/>
      <c r="I75" s="96"/>
      <c r="J75" s="96"/>
      <c r="K75" s="96"/>
      <c r="L75" s="96"/>
      <c r="M75" s="191"/>
      <c r="N75" s="96"/>
      <c r="O75" s="191"/>
      <c r="P75" s="190"/>
      <c r="Q75" s="190"/>
      <c r="R75" s="191"/>
      <c r="S75" s="96"/>
      <c r="T75" s="96"/>
      <c r="U75" s="96"/>
      <c r="V75" s="96"/>
      <c r="W75" s="96"/>
      <c r="X75" s="96"/>
      <c r="Y75" s="96"/>
      <c r="Z75" s="96"/>
    </row>
    <row r="76" spans="1:26" ht="11.25" customHeight="1">
      <c r="A76" s="190"/>
      <c r="B76" s="96"/>
      <c r="C76" s="73"/>
      <c r="D76" s="10"/>
      <c r="E76" s="10"/>
      <c r="F76" s="96"/>
      <c r="G76" s="96"/>
      <c r="H76" s="96"/>
      <c r="I76" s="96"/>
      <c r="J76" s="96"/>
      <c r="K76" s="96"/>
      <c r="L76" s="96"/>
      <c r="M76" s="191"/>
      <c r="N76" s="96"/>
      <c r="O76" s="191"/>
      <c r="P76" s="190"/>
      <c r="Q76" s="190"/>
      <c r="R76" s="191"/>
      <c r="S76" s="96"/>
      <c r="T76" s="96"/>
      <c r="U76" s="96"/>
      <c r="V76" s="96"/>
      <c r="W76" s="96"/>
      <c r="X76" s="96"/>
      <c r="Y76" s="96"/>
      <c r="Z76" s="96"/>
    </row>
    <row r="77" spans="1:26" ht="11.25" customHeight="1">
      <c r="A77" s="190"/>
      <c r="B77" s="96"/>
      <c r="C77" s="73"/>
      <c r="D77" s="10"/>
      <c r="E77" s="10"/>
      <c r="F77" s="96"/>
      <c r="G77" s="96"/>
      <c r="H77" s="96"/>
      <c r="I77" s="96"/>
      <c r="J77" s="96"/>
      <c r="K77" s="96"/>
      <c r="L77" s="96"/>
      <c r="M77" s="191"/>
      <c r="N77" s="96"/>
      <c r="O77" s="191"/>
      <c r="P77" s="190"/>
      <c r="Q77" s="190"/>
      <c r="R77" s="191"/>
      <c r="S77" s="96"/>
      <c r="T77" s="96"/>
      <c r="U77" s="96"/>
      <c r="V77" s="96"/>
      <c r="W77" s="96"/>
      <c r="X77" s="96"/>
      <c r="Y77" s="96"/>
      <c r="Z77" s="96"/>
    </row>
    <row r="78" spans="1:26" ht="11.25" customHeight="1">
      <c r="A78" s="190"/>
      <c r="B78" s="96"/>
      <c r="C78" s="73"/>
      <c r="D78" s="10"/>
      <c r="E78" s="10"/>
      <c r="F78" s="96"/>
      <c r="G78" s="96"/>
      <c r="H78" s="96"/>
      <c r="I78" s="96"/>
      <c r="J78" s="96"/>
      <c r="K78" s="96"/>
      <c r="L78" s="96"/>
      <c r="M78" s="191"/>
      <c r="N78" s="96"/>
      <c r="O78" s="191"/>
      <c r="P78" s="190"/>
      <c r="Q78" s="190"/>
      <c r="R78" s="191"/>
      <c r="S78" s="96"/>
      <c r="T78" s="96"/>
      <c r="U78" s="96"/>
      <c r="V78" s="96"/>
      <c r="W78" s="96"/>
      <c r="X78" s="96"/>
      <c r="Y78" s="96"/>
      <c r="Z78" s="96"/>
    </row>
    <row r="79" spans="1:26" ht="11.25" customHeight="1">
      <c r="A79" s="190"/>
      <c r="B79" s="96"/>
      <c r="C79" s="73"/>
      <c r="D79" s="10"/>
      <c r="E79" s="10"/>
      <c r="F79" s="96"/>
      <c r="G79" s="96"/>
      <c r="H79" s="96"/>
      <c r="I79" s="96"/>
      <c r="J79" s="96"/>
      <c r="K79" s="96"/>
      <c r="L79" s="96"/>
      <c r="M79" s="191"/>
      <c r="N79" s="96"/>
      <c r="O79" s="191"/>
      <c r="P79" s="190"/>
      <c r="Q79" s="190"/>
      <c r="R79" s="191"/>
      <c r="S79" s="96"/>
      <c r="T79" s="96"/>
      <c r="U79" s="96"/>
      <c r="V79" s="96"/>
      <c r="W79" s="96"/>
      <c r="X79" s="96"/>
      <c r="Y79" s="96"/>
      <c r="Z79" s="96"/>
    </row>
    <row r="80" spans="1:26" ht="11.25" customHeight="1">
      <c r="A80" s="190"/>
      <c r="B80" s="96"/>
      <c r="C80" s="73"/>
      <c r="D80" s="10"/>
      <c r="E80" s="10"/>
      <c r="F80" s="96"/>
      <c r="G80" s="96"/>
      <c r="H80" s="96"/>
      <c r="I80" s="96"/>
      <c r="J80" s="96"/>
      <c r="K80" s="96"/>
      <c r="L80" s="96"/>
      <c r="M80" s="191"/>
      <c r="N80" s="96"/>
      <c r="O80" s="191"/>
      <c r="P80" s="190"/>
      <c r="Q80" s="190"/>
      <c r="R80" s="191"/>
      <c r="S80" s="96"/>
      <c r="T80" s="96"/>
      <c r="U80" s="96"/>
      <c r="V80" s="96"/>
      <c r="W80" s="96"/>
      <c r="X80" s="96"/>
      <c r="Y80" s="96"/>
      <c r="Z80" s="96"/>
    </row>
    <row r="81" spans="1:26" ht="11.25" customHeight="1">
      <c r="A81" s="190"/>
      <c r="B81" s="96"/>
      <c r="C81" s="96"/>
      <c r="D81" s="10"/>
      <c r="E81" s="10"/>
      <c r="F81" s="96"/>
      <c r="G81" s="96"/>
      <c r="H81" s="96"/>
      <c r="I81" s="96"/>
      <c r="J81" s="96"/>
      <c r="K81" s="96"/>
      <c r="L81" s="96"/>
      <c r="M81" s="191"/>
      <c r="N81" s="96"/>
      <c r="O81" s="191"/>
      <c r="P81" s="190"/>
      <c r="Q81" s="190"/>
      <c r="R81" s="191"/>
      <c r="S81" s="96"/>
      <c r="T81" s="96"/>
      <c r="U81" s="96"/>
      <c r="V81" s="96"/>
      <c r="W81" s="96"/>
      <c r="X81" s="96"/>
      <c r="Y81" s="96"/>
      <c r="Z81" s="96"/>
    </row>
    <row r="82" spans="1:26" ht="11.25" customHeight="1">
      <c r="A82" s="190"/>
      <c r="B82" s="96"/>
      <c r="C82" s="96"/>
      <c r="D82" s="10"/>
      <c r="E82" s="10"/>
      <c r="F82" s="96"/>
      <c r="G82" s="96"/>
      <c r="H82" s="96"/>
      <c r="I82" s="96"/>
      <c r="J82" s="96"/>
      <c r="K82" s="96"/>
      <c r="L82" s="96"/>
      <c r="M82" s="191"/>
      <c r="N82" s="96"/>
      <c r="O82" s="191"/>
      <c r="P82" s="190"/>
      <c r="Q82" s="190"/>
      <c r="R82" s="191"/>
      <c r="S82" s="96"/>
      <c r="T82" s="96"/>
      <c r="U82" s="96"/>
      <c r="V82" s="96"/>
      <c r="W82" s="96"/>
      <c r="X82" s="96"/>
      <c r="Y82" s="96"/>
      <c r="Z82" s="96"/>
    </row>
    <row r="83" spans="1:26" ht="11.25" customHeight="1">
      <c r="A83" s="190"/>
      <c r="B83" s="96"/>
      <c r="C83" s="96"/>
      <c r="D83" s="10"/>
      <c r="E83" s="10"/>
      <c r="F83" s="96"/>
      <c r="G83" s="96"/>
      <c r="H83" s="96"/>
      <c r="I83" s="96"/>
      <c r="J83" s="96"/>
      <c r="K83" s="96"/>
      <c r="L83" s="96"/>
      <c r="M83" s="191"/>
      <c r="N83" s="96"/>
      <c r="O83" s="191"/>
      <c r="P83" s="190"/>
      <c r="Q83" s="190"/>
      <c r="R83" s="191"/>
      <c r="S83" s="96"/>
      <c r="T83" s="96"/>
      <c r="U83" s="96"/>
      <c r="V83" s="96"/>
      <c r="W83" s="96"/>
      <c r="X83" s="96"/>
      <c r="Y83" s="96"/>
      <c r="Z83" s="96"/>
    </row>
    <row r="84" spans="1:26" ht="11.25" customHeight="1">
      <c r="A84" s="190"/>
      <c r="B84" s="96"/>
      <c r="C84" s="96"/>
      <c r="D84" s="10"/>
      <c r="E84" s="10"/>
      <c r="F84" s="96"/>
      <c r="G84" s="96"/>
      <c r="H84" s="96"/>
      <c r="I84" s="96"/>
      <c r="J84" s="96"/>
      <c r="K84" s="96"/>
      <c r="L84" s="96"/>
      <c r="M84" s="191"/>
      <c r="N84" s="96"/>
      <c r="O84" s="191"/>
      <c r="P84" s="190"/>
      <c r="Q84" s="190"/>
      <c r="R84" s="191"/>
      <c r="S84" s="96"/>
      <c r="T84" s="96"/>
      <c r="U84" s="96"/>
      <c r="V84" s="96"/>
      <c r="W84" s="96"/>
      <c r="X84" s="96"/>
      <c r="Y84" s="96"/>
      <c r="Z84" s="96"/>
    </row>
    <row r="85" spans="1:26" ht="11.25" customHeight="1">
      <c r="A85" s="190"/>
      <c r="B85" s="96"/>
      <c r="C85" s="96"/>
      <c r="D85" s="10"/>
      <c r="E85" s="10"/>
      <c r="F85" s="96"/>
      <c r="G85" s="96"/>
      <c r="H85" s="96"/>
      <c r="I85" s="96"/>
      <c r="J85" s="96"/>
      <c r="K85" s="96"/>
      <c r="L85" s="96"/>
      <c r="M85" s="191"/>
      <c r="N85" s="96"/>
      <c r="O85" s="191"/>
      <c r="P85" s="190"/>
      <c r="Q85" s="190"/>
      <c r="R85" s="191"/>
      <c r="S85" s="96"/>
      <c r="T85" s="96"/>
      <c r="U85" s="96"/>
      <c r="V85" s="96"/>
      <c r="W85" s="96"/>
      <c r="X85" s="96"/>
      <c r="Y85" s="96"/>
      <c r="Z85" s="96"/>
    </row>
    <row r="86" spans="1:26" ht="11.25" customHeight="1">
      <c r="A86" s="190"/>
      <c r="B86" s="96"/>
      <c r="C86" s="96"/>
      <c r="D86" s="10"/>
      <c r="E86" s="10"/>
      <c r="F86" s="96"/>
      <c r="G86" s="96"/>
      <c r="H86" s="96"/>
      <c r="I86" s="96"/>
      <c r="J86" s="96"/>
      <c r="K86" s="96"/>
      <c r="L86" s="96"/>
      <c r="M86" s="191"/>
      <c r="N86" s="96"/>
      <c r="O86" s="191"/>
      <c r="P86" s="190"/>
      <c r="Q86" s="190"/>
      <c r="R86" s="191"/>
      <c r="S86" s="96"/>
      <c r="T86" s="96"/>
      <c r="U86" s="96"/>
      <c r="V86" s="96"/>
      <c r="W86" s="96"/>
      <c r="X86" s="96"/>
      <c r="Y86" s="96"/>
      <c r="Z86" s="96"/>
    </row>
    <row r="87" spans="1:26" ht="11.25" customHeight="1">
      <c r="A87" s="190"/>
      <c r="B87" s="96"/>
      <c r="C87" s="96"/>
      <c r="D87" s="10"/>
      <c r="E87" s="10"/>
      <c r="F87" s="96"/>
      <c r="G87" s="96"/>
      <c r="H87" s="96"/>
      <c r="I87" s="96"/>
      <c r="J87" s="96"/>
      <c r="K87" s="96"/>
      <c r="L87" s="96"/>
      <c r="M87" s="191"/>
      <c r="N87" s="96"/>
      <c r="O87" s="191"/>
      <c r="P87" s="190"/>
      <c r="Q87" s="190"/>
      <c r="R87" s="191"/>
      <c r="S87" s="96"/>
      <c r="T87" s="96"/>
      <c r="U87" s="96"/>
      <c r="V87" s="96"/>
      <c r="W87" s="96"/>
      <c r="X87" s="96"/>
      <c r="Y87" s="96"/>
      <c r="Z87" s="96"/>
    </row>
    <row r="88" spans="1:26" ht="11.25" customHeight="1">
      <c r="A88" s="190"/>
      <c r="B88" s="96"/>
      <c r="C88" s="96"/>
      <c r="D88" s="10"/>
      <c r="E88" s="10"/>
      <c r="F88" s="96"/>
      <c r="G88" s="96"/>
      <c r="H88" s="96"/>
      <c r="I88" s="96"/>
      <c r="J88" s="96"/>
      <c r="K88" s="96"/>
      <c r="L88" s="96"/>
      <c r="M88" s="191"/>
      <c r="N88" s="96"/>
      <c r="O88" s="191"/>
      <c r="P88" s="190"/>
      <c r="Q88" s="190"/>
      <c r="R88" s="191"/>
      <c r="S88" s="96"/>
      <c r="T88" s="96"/>
      <c r="U88" s="96"/>
      <c r="V88" s="96"/>
      <c r="W88" s="96"/>
      <c r="X88" s="96"/>
      <c r="Y88" s="96"/>
      <c r="Z88" s="96"/>
    </row>
    <row r="89" spans="1:26" ht="11.25" customHeight="1">
      <c r="A89" s="190"/>
      <c r="B89" s="96"/>
      <c r="C89" s="96"/>
      <c r="D89" s="10"/>
      <c r="E89" s="10"/>
      <c r="F89" s="96"/>
      <c r="G89" s="96"/>
      <c r="H89" s="96"/>
      <c r="I89" s="96"/>
      <c r="J89" s="96"/>
      <c r="K89" s="96"/>
      <c r="L89" s="96"/>
      <c r="M89" s="191"/>
      <c r="N89" s="96"/>
      <c r="O89" s="191"/>
      <c r="P89" s="190"/>
      <c r="Q89" s="190"/>
      <c r="R89" s="191"/>
      <c r="S89" s="96"/>
      <c r="T89" s="96"/>
      <c r="U89" s="96"/>
      <c r="V89" s="96"/>
      <c r="W89" s="96"/>
      <c r="X89" s="96"/>
      <c r="Y89" s="96"/>
      <c r="Z89" s="96"/>
    </row>
    <row r="90" spans="1:26" ht="11.25" customHeight="1">
      <c r="A90" s="190"/>
      <c r="B90" s="96"/>
      <c r="C90" s="96"/>
      <c r="D90" s="10"/>
      <c r="E90" s="10"/>
      <c r="F90" s="96"/>
      <c r="G90" s="96"/>
      <c r="H90" s="96"/>
      <c r="I90" s="96"/>
      <c r="J90" s="96"/>
      <c r="K90" s="96"/>
      <c r="L90" s="96"/>
      <c r="M90" s="191"/>
      <c r="N90" s="96"/>
      <c r="O90" s="191"/>
      <c r="P90" s="190"/>
      <c r="Q90" s="190"/>
      <c r="R90" s="191"/>
      <c r="S90" s="96"/>
      <c r="T90" s="96"/>
      <c r="U90" s="96"/>
      <c r="V90" s="96"/>
      <c r="W90" s="96"/>
      <c r="X90" s="96"/>
      <c r="Y90" s="96"/>
      <c r="Z90" s="96"/>
    </row>
    <row r="91" spans="1:26" ht="11.25" customHeight="1">
      <c r="A91" s="190"/>
      <c r="B91" s="96"/>
      <c r="C91" s="96"/>
      <c r="D91" s="10"/>
      <c r="E91" s="10"/>
      <c r="F91" s="96"/>
      <c r="G91" s="96"/>
      <c r="H91" s="96"/>
      <c r="I91" s="96"/>
      <c r="J91" s="96"/>
      <c r="K91" s="96"/>
      <c r="L91" s="96"/>
      <c r="M91" s="191"/>
      <c r="N91" s="96"/>
      <c r="O91" s="191"/>
      <c r="P91" s="190"/>
      <c r="Q91" s="190"/>
      <c r="R91" s="191"/>
      <c r="S91" s="96"/>
      <c r="T91" s="96"/>
      <c r="U91" s="96"/>
      <c r="V91" s="96"/>
      <c r="W91" s="96"/>
      <c r="X91" s="96"/>
      <c r="Y91" s="96"/>
      <c r="Z91" s="96"/>
    </row>
    <row r="92" spans="1:26" ht="11.25" customHeight="1">
      <c r="A92" s="190"/>
      <c r="B92" s="96"/>
      <c r="C92" s="96"/>
      <c r="D92" s="10"/>
      <c r="E92" s="10"/>
      <c r="F92" s="96"/>
      <c r="G92" s="96"/>
      <c r="H92" s="96"/>
      <c r="I92" s="96"/>
      <c r="J92" s="96"/>
      <c r="K92" s="96"/>
      <c r="L92" s="96"/>
      <c r="M92" s="191"/>
      <c r="N92" s="96"/>
      <c r="O92" s="191"/>
      <c r="P92" s="190"/>
      <c r="Q92" s="190"/>
      <c r="R92" s="191"/>
      <c r="S92" s="96"/>
      <c r="T92" s="96"/>
      <c r="U92" s="96"/>
      <c r="V92" s="96"/>
      <c r="W92" s="96"/>
      <c r="X92" s="96"/>
      <c r="Y92" s="96"/>
      <c r="Z92" s="96"/>
    </row>
    <row r="93" spans="1:26" ht="11.25" customHeight="1">
      <c r="A93" s="190"/>
      <c r="B93" s="96"/>
      <c r="C93" s="96"/>
      <c r="D93" s="10"/>
      <c r="E93" s="10"/>
      <c r="F93" s="96"/>
      <c r="G93" s="96"/>
      <c r="H93" s="96"/>
      <c r="I93" s="96"/>
      <c r="J93" s="96"/>
      <c r="K93" s="96"/>
      <c r="L93" s="96"/>
      <c r="M93" s="191"/>
      <c r="N93" s="96"/>
      <c r="O93" s="191"/>
      <c r="P93" s="190"/>
      <c r="Q93" s="190"/>
      <c r="R93" s="191"/>
      <c r="S93" s="96"/>
      <c r="T93" s="96"/>
      <c r="U93" s="96"/>
      <c r="V93" s="96"/>
      <c r="W93" s="96"/>
      <c r="X93" s="96"/>
      <c r="Y93" s="96"/>
      <c r="Z93" s="96"/>
    </row>
    <row r="94" spans="1:26" ht="11.25" customHeight="1">
      <c r="A94" s="190"/>
      <c r="B94" s="96"/>
      <c r="C94" s="96"/>
      <c r="D94" s="10"/>
      <c r="E94" s="10"/>
      <c r="F94" s="96"/>
      <c r="G94" s="96"/>
      <c r="H94" s="96"/>
      <c r="I94" s="96"/>
      <c r="J94" s="96"/>
      <c r="K94" s="96"/>
      <c r="L94" s="96"/>
      <c r="M94" s="191"/>
      <c r="N94" s="96"/>
      <c r="O94" s="191"/>
      <c r="P94" s="190"/>
      <c r="Q94" s="190"/>
      <c r="R94" s="191"/>
      <c r="S94" s="96"/>
      <c r="T94" s="96"/>
      <c r="U94" s="96"/>
      <c r="V94" s="96"/>
      <c r="W94" s="96"/>
      <c r="X94" s="96"/>
      <c r="Y94" s="96"/>
      <c r="Z94" s="96"/>
    </row>
    <row r="95" spans="1:26" ht="11.25" customHeight="1">
      <c r="A95" s="190"/>
      <c r="B95" s="96"/>
      <c r="C95" s="96"/>
      <c r="D95" s="10"/>
      <c r="E95" s="10"/>
      <c r="F95" s="96"/>
      <c r="G95" s="96"/>
      <c r="H95" s="96"/>
      <c r="I95" s="96"/>
      <c r="J95" s="96"/>
      <c r="K95" s="96"/>
      <c r="L95" s="96"/>
      <c r="M95" s="191"/>
      <c r="N95" s="96"/>
      <c r="O95" s="191"/>
      <c r="P95" s="190"/>
      <c r="Q95" s="190"/>
      <c r="R95" s="191"/>
      <c r="S95" s="96"/>
      <c r="T95" s="96"/>
      <c r="U95" s="96"/>
      <c r="V95" s="96"/>
      <c r="W95" s="96"/>
      <c r="X95" s="96"/>
      <c r="Y95" s="96"/>
      <c r="Z95" s="96"/>
    </row>
    <row r="96" spans="1:26" ht="11.25" customHeight="1">
      <c r="A96" s="190"/>
      <c r="B96" s="96"/>
      <c r="C96" s="96"/>
      <c r="D96" s="10"/>
      <c r="E96" s="10"/>
      <c r="F96" s="96"/>
      <c r="G96" s="96"/>
      <c r="H96" s="96"/>
      <c r="I96" s="96"/>
      <c r="J96" s="96"/>
      <c r="K96" s="96"/>
      <c r="L96" s="96"/>
      <c r="M96" s="191"/>
      <c r="N96" s="96"/>
      <c r="O96" s="191"/>
      <c r="P96" s="190"/>
      <c r="Q96" s="190"/>
      <c r="R96" s="191"/>
      <c r="S96" s="96"/>
      <c r="T96" s="96"/>
      <c r="U96" s="96"/>
      <c r="V96" s="96"/>
      <c r="W96" s="96"/>
      <c r="X96" s="96"/>
      <c r="Y96" s="96"/>
      <c r="Z96" s="96"/>
    </row>
    <row r="97" spans="1:26" ht="11.25" customHeight="1">
      <c r="A97" s="190"/>
      <c r="B97" s="96"/>
      <c r="C97" s="96"/>
      <c r="D97" s="10"/>
      <c r="E97" s="10"/>
      <c r="F97" s="96"/>
      <c r="G97" s="96"/>
      <c r="H97" s="96"/>
      <c r="I97" s="96"/>
      <c r="J97" s="96"/>
      <c r="K97" s="96"/>
      <c r="L97" s="96"/>
      <c r="M97" s="191"/>
      <c r="N97" s="96"/>
      <c r="O97" s="191"/>
      <c r="P97" s="190"/>
      <c r="Q97" s="190"/>
      <c r="R97" s="191"/>
      <c r="S97" s="96"/>
      <c r="T97" s="96"/>
      <c r="U97" s="96"/>
      <c r="V97" s="96"/>
      <c r="W97" s="96"/>
      <c r="X97" s="96"/>
      <c r="Y97" s="96"/>
      <c r="Z97" s="96"/>
    </row>
    <row r="98" spans="1:26" ht="11.25" customHeight="1">
      <c r="A98" s="190"/>
      <c r="B98" s="96"/>
      <c r="C98" s="96"/>
      <c r="D98" s="10"/>
      <c r="E98" s="10"/>
      <c r="F98" s="96"/>
      <c r="G98" s="96"/>
      <c r="H98" s="96"/>
      <c r="I98" s="96"/>
      <c r="J98" s="96"/>
      <c r="K98" s="96"/>
      <c r="L98" s="96"/>
      <c r="M98" s="191"/>
      <c r="N98" s="96"/>
      <c r="O98" s="191"/>
      <c r="P98" s="190"/>
      <c r="Q98" s="190"/>
      <c r="R98" s="191"/>
      <c r="S98" s="96"/>
      <c r="T98" s="96"/>
      <c r="U98" s="96"/>
      <c r="V98" s="96"/>
      <c r="W98" s="96"/>
      <c r="X98" s="96"/>
      <c r="Y98" s="96"/>
      <c r="Z98" s="96"/>
    </row>
    <row r="99" spans="1:26" ht="11.25" customHeight="1">
      <c r="A99" s="190"/>
      <c r="B99" s="96"/>
      <c r="C99" s="96"/>
      <c r="D99" s="10"/>
      <c r="E99" s="10"/>
      <c r="F99" s="96"/>
      <c r="G99" s="96"/>
      <c r="H99" s="96"/>
      <c r="I99" s="96"/>
      <c r="J99" s="96"/>
      <c r="K99" s="96"/>
      <c r="L99" s="96"/>
      <c r="M99" s="191"/>
      <c r="N99" s="96"/>
      <c r="O99" s="191"/>
      <c r="P99" s="190"/>
      <c r="Q99" s="190"/>
      <c r="R99" s="191"/>
      <c r="S99" s="96"/>
      <c r="T99" s="96"/>
      <c r="U99" s="96"/>
      <c r="V99" s="96"/>
      <c r="W99" s="96"/>
      <c r="X99" s="96"/>
      <c r="Y99" s="96"/>
      <c r="Z99" s="96"/>
    </row>
    <row r="100" spans="1:26" ht="11.25" customHeight="1">
      <c r="A100" s="190"/>
      <c r="B100" s="96"/>
      <c r="C100" s="96"/>
      <c r="D100" s="10"/>
      <c r="E100" s="10"/>
      <c r="F100" s="96"/>
      <c r="G100" s="96"/>
      <c r="H100" s="96"/>
      <c r="I100" s="96"/>
      <c r="J100" s="96"/>
      <c r="K100" s="96"/>
      <c r="L100" s="96"/>
      <c r="M100" s="191"/>
      <c r="N100" s="96"/>
      <c r="O100" s="191"/>
      <c r="P100" s="190"/>
      <c r="Q100" s="190"/>
      <c r="R100" s="191"/>
      <c r="S100" s="96"/>
      <c r="T100" s="96"/>
      <c r="U100" s="96"/>
      <c r="V100" s="96"/>
      <c r="W100" s="96"/>
      <c r="X100" s="96"/>
      <c r="Y100" s="96"/>
      <c r="Z100" s="96"/>
    </row>
    <row r="101" spans="1:26" ht="11.25" customHeight="1">
      <c r="A101" s="190"/>
      <c r="B101" s="96"/>
      <c r="C101" s="96"/>
      <c r="D101" s="10"/>
      <c r="E101" s="10"/>
      <c r="F101" s="96"/>
      <c r="G101" s="96"/>
      <c r="H101" s="96"/>
      <c r="I101" s="96"/>
      <c r="J101" s="96"/>
      <c r="K101" s="96"/>
      <c r="L101" s="96"/>
      <c r="M101" s="191"/>
      <c r="N101" s="96"/>
      <c r="O101" s="191"/>
      <c r="P101" s="190"/>
      <c r="Q101" s="190"/>
      <c r="R101" s="191"/>
      <c r="S101" s="96"/>
      <c r="T101" s="96"/>
      <c r="U101" s="96"/>
      <c r="V101" s="96"/>
      <c r="W101" s="96"/>
      <c r="X101" s="96"/>
      <c r="Y101" s="96"/>
      <c r="Z101" s="96"/>
    </row>
    <row r="102" spans="1:26" ht="11.25" customHeight="1">
      <c r="A102" s="190"/>
      <c r="B102" s="96"/>
      <c r="C102" s="96"/>
      <c r="D102" s="10"/>
      <c r="E102" s="10"/>
      <c r="F102" s="96"/>
      <c r="G102" s="96"/>
      <c r="H102" s="96"/>
      <c r="I102" s="96"/>
      <c r="J102" s="96"/>
      <c r="K102" s="96"/>
      <c r="L102" s="96"/>
      <c r="M102" s="191"/>
      <c r="N102" s="96"/>
      <c r="O102" s="191"/>
      <c r="P102" s="190"/>
      <c r="Q102" s="190"/>
      <c r="R102" s="191"/>
      <c r="S102" s="96"/>
      <c r="T102" s="96"/>
      <c r="U102" s="96"/>
      <c r="V102" s="96"/>
      <c r="W102" s="96"/>
      <c r="X102" s="96"/>
      <c r="Y102" s="96"/>
      <c r="Z102" s="96"/>
    </row>
    <row r="103" spans="1:26" ht="11.25" customHeight="1">
      <c r="A103" s="190"/>
      <c r="B103" s="96"/>
      <c r="C103" s="96"/>
      <c r="D103" s="10"/>
      <c r="E103" s="10"/>
      <c r="F103" s="96"/>
      <c r="G103" s="96"/>
      <c r="H103" s="96"/>
      <c r="I103" s="96"/>
      <c r="J103" s="96"/>
      <c r="K103" s="96"/>
      <c r="L103" s="96"/>
      <c r="M103" s="191"/>
      <c r="N103" s="96"/>
      <c r="O103" s="191"/>
      <c r="P103" s="190"/>
      <c r="Q103" s="190"/>
      <c r="R103" s="191"/>
      <c r="S103" s="96"/>
      <c r="T103" s="96"/>
      <c r="U103" s="96"/>
      <c r="V103" s="96"/>
      <c r="W103" s="96"/>
      <c r="X103" s="96"/>
      <c r="Y103" s="96"/>
      <c r="Z103" s="96"/>
    </row>
    <row r="104" spans="1:26" ht="11.25" customHeight="1">
      <c r="A104" s="190"/>
      <c r="B104" s="96"/>
      <c r="C104" s="96"/>
      <c r="D104" s="10"/>
      <c r="E104" s="10"/>
      <c r="F104" s="96"/>
      <c r="G104" s="96"/>
      <c r="H104" s="96"/>
      <c r="I104" s="96"/>
      <c r="J104" s="96"/>
      <c r="K104" s="96"/>
      <c r="L104" s="96"/>
      <c r="M104" s="191"/>
      <c r="N104" s="96"/>
      <c r="O104" s="191"/>
      <c r="P104" s="190"/>
      <c r="Q104" s="190"/>
      <c r="R104" s="191"/>
      <c r="S104" s="96"/>
      <c r="T104" s="96"/>
      <c r="U104" s="96"/>
      <c r="V104" s="96"/>
      <c r="W104" s="96"/>
      <c r="X104" s="96"/>
      <c r="Y104" s="96"/>
      <c r="Z104" s="96"/>
    </row>
    <row r="105" spans="1:26" ht="11.25" customHeight="1">
      <c r="A105" s="190"/>
      <c r="B105" s="96"/>
      <c r="C105" s="96"/>
      <c r="D105" s="10"/>
      <c r="E105" s="10"/>
      <c r="F105" s="96"/>
      <c r="G105" s="96"/>
      <c r="H105" s="96"/>
      <c r="I105" s="96"/>
      <c r="J105" s="96"/>
      <c r="K105" s="96"/>
      <c r="L105" s="96"/>
      <c r="M105" s="191"/>
      <c r="N105" s="96"/>
      <c r="O105" s="191"/>
      <c r="P105" s="190"/>
      <c r="Q105" s="190"/>
      <c r="R105" s="191"/>
      <c r="S105" s="96"/>
      <c r="T105" s="96"/>
      <c r="U105" s="96"/>
      <c r="V105" s="96"/>
      <c r="W105" s="96"/>
      <c r="X105" s="96"/>
      <c r="Y105" s="96"/>
      <c r="Z105" s="96"/>
    </row>
    <row r="106" spans="1:26" ht="11.25" customHeight="1">
      <c r="A106" s="190"/>
      <c r="B106" s="96"/>
      <c r="C106" s="96"/>
      <c r="D106" s="10"/>
      <c r="E106" s="10"/>
      <c r="F106" s="96"/>
      <c r="G106" s="96"/>
      <c r="H106" s="96"/>
      <c r="I106" s="96"/>
      <c r="J106" s="96"/>
      <c r="K106" s="96"/>
      <c r="L106" s="96"/>
      <c r="M106" s="191"/>
      <c r="N106" s="96"/>
      <c r="O106" s="191"/>
      <c r="P106" s="190"/>
      <c r="Q106" s="190"/>
      <c r="R106" s="191"/>
      <c r="S106" s="96"/>
      <c r="T106" s="96"/>
      <c r="U106" s="96"/>
      <c r="V106" s="96"/>
      <c r="W106" s="96"/>
      <c r="X106" s="96"/>
      <c r="Y106" s="96"/>
      <c r="Z106" s="96"/>
    </row>
    <row r="107" spans="1:26" ht="11.25" customHeight="1">
      <c r="A107" s="190"/>
      <c r="B107" s="96"/>
      <c r="C107" s="96"/>
      <c r="D107" s="10"/>
      <c r="E107" s="10"/>
      <c r="F107" s="96"/>
      <c r="G107" s="96"/>
      <c r="H107" s="96"/>
      <c r="I107" s="96"/>
      <c r="J107" s="96"/>
      <c r="K107" s="96"/>
      <c r="L107" s="96"/>
      <c r="M107" s="191"/>
      <c r="N107" s="96"/>
      <c r="O107" s="191"/>
      <c r="P107" s="190"/>
      <c r="Q107" s="190"/>
      <c r="R107" s="191"/>
      <c r="S107" s="96"/>
      <c r="T107" s="96"/>
      <c r="U107" s="96"/>
      <c r="V107" s="96"/>
      <c r="W107" s="96"/>
      <c r="X107" s="96"/>
      <c r="Y107" s="96"/>
      <c r="Z107" s="96"/>
    </row>
    <row r="108" spans="1:26" ht="11.25" customHeight="1">
      <c r="A108" s="190"/>
      <c r="B108" s="96"/>
      <c r="C108" s="96"/>
      <c r="D108" s="10"/>
      <c r="E108" s="10"/>
      <c r="F108" s="96"/>
      <c r="G108" s="96"/>
      <c r="H108" s="96"/>
      <c r="I108" s="96"/>
      <c r="J108" s="96"/>
      <c r="K108" s="96"/>
      <c r="L108" s="96"/>
      <c r="M108" s="191"/>
      <c r="N108" s="96"/>
      <c r="O108" s="191"/>
      <c r="P108" s="190"/>
      <c r="Q108" s="190"/>
      <c r="R108" s="191"/>
      <c r="S108" s="96"/>
      <c r="T108" s="96"/>
      <c r="U108" s="96"/>
      <c r="V108" s="96"/>
      <c r="W108" s="96"/>
      <c r="X108" s="96"/>
      <c r="Y108" s="96"/>
      <c r="Z108" s="96"/>
    </row>
    <row r="109" spans="1:26" ht="11.25" customHeight="1">
      <c r="A109" s="190"/>
      <c r="B109" s="96"/>
      <c r="C109" s="96"/>
      <c r="D109" s="10"/>
      <c r="E109" s="10"/>
      <c r="F109" s="96"/>
      <c r="G109" s="96"/>
      <c r="H109" s="96"/>
      <c r="I109" s="96"/>
      <c r="J109" s="96"/>
      <c r="K109" s="96"/>
      <c r="L109" s="96"/>
      <c r="M109" s="191"/>
      <c r="N109" s="96"/>
      <c r="O109" s="191"/>
      <c r="P109" s="190"/>
      <c r="Q109" s="190"/>
      <c r="R109" s="191"/>
      <c r="S109" s="96"/>
      <c r="T109" s="96"/>
      <c r="U109" s="96"/>
      <c r="V109" s="96"/>
      <c r="W109" s="96"/>
      <c r="X109" s="96"/>
      <c r="Y109" s="96"/>
      <c r="Z109" s="96"/>
    </row>
    <row r="110" spans="1:26" ht="11.25" customHeight="1">
      <c r="A110" s="190"/>
      <c r="B110" s="96"/>
      <c r="C110" s="96"/>
      <c r="D110" s="10"/>
      <c r="E110" s="10"/>
      <c r="F110" s="96"/>
      <c r="G110" s="96"/>
      <c r="H110" s="96"/>
      <c r="I110" s="96"/>
      <c r="J110" s="96"/>
      <c r="K110" s="96"/>
      <c r="L110" s="96"/>
      <c r="M110" s="191"/>
      <c r="N110" s="96"/>
      <c r="O110" s="191"/>
      <c r="P110" s="190"/>
      <c r="Q110" s="190"/>
      <c r="R110" s="191"/>
      <c r="S110" s="96"/>
      <c r="T110" s="96"/>
      <c r="U110" s="96"/>
      <c r="V110" s="96"/>
      <c r="W110" s="96"/>
      <c r="X110" s="96"/>
      <c r="Y110" s="96"/>
      <c r="Z110" s="96"/>
    </row>
    <row r="111" spans="1:26" ht="11.25" customHeight="1">
      <c r="A111" s="190"/>
      <c r="B111" s="96"/>
      <c r="C111" s="96"/>
      <c r="D111" s="10"/>
      <c r="E111" s="10"/>
      <c r="F111" s="96"/>
      <c r="G111" s="96"/>
      <c r="H111" s="96"/>
      <c r="I111" s="96"/>
      <c r="J111" s="96"/>
      <c r="K111" s="96"/>
      <c r="L111" s="96"/>
      <c r="M111" s="191"/>
      <c r="N111" s="96"/>
      <c r="O111" s="191"/>
      <c r="P111" s="190"/>
      <c r="Q111" s="190"/>
      <c r="R111" s="191"/>
      <c r="S111" s="96"/>
      <c r="T111" s="96"/>
      <c r="U111" s="96"/>
      <c r="V111" s="96"/>
      <c r="W111" s="96"/>
      <c r="X111" s="96"/>
      <c r="Y111" s="96"/>
      <c r="Z111" s="96"/>
    </row>
    <row r="112" spans="1:26" ht="11.25" customHeight="1">
      <c r="A112" s="190"/>
      <c r="B112" s="96"/>
      <c r="C112" s="96"/>
      <c r="D112" s="10"/>
      <c r="E112" s="10"/>
      <c r="F112" s="96"/>
      <c r="G112" s="96"/>
      <c r="H112" s="96"/>
      <c r="I112" s="96"/>
      <c r="J112" s="96"/>
      <c r="K112" s="96"/>
      <c r="L112" s="96"/>
      <c r="M112" s="191"/>
      <c r="N112" s="96"/>
      <c r="O112" s="191"/>
      <c r="P112" s="190"/>
      <c r="Q112" s="190"/>
      <c r="R112" s="191"/>
      <c r="S112" s="96"/>
      <c r="T112" s="96"/>
      <c r="U112" s="96"/>
      <c r="V112" s="96"/>
      <c r="W112" s="96"/>
      <c r="X112" s="96"/>
      <c r="Y112" s="96"/>
      <c r="Z112" s="96"/>
    </row>
    <row r="113" spans="1:26" ht="11.25" customHeight="1">
      <c r="A113" s="190"/>
      <c r="B113" s="96"/>
      <c r="C113" s="96"/>
      <c r="D113" s="10"/>
      <c r="E113" s="10"/>
      <c r="F113" s="96"/>
      <c r="G113" s="96"/>
      <c r="H113" s="96"/>
      <c r="I113" s="96"/>
      <c r="J113" s="96"/>
      <c r="K113" s="96"/>
      <c r="L113" s="96"/>
      <c r="M113" s="191"/>
      <c r="N113" s="96"/>
      <c r="O113" s="191"/>
      <c r="P113" s="190"/>
      <c r="Q113" s="190"/>
      <c r="R113" s="191"/>
      <c r="S113" s="96"/>
      <c r="T113" s="96"/>
      <c r="U113" s="96"/>
      <c r="V113" s="96"/>
      <c r="W113" s="96"/>
      <c r="X113" s="96"/>
      <c r="Y113" s="96"/>
      <c r="Z113" s="96"/>
    </row>
    <row r="114" spans="1:26" ht="11.25" customHeight="1">
      <c r="A114" s="190"/>
      <c r="B114" s="96"/>
      <c r="C114" s="96"/>
      <c r="D114" s="10"/>
      <c r="E114" s="10"/>
      <c r="F114" s="96"/>
      <c r="G114" s="96"/>
      <c r="H114" s="96"/>
      <c r="I114" s="96"/>
      <c r="J114" s="96"/>
      <c r="K114" s="96"/>
      <c r="L114" s="96"/>
      <c r="M114" s="191"/>
      <c r="N114" s="96"/>
      <c r="O114" s="191"/>
      <c r="P114" s="190"/>
      <c r="Q114" s="190"/>
      <c r="R114" s="191"/>
      <c r="S114" s="96"/>
      <c r="T114" s="96"/>
      <c r="U114" s="96"/>
      <c r="V114" s="96"/>
      <c r="W114" s="96"/>
      <c r="X114" s="96"/>
      <c r="Y114" s="96"/>
      <c r="Z114" s="96"/>
    </row>
    <row r="115" spans="1:26" ht="11.25" customHeight="1">
      <c r="A115" s="190"/>
      <c r="B115" s="96"/>
      <c r="C115" s="96"/>
      <c r="D115" s="10"/>
      <c r="E115" s="10"/>
      <c r="F115" s="96"/>
      <c r="G115" s="96"/>
      <c r="H115" s="96"/>
      <c r="I115" s="96"/>
      <c r="J115" s="96"/>
      <c r="K115" s="96"/>
      <c r="L115" s="96"/>
      <c r="M115" s="191"/>
      <c r="N115" s="96"/>
      <c r="O115" s="191"/>
      <c r="P115" s="190"/>
      <c r="Q115" s="190"/>
      <c r="R115" s="191"/>
      <c r="S115" s="96"/>
      <c r="T115" s="96"/>
      <c r="U115" s="96"/>
      <c r="V115" s="96"/>
      <c r="W115" s="96"/>
      <c r="X115" s="96"/>
      <c r="Y115" s="96"/>
      <c r="Z115" s="96"/>
    </row>
    <row r="116" spans="1:26" ht="11.25" customHeight="1">
      <c r="A116" s="190"/>
      <c r="B116" s="96"/>
      <c r="C116" s="96"/>
      <c r="D116" s="10"/>
      <c r="E116" s="10"/>
      <c r="F116" s="96"/>
      <c r="G116" s="96"/>
      <c r="H116" s="96"/>
      <c r="I116" s="96"/>
      <c r="J116" s="96"/>
      <c r="K116" s="96"/>
      <c r="L116" s="96"/>
      <c r="M116" s="191"/>
      <c r="N116" s="96"/>
      <c r="O116" s="191"/>
      <c r="P116" s="190"/>
      <c r="Q116" s="190"/>
      <c r="R116" s="191"/>
      <c r="S116" s="96"/>
      <c r="T116" s="96"/>
      <c r="U116" s="96"/>
      <c r="V116" s="96"/>
      <c r="W116" s="96"/>
      <c r="X116" s="96"/>
      <c r="Y116" s="96"/>
      <c r="Z116" s="96"/>
    </row>
    <row r="117" spans="1:26" ht="11.25" customHeight="1">
      <c r="A117" s="190"/>
      <c r="B117" s="96"/>
      <c r="C117" s="96"/>
      <c r="D117" s="10"/>
      <c r="E117" s="10"/>
      <c r="F117" s="96"/>
      <c r="G117" s="96"/>
      <c r="H117" s="96"/>
      <c r="I117" s="96"/>
      <c r="J117" s="96"/>
      <c r="K117" s="96"/>
      <c r="L117" s="96"/>
      <c r="M117" s="191"/>
      <c r="N117" s="96"/>
      <c r="O117" s="191"/>
      <c r="P117" s="190"/>
      <c r="Q117" s="190"/>
      <c r="R117" s="191"/>
      <c r="S117" s="96"/>
      <c r="T117" s="96"/>
      <c r="U117" s="96"/>
      <c r="V117" s="96"/>
      <c r="W117" s="96"/>
      <c r="X117" s="96"/>
      <c r="Y117" s="96"/>
      <c r="Z117" s="96"/>
    </row>
    <row r="118" spans="1:26" ht="11.25" customHeight="1">
      <c r="A118" s="190"/>
      <c r="B118" s="96"/>
      <c r="C118" s="96"/>
      <c r="D118" s="10"/>
      <c r="E118" s="10"/>
      <c r="F118" s="96"/>
      <c r="G118" s="96"/>
      <c r="H118" s="96"/>
      <c r="I118" s="96"/>
      <c r="J118" s="96"/>
      <c r="K118" s="96"/>
      <c r="L118" s="96"/>
      <c r="M118" s="191"/>
      <c r="N118" s="96"/>
      <c r="O118" s="191"/>
      <c r="P118" s="190"/>
      <c r="Q118" s="190"/>
      <c r="R118" s="191"/>
      <c r="S118" s="96"/>
      <c r="T118" s="96"/>
      <c r="U118" s="96"/>
      <c r="V118" s="96"/>
      <c r="W118" s="96"/>
      <c r="X118" s="96"/>
      <c r="Y118" s="96"/>
      <c r="Z118" s="96"/>
    </row>
    <row r="119" spans="1:26" ht="11.25" customHeight="1">
      <c r="A119" s="190"/>
      <c r="B119" s="96"/>
      <c r="C119" s="96"/>
      <c r="D119" s="10"/>
      <c r="E119" s="10"/>
      <c r="F119" s="96"/>
      <c r="G119" s="96"/>
      <c r="H119" s="96"/>
      <c r="I119" s="96"/>
      <c r="J119" s="96"/>
      <c r="K119" s="96"/>
      <c r="L119" s="96"/>
      <c r="M119" s="191"/>
      <c r="N119" s="96"/>
      <c r="O119" s="191"/>
      <c r="P119" s="190"/>
      <c r="Q119" s="190"/>
      <c r="R119" s="191"/>
      <c r="S119" s="96"/>
      <c r="T119" s="96"/>
      <c r="U119" s="96"/>
      <c r="V119" s="96"/>
      <c r="W119" s="96"/>
      <c r="X119" s="96"/>
      <c r="Y119" s="96"/>
      <c r="Z119" s="96"/>
    </row>
    <row r="120" spans="1:26" ht="11.25" customHeight="1">
      <c r="A120" s="190"/>
      <c r="B120" s="96"/>
      <c r="C120" s="96"/>
      <c r="D120" s="10"/>
      <c r="E120" s="10"/>
      <c r="F120" s="96"/>
      <c r="G120" s="96"/>
      <c r="H120" s="96"/>
      <c r="I120" s="96"/>
      <c r="J120" s="96"/>
      <c r="K120" s="96"/>
      <c r="L120" s="96"/>
      <c r="M120" s="191"/>
      <c r="N120" s="96"/>
      <c r="O120" s="191"/>
      <c r="P120" s="190"/>
      <c r="Q120" s="190"/>
      <c r="R120" s="191"/>
      <c r="S120" s="96"/>
      <c r="T120" s="96"/>
      <c r="U120" s="96"/>
      <c r="V120" s="96"/>
      <c r="W120" s="96"/>
      <c r="X120" s="96"/>
      <c r="Y120" s="96"/>
      <c r="Z120" s="96"/>
    </row>
    <row r="121" spans="1:26" ht="11.25" customHeight="1">
      <c r="A121" s="190"/>
      <c r="B121" s="96"/>
      <c r="C121" s="96"/>
      <c r="D121" s="10"/>
      <c r="E121" s="10"/>
      <c r="F121" s="96"/>
      <c r="G121" s="96"/>
      <c r="H121" s="96"/>
      <c r="I121" s="96"/>
      <c r="J121" s="96"/>
      <c r="K121" s="96"/>
      <c r="L121" s="96"/>
      <c r="M121" s="191"/>
      <c r="N121" s="96"/>
      <c r="O121" s="191"/>
      <c r="P121" s="190"/>
      <c r="Q121" s="190"/>
      <c r="R121" s="191"/>
      <c r="S121" s="96"/>
      <c r="T121" s="96"/>
      <c r="U121" s="96"/>
      <c r="V121" s="96"/>
      <c r="W121" s="96"/>
      <c r="X121" s="96"/>
      <c r="Y121" s="96"/>
      <c r="Z121" s="96"/>
    </row>
    <row r="122" spans="1:26" ht="11.25" customHeight="1">
      <c r="A122" s="190"/>
      <c r="B122" s="96"/>
      <c r="C122" s="96"/>
      <c r="D122" s="10"/>
      <c r="E122" s="10"/>
      <c r="F122" s="96"/>
      <c r="G122" s="96"/>
      <c r="H122" s="96"/>
      <c r="I122" s="96"/>
      <c r="J122" s="96"/>
      <c r="K122" s="96"/>
      <c r="L122" s="96"/>
      <c r="M122" s="191"/>
      <c r="N122" s="96"/>
      <c r="O122" s="191"/>
      <c r="P122" s="190"/>
      <c r="Q122" s="190"/>
      <c r="R122" s="191"/>
      <c r="S122" s="96"/>
      <c r="T122" s="96"/>
      <c r="U122" s="96"/>
      <c r="V122" s="96"/>
      <c r="W122" s="96"/>
      <c r="X122" s="96"/>
      <c r="Y122" s="96"/>
      <c r="Z122" s="96"/>
    </row>
    <row r="123" spans="1:26" ht="11.25" customHeight="1">
      <c r="A123" s="190"/>
      <c r="B123" s="96"/>
      <c r="C123" s="96"/>
      <c r="D123" s="10"/>
      <c r="E123" s="10"/>
      <c r="F123" s="96"/>
      <c r="G123" s="96"/>
      <c r="H123" s="96"/>
      <c r="I123" s="96"/>
      <c r="J123" s="96"/>
      <c r="K123" s="96"/>
      <c r="L123" s="96"/>
      <c r="M123" s="191"/>
      <c r="N123" s="96"/>
      <c r="O123" s="191"/>
      <c r="P123" s="190"/>
      <c r="Q123" s="190"/>
      <c r="R123" s="191"/>
      <c r="S123" s="96"/>
      <c r="T123" s="96"/>
      <c r="U123" s="96"/>
      <c r="V123" s="96"/>
      <c r="W123" s="96"/>
      <c r="X123" s="96"/>
      <c r="Y123" s="96"/>
      <c r="Z123" s="96"/>
    </row>
    <row r="124" spans="1:26" ht="11.25" customHeight="1">
      <c r="A124" s="190"/>
      <c r="B124" s="96"/>
      <c r="C124" s="96"/>
      <c r="D124" s="10"/>
      <c r="E124" s="10"/>
      <c r="F124" s="96"/>
      <c r="G124" s="96"/>
      <c r="H124" s="96"/>
      <c r="I124" s="96"/>
      <c r="J124" s="96"/>
      <c r="K124" s="96"/>
      <c r="L124" s="96"/>
      <c r="M124" s="191"/>
      <c r="N124" s="96"/>
      <c r="O124" s="191"/>
      <c r="P124" s="190"/>
      <c r="Q124" s="190"/>
      <c r="R124" s="191"/>
      <c r="S124" s="96"/>
      <c r="T124" s="96"/>
      <c r="U124" s="96"/>
      <c r="V124" s="96"/>
      <c r="W124" s="96"/>
      <c r="X124" s="96"/>
      <c r="Y124" s="96"/>
      <c r="Z124" s="96"/>
    </row>
    <row r="125" spans="1:26" ht="11.25" customHeight="1">
      <c r="A125" s="190"/>
      <c r="B125" s="96"/>
      <c r="C125" s="96"/>
      <c r="D125" s="10"/>
      <c r="E125" s="10"/>
      <c r="F125" s="96"/>
      <c r="G125" s="96"/>
      <c r="H125" s="96"/>
      <c r="I125" s="96"/>
      <c r="J125" s="96"/>
      <c r="K125" s="96"/>
      <c r="L125" s="96"/>
      <c r="M125" s="191"/>
      <c r="N125" s="96"/>
      <c r="O125" s="191"/>
      <c r="P125" s="190"/>
      <c r="Q125" s="190"/>
      <c r="R125" s="191"/>
      <c r="S125" s="96"/>
      <c r="T125" s="96"/>
      <c r="U125" s="96"/>
      <c r="V125" s="96"/>
      <c r="W125" s="96"/>
      <c r="X125" s="96"/>
      <c r="Y125" s="96"/>
      <c r="Z125" s="96"/>
    </row>
    <row r="126" spans="1:26" ht="11.25" customHeight="1">
      <c r="A126" s="190"/>
      <c r="B126" s="96"/>
      <c r="C126" s="96"/>
      <c r="D126" s="10"/>
      <c r="E126" s="10"/>
      <c r="F126" s="96"/>
      <c r="G126" s="96"/>
      <c r="H126" s="96"/>
      <c r="I126" s="96"/>
      <c r="J126" s="96"/>
      <c r="K126" s="96"/>
      <c r="L126" s="96"/>
      <c r="M126" s="191"/>
      <c r="N126" s="96"/>
      <c r="O126" s="191"/>
      <c r="P126" s="190"/>
      <c r="Q126" s="190"/>
      <c r="R126" s="191"/>
      <c r="S126" s="96"/>
      <c r="T126" s="96"/>
      <c r="U126" s="96"/>
      <c r="V126" s="96"/>
      <c r="W126" s="96"/>
      <c r="X126" s="96"/>
      <c r="Y126" s="96"/>
      <c r="Z126" s="96"/>
    </row>
    <row r="127" spans="1:26" ht="11.25" customHeight="1">
      <c r="A127" s="190"/>
      <c r="B127" s="96"/>
      <c r="C127" s="96"/>
      <c r="D127" s="10"/>
      <c r="E127" s="10"/>
      <c r="F127" s="96"/>
      <c r="G127" s="96"/>
      <c r="H127" s="96"/>
      <c r="I127" s="96"/>
      <c r="J127" s="96"/>
      <c r="K127" s="96"/>
      <c r="L127" s="96"/>
      <c r="M127" s="191"/>
      <c r="N127" s="96"/>
      <c r="O127" s="191"/>
      <c r="P127" s="190"/>
      <c r="Q127" s="190"/>
      <c r="R127" s="191"/>
      <c r="S127" s="96"/>
      <c r="T127" s="96"/>
      <c r="U127" s="96"/>
      <c r="V127" s="96"/>
      <c r="W127" s="96"/>
      <c r="X127" s="96"/>
      <c r="Y127" s="96"/>
      <c r="Z127" s="96"/>
    </row>
    <row r="128" spans="1:26" ht="11.25" customHeight="1">
      <c r="A128" s="190"/>
      <c r="B128" s="96"/>
      <c r="C128" s="96"/>
      <c r="D128" s="10"/>
      <c r="E128" s="10"/>
      <c r="F128" s="96"/>
      <c r="G128" s="96"/>
      <c r="H128" s="96"/>
      <c r="I128" s="96"/>
      <c r="J128" s="96"/>
      <c r="K128" s="96"/>
      <c r="L128" s="96"/>
      <c r="M128" s="191"/>
      <c r="N128" s="96"/>
      <c r="O128" s="191"/>
      <c r="P128" s="190"/>
      <c r="Q128" s="190"/>
      <c r="R128" s="191"/>
      <c r="S128" s="96"/>
      <c r="T128" s="96"/>
      <c r="U128" s="96"/>
      <c r="V128" s="96"/>
      <c r="W128" s="96"/>
      <c r="X128" s="96"/>
      <c r="Y128" s="96"/>
      <c r="Z128" s="96"/>
    </row>
    <row r="129" spans="1:26" ht="11.25" customHeight="1">
      <c r="A129" s="190"/>
      <c r="B129" s="96"/>
      <c r="C129" s="96"/>
      <c r="D129" s="10"/>
      <c r="E129" s="10"/>
      <c r="F129" s="96"/>
      <c r="G129" s="96"/>
      <c r="H129" s="96"/>
      <c r="I129" s="96"/>
      <c r="J129" s="96"/>
      <c r="K129" s="96"/>
      <c r="L129" s="96"/>
      <c r="M129" s="191"/>
      <c r="N129" s="96"/>
      <c r="O129" s="191"/>
      <c r="P129" s="190"/>
      <c r="Q129" s="190"/>
      <c r="R129" s="191"/>
      <c r="S129" s="96"/>
      <c r="T129" s="96"/>
      <c r="U129" s="96"/>
      <c r="V129" s="96"/>
      <c r="W129" s="96"/>
      <c r="X129" s="96"/>
      <c r="Y129" s="96"/>
      <c r="Z129" s="96"/>
    </row>
    <row r="130" spans="1:26" ht="11.25" customHeight="1">
      <c r="A130" s="190"/>
      <c r="B130" s="96"/>
      <c r="C130" s="96"/>
      <c r="D130" s="10"/>
      <c r="E130" s="10"/>
      <c r="F130" s="96"/>
      <c r="G130" s="96"/>
      <c r="H130" s="96"/>
      <c r="I130" s="96"/>
      <c r="J130" s="96"/>
      <c r="K130" s="96"/>
      <c r="L130" s="96"/>
      <c r="M130" s="191"/>
      <c r="N130" s="96"/>
      <c r="O130" s="191"/>
      <c r="P130" s="190"/>
      <c r="Q130" s="190"/>
      <c r="R130" s="191"/>
      <c r="S130" s="96"/>
      <c r="T130" s="96"/>
      <c r="U130" s="96"/>
      <c r="V130" s="96"/>
      <c r="W130" s="96"/>
      <c r="X130" s="96"/>
      <c r="Y130" s="96"/>
      <c r="Z130" s="96"/>
    </row>
    <row r="131" spans="1:26" ht="11.25" customHeight="1">
      <c r="A131" s="190"/>
      <c r="B131" s="96"/>
      <c r="C131" s="96"/>
      <c r="D131" s="10"/>
      <c r="E131" s="10"/>
      <c r="F131" s="96"/>
      <c r="G131" s="96"/>
      <c r="H131" s="96"/>
      <c r="I131" s="96"/>
      <c r="J131" s="96"/>
      <c r="K131" s="96"/>
      <c r="L131" s="96"/>
      <c r="M131" s="191"/>
      <c r="N131" s="96"/>
      <c r="O131" s="191"/>
      <c r="P131" s="190"/>
      <c r="Q131" s="190"/>
      <c r="R131" s="191"/>
      <c r="S131" s="96"/>
      <c r="T131" s="96"/>
      <c r="U131" s="96"/>
      <c r="V131" s="96"/>
      <c r="W131" s="96"/>
      <c r="X131" s="96"/>
      <c r="Y131" s="96"/>
      <c r="Z131" s="96"/>
    </row>
    <row r="132" spans="1:26" ht="11.25" customHeight="1">
      <c r="A132" s="190"/>
      <c r="B132" s="96"/>
      <c r="C132" s="96"/>
      <c r="D132" s="10"/>
      <c r="E132" s="10"/>
      <c r="F132" s="96"/>
      <c r="G132" s="96"/>
      <c r="H132" s="96"/>
      <c r="I132" s="96"/>
      <c r="J132" s="96"/>
      <c r="K132" s="96"/>
      <c r="L132" s="96"/>
      <c r="M132" s="191"/>
      <c r="N132" s="96"/>
      <c r="O132" s="191"/>
      <c r="P132" s="190"/>
      <c r="Q132" s="190"/>
      <c r="R132" s="191"/>
      <c r="S132" s="96"/>
      <c r="T132" s="96"/>
      <c r="U132" s="96"/>
      <c r="V132" s="96"/>
      <c r="W132" s="96"/>
      <c r="X132" s="96"/>
      <c r="Y132" s="96"/>
      <c r="Z132" s="96"/>
    </row>
    <row r="133" spans="1:26" ht="11.25" customHeight="1">
      <c r="A133" s="190"/>
      <c r="B133" s="96"/>
      <c r="C133" s="96"/>
      <c r="D133" s="10"/>
      <c r="E133" s="10"/>
      <c r="F133" s="96"/>
      <c r="G133" s="96"/>
      <c r="H133" s="96"/>
      <c r="I133" s="96"/>
      <c r="J133" s="96"/>
      <c r="K133" s="96"/>
      <c r="L133" s="96"/>
      <c r="M133" s="191"/>
      <c r="N133" s="96"/>
      <c r="O133" s="191"/>
      <c r="P133" s="190"/>
      <c r="Q133" s="190"/>
      <c r="R133" s="191"/>
      <c r="S133" s="96"/>
      <c r="T133" s="96"/>
      <c r="U133" s="96"/>
      <c r="V133" s="96"/>
      <c r="W133" s="96"/>
      <c r="X133" s="96"/>
      <c r="Y133" s="96"/>
      <c r="Z133" s="96"/>
    </row>
    <row r="134" spans="1:26" ht="11.25" customHeight="1">
      <c r="A134" s="190"/>
      <c r="B134" s="96"/>
      <c r="C134" s="96"/>
      <c r="D134" s="10"/>
      <c r="E134" s="10"/>
      <c r="F134" s="96"/>
      <c r="G134" s="96"/>
      <c r="H134" s="96"/>
      <c r="I134" s="96"/>
      <c r="J134" s="96"/>
      <c r="K134" s="96"/>
      <c r="L134" s="96"/>
      <c r="M134" s="191"/>
      <c r="N134" s="96"/>
      <c r="O134" s="191"/>
      <c r="P134" s="190"/>
      <c r="Q134" s="190"/>
      <c r="R134" s="191"/>
      <c r="S134" s="96"/>
      <c r="T134" s="96"/>
      <c r="U134" s="96"/>
      <c r="V134" s="96"/>
      <c r="W134" s="96"/>
      <c r="X134" s="96"/>
      <c r="Y134" s="96"/>
      <c r="Z134" s="96"/>
    </row>
    <row r="135" spans="1:26" ht="11.25" customHeight="1">
      <c r="A135" s="190"/>
      <c r="B135" s="96"/>
      <c r="C135" s="96"/>
      <c r="D135" s="10"/>
      <c r="E135" s="10"/>
      <c r="F135" s="96"/>
      <c r="G135" s="96"/>
      <c r="H135" s="96"/>
      <c r="I135" s="96"/>
      <c r="J135" s="96"/>
      <c r="K135" s="96"/>
      <c r="L135" s="96"/>
      <c r="M135" s="191"/>
      <c r="N135" s="96"/>
      <c r="O135" s="191"/>
      <c r="P135" s="190"/>
      <c r="Q135" s="190"/>
      <c r="R135" s="191"/>
      <c r="S135" s="96"/>
      <c r="T135" s="96"/>
      <c r="U135" s="96"/>
      <c r="V135" s="96"/>
      <c r="W135" s="96"/>
      <c r="X135" s="96"/>
      <c r="Y135" s="96"/>
      <c r="Z135" s="96"/>
    </row>
    <row r="136" spans="1:26" ht="11.25" customHeight="1">
      <c r="A136" s="190"/>
      <c r="B136" s="96"/>
      <c r="C136" s="96"/>
      <c r="D136" s="10"/>
      <c r="E136" s="10"/>
      <c r="F136" s="96"/>
      <c r="G136" s="96"/>
      <c r="H136" s="96"/>
      <c r="I136" s="96"/>
      <c r="J136" s="96"/>
      <c r="K136" s="96"/>
      <c r="L136" s="96"/>
      <c r="M136" s="191"/>
      <c r="N136" s="96"/>
      <c r="O136" s="191"/>
      <c r="P136" s="190"/>
      <c r="Q136" s="190"/>
      <c r="R136" s="191"/>
      <c r="S136" s="96"/>
      <c r="T136" s="96"/>
      <c r="U136" s="96"/>
      <c r="V136" s="96"/>
      <c r="W136" s="96"/>
      <c r="X136" s="96"/>
      <c r="Y136" s="96"/>
      <c r="Z136" s="96"/>
    </row>
    <row r="137" spans="1:26" ht="11.25" customHeight="1">
      <c r="A137" s="190"/>
      <c r="B137" s="96"/>
      <c r="C137" s="96"/>
      <c r="D137" s="10"/>
      <c r="E137" s="10"/>
      <c r="F137" s="96"/>
      <c r="G137" s="96"/>
      <c r="H137" s="96"/>
      <c r="I137" s="96"/>
      <c r="J137" s="96"/>
      <c r="K137" s="96"/>
      <c r="L137" s="96"/>
      <c r="M137" s="191"/>
      <c r="N137" s="96"/>
      <c r="O137" s="191"/>
      <c r="P137" s="190"/>
      <c r="Q137" s="190"/>
      <c r="R137" s="191"/>
      <c r="S137" s="96"/>
      <c r="T137" s="96"/>
      <c r="U137" s="96"/>
      <c r="V137" s="96"/>
      <c r="W137" s="96"/>
      <c r="X137" s="96"/>
      <c r="Y137" s="96"/>
      <c r="Z137" s="96"/>
    </row>
    <row r="138" spans="1:26" ht="11.25" customHeight="1">
      <c r="A138" s="190"/>
      <c r="B138" s="96"/>
      <c r="C138" s="96"/>
      <c r="D138" s="10"/>
      <c r="E138" s="10"/>
      <c r="F138" s="96"/>
      <c r="G138" s="96"/>
      <c r="H138" s="96"/>
      <c r="I138" s="96"/>
      <c r="J138" s="96"/>
      <c r="K138" s="96"/>
      <c r="L138" s="96"/>
      <c r="M138" s="191"/>
      <c r="N138" s="96"/>
      <c r="O138" s="191"/>
      <c r="P138" s="190"/>
      <c r="Q138" s="190"/>
      <c r="R138" s="191"/>
      <c r="S138" s="96"/>
      <c r="T138" s="96"/>
      <c r="U138" s="96"/>
      <c r="V138" s="96"/>
      <c r="W138" s="96"/>
      <c r="X138" s="96"/>
      <c r="Y138" s="96"/>
      <c r="Z138" s="96"/>
    </row>
    <row r="139" spans="1:26" ht="11.25" customHeight="1">
      <c r="A139" s="190"/>
      <c r="B139" s="96"/>
      <c r="C139" s="96"/>
      <c r="D139" s="10"/>
      <c r="E139" s="10"/>
      <c r="F139" s="96"/>
      <c r="G139" s="96"/>
      <c r="H139" s="96"/>
      <c r="I139" s="96"/>
      <c r="J139" s="96"/>
      <c r="K139" s="96"/>
      <c r="L139" s="96"/>
      <c r="M139" s="191"/>
      <c r="N139" s="96"/>
      <c r="O139" s="191"/>
      <c r="P139" s="190"/>
      <c r="Q139" s="190"/>
      <c r="R139" s="191"/>
      <c r="S139" s="96"/>
      <c r="T139" s="96"/>
      <c r="U139" s="96"/>
      <c r="V139" s="96"/>
      <c r="W139" s="96"/>
      <c r="X139" s="96"/>
      <c r="Y139" s="96"/>
      <c r="Z139" s="96"/>
    </row>
    <row r="140" spans="1:26" ht="11.25" customHeight="1">
      <c r="A140" s="190"/>
      <c r="B140" s="96"/>
      <c r="C140" s="96"/>
      <c r="D140" s="10"/>
      <c r="E140" s="10"/>
      <c r="F140" s="96"/>
      <c r="G140" s="96"/>
      <c r="H140" s="96"/>
      <c r="I140" s="96"/>
      <c r="J140" s="96"/>
      <c r="K140" s="96"/>
      <c r="L140" s="96"/>
      <c r="M140" s="191"/>
      <c r="N140" s="96"/>
      <c r="O140" s="191"/>
      <c r="P140" s="190"/>
      <c r="Q140" s="190"/>
      <c r="R140" s="191"/>
      <c r="S140" s="96"/>
      <c r="T140" s="96"/>
      <c r="U140" s="96"/>
      <c r="V140" s="96"/>
      <c r="W140" s="96"/>
      <c r="X140" s="96"/>
      <c r="Y140" s="96"/>
      <c r="Z140" s="96"/>
    </row>
    <row r="141" spans="1:26" ht="11.25" customHeight="1">
      <c r="A141" s="190"/>
      <c r="B141" s="96"/>
      <c r="C141" s="96"/>
      <c r="D141" s="10"/>
      <c r="E141" s="10"/>
      <c r="F141" s="96"/>
      <c r="G141" s="96"/>
      <c r="H141" s="96"/>
      <c r="I141" s="96"/>
      <c r="J141" s="96"/>
      <c r="K141" s="96"/>
      <c r="L141" s="96"/>
      <c r="M141" s="191"/>
      <c r="N141" s="96"/>
      <c r="O141" s="191"/>
      <c r="P141" s="190"/>
      <c r="Q141" s="190"/>
      <c r="R141" s="191"/>
      <c r="S141" s="96"/>
      <c r="T141" s="96"/>
      <c r="U141" s="96"/>
      <c r="V141" s="96"/>
      <c r="W141" s="96"/>
      <c r="X141" s="96"/>
      <c r="Y141" s="96"/>
      <c r="Z141" s="96"/>
    </row>
    <row r="142" spans="1:26" ht="11.25" customHeight="1">
      <c r="A142" s="190"/>
      <c r="B142" s="96"/>
      <c r="C142" s="96"/>
      <c r="D142" s="10"/>
      <c r="E142" s="10"/>
      <c r="F142" s="96"/>
      <c r="G142" s="96"/>
      <c r="H142" s="96"/>
      <c r="I142" s="96"/>
      <c r="J142" s="96"/>
      <c r="K142" s="96"/>
      <c r="L142" s="96"/>
      <c r="M142" s="191"/>
      <c r="N142" s="96"/>
      <c r="O142" s="191"/>
      <c r="P142" s="190"/>
      <c r="Q142" s="190"/>
      <c r="R142" s="191"/>
      <c r="S142" s="96"/>
      <c r="T142" s="96"/>
      <c r="U142" s="96"/>
      <c r="V142" s="96"/>
      <c r="W142" s="96"/>
      <c r="X142" s="96"/>
      <c r="Y142" s="96"/>
      <c r="Z142" s="96"/>
    </row>
    <row r="143" spans="1:26" ht="11.25" customHeight="1">
      <c r="A143" s="190"/>
      <c r="B143" s="96"/>
      <c r="C143" s="96"/>
      <c r="D143" s="10"/>
      <c r="E143" s="10"/>
      <c r="F143" s="96"/>
      <c r="G143" s="96"/>
      <c r="H143" s="96"/>
      <c r="I143" s="96"/>
      <c r="J143" s="96"/>
      <c r="K143" s="96"/>
      <c r="L143" s="96"/>
      <c r="M143" s="191"/>
      <c r="N143" s="96"/>
      <c r="O143" s="191"/>
      <c r="P143" s="190"/>
      <c r="Q143" s="190"/>
      <c r="R143" s="191"/>
      <c r="S143" s="96"/>
      <c r="T143" s="96"/>
      <c r="U143" s="96"/>
      <c r="V143" s="96"/>
      <c r="W143" s="96"/>
      <c r="X143" s="96"/>
      <c r="Y143" s="96"/>
      <c r="Z143" s="96"/>
    </row>
    <row r="144" spans="1:26" ht="11.25" customHeight="1">
      <c r="A144" s="190"/>
      <c r="B144" s="96"/>
      <c r="C144" s="96"/>
      <c r="D144" s="10"/>
      <c r="E144" s="10"/>
      <c r="F144" s="96"/>
      <c r="G144" s="96"/>
      <c r="H144" s="96"/>
      <c r="I144" s="96"/>
      <c r="J144" s="96"/>
      <c r="K144" s="96"/>
      <c r="L144" s="96"/>
      <c r="M144" s="191"/>
      <c r="N144" s="96"/>
      <c r="O144" s="191"/>
      <c r="P144" s="190"/>
      <c r="Q144" s="190"/>
      <c r="R144" s="191"/>
      <c r="S144" s="96"/>
      <c r="T144" s="96"/>
      <c r="U144" s="96"/>
      <c r="V144" s="96"/>
      <c r="W144" s="96"/>
      <c r="X144" s="96"/>
      <c r="Y144" s="96"/>
      <c r="Z144" s="96"/>
    </row>
    <row r="145" spans="1:26" ht="11.25" customHeight="1">
      <c r="A145" s="190"/>
      <c r="B145" s="96"/>
      <c r="C145" s="96"/>
      <c r="D145" s="10"/>
      <c r="E145" s="10"/>
      <c r="F145" s="96"/>
      <c r="G145" s="96"/>
      <c r="H145" s="96"/>
      <c r="I145" s="96"/>
      <c r="J145" s="96"/>
      <c r="K145" s="96"/>
      <c r="L145" s="96"/>
      <c r="M145" s="191"/>
      <c r="N145" s="96"/>
      <c r="O145" s="191"/>
      <c r="P145" s="190"/>
      <c r="Q145" s="190"/>
      <c r="R145" s="191"/>
      <c r="S145" s="96"/>
      <c r="T145" s="96"/>
      <c r="U145" s="96"/>
      <c r="V145" s="96"/>
      <c r="W145" s="96"/>
      <c r="X145" s="96"/>
      <c r="Y145" s="96"/>
      <c r="Z145" s="96"/>
    </row>
    <row r="146" spans="1:26" ht="11.25" customHeight="1">
      <c r="A146" s="190"/>
      <c r="B146" s="96"/>
      <c r="C146" s="96"/>
      <c r="D146" s="10"/>
      <c r="E146" s="10"/>
      <c r="F146" s="96"/>
      <c r="G146" s="96"/>
      <c r="H146" s="96"/>
      <c r="I146" s="96"/>
      <c r="J146" s="96"/>
      <c r="K146" s="96"/>
      <c r="L146" s="96"/>
      <c r="M146" s="191"/>
      <c r="N146" s="96"/>
      <c r="O146" s="191"/>
      <c r="P146" s="190"/>
      <c r="Q146" s="190"/>
      <c r="R146" s="191"/>
      <c r="S146" s="96"/>
      <c r="T146" s="96"/>
      <c r="U146" s="96"/>
      <c r="V146" s="96"/>
      <c r="W146" s="96"/>
      <c r="X146" s="96"/>
      <c r="Y146" s="96"/>
      <c r="Z146" s="96"/>
    </row>
    <row r="147" spans="1:26" ht="11.25" customHeight="1">
      <c r="A147" s="190"/>
      <c r="B147" s="96"/>
      <c r="C147" s="96"/>
      <c r="D147" s="10"/>
      <c r="E147" s="10"/>
      <c r="F147" s="96"/>
      <c r="G147" s="96"/>
      <c r="H147" s="96"/>
      <c r="I147" s="96"/>
      <c r="J147" s="96"/>
      <c r="K147" s="96"/>
      <c r="L147" s="96"/>
      <c r="M147" s="191"/>
      <c r="N147" s="96"/>
      <c r="O147" s="191"/>
      <c r="P147" s="190"/>
      <c r="Q147" s="190"/>
      <c r="R147" s="191"/>
      <c r="S147" s="96"/>
      <c r="T147" s="96"/>
      <c r="U147" s="96"/>
      <c r="V147" s="96"/>
      <c r="W147" s="96"/>
      <c r="X147" s="96"/>
      <c r="Y147" s="96"/>
      <c r="Z147" s="96"/>
    </row>
    <row r="148" spans="1:26" ht="11.25" customHeight="1">
      <c r="A148" s="190"/>
      <c r="B148" s="96"/>
      <c r="C148" s="96"/>
      <c r="D148" s="10"/>
      <c r="E148" s="10"/>
      <c r="F148" s="96"/>
      <c r="G148" s="96"/>
      <c r="H148" s="96"/>
      <c r="I148" s="96"/>
      <c r="J148" s="96"/>
      <c r="K148" s="96"/>
      <c r="L148" s="96"/>
      <c r="M148" s="191"/>
      <c r="N148" s="96"/>
      <c r="O148" s="191"/>
      <c r="P148" s="190"/>
      <c r="Q148" s="190"/>
      <c r="R148" s="191"/>
      <c r="S148" s="96"/>
      <c r="T148" s="96"/>
      <c r="U148" s="96"/>
      <c r="V148" s="96"/>
      <c r="W148" s="96"/>
      <c r="X148" s="96"/>
      <c r="Y148" s="96"/>
      <c r="Z148" s="96"/>
    </row>
    <row r="149" spans="1:26" ht="11.25" customHeight="1">
      <c r="A149" s="190"/>
      <c r="B149" s="96"/>
      <c r="C149" s="96"/>
      <c r="D149" s="10"/>
      <c r="E149" s="10"/>
      <c r="F149" s="96"/>
      <c r="G149" s="96"/>
      <c r="H149" s="96"/>
      <c r="I149" s="96"/>
      <c r="J149" s="96"/>
      <c r="K149" s="96"/>
      <c r="L149" s="96"/>
      <c r="M149" s="191"/>
      <c r="N149" s="96"/>
      <c r="O149" s="191"/>
      <c r="P149" s="190"/>
      <c r="Q149" s="190"/>
      <c r="R149" s="191"/>
      <c r="S149" s="96"/>
      <c r="T149" s="96"/>
      <c r="U149" s="96"/>
      <c r="V149" s="96"/>
      <c r="W149" s="96"/>
      <c r="X149" s="96"/>
      <c r="Y149" s="96"/>
      <c r="Z149" s="96"/>
    </row>
    <row r="150" spans="1:26" ht="11.25" customHeight="1">
      <c r="A150" s="190"/>
      <c r="B150" s="96"/>
      <c r="C150" s="96"/>
      <c r="D150" s="10"/>
      <c r="E150" s="10"/>
      <c r="F150" s="96"/>
      <c r="G150" s="96"/>
      <c r="H150" s="96"/>
      <c r="I150" s="96"/>
      <c r="J150" s="96"/>
      <c r="K150" s="96"/>
      <c r="L150" s="96"/>
      <c r="M150" s="191"/>
      <c r="N150" s="96"/>
      <c r="O150" s="191"/>
      <c r="P150" s="190"/>
      <c r="Q150" s="190"/>
      <c r="R150" s="191"/>
      <c r="S150" s="96"/>
      <c r="T150" s="96"/>
      <c r="U150" s="96"/>
      <c r="V150" s="96"/>
      <c r="W150" s="96"/>
      <c r="X150" s="96"/>
      <c r="Y150" s="96"/>
      <c r="Z150" s="96"/>
    </row>
    <row r="151" spans="1:26" ht="11.25" customHeight="1">
      <c r="A151" s="190"/>
      <c r="B151" s="96"/>
      <c r="C151" s="96"/>
      <c r="D151" s="10"/>
      <c r="E151" s="10"/>
      <c r="F151" s="96"/>
      <c r="G151" s="96"/>
      <c r="H151" s="96"/>
      <c r="I151" s="96"/>
      <c r="J151" s="96"/>
      <c r="K151" s="96"/>
      <c r="L151" s="96"/>
      <c r="M151" s="191"/>
      <c r="N151" s="96"/>
      <c r="O151" s="191"/>
      <c r="P151" s="190"/>
      <c r="Q151" s="190"/>
      <c r="R151" s="191"/>
      <c r="S151" s="96"/>
      <c r="T151" s="96"/>
      <c r="U151" s="96"/>
      <c r="V151" s="96"/>
      <c r="W151" s="96"/>
      <c r="X151" s="96"/>
      <c r="Y151" s="96"/>
      <c r="Z151" s="96"/>
    </row>
    <row r="152" spans="1:26" ht="11.25" customHeight="1">
      <c r="A152" s="190"/>
      <c r="B152" s="96"/>
      <c r="C152" s="96"/>
      <c r="D152" s="10"/>
      <c r="E152" s="10"/>
      <c r="F152" s="96"/>
      <c r="G152" s="96"/>
      <c r="H152" s="96"/>
      <c r="I152" s="96"/>
      <c r="J152" s="96"/>
      <c r="K152" s="96"/>
      <c r="L152" s="96"/>
      <c r="M152" s="191"/>
      <c r="N152" s="96"/>
      <c r="O152" s="191"/>
      <c r="P152" s="190"/>
      <c r="Q152" s="190"/>
      <c r="R152" s="191"/>
      <c r="S152" s="96"/>
      <c r="T152" s="96"/>
      <c r="U152" s="96"/>
      <c r="V152" s="96"/>
      <c r="W152" s="96"/>
      <c r="X152" s="96"/>
      <c r="Y152" s="96"/>
      <c r="Z152" s="96"/>
    </row>
    <row r="153" spans="1:26" ht="11.25" customHeight="1">
      <c r="A153" s="190"/>
      <c r="B153" s="96"/>
      <c r="C153" s="96"/>
      <c r="D153" s="10"/>
      <c r="E153" s="10"/>
      <c r="F153" s="96"/>
      <c r="G153" s="96"/>
      <c r="H153" s="96"/>
      <c r="I153" s="96"/>
      <c r="J153" s="96"/>
      <c r="K153" s="96"/>
      <c r="L153" s="96"/>
      <c r="M153" s="191"/>
      <c r="N153" s="96"/>
      <c r="O153" s="191"/>
      <c r="P153" s="190"/>
      <c r="Q153" s="190"/>
      <c r="R153" s="191"/>
      <c r="S153" s="96"/>
      <c r="T153" s="96"/>
      <c r="U153" s="96"/>
      <c r="V153" s="96"/>
      <c r="W153" s="96"/>
      <c r="X153" s="96"/>
      <c r="Y153" s="96"/>
      <c r="Z153" s="96"/>
    </row>
    <row r="154" spans="1:26" ht="11.25" customHeight="1">
      <c r="A154" s="190"/>
      <c r="B154" s="96"/>
      <c r="C154" s="96"/>
      <c r="D154" s="10"/>
      <c r="E154" s="10"/>
      <c r="F154" s="96"/>
      <c r="G154" s="96"/>
      <c r="H154" s="96"/>
      <c r="I154" s="96"/>
      <c r="J154" s="96"/>
      <c r="K154" s="96"/>
      <c r="L154" s="96"/>
      <c r="M154" s="191"/>
      <c r="N154" s="96"/>
      <c r="O154" s="191"/>
      <c r="P154" s="190"/>
      <c r="Q154" s="190"/>
      <c r="R154" s="191"/>
      <c r="S154" s="96"/>
      <c r="T154" s="96"/>
      <c r="U154" s="96"/>
      <c r="V154" s="96"/>
      <c r="W154" s="96"/>
      <c r="X154" s="96"/>
      <c r="Y154" s="96"/>
      <c r="Z154" s="96"/>
    </row>
    <row r="155" spans="1:26" ht="11.25" customHeight="1">
      <c r="A155" s="190"/>
      <c r="B155" s="96"/>
      <c r="C155" s="96"/>
      <c r="D155" s="10"/>
      <c r="E155" s="10"/>
      <c r="F155" s="96"/>
      <c r="G155" s="96"/>
      <c r="H155" s="96"/>
      <c r="I155" s="96"/>
      <c r="J155" s="96"/>
      <c r="K155" s="96"/>
      <c r="L155" s="96"/>
      <c r="M155" s="191"/>
      <c r="N155" s="96"/>
      <c r="O155" s="191"/>
      <c r="P155" s="190"/>
      <c r="Q155" s="190"/>
      <c r="R155" s="191"/>
      <c r="S155" s="96"/>
      <c r="T155" s="96"/>
      <c r="U155" s="96"/>
      <c r="V155" s="96"/>
      <c r="W155" s="96"/>
      <c r="X155" s="96"/>
      <c r="Y155" s="96"/>
      <c r="Z155" s="96"/>
    </row>
    <row r="156" spans="1:26" ht="11.25" customHeight="1">
      <c r="A156" s="190"/>
      <c r="B156" s="96"/>
      <c r="C156" s="96"/>
      <c r="D156" s="10"/>
      <c r="E156" s="10"/>
      <c r="F156" s="96"/>
      <c r="G156" s="96"/>
      <c r="H156" s="96"/>
      <c r="I156" s="96"/>
      <c r="J156" s="96"/>
      <c r="K156" s="96"/>
      <c r="L156" s="96"/>
      <c r="M156" s="191"/>
      <c r="N156" s="96"/>
      <c r="O156" s="191"/>
      <c r="P156" s="190"/>
      <c r="Q156" s="190"/>
      <c r="R156" s="191"/>
      <c r="S156" s="96"/>
      <c r="T156" s="96"/>
      <c r="U156" s="96"/>
      <c r="V156" s="96"/>
      <c r="W156" s="96"/>
      <c r="X156" s="96"/>
      <c r="Y156" s="96"/>
      <c r="Z156" s="96"/>
    </row>
    <row r="157" spans="1:26" ht="11.25" customHeight="1">
      <c r="A157" s="190"/>
      <c r="B157" s="96"/>
      <c r="C157" s="96"/>
      <c r="D157" s="10"/>
      <c r="E157" s="10"/>
      <c r="F157" s="96"/>
      <c r="G157" s="96"/>
      <c r="H157" s="96"/>
      <c r="I157" s="96"/>
      <c r="J157" s="96"/>
      <c r="K157" s="96"/>
      <c r="L157" s="96"/>
      <c r="M157" s="191"/>
      <c r="N157" s="96"/>
      <c r="O157" s="191"/>
      <c r="P157" s="190"/>
      <c r="Q157" s="190"/>
      <c r="R157" s="191"/>
      <c r="S157" s="96"/>
      <c r="T157" s="96"/>
      <c r="U157" s="96"/>
      <c r="V157" s="96"/>
      <c r="W157" s="96"/>
      <c r="X157" s="96"/>
      <c r="Y157" s="96"/>
      <c r="Z157" s="96"/>
    </row>
    <row r="158" spans="1:26" ht="11.25" customHeight="1">
      <c r="A158" s="190"/>
      <c r="B158" s="96"/>
      <c r="C158" s="96"/>
      <c r="D158" s="10"/>
      <c r="E158" s="10"/>
      <c r="F158" s="96"/>
      <c r="G158" s="96"/>
      <c r="H158" s="96"/>
      <c r="I158" s="96"/>
      <c r="J158" s="96"/>
      <c r="K158" s="96"/>
      <c r="L158" s="96"/>
      <c r="M158" s="191"/>
      <c r="N158" s="96"/>
      <c r="O158" s="191"/>
      <c r="P158" s="190"/>
      <c r="Q158" s="190"/>
      <c r="R158" s="191"/>
      <c r="S158" s="96"/>
      <c r="T158" s="96"/>
      <c r="U158" s="96"/>
      <c r="V158" s="96"/>
      <c r="W158" s="96"/>
      <c r="X158" s="96"/>
      <c r="Y158" s="96"/>
      <c r="Z158" s="96"/>
    </row>
    <row r="159" spans="1:26" ht="11.25" customHeight="1">
      <c r="A159" s="190"/>
      <c r="B159" s="96"/>
      <c r="C159" s="96"/>
      <c r="D159" s="10"/>
      <c r="E159" s="10"/>
      <c r="F159" s="96"/>
      <c r="G159" s="96"/>
      <c r="H159" s="96"/>
      <c r="I159" s="96"/>
      <c r="J159" s="96"/>
      <c r="K159" s="96"/>
      <c r="L159" s="96"/>
      <c r="M159" s="191"/>
      <c r="N159" s="96"/>
      <c r="O159" s="191"/>
      <c r="P159" s="190"/>
      <c r="Q159" s="190"/>
      <c r="R159" s="191"/>
      <c r="S159" s="96"/>
      <c r="T159" s="96"/>
      <c r="U159" s="96"/>
      <c r="V159" s="96"/>
      <c r="W159" s="96"/>
      <c r="X159" s="96"/>
      <c r="Y159" s="96"/>
      <c r="Z159" s="96"/>
    </row>
    <row r="160" spans="1:26" ht="11.25" customHeight="1">
      <c r="A160" s="190"/>
      <c r="B160" s="96"/>
      <c r="C160" s="96"/>
      <c r="D160" s="10"/>
      <c r="E160" s="10"/>
      <c r="F160" s="96"/>
      <c r="G160" s="96"/>
      <c r="H160" s="96"/>
      <c r="I160" s="96"/>
      <c r="J160" s="96"/>
      <c r="K160" s="96"/>
      <c r="L160" s="96"/>
      <c r="M160" s="191"/>
      <c r="N160" s="96"/>
      <c r="O160" s="191"/>
      <c r="P160" s="190"/>
      <c r="Q160" s="190"/>
      <c r="R160" s="191"/>
      <c r="S160" s="96"/>
      <c r="T160" s="96"/>
      <c r="U160" s="96"/>
      <c r="V160" s="96"/>
      <c r="W160" s="96"/>
      <c r="X160" s="96"/>
      <c r="Y160" s="96"/>
      <c r="Z160" s="96"/>
    </row>
    <row r="161" spans="1:26" ht="11.25" customHeight="1">
      <c r="A161" s="190"/>
      <c r="B161" s="96"/>
      <c r="C161" s="96"/>
      <c r="D161" s="10"/>
      <c r="E161" s="10"/>
      <c r="F161" s="96"/>
      <c r="G161" s="96"/>
      <c r="H161" s="96"/>
      <c r="I161" s="96"/>
      <c r="J161" s="96"/>
      <c r="K161" s="96"/>
      <c r="L161" s="96"/>
      <c r="M161" s="191"/>
      <c r="N161" s="96"/>
      <c r="O161" s="191"/>
      <c r="P161" s="190"/>
      <c r="Q161" s="190"/>
      <c r="R161" s="191"/>
      <c r="S161" s="96"/>
      <c r="T161" s="96"/>
      <c r="U161" s="96"/>
      <c r="V161" s="96"/>
      <c r="W161" s="96"/>
      <c r="X161" s="96"/>
      <c r="Y161" s="96"/>
      <c r="Z161" s="96"/>
    </row>
    <row r="162" spans="1:26" ht="11.25" customHeight="1">
      <c r="A162" s="190"/>
      <c r="B162" s="96"/>
      <c r="C162" s="96"/>
      <c r="D162" s="10"/>
      <c r="E162" s="10"/>
      <c r="F162" s="96"/>
      <c r="G162" s="96"/>
      <c r="H162" s="96"/>
      <c r="I162" s="96"/>
      <c r="J162" s="96"/>
      <c r="K162" s="96"/>
      <c r="L162" s="96"/>
      <c r="M162" s="191"/>
      <c r="N162" s="96"/>
      <c r="O162" s="191"/>
      <c r="P162" s="190"/>
      <c r="Q162" s="190"/>
      <c r="R162" s="191"/>
      <c r="S162" s="96"/>
      <c r="T162" s="96"/>
      <c r="U162" s="96"/>
      <c r="V162" s="96"/>
      <c r="W162" s="96"/>
      <c r="X162" s="96"/>
      <c r="Y162" s="96"/>
      <c r="Z162" s="96"/>
    </row>
    <row r="163" spans="1:26" ht="11.25" customHeight="1">
      <c r="A163" s="190"/>
      <c r="B163" s="96"/>
      <c r="C163" s="96"/>
      <c r="D163" s="10"/>
      <c r="E163" s="10"/>
      <c r="F163" s="96"/>
      <c r="G163" s="96"/>
      <c r="H163" s="96"/>
      <c r="I163" s="96"/>
      <c r="J163" s="96"/>
      <c r="K163" s="96"/>
      <c r="L163" s="96"/>
      <c r="M163" s="191"/>
      <c r="N163" s="96"/>
      <c r="O163" s="191"/>
      <c r="P163" s="190"/>
      <c r="Q163" s="190"/>
      <c r="R163" s="191"/>
      <c r="S163" s="96"/>
      <c r="T163" s="96"/>
      <c r="U163" s="96"/>
      <c r="V163" s="96"/>
      <c r="W163" s="96"/>
      <c r="X163" s="96"/>
      <c r="Y163" s="96"/>
      <c r="Z163" s="96"/>
    </row>
    <row r="164" spans="1:26" ht="11.25" customHeight="1">
      <c r="A164" s="190"/>
      <c r="B164" s="96"/>
      <c r="C164" s="96"/>
      <c r="D164" s="10"/>
      <c r="E164" s="10"/>
      <c r="F164" s="96"/>
      <c r="G164" s="96"/>
      <c r="H164" s="96"/>
      <c r="I164" s="96"/>
      <c r="J164" s="96"/>
      <c r="K164" s="96"/>
      <c r="L164" s="96"/>
      <c r="M164" s="191"/>
      <c r="N164" s="96"/>
      <c r="O164" s="191"/>
      <c r="P164" s="190"/>
      <c r="Q164" s="190"/>
      <c r="R164" s="191"/>
      <c r="S164" s="96"/>
      <c r="T164" s="96"/>
      <c r="U164" s="96"/>
      <c r="V164" s="96"/>
      <c r="W164" s="96"/>
      <c r="X164" s="96"/>
      <c r="Y164" s="96"/>
      <c r="Z164" s="96"/>
    </row>
    <row r="165" spans="1:26" ht="11.25" customHeight="1">
      <c r="A165" s="190"/>
      <c r="B165" s="96"/>
      <c r="C165" s="96"/>
      <c r="D165" s="10"/>
      <c r="E165" s="10"/>
      <c r="F165" s="96"/>
      <c r="G165" s="96"/>
      <c r="H165" s="96"/>
      <c r="I165" s="96"/>
      <c r="J165" s="96"/>
      <c r="K165" s="96"/>
      <c r="L165" s="96"/>
      <c r="M165" s="191"/>
      <c r="N165" s="96"/>
      <c r="O165" s="191"/>
      <c r="P165" s="190"/>
      <c r="Q165" s="190"/>
      <c r="R165" s="191"/>
      <c r="S165" s="96"/>
      <c r="T165" s="96"/>
      <c r="U165" s="96"/>
      <c r="V165" s="96"/>
      <c r="W165" s="96"/>
      <c r="X165" s="96"/>
      <c r="Y165" s="96"/>
      <c r="Z165" s="96"/>
    </row>
    <row r="166" spans="1:26" ht="11.25" customHeight="1">
      <c r="A166" s="190"/>
      <c r="B166" s="96"/>
      <c r="C166" s="96"/>
      <c r="D166" s="10"/>
      <c r="E166" s="10"/>
      <c r="F166" s="96"/>
      <c r="G166" s="96"/>
      <c r="H166" s="96"/>
      <c r="I166" s="96"/>
      <c r="J166" s="96"/>
      <c r="K166" s="96"/>
      <c r="L166" s="96"/>
      <c r="M166" s="191"/>
      <c r="N166" s="96"/>
      <c r="O166" s="191"/>
      <c r="P166" s="190"/>
      <c r="Q166" s="190"/>
      <c r="R166" s="191"/>
      <c r="S166" s="96"/>
      <c r="T166" s="96"/>
      <c r="U166" s="96"/>
      <c r="V166" s="96"/>
      <c r="W166" s="96"/>
      <c r="X166" s="96"/>
      <c r="Y166" s="96"/>
      <c r="Z166" s="96"/>
    </row>
    <row r="167" spans="1:26" ht="11.25" customHeight="1">
      <c r="A167" s="190"/>
      <c r="B167" s="96"/>
      <c r="C167" s="96"/>
      <c r="D167" s="10"/>
      <c r="E167" s="10"/>
      <c r="F167" s="96"/>
      <c r="G167" s="96"/>
      <c r="H167" s="96"/>
      <c r="I167" s="96"/>
      <c r="J167" s="96"/>
      <c r="K167" s="96"/>
      <c r="L167" s="96"/>
      <c r="M167" s="191"/>
      <c r="N167" s="96"/>
      <c r="O167" s="191"/>
      <c r="P167" s="190"/>
      <c r="Q167" s="190"/>
      <c r="R167" s="191"/>
      <c r="S167" s="96"/>
      <c r="T167" s="96"/>
      <c r="U167" s="96"/>
      <c r="V167" s="96"/>
      <c r="W167" s="96"/>
      <c r="X167" s="96"/>
      <c r="Y167" s="96"/>
      <c r="Z167" s="96"/>
    </row>
    <row r="168" spans="1:26" ht="11.25" customHeight="1">
      <c r="A168" s="190"/>
      <c r="B168" s="96"/>
      <c r="C168" s="96"/>
      <c r="D168" s="10"/>
      <c r="E168" s="10"/>
      <c r="F168" s="96"/>
      <c r="G168" s="96"/>
      <c r="H168" s="96"/>
      <c r="I168" s="96"/>
      <c r="J168" s="96"/>
      <c r="K168" s="96"/>
      <c r="L168" s="96"/>
      <c r="M168" s="191"/>
      <c r="N168" s="96"/>
      <c r="O168" s="191"/>
      <c r="P168" s="190"/>
      <c r="Q168" s="190"/>
      <c r="R168" s="191"/>
      <c r="S168" s="96"/>
      <c r="T168" s="96"/>
      <c r="U168" s="96"/>
      <c r="V168" s="96"/>
      <c r="W168" s="96"/>
      <c r="X168" s="96"/>
      <c r="Y168" s="96"/>
      <c r="Z168" s="96"/>
    </row>
    <row r="169" spans="1:26" ht="11.25" customHeight="1">
      <c r="A169" s="190"/>
      <c r="B169" s="96"/>
      <c r="C169" s="96"/>
      <c r="D169" s="10"/>
      <c r="E169" s="10"/>
      <c r="F169" s="96"/>
      <c r="G169" s="96"/>
      <c r="H169" s="96"/>
      <c r="I169" s="96"/>
      <c r="J169" s="96"/>
      <c r="K169" s="96"/>
      <c r="L169" s="96"/>
      <c r="M169" s="191"/>
      <c r="N169" s="96"/>
      <c r="O169" s="191"/>
      <c r="P169" s="190"/>
      <c r="Q169" s="190"/>
      <c r="R169" s="191"/>
      <c r="S169" s="96"/>
      <c r="T169" s="96"/>
      <c r="U169" s="96"/>
      <c r="V169" s="96"/>
      <c r="W169" s="96"/>
      <c r="X169" s="96"/>
      <c r="Y169" s="96"/>
      <c r="Z169" s="96"/>
    </row>
    <row r="170" spans="1:26" ht="11.25" customHeight="1">
      <c r="A170" s="190"/>
      <c r="B170" s="96"/>
      <c r="C170" s="96"/>
      <c r="D170" s="10"/>
      <c r="E170" s="10"/>
      <c r="F170" s="96"/>
      <c r="G170" s="96"/>
      <c r="H170" s="96"/>
      <c r="I170" s="96"/>
      <c r="J170" s="96"/>
      <c r="K170" s="96"/>
      <c r="L170" s="96"/>
      <c r="M170" s="191"/>
      <c r="N170" s="96"/>
      <c r="O170" s="191"/>
      <c r="P170" s="190"/>
      <c r="Q170" s="190"/>
      <c r="R170" s="191"/>
      <c r="S170" s="96"/>
      <c r="T170" s="96"/>
      <c r="U170" s="96"/>
      <c r="V170" s="96"/>
      <c r="W170" s="96"/>
      <c r="X170" s="96"/>
      <c r="Y170" s="96"/>
      <c r="Z170" s="96"/>
    </row>
    <row r="171" spans="1:26" ht="11.25" customHeight="1">
      <c r="A171" s="190"/>
      <c r="B171" s="96"/>
      <c r="C171" s="96"/>
      <c r="D171" s="10"/>
      <c r="E171" s="10"/>
      <c r="F171" s="96"/>
      <c r="G171" s="96"/>
      <c r="H171" s="96"/>
      <c r="I171" s="96"/>
      <c r="J171" s="96"/>
      <c r="K171" s="96"/>
      <c r="L171" s="96"/>
      <c r="M171" s="191"/>
      <c r="N171" s="96"/>
      <c r="O171" s="191"/>
      <c r="P171" s="190"/>
      <c r="Q171" s="190"/>
      <c r="R171" s="191"/>
      <c r="S171" s="96"/>
      <c r="T171" s="96"/>
      <c r="U171" s="96"/>
      <c r="V171" s="96"/>
      <c r="W171" s="96"/>
      <c r="X171" s="96"/>
      <c r="Y171" s="96"/>
      <c r="Z171" s="96"/>
    </row>
    <row r="172" spans="1:26" ht="11.25" customHeight="1">
      <c r="A172" s="190"/>
      <c r="B172" s="96"/>
      <c r="C172" s="96"/>
      <c r="D172" s="10"/>
      <c r="E172" s="10"/>
      <c r="F172" s="96"/>
      <c r="G172" s="96"/>
      <c r="H172" s="96"/>
      <c r="I172" s="96"/>
      <c r="J172" s="96"/>
      <c r="K172" s="96"/>
      <c r="L172" s="96"/>
      <c r="M172" s="191"/>
      <c r="N172" s="96"/>
      <c r="O172" s="191"/>
      <c r="P172" s="190"/>
      <c r="Q172" s="190"/>
      <c r="R172" s="191"/>
      <c r="S172" s="96"/>
      <c r="T172" s="96"/>
      <c r="U172" s="96"/>
      <c r="V172" s="96"/>
      <c r="W172" s="96"/>
      <c r="X172" s="96"/>
      <c r="Y172" s="96"/>
      <c r="Z172" s="96"/>
    </row>
    <row r="173" spans="1:26" ht="11.25" customHeight="1">
      <c r="A173" s="190"/>
      <c r="B173" s="96"/>
      <c r="C173" s="96"/>
      <c r="D173" s="10"/>
      <c r="E173" s="10"/>
      <c r="F173" s="96"/>
      <c r="G173" s="96"/>
      <c r="H173" s="96"/>
      <c r="I173" s="96"/>
      <c r="J173" s="96"/>
      <c r="K173" s="96"/>
      <c r="L173" s="96"/>
      <c r="M173" s="191"/>
      <c r="N173" s="96"/>
      <c r="O173" s="191"/>
      <c r="P173" s="190"/>
      <c r="Q173" s="190"/>
      <c r="R173" s="191"/>
      <c r="S173" s="96"/>
      <c r="T173" s="96"/>
      <c r="U173" s="96"/>
      <c r="V173" s="96"/>
      <c r="W173" s="96"/>
      <c r="X173" s="96"/>
      <c r="Y173" s="96"/>
      <c r="Z173" s="96"/>
    </row>
    <row r="174" spans="1:26" ht="11.25" customHeight="1">
      <c r="A174" s="190"/>
      <c r="B174" s="96"/>
      <c r="C174" s="96"/>
      <c r="D174" s="10"/>
      <c r="E174" s="10"/>
      <c r="F174" s="96"/>
      <c r="G174" s="96"/>
      <c r="H174" s="96"/>
      <c r="I174" s="96"/>
      <c r="J174" s="96"/>
      <c r="K174" s="96"/>
      <c r="L174" s="96"/>
      <c r="M174" s="191"/>
      <c r="N174" s="96"/>
      <c r="O174" s="191"/>
      <c r="P174" s="190"/>
      <c r="Q174" s="190"/>
      <c r="R174" s="191"/>
      <c r="S174" s="96"/>
      <c r="T174" s="96"/>
      <c r="U174" s="96"/>
      <c r="V174" s="96"/>
      <c r="W174" s="96"/>
      <c r="X174" s="96"/>
      <c r="Y174" s="96"/>
      <c r="Z174" s="96"/>
    </row>
    <row r="175" spans="1:26" ht="11.25" customHeight="1">
      <c r="A175" s="190"/>
      <c r="B175" s="96"/>
      <c r="C175" s="96"/>
      <c r="D175" s="10"/>
      <c r="E175" s="10"/>
      <c r="F175" s="96"/>
      <c r="G175" s="96"/>
      <c r="H175" s="96"/>
      <c r="I175" s="96"/>
      <c r="J175" s="96"/>
      <c r="K175" s="96"/>
      <c r="L175" s="96"/>
      <c r="M175" s="191"/>
      <c r="N175" s="96"/>
      <c r="O175" s="191"/>
      <c r="P175" s="190"/>
      <c r="Q175" s="190"/>
      <c r="R175" s="191"/>
      <c r="S175" s="96"/>
      <c r="T175" s="96"/>
      <c r="U175" s="96"/>
      <c r="V175" s="96"/>
      <c r="W175" s="96"/>
      <c r="X175" s="96"/>
      <c r="Y175" s="96"/>
      <c r="Z175" s="96"/>
    </row>
    <row r="176" spans="1:26" ht="11.25" customHeight="1">
      <c r="A176" s="190"/>
      <c r="B176" s="96"/>
      <c r="C176" s="96"/>
      <c r="D176" s="10"/>
      <c r="E176" s="10"/>
      <c r="F176" s="96"/>
      <c r="G176" s="96"/>
      <c r="H176" s="96"/>
      <c r="I176" s="96"/>
      <c r="J176" s="96"/>
      <c r="K176" s="96"/>
      <c r="L176" s="96"/>
      <c r="M176" s="191"/>
      <c r="N176" s="96"/>
      <c r="O176" s="191"/>
      <c r="P176" s="190"/>
      <c r="Q176" s="190"/>
      <c r="R176" s="191"/>
      <c r="S176" s="96"/>
      <c r="T176" s="96"/>
      <c r="U176" s="96"/>
      <c r="V176" s="96"/>
      <c r="W176" s="96"/>
      <c r="X176" s="96"/>
      <c r="Y176" s="96"/>
      <c r="Z176" s="96"/>
    </row>
    <row r="177" spans="1:26" ht="11.25" customHeight="1">
      <c r="A177" s="190"/>
      <c r="B177" s="96"/>
      <c r="C177" s="96"/>
      <c r="D177" s="10"/>
      <c r="E177" s="10"/>
      <c r="F177" s="96"/>
      <c r="G177" s="96"/>
      <c r="H177" s="96"/>
      <c r="I177" s="96"/>
      <c r="J177" s="96"/>
      <c r="K177" s="96"/>
      <c r="L177" s="96"/>
      <c r="M177" s="191"/>
      <c r="N177" s="96"/>
      <c r="O177" s="191"/>
      <c r="P177" s="190"/>
      <c r="Q177" s="190"/>
      <c r="R177" s="191"/>
      <c r="S177" s="96"/>
      <c r="T177" s="96"/>
      <c r="U177" s="96"/>
      <c r="V177" s="96"/>
      <c r="W177" s="96"/>
      <c r="X177" s="96"/>
      <c r="Y177" s="96"/>
      <c r="Z177" s="96"/>
    </row>
    <row r="178" spans="1:26" ht="11.25" customHeight="1">
      <c r="A178" s="190"/>
      <c r="B178" s="96"/>
      <c r="C178" s="96"/>
      <c r="D178" s="10"/>
      <c r="E178" s="10"/>
      <c r="F178" s="96"/>
      <c r="G178" s="96"/>
      <c r="H178" s="96"/>
      <c r="I178" s="96"/>
      <c r="J178" s="96"/>
      <c r="K178" s="96"/>
      <c r="L178" s="96"/>
      <c r="M178" s="191"/>
      <c r="N178" s="96"/>
      <c r="O178" s="191"/>
      <c r="P178" s="190"/>
      <c r="Q178" s="190"/>
      <c r="R178" s="191"/>
      <c r="S178" s="96"/>
      <c r="T178" s="96"/>
      <c r="U178" s="96"/>
      <c r="V178" s="96"/>
      <c r="W178" s="96"/>
      <c r="X178" s="96"/>
      <c r="Y178" s="96"/>
      <c r="Z178" s="96"/>
    </row>
    <row r="179" spans="1:26" ht="11.25" customHeight="1">
      <c r="A179" s="190"/>
      <c r="B179" s="96"/>
      <c r="C179" s="96"/>
      <c r="D179" s="10"/>
      <c r="E179" s="10"/>
      <c r="F179" s="96"/>
      <c r="G179" s="96"/>
      <c r="H179" s="96"/>
      <c r="I179" s="96"/>
      <c r="J179" s="96"/>
      <c r="K179" s="96"/>
      <c r="L179" s="96"/>
      <c r="M179" s="191"/>
      <c r="N179" s="96"/>
      <c r="O179" s="191"/>
      <c r="P179" s="190"/>
      <c r="Q179" s="190"/>
      <c r="R179" s="191"/>
      <c r="S179" s="96"/>
      <c r="T179" s="96"/>
      <c r="U179" s="96"/>
      <c r="V179" s="96"/>
      <c r="W179" s="96"/>
      <c r="X179" s="96"/>
      <c r="Y179" s="96"/>
      <c r="Z179" s="96"/>
    </row>
    <row r="180" spans="1:26" ht="11.25" customHeight="1">
      <c r="A180" s="190"/>
      <c r="B180" s="96"/>
      <c r="C180" s="96"/>
      <c r="D180" s="10"/>
      <c r="E180" s="10"/>
      <c r="F180" s="96"/>
      <c r="G180" s="96"/>
      <c r="H180" s="96"/>
      <c r="I180" s="96"/>
      <c r="J180" s="96"/>
      <c r="K180" s="96"/>
      <c r="L180" s="96"/>
      <c r="M180" s="191"/>
      <c r="N180" s="96"/>
      <c r="O180" s="191"/>
      <c r="P180" s="190"/>
      <c r="Q180" s="190"/>
      <c r="R180" s="191"/>
      <c r="S180" s="96"/>
      <c r="T180" s="96"/>
      <c r="U180" s="96"/>
      <c r="V180" s="96"/>
      <c r="W180" s="96"/>
      <c r="X180" s="96"/>
      <c r="Y180" s="96"/>
      <c r="Z180" s="96"/>
    </row>
    <row r="181" spans="1:26" ht="11.25" customHeight="1">
      <c r="A181" s="190"/>
      <c r="B181" s="96"/>
      <c r="C181" s="96"/>
      <c r="D181" s="10"/>
      <c r="E181" s="10"/>
      <c r="F181" s="96"/>
      <c r="G181" s="96"/>
      <c r="H181" s="96"/>
      <c r="I181" s="96"/>
      <c r="J181" s="96"/>
      <c r="K181" s="96"/>
      <c r="L181" s="96"/>
      <c r="M181" s="191"/>
      <c r="N181" s="96"/>
      <c r="O181" s="191"/>
      <c r="P181" s="190"/>
      <c r="Q181" s="190"/>
      <c r="R181" s="191"/>
      <c r="S181" s="96"/>
      <c r="T181" s="96"/>
      <c r="U181" s="96"/>
      <c r="V181" s="96"/>
      <c r="W181" s="96"/>
      <c r="X181" s="96"/>
      <c r="Y181" s="96"/>
      <c r="Z181" s="96"/>
    </row>
    <row r="182" spans="1:26" ht="11.25" customHeight="1">
      <c r="A182" s="190"/>
      <c r="B182" s="96"/>
      <c r="C182" s="96"/>
      <c r="D182" s="10"/>
      <c r="E182" s="10"/>
      <c r="F182" s="96"/>
      <c r="G182" s="96"/>
      <c r="H182" s="96"/>
      <c r="I182" s="96"/>
      <c r="J182" s="96"/>
      <c r="K182" s="96"/>
      <c r="L182" s="96"/>
      <c r="M182" s="191"/>
      <c r="N182" s="96"/>
      <c r="O182" s="191"/>
      <c r="P182" s="190"/>
      <c r="Q182" s="190"/>
      <c r="R182" s="191"/>
      <c r="S182" s="96"/>
      <c r="T182" s="96"/>
      <c r="U182" s="96"/>
      <c r="V182" s="96"/>
      <c r="W182" s="96"/>
      <c r="X182" s="96"/>
      <c r="Y182" s="96"/>
      <c r="Z182" s="96"/>
    </row>
    <row r="183" spans="1:26" ht="11.25" customHeight="1">
      <c r="A183" s="190"/>
      <c r="B183" s="96"/>
      <c r="C183" s="96"/>
      <c r="D183" s="10"/>
      <c r="E183" s="10"/>
      <c r="F183" s="96"/>
      <c r="G183" s="96"/>
      <c r="H183" s="96"/>
      <c r="I183" s="96"/>
      <c r="J183" s="96"/>
      <c r="K183" s="96"/>
      <c r="L183" s="96"/>
      <c r="M183" s="191"/>
      <c r="N183" s="96"/>
      <c r="O183" s="191"/>
      <c r="P183" s="190"/>
      <c r="Q183" s="190"/>
      <c r="R183" s="191"/>
      <c r="S183" s="96"/>
      <c r="T183" s="96"/>
      <c r="U183" s="96"/>
      <c r="V183" s="96"/>
      <c r="W183" s="96"/>
      <c r="X183" s="96"/>
      <c r="Y183" s="96"/>
      <c r="Z183" s="96"/>
    </row>
    <row r="184" spans="1:26" ht="11.25" customHeight="1">
      <c r="A184" s="190"/>
      <c r="B184" s="96"/>
      <c r="C184" s="96"/>
      <c r="D184" s="10"/>
      <c r="E184" s="10"/>
      <c r="F184" s="96"/>
      <c r="G184" s="96"/>
      <c r="H184" s="96"/>
      <c r="I184" s="96"/>
      <c r="J184" s="96"/>
      <c r="K184" s="96"/>
      <c r="L184" s="96"/>
      <c r="M184" s="191"/>
      <c r="N184" s="96"/>
      <c r="O184" s="191"/>
      <c r="P184" s="190"/>
      <c r="Q184" s="190"/>
      <c r="R184" s="191"/>
      <c r="S184" s="96"/>
      <c r="T184" s="96"/>
      <c r="U184" s="96"/>
      <c r="V184" s="96"/>
      <c r="W184" s="96"/>
      <c r="X184" s="96"/>
      <c r="Y184" s="96"/>
      <c r="Z184" s="96"/>
    </row>
    <row r="185" spans="1:26" ht="11.25" customHeight="1">
      <c r="A185" s="190"/>
      <c r="B185" s="96"/>
      <c r="C185" s="96"/>
      <c r="D185" s="10"/>
      <c r="E185" s="10"/>
      <c r="F185" s="96"/>
      <c r="G185" s="96"/>
      <c r="H185" s="96"/>
      <c r="I185" s="96"/>
      <c r="J185" s="96"/>
      <c r="K185" s="96"/>
      <c r="L185" s="96"/>
      <c r="M185" s="191"/>
      <c r="N185" s="96"/>
      <c r="O185" s="191"/>
      <c r="P185" s="190"/>
      <c r="Q185" s="190"/>
      <c r="R185" s="191"/>
      <c r="S185" s="96"/>
      <c r="T185" s="96"/>
      <c r="U185" s="96"/>
      <c r="V185" s="96"/>
      <c r="W185" s="96"/>
      <c r="X185" s="96"/>
      <c r="Y185" s="96"/>
      <c r="Z185" s="96"/>
    </row>
    <row r="186" spans="1:26" ht="11.25" customHeight="1">
      <c r="A186" s="190"/>
      <c r="B186" s="96"/>
      <c r="C186" s="96"/>
      <c r="D186" s="10"/>
      <c r="E186" s="10"/>
      <c r="F186" s="96"/>
      <c r="G186" s="96"/>
      <c r="H186" s="96"/>
      <c r="I186" s="96"/>
      <c r="J186" s="96"/>
      <c r="K186" s="96"/>
      <c r="L186" s="96"/>
      <c r="M186" s="191"/>
      <c r="N186" s="96"/>
      <c r="O186" s="191"/>
      <c r="P186" s="190"/>
      <c r="Q186" s="190"/>
      <c r="R186" s="191"/>
      <c r="S186" s="96"/>
      <c r="T186" s="96"/>
      <c r="U186" s="96"/>
      <c r="V186" s="96"/>
      <c r="W186" s="96"/>
      <c r="X186" s="96"/>
      <c r="Y186" s="96"/>
      <c r="Z186" s="96"/>
    </row>
    <row r="187" spans="1:26" ht="11.25" customHeight="1">
      <c r="A187" s="190"/>
      <c r="B187" s="96"/>
      <c r="C187" s="96"/>
      <c r="D187" s="10"/>
      <c r="E187" s="10"/>
      <c r="F187" s="96"/>
      <c r="G187" s="96"/>
      <c r="H187" s="96"/>
      <c r="I187" s="96"/>
      <c r="J187" s="96"/>
      <c r="K187" s="96"/>
      <c r="L187" s="96"/>
      <c r="M187" s="191"/>
      <c r="N187" s="96"/>
      <c r="O187" s="191"/>
      <c r="P187" s="190"/>
      <c r="Q187" s="190"/>
      <c r="R187" s="191"/>
      <c r="S187" s="96"/>
      <c r="T187" s="96"/>
      <c r="U187" s="96"/>
      <c r="V187" s="96"/>
      <c r="W187" s="96"/>
      <c r="X187" s="96"/>
      <c r="Y187" s="96"/>
      <c r="Z187" s="96"/>
    </row>
    <row r="188" spans="1:26" ht="11.25" customHeight="1">
      <c r="A188" s="190"/>
      <c r="B188" s="96"/>
      <c r="C188" s="96"/>
      <c r="D188" s="10"/>
      <c r="E188" s="10"/>
      <c r="F188" s="96"/>
      <c r="G188" s="96"/>
      <c r="H188" s="96"/>
      <c r="I188" s="96"/>
      <c r="J188" s="96"/>
      <c r="K188" s="96"/>
      <c r="L188" s="96"/>
      <c r="M188" s="191"/>
      <c r="N188" s="96"/>
      <c r="O188" s="191"/>
      <c r="P188" s="190"/>
      <c r="Q188" s="190"/>
      <c r="R188" s="191"/>
      <c r="S188" s="96"/>
      <c r="T188" s="96"/>
      <c r="U188" s="96"/>
      <c r="V188" s="96"/>
      <c r="W188" s="96"/>
      <c r="X188" s="96"/>
      <c r="Y188" s="96"/>
      <c r="Z188" s="96"/>
    </row>
    <row r="189" spans="1:26" ht="11.25" customHeight="1">
      <c r="A189" s="190"/>
      <c r="B189" s="96"/>
      <c r="C189" s="96"/>
      <c r="D189" s="10"/>
      <c r="E189" s="10"/>
      <c r="F189" s="96"/>
      <c r="G189" s="96"/>
      <c r="H189" s="96"/>
      <c r="I189" s="96"/>
      <c r="J189" s="96"/>
      <c r="K189" s="96"/>
      <c r="L189" s="96"/>
      <c r="M189" s="191"/>
      <c r="N189" s="96"/>
      <c r="O189" s="191"/>
      <c r="P189" s="190"/>
      <c r="Q189" s="190"/>
      <c r="R189" s="191"/>
      <c r="S189" s="96"/>
      <c r="T189" s="96"/>
      <c r="U189" s="96"/>
      <c r="V189" s="96"/>
      <c r="W189" s="96"/>
      <c r="X189" s="96"/>
      <c r="Y189" s="96"/>
      <c r="Z189" s="96"/>
    </row>
    <row r="190" spans="1:26" ht="11.25" customHeight="1">
      <c r="A190" s="190"/>
      <c r="B190" s="96"/>
      <c r="C190" s="96"/>
      <c r="D190" s="10"/>
      <c r="E190" s="10"/>
      <c r="F190" s="96"/>
      <c r="G190" s="96"/>
      <c r="H190" s="96"/>
      <c r="I190" s="96"/>
      <c r="J190" s="96"/>
      <c r="K190" s="96"/>
      <c r="L190" s="96"/>
      <c r="M190" s="191"/>
      <c r="N190" s="96"/>
      <c r="O190" s="191"/>
      <c r="P190" s="190"/>
      <c r="Q190" s="190"/>
      <c r="R190" s="191"/>
      <c r="S190" s="96"/>
      <c r="T190" s="96"/>
      <c r="U190" s="96"/>
      <c r="V190" s="96"/>
      <c r="W190" s="96"/>
      <c r="X190" s="96"/>
      <c r="Y190" s="96"/>
      <c r="Z190" s="96"/>
    </row>
    <row r="191" spans="1:26" ht="11.25" customHeight="1">
      <c r="A191" s="190"/>
      <c r="B191" s="96"/>
      <c r="C191" s="96"/>
      <c r="D191" s="10"/>
      <c r="E191" s="10"/>
      <c r="F191" s="96"/>
      <c r="G191" s="96"/>
      <c r="H191" s="96"/>
      <c r="I191" s="96"/>
      <c r="J191" s="96"/>
      <c r="K191" s="96"/>
      <c r="L191" s="96"/>
      <c r="M191" s="191"/>
      <c r="N191" s="96"/>
      <c r="O191" s="191"/>
      <c r="P191" s="190"/>
      <c r="Q191" s="190"/>
      <c r="R191" s="191"/>
      <c r="S191" s="96"/>
      <c r="T191" s="96"/>
      <c r="U191" s="96"/>
      <c r="V191" s="96"/>
      <c r="W191" s="96"/>
      <c r="X191" s="96"/>
      <c r="Y191" s="96"/>
      <c r="Z191" s="96"/>
    </row>
    <row r="192" spans="1:26" ht="11.25" customHeight="1">
      <c r="A192" s="190"/>
      <c r="B192" s="96"/>
      <c r="C192" s="96"/>
      <c r="D192" s="10"/>
      <c r="E192" s="10"/>
      <c r="F192" s="96"/>
      <c r="G192" s="96"/>
      <c r="H192" s="96"/>
      <c r="I192" s="96"/>
      <c r="J192" s="96"/>
      <c r="K192" s="96"/>
      <c r="L192" s="96"/>
      <c r="M192" s="191"/>
      <c r="N192" s="96"/>
      <c r="O192" s="191"/>
      <c r="P192" s="190"/>
      <c r="Q192" s="190"/>
      <c r="R192" s="191"/>
      <c r="S192" s="96"/>
      <c r="T192" s="96"/>
      <c r="U192" s="96"/>
      <c r="V192" s="96"/>
      <c r="W192" s="96"/>
      <c r="X192" s="96"/>
      <c r="Y192" s="96"/>
      <c r="Z192" s="96"/>
    </row>
    <row r="193" spans="1:26" ht="11.25" customHeight="1">
      <c r="A193" s="190"/>
      <c r="B193" s="96"/>
      <c r="C193" s="96"/>
      <c r="D193" s="10"/>
      <c r="E193" s="10"/>
      <c r="F193" s="96"/>
      <c r="G193" s="96"/>
      <c r="H193" s="96"/>
      <c r="I193" s="96"/>
      <c r="J193" s="96"/>
      <c r="K193" s="96"/>
      <c r="L193" s="96"/>
      <c r="M193" s="191"/>
      <c r="N193" s="96"/>
      <c r="O193" s="191"/>
      <c r="P193" s="190"/>
      <c r="Q193" s="190"/>
      <c r="R193" s="191"/>
      <c r="S193" s="96"/>
      <c r="T193" s="96"/>
      <c r="U193" s="96"/>
      <c r="V193" s="96"/>
      <c r="W193" s="96"/>
      <c r="X193" s="96"/>
      <c r="Y193" s="96"/>
      <c r="Z193" s="96"/>
    </row>
    <row r="194" spans="1:26" ht="11.25" customHeight="1">
      <c r="A194" s="190"/>
      <c r="B194" s="96"/>
      <c r="C194" s="96"/>
      <c r="D194" s="10"/>
      <c r="E194" s="10"/>
      <c r="F194" s="96"/>
      <c r="G194" s="96"/>
      <c r="H194" s="96"/>
      <c r="I194" s="96"/>
      <c r="J194" s="96"/>
      <c r="K194" s="96"/>
      <c r="L194" s="96"/>
      <c r="M194" s="191"/>
      <c r="N194" s="96"/>
      <c r="O194" s="191"/>
      <c r="P194" s="190"/>
      <c r="Q194" s="190"/>
      <c r="R194" s="191"/>
      <c r="S194" s="96"/>
      <c r="T194" s="96"/>
      <c r="U194" s="96"/>
      <c r="V194" s="96"/>
      <c r="W194" s="96"/>
      <c r="X194" s="96"/>
      <c r="Y194" s="96"/>
      <c r="Z194" s="96"/>
    </row>
    <row r="195" spans="1:26" ht="11.25" customHeight="1">
      <c r="A195" s="190"/>
      <c r="B195" s="96"/>
      <c r="C195" s="96"/>
      <c r="D195" s="10"/>
      <c r="E195" s="10"/>
      <c r="F195" s="96"/>
      <c r="G195" s="96"/>
      <c r="H195" s="96"/>
      <c r="I195" s="96"/>
      <c r="J195" s="96"/>
      <c r="K195" s="96"/>
      <c r="L195" s="96"/>
      <c r="M195" s="191"/>
      <c r="N195" s="96"/>
      <c r="O195" s="191"/>
      <c r="P195" s="190"/>
      <c r="Q195" s="190"/>
      <c r="R195" s="191"/>
      <c r="S195" s="96"/>
      <c r="T195" s="96"/>
      <c r="U195" s="96"/>
      <c r="V195" s="96"/>
      <c r="W195" s="96"/>
      <c r="X195" s="96"/>
      <c r="Y195" s="96"/>
      <c r="Z195" s="96"/>
    </row>
    <row r="196" spans="1:26" ht="11.25" customHeight="1">
      <c r="A196" s="190"/>
      <c r="B196" s="96"/>
      <c r="C196" s="96"/>
      <c r="D196" s="10"/>
      <c r="E196" s="10"/>
      <c r="F196" s="96"/>
      <c r="G196" s="96"/>
      <c r="H196" s="96"/>
      <c r="I196" s="96"/>
      <c r="J196" s="96"/>
      <c r="K196" s="96"/>
      <c r="L196" s="96"/>
      <c r="M196" s="191"/>
      <c r="N196" s="96"/>
      <c r="O196" s="191"/>
      <c r="P196" s="190"/>
      <c r="Q196" s="190"/>
      <c r="R196" s="191"/>
      <c r="S196" s="96"/>
      <c r="T196" s="96"/>
      <c r="U196" s="96"/>
      <c r="V196" s="96"/>
      <c r="W196" s="96"/>
      <c r="X196" s="96"/>
      <c r="Y196" s="96"/>
      <c r="Z196" s="96"/>
    </row>
    <row r="197" spans="1:26" ht="11.25" customHeight="1">
      <c r="A197" s="190"/>
      <c r="B197" s="96"/>
      <c r="C197" s="96"/>
      <c r="D197" s="10"/>
      <c r="E197" s="10"/>
      <c r="F197" s="96"/>
      <c r="G197" s="96"/>
      <c r="H197" s="96"/>
      <c r="I197" s="96"/>
      <c r="J197" s="96"/>
      <c r="K197" s="96"/>
      <c r="L197" s="96"/>
      <c r="M197" s="191"/>
      <c r="N197" s="96"/>
      <c r="O197" s="191"/>
      <c r="P197" s="190"/>
      <c r="Q197" s="190"/>
      <c r="R197" s="191"/>
      <c r="S197" s="96"/>
      <c r="T197" s="96"/>
      <c r="U197" s="96"/>
      <c r="V197" s="96"/>
      <c r="W197" s="96"/>
      <c r="X197" s="96"/>
      <c r="Y197" s="96"/>
      <c r="Z197" s="96"/>
    </row>
    <row r="198" spans="1:26" ht="11.25" customHeight="1">
      <c r="A198" s="190"/>
      <c r="B198" s="96"/>
      <c r="C198" s="96"/>
      <c r="D198" s="10"/>
      <c r="E198" s="10"/>
      <c r="F198" s="96"/>
      <c r="G198" s="96"/>
      <c r="H198" s="96"/>
      <c r="I198" s="96"/>
      <c r="J198" s="96"/>
      <c r="K198" s="96"/>
      <c r="L198" s="96"/>
      <c r="M198" s="191"/>
      <c r="N198" s="96"/>
      <c r="O198" s="191"/>
      <c r="P198" s="190"/>
      <c r="Q198" s="190"/>
      <c r="R198" s="191"/>
      <c r="S198" s="96"/>
      <c r="T198" s="96"/>
      <c r="U198" s="96"/>
      <c r="V198" s="96"/>
      <c r="W198" s="96"/>
      <c r="X198" s="96"/>
      <c r="Y198" s="96"/>
      <c r="Z198" s="96"/>
    </row>
    <row r="199" spans="1:26" ht="11.25" customHeight="1">
      <c r="A199" s="190"/>
      <c r="B199" s="96"/>
      <c r="C199" s="96"/>
      <c r="D199" s="10"/>
      <c r="E199" s="10"/>
      <c r="F199" s="96"/>
      <c r="G199" s="96"/>
      <c r="H199" s="96"/>
      <c r="I199" s="96"/>
      <c r="J199" s="96"/>
      <c r="K199" s="96"/>
      <c r="L199" s="96"/>
      <c r="M199" s="191"/>
      <c r="N199" s="96"/>
      <c r="O199" s="191"/>
      <c r="P199" s="190"/>
      <c r="Q199" s="190"/>
      <c r="R199" s="191"/>
      <c r="S199" s="96"/>
      <c r="T199" s="96"/>
      <c r="U199" s="96"/>
      <c r="V199" s="96"/>
      <c r="W199" s="96"/>
      <c r="X199" s="96"/>
      <c r="Y199" s="96"/>
      <c r="Z199" s="96"/>
    </row>
    <row r="200" spans="1:26" ht="11.25" customHeight="1">
      <c r="A200" s="190"/>
      <c r="B200" s="96"/>
      <c r="C200" s="96"/>
      <c r="D200" s="10"/>
      <c r="E200" s="10"/>
      <c r="F200" s="96"/>
      <c r="G200" s="96"/>
      <c r="H200" s="96"/>
      <c r="I200" s="96"/>
      <c r="J200" s="96"/>
      <c r="K200" s="96"/>
      <c r="L200" s="96"/>
      <c r="M200" s="191"/>
      <c r="N200" s="96"/>
      <c r="O200" s="191"/>
      <c r="P200" s="190"/>
      <c r="Q200" s="190"/>
      <c r="R200" s="191"/>
      <c r="S200" s="96"/>
      <c r="T200" s="96"/>
      <c r="U200" s="96"/>
      <c r="V200" s="96"/>
      <c r="W200" s="96"/>
      <c r="X200" s="96"/>
      <c r="Y200" s="96"/>
      <c r="Z200" s="96"/>
    </row>
    <row r="201" spans="1:26" ht="11.25" customHeight="1">
      <c r="A201" s="190"/>
      <c r="B201" s="96"/>
      <c r="C201" s="96"/>
      <c r="D201" s="10"/>
      <c r="E201" s="10"/>
      <c r="F201" s="96"/>
      <c r="G201" s="96"/>
      <c r="H201" s="96"/>
      <c r="I201" s="96"/>
      <c r="J201" s="96"/>
      <c r="K201" s="96"/>
      <c r="L201" s="96"/>
      <c r="M201" s="191"/>
      <c r="N201" s="96"/>
      <c r="O201" s="191"/>
      <c r="P201" s="190"/>
      <c r="Q201" s="190"/>
      <c r="R201" s="191"/>
      <c r="S201" s="96"/>
      <c r="T201" s="96"/>
      <c r="U201" s="96"/>
      <c r="V201" s="96"/>
      <c r="W201" s="96"/>
      <c r="X201" s="96"/>
      <c r="Y201" s="96"/>
      <c r="Z201" s="96"/>
    </row>
    <row r="202" spans="1:26" ht="11.25" customHeight="1">
      <c r="A202" s="190"/>
      <c r="B202" s="96"/>
      <c r="C202" s="96"/>
      <c r="D202" s="10"/>
      <c r="E202" s="10"/>
      <c r="F202" s="96"/>
      <c r="G202" s="96"/>
      <c r="H202" s="96"/>
      <c r="I202" s="96"/>
      <c r="J202" s="96"/>
      <c r="K202" s="96"/>
      <c r="L202" s="96"/>
      <c r="M202" s="191"/>
      <c r="N202" s="96"/>
      <c r="O202" s="191"/>
      <c r="P202" s="190"/>
      <c r="Q202" s="190"/>
      <c r="R202" s="191"/>
      <c r="S202" s="96"/>
      <c r="T202" s="96"/>
      <c r="U202" s="96"/>
      <c r="V202" s="96"/>
      <c r="W202" s="96"/>
      <c r="X202" s="96"/>
      <c r="Y202" s="96"/>
      <c r="Z202" s="96"/>
    </row>
    <row r="203" spans="1:26" ht="11.25" customHeight="1">
      <c r="A203" s="190"/>
      <c r="B203" s="96"/>
      <c r="C203" s="96"/>
      <c r="D203" s="10"/>
      <c r="E203" s="10"/>
      <c r="F203" s="96"/>
      <c r="G203" s="96"/>
      <c r="H203" s="96"/>
      <c r="I203" s="96"/>
      <c r="J203" s="96"/>
      <c r="K203" s="96"/>
      <c r="L203" s="96"/>
      <c r="M203" s="191"/>
      <c r="N203" s="96"/>
      <c r="O203" s="191"/>
      <c r="P203" s="190"/>
      <c r="Q203" s="190"/>
      <c r="R203" s="191"/>
      <c r="S203" s="96"/>
      <c r="T203" s="96"/>
      <c r="U203" s="96"/>
      <c r="V203" s="96"/>
      <c r="W203" s="96"/>
      <c r="X203" s="96"/>
      <c r="Y203" s="96"/>
      <c r="Z203" s="96"/>
    </row>
    <row r="204" spans="1:26" ht="11.25" customHeight="1">
      <c r="A204" s="190"/>
      <c r="B204" s="96"/>
      <c r="C204" s="96"/>
      <c r="D204" s="10"/>
      <c r="E204" s="10"/>
      <c r="F204" s="96"/>
      <c r="G204" s="96"/>
      <c r="H204" s="96"/>
      <c r="I204" s="96"/>
      <c r="J204" s="96"/>
      <c r="K204" s="96"/>
      <c r="L204" s="96"/>
      <c r="M204" s="191"/>
      <c r="N204" s="96"/>
      <c r="O204" s="191"/>
      <c r="P204" s="190"/>
      <c r="Q204" s="190"/>
      <c r="R204" s="191"/>
      <c r="S204" s="96"/>
      <c r="T204" s="96"/>
      <c r="U204" s="96"/>
      <c r="V204" s="96"/>
      <c r="W204" s="96"/>
      <c r="X204" s="96"/>
      <c r="Y204" s="96"/>
      <c r="Z204" s="96"/>
    </row>
    <row r="205" spans="1:26" ht="11.25" customHeight="1">
      <c r="A205" s="190"/>
      <c r="B205" s="96"/>
      <c r="C205" s="96"/>
      <c r="D205" s="10"/>
      <c r="E205" s="10"/>
      <c r="F205" s="96"/>
      <c r="G205" s="96"/>
      <c r="H205" s="96"/>
      <c r="I205" s="96"/>
      <c r="J205" s="96"/>
      <c r="K205" s="96"/>
      <c r="L205" s="96"/>
      <c r="M205" s="191"/>
      <c r="N205" s="96"/>
      <c r="O205" s="191"/>
      <c r="P205" s="190"/>
      <c r="Q205" s="190"/>
      <c r="R205" s="191"/>
      <c r="S205" s="96"/>
      <c r="T205" s="96"/>
      <c r="U205" s="96"/>
      <c r="V205" s="96"/>
      <c r="W205" s="96"/>
      <c r="X205" s="96"/>
      <c r="Y205" s="96"/>
      <c r="Z205" s="96"/>
    </row>
    <row r="206" spans="1:26" ht="11.25" customHeight="1">
      <c r="A206" s="190"/>
      <c r="B206" s="96"/>
      <c r="C206" s="96"/>
      <c r="D206" s="10"/>
      <c r="E206" s="10"/>
      <c r="F206" s="96"/>
      <c r="G206" s="96"/>
      <c r="H206" s="96"/>
      <c r="I206" s="96"/>
      <c r="J206" s="96"/>
      <c r="K206" s="96"/>
      <c r="L206" s="96"/>
      <c r="M206" s="191"/>
      <c r="N206" s="96"/>
      <c r="O206" s="191"/>
      <c r="P206" s="190"/>
      <c r="Q206" s="190"/>
      <c r="R206" s="191"/>
      <c r="S206" s="96"/>
      <c r="T206" s="96"/>
      <c r="U206" s="96"/>
      <c r="V206" s="96"/>
      <c r="W206" s="96"/>
      <c r="X206" s="96"/>
      <c r="Y206" s="96"/>
      <c r="Z206" s="96"/>
    </row>
    <row r="207" spans="1:26" ht="11.25" customHeight="1">
      <c r="A207" s="190"/>
      <c r="B207" s="96"/>
      <c r="C207" s="96"/>
      <c r="D207" s="10"/>
      <c r="E207" s="10"/>
      <c r="F207" s="96"/>
      <c r="G207" s="96"/>
      <c r="H207" s="96"/>
      <c r="I207" s="96"/>
      <c r="J207" s="96"/>
      <c r="K207" s="96"/>
      <c r="L207" s="96"/>
      <c r="M207" s="191"/>
      <c r="N207" s="96"/>
      <c r="O207" s="191"/>
      <c r="P207" s="190"/>
      <c r="Q207" s="190"/>
      <c r="R207" s="191"/>
      <c r="S207" s="96"/>
      <c r="T207" s="96"/>
      <c r="U207" s="96"/>
      <c r="V207" s="96"/>
      <c r="W207" s="96"/>
      <c r="X207" s="96"/>
      <c r="Y207" s="96"/>
      <c r="Z207" s="96"/>
    </row>
    <row r="208" spans="1:26" ht="11.25" customHeight="1">
      <c r="A208" s="190"/>
      <c r="B208" s="96"/>
      <c r="C208" s="96"/>
      <c r="D208" s="10"/>
      <c r="E208" s="10"/>
      <c r="F208" s="96"/>
      <c r="G208" s="96"/>
      <c r="H208" s="96"/>
      <c r="I208" s="96"/>
      <c r="J208" s="96"/>
      <c r="K208" s="96"/>
      <c r="L208" s="96"/>
      <c r="M208" s="191"/>
      <c r="N208" s="96"/>
      <c r="O208" s="191"/>
      <c r="P208" s="190"/>
      <c r="Q208" s="190"/>
      <c r="R208" s="191"/>
      <c r="S208" s="96"/>
      <c r="T208" s="96"/>
      <c r="U208" s="96"/>
      <c r="V208" s="96"/>
      <c r="W208" s="96"/>
      <c r="X208" s="96"/>
      <c r="Y208" s="96"/>
      <c r="Z208" s="96"/>
    </row>
    <row r="209" spans="1:26" ht="11.25" customHeight="1">
      <c r="A209" s="190"/>
      <c r="B209" s="96"/>
      <c r="C209" s="96"/>
      <c r="D209" s="10"/>
      <c r="E209" s="10"/>
      <c r="F209" s="96"/>
      <c r="G209" s="96"/>
      <c r="H209" s="96"/>
      <c r="I209" s="96"/>
      <c r="J209" s="96"/>
      <c r="K209" s="96"/>
      <c r="L209" s="96"/>
      <c r="M209" s="191"/>
      <c r="N209" s="96"/>
      <c r="O209" s="191"/>
      <c r="P209" s="190"/>
      <c r="Q209" s="190"/>
      <c r="R209" s="191"/>
      <c r="S209" s="96"/>
      <c r="T209" s="96"/>
      <c r="U209" s="96"/>
      <c r="V209" s="96"/>
      <c r="W209" s="96"/>
      <c r="X209" s="96"/>
      <c r="Y209" s="96"/>
      <c r="Z209" s="96"/>
    </row>
    <row r="210" spans="1:26" ht="11.25" customHeight="1">
      <c r="A210" s="190"/>
      <c r="B210" s="96"/>
      <c r="C210" s="96"/>
      <c r="D210" s="10"/>
      <c r="E210" s="10"/>
      <c r="F210" s="96"/>
      <c r="G210" s="96"/>
      <c r="H210" s="96"/>
      <c r="I210" s="96"/>
      <c r="J210" s="96"/>
      <c r="K210" s="96"/>
      <c r="L210" s="96"/>
      <c r="M210" s="191"/>
      <c r="N210" s="96"/>
      <c r="O210" s="191"/>
      <c r="P210" s="190"/>
      <c r="Q210" s="190"/>
      <c r="R210" s="191"/>
      <c r="S210" s="96"/>
      <c r="T210" s="96"/>
      <c r="U210" s="96"/>
      <c r="V210" s="96"/>
      <c r="W210" s="96"/>
      <c r="X210" s="96"/>
      <c r="Y210" s="96"/>
      <c r="Z210" s="96"/>
    </row>
    <row r="211" spans="1:26" ht="11.25" customHeight="1">
      <c r="A211" s="190"/>
      <c r="B211" s="96"/>
      <c r="C211" s="96"/>
      <c r="D211" s="10"/>
      <c r="E211" s="10"/>
      <c r="F211" s="96"/>
      <c r="G211" s="96"/>
      <c r="H211" s="96"/>
      <c r="I211" s="96"/>
      <c r="J211" s="96"/>
      <c r="K211" s="96"/>
      <c r="L211" s="96"/>
      <c r="M211" s="191"/>
      <c r="N211" s="96"/>
      <c r="O211" s="191"/>
      <c r="P211" s="190"/>
      <c r="Q211" s="190"/>
      <c r="R211" s="191"/>
      <c r="S211" s="96"/>
      <c r="T211" s="96"/>
      <c r="U211" s="96"/>
      <c r="V211" s="96"/>
      <c r="W211" s="96"/>
      <c r="X211" s="96"/>
      <c r="Y211" s="96"/>
      <c r="Z211" s="96"/>
    </row>
    <row r="212" spans="1:26" ht="11.25" customHeight="1">
      <c r="A212" s="190"/>
      <c r="B212" s="96"/>
      <c r="C212" s="96"/>
      <c r="D212" s="10"/>
      <c r="E212" s="10"/>
      <c r="F212" s="96"/>
      <c r="G212" s="96"/>
      <c r="H212" s="96"/>
      <c r="I212" s="96"/>
      <c r="J212" s="96"/>
      <c r="K212" s="96"/>
      <c r="L212" s="96"/>
      <c r="M212" s="191"/>
      <c r="N212" s="96"/>
      <c r="O212" s="191"/>
      <c r="P212" s="190"/>
      <c r="Q212" s="190"/>
      <c r="R212" s="191"/>
      <c r="S212" s="96"/>
      <c r="T212" s="96"/>
      <c r="U212" s="96"/>
      <c r="V212" s="96"/>
      <c r="W212" s="96"/>
      <c r="X212" s="96"/>
      <c r="Y212" s="96"/>
      <c r="Z212" s="96"/>
    </row>
    <row r="213" spans="1:26" ht="11.25" customHeight="1">
      <c r="A213" s="190"/>
      <c r="B213" s="96"/>
      <c r="C213" s="96"/>
      <c r="D213" s="10"/>
      <c r="E213" s="10"/>
      <c r="F213" s="96"/>
      <c r="G213" s="96"/>
      <c r="H213" s="96"/>
      <c r="I213" s="96"/>
      <c r="J213" s="96"/>
      <c r="K213" s="96"/>
      <c r="L213" s="96"/>
      <c r="M213" s="191"/>
      <c r="N213" s="96"/>
      <c r="O213" s="191"/>
      <c r="P213" s="190"/>
      <c r="Q213" s="190"/>
      <c r="R213" s="191"/>
      <c r="S213" s="96"/>
      <c r="T213" s="96"/>
      <c r="U213" s="96"/>
      <c r="V213" s="96"/>
      <c r="W213" s="96"/>
      <c r="X213" s="96"/>
      <c r="Y213" s="96"/>
      <c r="Z213" s="96"/>
    </row>
    <row r="214" spans="1:26" ht="11.25" customHeight="1">
      <c r="A214" s="190"/>
      <c r="B214" s="96"/>
      <c r="C214" s="96"/>
      <c r="D214" s="10"/>
      <c r="E214" s="10"/>
      <c r="F214" s="96"/>
      <c r="G214" s="96"/>
      <c r="H214" s="96"/>
      <c r="I214" s="96"/>
      <c r="J214" s="96"/>
      <c r="K214" s="96"/>
      <c r="L214" s="96"/>
      <c r="M214" s="191"/>
      <c r="N214" s="96"/>
      <c r="O214" s="191"/>
      <c r="P214" s="190"/>
      <c r="Q214" s="190"/>
      <c r="R214" s="191"/>
      <c r="S214" s="96"/>
      <c r="T214" s="96"/>
      <c r="U214" s="96"/>
      <c r="V214" s="96"/>
      <c r="W214" s="96"/>
      <c r="X214" s="96"/>
      <c r="Y214" s="96"/>
      <c r="Z214" s="96"/>
    </row>
    <row r="215" spans="1:26" ht="11.25" customHeight="1">
      <c r="A215" s="190"/>
      <c r="B215" s="96"/>
      <c r="C215" s="96"/>
      <c r="D215" s="10"/>
      <c r="E215" s="10"/>
      <c r="F215" s="96"/>
      <c r="G215" s="96"/>
      <c r="H215" s="96"/>
      <c r="I215" s="96"/>
      <c r="J215" s="96"/>
      <c r="K215" s="96"/>
      <c r="L215" s="96"/>
      <c r="M215" s="191"/>
      <c r="N215" s="96"/>
      <c r="O215" s="191"/>
      <c r="P215" s="190"/>
      <c r="Q215" s="190"/>
      <c r="R215" s="191"/>
      <c r="S215" s="96"/>
      <c r="T215" s="96"/>
      <c r="U215" s="96"/>
      <c r="V215" s="96"/>
      <c r="W215" s="96"/>
      <c r="X215" s="96"/>
      <c r="Y215" s="96"/>
      <c r="Z215" s="96"/>
    </row>
    <row r="216" spans="1:26" ht="11.25" customHeight="1">
      <c r="A216" s="190"/>
      <c r="B216" s="96"/>
      <c r="C216" s="96"/>
      <c r="D216" s="10"/>
      <c r="E216" s="10"/>
      <c r="F216" s="96"/>
      <c r="G216" s="96"/>
      <c r="H216" s="96"/>
      <c r="I216" s="96"/>
      <c r="J216" s="96"/>
      <c r="K216" s="96"/>
      <c r="L216" s="96"/>
      <c r="M216" s="191"/>
      <c r="N216" s="96"/>
      <c r="O216" s="191"/>
      <c r="P216" s="190"/>
      <c r="Q216" s="190"/>
      <c r="R216" s="191"/>
      <c r="S216" s="96"/>
      <c r="T216" s="96"/>
      <c r="U216" s="96"/>
      <c r="V216" s="96"/>
      <c r="W216" s="96"/>
      <c r="X216" s="96"/>
      <c r="Y216" s="96"/>
      <c r="Z216" s="96"/>
    </row>
    <row r="217" spans="1:26" ht="11.25" customHeight="1">
      <c r="A217" s="190"/>
      <c r="B217" s="96"/>
      <c r="C217" s="96"/>
      <c r="D217" s="10"/>
      <c r="E217" s="10"/>
      <c r="F217" s="96"/>
      <c r="G217" s="96"/>
      <c r="H217" s="96"/>
      <c r="I217" s="96"/>
      <c r="J217" s="96"/>
      <c r="K217" s="96"/>
      <c r="L217" s="96"/>
      <c r="M217" s="191"/>
      <c r="N217" s="96"/>
      <c r="O217" s="191"/>
      <c r="P217" s="190"/>
      <c r="Q217" s="190"/>
      <c r="R217" s="191"/>
      <c r="S217" s="96"/>
      <c r="T217" s="96"/>
      <c r="U217" s="96"/>
      <c r="V217" s="96"/>
      <c r="W217" s="96"/>
      <c r="X217" s="96"/>
      <c r="Y217" s="96"/>
      <c r="Z217" s="96"/>
    </row>
    <row r="218" spans="1:26" ht="11.25" customHeight="1">
      <c r="A218" s="190"/>
      <c r="B218" s="96"/>
      <c r="C218" s="96"/>
      <c r="D218" s="10"/>
      <c r="E218" s="10"/>
      <c r="F218" s="96"/>
      <c r="G218" s="96"/>
      <c r="H218" s="96"/>
      <c r="I218" s="96"/>
      <c r="J218" s="96"/>
      <c r="K218" s="96"/>
      <c r="L218" s="96"/>
      <c r="M218" s="191"/>
      <c r="N218" s="96"/>
      <c r="O218" s="191"/>
      <c r="P218" s="190"/>
      <c r="Q218" s="190"/>
      <c r="R218" s="191"/>
      <c r="S218" s="96"/>
      <c r="T218" s="96"/>
      <c r="U218" s="96"/>
      <c r="V218" s="96"/>
      <c r="W218" s="96"/>
      <c r="X218" s="96"/>
      <c r="Y218" s="96"/>
      <c r="Z218" s="96"/>
    </row>
    <row r="219" spans="1:26" ht="11.25" customHeight="1">
      <c r="A219" s="190"/>
      <c r="B219" s="96"/>
      <c r="C219" s="96"/>
      <c r="D219" s="10"/>
      <c r="E219" s="10"/>
      <c r="F219" s="96"/>
      <c r="G219" s="96"/>
      <c r="H219" s="96"/>
      <c r="I219" s="96"/>
      <c r="J219" s="96"/>
      <c r="K219" s="96"/>
      <c r="L219" s="96"/>
      <c r="M219" s="191"/>
      <c r="N219" s="96"/>
      <c r="O219" s="191"/>
      <c r="P219" s="190"/>
      <c r="Q219" s="190"/>
      <c r="R219" s="191"/>
      <c r="S219" s="96"/>
      <c r="T219" s="96"/>
      <c r="U219" s="96"/>
      <c r="V219" s="96"/>
      <c r="W219" s="96"/>
      <c r="X219" s="96"/>
      <c r="Y219" s="96"/>
      <c r="Z219" s="96"/>
    </row>
    <row r="220" spans="1:26" ht="11.25" customHeight="1">
      <c r="A220" s="190"/>
      <c r="B220" s="96"/>
      <c r="C220" s="96"/>
      <c r="D220" s="10"/>
      <c r="E220" s="10"/>
      <c r="F220" s="96"/>
      <c r="G220" s="96"/>
      <c r="H220" s="96"/>
      <c r="I220" s="96"/>
      <c r="J220" s="96"/>
      <c r="K220" s="96"/>
      <c r="L220" s="96"/>
      <c r="M220" s="191"/>
      <c r="N220" s="96"/>
      <c r="O220" s="191"/>
      <c r="P220" s="190"/>
      <c r="Q220" s="190"/>
      <c r="R220" s="191"/>
      <c r="S220" s="96"/>
      <c r="T220" s="96"/>
      <c r="U220" s="96"/>
      <c r="V220" s="96"/>
      <c r="W220" s="96"/>
      <c r="X220" s="96"/>
      <c r="Y220" s="96"/>
      <c r="Z220" s="96"/>
    </row>
    <row r="221" spans="1:26" ht="11.25" customHeight="1">
      <c r="A221" s="190"/>
      <c r="B221" s="96"/>
      <c r="C221" s="96"/>
      <c r="D221" s="10"/>
      <c r="E221" s="10"/>
      <c r="F221" s="96"/>
      <c r="G221" s="96"/>
      <c r="H221" s="96"/>
      <c r="I221" s="96"/>
      <c r="J221" s="96"/>
      <c r="K221" s="96"/>
      <c r="L221" s="96"/>
      <c r="M221" s="191"/>
      <c r="N221" s="96"/>
      <c r="O221" s="191"/>
      <c r="P221" s="190"/>
      <c r="Q221" s="190"/>
      <c r="R221" s="191"/>
      <c r="S221" s="96"/>
      <c r="T221" s="96"/>
      <c r="U221" s="96"/>
      <c r="V221" s="96"/>
      <c r="W221" s="96"/>
      <c r="X221" s="96"/>
      <c r="Y221" s="96"/>
      <c r="Z221" s="96"/>
    </row>
    <row r="222" spans="1:26" ht="11.25" customHeight="1">
      <c r="A222" s="190"/>
      <c r="B222" s="96"/>
      <c r="C222" s="96"/>
      <c r="D222" s="10"/>
      <c r="E222" s="10"/>
      <c r="F222" s="96"/>
      <c r="G222" s="96"/>
      <c r="H222" s="96"/>
      <c r="I222" s="96"/>
      <c r="J222" s="96"/>
      <c r="K222" s="96"/>
      <c r="L222" s="96"/>
      <c r="M222" s="191"/>
      <c r="N222" s="96"/>
      <c r="O222" s="191"/>
      <c r="P222" s="190"/>
      <c r="Q222" s="190"/>
      <c r="R222" s="191"/>
      <c r="S222" s="96"/>
      <c r="T222" s="96"/>
      <c r="U222" s="96"/>
      <c r="V222" s="96"/>
      <c r="W222" s="96"/>
      <c r="X222" s="96"/>
      <c r="Y222" s="96"/>
      <c r="Z222" s="96"/>
    </row>
    <row r="223" spans="1:26" ht="11.25" customHeight="1">
      <c r="A223" s="190"/>
      <c r="B223" s="96"/>
      <c r="C223" s="96"/>
      <c r="D223" s="10"/>
      <c r="E223" s="10"/>
      <c r="F223" s="96"/>
      <c r="G223" s="96"/>
      <c r="H223" s="96"/>
      <c r="I223" s="96"/>
      <c r="J223" s="96"/>
      <c r="K223" s="96"/>
      <c r="L223" s="96"/>
      <c r="M223" s="191"/>
      <c r="N223" s="96"/>
      <c r="O223" s="191"/>
      <c r="P223" s="190"/>
      <c r="Q223" s="190"/>
      <c r="R223" s="191"/>
      <c r="S223" s="96"/>
      <c r="T223" s="96"/>
      <c r="U223" s="96"/>
      <c r="V223" s="96"/>
      <c r="W223" s="96"/>
      <c r="X223" s="96"/>
      <c r="Y223" s="96"/>
      <c r="Z223" s="96"/>
    </row>
    <row r="224" spans="1:26" ht="11.25" customHeight="1">
      <c r="A224" s="190"/>
      <c r="B224" s="96"/>
      <c r="C224" s="96"/>
      <c r="D224" s="10"/>
      <c r="E224" s="10"/>
      <c r="F224" s="96"/>
      <c r="G224" s="96"/>
      <c r="H224" s="96"/>
      <c r="I224" s="96"/>
      <c r="J224" s="96"/>
      <c r="K224" s="96"/>
      <c r="L224" s="96"/>
      <c r="M224" s="191"/>
      <c r="N224" s="96"/>
      <c r="O224" s="191"/>
      <c r="P224" s="190"/>
      <c r="Q224" s="190"/>
      <c r="R224" s="191"/>
      <c r="S224" s="96"/>
      <c r="T224" s="96"/>
      <c r="U224" s="96"/>
      <c r="V224" s="96"/>
      <c r="W224" s="96"/>
      <c r="X224" s="96"/>
      <c r="Y224" s="96"/>
      <c r="Z224" s="96"/>
    </row>
    <row r="225" spans="1:26" ht="11.25" customHeight="1">
      <c r="A225" s="190"/>
      <c r="B225" s="96"/>
      <c r="C225" s="96"/>
      <c r="D225" s="10"/>
      <c r="E225" s="10"/>
      <c r="F225" s="96"/>
      <c r="G225" s="96"/>
      <c r="H225" s="96"/>
      <c r="I225" s="96"/>
      <c r="J225" s="96"/>
      <c r="K225" s="96"/>
      <c r="L225" s="96"/>
      <c r="M225" s="191"/>
      <c r="N225" s="96"/>
      <c r="O225" s="191"/>
      <c r="P225" s="190"/>
      <c r="Q225" s="190"/>
      <c r="R225" s="191"/>
      <c r="S225" s="96"/>
      <c r="T225" s="96"/>
      <c r="U225" s="96"/>
      <c r="V225" s="96"/>
      <c r="W225" s="96"/>
      <c r="X225" s="96"/>
      <c r="Y225" s="96"/>
      <c r="Z225" s="96"/>
    </row>
    <row r="226" spans="1:26" ht="11.25" customHeight="1">
      <c r="A226" s="190"/>
      <c r="B226" s="96"/>
      <c r="C226" s="96"/>
      <c r="D226" s="10"/>
      <c r="E226" s="10"/>
      <c r="F226" s="96"/>
      <c r="G226" s="96"/>
      <c r="H226" s="96"/>
      <c r="I226" s="96"/>
      <c r="J226" s="96"/>
      <c r="K226" s="96"/>
      <c r="L226" s="96"/>
      <c r="M226" s="191"/>
      <c r="N226" s="96"/>
      <c r="O226" s="191"/>
      <c r="P226" s="190"/>
      <c r="Q226" s="190"/>
      <c r="R226" s="191"/>
      <c r="S226" s="96"/>
      <c r="T226" s="96"/>
      <c r="U226" s="96"/>
      <c r="V226" s="96"/>
      <c r="W226" s="96"/>
      <c r="X226" s="96"/>
      <c r="Y226" s="96"/>
      <c r="Z226" s="96"/>
    </row>
    <row r="227" spans="1:26" ht="11.25" customHeight="1">
      <c r="A227" s="190"/>
      <c r="B227" s="96"/>
      <c r="C227" s="96"/>
      <c r="D227" s="10"/>
      <c r="E227" s="10"/>
      <c r="F227" s="96"/>
      <c r="G227" s="96"/>
      <c r="H227" s="96"/>
      <c r="I227" s="96"/>
      <c r="J227" s="96"/>
      <c r="K227" s="96"/>
      <c r="L227" s="96"/>
      <c r="M227" s="191"/>
      <c r="N227" s="96"/>
      <c r="O227" s="191"/>
      <c r="P227" s="190"/>
      <c r="Q227" s="190"/>
      <c r="R227" s="191"/>
      <c r="S227" s="96"/>
      <c r="T227" s="96"/>
      <c r="U227" s="96"/>
      <c r="V227" s="96"/>
      <c r="W227" s="96"/>
      <c r="X227" s="96"/>
      <c r="Y227" s="96"/>
      <c r="Z227" s="96"/>
    </row>
    <row r="228" spans="1:26" ht="11.25" customHeight="1">
      <c r="A228" s="190"/>
      <c r="B228" s="96"/>
      <c r="C228" s="96"/>
      <c r="D228" s="10"/>
      <c r="E228" s="10"/>
      <c r="F228" s="96"/>
      <c r="G228" s="96"/>
      <c r="H228" s="96"/>
      <c r="I228" s="96"/>
      <c r="J228" s="96"/>
      <c r="K228" s="96"/>
      <c r="L228" s="96"/>
      <c r="M228" s="191"/>
      <c r="N228" s="96"/>
      <c r="O228" s="191"/>
      <c r="P228" s="190"/>
      <c r="Q228" s="190"/>
      <c r="R228" s="191"/>
      <c r="S228" s="96"/>
      <c r="T228" s="96"/>
      <c r="U228" s="96"/>
      <c r="V228" s="96"/>
      <c r="W228" s="96"/>
      <c r="X228" s="96"/>
      <c r="Y228" s="96"/>
      <c r="Z228" s="96"/>
    </row>
    <row r="229" spans="1:26" ht="11.25" customHeight="1">
      <c r="A229" s="190"/>
      <c r="B229" s="96"/>
      <c r="C229" s="96"/>
      <c r="D229" s="10"/>
      <c r="E229" s="10"/>
      <c r="F229" s="96"/>
      <c r="G229" s="96"/>
      <c r="H229" s="96"/>
      <c r="I229" s="96"/>
      <c r="J229" s="96"/>
      <c r="K229" s="96"/>
      <c r="L229" s="96"/>
      <c r="M229" s="191"/>
      <c r="N229" s="96"/>
      <c r="O229" s="191"/>
      <c r="P229" s="190"/>
      <c r="Q229" s="190"/>
      <c r="R229" s="191"/>
      <c r="S229" s="96"/>
      <c r="T229" s="96"/>
      <c r="U229" s="96"/>
      <c r="V229" s="96"/>
      <c r="W229" s="96"/>
      <c r="X229" s="96"/>
      <c r="Y229" s="96"/>
      <c r="Z229" s="96"/>
    </row>
    <row r="230" spans="1:26" ht="11.25" customHeight="1">
      <c r="A230" s="190"/>
      <c r="B230" s="96"/>
      <c r="C230" s="96"/>
      <c r="D230" s="10"/>
      <c r="E230" s="10"/>
      <c r="F230" s="96"/>
      <c r="G230" s="96"/>
      <c r="H230" s="96"/>
      <c r="I230" s="96"/>
      <c r="J230" s="96"/>
      <c r="K230" s="96"/>
      <c r="L230" s="96"/>
      <c r="M230" s="191"/>
      <c r="N230" s="96"/>
      <c r="O230" s="191"/>
      <c r="P230" s="190"/>
      <c r="Q230" s="190"/>
      <c r="R230" s="191"/>
      <c r="S230" s="96"/>
      <c r="T230" s="96"/>
      <c r="U230" s="96"/>
      <c r="V230" s="96"/>
      <c r="W230" s="96"/>
      <c r="X230" s="96"/>
      <c r="Y230" s="96"/>
      <c r="Z230" s="96"/>
    </row>
    <row r="231" spans="1:26" ht="11.25" customHeight="1">
      <c r="A231" s="190"/>
      <c r="B231" s="96"/>
      <c r="C231" s="96"/>
      <c r="D231" s="10"/>
      <c r="E231" s="10"/>
      <c r="F231" s="96"/>
      <c r="G231" s="96"/>
      <c r="H231" s="96"/>
      <c r="I231" s="96"/>
      <c r="J231" s="96"/>
      <c r="K231" s="96"/>
      <c r="L231" s="96"/>
      <c r="M231" s="191"/>
      <c r="N231" s="96"/>
      <c r="O231" s="191"/>
      <c r="P231" s="190"/>
      <c r="Q231" s="190"/>
      <c r="R231" s="191"/>
      <c r="S231" s="96"/>
      <c r="T231" s="96"/>
      <c r="U231" s="96"/>
      <c r="V231" s="96"/>
      <c r="W231" s="96"/>
      <c r="X231" s="96"/>
      <c r="Y231" s="96"/>
      <c r="Z231" s="96"/>
    </row>
    <row r="232" spans="1:26" ht="11.25" customHeight="1">
      <c r="A232" s="190"/>
      <c r="B232" s="96"/>
      <c r="C232" s="96"/>
      <c r="D232" s="10"/>
      <c r="E232" s="10"/>
      <c r="F232" s="96"/>
      <c r="G232" s="96"/>
      <c r="H232" s="96"/>
      <c r="I232" s="96"/>
      <c r="J232" s="96"/>
      <c r="K232" s="96"/>
      <c r="L232" s="96"/>
      <c r="M232" s="191"/>
      <c r="N232" s="96"/>
      <c r="O232" s="191"/>
      <c r="P232" s="190"/>
      <c r="Q232" s="190"/>
      <c r="R232" s="191"/>
      <c r="S232" s="96"/>
      <c r="T232" s="96"/>
      <c r="U232" s="96"/>
      <c r="V232" s="96"/>
      <c r="W232" s="96"/>
      <c r="X232" s="96"/>
      <c r="Y232" s="96"/>
      <c r="Z232" s="96"/>
    </row>
    <row r="233" spans="1:26" ht="11.25" customHeight="1">
      <c r="A233" s="190"/>
      <c r="B233" s="96"/>
      <c r="C233" s="96"/>
      <c r="D233" s="10"/>
      <c r="E233" s="10"/>
      <c r="F233" s="96"/>
      <c r="G233" s="96"/>
      <c r="H233" s="96"/>
      <c r="I233" s="96"/>
      <c r="J233" s="96"/>
      <c r="K233" s="96"/>
      <c r="L233" s="96"/>
      <c r="M233" s="191"/>
      <c r="N233" s="96"/>
      <c r="O233" s="191"/>
      <c r="P233" s="190"/>
      <c r="Q233" s="190"/>
      <c r="R233" s="191"/>
      <c r="S233" s="96"/>
      <c r="T233" s="96"/>
      <c r="U233" s="96"/>
      <c r="V233" s="96"/>
      <c r="W233" s="96"/>
      <c r="X233" s="96"/>
      <c r="Y233" s="96"/>
      <c r="Z233" s="96"/>
    </row>
    <row r="234" spans="1:26" ht="11.25" customHeight="1">
      <c r="A234" s="190"/>
      <c r="B234" s="96"/>
      <c r="C234" s="96"/>
      <c r="D234" s="10"/>
      <c r="E234" s="10"/>
      <c r="F234" s="96"/>
      <c r="G234" s="96"/>
      <c r="H234" s="96"/>
      <c r="I234" s="96"/>
      <c r="J234" s="96"/>
      <c r="K234" s="96"/>
      <c r="L234" s="96"/>
      <c r="M234" s="191"/>
      <c r="N234" s="96"/>
      <c r="O234" s="191"/>
      <c r="P234" s="190"/>
      <c r="Q234" s="190"/>
      <c r="R234" s="191"/>
      <c r="S234" s="96"/>
      <c r="T234" s="96"/>
      <c r="U234" s="96"/>
      <c r="V234" s="96"/>
      <c r="W234" s="96"/>
      <c r="X234" s="96"/>
      <c r="Y234" s="96"/>
      <c r="Z234" s="96"/>
    </row>
    <row r="235" spans="1:26" ht="11.25" customHeight="1">
      <c r="A235" s="190"/>
      <c r="B235" s="96"/>
      <c r="C235" s="96"/>
      <c r="D235" s="10"/>
      <c r="E235" s="10"/>
      <c r="F235" s="96"/>
      <c r="G235" s="96"/>
      <c r="H235" s="96"/>
      <c r="I235" s="96"/>
      <c r="J235" s="96"/>
      <c r="K235" s="96"/>
      <c r="L235" s="96"/>
      <c r="M235" s="191"/>
      <c r="N235" s="96"/>
      <c r="O235" s="191"/>
      <c r="P235" s="190"/>
      <c r="Q235" s="190"/>
      <c r="R235" s="191"/>
      <c r="S235" s="96"/>
      <c r="T235" s="96"/>
      <c r="U235" s="96"/>
      <c r="V235" s="96"/>
      <c r="W235" s="96"/>
      <c r="X235" s="96"/>
      <c r="Y235" s="96"/>
      <c r="Z235" s="96"/>
    </row>
    <row r="236" spans="1:26" ht="11.25" customHeight="1">
      <c r="A236" s="190"/>
      <c r="B236" s="96"/>
      <c r="C236" s="96"/>
      <c r="D236" s="10"/>
      <c r="E236" s="10"/>
      <c r="F236" s="96"/>
      <c r="G236" s="96"/>
      <c r="H236" s="96"/>
      <c r="I236" s="96"/>
      <c r="J236" s="96"/>
      <c r="K236" s="96"/>
      <c r="L236" s="96"/>
      <c r="M236" s="191"/>
      <c r="N236" s="96"/>
      <c r="O236" s="191"/>
      <c r="P236" s="190"/>
      <c r="Q236" s="190"/>
      <c r="R236" s="191"/>
      <c r="S236" s="96"/>
      <c r="T236" s="96"/>
      <c r="U236" s="96"/>
      <c r="V236" s="96"/>
      <c r="W236" s="96"/>
      <c r="X236" s="96"/>
      <c r="Y236" s="96"/>
      <c r="Z236" s="96"/>
    </row>
    <row r="237" spans="1:26" ht="11.25" customHeight="1">
      <c r="A237" s="190"/>
      <c r="B237" s="96"/>
      <c r="C237" s="96"/>
      <c r="D237" s="10"/>
      <c r="E237" s="10"/>
      <c r="F237" s="96"/>
      <c r="G237" s="96"/>
      <c r="H237" s="96"/>
      <c r="I237" s="96"/>
      <c r="J237" s="96"/>
      <c r="K237" s="96"/>
      <c r="L237" s="96"/>
      <c r="M237" s="191"/>
      <c r="N237" s="96"/>
      <c r="O237" s="191"/>
      <c r="P237" s="190"/>
      <c r="Q237" s="190"/>
      <c r="R237" s="191"/>
      <c r="S237" s="96"/>
      <c r="T237" s="96"/>
      <c r="U237" s="96"/>
      <c r="V237" s="96"/>
      <c r="W237" s="96"/>
      <c r="X237" s="96"/>
      <c r="Y237" s="96"/>
      <c r="Z237" s="96"/>
    </row>
    <row r="238" spans="1:26" ht="11.25" customHeight="1">
      <c r="A238" s="190"/>
      <c r="B238" s="96"/>
      <c r="C238" s="96"/>
      <c r="D238" s="10"/>
      <c r="E238" s="10"/>
      <c r="F238" s="96"/>
      <c r="G238" s="96"/>
      <c r="H238" s="96"/>
      <c r="I238" s="96"/>
      <c r="J238" s="96"/>
      <c r="K238" s="96"/>
      <c r="L238" s="96"/>
      <c r="M238" s="191"/>
      <c r="N238" s="96"/>
      <c r="O238" s="191"/>
      <c r="P238" s="190"/>
      <c r="Q238" s="190"/>
      <c r="R238" s="191"/>
      <c r="S238" s="96"/>
      <c r="T238" s="96"/>
      <c r="U238" s="96"/>
      <c r="V238" s="96"/>
      <c r="W238" s="96"/>
      <c r="X238" s="96"/>
      <c r="Y238" s="96"/>
      <c r="Z238" s="96"/>
    </row>
    <row r="239" spans="1:26" ht="11.25" customHeight="1">
      <c r="A239" s="190"/>
      <c r="B239" s="96"/>
      <c r="C239" s="96"/>
      <c r="D239" s="10"/>
      <c r="E239" s="10"/>
      <c r="F239" s="96"/>
      <c r="G239" s="96"/>
      <c r="H239" s="96"/>
      <c r="I239" s="96"/>
      <c r="J239" s="96"/>
      <c r="K239" s="96"/>
      <c r="L239" s="96"/>
      <c r="M239" s="191"/>
      <c r="N239" s="96"/>
      <c r="O239" s="191"/>
      <c r="P239" s="190"/>
      <c r="Q239" s="190"/>
      <c r="R239" s="191"/>
      <c r="S239" s="96"/>
      <c r="T239" s="96"/>
      <c r="U239" s="96"/>
      <c r="V239" s="96"/>
      <c r="W239" s="96"/>
      <c r="X239" s="96"/>
      <c r="Y239" s="96"/>
      <c r="Z239" s="96"/>
    </row>
    <row r="240" spans="1:26" ht="11.25" customHeight="1">
      <c r="A240" s="190"/>
      <c r="B240" s="96"/>
      <c r="C240" s="96"/>
      <c r="D240" s="10"/>
      <c r="E240" s="10"/>
      <c r="F240" s="96"/>
      <c r="G240" s="96"/>
      <c r="H240" s="96"/>
      <c r="I240" s="96"/>
      <c r="J240" s="96"/>
      <c r="K240" s="96"/>
      <c r="L240" s="96"/>
      <c r="M240" s="191"/>
      <c r="N240" s="96"/>
      <c r="O240" s="191"/>
      <c r="P240" s="190"/>
      <c r="Q240" s="190"/>
      <c r="R240" s="191"/>
      <c r="S240" s="96"/>
      <c r="T240" s="96"/>
      <c r="U240" s="96"/>
      <c r="V240" s="96"/>
      <c r="W240" s="96"/>
      <c r="X240" s="96"/>
      <c r="Y240" s="96"/>
      <c r="Z240" s="96"/>
    </row>
    <row r="241" spans="1:26" ht="11.25" customHeight="1">
      <c r="A241" s="190"/>
      <c r="B241" s="96"/>
      <c r="C241" s="96"/>
      <c r="D241" s="10"/>
      <c r="E241" s="10"/>
      <c r="F241" s="96"/>
      <c r="G241" s="96"/>
      <c r="H241" s="96"/>
      <c r="I241" s="96"/>
      <c r="J241" s="96"/>
      <c r="K241" s="96"/>
      <c r="L241" s="96"/>
      <c r="M241" s="191"/>
      <c r="N241" s="96"/>
      <c r="O241" s="191"/>
      <c r="P241" s="190"/>
      <c r="Q241" s="190"/>
      <c r="R241" s="191"/>
      <c r="S241" s="96"/>
      <c r="T241" s="96"/>
      <c r="U241" s="96"/>
      <c r="V241" s="96"/>
      <c r="W241" s="96"/>
      <c r="X241" s="96"/>
      <c r="Y241" s="96"/>
      <c r="Z241" s="96"/>
    </row>
    <row r="242" spans="1:26" ht="11.25" customHeight="1">
      <c r="A242" s="190"/>
      <c r="B242" s="96"/>
      <c r="C242" s="96"/>
      <c r="D242" s="10"/>
      <c r="E242" s="10"/>
      <c r="F242" s="96"/>
      <c r="G242" s="96"/>
      <c r="H242" s="96"/>
      <c r="I242" s="96"/>
      <c r="J242" s="96"/>
      <c r="K242" s="96"/>
      <c r="L242" s="96"/>
      <c r="M242" s="191"/>
      <c r="N242" s="96"/>
      <c r="O242" s="191"/>
      <c r="P242" s="190"/>
      <c r="Q242" s="190"/>
      <c r="R242" s="191"/>
      <c r="S242" s="96"/>
      <c r="T242" s="96"/>
      <c r="U242" s="96"/>
      <c r="V242" s="96"/>
      <c r="W242" s="96"/>
      <c r="X242" s="96"/>
      <c r="Y242" s="96"/>
      <c r="Z242" s="96"/>
    </row>
    <row r="243" spans="1:26" ht="11.25" customHeight="1">
      <c r="A243" s="190"/>
      <c r="B243" s="96"/>
      <c r="C243" s="96"/>
      <c r="D243" s="10"/>
      <c r="E243" s="10"/>
      <c r="F243" s="96"/>
      <c r="G243" s="96"/>
      <c r="H243" s="96"/>
      <c r="I243" s="96"/>
      <c r="J243" s="96"/>
      <c r="K243" s="96"/>
      <c r="L243" s="96"/>
      <c r="M243" s="191"/>
      <c r="N243" s="96"/>
      <c r="O243" s="191"/>
      <c r="P243" s="190"/>
      <c r="Q243" s="190"/>
      <c r="R243" s="191"/>
      <c r="S243" s="96"/>
      <c r="T243" s="96"/>
      <c r="U243" s="96"/>
      <c r="V243" s="96"/>
      <c r="W243" s="96"/>
      <c r="X243" s="96"/>
      <c r="Y243" s="96"/>
      <c r="Z243" s="96"/>
    </row>
    <row r="244" spans="1:26" ht="11.25" customHeight="1">
      <c r="A244" s="190"/>
      <c r="B244" s="96"/>
      <c r="C244" s="96"/>
      <c r="D244" s="10"/>
      <c r="E244" s="10"/>
      <c r="F244" s="96"/>
      <c r="G244" s="96"/>
      <c r="H244" s="96"/>
      <c r="I244" s="96"/>
      <c r="J244" s="96"/>
      <c r="K244" s="96"/>
      <c r="L244" s="96"/>
      <c r="M244" s="191"/>
      <c r="N244" s="96"/>
      <c r="O244" s="191"/>
      <c r="P244" s="190"/>
      <c r="Q244" s="190"/>
      <c r="R244" s="191"/>
      <c r="S244" s="96"/>
      <c r="T244" s="96"/>
      <c r="U244" s="96"/>
      <c r="V244" s="96"/>
      <c r="W244" s="96"/>
      <c r="X244" s="96"/>
      <c r="Y244" s="96"/>
      <c r="Z244" s="96"/>
    </row>
    <row r="245" spans="1:26" ht="11.25" customHeight="1">
      <c r="A245" s="190"/>
      <c r="B245" s="96"/>
      <c r="C245" s="96"/>
      <c r="D245" s="10"/>
      <c r="E245" s="10"/>
      <c r="F245" s="96"/>
      <c r="G245" s="96"/>
      <c r="H245" s="96"/>
      <c r="I245" s="96"/>
      <c r="J245" s="96"/>
      <c r="K245" s="96"/>
      <c r="L245" s="96"/>
      <c r="M245" s="191"/>
      <c r="N245" s="96"/>
      <c r="O245" s="191"/>
      <c r="P245" s="190"/>
      <c r="Q245" s="190"/>
      <c r="R245" s="191"/>
      <c r="S245" s="96"/>
      <c r="T245" s="96"/>
      <c r="U245" s="96"/>
      <c r="V245" s="96"/>
      <c r="W245" s="96"/>
      <c r="X245" s="96"/>
      <c r="Y245" s="96"/>
      <c r="Z245" s="96"/>
    </row>
    <row r="246" spans="1:26" ht="11.25" customHeight="1">
      <c r="A246" s="190"/>
      <c r="B246" s="96"/>
      <c r="C246" s="96"/>
      <c r="D246" s="10"/>
      <c r="E246" s="10"/>
      <c r="F246" s="96"/>
      <c r="G246" s="96"/>
      <c r="H246" s="96"/>
      <c r="I246" s="96"/>
      <c r="J246" s="96"/>
      <c r="K246" s="96"/>
      <c r="L246" s="96"/>
      <c r="M246" s="191"/>
      <c r="N246" s="96"/>
      <c r="O246" s="191"/>
      <c r="P246" s="190"/>
      <c r="Q246" s="190"/>
      <c r="R246" s="191"/>
      <c r="S246" s="96"/>
      <c r="T246" s="96"/>
      <c r="U246" s="96"/>
      <c r="V246" s="96"/>
      <c r="W246" s="96"/>
      <c r="X246" s="96"/>
      <c r="Y246" s="96"/>
      <c r="Z246" s="96"/>
    </row>
    <row r="247" spans="1:26" ht="11.25" customHeight="1">
      <c r="A247" s="190"/>
      <c r="B247" s="96"/>
      <c r="C247" s="96"/>
      <c r="D247" s="10"/>
      <c r="E247" s="10"/>
      <c r="F247" s="96"/>
      <c r="G247" s="96"/>
      <c r="H247" s="96"/>
      <c r="I247" s="96"/>
      <c r="J247" s="96"/>
      <c r="K247" s="96"/>
      <c r="L247" s="96"/>
      <c r="M247" s="191"/>
      <c r="N247" s="96"/>
      <c r="O247" s="191"/>
      <c r="P247" s="190"/>
      <c r="Q247" s="190"/>
      <c r="R247" s="191"/>
      <c r="S247" s="96"/>
      <c r="T247" s="96"/>
      <c r="U247" s="96"/>
      <c r="V247" s="96"/>
      <c r="W247" s="96"/>
      <c r="X247" s="96"/>
      <c r="Y247" s="96"/>
      <c r="Z247" s="96"/>
    </row>
    <row r="248" spans="1:26" ht="11.25" customHeight="1">
      <c r="A248" s="190"/>
      <c r="B248" s="96"/>
      <c r="C248" s="96"/>
      <c r="D248" s="10"/>
      <c r="E248" s="10"/>
      <c r="F248" s="96"/>
      <c r="G248" s="96"/>
      <c r="H248" s="96"/>
      <c r="I248" s="96"/>
      <c r="J248" s="96"/>
      <c r="K248" s="96"/>
      <c r="L248" s="96"/>
      <c r="M248" s="191"/>
      <c r="N248" s="96"/>
      <c r="O248" s="191"/>
      <c r="P248" s="190"/>
      <c r="Q248" s="190"/>
      <c r="R248" s="191"/>
      <c r="S248" s="96"/>
      <c r="T248" s="96"/>
      <c r="U248" s="96"/>
      <c r="V248" s="96"/>
      <c r="W248" s="96"/>
      <c r="X248" s="96"/>
      <c r="Y248" s="96"/>
      <c r="Z248" s="96"/>
    </row>
    <row r="249" spans="1:26" ht="11.25" customHeight="1">
      <c r="A249" s="190"/>
      <c r="B249" s="96"/>
      <c r="C249" s="96"/>
      <c r="D249" s="10"/>
      <c r="E249" s="10"/>
      <c r="F249" s="96"/>
      <c r="G249" s="96"/>
      <c r="H249" s="96"/>
      <c r="I249" s="96"/>
      <c r="J249" s="96"/>
      <c r="K249" s="96"/>
      <c r="L249" s="96"/>
      <c r="M249" s="191"/>
      <c r="N249" s="96"/>
      <c r="O249" s="191"/>
      <c r="P249" s="190"/>
      <c r="Q249" s="190"/>
      <c r="R249" s="191"/>
      <c r="S249" s="96"/>
      <c r="T249" s="96"/>
      <c r="U249" s="96"/>
      <c r="V249" s="96"/>
      <c r="W249" s="96"/>
      <c r="X249" s="96"/>
      <c r="Y249" s="96"/>
      <c r="Z249" s="96"/>
    </row>
    <row r="250" spans="1:26" ht="11.25" customHeight="1">
      <c r="A250" s="190"/>
      <c r="B250" s="96"/>
      <c r="C250" s="96"/>
      <c r="D250" s="10"/>
      <c r="E250" s="10"/>
      <c r="F250" s="96"/>
      <c r="G250" s="96"/>
      <c r="H250" s="96"/>
      <c r="I250" s="96"/>
      <c r="J250" s="96"/>
      <c r="K250" s="96"/>
      <c r="L250" s="96"/>
      <c r="M250" s="191"/>
      <c r="N250" s="96"/>
      <c r="O250" s="191"/>
      <c r="P250" s="190"/>
      <c r="Q250" s="190"/>
      <c r="R250" s="191"/>
      <c r="S250" s="96"/>
      <c r="T250" s="96"/>
      <c r="U250" s="96"/>
      <c r="V250" s="96"/>
      <c r="W250" s="96"/>
      <c r="X250" s="96"/>
      <c r="Y250" s="96"/>
      <c r="Z250" s="96"/>
    </row>
    <row r="251" spans="1:26" ht="11.25" customHeight="1">
      <c r="A251" s="190"/>
      <c r="B251" s="96"/>
      <c r="C251" s="96"/>
      <c r="D251" s="10"/>
      <c r="E251" s="10"/>
      <c r="F251" s="96"/>
      <c r="G251" s="96"/>
      <c r="H251" s="96"/>
      <c r="I251" s="96"/>
      <c r="J251" s="96"/>
      <c r="K251" s="96"/>
      <c r="L251" s="96"/>
      <c r="M251" s="191"/>
      <c r="N251" s="96"/>
      <c r="O251" s="191"/>
      <c r="P251" s="190"/>
      <c r="Q251" s="190"/>
      <c r="R251" s="191"/>
      <c r="S251" s="96"/>
      <c r="T251" s="96"/>
      <c r="U251" s="96"/>
      <c r="V251" s="96"/>
      <c r="W251" s="96"/>
      <c r="X251" s="96"/>
      <c r="Y251" s="96"/>
      <c r="Z251" s="96"/>
    </row>
    <row r="252" spans="1:26" ht="11.25" customHeight="1">
      <c r="A252" s="190"/>
      <c r="B252" s="96"/>
      <c r="C252" s="96"/>
      <c r="D252" s="10"/>
      <c r="E252" s="10"/>
      <c r="F252" s="96"/>
      <c r="G252" s="96"/>
      <c r="H252" s="96"/>
      <c r="I252" s="96"/>
      <c r="J252" s="96"/>
      <c r="K252" s="96"/>
      <c r="L252" s="96"/>
      <c r="M252" s="191"/>
      <c r="N252" s="96"/>
      <c r="O252" s="191"/>
      <c r="P252" s="190"/>
      <c r="Q252" s="190"/>
      <c r="R252" s="191"/>
      <c r="S252" s="96"/>
      <c r="T252" s="96"/>
      <c r="U252" s="96"/>
      <c r="V252" s="96"/>
      <c r="W252" s="96"/>
      <c r="X252" s="96"/>
      <c r="Y252" s="96"/>
      <c r="Z252" s="96"/>
    </row>
    <row r="253" spans="1:26" ht="11.25" customHeight="1">
      <c r="A253" s="190"/>
      <c r="B253" s="96"/>
      <c r="C253" s="96"/>
      <c r="D253" s="10"/>
      <c r="E253" s="10"/>
      <c r="F253" s="96"/>
      <c r="G253" s="96"/>
      <c r="H253" s="96"/>
      <c r="I253" s="96"/>
      <c r="J253" s="96"/>
      <c r="K253" s="96"/>
      <c r="L253" s="96"/>
      <c r="M253" s="191"/>
      <c r="N253" s="96"/>
      <c r="O253" s="191"/>
      <c r="P253" s="190"/>
      <c r="Q253" s="190"/>
      <c r="R253" s="191"/>
      <c r="S253" s="96"/>
      <c r="T253" s="96"/>
      <c r="U253" s="96"/>
      <c r="V253" s="96"/>
      <c r="W253" s="96"/>
      <c r="X253" s="96"/>
      <c r="Y253" s="96"/>
      <c r="Z253" s="96"/>
    </row>
    <row r="254" spans="1:26" ht="11.25" customHeight="1">
      <c r="A254" s="190"/>
      <c r="B254" s="96"/>
      <c r="C254" s="96"/>
      <c r="D254" s="10"/>
      <c r="E254" s="10"/>
      <c r="F254" s="96"/>
      <c r="G254" s="96"/>
      <c r="H254" s="96"/>
      <c r="I254" s="96"/>
      <c r="J254" s="96"/>
      <c r="K254" s="96"/>
      <c r="L254" s="96"/>
      <c r="M254" s="191"/>
      <c r="N254" s="96"/>
      <c r="O254" s="191"/>
      <c r="P254" s="190"/>
      <c r="Q254" s="190"/>
      <c r="R254" s="191"/>
      <c r="S254" s="96"/>
      <c r="T254" s="96"/>
      <c r="U254" s="96"/>
      <c r="V254" s="96"/>
      <c r="W254" s="96"/>
      <c r="X254" s="96"/>
      <c r="Y254" s="96"/>
      <c r="Z254" s="96"/>
    </row>
    <row r="255" spans="1:26" ht="11.25" customHeight="1">
      <c r="A255" s="190"/>
      <c r="B255" s="96"/>
      <c r="C255" s="96"/>
      <c r="D255" s="10"/>
      <c r="E255" s="10"/>
      <c r="F255" s="96"/>
      <c r="G255" s="96"/>
      <c r="H255" s="96"/>
      <c r="I255" s="96"/>
      <c r="J255" s="96"/>
      <c r="K255" s="96"/>
      <c r="L255" s="96"/>
      <c r="M255" s="191"/>
      <c r="N255" s="96"/>
      <c r="O255" s="191"/>
      <c r="P255" s="190"/>
      <c r="Q255" s="190"/>
      <c r="R255" s="191"/>
      <c r="S255" s="96"/>
      <c r="T255" s="96"/>
      <c r="U255" s="96"/>
      <c r="V255" s="96"/>
      <c r="W255" s="96"/>
      <c r="X255" s="96"/>
      <c r="Y255" s="96"/>
      <c r="Z255" s="96"/>
    </row>
    <row r="256" spans="1:26" ht="11.25" customHeight="1">
      <c r="A256" s="190"/>
      <c r="B256" s="96"/>
      <c r="C256" s="96"/>
      <c r="D256" s="10"/>
      <c r="E256" s="10"/>
      <c r="F256" s="96"/>
      <c r="G256" s="96"/>
      <c r="H256" s="96"/>
      <c r="I256" s="96"/>
      <c r="J256" s="96"/>
      <c r="K256" s="96"/>
      <c r="L256" s="96"/>
      <c r="M256" s="191"/>
      <c r="N256" s="96"/>
      <c r="O256" s="191"/>
      <c r="P256" s="190"/>
      <c r="Q256" s="190"/>
      <c r="R256" s="191"/>
      <c r="S256" s="96"/>
      <c r="T256" s="96"/>
      <c r="U256" s="96"/>
      <c r="V256" s="96"/>
      <c r="W256" s="96"/>
      <c r="X256" s="96"/>
      <c r="Y256" s="96"/>
      <c r="Z256" s="96"/>
    </row>
    <row r="257" spans="1:26" ht="11.25" customHeight="1">
      <c r="A257" s="190"/>
      <c r="B257" s="96"/>
      <c r="C257" s="96"/>
      <c r="D257" s="10"/>
      <c r="E257" s="10"/>
      <c r="F257" s="96"/>
      <c r="G257" s="96"/>
      <c r="H257" s="96"/>
      <c r="I257" s="96"/>
      <c r="J257" s="96"/>
      <c r="K257" s="96"/>
      <c r="L257" s="96"/>
      <c r="M257" s="191"/>
      <c r="N257" s="96"/>
      <c r="O257" s="191"/>
      <c r="P257" s="190"/>
      <c r="Q257" s="190"/>
      <c r="R257" s="191"/>
      <c r="S257" s="96"/>
      <c r="T257" s="96"/>
      <c r="U257" s="96"/>
      <c r="V257" s="96"/>
      <c r="W257" s="96"/>
      <c r="X257" s="96"/>
      <c r="Y257" s="96"/>
      <c r="Z257" s="96"/>
    </row>
    <row r="258" spans="1:26" ht="11.25" customHeight="1">
      <c r="A258" s="190"/>
      <c r="B258" s="96"/>
      <c r="C258" s="96"/>
      <c r="D258" s="10"/>
      <c r="E258" s="10"/>
      <c r="F258" s="96"/>
      <c r="G258" s="96"/>
      <c r="H258" s="96"/>
      <c r="I258" s="96"/>
      <c r="J258" s="96"/>
      <c r="K258" s="96"/>
      <c r="L258" s="96"/>
      <c r="M258" s="191"/>
      <c r="N258" s="96"/>
      <c r="O258" s="191"/>
      <c r="P258" s="190"/>
      <c r="Q258" s="190"/>
      <c r="R258" s="191"/>
      <c r="S258" s="96"/>
      <c r="T258" s="96"/>
      <c r="U258" s="96"/>
      <c r="V258" s="96"/>
      <c r="W258" s="96"/>
      <c r="X258" s="96"/>
      <c r="Y258" s="96"/>
      <c r="Z258" s="96"/>
    </row>
    <row r="259" spans="1:26" ht="11.25" customHeight="1">
      <c r="A259" s="190"/>
      <c r="B259" s="96"/>
      <c r="C259" s="96"/>
      <c r="D259" s="10"/>
      <c r="E259" s="10"/>
      <c r="F259" s="96"/>
      <c r="G259" s="96"/>
      <c r="H259" s="96"/>
      <c r="I259" s="96"/>
      <c r="J259" s="96"/>
      <c r="K259" s="96"/>
      <c r="L259" s="96"/>
      <c r="M259" s="191"/>
      <c r="N259" s="96"/>
      <c r="O259" s="191"/>
      <c r="P259" s="190"/>
      <c r="Q259" s="190"/>
      <c r="R259" s="191"/>
      <c r="S259" s="96"/>
      <c r="T259" s="96"/>
      <c r="U259" s="96"/>
      <c r="V259" s="96"/>
      <c r="W259" s="96"/>
      <c r="X259" s="96"/>
      <c r="Y259" s="96"/>
      <c r="Z259" s="96"/>
    </row>
    <row r="260" spans="1:26" ht="11.25" customHeight="1">
      <c r="A260" s="190"/>
      <c r="B260" s="96"/>
      <c r="C260" s="96"/>
      <c r="D260" s="10"/>
      <c r="E260" s="10"/>
      <c r="F260" s="96"/>
      <c r="G260" s="96"/>
      <c r="H260" s="96"/>
      <c r="I260" s="96"/>
      <c r="J260" s="96"/>
      <c r="K260" s="96"/>
      <c r="L260" s="96"/>
      <c r="M260" s="191"/>
      <c r="N260" s="96"/>
      <c r="O260" s="191"/>
      <c r="P260" s="190"/>
      <c r="Q260" s="190"/>
      <c r="R260" s="191"/>
      <c r="S260" s="96"/>
      <c r="T260" s="96"/>
      <c r="U260" s="96"/>
      <c r="V260" s="96"/>
      <c r="W260" s="96"/>
      <c r="X260" s="96"/>
      <c r="Y260" s="96"/>
      <c r="Z260" s="96"/>
    </row>
    <row r="261" spans="1:26" ht="11.25" customHeight="1">
      <c r="A261" s="190"/>
      <c r="B261" s="96"/>
      <c r="C261" s="96"/>
      <c r="D261" s="10"/>
      <c r="E261" s="10"/>
      <c r="F261" s="96"/>
      <c r="G261" s="96"/>
      <c r="H261" s="96"/>
      <c r="I261" s="96"/>
      <c r="J261" s="96"/>
      <c r="K261" s="96"/>
      <c r="L261" s="96"/>
      <c r="M261" s="191"/>
      <c r="N261" s="96"/>
      <c r="O261" s="191"/>
      <c r="P261" s="190"/>
      <c r="Q261" s="190"/>
      <c r="R261" s="191"/>
      <c r="S261" s="96"/>
      <c r="T261" s="96"/>
      <c r="U261" s="96"/>
      <c r="V261" s="96"/>
      <c r="W261" s="96"/>
      <c r="X261" s="96"/>
      <c r="Y261" s="96"/>
      <c r="Z261" s="96"/>
    </row>
    <row r="262" spans="1:26" ht="11.25" customHeight="1">
      <c r="A262" s="190"/>
      <c r="B262" s="96"/>
      <c r="C262" s="96"/>
      <c r="D262" s="10"/>
      <c r="E262" s="10"/>
      <c r="F262" s="96"/>
      <c r="G262" s="96"/>
      <c r="H262" s="96"/>
      <c r="I262" s="96"/>
      <c r="J262" s="96"/>
      <c r="K262" s="96"/>
      <c r="L262" s="96"/>
      <c r="M262" s="191"/>
      <c r="N262" s="96"/>
      <c r="O262" s="191"/>
      <c r="P262" s="190"/>
      <c r="Q262" s="190"/>
      <c r="R262" s="191"/>
      <c r="S262" s="96"/>
      <c r="T262" s="96"/>
      <c r="U262" s="96"/>
      <c r="V262" s="96"/>
      <c r="W262" s="96"/>
      <c r="X262" s="96"/>
      <c r="Y262" s="96"/>
      <c r="Z262" s="96"/>
    </row>
    <row r="263" spans="1:26" ht="11.25" customHeight="1">
      <c r="A263" s="190"/>
      <c r="B263" s="96"/>
      <c r="C263" s="96"/>
      <c r="D263" s="10"/>
      <c r="E263" s="10"/>
      <c r="F263" s="96"/>
      <c r="G263" s="96"/>
      <c r="H263" s="96"/>
      <c r="I263" s="96"/>
      <c r="J263" s="96"/>
      <c r="K263" s="96"/>
      <c r="L263" s="96"/>
      <c r="M263" s="191"/>
      <c r="N263" s="96"/>
      <c r="O263" s="191"/>
      <c r="P263" s="190"/>
      <c r="Q263" s="190"/>
      <c r="R263" s="191"/>
      <c r="S263" s="96"/>
      <c r="T263" s="96"/>
      <c r="U263" s="96"/>
      <c r="V263" s="96"/>
      <c r="W263" s="96"/>
      <c r="X263" s="96"/>
      <c r="Y263" s="96"/>
      <c r="Z263" s="96"/>
    </row>
    <row r="264" spans="1:26" ht="11.25" customHeight="1">
      <c r="A264" s="190"/>
      <c r="B264" s="96"/>
      <c r="C264" s="96"/>
      <c r="D264" s="10"/>
      <c r="E264" s="10"/>
      <c r="F264" s="96"/>
      <c r="G264" s="96"/>
      <c r="H264" s="96"/>
      <c r="I264" s="96"/>
      <c r="J264" s="96"/>
      <c r="K264" s="96"/>
      <c r="L264" s="96"/>
      <c r="M264" s="191"/>
      <c r="N264" s="96"/>
      <c r="O264" s="191"/>
      <c r="P264" s="190"/>
      <c r="Q264" s="190"/>
      <c r="R264" s="191"/>
      <c r="S264" s="96"/>
      <c r="T264" s="96"/>
      <c r="U264" s="96"/>
      <c r="V264" s="96"/>
      <c r="W264" s="96"/>
      <c r="X264" s="96"/>
      <c r="Y264" s="96"/>
      <c r="Z264" s="96"/>
    </row>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5:R64"/>
  <mergeCells count="3">
    <mergeCell ref="A1:C1"/>
    <mergeCell ref="F4:J4"/>
    <mergeCell ref="L4:O4"/>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dimension ref="A1:Z1000"/>
  <sheetViews>
    <sheetView workbookViewId="0">
      <pane xSplit="3" ySplit="6" topLeftCell="D7" activePane="bottomRight" state="frozen"/>
      <selection pane="topRight" activeCell="D1" sqref="D1"/>
      <selection pane="bottomLeft" activeCell="A7" sqref="A7"/>
      <selection pane="bottomRight" activeCell="D7" sqref="D7"/>
    </sheetView>
  </sheetViews>
  <sheetFormatPr defaultColWidth="14.42578125" defaultRowHeight="15" customHeight="1"/>
  <cols>
    <col min="1" max="1" width="12.42578125" customWidth="1"/>
    <col min="2" max="2" width="15.7109375" customWidth="1"/>
    <col min="3" max="3" width="55.85546875" customWidth="1"/>
    <col min="4" max="4" width="5.85546875" customWidth="1"/>
    <col min="5" max="5" width="25.140625" customWidth="1"/>
    <col min="6" max="6" width="15.85546875" customWidth="1"/>
    <col min="7" max="7" width="22.85546875" customWidth="1"/>
    <col min="8" max="8" width="15.85546875" customWidth="1"/>
    <col min="9" max="9" width="15.140625" customWidth="1"/>
    <col min="10" max="10" width="15" customWidth="1"/>
    <col min="11" max="11" width="11.140625" customWidth="1"/>
    <col min="12" max="12" width="12.42578125" customWidth="1"/>
    <col min="13" max="13" width="13" customWidth="1"/>
    <col min="14" max="14" width="11.5703125" customWidth="1"/>
    <col min="15" max="15" width="16.85546875" customWidth="1"/>
    <col min="16" max="16" width="51.7109375" customWidth="1"/>
    <col min="17" max="17" width="47.85546875" customWidth="1"/>
    <col min="18" max="18" width="15" customWidth="1"/>
    <col min="19" max="19" width="17.5703125" customWidth="1"/>
    <col min="20" max="20" width="21.85546875" customWidth="1"/>
    <col min="21" max="26" width="64.5703125" customWidth="1"/>
  </cols>
  <sheetData>
    <row r="1" spans="1:26" ht="11.25" customHeight="1">
      <c r="A1" s="1175" t="s">
        <v>1195</v>
      </c>
      <c r="B1" s="1160"/>
      <c r="C1" s="1158"/>
      <c r="D1" s="138"/>
      <c r="E1" s="138"/>
      <c r="F1" s="92" t="s">
        <v>392</v>
      </c>
      <c r="G1" s="92" t="s">
        <v>559</v>
      </c>
      <c r="H1" s="92" t="s">
        <v>560</v>
      </c>
      <c r="I1" s="92" t="s">
        <v>122</v>
      </c>
      <c r="J1" s="92" t="s">
        <v>124</v>
      </c>
      <c r="K1" s="92" t="s">
        <v>126</v>
      </c>
      <c r="L1" s="92" t="s">
        <v>128</v>
      </c>
      <c r="M1" s="92" t="s">
        <v>130</v>
      </c>
      <c r="N1" s="92" t="s">
        <v>396</v>
      </c>
      <c r="O1" s="92" t="s">
        <v>138</v>
      </c>
      <c r="P1" s="92" t="s">
        <v>140</v>
      </c>
      <c r="Q1" s="92" t="s">
        <v>142</v>
      </c>
      <c r="R1" s="94" t="s">
        <v>144</v>
      </c>
      <c r="S1" s="94" t="s">
        <v>149</v>
      </c>
      <c r="T1" s="94" t="s">
        <v>164</v>
      </c>
      <c r="U1" s="96"/>
      <c r="V1" s="96"/>
      <c r="W1" s="96"/>
      <c r="X1" s="96"/>
      <c r="Y1" s="96"/>
      <c r="Z1" s="96"/>
    </row>
    <row r="2" spans="1:26" ht="11.25" customHeight="1">
      <c r="A2" s="196" t="str">
        <f>HYPERLINK("#Index!B5", "Index Pg")</f>
        <v>Index Pg</v>
      </c>
      <c r="B2" s="96"/>
      <c r="C2" s="60" t="str">
        <f>HYPERLINK("#'Budget Summary II'!A3:B5", "Budget Summary II")</f>
        <v>Budget Summary II</v>
      </c>
      <c r="D2" s="101"/>
      <c r="E2" s="140" t="s">
        <v>42</v>
      </c>
      <c r="F2" s="102">
        <f>R10+R20+R21+R24+R25+R26+R31+R51+R62+R63+R66+R72+R75+R76</f>
        <v>0</v>
      </c>
      <c r="G2" s="102">
        <f>R6-(F2+H2+I2+J2+K2+L2+M2+N2+O2+P2+Q2+R2+S2+T2)</f>
        <v>0</v>
      </c>
      <c r="H2" s="102">
        <f>R55</f>
        <v>0</v>
      </c>
      <c r="I2" s="102">
        <f>R113</f>
        <v>0</v>
      </c>
      <c r="J2" s="102">
        <f>R38+R39+R40+R41+R42+R43+R44+R93+R94+R95+R96+R97+R98+R100+R101+R102+R103</f>
        <v>0</v>
      </c>
      <c r="K2" s="102">
        <f>R48+R47+R46</f>
        <v>0</v>
      </c>
      <c r="L2" s="102">
        <f>R79+R80+R81+R107+R108</f>
        <v>0</v>
      </c>
      <c r="M2" s="102">
        <f>R82+R83</f>
        <v>0</v>
      </c>
      <c r="N2" s="101">
        <v>0</v>
      </c>
      <c r="O2" s="102">
        <f>R104</f>
        <v>0</v>
      </c>
      <c r="P2" s="104">
        <v>0</v>
      </c>
      <c r="Q2" s="198">
        <f>R114</f>
        <v>0</v>
      </c>
      <c r="R2" s="104"/>
      <c r="S2" s="96"/>
      <c r="T2" s="105">
        <f>R115</f>
        <v>0</v>
      </c>
      <c r="U2" s="96"/>
      <c r="V2" s="96"/>
      <c r="W2" s="96"/>
      <c r="X2" s="96"/>
      <c r="Y2" s="96"/>
      <c r="Z2" s="96"/>
    </row>
    <row r="3" spans="1:26" ht="11.25" customHeight="1">
      <c r="A3" s="196"/>
      <c r="B3" s="96"/>
      <c r="C3" s="60"/>
      <c r="D3" s="101"/>
      <c r="E3" s="140" t="s">
        <v>39</v>
      </c>
      <c r="F3" s="102">
        <f>O10+O20+O21+O24+O25+O26+O31+O51+O62+O63+O66+O72+O75+O76</f>
        <v>12.450000000000001</v>
      </c>
      <c r="G3" s="102">
        <f>O6-(F3+H3+I3+J3+K3+L3+M3+N3+O3+P3+Q3+R3+S3+T3)</f>
        <v>6.1499999999999986</v>
      </c>
      <c r="H3" s="102">
        <f>O55</f>
        <v>0</v>
      </c>
      <c r="I3" s="102">
        <f>O113</f>
        <v>0</v>
      </c>
      <c r="J3" s="102">
        <f>O38+O39+O40+O41+O42+O43+O44+O93+O94+O95+O96+O97+O98+O100+O101+O102+O103</f>
        <v>15.91</v>
      </c>
      <c r="K3" s="102">
        <f>O46+O47+O48</f>
        <v>0</v>
      </c>
      <c r="L3" s="102">
        <f>O79+O80+O81+O107+O108</f>
        <v>7.7</v>
      </c>
      <c r="M3" s="102">
        <f>O82+O83</f>
        <v>0</v>
      </c>
      <c r="N3" s="101">
        <v>0</v>
      </c>
      <c r="O3" s="102">
        <f>O104</f>
        <v>0</v>
      </c>
      <c r="P3" s="104">
        <v>0</v>
      </c>
      <c r="Q3" s="198">
        <f>O114</f>
        <v>1.6</v>
      </c>
      <c r="R3" s="104"/>
      <c r="S3" s="96"/>
      <c r="T3" s="105">
        <f>O115</f>
        <v>0.8</v>
      </c>
      <c r="U3" s="96"/>
      <c r="V3" s="96"/>
      <c r="W3" s="96"/>
      <c r="X3" s="96"/>
      <c r="Y3" s="96"/>
      <c r="Z3" s="96"/>
    </row>
    <row r="4" spans="1:26" ht="12.75" customHeight="1">
      <c r="A4" s="63" t="s">
        <v>150</v>
      </c>
      <c r="B4" s="63" t="s">
        <v>151</v>
      </c>
      <c r="C4" s="63" t="s">
        <v>12</v>
      </c>
      <c r="D4" s="63" t="s">
        <v>426</v>
      </c>
      <c r="E4" s="63" t="s">
        <v>427</v>
      </c>
      <c r="F4" s="1173" t="s">
        <v>428</v>
      </c>
      <c r="G4" s="1160"/>
      <c r="H4" s="1160"/>
      <c r="I4" s="1160"/>
      <c r="J4" s="1158"/>
      <c r="K4" s="63" t="s">
        <v>431</v>
      </c>
      <c r="L4" s="1174" t="s">
        <v>432</v>
      </c>
      <c r="M4" s="1160"/>
      <c r="N4" s="1160"/>
      <c r="O4" s="1158"/>
      <c r="P4" s="63" t="s">
        <v>433</v>
      </c>
      <c r="Q4" s="63" t="s">
        <v>435</v>
      </c>
      <c r="R4" s="106" t="s">
        <v>434</v>
      </c>
      <c r="S4" s="10"/>
      <c r="T4" s="10"/>
      <c r="U4" s="10"/>
      <c r="V4" s="10"/>
      <c r="W4" s="10"/>
      <c r="X4" s="10"/>
      <c r="Y4" s="10"/>
      <c r="Z4" s="10"/>
    </row>
    <row r="5" spans="1:26" ht="11.25" customHeight="1">
      <c r="A5" s="63"/>
      <c r="B5" s="63"/>
      <c r="C5" s="63"/>
      <c r="D5" s="63"/>
      <c r="E5" s="63"/>
      <c r="F5" s="93" t="s">
        <v>439</v>
      </c>
      <c r="G5" s="93" t="s">
        <v>394</v>
      </c>
      <c r="H5" s="93" t="s">
        <v>395</v>
      </c>
      <c r="I5" s="93" t="s">
        <v>440</v>
      </c>
      <c r="J5" s="93" t="s">
        <v>441</v>
      </c>
      <c r="K5" s="63"/>
      <c r="L5" s="63" t="s">
        <v>442</v>
      </c>
      <c r="M5" s="106" t="s">
        <v>443</v>
      </c>
      <c r="N5" s="63" t="s">
        <v>444</v>
      </c>
      <c r="O5" s="106" t="s">
        <v>445</v>
      </c>
      <c r="P5" s="63"/>
      <c r="Q5" s="63"/>
      <c r="R5" s="106"/>
      <c r="S5" s="10"/>
      <c r="T5" s="10"/>
      <c r="U5" s="10"/>
      <c r="V5" s="10"/>
      <c r="W5" s="10"/>
      <c r="X5" s="10"/>
      <c r="Y5" s="10"/>
      <c r="Z5" s="10"/>
    </row>
    <row r="6" spans="1:26" ht="11.25" customHeight="1">
      <c r="A6" s="64">
        <v>3</v>
      </c>
      <c r="B6" s="107"/>
      <c r="C6" s="64" t="s">
        <v>221</v>
      </c>
      <c r="D6" s="64"/>
      <c r="E6" s="64"/>
      <c r="F6" s="64"/>
      <c r="G6" s="64"/>
      <c r="H6" s="64"/>
      <c r="I6" s="64"/>
      <c r="J6" s="64"/>
      <c r="K6" s="64"/>
      <c r="L6" s="64"/>
      <c r="M6" s="199"/>
      <c r="N6" s="200"/>
      <c r="O6" s="65">
        <f>O7+O74+O109</f>
        <v>44.61</v>
      </c>
      <c r="P6" s="64"/>
      <c r="Q6" s="201"/>
      <c r="R6" s="65">
        <f>R7+R74+R109</f>
        <v>0</v>
      </c>
      <c r="S6" s="105"/>
      <c r="T6" s="96"/>
      <c r="U6" s="96"/>
      <c r="V6" s="96"/>
      <c r="W6" s="96"/>
      <c r="X6" s="96"/>
      <c r="Y6" s="96"/>
      <c r="Z6" s="96"/>
    </row>
    <row r="7" spans="1:26" ht="11.25" customHeight="1">
      <c r="A7" s="67">
        <v>3.1</v>
      </c>
      <c r="B7" s="113"/>
      <c r="C7" s="115" t="s">
        <v>223</v>
      </c>
      <c r="D7" s="23"/>
      <c r="E7" s="23"/>
      <c r="F7" s="115"/>
      <c r="G7" s="115"/>
      <c r="H7" s="115"/>
      <c r="I7" s="115"/>
      <c r="J7" s="115"/>
      <c r="K7" s="115"/>
      <c r="L7" s="115"/>
      <c r="M7" s="68"/>
      <c r="N7" s="23"/>
      <c r="O7" s="68">
        <f>O8+O57+O68</f>
        <v>13.5</v>
      </c>
      <c r="P7" s="67"/>
      <c r="Q7" s="202"/>
      <c r="R7" s="203">
        <f>R8+R57+R68</f>
        <v>0</v>
      </c>
      <c r="S7" s="105"/>
      <c r="T7" s="96"/>
      <c r="U7" s="96"/>
      <c r="V7" s="96"/>
      <c r="W7" s="96"/>
      <c r="X7" s="96"/>
      <c r="Y7" s="96"/>
      <c r="Z7" s="96"/>
    </row>
    <row r="8" spans="1:26" ht="11.25" customHeight="1">
      <c r="A8" s="78" t="s">
        <v>1229</v>
      </c>
      <c r="B8" s="116"/>
      <c r="C8" s="117" t="s">
        <v>1231</v>
      </c>
      <c r="D8" s="119"/>
      <c r="E8" s="119"/>
      <c r="F8" s="116"/>
      <c r="G8" s="116"/>
      <c r="H8" s="116"/>
      <c r="I8" s="116"/>
      <c r="J8" s="116"/>
      <c r="K8" s="116"/>
      <c r="L8" s="116"/>
      <c r="M8" s="151"/>
      <c r="N8" s="118"/>
      <c r="O8" s="79">
        <f>O9+O23+O33+O37+O50+O53</f>
        <v>8.4</v>
      </c>
      <c r="P8" s="204"/>
      <c r="Q8" s="205"/>
      <c r="R8" s="79">
        <f>R9+R23+R33+R37+R50+R53</f>
        <v>0</v>
      </c>
      <c r="S8" s="105"/>
      <c r="T8" s="96"/>
      <c r="U8" s="96"/>
      <c r="V8" s="96"/>
      <c r="W8" s="96"/>
      <c r="X8" s="96"/>
      <c r="Y8" s="96"/>
      <c r="Z8" s="96"/>
    </row>
    <row r="9" spans="1:26" ht="11.25" customHeight="1">
      <c r="A9" s="206" t="s">
        <v>1234</v>
      </c>
      <c r="B9" s="207"/>
      <c r="C9" s="208" t="s">
        <v>1235</v>
      </c>
      <c r="D9" s="209"/>
      <c r="E9" s="209"/>
      <c r="F9" s="207"/>
      <c r="G9" s="207"/>
      <c r="H9" s="207"/>
      <c r="I9" s="207"/>
      <c r="J9" s="207"/>
      <c r="K9" s="207"/>
      <c r="L9" s="207"/>
      <c r="M9" s="210"/>
      <c r="N9" s="211"/>
      <c r="O9" s="212">
        <f>SUM(O10:O22)</f>
        <v>4.8</v>
      </c>
      <c r="P9" s="213"/>
      <c r="Q9" s="214"/>
      <c r="R9" s="212">
        <f>SUM(R10:R22)</f>
        <v>0</v>
      </c>
      <c r="S9" s="105"/>
      <c r="T9" s="96"/>
      <c r="U9" s="96"/>
      <c r="V9" s="96"/>
      <c r="W9" s="96"/>
      <c r="X9" s="96"/>
      <c r="Y9" s="96"/>
      <c r="Z9" s="96"/>
    </row>
    <row r="10" spans="1:26" ht="11.25" customHeight="1">
      <c r="A10" s="70" t="s">
        <v>1239</v>
      </c>
      <c r="B10" s="4" t="s">
        <v>1240</v>
      </c>
      <c r="C10" s="4" t="s">
        <v>1241</v>
      </c>
      <c r="D10" s="74" t="s">
        <v>392</v>
      </c>
      <c r="E10" s="74" t="s">
        <v>1242</v>
      </c>
      <c r="F10" s="128"/>
      <c r="G10" s="150"/>
      <c r="H10" s="153"/>
      <c r="I10" s="153"/>
      <c r="J10" s="150"/>
      <c r="K10" s="150"/>
      <c r="L10" s="150"/>
      <c r="M10" s="71">
        <f t="shared" ref="M10:M19" si="0">L10/100000</f>
        <v>0</v>
      </c>
      <c r="N10" s="74"/>
      <c r="O10" s="71">
        <f t="shared" ref="O10:O22" si="1">M10*N10</f>
        <v>0</v>
      </c>
      <c r="P10" s="70"/>
      <c r="Q10" s="215">
        <f>'ASHA Abstract'!J10</f>
        <v>0</v>
      </c>
      <c r="R10" s="71">
        <f>'ASHA Abstract'!K10</f>
        <v>0</v>
      </c>
      <c r="S10" s="105"/>
      <c r="T10" s="96"/>
      <c r="U10" s="96"/>
      <c r="V10" s="96"/>
      <c r="W10" s="96"/>
      <c r="X10" s="96"/>
      <c r="Y10" s="96"/>
      <c r="Z10" s="96"/>
    </row>
    <row r="11" spans="1:26" ht="11.25" customHeight="1">
      <c r="A11" s="70" t="s">
        <v>1245</v>
      </c>
      <c r="B11" s="4" t="s">
        <v>1246</v>
      </c>
      <c r="C11" s="4" t="s">
        <v>1247</v>
      </c>
      <c r="D11" s="74" t="s">
        <v>609</v>
      </c>
      <c r="E11" s="74" t="s">
        <v>1248</v>
      </c>
      <c r="F11" s="128"/>
      <c r="G11" s="150"/>
      <c r="H11" s="153"/>
      <c r="I11" s="153"/>
      <c r="J11" s="128"/>
      <c r="K11" s="128"/>
      <c r="L11" s="128"/>
      <c r="M11" s="71">
        <f t="shared" si="0"/>
        <v>0</v>
      </c>
      <c r="N11" s="74"/>
      <c r="O11" s="71">
        <f t="shared" si="1"/>
        <v>0</v>
      </c>
      <c r="P11" s="70"/>
      <c r="Q11" s="215">
        <f>'ASHA Abstract'!J11</f>
        <v>0</v>
      </c>
      <c r="R11" s="125">
        <f>'ASHA Abstract'!K11</f>
        <v>0</v>
      </c>
      <c r="S11" s="105"/>
      <c r="T11" s="96"/>
      <c r="U11" s="96"/>
      <c r="V11" s="96"/>
      <c r="W11" s="96"/>
      <c r="X11" s="96"/>
      <c r="Y11" s="96"/>
      <c r="Z11" s="96"/>
    </row>
    <row r="12" spans="1:26" ht="11.25" customHeight="1">
      <c r="A12" s="70" t="s">
        <v>1251</v>
      </c>
      <c r="B12" s="4" t="s">
        <v>1252</v>
      </c>
      <c r="C12" s="4" t="s">
        <v>1253</v>
      </c>
      <c r="D12" s="74" t="s">
        <v>609</v>
      </c>
      <c r="E12" s="74" t="s">
        <v>1248</v>
      </c>
      <c r="F12" s="128"/>
      <c r="G12" s="150"/>
      <c r="H12" s="153"/>
      <c r="I12" s="153"/>
      <c r="J12" s="128"/>
      <c r="K12" s="128"/>
      <c r="L12" s="128"/>
      <c r="M12" s="71">
        <f t="shared" si="0"/>
        <v>0</v>
      </c>
      <c r="N12" s="74"/>
      <c r="O12" s="71">
        <f t="shared" si="1"/>
        <v>0</v>
      </c>
      <c r="P12" s="70"/>
      <c r="Q12" s="215">
        <f>'ASHA Abstract'!J12</f>
        <v>0</v>
      </c>
      <c r="R12" s="125">
        <f>'ASHA Abstract'!K12</f>
        <v>0</v>
      </c>
      <c r="S12" s="105"/>
      <c r="T12" s="96"/>
      <c r="U12" s="96"/>
      <c r="V12" s="96"/>
      <c r="W12" s="96"/>
      <c r="X12" s="96"/>
      <c r="Y12" s="96"/>
      <c r="Z12" s="96"/>
    </row>
    <row r="13" spans="1:26" ht="11.25" customHeight="1">
      <c r="A13" s="70" t="s">
        <v>1255</v>
      </c>
      <c r="B13" s="4" t="s">
        <v>1256</v>
      </c>
      <c r="C13" s="4" t="s">
        <v>1257</v>
      </c>
      <c r="D13" s="74" t="s">
        <v>609</v>
      </c>
      <c r="E13" s="74" t="s">
        <v>1248</v>
      </c>
      <c r="F13" s="128"/>
      <c r="G13" s="150"/>
      <c r="H13" s="153"/>
      <c r="I13" s="153"/>
      <c r="J13" s="128"/>
      <c r="K13" s="128"/>
      <c r="L13" s="128"/>
      <c r="M13" s="71">
        <f t="shared" si="0"/>
        <v>0</v>
      </c>
      <c r="N13" s="74"/>
      <c r="O13" s="71">
        <f t="shared" si="1"/>
        <v>0</v>
      </c>
      <c r="P13" s="70"/>
      <c r="Q13" s="215">
        <f>'ASHA Abstract'!J13</f>
        <v>0</v>
      </c>
      <c r="R13" s="125">
        <f>'ASHA Abstract'!K13</f>
        <v>0</v>
      </c>
      <c r="S13" s="105"/>
      <c r="T13" s="96"/>
      <c r="U13" s="96"/>
      <c r="V13" s="96"/>
      <c r="W13" s="96"/>
      <c r="X13" s="96"/>
      <c r="Y13" s="96"/>
      <c r="Z13" s="96"/>
    </row>
    <row r="14" spans="1:26" ht="11.25" customHeight="1">
      <c r="A14" s="70" t="s">
        <v>1260</v>
      </c>
      <c r="B14" s="4" t="s">
        <v>1261</v>
      </c>
      <c r="C14" s="4" t="s">
        <v>1262</v>
      </c>
      <c r="D14" s="74" t="s">
        <v>609</v>
      </c>
      <c r="E14" s="74" t="s">
        <v>1248</v>
      </c>
      <c r="F14" s="128"/>
      <c r="G14" s="150"/>
      <c r="H14" s="153"/>
      <c r="I14" s="153"/>
      <c r="J14" s="128"/>
      <c r="K14" s="128"/>
      <c r="L14" s="128"/>
      <c r="M14" s="71">
        <f t="shared" si="0"/>
        <v>0</v>
      </c>
      <c r="N14" s="74"/>
      <c r="O14" s="71">
        <f t="shared" si="1"/>
        <v>0</v>
      </c>
      <c r="P14" s="70"/>
      <c r="Q14" s="215">
        <f>'ASHA Abstract'!J14</f>
        <v>0</v>
      </c>
      <c r="R14" s="125">
        <f>'ASHA Abstract'!K14</f>
        <v>0</v>
      </c>
      <c r="S14" s="105"/>
      <c r="T14" s="96"/>
      <c r="U14" s="96"/>
      <c r="V14" s="96"/>
      <c r="W14" s="96"/>
      <c r="X14" s="96"/>
      <c r="Y14" s="96"/>
      <c r="Z14" s="96"/>
    </row>
    <row r="15" spans="1:26" ht="34.5">
      <c r="A15" s="70" t="s">
        <v>1265</v>
      </c>
      <c r="B15" s="4" t="s">
        <v>1266</v>
      </c>
      <c r="C15" s="4" t="s">
        <v>1267</v>
      </c>
      <c r="D15" s="74" t="s">
        <v>609</v>
      </c>
      <c r="E15" s="74" t="s">
        <v>1248</v>
      </c>
      <c r="F15" s="128"/>
      <c r="G15" s="150"/>
      <c r="H15" s="216" t="s">
        <v>1268</v>
      </c>
      <c r="I15" s="216">
        <v>34400</v>
      </c>
      <c r="J15" s="128"/>
      <c r="K15" s="141"/>
      <c r="L15" s="217">
        <v>200</v>
      </c>
      <c r="M15" s="218">
        <f t="shared" si="0"/>
        <v>2E-3</v>
      </c>
      <c r="N15" s="74">
        <v>350</v>
      </c>
      <c r="O15" s="71">
        <f t="shared" si="1"/>
        <v>0.70000000000000007</v>
      </c>
      <c r="P15" s="219" t="s">
        <v>1271</v>
      </c>
      <c r="Q15" s="215">
        <f>'ASHA Abstract'!J15</f>
        <v>0</v>
      </c>
      <c r="R15" s="125">
        <f>'ASHA Abstract'!K15</f>
        <v>0</v>
      </c>
      <c r="S15" s="105"/>
      <c r="T15" s="96"/>
      <c r="U15" s="96"/>
      <c r="V15" s="96"/>
      <c r="W15" s="96"/>
      <c r="X15" s="96"/>
      <c r="Y15" s="96"/>
      <c r="Z15" s="96"/>
    </row>
    <row r="16" spans="1:26" ht="34.5">
      <c r="A16" s="70" t="s">
        <v>1274</v>
      </c>
      <c r="B16" s="4" t="s">
        <v>1275</v>
      </c>
      <c r="C16" s="4" t="s">
        <v>1276</v>
      </c>
      <c r="D16" s="74" t="s">
        <v>609</v>
      </c>
      <c r="E16" s="74" t="s">
        <v>1248</v>
      </c>
      <c r="F16" s="4"/>
      <c r="G16" s="4"/>
      <c r="H16" s="220" t="s">
        <v>1268</v>
      </c>
      <c r="I16" s="220">
        <v>22000</v>
      </c>
      <c r="J16" s="4"/>
      <c r="K16" s="4"/>
      <c r="L16" s="4">
        <v>100</v>
      </c>
      <c r="M16" s="218">
        <f t="shared" si="0"/>
        <v>1E-3</v>
      </c>
      <c r="N16" s="74">
        <v>350</v>
      </c>
      <c r="O16" s="71">
        <f t="shared" si="1"/>
        <v>0.35000000000000003</v>
      </c>
      <c r="P16" s="221" t="s">
        <v>1278</v>
      </c>
      <c r="Q16" s="215">
        <f>'ASHA Abstract'!J16</f>
        <v>0</v>
      </c>
      <c r="R16" s="125">
        <f>'ASHA Abstract'!K16</f>
        <v>0</v>
      </c>
      <c r="S16" s="105"/>
      <c r="T16" s="96"/>
      <c r="U16" s="96"/>
      <c r="V16" s="96"/>
      <c r="W16" s="96"/>
      <c r="X16" s="96"/>
      <c r="Y16" s="96"/>
      <c r="Z16" s="96"/>
    </row>
    <row r="17" spans="1:26" ht="11.25" customHeight="1">
      <c r="A17" s="70" t="s">
        <v>1280</v>
      </c>
      <c r="B17" s="4" t="s">
        <v>1281</v>
      </c>
      <c r="C17" s="4" t="s">
        <v>1282</v>
      </c>
      <c r="D17" s="74" t="s">
        <v>609</v>
      </c>
      <c r="E17" s="74" t="s">
        <v>1283</v>
      </c>
      <c r="F17" s="4"/>
      <c r="G17" s="4"/>
      <c r="H17" s="4"/>
      <c r="I17" s="4"/>
      <c r="J17" s="4"/>
      <c r="K17" s="4"/>
      <c r="L17" s="4"/>
      <c r="M17" s="71">
        <f t="shared" si="0"/>
        <v>0</v>
      </c>
      <c r="N17" s="74"/>
      <c r="O17" s="71">
        <f t="shared" si="1"/>
        <v>0</v>
      </c>
      <c r="P17" s="70"/>
      <c r="Q17" s="215">
        <f>'ASHA Abstract'!J17</f>
        <v>0</v>
      </c>
      <c r="R17" s="125">
        <f>'ASHA Abstract'!K17</f>
        <v>0</v>
      </c>
      <c r="S17" s="105"/>
      <c r="T17" s="96"/>
      <c r="U17" s="96"/>
      <c r="V17" s="96"/>
      <c r="W17" s="96"/>
      <c r="X17" s="96"/>
      <c r="Y17" s="96"/>
      <c r="Z17" s="96"/>
    </row>
    <row r="18" spans="1:26" ht="11.25" customHeight="1">
      <c r="A18" s="70" t="s">
        <v>1285</v>
      </c>
      <c r="B18" s="4" t="s">
        <v>1286</v>
      </c>
      <c r="C18" s="4" t="s">
        <v>1287</v>
      </c>
      <c r="D18" s="74" t="s">
        <v>609</v>
      </c>
      <c r="E18" s="74" t="s">
        <v>1283</v>
      </c>
      <c r="F18" s="128"/>
      <c r="G18" s="150"/>
      <c r="H18" s="153"/>
      <c r="I18" s="153"/>
      <c r="J18" s="128"/>
      <c r="K18" s="128"/>
      <c r="L18" s="150"/>
      <c r="M18" s="71">
        <f t="shared" si="0"/>
        <v>0</v>
      </c>
      <c r="N18" s="222"/>
      <c r="O18" s="71">
        <f t="shared" si="1"/>
        <v>0</v>
      </c>
      <c r="P18" s="130"/>
      <c r="Q18" s="215">
        <f>'ASHA Abstract'!J18</f>
        <v>0</v>
      </c>
      <c r="R18" s="125">
        <f>'ASHA Abstract'!K18</f>
        <v>0</v>
      </c>
      <c r="S18" s="105"/>
      <c r="T18" s="96"/>
      <c r="U18" s="96"/>
      <c r="V18" s="96"/>
      <c r="W18" s="96"/>
      <c r="X18" s="96"/>
      <c r="Y18" s="96"/>
      <c r="Z18" s="96"/>
    </row>
    <row r="19" spans="1:26" ht="11.25" customHeight="1">
      <c r="A19" s="70" t="s">
        <v>1290</v>
      </c>
      <c r="B19" s="4" t="s">
        <v>1291</v>
      </c>
      <c r="C19" s="4" t="s">
        <v>1292</v>
      </c>
      <c r="D19" s="74" t="s">
        <v>609</v>
      </c>
      <c r="E19" s="74" t="s">
        <v>1283</v>
      </c>
      <c r="F19" s="128"/>
      <c r="G19" s="150"/>
      <c r="H19" s="153"/>
      <c r="I19" s="153"/>
      <c r="J19" s="128"/>
      <c r="K19" s="128"/>
      <c r="L19" s="150"/>
      <c r="M19" s="71">
        <f t="shared" si="0"/>
        <v>0</v>
      </c>
      <c r="N19" s="222"/>
      <c r="O19" s="71">
        <f t="shared" si="1"/>
        <v>0</v>
      </c>
      <c r="P19" s="130"/>
      <c r="Q19" s="215">
        <f>'ASHA Abstract'!J19</f>
        <v>0</v>
      </c>
      <c r="R19" s="125">
        <f>'ASHA Abstract'!K19</f>
        <v>0</v>
      </c>
      <c r="S19" s="105"/>
      <c r="T19" s="96"/>
      <c r="U19" s="96"/>
      <c r="V19" s="96"/>
      <c r="W19" s="96"/>
      <c r="X19" s="96"/>
      <c r="Y19" s="96"/>
      <c r="Z19" s="96"/>
    </row>
    <row r="20" spans="1:26" ht="11.25" customHeight="1">
      <c r="A20" s="137" t="s">
        <v>1293</v>
      </c>
      <c r="B20" s="131" t="s">
        <v>1294</v>
      </c>
      <c r="C20" s="131" t="s">
        <v>1295</v>
      </c>
      <c r="D20" s="132" t="s">
        <v>392</v>
      </c>
      <c r="E20" s="132" t="s">
        <v>1296</v>
      </c>
      <c r="F20" s="131"/>
      <c r="G20" s="132"/>
      <c r="H20" s="134">
        <v>375000</v>
      </c>
      <c r="I20" s="134">
        <v>98267</v>
      </c>
      <c r="J20" s="131">
        <v>0</v>
      </c>
      <c r="K20" s="131" t="s">
        <v>1298</v>
      </c>
      <c r="L20" s="131">
        <v>75</v>
      </c>
      <c r="M20" s="224">
        <v>7.5000000000000002E-4</v>
      </c>
      <c r="N20" s="132">
        <v>5000</v>
      </c>
      <c r="O20" s="136">
        <f t="shared" si="1"/>
        <v>3.75</v>
      </c>
      <c r="P20" s="137" t="s">
        <v>814</v>
      </c>
      <c r="Q20" s="225">
        <f>'ASHA Abstract'!J20</f>
        <v>0</v>
      </c>
      <c r="R20" s="173">
        <f>'ASHA Abstract'!K20</f>
        <v>0</v>
      </c>
      <c r="S20" s="226"/>
      <c r="T20" s="139"/>
      <c r="U20" s="139"/>
      <c r="V20" s="139"/>
      <c r="W20" s="139"/>
      <c r="X20" s="139"/>
      <c r="Y20" s="139"/>
      <c r="Z20" s="139"/>
    </row>
    <row r="21" spans="1:26" ht="11.25" customHeight="1">
      <c r="A21" s="70" t="s">
        <v>1301</v>
      </c>
      <c r="B21" s="4"/>
      <c r="C21" s="227" t="s">
        <v>1302</v>
      </c>
      <c r="D21" s="74" t="s">
        <v>392</v>
      </c>
      <c r="E21" s="74" t="s">
        <v>1248</v>
      </c>
      <c r="F21" s="128"/>
      <c r="G21" s="150"/>
      <c r="H21" s="153"/>
      <c r="I21" s="122"/>
      <c r="J21" s="4"/>
      <c r="K21" s="4"/>
      <c r="L21" s="4"/>
      <c r="M21" s="71">
        <f t="shared" ref="M21:M22" si="2">L21/100000</f>
        <v>0</v>
      </c>
      <c r="N21" s="74"/>
      <c r="O21" s="71">
        <f t="shared" si="1"/>
        <v>0</v>
      </c>
      <c r="P21" s="70"/>
      <c r="Q21" s="215">
        <f>'ASHA Abstract'!J21</f>
        <v>0</v>
      </c>
      <c r="R21" s="125">
        <f>'ASHA Abstract'!K21</f>
        <v>0</v>
      </c>
      <c r="S21" s="105"/>
      <c r="T21" s="96"/>
      <c r="U21" s="96"/>
      <c r="V21" s="96"/>
      <c r="W21" s="96"/>
      <c r="X21" s="96"/>
      <c r="Y21" s="96"/>
      <c r="Z21" s="96"/>
    </row>
    <row r="22" spans="1:26" ht="11.25" customHeight="1">
      <c r="A22" s="70" t="s">
        <v>1306</v>
      </c>
      <c r="B22" s="70" t="s">
        <v>1301</v>
      </c>
      <c r="C22" s="70" t="s">
        <v>1307</v>
      </c>
      <c r="D22" s="74" t="s">
        <v>609</v>
      </c>
      <c r="E22" s="74" t="s">
        <v>1308</v>
      </c>
      <c r="F22" s="4"/>
      <c r="G22" s="4"/>
      <c r="H22" s="4"/>
      <c r="I22" s="4"/>
      <c r="J22" s="4"/>
      <c r="K22" s="4"/>
      <c r="L22" s="4"/>
      <c r="M22" s="71">
        <f t="shared" si="2"/>
        <v>0</v>
      </c>
      <c r="N22" s="74"/>
      <c r="O22" s="71">
        <f t="shared" si="1"/>
        <v>0</v>
      </c>
      <c r="P22" s="70"/>
      <c r="Q22" s="215">
        <f>'ASHA Abstract'!J22</f>
        <v>0</v>
      </c>
      <c r="R22" s="125">
        <f>'ASHA Abstract'!K22</f>
        <v>0</v>
      </c>
      <c r="S22" s="105"/>
      <c r="T22" s="96"/>
      <c r="U22" s="96"/>
      <c r="V22" s="96"/>
      <c r="W22" s="96"/>
      <c r="X22" s="96"/>
      <c r="Y22" s="96"/>
      <c r="Z22" s="96"/>
    </row>
    <row r="23" spans="1:26" ht="11.25" customHeight="1">
      <c r="A23" s="206" t="s">
        <v>1312</v>
      </c>
      <c r="B23" s="207"/>
      <c r="C23" s="208" t="s">
        <v>1313</v>
      </c>
      <c r="D23" s="209"/>
      <c r="E23" s="209"/>
      <c r="F23" s="207"/>
      <c r="G23" s="207"/>
      <c r="H23" s="207"/>
      <c r="I23" s="207"/>
      <c r="J23" s="207"/>
      <c r="K23" s="207"/>
      <c r="L23" s="207"/>
      <c r="M23" s="210"/>
      <c r="N23" s="211"/>
      <c r="O23" s="212">
        <f>SUM(O24:O32)</f>
        <v>0</v>
      </c>
      <c r="P23" s="213"/>
      <c r="Q23" s="228"/>
      <c r="R23" s="212">
        <f>SUM(R24:R32)</f>
        <v>0</v>
      </c>
      <c r="S23" s="105"/>
      <c r="T23" s="96"/>
      <c r="U23" s="96"/>
      <c r="V23" s="96"/>
      <c r="W23" s="96"/>
      <c r="X23" s="96"/>
      <c r="Y23" s="96"/>
      <c r="Z23" s="96"/>
    </row>
    <row r="24" spans="1:26" ht="11.25" customHeight="1">
      <c r="A24" s="70" t="s">
        <v>1314</v>
      </c>
      <c r="B24" s="4" t="s">
        <v>1315</v>
      </c>
      <c r="C24" s="4" t="s">
        <v>1316</v>
      </c>
      <c r="D24" s="74" t="s">
        <v>392</v>
      </c>
      <c r="E24" s="74" t="s">
        <v>1317</v>
      </c>
      <c r="F24" s="4"/>
      <c r="G24" s="128"/>
      <c r="H24" s="150"/>
      <c r="I24" s="153"/>
      <c r="J24" s="153"/>
      <c r="K24" s="4"/>
      <c r="L24" s="4"/>
      <c r="M24" s="71">
        <f t="shared" ref="M24:M32" si="3">L24/100000</f>
        <v>0</v>
      </c>
      <c r="N24" s="189"/>
      <c r="O24" s="71">
        <f t="shared" ref="O24:O32" si="4">M24*N24</f>
        <v>0</v>
      </c>
      <c r="P24" s="70"/>
      <c r="Q24" s="215">
        <f>'ASHA Abstract'!J24</f>
        <v>0</v>
      </c>
      <c r="R24" s="125">
        <f>'ASHA Abstract'!K24</f>
        <v>0</v>
      </c>
      <c r="S24" s="105"/>
      <c r="T24" s="96"/>
      <c r="U24" s="96"/>
      <c r="V24" s="96"/>
      <c r="W24" s="96"/>
      <c r="X24" s="96"/>
      <c r="Y24" s="96"/>
      <c r="Z24" s="96"/>
    </row>
    <row r="25" spans="1:26" ht="11.25" customHeight="1">
      <c r="A25" s="70" t="s">
        <v>1321</v>
      </c>
      <c r="B25" s="4" t="s">
        <v>1322</v>
      </c>
      <c r="C25" s="4" t="s">
        <v>1323</v>
      </c>
      <c r="D25" s="74" t="s">
        <v>392</v>
      </c>
      <c r="E25" s="74" t="s">
        <v>1317</v>
      </c>
      <c r="F25" s="4"/>
      <c r="G25" s="4"/>
      <c r="H25" s="4"/>
      <c r="I25" s="4"/>
      <c r="J25" s="4"/>
      <c r="K25" s="4"/>
      <c r="L25" s="4"/>
      <c r="M25" s="71">
        <f t="shared" si="3"/>
        <v>0</v>
      </c>
      <c r="N25" s="74"/>
      <c r="O25" s="71">
        <f t="shared" si="4"/>
        <v>0</v>
      </c>
      <c r="P25" s="70"/>
      <c r="Q25" s="215">
        <f>'ASHA Abstract'!J25</f>
        <v>0</v>
      </c>
      <c r="R25" s="125">
        <f>'ASHA Abstract'!K25</f>
        <v>0</v>
      </c>
      <c r="S25" s="105"/>
      <c r="T25" s="96"/>
      <c r="U25" s="96"/>
      <c r="V25" s="96"/>
      <c r="W25" s="96"/>
      <c r="X25" s="96"/>
      <c r="Y25" s="96"/>
      <c r="Z25" s="96"/>
    </row>
    <row r="26" spans="1:26" ht="11.25" customHeight="1">
      <c r="A26" s="70" t="s">
        <v>1327</v>
      </c>
      <c r="B26" s="4"/>
      <c r="C26" s="4" t="s">
        <v>1328</v>
      </c>
      <c r="D26" s="74" t="s">
        <v>392</v>
      </c>
      <c r="E26" s="74" t="s">
        <v>1317</v>
      </c>
      <c r="F26" s="4"/>
      <c r="G26" s="4"/>
      <c r="H26" s="4"/>
      <c r="I26" s="4"/>
      <c r="J26" s="4"/>
      <c r="K26" s="4"/>
      <c r="L26" s="4"/>
      <c r="M26" s="71">
        <f t="shared" si="3"/>
        <v>0</v>
      </c>
      <c r="N26" s="74"/>
      <c r="O26" s="71">
        <f t="shared" si="4"/>
        <v>0</v>
      </c>
      <c r="P26" s="70"/>
      <c r="Q26" s="215">
        <f>'ASHA Abstract'!J26</f>
        <v>0</v>
      </c>
      <c r="R26" s="125">
        <f>'ASHA Abstract'!K26</f>
        <v>0</v>
      </c>
      <c r="S26" s="105"/>
      <c r="T26" s="96"/>
      <c r="U26" s="96"/>
      <c r="V26" s="96"/>
      <c r="W26" s="96"/>
      <c r="X26" s="96"/>
      <c r="Y26" s="96"/>
      <c r="Z26" s="96"/>
    </row>
    <row r="27" spans="1:26" ht="11.25" customHeight="1">
      <c r="A27" s="70" t="s">
        <v>1330</v>
      </c>
      <c r="B27" s="4" t="s">
        <v>1331</v>
      </c>
      <c r="C27" s="4" t="s">
        <v>1332</v>
      </c>
      <c r="D27" s="74" t="s">
        <v>609</v>
      </c>
      <c r="E27" s="74" t="s">
        <v>1317</v>
      </c>
      <c r="F27" s="128"/>
      <c r="G27" s="150"/>
      <c r="H27" s="153"/>
      <c r="I27" s="153"/>
      <c r="J27" s="128"/>
      <c r="K27" s="128"/>
      <c r="L27" s="128"/>
      <c r="M27" s="71">
        <f t="shared" si="3"/>
        <v>0</v>
      </c>
      <c r="N27" s="74"/>
      <c r="O27" s="71">
        <f t="shared" si="4"/>
        <v>0</v>
      </c>
      <c r="P27" s="70"/>
      <c r="Q27" s="215">
        <f>'ASHA Abstract'!J27</f>
        <v>0</v>
      </c>
      <c r="R27" s="125">
        <f>'ASHA Abstract'!K27</f>
        <v>0</v>
      </c>
      <c r="S27" s="105"/>
      <c r="T27" s="96"/>
      <c r="U27" s="96"/>
      <c r="V27" s="96"/>
      <c r="W27" s="96"/>
      <c r="X27" s="96"/>
      <c r="Y27" s="96"/>
      <c r="Z27" s="96"/>
    </row>
    <row r="28" spans="1:26" ht="11.25" customHeight="1">
      <c r="A28" s="70" t="s">
        <v>1334</v>
      </c>
      <c r="B28" s="4" t="s">
        <v>1336</v>
      </c>
      <c r="C28" s="4" t="s">
        <v>1338</v>
      </c>
      <c r="D28" s="74" t="s">
        <v>609</v>
      </c>
      <c r="E28" s="74" t="s">
        <v>1317</v>
      </c>
      <c r="F28" s="128"/>
      <c r="G28" s="150"/>
      <c r="H28" s="153"/>
      <c r="I28" s="153"/>
      <c r="J28" s="128"/>
      <c r="K28" s="128"/>
      <c r="L28" s="128"/>
      <c r="M28" s="71">
        <f t="shared" si="3"/>
        <v>0</v>
      </c>
      <c r="N28" s="74"/>
      <c r="O28" s="71">
        <f t="shared" si="4"/>
        <v>0</v>
      </c>
      <c r="P28" s="70"/>
      <c r="Q28" s="215">
        <f>'ASHA Abstract'!J28</f>
        <v>0</v>
      </c>
      <c r="R28" s="125">
        <f>'ASHA Abstract'!K28</f>
        <v>0</v>
      </c>
      <c r="S28" s="105"/>
      <c r="T28" s="96"/>
      <c r="U28" s="96"/>
      <c r="V28" s="96"/>
      <c r="W28" s="96"/>
      <c r="X28" s="96"/>
      <c r="Y28" s="96"/>
      <c r="Z28" s="96"/>
    </row>
    <row r="29" spans="1:26" ht="11.25" customHeight="1">
      <c r="A29" s="70" t="s">
        <v>1342</v>
      </c>
      <c r="B29" s="4" t="s">
        <v>1343</v>
      </c>
      <c r="C29" s="4" t="s">
        <v>1344</v>
      </c>
      <c r="D29" s="74" t="s">
        <v>609</v>
      </c>
      <c r="E29" s="74" t="s">
        <v>1317</v>
      </c>
      <c r="F29" s="128"/>
      <c r="G29" s="150"/>
      <c r="H29" s="153"/>
      <c r="I29" s="153"/>
      <c r="J29" s="128"/>
      <c r="K29" s="128"/>
      <c r="L29" s="128"/>
      <c r="M29" s="71">
        <f t="shared" si="3"/>
        <v>0</v>
      </c>
      <c r="N29" s="74"/>
      <c r="O29" s="71">
        <f t="shared" si="4"/>
        <v>0</v>
      </c>
      <c r="P29" s="70"/>
      <c r="Q29" s="215">
        <f>'ASHA Abstract'!J29</f>
        <v>0</v>
      </c>
      <c r="R29" s="125">
        <f>'ASHA Abstract'!K29</f>
        <v>0</v>
      </c>
      <c r="S29" s="105"/>
      <c r="T29" s="96"/>
      <c r="U29" s="96"/>
      <c r="V29" s="96"/>
      <c r="W29" s="96"/>
      <c r="X29" s="96"/>
      <c r="Y29" s="96"/>
      <c r="Z29" s="96"/>
    </row>
    <row r="30" spans="1:26" ht="11.25" customHeight="1">
      <c r="A30" s="70" t="s">
        <v>1348</v>
      </c>
      <c r="B30" s="4" t="s">
        <v>1349</v>
      </c>
      <c r="C30" s="4" t="s">
        <v>1350</v>
      </c>
      <c r="D30" s="74" t="s">
        <v>609</v>
      </c>
      <c r="E30" s="74" t="s">
        <v>1317</v>
      </c>
      <c r="F30" s="128"/>
      <c r="G30" s="150"/>
      <c r="H30" s="153"/>
      <c r="I30" s="153"/>
      <c r="J30" s="128"/>
      <c r="K30" s="128"/>
      <c r="L30" s="128"/>
      <c r="M30" s="71">
        <f t="shared" si="3"/>
        <v>0</v>
      </c>
      <c r="N30" s="74"/>
      <c r="O30" s="71">
        <f t="shared" si="4"/>
        <v>0</v>
      </c>
      <c r="P30" s="70"/>
      <c r="Q30" s="215">
        <f>'ASHA Abstract'!J30</f>
        <v>0</v>
      </c>
      <c r="R30" s="125">
        <f>'ASHA Abstract'!K30</f>
        <v>0</v>
      </c>
      <c r="S30" s="105"/>
      <c r="T30" s="96"/>
      <c r="U30" s="96"/>
      <c r="V30" s="96"/>
      <c r="W30" s="96"/>
      <c r="X30" s="96"/>
      <c r="Y30" s="96"/>
      <c r="Z30" s="96"/>
    </row>
    <row r="31" spans="1:26" ht="11.25" customHeight="1">
      <c r="A31" s="70" t="s">
        <v>1352</v>
      </c>
      <c r="B31" s="70" t="s">
        <v>1353</v>
      </c>
      <c r="C31" s="4" t="s">
        <v>1354</v>
      </c>
      <c r="D31" s="4" t="s">
        <v>392</v>
      </c>
      <c r="E31" s="74" t="s">
        <v>1355</v>
      </c>
      <c r="F31" s="4"/>
      <c r="G31" s="4"/>
      <c r="H31" s="4"/>
      <c r="I31" s="4"/>
      <c r="J31" s="4"/>
      <c r="K31" s="4"/>
      <c r="L31" s="4"/>
      <c r="M31" s="71">
        <f t="shared" si="3"/>
        <v>0</v>
      </c>
      <c r="N31" s="74"/>
      <c r="O31" s="71">
        <f t="shared" si="4"/>
        <v>0</v>
      </c>
      <c r="P31" s="70"/>
      <c r="Q31" s="215">
        <f>'ASHA Abstract'!J31</f>
        <v>0</v>
      </c>
      <c r="R31" s="125">
        <f>'ASHA Abstract'!K31</f>
        <v>0</v>
      </c>
      <c r="S31" s="105"/>
      <c r="T31" s="96"/>
      <c r="U31" s="96"/>
      <c r="V31" s="96"/>
      <c r="W31" s="96"/>
      <c r="X31" s="96"/>
      <c r="Y31" s="96"/>
      <c r="Z31" s="96"/>
    </row>
    <row r="32" spans="1:26" ht="11.25" customHeight="1">
      <c r="A32" s="70" t="s">
        <v>1357</v>
      </c>
      <c r="B32" s="4"/>
      <c r="C32" s="70" t="s">
        <v>1307</v>
      </c>
      <c r="D32" s="74" t="s">
        <v>609</v>
      </c>
      <c r="E32" s="74" t="s">
        <v>1308</v>
      </c>
      <c r="F32" s="4"/>
      <c r="G32" s="4"/>
      <c r="H32" s="4"/>
      <c r="I32" s="4"/>
      <c r="J32" s="4"/>
      <c r="K32" s="4"/>
      <c r="L32" s="4"/>
      <c r="M32" s="71">
        <f t="shared" si="3"/>
        <v>0</v>
      </c>
      <c r="N32" s="74"/>
      <c r="O32" s="71">
        <f t="shared" si="4"/>
        <v>0</v>
      </c>
      <c r="P32" s="70"/>
      <c r="Q32" s="215">
        <f>'ASHA Abstract'!J32</f>
        <v>0</v>
      </c>
      <c r="R32" s="125">
        <f>'ASHA Abstract'!K32</f>
        <v>0</v>
      </c>
      <c r="S32" s="105"/>
      <c r="T32" s="96"/>
      <c r="U32" s="96"/>
      <c r="V32" s="96"/>
      <c r="W32" s="96"/>
      <c r="X32" s="96"/>
      <c r="Y32" s="96"/>
      <c r="Z32" s="96"/>
    </row>
    <row r="33" spans="1:26" ht="11.25" customHeight="1">
      <c r="A33" s="206" t="s">
        <v>1358</v>
      </c>
      <c r="B33" s="207"/>
      <c r="C33" s="208" t="s">
        <v>1359</v>
      </c>
      <c r="D33" s="209"/>
      <c r="E33" s="209"/>
      <c r="F33" s="207"/>
      <c r="G33" s="207"/>
      <c r="H33" s="207"/>
      <c r="I33" s="207"/>
      <c r="J33" s="207"/>
      <c r="K33" s="4"/>
      <c r="L33" s="207"/>
      <c r="M33" s="210"/>
      <c r="N33" s="211"/>
      <c r="O33" s="212">
        <f>SUM(O34:O36)</f>
        <v>3.6</v>
      </c>
      <c r="P33" s="213"/>
      <c r="Q33" s="228"/>
      <c r="R33" s="234">
        <f>SUM(R34:R36)</f>
        <v>0</v>
      </c>
      <c r="S33" s="105"/>
      <c r="T33" s="96"/>
      <c r="U33" s="96"/>
      <c r="V33" s="96"/>
      <c r="W33" s="96"/>
      <c r="X33" s="96"/>
      <c r="Y33" s="96"/>
      <c r="Z33" s="96"/>
    </row>
    <row r="34" spans="1:26" ht="25.5">
      <c r="A34" s="70" t="s">
        <v>1361</v>
      </c>
      <c r="B34" s="4" t="s">
        <v>1362</v>
      </c>
      <c r="C34" s="4" t="s">
        <v>1363</v>
      </c>
      <c r="D34" s="74" t="s">
        <v>609</v>
      </c>
      <c r="E34" s="74" t="s">
        <v>1364</v>
      </c>
      <c r="F34" s="4"/>
      <c r="G34" s="4"/>
      <c r="H34" s="4">
        <v>390000</v>
      </c>
      <c r="I34" s="4">
        <v>0</v>
      </c>
      <c r="J34" s="4"/>
      <c r="K34" s="236" t="s">
        <v>1365</v>
      </c>
      <c r="L34" s="4">
        <v>600</v>
      </c>
      <c r="M34" s="71">
        <f t="shared" ref="M34:M36" si="5">L34/100000</f>
        <v>6.0000000000000001E-3</v>
      </c>
      <c r="N34" s="74">
        <v>600</v>
      </c>
      <c r="O34" s="71">
        <f t="shared" ref="O34:O36" si="6">M34*N34</f>
        <v>3.6</v>
      </c>
      <c r="P34" s="70" t="s">
        <v>1366</v>
      </c>
      <c r="Q34" s="215">
        <f>'ASHA Abstract'!J34</f>
        <v>0</v>
      </c>
      <c r="R34" s="125">
        <f>'ASHA Abstract'!K34</f>
        <v>0</v>
      </c>
      <c r="S34" s="105"/>
      <c r="T34" s="96"/>
      <c r="U34" s="96"/>
      <c r="V34" s="96"/>
      <c r="W34" s="96"/>
      <c r="X34" s="96"/>
      <c r="Y34" s="96"/>
      <c r="Z34" s="96"/>
    </row>
    <row r="35" spans="1:26" ht="11.25" customHeight="1">
      <c r="A35" s="70" t="s">
        <v>1368</v>
      </c>
      <c r="B35" s="4" t="s">
        <v>1369</v>
      </c>
      <c r="C35" s="4" t="s">
        <v>1370</v>
      </c>
      <c r="D35" s="74" t="s">
        <v>609</v>
      </c>
      <c r="E35" s="74" t="s">
        <v>1364</v>
      </c>
      <c r="F35" s="128"/>
      <c r="G35" s="150"/>
      <c r="H35" s="153"/>
      <c r="I35" s="153"/>
      <c r="J35" s="154"/>
      <c r="K35" s="128"/>
      <c r="L35" s="128"/>
      <c r="M35" s="71">
        <f t="shared" si="5"/>
        <v>0</v>
      </c>
      <c r="N35" s="74"/>
      <c r="O35" s="71">
        <f t="shared" si="6"/>
        <v>0</v>
      </c>
      <c r="P35" s="70"/>
      <c r="Q35" s="215">
        <f>'ASHA Abstract'!J35</f>
        <v>0</v>
      </c>
      <c r="R35" s="125">
        <f>'ASHA Abstract'!K35</f>
        <v>0</v>
      </c>
      <c r="S35" s="105"/>
      <c r="T35" s="96"/>
      <c r="U35" s="96"/>
      <c r="V35" s="96"/>
      <c r="W35" s="96"/>
      <c r="X35" s="96"/>
      <c r="Y35" s="96"/>
      <c r="Z35" s="96"/>
    </row>
    <row r="36" spans="1:26" ht="11.25" customHeight="1">
      <c r="A36" s="70" t="s">
        <v>1371</v>
      </c>
      <c r="B36" s="125" t="s">
        <v>1372</v>
      </c>
      <c r="C36" s="70" t="s">
        <v>1307</v>
      </c>
      <c r="D36" s="74" t="s">
        <v>609</v>
      </c>
      <c r="E36" s="74" t="s">
        <v>1364</v>
      </c>
      <c r="F36" s="4"/>
      <c r="G36" s="4"/>
      <c r="H36" s="4"/>
      <c r="I36" s="4"/>
      <c r="J36" s="4"/>
      <c r="K36" s="4"/>
      <c r="L36" s="4"/>
      <c r="M36" s="71">
        <f t="shared" si="5"/>
        <v>0</v>
      </c>
      <c r="N36" s="74"/>
      <c r="O36" s="71">
        <f t="shared" si="6"/>
        <v>0</v>
      </c>
      <c r="P36" s="70"/>
      <c r="Q36" s="215">
        <f>'ASHA Abstract'!J36</f>
        <v>0</v>
      </c>
      <c r="R36" s="125">
        <f>'ASHA Abstract'!K36</f>
        <v>0</v>
      </c>
      <c r="S36" s="105"/>
      <c r="T36" s="96"/>
      <c r="U36" s="96"/>
      <c r="V36" s="96"/>
      <c r="W36" s="96"/>
      <c r="X36" s="96"/>
      <c r="Y36" s="96"/>
      <c r="Z36" s="96"/>
    </row>
    <row r="37" spans="1:26" ht="11.25" customHeight="1">
      <c r="A37" s="206" t="s">
        <v>1375</v>
      </c>
      <c r="B37" s="207"/>
      <c r="C37" s="208" t="s">
        <v>1376</v>
      </c>
      <c r="D37" s="209"/>
      <c r="E37" s="209"/>
      <c r="F37" s="207"/>
      <c r="G37" s="207"/>
      <c r="H37" s="207"/>
      <c r="I37" s="207"/>
      <c r="J37" s="207"/>
      <c r="K37" s="207"/>
      <c r="L37" s="207"/>
      <c r="M37" s="210"/>
      <c r="N37" s="211"/>
      <c r="O37" s="212">
        <f>SUM(O38:O45)+O49</f>
        <v>0</v>
      </c>
      <c r="P37" s="213"/>
      <c r="Q37" s="228"/>
      <c r="R37" s="212">
        <f>SUM(R38:R45)+R49</f>
        <v>0</v>
      </c>
      <c r="S37" s="105"/>
      <c r="T37" s="96"/>
      <c r="U37" s="96"/>
      <c r="V37" s="96"/>
      <c r="W37" s="96"/>
      <c r="X37" s="96"/>
      <c r="Y37" s="96"/>
      <c r="Z37" s="96"/>
    </row>
    <row r="38" spans="1:26" ht="11.25" customHeight="1">
      <c r="A38" s="70" t="s">
        <v>1378</v>
      </c>
      <c r="B38" s="70" t="s">
        <v>1379</v>
      </c>
      <c r="C38" s="70" t="s">
        <v>1382</v>
      </c>
      <c r="D38" s="74" t="s">
        <v>682</v>
      </c>
      <c r="E38" s="74" t="s">
        <v>1383</v>
      </c>
      <c r="F38" s="128"/>
      <c r="G38" s="150"/>
      <c r="H38" s="153"/>
      <c r="I38" s="153"/>
      <c r="J38" s="128"/>
      <c r="K38" s="128"/>
      <c r="L38" s="128"/>
      <c r="M38" s="71">
        <f t="shared" ref="M38:M44" si="7">L38/100000</f>
        <v>0</v>
      </c>
      <c r="N38" s="74"/>
      <c r="O38" s="71">
        <f t="shared" ref="O38:O44" si="8">M38*N38</f>
        <v>0</v>
      </c>
      <c r="P38" s="70"/>
      <c r="Q38" s="215">
        <f>'ASHA Abstract'!J38</f>
        <v>0</v>
      </c>
      <c r="R38" s="125">
        <f>'ASHA Abstract'!K38</f>
        <v>0</v>
      </c>
      <c r="S38" s="105"/>
      <c r="T38" s="96"/>
      <c r="U38" s="96"/>
      <c r="V38" s="96"/>
      <c r="W38" s="96"/>
      <c r="X38" s="96"/>
      <c r="Y38" s="96"/>
      <c r="Z38" s="96"/>
    </row>
    <row r="39" spans="1:26" ht="11.25" customHeight="1">
      <c r="A39" s="70" t="s">
        <v>1385</v>
      </c>
      <c r="B39" s="70" t="s">
        <v>1386</v>
      </c>
      <c r="C39" s="70" t="s">
        <v>1387</v>
      </c>
      <c r="D39" s="74" t="s">
        <v>682</v>
      </c>
      <c r="E39" s="74" t="s">
        <v>1383</v>
      </c>
      <c r="F39" s="4"/>
      <c r="G39" s="4"/>
      <c r="H39" s="4"/>
      <c r="I39" s="4"/>
      <c r="J39" s="4"/>
      <c r="K39" s="4"/>
      <c r="L39" s="4"/>
      <c r="M39" s="71">
        <f t="shared" si="7"/>
        <v>0</v>
      </c>
      <c r="N39" s="74"/>
      <c r="O39" s="71">
        <f t="shared" si="8"/>
        <v>0</v>
      </c>
      <c r="P39" s="70"/>
      <c r="Q39" s="215">
        <f>'ASHA Abstract'!J39</f>
        <v>0</v>
      </c>
      <c r="R39" s="125">
        <f>'ASHA Abstract'!K39</f>
        <v>0</v>
      </c>
      <c r="S39" s="105"/>
      <c r="T39" s="96"/>
      <c r="U39" s="96"/>
      <c r="V39" s="96"/>
      <c r="W39" s="96"/>
      <c r="X39" s="96"/>
      <c r="Y39" s="96"/>
      <c r="Z39" s="96"/>
    </row>
    <row r="40" spans="1:26" ht="11.25" customHeight="1">
      <c r="A40" s="70" t="s">
        <v>1389</v>
      </c>
      <c r="B40" s="70" t="s">
        <v>1390</v>
      </c>
      <c r="C40" s="70" t="s">
        <v>1391</v>
      </c>
      <c r="D40" s="74" t="s">
        <v>682</v>
      </c>
      <c r="E40" s="74" t="s">
        <v>1383</v>
      </c>
      <c r="F40" s="4"/>
      <c r="G40" s="4"/>
      <c r="H40" s="4"/>
      <c r="I40" s="4"/>
      <c r="J40" s="4"/>
      <c r="K40" s="4"/>
      <c r="L40" s="4"/>
      <c r="M40" s="71">
        <f t="shared" si="7"/>
        <v>0</v>
      </c>
      <c r="N40" s="74"/>
      <c r="O40" s="71">
        <f t="shared" si="8"/>
        <v>0</v>
      </c>
      <c r="P40" s="70"/>
      <c r="Q40" s="215">
        <f>'ASHA Abstract'!J40</f>
        <v>0</v>
      </c>
      <c r="R40" s="125">
        <f>'ASHA Abstract'!K40</f>
        <v>0</v>
      </c>
      <c r="S40" s="105"/>
      <c r="T40" s="96"/>
      <c r="U40" s="96"/>
      <c r="V40" s="96"/>
      <c r="W40" s="96"/>
      <c r="X40" s="96"/>
      <c r="Y40" s="96"/>
      <c r="Z40" s="96"/>
    </row>
    <row r="41" spans="1:26" ht="11.25" customHeight="1">
      <c r="A41" s="70" t="s">
        <v>1396</v>
      </c>
      <c r="B41" s="70" t="s">
        <v>1397</v>
      </c>
      <c r="C41" s="70" t="s">
        <v>1398</v>
      </c>
      <c r="D41" s="74" t="s">
        <v>682</v>
      </c>
      <c r="E41" s="74" t="s">
        <v>1383</v>
      </c>
      <c r="F41" s="4"/>
      <c r="G41" s="4"/>
      <c r="H41" s="4"/>
      <c r="I41" s="4"/>
      <c r="J41" s="4"/>
      <c r="K41" s="4"/>
      <c r="L41" s="4"/>
      <c r="M41" s="71">
        <f t="shared" si="7"/>
        <v>0</v>
      </c>
      <c r="N41" s="74"/>
      <c r="O41" s="71">
        <f t="shared" si="8"/>
        <v>0</v>
      </c>
      <c r="P41" s="70"/>
      <c r="Q41" s="215">
        <f>'ASHA Abstract'!J41</f>
        <v>0</v>
      </c>
      <c r="R41" s="125">
        <f>'ASHA Abstract'!K41</f>
        <v>0</v>
      </c>
      <c r="S41" s="105"/>
      <c r="T41" s="96"/>
      <c r="U41" s="96"/>
      <c r="V41" s="96"/>
      <c r="W41" s="96"/>
      <c r="X41" s="96"/>
      <c r="Y41" s="96"/>
      <c r="Z41" s="96"/>
    </row>
    <row r="42" spans="1:26" ht="11.25" customHeight="1">
      <c r="A42" s="70" t="s">
        <v>1403</v>
      </c>
      <c r="B42" s="70" t="s">
        <v>1404</v>
      </c>
      <c r="C42" s="70" t="s">
        <v>1405</v>
      </c>
      <c r="D42" s="74" t="s">
        <v>682</v>
      </c>
      <c r="E42" s="74" t="s">
        <v>1383</v>
      </c>
      <c r="F42" s="70"/>
      <c r="G42" s="70"/>
      <c r="H42" s="70"/>
      <c r="I42" s="70"/>
      <c r="J42" s="70"/>
      <c r="K42" s="70"/>
      <c r="L42" s="70"/>
      <c r="M42" s="71">
        <f t="shared" si="7"/>
        <v>0</v>
      </c>
      <c r="N42" s="74"/>
      <c r="O42" s="71">
        <f t="shared" si="8"/>
        <v>0</v>
      </c>
      <c r="P42" s="70"/>
      <c r="Q42" s="215">
        <f>'ASHA Abstract'!J42</f>
        <v>0</v>
      </c>
      <c r="R42" s="125">
        <f>'ASHA Abstract'!K42</f>
        <v>0</v>
      </c>
      <c r="S42" s="105"/>
      <c r="T42" s="96"/>
      <c r="U42" s="96"/>
      <c r="V42" s="96"/>
      <c r="W42" s="96"/>
      <c r="X42" s="96"/>
      <c r="Y42" s="96"/>
      <c r="Z42" s="96"/>
    </row>
    <row r="43" spans="1:26" ht="11.25" customHeight="1">
      <c r="A43" s="70" t="s">
        <v>1410</v>
      </c>
      <c r="B43" s="70" t="s">
        <v>1411</v>
      </c>
      <c r="C43" s="70" t="s">
        <v>1412</v>
      </c>
      <c r="D43" s="74" t="s">
        <v>682</v>
      </c>
      <c r="E43" s="74" t="s">
        <v>1383</v>
      </c>
      <c r="F43" s="4"/>
      <c r="G43" s="4"/>
      <c r="H43" s="4"/>
      <c r="I43" s="4"/>
      <c r="J43" s="4"/>
      <c r="K43" s="4"/>
      <c r="L43" s="4"/>
      <c r="M43" s="71">
        <f t="shared" si="7"/>
        <v>0</v>
      </c>
      <c r="N43" s="74"/>
      <c r="O43" s="71">
        <f t="shared" si="8"/>
        <v>0</v>
      </c>
      <c r="P43" s="70"/>
      <c r="Q43" s="215">
        <f>'ASHA Abstract'!J43</f>
        <v>0</v>
      </c>
      <c r="R43" s="125">
        <f>'ASHA Abstract'!K43</f>
        <v>0</v>
      </c>
      <c r="S43" s="105"/>
      <c r="T43" s="96"/>
      <c r="U43" s="96"/>
      <c r="V43" s="96"/>
      <c r="W43" s="96"/>
      <c r="X43" s="96"/>
      <c r="Y43" s="96"/>
      <c r="Z43" s="96"/>
    </row>
    <row r="44" spans="1:26" ht="11.25" customHeight="1">
      <c r="A44" s="70" t="s">
        <v>1414</v>
      </c>
      <c r="B44" s="70"/>
      <c r="C44" s="70" t="s">
        <v>1415</v>
      </c>
      <c r="D44" s="74" t="s">
        <v>682</v>
      </c>
      <c r="E44" s="74" t="s">
        <v>1383</v>
      </c>
      <c r="F44" s="4"/>
      <c r="G44" s="4"/>
      <c r="H44" s="4"/>
      <c r="I44" s="4"/>
      <c r="J44" s="4"/>
      <c r="K44" s="4"/>
      <c r="L44" s="4"/>
      <c r="M44" s="71">
        <f t="shared" si="7"/>
        <v>0</v>
      </c>
      <c r="N44" s="74"/>
      <c r="O44" s="71">
        <f t="shared" si="8"/>
        <v>0</v>
      </c>
      <c r="P44" s="70"/>
      <c r="Q44" s="215">
        <f>'ASHA Abstract'!J44</f>
        <v>0</v>
      </c>
      <c r="R44" s="125">
        <f>'ASHA Abstract'!K44</f>
        <v>0</v>
      </c>
      <c r="S44" s="105"/>
      <c r="T44" s="96"/>
      <c r="U44" s="96"/>
      <c r="V44" s="96"/>
      <c r="W44" s="96"/>
      <c r="X44" s="96"/>
      <c r="Y44" s="96"/>
      <c r="Z44" s="96"/>
    </row>
    <row r="45" spans="1:26" ht="11.25" customHeight="1">
      <c r="A45" s="148" t="s">
        <v>1420</v>
      </c>
      <c r="B45" s="144" t="s">
        <v>1421</v>
      </c>
      <c r="C45" s="144" t="s">
        <v>1422</v>
      </c>
      <c r="D45" s="146"/>
      <c r="E45" s="146"/>
      <c r="F45" s="144"/>
      <c r="G45" s="144"/>
      <c r="H45" s="144"/>
      <c r="I45" s="144"/>
      <c r="J45" s="144"/>
      <c r="K45" s="144"/>
      <c r="L45" s="144"/>
      <c r="M45" s="147"/>
      <c r="N45" s="146"/>
      <c r="O45" s="147">
        <f>SUM(O46:O48)</f>
        <v>0</v>
      </c>
      <c r="P45" s="148"/>
      <c r="Q45" s="250"/>
      <c r="R45" s="251">
        <f>SUM(R46:R48)</f>
        <v>0</v>
      </c>
      <c r="S45" s="105"/>
      <c r="T45" s="96"/>
      <c r="U45" s="96"/>
      <c r="V45" s="96"/>
      <c r="W45" s="96"/>
      <c r="X45" s="96"/>
      <c r="Y45" s="96"/>
      <c r="Z45" s="96"/>
    </row>
    <row r="46" spans="1:26" ht="11.25" customHeight="1">
      <c r="A46" s="70" t="s">
        <v>1427</v>
      </c>
      <c r="B46" s="70" t="s">
        <v>1428</v>
      </c>
      <c r="C46" s="4" t="s">
        <v>1429</v>
      </c>
      <c r="D46" s="74" t="s">
        <v>682</v>
      </c>
      <c r="E46" s="74" t="s">
        <v>1430</v>
      </c>
      <c r="F46" s="74"/>
      <c r="G46" s="74"/>
      <c r="H46" s="189"/>
      <c r="I46" s="74"/>
      <c r="J46" s="74"/>
      <c r="K46" s="74"/>
      <c r="L46" s="74"/>
      <c r="M46" s="71">
        <f t="shared" ref="M46:M49" si="9">L46/100000</f>
        <v>0</v>
      </c>
      <c r="N46" s="74"/>
      <c r="O46" s="71">
        <f t="shared" ref="O46:O49" si="10">M46*N46</f>
        <v>0</v>
      </c>
      <c r="P46" s="70"/>
      <c r="Q46" s="215">
        <f>'ASHA Abstract'!J46</f>
        <v>0</v>
      </c>
      <c r="R46" s="125">
        <f>'ASHA Abstract'!K46</f>
        <v>0</v>
      </c>
      <c r="S46" s="105"/>
      <c r="T46" s="96"/>
      <c r="U46" s="96"/>
      <c r="V46" s="96"/>
      <c r="W46" s="96"/>
      <c r="X46" s="96"/>
      <c r="Y46" s="96"/>
      <c r="Z46" s="96"/>
    </row>
    <row r="47" spans="1:26" ht="11.25" customHeight="1">
      <c r="A47" s="70" t="s">
        <v>1431</v>
      </c>
      <c r="B47" s="70" t="s">
        <v>1432</v>
      </c>
      <c r="C47" s="4" t="s">
        <v>1433</v>
      </c>
      <c r="D47" s="74" t="s">
        <v>682</v>
      </c>
      <c r="E47" s="74" t="s">
        <v>1430</v>
      </c>
      <c r="F47" s="74"/>
      <c r="G47" s="74"/>
      <c r="H47" s="189"/>
      <c r="I47" s="74"/>
      <c r="J47" s="74"/>
      <c r="K47" s="74"/>
      <c r="L47" s="74"/>
      <c r="M47" s="71">
        <f t="shared" si="9"/>
        <v>0</v>
      </c>
      <c r="N47" s="74"/>
      <c r="O47" s="71">
        <f t="shared" si="10"/>
        <v>0</v>
      </c>
      <c r="P47" s="70"/>
      <c r="Q47" s="215">
        <f>'ASHA Abstract'!J47</f>
        <v>0</v>
      </c>
      <c r="R47" s="125">
        <f>'ASHA Abstract'!K47</f>
        <v>0</v>
      </c>
      <c r="S47" s="105"/>
      <c r="T47" s="96"/>
      <c r="U47" s="96"/>
      <c r="V47" s="96"/>
      <c r="W47" s="96"/>
      <c r="X47" s="96"/>
      <c r="Y47" s="96"/>
      <c r="Z47" s="96"/>
    </row>
    <row r="48" spans="1:26" ht="11.25" customHeight="1">
      <c r="A48" s="70" t="s">
        <v>1436</v>
      </c>
      <c r="B48" s="70" t="s">
        <v>1437</v>
      </c>
      <c r="C48" s="4" t="s">
        <v>1438</v>
      </c>
      <c r="D48" s="74" t="s">
        <v>682</v>
      </c>
      <c r="E48" s="74" t="s">
        <v>1430</v>
      </c>
      <c r="F48" s="74"/>
      <c r="G48" s="74"/>
      <c r="H48" s="189"/>
      <c r="I48" s="74"/>
      <c r="J48" s="74"/>
      <c r="K48" s="74"/>
      <c r="L48" s="74"/>
      <c r="M48" s="71">
        <f t="shared" si="9"/>
        <v>0</v>
      </c>
      <c r="N48" s="74"/>
      <c r="O48" s="71">
        <f t="shared" si="10"/>
        <v>0</v>
      </c>
      <c r="P48" s="70"/>
      <c r="Q48" s="215">
        <f>'ASHA Abstract'!J48</f>
        <v>0</v>
      </c>
      <c r="R48" s="125">
        <f>'ASHA Abstract'!K48</f>
        <v>0</v>
      </c>
      <c r="S48" s="105"/>
      <c r="T48" s="96"/>
      <c r="U48" s="96"/>
      <c r="V48" s="96"/>
      <c r="W48" s="96"/>
      <c r="X48" s="96"/>
      <c r="Y48" s="96"/>
      <c r="Z48" s="96"/>
    </row>
    <row r="49" spans="1:26" ht="11.25" customHeight="1">
      <c r="A49" s="70" t="s">
        <v>1442</v>
      </c>
      <c r="B49" s="70"/>
      <c r="C49" s="70" t="s">
        <v>1307</v>
      </c>
      <c r="D49" s="74" t="s">
        <v>609</v>
      </c>
      <c r="E49" s="74" t="s">
        <v>1308</v>
      </c>
      <c r="F49" s="4"/>
      <c r="G49" s="4"/>
      <c r="H49" s="4"/>
      <c r="I49" s="4"/>
      <c r="J49" s="4"/>
      <c r="K49" s="4"/>
      <c r="L49" s="4"/>
      <c r="M49" s="71">
        <f t="shared" si="9"/>
        <v>0</v>
      </c>
      <c r="N49" s="74"/>
      <c r="O49" s="71">
        <f t="shared" si="10"/>
        <v>0</v>
      </c>
      <c r="P49" s="70"/>
      <c r="Q49" s="215">
        <f>'ASHA Abstract'!J49</f>
        <v>0</v>
      </c>
      <c r="R49" s="125">
        <f>'ASHA Abstract'!K49</f>
        <v>0</v>
      </c>
      <c r="S49" s="105"/>
      <c r="T49" s="96"/>
      <c r="U49" s="96"/>
      <c r="V49" s="96"/>
      <c r="W49" s="96"/>
      <c r="X49" s="96"/>
      <c r="Y49" s="96"/>
      <c r="Z49" s="96"/>
    </row>
    <row r="50" spans="1:26" ht="11.25" customHeight="1">
      <c r="A50" s="206" t="s">
        <v>1443</v>
      </c>
      <c r="B50" s="207"/>
      <c r="C50" s="208" t="s">
        <v>1444</v>
      </c>
      <c r="D50" s="209"/>
      <c r="E50" s="209"/>
      <c r="F50" s="207"/>
      <c r="G50" s="207"/>
      <c r="H50" s="207"/>
      <c r="I50" s="207"/>
      <c r="J50" s="207"/>
      <c r="K50" s="207"/>
      <c r="L50" s="207"/>
      <c r="M50" s="210"/>
      <c r="N50" s="211"/>
      <c r="O50" s="212">
        <f>SUM(O51:O52)</f>
        <v>0</v>
      </c>
      <c r="P50" s="213"/>
      <c r="Q50" s="228"/>
      <c r="R50" s="212">
        <f>SUM(R51:R52)</f>
        <v>0</v>
      </c>
      <c r="S50" s="105"/>
      <c r="T50" s="96"/>
      <c r="U50" s="96"/>
      <c r="V50" s="96"/>
      <c r="W50" s="96"/>
      <c r="X50" s="96"/>
      <c r="Y50" s="96"/>
      <c r="Z50" s="96"/>
    </row>
    <row r="51" spans="1:26" ht="11.25" customHeight="1">
      <c r="A51" s="70" t="s">
        <v>1445</v>
      </c>
      <c r="B51" s="4" t="s">
        <v>129</v>
      </c>
      <c r="C51" s="4" t="s">
        <v>1446</v>
      </c>
      <c r="D51" s="74" t="s">
        <v>392</v>
      </c>
      <c r="E51" s="74" t="s">
        <v>1447</v>
      </c>
      <c r="F51" s="4"/>
      <c r="G51" s="4"/>
      <c r="H51" s="4"/>
      <c r="I51" s="4"/>
      <c r="J51" s="4"/>
      <c r="K51" s="4"/>
      <c r="L51" s="4"/>
      <c r="M51" s="71">
        <f t="shared" ref="M51:M52" si="11">L51/100000</f>
        <v>0</v>
      </c>
      <c r="N51" s="74"/>
      <c r="O51" s="71">
        <f t="shared" ref="O51:O52" si="12">M51*N51</f>
        <v>0</v>
      </c>
      <c r="P51" s="70"/>
      <c r="Q51" s="215">
        <f>'ASHA Abstract'!J51</f>
        <v>0</v>
      </c>
      <c r="R51" s="125">
        <f>'ASHA Abstract'!K51</f>
        <v>0</v>
      </c>
      <c r="S51" s="105"/>
      <c r="T51" s="96"/>
      <c r="U51" s="96"/>
      <c r="V51" s="96"/>
      <c r="W51" s="96"/>
      <c r="X51" s="96"/>
      <c r="Y51" s="96"/>
      <c r="Z51" s="96"/>
    </row>
    <row r="52" spans="1:26" ht="11.25" customHeight="1">
      <c r="A52" s="70" t="s">
        <v>1448</v>
      </c>
      <c r="B52" s="4"/>
      <c r="C52" s="70" t="s">
        <v>1307</v>
      </c>
      <c r="D52" s="74" t="s">
        <v>609</v>
      </c>
      <c r="E52" s="74" t="s">
        <v>1308</v>
      </c>
      <c r="F52" s="4"/>
      <c r="G52" s="4"/>
      <c r="H52" s="4"/>
      <c r="I52" s="4"/>
      <c r="J52" s="4"/>
      <c r="K52" s="4"/>
      <c r="L52" s="4"/>
      <c r="M52" s="71">
        <f t="shared" si="11"/>
        <v>0</v>
      </c>
      <c r="N52" s="74"/>
      <c r="O52" s="71">
        <f t="shared" si="12"/>
        <v>0</v>
      </c>
      <c r="P52" s="70"/>
      <c r="Q52" s="215">
        <f>'ASHA Abstract'!J52</f>
        <v>0</v>
      </c>
      <c r="R52" s="125">
        <f>'ASHA Abstract'!K52</f>
        <v>0</v>
      </c>
      <c r="S52" s="105"/>
      <c r="T52" s="96"/>
      <c r="U52" s="96"/>
      <c r="V52" s="96"/>
      <c r="W52" s="96"/>
      <c r="X52" s="96"/>
      <c r="Y52" s="96"/>
      <c r="Z52" s="96"/>
    </row>
    <row r="53" spans="1:26" ht="11.25" customHeight="1">
      <c r="A53" s="206" t="s">
        <v>1449</v>
      </c>
      <c r="B53" s="207"/>
      <c r="C53" s="208" t="s">
        <v>1450</v>
      </c>
      <c r="D53" s="209"/>
      <c r="E53" s="209"/>
      <c r="F53" s="207"/>
      <c r="G53" s="207"/>
      <c r="H53" s="207"/>
      <c r="I53" s="207"/>
      <c r="J53" s="207"/>
      <c r="K53" s="207"/>
      <c r="L53" s="207"/>
      <c r="M53" s="210"/>
      <c r="N53" s="211"/>
      <c r="O53" s="212">
        <f>SUM(O54:O56)</f>
        <v>0</v>
      </c>
      <c r="P53" s="213"/>
      <c r="Q53" s="228"/>
      <c r="R53" s="212">
        <f>SUM(R54:R56)</f>
        <v>0</v>
      </c>
      <c r="S53" s="105"/>
      <c r="T53" s="96"/>
      <c r="U53" s="96"/>
      <c r="V53" s="96"/>
      <c r="W53" s="96"/>
      <c r="X53" s="96"/>
      <c r="Y53" s="96"/>
      <c r="Z53" s="96"/>
    </row>
    <row r="54" spans="1:26" ht="11.25" customHeight="1">
      <c r="A54" s="70" t="s">
        <v>1451</v>
      </c>
      <c r="B54" s="4" t="s">
        <v>1452</v>
      </c>
      <c r="C54" s="125" t="s">
        <v>1453</v>
      </c>
      <c r="D54" s="74" t="s">
        <v>609</v>
      </c>
      <c r="E54" s="74" t="s">
        <v>1308</v>
      </c>
      <c r="F54" s="128"/>
      <c r="G54" s="150"/>
      <c r="H54" s="153"/>
      <c r="I54" s="153"/>
      <c r="J54" s="128"/>
      <c r="K54" s="128"/>
      <c r="L54" s="128"/>
      <c r="M54" s="71">
        <f t="shared" ref="M54:M56" si="13">L54/100000</f>
        <v>0</v>
      </c>
      <c r="N54" s="74"/>
      <c r="O54" s="71">
        <f t="shared" ref="O54:O56" si="14">M54*N54</f>
        <v>0</v>
      </c>
      <c r="P54" s="70"/>
      <c r="Q54" s="215">
        <f>'ASHA Abstract'!J54</f>
        <v>0</v>
      </c>
      <c r="R54" s="125">
        <f>'ASHA Abstract'!K54</f>
        <v>0</v>
      </c>
      <c r="S54" s="105"/>
      <c r="T54" s="96"/>
      <c r="U54" s="96"/>
      <c r="V54" s="96"/>
      <c r="W54" s="96"/>
      <c r="X54" s="96"/>
      <c r="Y54" s="96"/>
      <c r="Z54" s="96"/>
    </row>
    <row r="55" spans="1:26" ht="11.25" customHeight="1">
      <c r="A55" s="70" t="s">
        <v>1454</v>
      </c>
      <c r="B55" s="4"/>
      <c r="C55" s="4" t="s">
        <v>231</v>
      </c>
      <c r="D55" s="74" t="s">
        <v>609</v>
      </c>
      <c r="E55" s="74" t="s">
        <v>1455</v>
      </c>
      <c r="F55" s="4"/>
      <c r="G55" s="4"/>
      <c r="H55" s="4">
        <v>5940000</v>
      </c>
      <c r="I55" s="4"/>
      <c r="J55" s="4"/>
      <c r="K55" s="4"/>
      <c r="L55" s="4"/>
      <c r="M55" s="71">
        <f t="shared" si="13"/>
        <v>0</v>
      </c>
      <c r="N55" s="74"/>
      <c r="O55" s="71">
        <f t="shared" si="14"/>
        <v>0</v>
      </c>
      <c r="P55" s="70"/>
      <c r="Q55" s="215">
        <f>'ASHA Abstract'!J55</f>
        <v>0</v>
      </c>
      <c r="R55" s="125">
        <f>'ASHA Abstract'!K55</f>
        <v>0</v>
      </c>
      <c r="S55" s="105"/>
      <c r="T55" s="96"/>
      <c r="U55" s="96"/>
      <c r="V55" s="96"/>
      <c r="W55" s="96"/>
      <c r="X55" s="96"/>
      <c r="Y55" s="96"/>
      <c r="Z55" s="96"/>
    </row>
    <row r="56" spans="1:26" ht="11.25" customHeight="1">
      <c r="A56" s="70" t="s">
        <v>1456</v>
      </c>
      <c r="B56" s="70"/>
      <c r="C56" s="70" t="s">
        <v>1307</v>
      </c>
      <c r="D56" s="74" t="s">
        <v>609</v>
      </c>
      <c r="E56" s="74"/>
      <c r="F56" s="4"/>
      <c r="G56" s="4"/>
      <c r="H56" s="4"/>
      <c r="I56" s="4"/>
      <c r="J56" s="4"/>
      <c r="K56" s="4"/>
      <c r="L56" s="4"/>
      <c r="M56" s="71">
        <f t="shared" si="13"/>
        <v>0</v>
      </c>
      <c r="N56" s="74"/>
      <c r="O56" s="71">
        <f t="shared" si="14"/>
        <v>0</v>
      </c>
      <c r="P56" s="70"/>
      <c r="Q56" s="215">
        <f>'ASHA Abstract'!J56</f>
        <v>0</v>
      </c>
      <c r="R56" s="125">
        <f>'ASHA Abstract'!K56</f>
        <v>0</v>
      </c>
      <c r="S56" s="105"/>
      <c r="T56" s="96"/>
      <c r="U56" s="96"/>
      <c r="V56" s="96"/>
      <c r="W56" s="96"/>
      <c r="X56" s="96"/>
      <c r="Y56" s="96"/>
      <c r="Z56" s="96"/>
    </row>
    <row r="57" spans="1:26" ht="11.25" customHeight="1">
      <c r="A57" s="78" t="s">
        <v>1457</v>
      </c>
      <c r="B57" s="116" t="s">
        <v>1458</v>
      </c>
      <c r="C57" s="117" t="s">
        <v>1459</v>
      </c>
      <c r="D57" s="119" t="s">
        <v>609</v>
      </c>
      <c r="E57" s="119" t="s">
        <v>1308</v>
      </c>
      <c r="F57" s="116"/>
      <c r="G57" s="116"/>
      <c r="H57" s="116"/>
      <c r="I57" s="116"/>
      <c r="J57" s="116"/>
      <c r="K57" s="116"/>
      <c r="L57" s="116"/>
      <c r="M57" s="151"/>
      <c r="N57" s="118"/>
      <c r="O57" s="79">
        <f>SUM(O58:O67)</f>
        <v>5.0999999999999996</v>
      </c>
      <c r="P57" s="204"/>
      <c r="Q57" s="257"/>
      <c r="R57" s="79">
        <f>SUM(R58:R67)</f>
        <v>0</v>
      </c>
      <c r="S57" s="105"/>
      <c r="T57" s="96"/>
      <c r="U57" s="96"/>
      <c r="V57" s="96"/>
      <c r="W57" s="96"/>
      <c r="X57" s="96"/>
      <c r="Y57" s="96"/>
      <c r="Z57" s="96"/>
    </row>
    <row r="58" spans="1:26" ht="11.25" customHeight="1">
      <c r="A58" s="70" t="s">
        <v>1460</v>
      </c>
      <c r="B58" s="70" t="s">
        <v>1461</v>
      </c>
      <c r="C58" s="4" t="s">
        <v>1462</v>
      </c>
      <c r="D58" s="74" t="s">
        <v>609</v>
      </c>
      <c r="E58" s="74" t="s">
        <v>1308</v>
      </c>
      <c r="F58" s="128"/>
      <c r="G58" s="152"/>
      <c r="H58" s="153"/>
      <c r="I58" s="153"/>
      <c r="J58" s="128"/>
      <c r="K58" s="128"/>
      <c r="L58" s="128"/>
      <c r="M58" s="71">
        <f t="shared" ref="M58:M67" si="15">L58/100000</f>
        <v>0</v>
      </c>
      <c r="N58" s="74"/>
      <c r="O58" s="71">
        <f t="shared" ref="O58:O67" si="16">M58*N58</f>
        <v>0</v>
      </c>
      <c r="P58" s="70"/>
      <c r="Q58" s="215">
        <f>'ASHA Abstract'!J58</f>
        <v>0</v>
      </c>
      <c r="R58" s="125">
        <f>'ASHA Abstract'!K58</f>
        <v>0</v>
      </c>
      <c r="S58" s="105"/>
      <c r="T58" s="96"/>
      <c r="U58" s="96"/>
      <c r="V58" s="96"/>
      <c r="W58" s="96"/>
      <c r="X58" s="96"/>
      <c r="Y58" s="96"/>
      <c r="Z58" s="96"/>
    </row>
    <row r="59" spans="1:26" ht="11.25" customHeight="1">
      <c r="A59" s="70" t="s">
        <v>1463</v>
      </c>
      <c r="B59" s="70" t="s">
        <v>1464</v>
      </c>
      <c r="C59" s="4" t="s">
        <v>1465</v>
      </c>
      <c r="D59" s="74" t="s">
        <v>609</v>
      </c>
      <c r="E59" s="74" t="s">
        <v>1308</v>
      </c>
      <c r="F59" s="128"/>
      <c r="G59" s="150"/>
      <c r="H59" s="153"/>
      <c r="I59" s="153"/>
      <c r="J59" s="154"/>
      <c r="K59" s="128"/>
      <c r="L59" s="128"/>
      <c r="M59" s="71">
        <f t="shared" si="15"/>
        <v>0</v>
      </c>
      <c r="N59" s="74"/>
      <c r="O59" s="71">
        <f t="shared" si="16"/>
        <v>0</v>
      </c>
      <c r="P59" s="70"/>
      <c r="Q59" s="215">
        <f>'ASHA Abstract'!J59</f>
        <v>0</v>
      </c>
      <c r="R59" s="125">
        <f>'ASHA Abstract'!K59</f>
        <v>0</v>
      </c>
      <c r="S59" s="105"/>
      <c r="T59" s="96"/>
      <c r="U59" s="96"/>
      <c r="V59" s="96"/>
      <c r="W59" s="96"/>
      <c r="X59" s="96"/>
      <c r="Y59" s="96"/>
      <c r="Z59" s="96"/>
    </row>
    <row r="60" spans="1:26" ht="11.25" customHeight="1">
      <c r="A60" s="70" t="s">
        <v>1466</v>
      </c>
      <c r="B60" s="70" t="s">
        <v>1467</v>
      </c>
      <c r="C60" s="4" t="s">
        <v>1468</v>
      </c>
      <c r="D60" s="74" t="s">
        <v>609</v>
      </c>
      <c r="E60" s="74" t="s">
        <v>1308</v>
      </c>
      <c r="F60" s="128"/>
      <c r="G60" s="150"/>
      <c r="H60" s="4"/>
      <c r="I60" s="4"/>
      <c r="J60" s="4"/>
      <c r="K60" s="4"/>
      <c r="L60" s="4"/>
      <c r="M60" s="71">
        <f t="shared" si="15"/>
        <v>0</v>
      </c>
      <c r="N60" s="74"/>
      <c r="O60" s="71">
        <f t="shared" si="16"/>
        <v>0</v>
      </c>
      <c r="P60" s="70"/>
      <c r="Q60" s="215">
        <f>'ASHA Abstract'!J60</f>
        <v>0</v>
      </c>
      <c r="R60" s="125">
        <f>'ASHA Abstract'!K60</f>
        <v>0</v>
      </c>
      <c r="S60" s="105"/>
      <c r="T60" s="96"/>
      <c r="U60" s="96"/>
      <c r="V60" s="96"/>
      <c r="W60" s="96"/>
      <c r="X60" s="96"/>
      <c r="Y60" s="96"/>
      <c r="Z60" s="96"/>
    </row>
    <row r="61" spans="1:26" ht="11.25" customHeight="1">
      <c r="A61" s="70" t="s">
        <v>1469</v>
      </c>
      <c r="B61" s="70" t="s">
        <v>1470</v>
      </c>
      <c r="C61" s="70" t="s">
        <v>1471</v>
      </c>
      <c r="D61" s="74" t="s">
        <v>609</v>
      </c>
      <c r="E61" s="74" t="s">
        <v>1308</v>
      </c>
      <c r="F61" s="141"/>
      <c r="G61" s="150"/>
      <c r="H61" s="153"/>
      <c r="I61" s="153"/>
      <c r="J61" s="141"/>
      <c r="K61" s="141"/>
      <c r="L61" s="141"/>
      <c r="M61" s="71">
        <f t="shared" si="15"/>
        <v>0</v>
      </c>
      <c r="N61" s="74"/>
      <c r="O61" s="71">
        <f t="shared" si="16"/>
        <v>0</v>
      </c>
      <c r="P61" s="70"/>
      <c r="Q61" s="215">
        <f>'ASHA Abstract'!J61</f>
        <v>0</v>
      </c>
      <c r="R61" s="125">
        <f>'ASHA Abstract'!K61</f>
        <v>0</v>
      </c>
      <c r="S61" s="105"/>
      <c r="T61" s="96"/>
      <c r="U61" s="96"/>
      <c r="V61" s="96"/>
      <c r="W61" s="96"/>
      <c r="X61" s="96"/>
      <c r="Y61" s="96"/>
      <c r="Z61" s="96"/>
    </row>
    <row r="62" spans="1:26" ht="63.75">
      <c r="A62" s="70" t="s">
        <v>1472</v>
      </c>
      <c r="B62" s="4" t="s">
        <v>1473</v>
      </c>
      <c r="C62" s="4" t="s">
        <v>1474</v>
      </c>
      <c r="D62" s="74" t="s">
        <v>392</v>
      </c>
      <c r="E62" s="74" t="s">
        <v>1317</v>
      </c>
      <c r="F62" s="82"/>
      <c r="G62" s="82"/>
      <c r="H62" s="82"/>
      <c r="I62" s="82"/>
      <c r="J62" s="82"/>
      <c r="K62" s="74" t="s">
        <v>1475</v>
      </c>
      <c r="L62" s="74">
        <v>120000</v>
      </c>
      <c r="M62" s="71">
        <f t="shared" si="15"/>
        <v>1.2</v>
      </c>
      <c r="N62" s="74">
        <v>4</v>
      </c>
      <c r="O62" s="71">
        <f t="shared" si="16"/>
        <v>4.8</v>
      </c>
      <c r="P62" s="70" t="s">
        <v>1476</v>
      </c>
      <c r="Q62" s="215">
        <f>'ASHA Abstract'!J62</f>
        <v>0</v>
      </c>
      <c r="R62" s="125">
        <f>'ASHA Abstract'!K62</f>
        <v>0</v>
      </c>
      <c r="S62" s="105"/>
      <c r="T62" s="143"/>
      <c r="U62" s="143"/>
      <c r="V62" s="143"/>
      <c r="W62" s="143"/>
      <c r="X62" s="143"/>
      <c r="Y62" s="143"/>
      <c r="Z62" s="143"/>
    </row>
    <row r="63" spans="1:26" ht="15.75" customHeight="1">
      <c r="A63" s="70" t="s">
        <v>1477</v>
      </c>
      <c r="B63" s="70" t="s">
        <v>1478</v>
      </c>
      <c r="C63" s="70" t="s">
        <v>1479</v>
      </c>
      <c r="D63" s="127" t="s">
        <v>392</v>
      </c>
      <c r="E63" s="74" t="s">
        <v>1480</v>
      </c>
      <c r="F63" s="4"/>
      <c r="G63" s="4"/>
      <c r="H63" s="4"/>
      <c r="I63" s="4"/>
      <c r="J63" s="4"/>
      <c r="K63" s="258" t="s">
        <v>1475</v>
      </c>
      <c r="L63" s="258">
        <v>30000</v>
      </c>
      <c r="M63" s="71">
        <f t="shared" si="15"/>
        <v>0.3</v>
      </c>
      <c r="N63" s="74">
        <v>1</v>
      </c>
      <c r="O63" s="71">
        <f t="shared" si="16"/>
        <v>0.3</v>
      </c>
      <c r="P63" s="70" t="s">
        <v>1482</v>
      </c>
      <c r="Q63" s="215">
        <f>'ASHA Abstract'!J63</f>
        <v>0</v>
      </c>
      <c r="R63" s="125">
        <f>'ASHA Abstract'!K63</f>
        <v>0</v>
      </c>
      <c r="S63" s="259"/>
      <c r="T63" s="51"/>
      <c r="U63" s="51"/>
      <c r="V63" s="51"/>
      <c r="W63" s="51"/>
      <c r="X63" s="51"/>
      <c r="Y63" s="51"/>
      <c r="Z63" s="51"/>
    </row>
    <row r="64" spans="1:26" ht="11.25" customHeight="1">
      <c r="A64" s="70" t="s">
        <v>1483</v>
      </c>
      <c r="B64" s="70" t="s">
        <v>1484</v>
      </c>
      <c r="C64" s="70" t="s">
        <v>1485</v>
      </c>
      <c r="D64" s="127" t="s">
        <v>609</v>
      </c>
      <c r="E64" s="127" t="s">
        <v>1308</v>
      </c>
      <c r="F64" s="128"/>
      <c r="G64" s="150"/>
      <c r="H64" s="153"/>
      <c r="I64" s="153"/>
      <c r="J64" s="128"/>
      <c r="K64" s="260"/>
      <c r="L64" s="260"/>
      <c r="M64" s="71">
        <f t="shared" si="15"/>
        <v>0</v>
      </c>
      <c r="N64" s="74"/>
      <c r="O64" s="71">
        <f t="shared" si="16"/>
        <v>0</v>
      </c>
      <c r="P64" s="70"/>
      <c r="Q64" s="215">
        <f>'ASHA Abstract'!J64</f>
        <v>0</v>
      </c>
      <c r="R64" s="125">
        <f>'ASHA Abstract'!K64</f>
        <v>0</v>
      </c>
      <c r="S64" s="261"/>
      <c r="T64" s="51"/>
      <c r="U64" s="51"/>
      <c r="V64" s="51"/>
      <c r="W64" s="51"/>
      <c r="X64" s="51"/>
      <c r="Y64" s="51"/>
      <c r="Z64" s="51"/>
    </row>
    <row r="65" spans="1:26" ht="11.25" customHeight="1">
      <c r="A65" s="70" t="s">
        <v>1486</v>
      </c>
      <c r="B65" s="70"/>
      <c r="C65" s="4" t="s">
        <v>1487</v>
      </c>
      <c r="D65" s="74" t="s">
        <v>609</v>
      </c>
      <c r="E65" s="74" t="s">
        <v>1308</v>
      </c>
      <c r="F65" s="4"/>
      <c r="G65" s="4"/>
      <c r="H65" s="4"/>
      <c r="I65" s="4"/>
      <c r="J65" s="4"/>
      <c r="K65" s="258"/>
      <c r="L65" s="258"/>
      <c r="M65" s="71">
        <f t="shared" si="15"/>
        <v>0</v>
      </c>
      <c r="N65" s="74"/>
      <c r="O65" s="71">
        <f t="shared" si="16"/>
        <v>0</v>
      </c>
      <c r="P65" s="70"/>
      <c r="Q65" s="215">
        <f>'ASHA Abstract'!J65</f>
        <v>0</v>
      </c>
      <c r="R65" s="125">
        <f>'ASHA Abstract'!K65</f>
        <v>0</v>
      </c>
      <c r="S65" s="261"/>
      <c r="T65" s="51"/>
      <c r="U65" s="51"/>
      <c r="V65" s="51"/>
      <c r="W65" s="51"/>
      <c r="X65" s="51"/>
      <c r="Y65" s="51"/>
      <c r="Z65" s="51"/>
    </row>
    <row r="66" spans="1:26" ht="11.25" customHeight="1">
      <c r="A66" s="70" t="s">
        <v>1488</v>
      </c>
      <c r="B66" s="70"/>
      <c r="C66" s="4" t="s">
        <v>1489</v>
      </c>
      <c r="D66" s="74" t="s">
        <v>392</v>
      </c>
      <c r="E66" s="74" t="s">
        <v>1490</v>
      </c>
      <c r="F66" s="4"/>
      <c r="G66" s="4"/>
      <c r="H66" s="4"/>
      <c r="I66" s="4"/>
      <c r="J66" s="4"/>
      <c r="K66" s="258"/>
      <c r="L66" s="258"/>
      <c r="M66" s="71">
        <f t="shared" si="15"/>
        <v>0</v>
      </c>
      <c r="N66" s="189"/>
      <c r="O66" s="71">
        <f t="shared" si="16"/>
        <v>0</v>
      </c>
      <c r="P66" s="70"/>
      <c r="Q66" s="215">
        <f>'ASHA Abstract'!J66</f>
        <v>0</v>
      </c>
      <c r="R66" s="125">
        <f>'ASHA Abstract'!K66</f>
        <v>0</v>
      </c>
      <c r="S66" s="261"/>
      <c r="T66" s="51"/>
      <c r="U66" s="51"/>
      <c r="V66" s="51"/>
      <c r="W66" s="51"/>
      <c r="X66" s="51"/>
      <c r="Y66" s="51"/>
      <c r="Z66" s="51"/>
    </row>
    <row r="67" spans="1:26" ht="11.25" customHeight="1">
      <c r="A67" s="70" t="s">
        <v>1491</v>
      </c>
      <c r="B67" s="70"/>
      <c r="C67" s="70" t="s">
        <v>297</v>
      </c>
      <c r="D67" s="127" t="s">
        <v>609</v>
      </c>
      <c r="E67" s="127" t="s">
        <v>1308</v>
      </c>
      <c r="F67" s="128"/>
      <c r="G67" s="150"/>
      <c r="H67" s="264"/>
      <c r="I67" s="264"/>
      <c r="J67" s="128"/>
      <c r="K67" s="128"/>
      <c r="L67" s="128"/>
      <c r="M67" s="71">
        <f t="shared" si="15"/>
        <v>0</v>
      </c>
      <c r="N67" s="189"/>
      <c r="O67" s="71">
        <f t="shared" si="16"/>
        <v>0</v>
      </c>
      <c r="P67" s="70"/>
      <c r="Q67" s="215">
        <f>'ASHA Abstract'!J67</f>
        <v>0</v>
      </c>
      <c r="R67" s="125">
        <f>'ASHA Abstract'!K67</f>
        <v>0</v>
      </c>
      <c r="S67" s="261"/>
      <c r="T67" s="19"/>
      <c r="U67" s="19"/>
      <c r="V67" s="19"/>
      <c r="W67" s="19"/>
      <c r="X67" s="19"/>
      <c r="Y67" s="19"/>
      <c r="Z67" s="19"/>
    </row>
    <row r="68" spans="1:26" ht="11.25" customHeight="1">
      <c r="A68" s="78" t="s">
        <v>1492</v>
      </c>
      <c r="B68" s="116"/>
      <c r="C68" s="117" t="s">
        <v>240</v>
      </c>
      <c r="D68" s="119"/>
      <c r="E68" s="119"/>
      <c r="F68" s="116"/>
      <c r="G68" s="116"/>
      <c r="H68" s="116"/>
      <c r="I68" s="116"/>
      <c r="J68" s="116"/>
      <c r="K68" s="116"/>
      <c r="L68" s="116"/>
      <c r="M68" s="151"/>
      <c r="N68" s="118"/>
      <c r="O68" s="79">
        <f>SUM(O69:O73)</f>
        <v>0</v>
      </c>
      <c r="P68" s="204"/>
      <c r="Q68" s="257"/>
      <c r="R68" s="265">
        <f>SUM(R69:R73)</f>
        <v>0</v>
      </c>
      <c r="S68" s="266"/>
      <c r="T68" s="143"/>
      <c r="U68" s="143"/>
      <c r="V68" s="143"/>
      <c r="W68" s="143"/>
      <c r="X68" s="143"/>
      <c r="Y68" s="143"/>
      <c r="Z68" s="143"/>
    </row>
    <row r="69" spans="1:26" ht="11.25" customHeight="1">
      <c r="A69" s="70" t="s">
        <v>1493</v>
      </c>
      <c r="B69" s="4" t="s">
        <v>1494</v>
      </c>
      <c r="C69" s="4" t="s">
        <v>1495</v>
      </c>
      <c r="D69" s="74" t="s">
        <v>609</v>
      </c>
      <c r="E69" s="74" t="s">
        <v>1308</v>
      </c>
      <c r="F69" s="128"/>
      <c r="G69" s="150"/>
      <c r="H69" s="153"/>
      <c r="I69" s="153"/>
      <c r="J69" s="128"/>
      <c r="K69" s="128"/>
      <c r="L69" s="267"/>
      <c r="M69" s="71">
        <f t="shared" ref="M69:M73" si="17">L69/100000</f>
        <v>0</v>
      </c>
      <c r="N69" s="74"/>
      <c r="O69" s="71">
        <f t="shared" ref="O69:O73" si="18">M69*N69</f>
        <v>0</v>
      </c>
      <c r="P69" s="70"/>
      <c r="Q69" s="215">
        <f>'ASHA Abstract'!J69</f>
        <v>0</v>
      </c>
      <c r="R69" s="125">
        <f>'ASHA Abstract'!K69</f>
        <v>0</v>
      </c>
      <c r="S69" s="259"/>
      <c r="T69" s="96"/>
      <c r="U69" s="96"/>
      <c r="V69" s="96"/>
      <c r="W69" s="96"/>
      <c r="X69" s="96"/>
      <c r="Y69" s="96"/>
      <c r="Z69" s="96"/>
    </row>
    <row r="70" spans="1:26" ht="11.25" customHeight="1">
      <c r="A70" s="70" t="s">
        <v>1496</v>
      </c>
      <c r="B70" s="4" t="s">
        <v>1497</v>
      </c>
      <c r="C70" s="4" t="s">
        <v>1498</v>
      </c>
      <c r="D70" s="74" t="s">
        <v>609</v>
      </c>
      <c r="E70" s="74" t="s">
        <v>1308</v>
      </c>
      <c r="F70" s="128"/>
      <c r="G70" s="150"/>
      <c r="H70" s="153"/>
      <c r="I70" s="153"/>
      <c r="J70" s="128"/>
      <c r="K70" s="128"/>
      <c r="L70" s="128"/>
      <c r="M70" s="71">
        <f t="shared" si="17"/>
        <v>0</v>
      </c>
      <c r="N70" s="74"/>
      <c r="O70" s="71">
        <f t="shared" si="18"/>
        <v>0</v>
      </c>
      <c r="P70" s="70"/>
      <c r="Q70" s="215">
        <f>'ASHA Abstract'!J70</f>
        <v>0</v>
      </c>
      <c r="R70" s="125">
        <f>'ASHA Abstract'!K70</f>
        <v>0</v>
      </c>
      <c r="S70" s="105"/>
      <c r="T70" s="96"/>
      <c r="U70" s="96"/>
      <c r="V70" s="96"/>
      <c r="W70" s="96"/>
      <c r="X70" s="96"/>
      <c r="Y70" s="96"/>
      <c r="Z70" s="96"/>
    </row>
    <row r="71" spans="1:26" ht="11.25" customHeight="1">
      <c r="A71" s="70" t="s">
        <v>1500</v>
      </c>
      <c r="B71" s="4" t="s">
        <v>1501</v>
      </c>
      <c r="C71" s="4" t="s">
        <v>1502</v>
      </c>
      <c r="D71" s="74" t="s">
        <v>609</v>
      </c>
      <c r="E71" s="74" t="s">
        <v>1308</v>
      </c>
      <c r="F71" s="128"/>
      <c r="G71" s="150"/>
      <c r="H71" s="153"/>
      <c r="I71" s="153"/>
      <c r="J71" s="128"/>
      <c r="K71" s="128"/>
      <c r="L71" s="128"/>
      <c r="M71" s="71">
        <f t="shared" si="17"/>
        <v>0</v>
      </c>
      <c r="N71" s="74"/>
      <c r="O71" s="71">
        <f t="shared" si="18"/>
        <v>0</v>
      </c>
      <c r="P71" s="70"/>
      <c r="Q71" s="215">
        <f>'ASHA Abstract'!J71</f>
        <v>0</v>
      </c>
      <c r="R71" s="125">
        <f>'ASHA Abstract'!K71</f>
        <v>0</v>
      </c>
      <c r="S71" s="105"/>
      <c r="T71" s="96"/>
      <c r="U71" s="96"/>
      <c r="V71" s="96"/>
      <c r="W71" s="96"/>
      <c r="X71" s="96"/>
      <c r="Y71" s="96"/>
      <c r="Z71" s="96"/>
    </row>
    <row r="72" spans="1:26" ht="11.25" customHeight="1">
      <c r="A72" s="70" t="s">
        <v>1506</v>
      </c>
      <c r="B72" s="4" t="s">
        <v>1507</v>
      </c>
      <c r="C72" s="4" t="s">
        <v>1508</v>
      </c>
      <c r="D72" s="74" t="s">
        <v>392</v>
      </c>
      <c r="E72" s="74" t="s">
        <v>1296</v>
      </c>
      <c r="F72" s="128"/>
      <c r="G72" s="150"/>
      <c r="H72" s="153"/>
      <c r="I72" s="153"/>
      <c r="J72" s="128"/>
      <c r="K72" s="128"/>
      <c r="L72" s="128"/>
      <c r="M72" s="71">
        <f t="shared" si="17"/>
        <v>0</v>
      </c>
      <c r="N72" s="74"/>
      <c r="O72" s="71">
        <f t="shared" si="18"/>
        <v>0</v>
      </c>
      <c r="P72" s="70"/>
      <c r="Q72" s="215">
        <f>'ASHA Abstract'!J72</f>
        <v>0</v>
      </c>
      <c r="R72" s="125">
        <f>'ASHA Abstract'!K72</f>
        <v>0</v>
      </c>
      <c r="S72" s="105"/>
      <c r="T72" s="96"/>
      <c r="U72" s="96"/>
      <c r="V72" s="96"/>
      <c r="W72" s="96"/>
      <c r="X72" s="96"/>
      <c r="Y72" s="96"/>
      <c r="Z72" s="96"/>
    </row>
    <row r="73" spans="1:26" ht="11.25" customHeight="1">
      <c r="A73" s="70" t="s">
        <v>1509</v>
      </c>
      <c r="B73" s="4"/>
      <c r="C73" s="4" t="s">
        <v>297</v>
      </c>
      <c r="D73" s="74" t="s">
        <v>609</v>
      </c>
      <c r="E73" s="74" t="s">
        <v>1308</v>
      </c>
      <c r="F73" s="128"/>
      <c r="G73" s="150"/>
      <c r="H73" s="153"/>
      <c r="I73" s="153"/>
      <c r="J73" s="178"/>
      <c r="K73" s="128"/>
      <c r="L73" s="128"/>
      <c r="M73" s="71">
        <f t="shared" si="17"/>
        <v>0</v>
      </c>
      <c r="N73" s="74"/>
      <c r="O73" s="71">
        <f t="shared" si="18"/>
        <v>0</v>
      </c>
      <c r="P73" s="70"/>
      <c r="Q73" s="215">
        <f>'ASHA Abstract'!J73</f>
        <v>0</v>
      </c>
      <c r="R73" s="125">
        <f>'ASHA Abstract'!K73</f>
        <v>0</v>
      </c>
      <c r="S73" s="105"/>
      <c r="T73" s="96"/>
      <c r="U73" s="96"/>
      <c r="V73" s="96"/>
      <c r="W73" s="96"/>
      <c r="X73" s="96"/>
      <c r="Y73" s="96"/>
      <c r="Z73" s="96"/>
    </row>
    <row r="74" spans="1:26" ht="11.25" customHeight="1">
      <c r="A74" s="67">
        <v>3.2</v>
      </c>
      <c r="B74" s="113"/>
      <c r="C74" s="115" t="s">
        <v>245</v>
      </c>
      <c r="D74" s="23"/>
      <c r="E74" s="23"/>
      <c r="F74" s="115"/>
      <c r="G74" s="115"/>
      <c r="H74" s="115"/>
      <c r="I74" s="115"/>
      <c r="J74" s="115"/>
      <c r="K74" s="115"/>
      <c r="L74" s="115"/>
      <c r="M74" s="68"/>
      <c r="N74" s="23"/>
      <c r="O74" s="68">
        <f>SUM(O75:O77)+O85+O91+O106</f>
        <v>28.71</v>
      </c>
      <c r="P74" s="67"/>
      <c r="Q74" s="273"/>
      <c r="R74" s="68">
        <f>SUM(R75:R77)+R85+R91</f>
        <v>0</v>
      </c>
      <c r="S74" s="105"/>
      <c r="T74" s="96"/>
      <c r="U74" s="96"/>
      <c r="V74" s="96"/>
      <c r="W74" s="96"/>
      <c r="X74" s="96"/>
      <c r="Y74" s="96"/>
      <c r="Z74" s="96"/>
    </row>
    <row r="75" spans="1:26" ht="11.25" customHeight="1">
      <c r="A75" s="70" t="s">
        <v>1513</v>
      </c>
      <c r="B75" s="4" t="s">
        <v>628</v>
      </c>
      <c r="C75" s="4" t="s">
        <v>1514</v>
      </c>
      <c r="D75" s="74" t="s">
        <v>392</v>
      </c>
      <c r="E75" s="74" t="s">
        <v>588</v>
      </c>
      <c r="F75" s="128"/>
      <c r="G75" s="128"/>
      <c r="H75" s="128"/>
      <c r="I75" s="128"/>
      <c r="J75" s="128"/>
      <c r="K75" s="128"/>
      <c r="L75" s="128"/>
      <c r="M75" s="71">
        <f t="shared" ref="M75:M76" si="19">L75/100000</f>
        <v>0</v>
      </c>
      <c r="N75" s="74"/>
      <c r="O75" s="71">
        <f t="shared" ref="O75:O76" si="20">M75*N75</f>
        <v>0</v>
      </c>
      <c r="P75" s="70"/>
      <c r="Q75" s="215">
        <f>'RMNCH+A Abstract'!J283</f>
        <v>0</v>
      </c>
      <c r="R75" s="125">
        <f>'RMNCH+A Abstract'!K283</f>
        <v>0</v>
      </c>
      <c r="S75" s="105"/>
      <c r="T75" s="96"/>
      <c r="U75" s="96"/>
      <c r="V75" s="96"/>
      <c r="W75" s="96"/>
      <c r="X75" s="96"/>
      <c r="Y75" s="96"/>
      <c r="Z75" s="96"/>
    </row>
    <row r="76" spans="1:26" ht="38.25">
      <c r="A76" s="70" t="s">
        <v>1518</v>
      </c>
      <c r="B76" s="4" t="s">
        <v>1519</v>
      </c>
      <c r="C76" s="4" t="s">
        <v>1520</v>
      </c>
      <c r="D76" s="74" t="s">
        <v>392</v>
      </c>
      <c r="E76" s="74" t="s">
        <v>655</v>
      </c>
      <c r="F76" s="128"/>
      <c r="G76" s="150"/>
      <c r="H76" s="153"/>
      <c r="I76" s="153"/>
      <c r="J76" s="277"/>
      <c r="K76" s="128" t="s">
        <v>1524</v>
      </c>
      <c r="L76" s="4">
        <v>600</v>
      </c>
      <c r="M76" s="71">
        <f t="shared" si="19"/>
        <v>6.0000000000000001E-3</v>
      </c>
      <c r="N76" s="74">
        <v>600</v>
      </c>
      <c r="O76" s="71">
        <f t="shared" si="20"/>
        <v>3.6</v>
      </c>
      <c r="P76" s="70" t="s">
        <v>1525</v>
      </c>
      <c r="Q76" s="215">
        <f>'RMNCH+A Abstract'!J383</f>
        <v>0</v>
      </c>
      <c r="R76" s="125">
        <f>'RMNCH+A Abstract'!K383</f>
        <v>0</v>
      </c>
      <c r="S76" s="105"/>
      <c r="T76" s="96"/>
      <c r="U76" s="96"/>
      <c r="V76" s="96"/>
      <c r="W76" s="96"/>
      <c r="X76" s="96"/>
      <c r="Y76" s="96"/>
      <c r="Z76" s="96"/>
    </row>
    <row r="77" spans="1:26" ht="11.25" customHeight="1">
      <c r="A77" s="78" t="s">
        <v>1528</v>
      </c>
      <c r="B77" s="116"/>
      <c r="C77" s="117" t="s">
        <v>1529</v>
      </c>
      <c r="D77" s="119"/>
      <c r="E77" s="119"/>
      <c r="F77" s="116"/>
      <c r="G77" s="116"/>
      <c r="H77" s="116"/>
      <c r="I77" s="116"/>
      <c r="J77" s="116"/>
      <c r="K77" s="116"/>
      <c r="L77" s="116"/>
      <c r="M77" s="151"/>
      <c r="N77" s="118"/>
      <c r="O77" s="79">
        <f>O78+SUM(O82:O84)</f>
        <v>2.1</v>
      </c>
      <c r="P77" s="204"/>
      <c r="Q77" s="257"/>
      <c r="R77" s="79">
        <f>R78+SUM(R82:R84)</f>
        <v>0</v>
      </c>
      <c r="S77" s="105"/>
      <c r="T77" s="96"/>
      <c r="U77" s="96"/>
      <c r="V77" s="96"/>
      <c r="W77" s="96"/>
      <c r="X77" s="96"/>
      <c r="Y77" s="96"/>
      <c r="Z77" s="96"/>
    </row>
    <row r="78" spans="1:26" ht="11.25" customHeight="1">
      <c r="A78" s="278" t="s">
        <v>1532</v>
      </c>
      <c r="B78" s="278" t="s">
        <v>1533</v>
      </c>
      <c r="C78" s="278" t="s">
        <v>1534</v>
      </c>
      <c r="D78" s="145" t="s">
        <v>682</v>
      </c>
      <c r="E78" s="145" t="s">
        <v>128</v>
      </c>
      <c r="F78" s="279"/>
      <c r="G78" s="145"/>
      <c r="H78" s="280"/>
      <c r="I78" s="280"/>
      <c r="J78" s="281"/>
      <c r="K78" s="281"/>
      <c r="L78" s="281"/>
      <c r="M78" s="282"/>
      <c r="N78" s="145"/>
      <c r="O78" s="147">
        <f>SUM(O79:O81)</f>
        <v>2.1</v>
      </c>
      <c r="P78" s="278"/>
      <c r="Q78" s="283"/>
      <c r="R78" s="147">
        <f>SUM(R79:R81)</f>
        <v>0</v>
      </c>
      <c r="S78" s="105"/>
      <c r="T78" s="96"/>
      <c r="U78" s="96"/>
      <c r="V78" s="96"/>
      <c r="W78" s="96"/>
      <c r="X78" s="96"/>
      <c r="Y78" s="96"/>
      <c r="Z78" s="96"/>
    </row>
    <row r="79" spans="1:26" ht="45">
      <c r="A79" s="70" t="s">
        <v>1538</v>
      </c>
      <c r="B79" s="70" t="s">
        <v>1539</v>
      </c>
      <c r="C79" s="70" t="s">
        <v>1540</v>
      </c>
      <c r="D79" s="74" t="s">
        <v>682</v>
      </c>
      <c r="E79" s="74" t="s">
        <v>128</v>
      </c>
      <c r="F79" s="4">
        <v>10</v>
      </c>
      <c r="G79" s="74">
        <v>1</v>
      </c>
      <c r="H79" s="122">
        <v>30000</v>
      </c>
      <c r="I79" s="122">
        <v>28500</v>
      </c>
      <c r="J79" s="4">
        <v>0</v>
      </c>
      <c r="K79" s="4"/>
      <c r="L79" s="4">
        <v>1000</v>
      </c>
      <c r="M79" s="71">
        <f t="shared" ref="M79:M84" si="21">L79/100000</f>
        <v>0.01</v>
      </c>
      <c r="N79" s="74">
        <v>10</v>
      </c>
      <c r="O79" s="71">
        <f t="shared" ref="O79:O84" si="22">M79*N79</f>
        <v>0.1</v>
      </c>
      <c r="P79" s="284" t="s">
        <v>1543</v>
      </c>
      <c r="Q79" s="215">
        <f>'RNTCP Abstract'!J24</f>
        <v>0</v>
      </c>
      <c r="R79" s="71">
        <f>'RNTCP Abstract'!K24</f>
        <v>0</v>
      </c>
      <c r="S79" s="105"/>
      <c r="T79" s="96"/>
      <c r="U79" s="96"/>
      <c r="V79" s="96"/>
      <c r="W79" s="96"/>
      <c r="X79" s="96"/>
      <c r="Y79" s="96"/>
      <c r="Z79" s="96"/>
    </row>
    <row r="80" spans="1:26" ht="75">
      <c r="A80" s="70" t="s">
        <v>1546</v>
      </c>
      <c r="B80" s="70" t="s">
        <v>1547</v>
      </c>
      <c r="C80" s="70" t="s">
        <v>1548</v>
      </c>
      <c r="D80" s="74" t="s">
        <v>682</v>
      </c>
      <c r="E80" s="74" t="s">
        <v>128</v>
      </c>
      <c r="F80" s="4">
        <v>60</v>
      </c>
      <c r="G80" s="74">
        <v>0</v>
      </c>
      <c r="H80" s="122">
        <v>540000</v>
      </c>
      <c r="I80" s="122">
        <v>0</v>
      </c>
      <c r="J80" s="4">
        <v>0</v>
      </c>
      <c r="K80" s="4"/>
      <c r="L80" s="4">
        <v>5000</v>
      </c>
      <c r="M80" s="71">
        <f t="shared" si="21"/>
        <v>0.05</v>
      </c>
      <c r="N80" s="74">
        <v>20</v>
      </c>
      <c r="O80" s="71">
        <f t="shared" si="22"/>
        <v>1</v>
      </c>
      <c r="P80" s="284" t="s">
        <v>1549</v>
      </c>
      <c r="Q80" s="215">
        <f>'RNTCP Abstract'!J25</f>
        <v>0</v>
      </c>
      <c r="R80" s="71">
        <f>'RNTCP Abstract'!K25</f>
        <v>0</v>
      </c>
      <c r="S80" s="105"/>
      <c r="T80" s="96"/>
      <c r="U80" s="96"/>
      <c r="V80" s="96"/>
      <c r="W80" s="96"/>
      <c r="X80" s="96"/>
      <c r="Y80" s="96"/>
      <c r="Z80" s="96"/>
    </row>
    <row r="81" spans="1:26">
      <c r="A81" s="70" t="s">
        <v>1553</v>
      </c>
      <c r="B81" s="70"/>
      <c r="C81" s="70" t="s">
        <v>1555</v>
      </c>
      <c r="D81" s="74" t="s">
        <v>682</v>
      </c>
      <c r="E81" s="74" t="s">
        <v>128</v>
      </c>
      <c r="F81" s="4">
        <v>0</v>
      </c>
      <c r="G81" s="74">
        <v>0</v>
      </c>
      <c r="H81" s="122">
        <v>0</v>
      </c>
      <c r="I81" s="122">
        <v>0</v>
      </c>
      <c r="J81" s="4">
        <v>0</v>
      </c>
      <c r="K81" s="4"/>
      <c r="L81" s="4">
        <v>500</v>
      </c>
      <c r="M81" s="71">
        <f t="shared" si="21"/>
        <v>5.0000000000000001E-3</v>
      </c>
      <c r="N81" s="74">
        <v>200</v>
      </c>
      <c r="O81" s="71">
        <f t="shared" si="22"/>
        <v>1</v>
      </c>
      <c r="P81" s="284" t="s">
        <v>1556</v>
      </c>
      <c r="Q81" s="215"/>
      <c r="R81" s="71">
        <f>'RNTCP Abstract'!K26</f>
        <v>0</v>
      </c>
      <c r="S81" s="105"/>
      <c r="T81" s="96"/>
      <c r="U81" s="96"/>
      <c r="V81" s="96"/>
      <c r="W81" s="96"/>
      <c r="X81" s="96"/>
      <c r="Y81" s="96"/>
      <c r="Z81" s="96"/>
    </row>
    <row r="82" spans="1:26" ht="11.25" customHeight="1">
      <c r="A82" s="70" t="s">
        <v>1557</v>
      </c>
      <c r="B82" s="70"/>
      <c r="C82" s="4" t="s">
        <v>1558</v>
      </c>
      <c r="D82" s="74" t="s">
        <v>682</v>
      </c>
      <c r="E82" s="74" t="s">
        <v>130</v>
      </c>
      <c r="F82" s="4"/>
      <c r="G82" s="74"/>
      <c r="H82" s="122"/>
      <c r="I82" s="122"/>
      <c r="J82" s="128"/>
      <c r="K82" s="128"/>
      <c r="L82" s="128"/>
      <c r="M82" s="71">
        <f t="shared" si="21"/>
        <v>0</v>
      </c>
      <c r="N82" s="74"/>
      <c r="O82" s="71">
        <f t="shared" si="22"/>
        <v>0</v>
      </c>
      <c r="P82" s="70"/>
      <c r="Q82" s="215">
        <f>'NVHCP Abstract'!J20</f>
        <v>0</v>
      </c>
      <c r="R82" s="125">
        <f>'NVHCP Abstract'!K20</f>
        <v>0</v>
      </c>
      <c r="S82" s="105"/>
      <c r="T82" s="96"/>
      <c r="U82" s="96"/>
      <c r="V82" s="96"/>
      <c r="W82" s="96"/>
      <c r="X82" s="96"/>
      <c r="Y82" s="96"/>
      <c r="Z82" s="96"/>
    </row>
    <row r="83" spans="1:26" ht="11.25" customHeight="1">
      <c r="A83" s="70" t="s">
        <v>1562</v>
      </c>
      <c r="B83" s="70"/>
      <c r="C83" s="4" t="s">
        <v>1563</v>
      </c>
      <c r="D83" s="74" t="s">
        <v>682</v>
      </c>
      <c r="E83" s="74" t="s">
        <v>130</v>
      </c>
      <c r="F83" s="128"/>
      <c r="G83" s="150"/>
      <c r="H83" s="153"/>
      <c r="I83" s="153"/>
      <c r="J83" s="128"/>
      <c r="K83" s="128"/>
      <c r="L83" s="128"/>
      <c r="M83" s="71">
        <f t="shared" si="21"/>
        <v>0</v>
      </c>
      <c r="N83" s="74"/>
      <c r="O83" s="71">
        <f t="shared" si="22"/>
        <v>0</v>
      </c>
      <c r="P83" s="70"/>
      <c r="Q83" s="215">
        <f>'NVHCP Abstract'!J21</f>
        <v>0</v>
      </c>
      <c r="R83" s="125">
        <f>'NVHCP Abstract'!K21</f>
        <v>0</v>
      </c>
      <c r="S83" s="105"/>
      <c r="T83" s="96"/>
      <c r="U83" s="96"/>
      <c r="V83" s="96"/>
      <c r="W83" s="96"/>
      <c r="X83" s="96"/>
      <c r="Y83" s="96"/>
      <c r="Z83" s="96"/>
    </row>
    <row r="84" spans="1:26" ht="11.25" customHeight="1">
      <c r="A84" s="70" t="s">
        <v>1564</v>
      </c>
      <c r="B84" s="70"/>
      <c r="C84" s="4" t="s">
        <v>1565</v>
      </c>
      <c r="D84" s="74" t="s">
        <v>609</v>
      </c>
      <c r="E84" s="74" t="s">
        <v>1308</v>
      </c>
      <c r="F84" s="128"/>
      <c r="G84" s="150"/>
      <c r="H84" s="153"/>
      <c r="I84" s="153"/>
      <c r="J84" s="128"/>
      <c r="K84" s="128"/>
      <c r="L84" s="128"/>
      <c r="M84" s="71">
        <f t="shared" si="21"/>
        <v>0</v>
      </c>
      <c r="N84" s="74"/>
      <c r="O84" s="71">
        <f t="shared" si="22"/>
        <v>0</v>
      </c>
      <c r="P84" s="70"/>
      <c r="Q84" s="285"/>
      <c r="R84" s="136"/>
      <c r="S84" s="105"/>
      <c r="T84" s="96"/>
      <c r="U84" s="96"/>
      <c r="V84" s="96"/>
      <c r="W84" s="96"/>
      <c r="X84" s="96"/>
      <c r="Y84" s="96"/>
      <c r="Z84" s="96"/>
    </row>
    <row r="85" spans="1:26" ht="11.25" customHeight="1">
      <c r="A85" s="78" t="s">
        <v>1569</v>
      </c>
      <c r="B85" s="116" t="s">
        <v>1570</v>
      </c>
      <c r="C85" s="117" t="s">
        <v>1571</v>
      </c>
      <c r="D85" s="119"/>
      <c r="E85" s="119"/>
      <c r="F85" s="116"/>
      <c r="G85" s="116"/>
      <c r="H85" s="116"/>
      <c r="I85" s="116"/>
      <c r="J85" s="116"/>
      <c r="K85" s="116"/>
      <c r="L85" s="116"/>
      <c r="M85" s="151"/>
      <c r="N85" s="118"/>
      <c r="O85" s="79">
        <f>SUM(O86:O90)</f>
        <v>1.5</v>
      </c>
      <c r="P85" s="204"/>
      <c r="Q85" s="257"/>
      <c r="R85" s="265">
        <f>SUM(R86:R90)</f>
        <v>0</v>
      </c>
      <c r="S85" s="105"/>
      <c r="T85" s="96"/>
      <c r="U85" s="96"/>
      <c r="V85" s="96"/>
      <c r="W85" s="96"/>
      <c r="X85" s="96"/>
      <c r="Y85" s="96"/>
      <c r="Z85" s="96"/>
    </row>
    <row r="86" spans="1:26" ht="11.25" customHeight="1">
      <c r="A86" s="70" t="s">
        <v>1573</v>
      </c>
      <c r="B86" s="4" t="s">
        <v>1574</v>
      </c>
      <c r="C86" s="4" t="s">
        <v>1575</v>
      </c>
      <c r="D86" s="74" t="s">
        <v>609</v>
      </c>
      <c r="E86" s="74" t="s">
        <v>609</v>
      </c>
      <c r="F86" s="74"/>
      <c r="G86" s="74"/>
      <c r="H86" s="189">
        <v>160000</v>
      </c>
      <c r="I86" s="74">
        <v>4810</v>
      </c>
      <c r="J86" s="74"/>
      <c r="L86" s="74"/>
      <c r="M86" s="71">
        <f t="shared" ref="M86:M90" si="23">L86/100000</f>
        <v>0</v>
      </c>
      <c r="N86" s="74"/>
      <c r="O86" s="71">
        <f t="shared" ref="O86:O90" si="24">M86*N86</f>
        <v>0</v>
      </c>
      <c r="P86" s="70"/>
      <c r="Q86" s="225"/>
      <c r="R86" s="136"/>
      <c r="S86" s="105"/>
      <c r="T86" s="96"/>
      <c r="U86" s="96"/>
      <c r="V86" s="96"/>
      <c r="W86" s="96"/>
      <c r="X86" s="96"/>
      <c r="Y86" s="96"/>
      <c r="Z86" s="96"/>
    </row>
    <row r="87" spans="1:26" ht="11.25" customHeight="1">
      <c r="A87" s="70" t="s">
        <v>1579</v>
      </c>
      <c r="B87" s="4" t="s">
        <v>1580</v>
      </c>
      <c r="C87" s="4" t="s">
        <v>1581</v>
      </c>
      <c r="D87" s="74" t="s">
        <v>609</v>
      </c>
      <c r="E87" s="74" t="s">
        <v>609</v>
      </c>
      <c r="F87" s="74"/>
      <c r="G87" s="74"/>
      <c r="H87" s="74"/>
      <c r="I87" s="74"/>
      <c r="J87" s="74"/>
      <c r="K87" s="74" t="s">
        <v>1582</v>
      </c>
      <c r="L87" s="74">
        <v>50000</v>
      </c>
      <c r="M87" s="71">
        <f t="shared" si="23"/>
        <v>0.5</v>
      </c>
      <c r="N87" s="74">
        <v>3</v>
      </c>
      <c r="O87" s="71">
        <f t="shared" si="24"/>
        <v>1.5</v>
      </c>
      <c r="P87" s="70" t="s">
        <v>814</v>
      </c>
      <c r="Q87" s="225"/>
      <c r="R87" s="136"/>
      <c r="S87" s="105"/>
      <c r="T87" s="96"/>
      <c r="U87" s="96"/>
      <c r="V87" s="96"/>
      <c r="W87" s="96"/>
      <c r="X87" s="96"/>
      <c r="Y87" s="96"/>
      <c r="Z87" s="96"/>
    </row>
    <row r="88" spans="1:26" ht="11.25" customHeight="1">
      <c r="A88" s="70" t="s">
        <v>1583</v>
      </c>
      <c r="B88" s="4" t="s">
        <v>1584</v>
      </c>
      <c r="C88" s="4" t="s">
        <v>1585</v>
      </c>
      <c r="D88" s="74" t="s">
        <v>609</v>
      </c>
      <c r="E88" s="74" t="s">
        <v>609</v>
      </c>
      <c r="F88" s="74"/>
      <c r="G88" s="74"/>
      <c r="H88" s="74">
        <v>397000</v>
      </c>
      <c r="I88" s="74">
        <v>38066</v>
      </c>
      <c r="J88" s="74"/>
      <c r="K88" s="74"/>
      <c r="L88" s="74"/>
      <c r="M88" s="71">
        <f t="shared" si="23"/>
        <v>0</v>
      </c>
      <c r="N88" s="74"/>
      <c r="O88" s="71">
        <f t="shared" si="24"/>
        <v>0</v>
      </c>
      <c r="P88" s="70"/>
      <c r="Q88" s="225"/>
      <c r="R88" s="136"/>
      <c r="S88" s="105"/>
      <c r="T88" s="96"/>
      <c r="U88" s="96"/>
      <c r="V88" s="96"/>
      <c r="W88" s="96"/>
      <c r="X88" s="96"/>
      <c r="Y88" s="96"/>
      <c r="Z88" s="96"/>
    </row>
    <row r="89" spans="1:26" ht="11.25" customHeight="1">
      <c r="A89" s="70" t="s">
        <v>1588</v>
      </c>
      <c r="B89" s="125" t="s">
        <v>1589</v>
      </c>
      <c r="C89" s="125" t="s">
        <v>1590</v>
      </c>
      <c r="D89" s="74" t="s">
        <v>609</v>
      </c>
      <c r="E89" s="74" t="s">
        <v>609</v>
      </c>
      <c r="F89" s="74"/>
      <c r="G89" s="74"/>
      <c r="H89" s="74"/>
      <c r="I89" s="74"/>
      <c r="J89" s="74"/>
      <c r="K89" s="74"/>
      <c r="L89" s="74"/>
      <c r="M89" s="71">
        <f t="shared" si="23"/>
        <v>0</v>
      </c>
      <c r="N89" s="74"/>
      <c r="O89" s="71">
        <f t="shared" si="24"/>
        <v>0</v>
      </c>
      <c r="P89" s="70"/>
      <c r="Q89" s="225"/>
      <c r="R89" s="136"/>
      <c r="S89" s="105"/>
      <c r="T89" s="96"/>
      <c r="U89" s="96"/>
      <c r="V89" s="96"/>
      <c r="W89" s="96"/>
      <c r="X89" s="96"/>
      <c r="Y89" s="96"/>
      <c r="Z89" s="96"/>
    </row>
    <row r="90" spans="1:26" ht="11.25" customHeight="1">
      <c r="A90" s="70" t="s">
        <v>1591</v>
      </c>
      <c r="B90" s="125"/>
      <c r="C90" s="125" t="s">
        <v>297</v>
      </c>
      <c r="D90" s="74" t="s">
        <v>609</v>
      </c>
      <c r="E90" s="74"/>
      <c r="F90" s="82"/>
      <c r="G90" s="82"/>
      <c r="H90" s="82"/>
      <c r="I90" s="82"/>
      <c r="J90" s="82"/>
      <c r="K90" s="74"/>
      <c r="L90" s="74"/>
      <c r="M90" s="71">
        <f t="shared" si="23"/>
        <v>0</v>
      </c>
      <c r="N90" s="74"/>
      <c r="O90" s="71">
        <f t="shared" si="24"/>
        <v>0</v>
      </c>
      <c r="P90" s="70"/>
      <c r="Q90" s="285"/>
      <c r="R90" s="289"/>
      <c r="S90" s="105"/>
      <c r="T90" s="96"/>
      <c r="U90" s="96"/>
      <c r="V90" s="96"/>
      <c r="W90" s="96"/>
      <c r="X90" s="96"/>
      <c r="Y90" s="96"/>
      <c r="Z90" s="96"/>
    </row>
    <row r="91" spans="1:26" ht="11.25" customHeight="1">
      <c r="A91" s="78" t="s">
        <v>1593</v>
      </c>
      <c r="B91" s="116"/>
      <c r="C91" s="117" t="s">
        <v>1594</v>
      </c>
      <c r="D91" s="119"/>
      <c r="E91" s="119"/>
      <c r="F91" s="116"/>
      <c r="G91" s="116"/>
      <c r="H91" s="116"/>
      <c r="I91" s="116"/>
      <c r="J91" s="116"/>
      <c r="K91" s="116"/>
      <c r="L91" s="116"/>
      <c r="M91" s="151"/>
      <c r="N91" s="118"/>
      <c r="O91" s="79">
        <f>O92+O99+O104+O105</f>
        <v>15.91</v>
      </c>
      <c r="P91" s="204"/>
      <c r="Q91" s="257"/>
      <c r="R91" s="265">
        <f>R92+R99+R104+R105</f>
        <v>0</v>
      </c>
      <c r="S91" s="105"/>
      <c r="T91" s="96"/>
      <c r="U91" s="96"/>
      <c r="V91" s="96"/>
      <c r="W91" s="96"/>
      <c r="X91" s="96"/>
      <c r="Y91" s="96"/>
      <c r="Z91" s="96"/>
    </row>
    <row r="92" spans="1:26" ht="11.25" customHeight="1">
      <c r="A92" s="290" t="s">
        <v>1599</v>
      </c>
      <c r="B92" s="290" t="s">
        <v>1600</v>
      </c>
      <c r="C92" s="290" t="s">
        <v>1601</v>
      </c>
      <c r="D92" s="291"/>
      <c r="E92" s="291"/>
      <c r="F92" s="291"/>
      <c r="G92" s="291"/>
      <c r="H92" s="291"/>
      <c r="I92" s="291"/>
      <c r="J92" s="291"/>
      <c r="K92" s="291"/>
      <c r="L92" s="291"/>
      <c r="M92" s="272"/>
      <c r="N92" s="291"/>
      <c r="O92" s="272">
        <f>SUM(O93:O98)</f>
        <v>4</v>
      </c>
      <c r="P92" s="290"/>
      <c r="Q92" s="292"/>
      <c r="R92" s="272">
        <f>SUM(R93:R98)</f>
        <v>0</v>
      </c>
      <c r="S92" s="105"/>
      <c r="T92" s="96"/>
      <c r="U92" s="96"/>
      <c r="V92" s="96"/>
      <c r="W92" s="96"/>
      <c r="X92" s="96"/>
      <c r="Y92" s="96"/>
      <c r="Z92" s="96"/>
    </row>
    <row r="93" spans="1:26" ht="11.25" customHeight="1">
      <c r="A93" s="70" t="s">
        <v>1605</v>
      </c>
      <c r="B93" s="125" t="s">
        <v>1606</v>
      </c>
      <c r="C93" s="125" t="s">
        <v>1607</v>
      </c>
      <c r="D93" s="74" t="s">
        <v>682</v>
      </c>
      <c r="E93" s="74" t="s">
        <v>124</v>
      </c>
      <c r="F93" s="82"/>
      <c r="G93" s="82"/>
      <c r="H93" s="82"/>
      <c r="I93" s="82"/>
      <c r="J93" s="82"/>
      <c r="K93" s="82"/>
      <c r="L93" s="82"/>
      <c r="M93" s="71">
        <f t="shared" ref="M93:M98" si="25">L93/100000</f>
        <v>0</v>
      </c>
      <c r="N93" s="74"/>
      <c r="O93" s="71">
        <f t="shared" ref="O93:O98" si="26">M93*N93</f>
        <v>0</v>
      </c>
      <c r="P93" s="80"/>
      <c r="Q93" s="215">
        <f>'NVBDCP Abstract'!J24</f>
        <v>0</v>
      </c>
      <c r="R93" s="71">
        <f>'NVBDCP Abstract'!K24</f>
        <v>0</v>
      </c>
      <c r="S93" s="105"/>
      <c r="T93" s="96"/>
      <c r="U93" s="96"/>
      <c r="V93" s="96"/>
      <c r="W93" s="96"/>
      <c r="X93" s="96"/>
      <c r="Y93" s="96"/>
      <c r="Z93" s="96"/>
    </row>
    <row r="94" spans="1:26" ht="11.25" customHeight="1">
      <c r="A94" s="70" t="s">
        <v>1609</v>
      </c>
      <c r="B94" s="125" t="s">
        <v>1610</v>
      </c>
      <c r="C94" s="125" t="s">
        <v>1612</v>
      </c>
      <c r="D94" s="74" t="s">
        <v>682</v>
      </c>
      <c r="E94" s="74" t="s">
        <v>124</v>
      </c>
      <c r="F94" s="82"/>
      <c r="G94" s="82"/>
      <c r="H94" s="82"/>
      <c r="I94" s="82"/>
      <c r="J94" s="82"/>
      <c r="K94" s="82"/>
      <c r="L94" s="82"/>
      <c r="M94" s="71">
        <f t="shared" si="25"/>
        <v>0</v>
      </c>
      <c r="N94" s="74"/>
      <c r="O94" s="71">
        <f t="shared" si="26"/>
        <v>0</v>
      </c>
      <c r="P94" s="80"/>
      <c r="Q94" s="215">
        <f>'NVBDCP Abstract'!J25</f>
        <v>0</v>
      </c>
      <c r="R94" s="71">
        <f>'NVBDCP Abstract'!K25</f>
        <v>0</v>
      </c>
      <c r="S94" s="105"/>
      <c r="T94" s="96"/>
      <c r="U94" s="96"/>
      <c r="V94" s="96"/>
      <c r="W94" s="96"/>
      <c r="X94" s="96"/>
      <c r="Y94" s="96"/>
      <c r="Z94" s="96"/>
    </row>
    <row r="95" spans="1:26" ht="11.25" customHeight="1">
      <c r="A95" s="70" t="s">
        <v>1614</v>
      </c>
      <c r="B95" s="125" t="s">
        <v>1615</v>
      </c>
      <c r="C95" s="125" t="s">
        <v>1616</v>
      </c>
      <c r="D95" s="74" t="s">
        <v>682</v>
      </c>
      <c r="E95" s="74" t="s">
        <v>124</v>
      </c>
      <c r="F95" s="82"/>
      <c r="G95" s="82"/>
      <c r="H95" s="82"/>
      <c r="I95" s="82"/>
      <c r="J95" s="82"/>
      <c r="K95" s="82"/>
      <c r="L95" s="82"/>
      <c r="M95" s="71">
        <f t="shared" si="25"/>
        <v>0</v>
      </c>
      <c r="N95" s="74"/>
      <c r="O95" s="71">
        <f t="shared" si="26"/>
        <v>0</v>
      </c>
      <c r="P95" s="80"/>
      <c r="Q95" s="215">
        <f>'NVBDCP Abstract'!J26</f>
        <v>0</v>
      </c>
      <c r="R95" s="71">
        <f>'NVBDCP Abstract'!K26</f>
        <v>0</v>
      </c>
      <c r="S95" s="105"/>
      <c r="T95" s="96"/>
      <c r="U95" s="96"/>
      <c r="V95" s="96"/>
      <c r="W95" s="96"/>
      <c r="X95" s="96"/>
      <c r="Y95" s="96"/>
      <c r="Z95" s="96"/>
    </row>
    <row r="96" spans="1:26" ht="203.25">
      <c r="A96" s="293" t="s">
        <v>1621</v>
      </c>
      <c r="B96" s="294" t="s">
        <v>1622</v>
      </c>
      <c r="C96" s="294" t="s">
        <v>1623</v>
      </c>
      <c r="D96" s="220" t="s">
        <v>682</v>
      </c>
      <c r="E96" s="220" t="s">
        <v>124</v>
      </c>
      <c r="F96" s="295"/>
      <c r="G96" s="295"/>
      <c r="H96" s="296"/>
      <c r="I96" s="220"/>
      <c r="J96" s="220"/>
      <c r="K96" s="220" t="s">
        <v>1626</v>
      </c>
      <c r="L96" s="220">
        <v>200000</v>
      </c>
      <c r="M96" s="136">
        <f t="shared" si="25"/>
        <v>2</v>
      </c>
      <c r="N96" s="220">
        <v>2</v>
      </c>
      <c r="O96" s="136">
        <f t="shared" si="26"/>
        <v>4</v>
      </c>
      <c r="P96" s="298" t="s">
        <v>1628</v>
      </c>
      <c r="Q96" s="225">
        <f>'NVBDCP Abstract'!J27</f>
        <v>0</v>
      </c>
      <c r="R96" s="136">
        <f>'NVBDCP Abstract'!K27</f>
        <v>0</v>
      </c>
      <c r="S96" s="226"/>
      <c r="T96" s="139"/>
      <c r="U96" s="139"/>
      <c r="V96" s="139"/>
      <c r="W96" s="139"/>
      <c r="X96" s="139"/>
      <c r="Y96" s="139"/>
      <c r="Z96" s="139"/>
    </row>
    <row r="97" spans="1:26" ht="11.25" customHeight="1">
      <c r="A97" s="70" t="s">
        <v>1630</v>
      </c>
      <c r="B97" s="125" t="s">
        <v>1631</v>
      </c>
      <c r="C97" s="125" t="s">
        <v>1632</v>
      </c>
      <c r="D97" s="74" t="s">
        <v>682</v>
      </c>
      <c r="E97" s="74" t="s">
        <v>124</v>
      </c>
      <c r="F97" s="82"/>
      <c r="G97" s="82"/>
      <c r="H97" s="82"/>
      <c r="I97" s="82"/>
      <c r="J97" s="82"/>
      <c r="K97" s="82"/>
      <c r="L97" s="82"/>
      <c r="M97" s="71">
        <f t="shared" si="25"/>
        <v>0</v>
      </c>
      <c r="N97" s="74"/>
      <c r="O97" s="71">
        <f t="shared" si="26"/>
        <v>0</v>
      </c>
      <c r="P97" s="80"/>
      <c r="Q97" s="215">
        <f>'NVBDCP Abstract'!J28</f>
        <v>0</v>
      </c>
      <c r="R97" s="71">
        <f>'NVBDCP Abstract'!K28</f>
        <v>0</v>
      </c>
      <c r="S97" s="105"/>
      <c r="T97" s="96"/>
      <c r="U97" s="96"/>
      <c r="V97" s="96"/>
      <c r="W97" s="96"/>
      <c r="X97" s="96"/>
      <c r="Y97" s="96"/>
      <c r="Z97" s="96"/>
    </row>
    <row r="98" spans="1:26" ht="11.25" customHeight="1">
      <c r="A98" s="70" t="s">
        <v>1636</v>
      </c>
      <c r="B98" s="125"/>
      <c r="C98" s="125" t="s">
        <v>1638</v>
      </c>
      <c r="D98" s="74" t="s">
        <v>682</v>
      </c>
      <c r="E98" s="74" t="s">
        <v>124</v>
      </c>
      <c r="F98" s="82"/>
      <c r="G98" s="82"/>
      <c r="H98" s="82"/>
      <c r="I98" s="82"/>
      <c r="J98" s="82"/>
      <c r="K98" s="82"/>
      <c r="L98" s="82"/>
      <c r="M98" s="71">
        <f t="shared" si="25"/>
        <v>0</v>
      </c>
      <c r="N98" s="74"/>
      <c r="O98" s="71">
        <f t="shared" si="26"/>
        <v>0</v>
      </c>
      <c r="P98" s="80"/>
      <c r="Q98" s="215">
        <f>'NVBDCP Abstract'!J29</f>
        <v>0</v>
      </c>
      <c r="R98" s="71">
        <f>'NVBDCP Abstract'!K29</f>
        <v>0</v>
      </c>
      <c r="S98" s="105"/>
      <c r="T98" s="96"/>
      <c r="U98" s="96"/>
      <c r="V98" s="96"/>
      <c r="W98" s="96"/>
      <c r="X98" s="96"/>
      <c r="Y98" s="96"/>
      <c r="Z98" s="96"/>
    </row>
    <row r="99" spans="1:26" ht="11.25" customHeight="1">
      <c r="A99" s="290" t="s">
        <v>1641</v>
      </c>
      <c r="B99" s="290" t="s">
        <v>1600</v>
      </c>
      <c r="C99" s="290" t="s">
        <v>1642</v>
      </c>
      <c r="D99" s="291"/>
      <c r="E99" s="291"/>
      <c r="F99" s="291"/>
      <c r="G99" s="291"/>
      <c r="H99" s="291"/>
      <c r="I99" s="291"/>
      <c r="J99" s="291"/>
      <c r="K99" s="291"/>
      <c r="L99" s="291"/>
      <c r="M99" s="272"/>
      <c r="N99" s="291"/>
      <c r="O99" s="272">
        <f>SUM(O100:O103)</f>
        <v>11.91</v>
      </c>
      <c r="P99" s="290"/>
      <c r="Q99" s="292"/>
      <c r="R99" s="272">
        <f>SUM(R100:R103)</f>
        <v>0</v>
      </c>
      <c r="S99" s="105"/>
      <c r="T99" s="96"/>
      <c r="U99" s="96"/>
      <c r="V99" s="96"/>
      <c r="W99" s="96"/>
      <c r="X99" s="96"/>
      <c r="Y99" s="96"/>
      <c r="Z99" s="96"/>
    </row>
    <row r="100" spans="1:26" ht="11.25" customHeight="1">
      <c r="A100" s="137" t="s">
        <v>1645</v>
      </c>
      <c r="B100" s="173" t="s">
        <v>1646</v>
      </c>
      <c r="C100" s="173" t="s">
        <v>1647</v>
      </c>
      <c r="D100" s="132" t="s">
        <v>682</v>
      </c>
      <c r="E100" s="132" t="s">
        <v>124</v>
      </c>
      <c r="F100" s="300"/>
      <c r="G100" s="300"/>
      <c r="H100" s="216">
        <v>1083000</v>
      </c>
      <c r="I100" s="216">
        <v>819000</v>
      </c>
      <c r="J100" s="220">
        <v>264000</v>
      </c>
      <c r="K100" s="220" t="s">
        <v>691</v>
      </c>
      <c r="L100" s="132">
        <v>1191000</v>
      </c>
      <c r="M100" s="136">
        <f t="shared" ref="M100:M105" si="27">L100/100000</f>
        <v>11.91</v>
      </c>
      <c r="N100" s="132">
        <v>1</v>
      </c>
      <c r="O100" s="136">
        <f t="shared" ref="O100:O105" si="28">M100*N100</f>
        <v>11.91</v>
      </c>
      <c r="P100" s="301" t="s">
        <v>1652</v>
      </c>
      <c r="Q100" s="225">
        <f>'NVBDCP Abstract'!J31</f>
        <v>0</v>
      </c>
      <c r="R100" s="136">
        <f>'NVBDCP Abstract'!K31</f>
        <v>0</v>
      </c>
      <c r="S100" s="226"/>
      <c r="T100" s="139"/>
      <c r="U100" s="139"/>
      <c r="V100" s="139"/>
      <c r="W100" s="139"/>
      <c r="X100" s="139"/>
      <c r="Y100" s="139"/>
      <c r="Z100" s="139"/>
    </row>
    <row r="101" spans="1:26" ht="11.25" customHeight="1">
      <c r="A101" s="70" t="s">
        <v>1654</v>
      </c>
      <c r="B101" s="125" t="s">
        <v>1655</v>
      </c>
      <c r="C101" s="125" t="s">
        <v>1656</v>
      </c>
      <c r="D101" s="74" t="s">
        <v>682</v>
      </c>
      <c r="E101" s="74" t="s">
        <v>124</v>
      </c>
      <c r="F101" s="82"/>
      <c r="G101" s="82"/>
      <c r="H101" s="82"/>
      <c r="I101" s="82"/>
      <c r="J101" s="82"/>
      <c r="K101" s="82"/>
      <c r="L101" s="82"/>
      <c r="M101" s="71">
        <f t="shared" si="27"/>
        <v>0</v>
      </c>
      <c r="N101" s="74"/>
      <c r="O101" s="71">
        <f t="shared" si="28"/>
        <v>0</v>
      </c>
      <c r="P101" s="80"/>
      <c r="Q101" s="215">
        <f>'NVBDCP Abstract'!J32</f>
        <v>0</v>
      </c>
      <c r="R101" s="71">
        <f>'NVBDCP Abstract'!K32</f>
        <v>0</v>
      </c>
      <c r="S101" s="105"/>
      <c r="T101" s="96"/>
      <c r="U101" s="96"/>
      <c r="V101" s="96"/>
      <c r="W101" s="96"/>
      <c r="X101" s="96"/>
      <c r="Y101" s="96"/>
      <c r="Z101" s="96"/>
    </row>
    <row r="102" spans="1:26" ht="11.25" customHeight="1">
      <c r="A102" s="70" t="s">
        <v>1659</v>
      </c>
      <c r="B102" s="125" t="s">
        <v>1660</v>
      </c>
      <c r="C102" s="125" t="s">
        <v>1661</v>
      </c>
      <c r="D102" s="74" t="s">
        <v>682</v>
      </c>
      <c r="E102" s="74" t="s">
        <v>124</v>
      </c>
      <c r="F102" s="82"/>
      <c r="G102" s="82"/>
      <c r="H102" s="82"/>
      <c r="I102" s="82"/>
      <c r="J102" s="82"/>
      <c r="K102" s="82"/>
      <c r="L102" s="82"/>
      <c r="M102" s="71">
        <f t="shared" si="27"/>
        <v>0</v>
      </c>
      <c r="N102" s="74"/>
      <c r="O102" s="71">
        <f t="shared" si="28"/>
        <v>0</v>
      </c>
      <c r="P102" s="80"/>
      <c r="Q102" s="215">
        <f>'NVBDCP Abstract'!J33</f>
        <v>0</v>
      </c>
      <c r="R102" s="71">
        <f>'NVBDCP Abstract'!K33</f>
        <v>0</v>
      </c>
      <c r="S102" s="105"/>
      <c r="T102" s="96"/>
      <c r="U102" s="96"/>
      <c r="V102" s="96"/>
      <c r="W102" s="96"/>
      <c r="X102" s="96"/>
      <c r="Y102" s="96"/>
      <c r="Z102" s="96"/>
    </row>
    <row r="103" spans="1:26" ht="11.25" customHeight="1">
      <c r="A103" s="70" t="s">
        <v>1662</v>
      </c>
      <c r="B103" s="125" t="s">
        <v>1663</v>
      </c>
      <c r="C103" s="125" t="s">
        <v>1664</v>
      </c>
      <c r="D103" s="74" t="s">
        <v>682</v>
      </c>
      <c r="E103" s="74" t="s">
        <v>124</v>
      </c>
      <c r="F103" s="82"/>
      <c r="G103" s="82"/>
      <c r="H103" s="82"/>
      <c r="I103" s="82"/>
      <c r="J103" s="82"/>
      <c r="K103" s="82"/>
      <c r="L103" s="82"/>
      <c r="M103" s="71">
        <f t="shared" si="27"/>
        <v>0</v>
      </c>
      <c r="N103" s="74"/>
      <c r="O103" s="71">
        <f t="shared" si="28"/>
        <v>0</v>
      </c>
      <c r="P103" s="80"/>
      <c r="Q103" s="215">
        <f>'NVBDCP Abstract'!J34</f>
        <v>0</v>
      </c>
      <c r="R103" s="71">
        <f>'NVBDCP Abstract'!K34</f>
        <v>0</v>
      </c>
      <c r="S103" s="105"/>
      <c r="T103" s="96"/>
      <c r="U103" s="96"/>
      <c r="V103" s="96"/>
      <c r="W103" s="96"/>
      <c r="X103" s="96"/>
      <c r="Y103" s="96"/>
      <c r="Z103" s="96"/>
    </row>
    <row r="104" spans="1:26" ht="11.25" customHeight="1">
      <c r="A104" s="70" t="s">
        <v>1665</v>
      </c>
      <c r="B104" s="70" t="s">
        <v>923</v>
      </c>
      <c r="C104" s="70" t="s">
        <v>1666</v>
      </c>
      <c r="D104" s="70" t="s">
        <v>659</v>
      </c>
      <c r="E104" s="74" t="s">
        <v>138</v>
      </c>
      <c r="F104" s="304"/>
      <c r="G104" s="304"/>
      <c r="H104" s="304"/>
      <c r="I104" s="304"/>
      <c r="J104" s="304"/>
      <c r="K104" s="70"/>
      <c r="L104" s="70"/>
      <c r="M104" s="71">
        <f t="shared" si="27"/>
        <v>0</v>
      </c>
      <c r="N104" s="74"/>
      <c r="O104" s="71">
        <f t="shared" si="28"/>
        <v>0</v>
      </c>
      <c r="P104" s="80"/>
      <c r="Q104" s="215">
        <f>'NMHP Abstract'!J13</f>
        <v>0</v>
      </c>
      <c r="R104" s="71">
        <f>'NMHP Abstract'!K13</f>
        <v>0</v>
      </c>
      <c r="S104" s="105"/>
      <c r="T104" s="96"/>
      <c r="U104" s="96"/>
      <c r="V104" s="96"/>
      <c r="W104" s="96"/>
      <c r="X104" s="96"/>
      <c r="Y104" s="96"/>
      <c r="Z104" s="96"/>
    </row>
    <row r="105" spans="1:26" ht="11.25" customHeight="1">
      <c r="A105" s="70" t="s">
        <v>1667</v>
      </c>
      <c r="B105" s="125"/>
      <c r="C105" s="125" t="s">
        <v>297</v>
      </c>
      <c r="D105" s="74" t="s">
        <v>609</v>
      </c>
      <c r="E105" s="74"/>
      <c r="F105" s="82"/>
      <c r="G105" s="82"/>
      <c r="H105" s="82"/>
      <c r="I105" s="82"/>
      <c r="J105" s="82"/>
      <c r="K105" s="82"/>
      <c r="L105" s="82"/>
      <c r="M105" s="71">
        <f t="shared" si="27"/>
        <v>0</v>
      </c>
      <c r="N105" s="74"/>
      <c r="O105" s="71">
        <f t="shared" si="28"/>
        <v>0</v>
      </c>
      <c r="P105" s="80"/>
      <c r="Q105" s="285"/>
      <c r="R105" s="136"/>
      <c r="S105" s="105"/>
      <c r="T105" s="96"/>
      <c r="U105" s="96"/>
      <c r="V105" s="96"/>
      <c r="W105" s="96"/>
      <c r="X105" s="96"/>
      <c r="Y105" s="96"/>
      <c r="Z105" s="96"/>
    </row>
    <row r="106" spans="1:26" ht="11.25" customHeight="1">
      <c r="A106" s="78" t="s">
        <v>1668</v>
      </c>
      <c r="B106" s="265"/>
      <c r="C106" s="265" t="s">
        <v>1669</v>
      </c>
      <c r="D106" s="118"/>
      <c r="E106" s="118"/>
      <c r="F106" s="118"/>
      <c r="G106" s="118"/>
      <c r="H106" s="118"/>
      <c r="I106" s="118"/>
      <c r="J106" s="118"/>
      <c r="K106" s="118"/>
      <c r="L106" s="118"/>
      <c r="M106" s="79"/>
      <c r="N106" s="118"/>
      <c r="O106" s="79">
        <f>O107+O108</f>
        <v>5.6</v>
      </c>
      <c r="P106" s="78"/>
      <c r="Q106" s="305"/>
      <c r="R106" s="79">
        <f>R107+R108</f>
        <v>0</v>
      </c>
      <c r="S106" s="105"/>
      <c r="T106" s="96"/>
      <c r="U106" s="96"/>
      <c r="V106" s="96"/>
      <c r="W106" s="96"/>
      <c r="X106" s="96"/>
      <c r="Y106" s="96"/>
      <c r="Z106" s="96"/>
    </row>
    <row r="107" spans="1:26" ht="15.75" customHeight="1">
      <c r="A107" s="70" t="s">
        <v>1673</v>
      </c>
      <c r="B107" s="125"/>
      <c r="C107" s="125" t="s">
        <v>1674</v>
      </c>
      <c r="D107" s="74" t="s">
        <v>682</v>
      </c>
      <c r="E107" s="74" t="s">
        <v>128</v>
      </c>
      <c r="F107" s="74">
        <v>0</v>
      </c>
      <c r="G107" s="74">
        <v>0</v>
      </c>
      <c r="H107" s="74">
        <v>0</v>
      </c>
      <c r="I107" s="74">
        <v>0</v>
      </c>
      <c r="J107" s="74">
        <v>0</v>
      </c>
      <c r="K107" s="74" t="s">
        <v>1676</v>
      </c>
      <c r="L107" s="74">
        <v>6000</v>
      </c>
      <c r="M107" s="71">
        <f t="shared" ref="M107:M108" si="29">L107/100000</f>
        <v>0.06</v>
      </c>
      <c r="N107" s="74">
        <v>10</v>
      </c>
      <c r="O107" s="71">
        <f t="shared" ref="O107:O108" si="30">M107*N107</f>
        <v>0.6</v>
      </c>
      <c r="P107" s="306" t="s">
        <v>1678</v>
      </c>
      <c r="Q107" s="215">
        <f>'RNTCP Abstract'!J27</f>
        <v>0</v>
      </c>
      <c r="R107" s="71">
        <f>'RNTCP Abstract'!K27</f>
        <v>0</v>
      </c>
      <c r="S107" s="105"/>
      <c r="T107" s="96"/>
      <c r="U107" s="96"/>
      <c r="V107" s="96"/>
      <c r="W107" s="96"/>
      <c r="X107" s="96"/>
      <c r="Y107" s="96"/>
      <c r="Z107" s="96"/>
    </row>
    <row r="108" spans="1:26" ht="45">
      <c r="A108" s="70" t="s">
        <v>1679</v>
      </c>
      <c r="B108" s="125"/>
      <c r="C108" s="125" t="s">
        <v>1680</v>
      </c>
      <c r="D108" s="74" t="s">
        <v>682</v>
      </c>
      <c r="E108" s="74" t="s">
        <v>128</v>
      </c>
      <c r="F108" s="74">
        <v>0</v>
      </c>
      <c r="G108" s="74">
        <v>0</v>
      </c>
      <c r="H108" s="74">
        <v>0</v>
      </c>
      <c r="I108" s="74">
        <v>0</v>
      </c>
      <c r="J108" s="74">
        <v>0</v>
      </c>
      <c r="K108" s="74" t="s">
        <v>1683</v>
      </c>
      <c r="L108" s="74">
        <v>2500</v>
      </c>
      <c r="M108" s="71">
        <f t="shared" si="29"/>
        <v>2.5000000000000001E-2</v>
      </c>
      <c r="N108" s="74">
        <v>200</v>
      </c>
      <c r="O108" s="71">
        <f t="shared" si="30"/>
        <v>5</v>
      </c>
      <c r="P108" s="284" t="s">
        <v>1684</v>
      </c>
      <c r="Q108" s="215">
        <f>'RNTCP Abstract'!J28</f>
        <v>0</v>
      </c>
      <c r="R108" s="71">
        <f>'RNTCP Abstract'!K28</f>
        <v>0</v>
      </c>
      <c r="S108" s="105"/>
      <c r="T108" s="96"/>
      <c r="U108" s="96"/>
      <c r="V108" s="96"/>
      <c r="W108" s="96"/>
      <c r="X108" s="96"/>
      <c r="Y108" s="96"/>
      <c r="Z108" s="96"/>
    </row>
    <row r="109" spans="1:26" ht="11.25" customHeight="1">
      <c r="A109" s="67">
        <v>3.3</v>
      </c>
      <c r="B109" s="113" t="s">
        <v>1685</v>
      </c>
      <c r="C109" s="115" t="s">
        <v>258</v>
      </c>
      <c r="D109" s="23"/>
      <c r="E109" s="23"/>
      <c r="F109" s="115"/>
      <c r="G109" s="115"/>
      <c r="H109" s="115"/>
      <c r="I109" s="115"/>
      <c r="J109" s="115"/>
      <c r="K109" s="115"/>
      <c r="L109" s="115"/>
      <c r="M109" s="68"/>
      <c r="N109" s="23"/>
      <c r="O109" s="68">
        <f>O110+O111+O112+O116</f>
        <v>2.4000000000000004</v>
      </c>
      <c r="P109" s="67"/>
      <c r="Q109" s="273"/>
      <c r="R109" s="203">
        <f>R110+R111+R112+R116</f>
        <v>0</v>
      </c>
      <c r="S109" s="105"/>
      <c r="T109" s="96"/>
      <c r="U109" s="96"/>
      <c r="V109" s="96"/>
      <c r="W109" s="96"/>
      <c r="X109" s="96"/>
      <c r="Y109" s="96"/>
      <c r="Z109" s="96"/>
    </row>
    <row r="110" spans="1:26" ht="11.25" customHeight="1">
      <c r="A110" s="70" t="s">
        <v>1688</v>
      </c>
      <c r="B110" s="4" t="s">
        <v>1689</v>
      </c>
      <c r="C110" s="4" t="s">
        <v>1690</v>
      </c>
      <c r="D110" s="74" t="s">
        <v>609</v>
      </c>
      <c r="E110" s="74" t="s">
        <v>609</v>
      </c>
      <c r="F110" s="4"/>
      <c r="G110" s="4"/>
      <c r="H110" s="4"/>
      <c r="I110" s="4"/>
      <c r="J110" s="4"/>
      <c r="K110" s="4"/>
      <c r="L110" s="4"/>
      <c r="M110" s="71">
        <f t="shared" ref="M110:M111" si="31">L110/100000</f>
        <v>0</v>
      </c>
      <c r="N110" s="74"/>
      <c r="O110" s="71">
        <f t="shared" ref="O110:O111" si="32">M110*N110</f>
        <v>0</v>
      </c>
      <c r="P110" s="70"/>
      <c r="Q110" s="225"/>
      <c r="R110" s="173"/>
      <c r="S110" s="105"/>
      <c r="T110" s="96"/>
      <c r="U110" s="96"/>
      <c r="V110" s="96"/>
      <c r="W110" s="96"/>
      <c r="X110" s="96"/>
      <c r="Y110" s="96"/>
      <c r="Z110" s="96"/>
    </row>
    <row r="111" spans="1:26" ht="11.25" customHeight="1">
      <c r="A111" s="70" t="s">
        <v>1693</v>
      </c>
      <c r="B111" s="4" t="s">
        <v>1694</v>
      </c>
      <c r="C111" s="4" t="s">
        <v>1695</v>
      </c>
      <c r="D111" s="74" t="s">
        <v>609</v>
      </c>
      <c r="E111" s="74" t="s">
        <v>609</v>
      </c>
      <c r="F111" s="4"/>
      <c r="G111" s="4"/>
      <c r="H111" s="4"/>
      <c r="I111" s="4"/>
      <c r="J111" s="4"/>
      <c r="K111" s="4"/>
      <c r="L111" s="4"/>
      <c r="M111" s="71">
        <f t="shared" si="31"/>
        <v>0</v>
      </c>
      <c r="N111" s="74"/>
      <c r="O111" s="71">
        <f t="shared" si="32"/>
        <v>0</v>
      </c>
      <c r="P111" s="70"/>
      <c r="Q111" s="225"/>
      <c r="R111" s="173"/>
      <c r="S111" s="105"/>
      <c r="T111" s="96"/>
      <c r="U111" s="96"/>
      <c r="V111" s="96"/>
      <c r="W111" s="96"/>
      <c r="X111" s="96"/>
      <c r="Y111" s="96"/>
      <c r="Z111" s="96"/>
    </row>
    <row r="112" spans="1:26" ht="11.25" customHeight="1">
      <c r="A112" s="78" t="s">
        <v>1698</v>
      </c>
      <c r="B112" s="116"/>
      <c r="C112" s="117" t="s">
        <v>1699</v>
      </c>
      <c r="D112" s="119"/>
      <c r="E112" s="119"/>
      <c r="F112" s="116"/>
      <c r="G112" s="116"/>
      <c r="H112" s="116"/>
      <c r="I112" s="116"/>
      <c r="J112" s="116"/>
      <c r="K112" s="116"/>
      <c r="L112" s="116"/>
      <c r="M112" s="151"/>
      <c r="N112" s="118"/>
      <c r="O112" s="265">
        <f>SUM(O113:O115)</f>
        <v>2.4000000000000004</v>
      </c>
      <c r="P112" s="204"/>
      <c r="Q112" s="257"/>
      <c r="R112" s="265">
        <f>SUM(R113:R115)</f>
        <v>0</v>
      </c>
      <c r="S112" s="105"/>
      <c r="T112" s="96"/>
      <c r="U112" s="96"/>
      <c r="V112" s="96"/>
      <c r="W112" s="96"/>
      <c r="X112" s="96"/>
      <c r="Y112" s="96"/>
      <c r="Z112" s="96"/>
    </row>
    <row r="113" spans="1:26" ht="11.25" customHeight="1">
      <c r="A113" s="70" t="s">
        <v>1703</v>
      </c>
      <c r="B113" s="70" t="s">
        <v>1705</v>
      </c>
      <c r="C113" s="70" t="s">
        <v>1706</v>
      </c>
      <c r="D113" s="74" t="s">
        <v>682</v>
      </c>
      <c r="E113" s="74" t="s">
        <v>122</v>
      </c>
      <c r="F113" s="4"/>
      <c r="G113" s="4"/>
      <c r="H113" s="4"/>
      <c r="I113" s="4"/>
      <c r="J113" s="4"/>
      <c r="K113" s="4"/>
      <c r="L113" s="4"/>
      <c r="M113" s="71">
        <f t="shared" ref="M113:M116" si="33">L113/100000</f>
        <v>0</v>
      </c>
      <c r="N113" s="74"/>
      <c r="O113" s="71">
        <f t="shared" ref="O113:O116" si="34">M113*N113</f>
        <v>0</v>
      </c>
      <c r="P113" s="204"/>
      <c r="Q113" s="215">
        <f>'IDSP Abstract'!J9</f>
        <v>0</v>
      </c>
      <c r="R113" s="71">
        <f>'IDSP Abstract'!K9</f>
        <v>0</v>
      </c>
      <c r="S113" s="105"/>
      <c r="T113" s="96"/>
      <c r="U113" s="96"/>
      <c r="V113" s="96"/>
      <c r="W113" s="96"/>
      <c r="X113" s="96"/>
      <c r="Y113" s="96"/>
      <c r="Z113" s="96"/>
    </row>
    <row r="114" spans="1:26" ht="38.25">
      <c r="A114" s="70" t="s">
        <v>1709</v>
      </c>
      <c r="B114" s="4" t="s">
        <v>1710</v>
      </c>
      <c r="C114" s="4" t="s">
        <v>1711</v>
      </c>
      <c r="D114" s="74" t="s">
        <v>659</v>
      </c>
      <c r="E114" s="74" t="s">
        <v>142</v>
      </c>
      <c r="F114" s="4">
        <v>4</v>
      </c>
      <c r="G114" s="4">
        <v>1</v>
      </c>
      <c r="H114" s="4">
        <v>140000</v>
      </c>
      <c r="I114" s="4">
        <v>2950</v>
      </c>
      <c r="J114" s="4"/>
      <c r="K114" s="4" t="s">
        <v>1712</v>
      </c>
      <c r="L114" s="4">
        <v>40000</v>
      </c>
      <c r="M114" s="71">
        <f t="shared" si="33"/>
        <v>0.4</v>
      </c>
      <c r="N114" s="74">
        <v>4</v>
      </c>
      <c r="O114" s="71">
        <f t="shared" si="34"/>
        <v>1.6</v>
      </c>
      <c r="P114" s="70" t="s">
        <v>1713</v>
      </c>
      <c r="Q114" s="215">
        <f>'NTCP Abstract'!J20</f>
        <v>0</v>
      </c>
      <c r="R114" s="71">
        <f>'NTCP Abstract'!K20</f>
        <v>0</v>
      </c>
      <c r="S114" s="105"/>
      <c r="T114" s="96"/>
      <c r="U114" s="96"/>
      <c r="V114" s="96"/>
      <c r="W114" s="96"/>
      <c r="X114" s="96"/>
      <c r="Y114" s="96"/>
      <c r="Z114" s="96"/>
    </row>
    <row r="115" spans="1:26" ht="78" customHeight="1">
      <c r="A115" s="70" t="s">
        <v>1715</v>
      </c>
      <c r="B115" s="4"/>
      <c r="C115" s="4" t="s">
        <v>1716</v>
      </c>
      <c r="D115" s="74" t="s">
        <v>659</v>
      </c>
      <c r="E115" s="74" t="s">
        <v>164</v>
      </c>
      <c r="F115" s="4"/>
      <c r="G115" s="4"/>
      <c r="H115" s="4"/>
      <c r="I115" s="4"/>
      <c r="J115" s="4"/>
      <c r="K115" s="4" t="s">
        <v>1712</v>
      </c>
      <c r="L115" s="4">
        <v>40000</v>
      </c>
      <c r="M115" s="71">
        <f t="shared" si="33"/>
        <v>0.4</v>
      </c>
      <c r="N115" s="74">
        <v>2</v>
      </c>
      <c r="O115" s="71">
        <f t="shared" si="34"/>
        <v>0.8</v>
      </c>
      <c r="P115" s="54" t="s">
        <v>1717</v>
      </c>
      <c r="Q115" s="215">
        <f>'NPCCHH Abstract'!J9</f>
        <v>0</v>
      </c>
      <c r="R115" s="71">
        <f>'NPCCHH Abstract'!K9</f>
        <v>0</v>
      </c>
      <c r="S115" s="105"/>
      <c r="T115" s="96"/>
      <c r="U115" s="96"/>
      <c r="V115" s="96"/>
      <c r="W115" s="96"/>
      <c r="X115" s="96"/>
      <c r="Y115" s="96"/>
      <c r="Z115" s="96"/>
    </row>
    <row r="116" spans="1:26" ht="11.25" customHeight="1">
      <c r="A116" s="80" t="s">
        <v>1719</v>
      </c>
      <c r="B116" s="30"/>
      <c r="C116" s="30" t="s">
        <v>297</v>
      </c>
      <c r="D116" s="82" t="s">
        <v>609</v>
      </c>
      <c r="E116" s="82"/>
      <c r="F116" s="30"/>
      <c r="G116" s="30"/>
      <c r="H116" s="30"/>
      <c r="I116" s="30"/>
      <c r="J116" s="30"/>
      <c r="K116" s="30"/>
      <c r="L116" s="30"/>
      <c r="M116" s="81">
        <f t="shared" si="33"/>
        <v>0</v>
      </c>
      <c r="N116" s="82"/>
      <c r="O116" s="81">
        <f t="shared" si="34"/>
        <v>0</v>
      </c>
      <c r="P116" s="80"/>
      <c r="Q116" s="308"/>
      <c r="R116" s="173"/>
      <c r="S116" s="105"/>
      <c r="T116" s="143"/>
      <c r="U116" s="143"/>
      <c r="V116" s="143"/>
      <c r="W116" s="143"/>
      <c r="X116" s="143"/>
      <c r="Y116" s="143"/>
      <c r="Z116" s="143"/>
    </row>
    <row r="117" spans="1:26" ht="11.25" customHeight="1">
      <c r="A117" s="190">
        <v>3.4</v>
      </c>
      <c r="B117" s="96"/>
      <c r="C117" s="96"/>
      <c r="D117" s="10"/>
      <c r="E117" s="10"/>
      <c r="F117" s="96"/>
      <c r="G117" s="96"/>
      <c r="H117" s="96"/>
      <c r="I117" s="96"/>
      <c r="J117" s="96"/>
      <c r="K117" s="96"/>
      <c r="L117" s="96"/>
      <c r="M117" s="191"/>
      <c r="N117" s="10"/>
      <c r="O117" s="191"/>
      <c r="P117" s="190"/>
      <c r="Q117" s="309"/>
      <c r="R117" s="96"/>
      <c r="S117" s="96"/>
      <c r="T117" s="96"/>
      <c r="U117" s="96"/>
      <c r="V117" s="96"/>
      <c r="W117" s="96"/>
      <c r="X117" s="96"/>
      <c r="Y117" s="96"/>
      <c r="Z117" s="96"/>
    </row>
    <row r="118" spans="1:26" ht="11.25" customHeight="1">
      <c r="A118" s="190"/>
      <c r="B118" s="96"/>
      <c r="C118" s="96"/>
      <c r="D118" s="10"/>
      <c r="E118" s="10"/>
      <c r="F118" s="96"/>
      <c r="G118" s="96"/>
      <c r="H118" s="96"/>
      <c r="I118" s="96"/>
      <c r="J118" s="96"/>
      <c r="K118" s="96"/>
      <c r="L118" s="96"/>
      <c r="M118" s="191"/>
      <c r="N118" s="10"/>
      <c r="O118" s="191"/>
      <c r="P118" s="190"/>
      <c r="Q118" s="309"/>
      <c r="R118" s="96"/>
      <c r="S118" s="96"/>
      <c r="T118" s="96"/>
      <c r="U118" s="96"/>
      <c r="V118" s="96"/>
      <c r="W118" s="96"/>
      <c r="X118" s="96"/>
      <c r="Y118" s="96"/>
      <c r="Z118" s="96"/>
    </row>
    <row r="119" spans="1:26" ht="11.25" customHeight="1">
      <c r="A119" s="190"/>
      <c r="B119" s="96"/>
      <c r="C119" s="96"/>
      <c r="D119" s="10"/>
      <c r="E119" s="10"/>
      <c r="F119" s="96"/>
      <c r="G119" s="96"/>
      <c r="H119" s="96"/>
      <c r="I119" s="96"/>
      <c r="J119" s="96"/>
      <c r="K119" s="96"/>
      <c r="L119" s="96"/>
      <c r="M119" s="191"/>
      <c r="N119" s="10"/>
      <c r="O119" s="191"/>
      <c r="P119" s="190"/>
      <c r="Q119" s="309"/>
      <c r="R119" s="96"/>
      <c r="S119" s="96"/>
      <c r="T119" s="96"/>
      <c r="U119" s="96"/>
      <c r="V119" s="96"/>
      <c r="W119" s="96"/>
      <c r="X119" s="96"/>
      <c r="Y119" s="96"/>
      <c r="Z119" s="96"/>
    </row>
    <row r="120" spans="1:26" ht="11.25" customHeight="1">
      <c r="A120" s="190"/>
      <c r="B120" s="96"/>
      <c r="C120" s="96"/>
      <c r="D120" s="10"/>
      <c r="E120" s="10"/>
      <c r="F120" s="96"/>
      <c r="G120" s="96"/>
      <c r="H120" s="96"/>
      <c r="I120" s="96"/>
      <c r="J120" s="96"/>
      <c r="K120" s="96"/>
      <c r="L120" s="96"/>
      <c r="M120" s="191"/>
      <c r="N120" s="10"/>
      <c r="O120" s="191"/>
      <c r="P120" s="190"/>
      <c r="Q120" s="309"/>
      <c r="R120" s="96"/>
      <c r="S120" s="96"/>
      <c r="T120" s="96"/>
      <c r="U120" s="96"/>
      <c r="V120" s="96"/>
      <c r="W120" s="96"/>
      <c r="X120" s="96"/>
      <c r="Y120" s="96"/>
      <c r="Z120" s="96"/>
    </row>
    <row r="121" spans="1:26" ht="11.25" customHeight="1">
      <c r="A121" s="190"/>
      <c r="B121" s="96"/>
      <c r="C121" s="96"/>
      <c r="D121" s="10"/>
      <c r="E121" s="10"/>
      <c r="F121" s="96"/>
      <c r="G121" s="96"/>
      <c r="H121" s="96"/>
      <c r="I121" s="96"/>
      <c r="J121" s="96"/>
      <c r="K121" s="96"/>
      <c r="L121" s="96"/>
      <c r="M121" s="191"/>
      <c r="N121" s="10"/>
      <c r="O121" s="191"/>
      <c r="P121" s="190"/>
      <c r="Q121" s="309"/>
      <c r="R121" s="96"/>
      <c r="S121" s="96"/>
      <c r="T121" s="96"/>
      <c r="U121" s="96"/>
      <c r="V121" s="96"/>
      <c r="W121" s="96"/>
      <c r="X121" s="96"/>
      <c r="Y121" s="96"/>
      <c r="Z121" s="96"/>
    </row>
    <row r="122" spans="1:26" ht="11.25" customHeight="1">
      <c r="A122" s="190"/>
      <c r="B122" s="96"/>
      <c r="C122" s="96"/>
      <c r="D122" s="10"/>
      <c r="E122" s="10"/>
      <c r="F122" s="96"/>
      <c r="G122" s="96"/>
      <c r="H122" s="96"/>
      <c r="I122" s="96"/>
      <c r="J122" s="96"/>
      <c r="K122" s="96"/>
      <c r="L122" s="96"/>
      <c r="M122" s="191"/>
      <c r="N122" s="10"/>
      <c r="O122" s="191"/>
      <c r="P122" s="190"/>
      <c r="Q122" s="309"/>
      <c r="R122" s="96"/>
      <c r="S122" s="96"/>
      <c r="T122" s="96"/>
      <c r="U122" s="96"/>
      <c r="V122" s="96"/>
      <c r="W122" s="96"/>
      <c r="X122" s="96"/>
      <c r="Y122" s="96"/>
      <c r="Z122" s="96"/>
    </row>
    <row r="123" spans="1:26" ht="11.25" customHeight="1">
      <c r="A123" s="190"/>
      <c r="B123" s="96"/>
      <c r="C123" s="96"/>
      <c r="D123" s="10"/>
      <c r="E123" s="10"/>
      <c r="F123" s="96"/>
      <c r="G123" s="96"/>
      <c r="H123" s="96"/>
      <c r="I123" s="96"/>
      <c r="J123" s="96"/>
      <c r="K123" s="96"/>
      <c r="L123" s="96"/>
      <c r="M123" s="191"/>
      <c r="N123" s="10"/>
      <c r="O123" s="191"/>
      <c r="P123" s="190"/>
      <c r="Q123" s="309"/>
      <c r="R123" s="96"/>
      <c r="S123" s="96"/>
      <c r="T123" s="96"/>
      <c r="U123" s="96"/>
      <c r="V123" s="96"/>
      <c r="W123" s="96"/>
      <c r="X123" s="96"/>
      <c r="Y123" s="96"/>
      <c r="Z123" s="96"/>
    </row>
    <row r="124" spans="1:26" ht="11.25" customHeight="1">
      <c r="A124" s="190"/>
      <c r="B124" s="96"/>
      <c r="C124" s="96"/>
      <c r="D124" s="10"/>
      <c r="E124" s="10"/>
      <c r="F124" s="96"/>
      <c r="G124" s="96"/>
      <c r="H124" s="96"/>
      <c r="I124" s="96"/>
      <c r="J124" s="96"/>
      <c r="K124" s="96"/>
      <c r="L124" s="96"/>
      <c r="M124" s="191"/>
      <c r="N124" s="10"/>
      <c r="O124" s="191"/>
      <c r="P124" s="190"/>
      <c r="Q124" s="309"/>
      <c r="R124" s="96"/>
      <c r="S124" s="96"/>
      <c r="T124" s="96"/>
      <c r="U124" s="96"/>
      <c r="V124" s="96"/>
      <c r="W124" s="96"/>
      <c r="X124" s="96"/>
      <c r="Y124" s="96"/>
      <c r="Z124" s="96"/>
    </row>
    <row r="125" spans="1:26" ht="11.25" customHeight="1">
      <c r="A125" s="190"/>
      <c r="B125" s="96"/>
      <c r="C125" s="96"/>
      <c r="D125" s="10"/>
      <c r="E125" s="10"/>
      <c r="F125" s="96"/>
      <c r="G125" s="96"/>
      <c r="H125" s="96"/>
      <c r="I125" s="96"/>
      <c r="J125" s="96"/>
      <c r="K125" s="96"/>
      <c r="L125" s="96"/>
      <c r="M125" s="191"/>
      <c r="N125" s="10"/>
      <c r="O125" s="191"/>
      <c r="P125" s="190"/>
      <c r="Q125" s="309"/>
      <c r="R125" s="96"/>
      <c r="S125" s="96"/>
      <c r="T125" s="96"/>
      <c r="U125" s="96"/>
      <c r="V125" s="96"/>
      <c r="W125" s="96"/>
      <c r="X125" s="96"/>
      <c r="Y125" s="96"/>
      <c r="Z125" s="96"/>
    </row>
    <row r="126" spans="1:26" ht="11.25" customHeight="1">
      <c r="A126" s="190"/>
      <c r="B126" s="96"/>
      <c r="C126" s="96"/>
      <c r="D126" s="10"/>
      <c r="E126" s="10"/>
      <c r="F126" s="96"/>
      <c r="G126" s="96"/>
      <c r="H126" s="96"/>
      <c r="I126" s="96"/>
      <c r="J126" s="96"/>
      <c r="K126" s="96"/>
      <c r="L126" s="96"/>
      <c r="M126" s="191"/>
      <c r="N126" s="10"/>
      <c r="O126" s="191"/>
      <c r="P126" s="190"/>
      <c r="Q126" s="309"/>
      <c r="R126" s="96"/>
      <c r="S126" s="96"/>
      <c r="T126" s="96"/>
      <c r="U126" s="96"/>
      <c r="V126" s="96"/>
      <c r="W126" s="96"/>
      <c r="X126" s="96"/>
      <c r="Y126" s="96"/>
      <c r="Z126" s="96"/>
    </row>
    <row r="127" spans="1:26" ht="11.25" customHeight="1">
      <c r="A127" s="190"/>
      <c r="B127" s="96"/>
      <c r="C127" s="96"/>
      <c r="D127" s="10"/>
      <c r="E127" s="10"/>
      <c r="F127" s="96"/>
      <c r="G127" s="96"/>
      <c r="H127" s="96"/>
      <c r="I127" s="96"/>
      <c r="J127" s="96"/>
      <c r="K127" s="96"/>
      <c r="L127" s="96"/>
      <c r="M127" s="191"/>
      <c r="N127" s="10"/>
      <c r="O127" s="191"/>
      <c r="P127" s="190"/>
      <c r="Q127" s="309"/>
      <c r="R127" s="96"/>
      <c r="S127" s="96"/>
      <c r="T127" s="96"/>
      <c r="U127" s="96"/>
      <c r="V127" s="96"/>
      <c r="W127" s="96"/>
      <c r="X127" s="96"/>
      <c r="Y127" s="96"/>
      <c r="Z127" s="96"/>
    </row>
    <row r="128" spans="1:26" ht="11.25" customHeight="1">
      <c r="A128" s="190"/>
      <c r="B128" s="96"/>
      <c r="C128" s="96"/>
      <c r="D128" s="10"/>
      <c r="E128" s="10"/>
      <c r="F128" s="96"/>
      <c r="G128" s="96"/>
      <c r="H128" s="96"/>
      <c r="I128" s="96"/>
      <c r="J128" s="96"/>
      <c r="K128" s="96"/>
      <c r="L128" s="96"/>
      <c r="M128" s="191"/>
      <c r="N128" s="10"/>
      <c r="O128" s="191"/>
      <c r="P128" s="190"/>
      <c r="Q128" s="309"/>
      <c r="R128" s="96"/>
      <c r="S128" s="96"/>
      <c r="T128" s="96"/>
      <c r="U128" s="96"/>
      <c r="V128" s="96"/>
      <c r="W128" s="96"/>
      <c r="X128" s="96"/>
      <c r="Y128" s="96"/>
      <c r="Z128" s="96"/>
    </row>
    <row r="129" spans="1:26" ht="11.25" customHeight="1">
      <c r="A129" s="190"/>
      <c r="B129" s="96"/>
      <c r="C129" s="96"/>
      <c r="D129" s="10"/>
      <c r="E129" s="10"/>
      <c r="F129" s="96"/>
      <c r="G129" s="96"/>
      <c r="H129" s="96"/>
      <c r="I129" s="96"/>
      <c r="J129" s="96"/>
      <c r="K129" s="96"/>
      <c r="L129" s="96"/>
      <c r="M129" s="191"/>
      <c r="N129" s="10"/>
      <c r="O129" s="191"/>
      <c r="P129" s="190"/>
      <c r="Q129" s="309"/>
      <c r="R129" s="96"/>
      <c r="S129" s="96"/>
      <c r="T129" s="96"/>
      <c r="U129" s="96"/>
      <c r="V129" s="96"/>
      <c r="W129" s="96"/>
      <c r="X129" s="96"/>
      <c r="Y129" s="96"/>
      <c r="Z129" s="96"/>
    </row>
    <row r="130" spans="1:26" ht="11.25" customHeight="1">
      <c r="A130" s="190"/>
      <c r="B130" s="96"/>
      <c r="C130" s="96"/>
      <c r="D130" s="10"/>
      <c r="E130" s="10"/>
      <c r="F130" s="96"/>
      <c r="G130" s="96"/>
      <c r="H130" s="96"/>
      <c r="I130" s="96"/>
      <c r="J130" s="96"/>
      <c r="K130" s="96"/>
      <c r="L130" s="96"/>
      <c r="M130" s="191"/>
      <c r="N130" s="10"/>
      <c r="O130" s="191"/>
      <c r="P130" s="190"/>
      <c r="Q130" s="309"/>
      <c r="R130" s="96"/>
      <c r="S130" s="96"/>
      <c r="T130" s="96"/>
      <c r="U130" s="96"/>
      <c r="V130" s="96"/>
      <c r="W130" s="96"/>
      <c r="X130" s="96"/>
      <c r="Y130" s="96"/>
      <c r="Z130" s="96"/>
    </row>
    <row r="131" spans="1:26" ht="11.25" customHeight="1">
      <c r="A131" s="190"/>
      <c r="B131" s="96"/>
      <c r="C131" s="96"/>
      <c r="D131" s="10"/>
      <c r="E131" s="10"/>
      <c r="F131" s="96"/>
      <c r="G131" s="96"/>
      <c r="H131" s="96"/>
      <c r="I131" s="96"/>
      <c r="J131" s="96"/>
      <c r="K131" s="96"/>
      <c r="L131" s="96"/>
      <c r="M131" s="191"/>
      <c r="N131" s="10"/>
      <c r="O131" s="191"/>
      <c r="P131" s="190"/>
      <c r="Q131" s="309"/>
      <c r="R131" s="96"/>
      <c r="S131" s="96"/>
      <c r="T131" s="96"/>
      <c r="U131" s="96"/>
      <c r="V131" s="96"/>
      <c r="W131" s="96"/>
      <c r="X131" s="96"/>
      <c r="Y131" s="96"/>
      <c r="Z131" s="96"/>
    </row>
    <row r="132" spans="1:26" ht="11.25" customHeight="1">
      <c r="A132" s="190"/>
      <c r="B132" s="96"/>
      <c r="C132" s="96"/>
      <c r="D132" s="10"/>
      <c r="E132" s="10"/>
      <c r="F132" s="96"/>
      <c r="G132" s="96"/>
      <c r="H132" s="96"/>
      <c r="I132" s="96"/>
      <c r="J132" s="96"/>
      <c r="K132" s="96"/>
      <c r="L132" s="96"/>
      <c r="M132" s="191"/>
      <c r="N132" s="10"/>
      <c r="O132" s="191"/>
      <c r="P132" s="190"/>
      <c r="Q132" s="309"/>
      <c r="R132" s="96"/>
      <c r="S132" s="96"/>
      <c r="T132" s="96"/>
      <c r="U132" s="96"/>
      <c r="V132" s="96"/>
      <c r="W132" s="96"/>
      <c r="X132" s="96"/>
      <c r="Y132" s="96"/>
      <c r="Z132" s="96"/>
    </row>
    <row r="133" spans="1:26" ht="11.25" customHeight="1">
      <c r="A133" s="190"/>
      <c r="B133" s="96"/>
      <c r="C133" s="96"/>
      <c r="D133" s="10"/>
      <c r="E133" s="10"/>
      <c r="F133" s="96"/>
      <c r="G133" s="96"/>
      <c r="H133" s="96"/>
      <c r="I133" s="96"/>
      <c r="J133" s="96"/>
      <c r="K133" s="96"/>
      <c r="L133" s="96"/>
      <c r="M133" s="191"/>
      <c r="N133" s="10"/>
      <c r="O133" s="191"/>
      <c r="P133" s="190"/>
      <c r="Q133" s="309"/>
      <c r="R133" s="96"/>
      <c r="S133" s="96"/>
      <c r="T133" s="96"/>
      <c r="U133" s="96"/>
      <c r="V133" s="96"/>
      <c r="W133" s="96"/>
      <c r="X133" s="96"/>
      <c r="Y133" s="96"/>
      <c r="Z133" s="96"/>
    </row>
    <row r="134" spans="1:26" ht="11.25" customHeight="1">
      <c r="A134" s="190"/>
      <c r="B134" s="96"/>
      <c r="C134" s="96"/>
      <c r="D134" s="10"/>
      <c r="E134" s="10"/>
      <c r="F134" s="96"/>
      <c r="G134" s="96"/>
      <c r="H134" s="96"/>
      <c r="I134" s="96"/>
      <c r="J134" s="96"/>
      <c r="K134" s="96"/>
      <c r="L134" s="96"/>
      <c r="M134" s="191"/>
      <c r="N134" s="10"/>
      <c r="O134" s="191"/>
      <c r="P134" s="190"/>
      <c r="Q134" s="309"/>
      <c r="R134" s="96"/>
      <c r="S134" s="96"/>
      <c r="T134" s="96"/>
      <c r="U134" s="96"/>
      <c r="V134" s="96"/>
      <c r="W134" s="96"/>
      <c r="X134" s="96"/>
      <c r="Y134" s="96"/>
      <c r="Z134" s="96"/>
    </row>
    <row r="135" spans="1:26" ht="11.25" customHeight="1">
      <c r="A135" s="190"/>
      <c r="B135" s="96"/>
      <c r="C135" s="96"/>
      <c r="D135" s="10"/>
      <c r="E135" s="10"/>
      <c r="F135" s="96"/>
      <c r="G135" s="96"/>
      <c r="H135" s="96"/>
      <c r="I135" s="96"/>
      <c r="J135" s="96"/>
      <c r="K135" s="96"/>
      <c r="L135" s="96"/>
      <c r="M135" s="191"/>
      <c r="N135" s="10"/>
      <c r="O135" s="191"/>
      <c r="P135" s="190"/>
      <c r="Q135" s="309"/>
      <c r="R135" s="96"/>
      <c r="S135" s="96"/>
      <c r="T135" s="96"/>
      <c r="U135" s="96"/>
      <c r="V135" s="96"/>
      <c r="W135" s="96"/>
      <c r="X135" s="96"/>
      <c r="Y135" s="96"/>
      <c r="Z135" s="96"/>
    </row>
    <row r="136" spans="1:26" ht="11.25" customHeight="1">
      <c r="A136" s="190"/>
      <c r="B136" s="96"/>
      <c r="C136" s="96"/>
      <c r="D136" s="10"/>
      <c r="E136" s="10"/>
      <c r="F136" s="96"/>
      <c r="G136" s="96"/>
      <c r="H136" s="96"/>
      <c r="I136" s="96"/>
      <c r="J136" s="96"/>
      <c r="K136" s="96"/>
      <c r="L136" s="96"/>
      <c r="M136" s="191"/>
      <c r="N136" s="10"/>
      <c r="O136" s="191"/>
      <c r="P136" s="190"/>
      <c r="Q136" s="309"/>
      <c r="R136" s="96"/>
      <c r="S136" s="96"/>
      <c r="T136" s="96"/>
      <c r="U136" s="96"/>
      <c r="V136" s="96"/>
      <c r="W136" s="96"/>
      <c r="X136" s="96"/>
      <c r="Y136" s="96"/>
      <c r="Z136" s="96"/>
    </row>
    <row r="137" spans="1:26" ht="11.25" customHeight="1">
      <c r="A137" s="190"/>
      <c r="B137" s="96"/>
      <c r="C137" s="96"/>
      <c r="D137" s="10"/>
      <c r="E137" s="10"/>
      <c r="F137" s="96"/>
      <c r="G137" s="96"/>
      <c r="H137" s="96"/>
      <c r="I137" s="96"/>
      <c r="J137" s="96"/>
      <c r="K137" s="96"/>
      <c r="L137" s="96"/>
      <c r="M137" s="191"/>
      <c r="N137" s="10"/>
      <c r="O137" s="191"/>
      <c r="P137" s="190"/>
      <c r="Q137" s="309"/>
      <c r="R137" s="96"/>
      <c r="S137" s="96"/>
      <c r="T137" s="96"/>
      <c r="U137" s="96"/>
      <c r="V137" s="96"/>
      <c r="W137" s="96"/>
      <c r="X137" s="96"/>
      <c r="Y137" s="96"/>
      <c r="Z137" s="96"/>
    </row>
    <row r="138" spans="1:26" ht="11.25" customHeight="1">
      <c r="A138" s="190"/>
      <c r="B138" s="96"/>
      <c r="C138" s="96"/>
      <c r="D138" s="10"/>
      <c r="E138" s="10"/>
      <c r="F138" s="96"/>
      <c r="G138" s="96"/>
      <c r="H138" s="96"/>
      <c r="I138" s="96"/>
      <c r="J138" s="96"/>
      <c r="K138" s="96"/>
      <c r="L138" s="96"/>
      <c r="M138" s="191"/>
      <c r="N138" s="10"/>
      <c r="O138" s="191"/>
      <c r="P138" s="190"/>
      <c r="Q138" s="309"/>
      <c r="R138" s="96"/>
      <c r="S138" s="96"/>
      <c r="T138" s="96"/>
      <c r="U138" s="96"/>
      <c r="V138" s="96"/>
      <c r="W138" s="96"/>
      <c r="X138" s="96"/>
      <c r="Y138" s="96"/>
      <c r="Z138" s="96"/>
    </row>
    <row r="139" spans="1:26" ht="11.25" customHeight="1">
      <c r="A139" s="190"/>
      <c r="B139" s="96"/>
      <c r="C139" s="96"/>
      <c r="D139" s="10"/>
      <c r="E139" s="10"/>
      <c r="F139" s="96"/>
      <c r="G139" s="96"/>
      <c r="H139" s="96"/>
      <c r="I139" s="96"/>
      <c r="J139" s="96"/>
      <c r="K139" s="96"/>
      <c r="L139" s="96"/>
      <c r="M139" s="191"/>
      <c r="N139" s="10"/>
      <c r="O139" s="191"/>
      <c r="P139" s="190"/>
      <c r="Q139" s="309"/>
      <c r="R139" s="96"/>
      <c r="S139" s="96"/>
      <c r="T139" s="96"/>
      <c r="U139" s="96"/>
      <c r="V139" s="96"/>
      <c r="W139" s="96"/>
      <c r="X139" s="96"/>
      <c r="Y139" s="96"/>
      <c r="Z139" s="96"/>
    </row>
    <row r="140" spans="1:26" ht="11.25" customHeight="1">
      <c r="A140" s="190"/>
      <c r="B140" s="96"/>
      <c r="C140" s="96"/>
      <c r="D140" s="10"/>
      <c r="E140" s="10"/>
      <c r="F140" s="96"/>
      <c r="G140" s="96"/>
      <c r="H140" s="96"/>
      <c r="I140" s="96"/>
      <c r="J140" s="96"/>
      <c r="K140" s="96"/>
      <c r="L140" s="96"/>
      <c r="M140" s="191"/>
      <c r="N140" s="10"/>
      <c r="O140" s="191"/>
      <c r="P140" s="190"/>
      <c r="Q140" s="309"/>
      <c r="R140" s="96"/>
      <c r="S140" s="96"/>
      <c r="T140" s="96"/>
      <c r="U140" s="96"/>
      <c r="V140" s="96"/>
      <c r="W140" s="96"/>
      <c r="X140" s="96"/>
      <c r="Y140" s="96"/>
      <c r="Z140" s="96"/>
    </row>
    <row r="141" spans="1:26" ht="11.25" customHeight="1">
      <c r="A141" s="190"/>
      <c r="B141" s="96"/>
      <c r="C141" s="96"/>
      <c r="D141" s="10"/>
      <c r="E141" s="10"/>
      <c r="F141" s="96"/>
      <c r="G141" s="96"/>
      <c r="H141" s="96"/>
      <c r="I141" s="96"/>
      <c r="J141" s="96"/>
      <c r="K141" s="96"/>
      <c r="L141" s="96"/>
      <c r="M141" s="191"/>
      <c r="N141" s="10"/>
      <c r="O141" s="191"/>
      <c r="P141" s="190"/>
      <c r="Q141" s="309"/>
      <c r="R141" s="96"/>
      <c r="S141" s="96"/>
      <c r="T141" s="96"/>
      <c r="U141" s="96"/>
      <c r="V141" s="96"/>
      <c r="W141" s="96"/>
      <c r="X141" s="96"/>
      <c r="Y141" s="96"/>
      <c r="Z141" s="96"/>
    </row>
    <row r="142" spans="1:26" ht="11.25" customHeight="1">
      <c r="A142" s="190"/>
      <c r="B142" s="96"/>
      <c r="C142" s="96"/>
      <c r="D142" s="10"/>
      <c r="E142" s="10"/>
      <c r="F142" s="96"/>
      <c r="G142" s="96"/>
      <c r="H142" s="96"/>
      <c r="I142" s="96"/>
      <c r="J142" s="96"/>
      <c r="K142" s="96"/>
      <c r="L142" s="96"/>
      <c r="M142" s="191"/>
      <c r="N142" s="10"/>
      <c r="O142" s="191"/>
      <c r="P142" s="190"/>
      <c r="Q142" s="309"/>
      <c r="R142" s="96"/>
      <c r="S142" s="96"/>
      <c r="T142" s="96"/>
      <c r="U142" s="96"/>
      <c r="V142" s="96"/>
      <c r="W142" s="96"/>
      <c r="X142" s="96"/>
      <c r="Y142" s="96"/>
      <c r="Z142" s="96"/>
    </row>
    <row r="143" spans="1:26" ht="11.25" customHeight="1">
      <c r="A143" s="190"/>
      <c r="B143" s="96"/>
      <c r="C143" s="96"/>
      <c r="D143" s="10"/>
      <c r="E143" s="10"/>
      <c r="F143" s="96"/>
      <c r="G143" s="96"/>
      <c r="H143" s="96"/>
      <c r="I143" s="96"/>
      <c r="J143" s="96"/>
      <c r="K143" s="96"/>
      <c r="L143" s="96"/>
      <c r="M143" s="191"/>
      <c r="N143" s="10"/>
      <c r="O143" s="191"/>
      <c r="P143" s="190"/>
      <c r="Q143" s="309"/>
      <c r="R143" s="96"/>
      <c r="S143" s="96"/>
      <c r="T143" s="96"/>
      <c r="U143" s="96"/>
      <c r="V143" s="96"/>
      <c r="W143" s="96"/>
      <c r="X143" s="96"/>
      <c r="Y143" s="96"/>
      <c r="Z143" s="96"/>
    </row>
    <row r="144" spans="1:26" ht="11.25" customHeight="1">
      <c r="A144" s="190"/>
      <c r="B144" s="96"/>
      <c r="C144" s="96"/>
      <c r="D144" s="10"/>
      <c r="E144" s="10"/>
      <c r="F144" s="96"/>
      <c r="G144" s="96"/>
      <c r="H144" s="96"/>
      <c r="I144" s="96"/>
      <c r="J144" s="96"/>
      <c r="K144" s="96"/>
      <c r="L144" s="96"/>
      <c r="M144" s="191"/>
      <c r="N144" s="10"/>
      <c r="O144" s="191"/>
      <c r="P144" s="190"/>
      <c r="Q144" s="309"/>
      <c r="R144" s="96"/>
      <c r="S144" s="96"/>
      <c r="T144" s="96"/>
      <c r="U144" s="96"/>
      <c r="V144" s="96"/>
      <c r="W144" s="96"/>
      <c r="X144" s="96"/>
      <c r="Y144" s="96"/>
      <c r="Z144" s="96"/>
    </row>
    <row r="145" spans="1:26" ht="11.25" customHeight="1">
      <c r="A145" s="190"/>
      <c r="B145" s="96"/>
      <c r="C145" s="96"/>
      <c r="D145" s="10"/>
      <c r="E145" s="10"/>
      <c r="F145" s="96"/>
      <c r="G145" s="96"/>
      <c r="H145" s="96"/>
      <c r="I145" s="96"/>
      <c r="J145" s="96"/>
      <c r="K145" s="96"/>
      <c r="L145" s="96"/>
      <c r="M145" s="191"/>
      <c r="N145" s="10"/>
      <c r="O145" s="191"/>
      <c r="P145" s="190"/>
      <c r="Q145" s="309"/>
      <c r="R145" s="96"/>
      <c r="S145" s="96"/>
      <c r="T145" s="96"/>
      <c r="U145" s="96"/>
      <c r="V145" s="96"/>
      <c r="W145" s="96"/>
      <c r="X145" s="96"/>
      <c r="Y145" s="96"/>
      <c r="Z145" s="96"/>
    </row>
    <row r="146" spans="1:26" ht="11.25" customHeight="1">
      <c r="A146" s="190"/>
      <c r="B146" s="96"/>
      <c r="C146" s="96"/>
      <c r="D146" s="10"/>
      <c r="E146" s="10"/>
      <c r="F146" s="96"/>
      <c r="G146" s="96"/>
      <c r="H146" s="96"/>
      <c r="I146" s="96"/>
      <c r="J146" s="96"/>
      <c r="K146" s="96"/>
      <c r="L146" s="96"/>
      <c r="M146" s="191"/>
      <c r="N146" s="10"/>
      <c r="O146" s="191"/>
      <c r="P146" s="190"/>
      <c r="Q146" s="309"/>
      <c r="R146" s="96"/>
      <c r="S146" s="96"/>
      <c r="T146" s="96"/>
      <c r="U146" s="96"/>
      <c r="V146" s="96"/>
      <c r="W146" s="96"/>
      <c r="X146" s="96"/>
      <c r="Y146" s="96"/>
      <c r="Z146" s="96"/>
    </row>
    <row r="147" spans="1:26" ht="11.25" customHeight="1">
      <c r="A147" s="190"/>
      <c r="B147" s="96"/>
      <c r="C147" s="96"/>
      <c r="D147" s="10"/>
      <c r="E147" s="10"/>
      <c r="F147" s="96"/>
      <c r="G147" s="96"/>
      <c r="H147" s="96"/>
      <c r="I147" s="96"/>
      <c r="J147" s="96"/>
      <c r="K147" s="96"/>
      <c r="L147" s="96"/>
      <c r="M147" s="191"/>
      <c r="N147" s="10"/>
      <c r="O147" s="191"/>
      <c r="P147" s="190"/>
      <c r="Q147" s="309"/>
      <c r="R147" s="96"/>
      <c r="S147" s="96"/>
      <c r="T147" s="96"/>
      <c r="U147" s="96"/>
      <c r="V147" s="96"/>
      <c r="W147" s="96"/>
      <c r="X147" s="96"/>
      <c r="Y147" s="96"/>
      <c r="Z147" s="96"/>
    </row>
    <row r="148" spans="1:26" ht="11.25" customHeight="1">
      <c r="A148" s="190"/>
      <c r="B148" s="96"/>
      <c r="C148" s="96"/>
      <c r="D148" s="10"/>
      <c r="E148" s="10"/>
      <c r="F148" s="96"/>
      <c r="G148" s="96"/>
      <c r="H148" s="96"/>
      <c r="I148" s="96"/>
      <c r="J148" s="96"/>
      <c r="K148" s="96"/>
      <c r="L148" s="96"/>
      <c r="M148" s="191"/>
      <c r="N148" s="10"/>
      <c r="O148" s="191"/>
      <c r="P148" s="190"/>
      <c r="Q148" s="309"/>
      <c r="R148" s="96"/>
      <c r="S148" s="96"/>
      <c r="T148" s="96"/>
      <c r="U148" s="96"/>
      <c r="V148" s="96"/>
      <c r="W148" s="96"/>
      <c r="X148" s="96"/>
      <c r="Y148" s="96"/>
      <c r="Z148" s="96"/>
    </row>
    <row r="149" spans="1:26" ht="11.25" customHeight="1">
      <c r="A149" s="190"/>
      <c r="B149" s="96"/>
      <c r="C149" s="96"/>
      <c r="D149" s="10"/>
      <c r="E149" s="10"/>
      <c r="F149" s="96"/>
      <c r="G149" s="96"/>
      <c r="H149" s="96"/>
      <c r="I149" s="96"/>
      <c r="J149" s="96"/>
      <c r="K149" s="96"/>
      <c r="L149" s="96"/>
      <c r="M149" s="191"/>
      <c r="N149" s="10"/>
      <c r="O149" s="191"/>
      <c r="P149" s="190"/>
      <c r="Q149" s="309"/>
      <c r="R149" s="96"/>
      <c r="S149" s="96"/>
      <c r="T149" s="96"/>
      <c r="U149" s="96"/>
      <c r="V149" s="96"/>
      <c r="W149" s="96"/>
      <c r="X149" s="96"/>
      <c r="Y149" s="96"/>
      <c r="Z149" s="96"/>
    </row>
    <row r="150" spans="1:26" ht="11.25" customHeight="1">
      <c r="A150" s="190"/>
      <c r="B150" s="96"/>
      <c r="C150" s="96"/>
      <c r="D150" s="10"/>
      <c r="E150" s="10"/>
      <c r="F150" s="96"/>
      <c r="G150" s="96"/>
      <c r="H150" s="96"/>
      <c r="I150" s="96"/>
      <c r="J150" s="96"/>
      <c r="K150" s="96"/>
      <c r="L150" s="96"/>
      <c r="M150" s="191"/>
      <c r="N150" s="10"/>
      <c r="O150" s="191"/>
      <c r="P150" s="190"/>
      <c r="Q150" s="309"/>
      <c r="R150" s="96"/>
      <c r="S150" s="96"/>
      <c r="T150" s="96"/>
      <c r="U150" s="96"/>
      <c r="V150" s="96"/>
      <c r="W150" s="96"/>
      <c r="X150" s="96"/>
      <c r="Y150" s="96"/>
      <c r="Z150" s="96"/>
    </row>
    <row r="151" spans="1:26" ht="11.25" customHeight="1">
      <c r="A151" s="190"/>
      <c r="B151" s="96"/>
      <c r="C151" s="96"/>
      <c r="D151" s="10"/>
      <c r="E151" s="10"/>
      <c r="F151" s="96"/>
      <c r="G151" s="96"/>
      <c r="H151" s="96"/>
      <c r="I151" s="96"/>
      <c r="J151" s="96"/>
      <c r="K151" s="96"/>
      <c r="L151" s="96"/>
      <c r="M151" s="191"/>
      <c r="N151" s="10"/>
      <c r="O151" s="191"/>
      <c r="P151" s="190"/>
      <c r="Q151" s="309"/>
      <c r="R151" s="96"/>
      <c r="S151" s="96"/>
      <c r="T151" s="96"/>
      <c r="U151" s="96"/>
      <c r="V151" s="96"/>
      <c r="W151" s="96"/>
      <c r="X151" s="96"/>
      <c r="Y151" s="96"/>
      <c r="Z151" s="96"/>
    </row>
    <row r="152" spans="1:26" ht="11.25" customHeight="1">
      <c r="A152" s="190"/>
      <c r="B152" s="96"/>
      <c r="C152" s="96"/>
      <c r="D152" s="10"/>
      <c r="E152" s="10"/>
      <c r="F152" s="96"/>
      <c r="G152" s="96"/>
      <c r="H152" s="96"/>
      <c r="I152" s="96"/>
      <c r="J152" s="96"/>
      <c r="K152" s="96"/>
      <c r="L152" s="96"/>
      <c r="M152" s="191"/>
      <c r="N152" s="10"/>
      <c r="O152" s="191"/>
      <c r="P152" s="190"/>
      <c r="Q152" s="309"/>
      <c r="R152" s="96"/>
      <c r="S152" s="96"/>
      <c r="T152" s="96"/>
      <c r="U152" s="96"/>
      <c r="V152" s="96"/>
      <c r="W152" s="96"/>
      <c r="X152" s="96"/>
      <c r="Y152" s="96"/>
      <c r="Z152" s="96"/>
    </row>
    <row r="153" spans="1:26" ht="11.25" customHeight="1">
      <c r="A153" s="190"/>
      <c r="B153" s="96"/>
      <c r="C153" s="96"/>
      <c r="D153" s="10"/>
      <c r="E153" s="10"/>
      <c r="F153" s="96"/>
      <c r="G153" s="96"/>
      <c r="H153" s="96"/>
      <c r="I153" s="96"/>
      <c r="J153" s="96"/>
      <c r="K153" s="96"/>
      <c r="L153" s="96"/>
      <c r="M153" s="191"/>
      <c r="N153" s="10"/>
      <c r="O153" s="191"/>
      <c r="P153" s="190"/>
      <c r="Q153" s="309"/>
      <c r="R153" s="96"/>
      <c r="S153" s="96"/>
      <c r="T153" s="96"/>
      <c r="U153" s="96"/>
      <c r="V153" s="96"/>
      <c r="W153" s="96"/>
      <c r="X153" s="96"/>
      <c r="Y153" s="96"/>
      <c r="Z153" s="96"/>
    </row>
    <row r="154" spans="1:26" ht="11.25" customHeight="1">
      <c r="A154" s="190"/>
      <c r="B154" s="96"/>
      <c r="C154" s="96"/>
      <c r="D154" s="10"/>
      <c r="E154" s="10"/>
      <c r="F154" s="96"/>
      <c r="G154" s="96"/>
      <c r="H154" s="96"/>
      <c r="I154" s="96"/>
      <c r="J154" s="96"/>
      <c r="K154" s="96"/>
      <c r="L154" s="96"/>
      <c r="M154" s="191"/>
      <c r="N154" s="10"/>
      <c r="O154" s="191"/>
      <c r="P154" s="190"/>
      <c r="Q154" s="309"/>
      <c r="R154" s="96"/>
      <c r="S154" s="96"/>
      <c r="T154" s="96"/>
      <c r="U154" s="96"/>
      <c r="V154" s="96"/>
      <c r="W154" s="96"/>
      <c r="X154" s="96"/>
      <c r="Y154" s="96"/>
      <c r="Z154" s="96"/>
    </row>
    <row r="155" spans="1:26" ht="11.25" customHeight="1">
      <c r="A155" s="190"/>
      <c r="B155" s="96"/>
      <c r="C155" s="96"/>
      <c r="D155" s="10"/>
      <c r="E155" s="10"/>
      <c r="F155" s="96"/>
      <c r="G155" s="96"/>
      <c r="H155" s="96"/>
      <c r="I155" s="96"/>
      <c r="J155" s="96"/>
      <c r="K155" s="96"/>
      <c r="L155" s="96"/>
      <c r="M155" s="191"/>
      <c r="N155" s="10"/>
      <c r="O155" s="191"/>
      <c r="P155" s="190"/>
      <c r="Q155" s="309"/>
      <c r="R155" s="96"/>
      <c r="S155" s="96"/>
      <c r="T155" s="96"/>
      <c r="U155" s="96"/>
      <c r="V155" s="96"/>
      <c r="W155" s="96"/>
      <c r="X155" s="96"/>
      <c r="Y155" s="96"/>
      <c r="Z155" s="96"/>
    </row>
    <row r="156" spans="1:26" ht="11.25" customHeight="1">
      <c r="A156" s="190"/>
      <c r="B156" s="96"/>
      <c r="C156" s="96"/>
      <c r="D156" s="10"/>
      <c r="E156" s="10"/>
      <c r="F156" s="96"/>
      <c r="G156" s="96"/>
      <c r="H156" s="96"/>
      <c r="I156" s="96"/>
      <c r="J156" s="96"/>
      <c r="K156" s="96"/>
      <c r="L156" s="96"/>
      <c r="M156" s="191"/>
      <c r="N156" s="10"/>
      <c r="O156" s="191"/>
      <c r="P156" s="190"/>
      <c r="Q156" s="309"/>
      <c r="R156" s="96"/>
      <c r="S156" s="96"/>
      <c r="T156" s="96"/>
      <c r="U156" s="96"/>
      <c r="V156" s="96"/>
      <c r="W156" s="96"/>
      <c r="X156" s="96"/>
      <c r="Y156" s="96"/>
      <c r="Z156" s="96"/>
    </row>
    <row r="157" spans="1:26" ht="11.25" customHeight="1">
      <c r="A157" s="190"/>
      <c r="B157" s="96"/>
      <c r="C157" s="96"/>
      <c r="D157" s="10"/>
      <c r="E157" s="10"/>
      <c r="F157" s="96"/>
      <c r="G157" s="96"/>
      <c r="H157" s="96"/>
      <c r="I157" s="96"/>
      <c r="J157" s="96"/>
      <c r="K157" s="96"/>
      <c r="L157" s="96"/>
      <c r="M157" s="191"/>
      <c r="N157" s="10"/>
      <c r="O157" s="191"/>
      <c r="P157" s="190"/>
      <c r="Q157" s="309"/>
      <c r="R157" s="96"/>
      <c r="S157" s="96"/>
      <c r="T157" s="96"/>
      <c r="U157" s="96"/>
      <c r="V157" s="96"/>
      <c r="W157" s="96"/>
      <c r="X157" s="96"/>
      <c r="Y157" s="96"/>
      <c r="Z157" s="96"/>
    </row>
    <row r="158" spans="1:26" ht="11.25" customHeight="1">
      <c r="A158" s="190"/>
      <c r="B158" s="96"/>
      <c r="C158" s="96"/>
      <c r="D158" s="10"/>
      <c r="E158" s="10"/>
      <c r="F158" s="96"/>
      <c r="G158" s="96"/>
      <c r="H158" s="96"/>
      <c r="I158" s="96"/>
      <c r="J158" s="96"/>
      <c r="K158" s="96"/>
      <c r="L158" s="96"/>
      <c r="M158" s="191"/>
      <c r="N158" s="10"/>
      <c r="O158" s="191"/>
      <c r="P158" s="190"/>
      <c r="Q158" s="309"/>
      <c r="R158" s="96"/>
      <c r="S158" s="96"/>
      <c r="T158" s="96"/>
      <c r="U158" s="96"/>
      <c r="V158" s="96"/>
      <c r="W158" s="96"/>
      <c r="X158" s="96"/>
      <c r="Y158" s="96"/>
      <c r="Z158" s="96"/>
    </row>
    <row r="159" spans="1:26" ht="11.25" customHeight="1">
      <c r="A159" s="190"/>
      <c r="B159" s="96"/>
      <c r="C159" s="96"/>
      <c r="D159" s="10"/>
      <c r="E159" s="10"/>
      <c r="F159" s="96"/>
      <c r="G159" s="96"/>
      <c r="H159" s="96"/>
      <c r="I159" s="96"/>
      <c r="J159" s="96"/>
      <c r="K159" s="96"/>
      <c r="L159" s="96"/>
      <c r="M159" s="191"/>
      <c r="N159" s="10"/>
      <c r="O159" s="191"/>
      <c r="P159" s="190"/>
      <c r="Q159" s="309"/>
      <c r="R159" s="96"/>
      <c r="S159" s="96"/>
      <c r="T159" s="96"/>
      <c r="U159" s="96"/>
      <c r="V159" s="96"/>
      <c r="W159" s="96"/>
      <c r="X159" s="96"/>
      <c r="Y159" s="96"/>
      <c r="Z159" s="96"/>
    </row>
    <row r="160" spans="1:26" ht="11.25" customHeight="1">
      <c r="A160" s="190"/>
      <c r="B160" s="96"/>
      <c r="C160" s="96"/>
      <c r="D160" s="10"/>
      <c r="E160" s="10"/>
      <c r="F160" s="96"/>
      <c r="G160" s="96"/>
      <c r="H160" s="96"/>
      <c r="I160" s="96"/>
      <c r="J160" s="96"/>
      <c r="K160" s="96"/>
      <c r="L160" s="96"/>
      <c r="M160" s="191"/>
      <c r="N160" s="10"/>
      <c r="O160" s="191"/>
      <c r="P160" s="190"/>
      <c r="Q160" s="309"/>
      <c r="R160" s="96"/>
      <c r="S160" s="96"/>
      <c r="T160" s="96"/>
      <c r="U160" s="96"/>
      <c r="V160" s="96"/>
      <c r="W160" s="96"/>
      <c r="X160" s="96"/>
      <c r="Y160" s="96"/>
      <c r="Z160" s="96"/>
    </row>
    <row r="161" spans="1:26" ht="11.25" customHeight="1">
      <c r="A161" s="190"/>
      <c r="B161" s="96"/>
      <c r="C161" s="96"/>
      <c r="D161" s="10"/>
      <c r="E161" s="10"/>
      <c r="F161" s="96"/>
      <c r="G161" s="96"/>
      <c r="H161" s="96"/>
      <c r="I161" s="96"/>
      <c r="J161" s="96"/>
      <c r="K161" s="96"/>
      <c r="L161" s="96"/>
      <c r="M161" s="191"/>
      <c r="N161" s="10"/>
      <c r="O161" s="191"/>
      <c r="P161" s="190"/>
      <c r="Q161" s="309"/>
      <c r="R161" s="96"/>
      <c r="S161" s="96"/>
      <c r="T161" s="96"/>
      <c r="U161" s="96"/>
      <c r="V161" s="96"/>
      <c r="W161" s="96"/>
      <c r="X161" s="96"/>
      <c r="Y161" s="96"/>
      <c r="Z161" s="96"/>
    </row>
    <row r="162" spans="1:26" ht="11.25" customHeight="1">
      <c r="A162" s="190"/>
      <c r="B162" s="96"/>
      <c r="C162" s="96"/>
      <c r="D162" s="10"/>
      <c r="E162" s="10"/>
      <c r="F162" s="96"/>
      <c r="G162" s="96"/>
      <c r="H162" s="96"/>
      <c r="I162" s="96"/>
      <c r="J162" s="96"/>
      <c r="K162" s="96"/>
      <c r="L162" s="96"/>
      <c r="M162" s="191"/>
      <c r="N162" s="10"/>
      <c r="O162" s="191"/>
      <c r="P162" s="190"/>
      <c r="Q162" s="309"/>
      <c r="R162" s="96"/>
      <c r="S162" s="96"/>
      <c r="T162" s="96"/>
      <c r="U162" s="96"/>
      <c r="V162" s="96"/>
      <c r="W162" s="96"/>
      <c r="X162" s="96"/>
      <c r="Y162" s="96"/>
      <c r="Z162" s="96"/>
    </row>
    <row r="163" spans="1:26" ht="11.25" customHeight="1">
      <c r="A163" s="190"/>
      <c r="B163" s="96"/>
      <c r="C163" s="96"/>
      <c r="D163" s="10"/>
      <c r="E163" s="10"/>
      <c r="F163" s="96"/>
      <c r="G163" s="96"/>
      <c r="H163" s="96"/>
      <c r="I163" s="96"/>
      <c r="J163" s="96"/>
      <c r="K163" s="96"/>
      <c r="L163" s="96"/>
      <c r="M163" s="191"/>
      <c r="N163" s="10"/>
      <c r="O163" s="191"/>
      <c r="P163" s="190"/>
      <c r="Q163" s="309"/>
      <c r="R163" s="96"/>
      <c r="S163" s="96"/>
      <c r="T163" s="96"/>
      <c r="U163" s="96"/>
      <c r="V163" s="96"/>
      <c r="W163" s="96"/>
      <c r="X163" s="96"/>
      <c r="Y163" s="96"/>
      <c r="Z163" s="96"/>
    </row>
    <row r="164" spans="1:26" ht="11.25" customHeight="1">
      <c r="A164" s="190"/>
      <c r="B164" s="96"/>
      <c r="C164" s="96"/>
      <c r="D164" s="10"/>
      <c r="E164" s="10"/>
      <c r="F164" s="96"/>
      <c r="G164" s="96"/>
      <c r="H164" s="96"/>
      <c r="I164" s="96"/>
      <c r="J164" s="96"/>
      <c r="K164" s="96"/>
      <c r="L164" s="96"/>
      <c r="M164" s="191"/>
      <c r="N164" s="10"/>
      <c r="O164" s="191"/>
      <c r="P164" s="190"/>
      <c r="Q164" s="309"/>
      <c r="R164" s="96"/>
      <c r="S164" s="96"/>
      <c r="T164" s="96"/>
      <c r="U164" s="96"/>
      <c r="V164" s="96"/>
      <c r="W164" s="96"/>
      <c r="X164" s="96"/>
      <c r="Y164" s="96"/>
      <c r="Z164" s="96"/>
    </row>
    <row r="165" spans="1:26" ht="11.25" customHeight="1">
      <c r="A165" s="190"/>
      <c r="B165" s="96"/>
      <c r="C165" s="96"/>
      <c r="D165" s="10"/>
      <c r="E165" s="10"/>
      <c r="F165" s="96"/>
      <c r="G165" s="96"/>
      <c r="H165" s="96"/>
      <c r="I165" s="96"/>
      <c r="J165" s="96"/>
      <c r="K165" s="96"/>
      <c r="L165" s="96"/>
      <c r="M165" s="191"/>
      <c r="N165" s="10"/>
      <c r="O165" s="191"/>
      <c r="P165" s="190"/>
      <c r="Q165" s="309"/>
      <c r="R165" s="96"/>
      <c r="S165" s="96"/>
      <c r="T165" s="96"/>
      <c r="U165" s="96"/>
      <c r="V165" s="96"/>
      <c r="W165" s="96"/>
      <c r="X165" s="96"/>
      <c r="Y165" s="96"/>
      <c r="Z165" s="96"/>
    </row>
    <row r="166" spans="1:26" ht="11.25" customHeight="1">
      <c r="A166" s="190"/>
      <c r="B166" s="96"/>
      <c r="C166" s="96"/>
      <c r="D166" s="10"/>
      <c r="E166" s="10"/>
      <c r="F166" s="96"/>
      <c r="G166" s="96"/>
      <c r="H166" s="96"/>
      <c r="I166" s="96"/>
      <c r="J166" s="96"/>
      <c r="K166" s="96"/>
      <c r="L166" s="96"/>
      <c r="M166" s="191"/>
      <c r="N166" s="10"/>
      <c r="O166" s="191"/>
      <c r="P166" s="190"/>
      <c r="Q166" s="309"/>
      <c r="R166" s="96"/>
      <c r="S166" s="96"/>
      <c r="T166" s="96"/>
      <c r="U166" s="96"/>
      <c r="V166" s="96"/>
      <c r="W166" s="96"/>
      <c r="X166" s="96"/>
      <c r="Y166" s="96"/>
      <c r="Z166" s="96"/>
    </row>
    <row r="167" spans="1:26" ht="11.25" customHeight="1">
      <c r="A167" s="190"/>
      <c r="B167" s="96"/>
      <c r="C167" s="96"/>
      <c r="D167" s="10"/>
      <c r="E167" s="10"/>
      <c r="F167" s="96"/>
      <c r="G167" s="96"/>
      <c r="H167" s="96"/>
      <c r="I167" s="96"/>
      <c r="J167" s="96"/>
      <c r="K167" s="96"/>
      <c r="L167" s="96"/>
      <c r="M167" s="191"/>
      <c r="N167" s="10"/>
      <c r="O167" s="191"/>
      <c r="P167" s="190"/>
      <c r="Q167" s="309"/>
      <c r="R167" s="96"/>
      <c r="S167" s="96"/>
      <c r="T167" s="96"/>
      <c r="U167" s="96"/>
      <c r="V167" s="96"/>
      <c r="W167" s="96"/>
      <c r="X167" s="96"/>
      <c r="Y167" s="96"/>
      <c r="Z167" s="96"/>
    </row>
    <row r="168" spans="1:26" ht="11.25" customHeight="1">
      <c r="A168" s="190"/>
      <c r="B168" s="96"/>
      <c r="C168" s="96"/>
      <c r="D168" s="10"/>
      <c r="E168" s="10"/>
      <c r="F168" s="96"/>
      <c r="G168" s="96"/>
      <c r="H168" s="96"/>
      <c r="I168" s="96"/>
      <c r="J168" s="96"/>
      <c r="K168" s="96"/>
      <c r="L168" s="96"/>
      <c r="M168" s="191"/>
      <c r="N168" s="10"/>
      <c r="O168" s="191"/>
      <c r="P168" s="190"/>
      <c r="Q168" s="309"/>
      <c r="R168" s="96"/>
      <c r="S168" s="96"/>
      <c r="T168" s="96"/>
      <c r="U168" s="96"/>
      <c r="V168" s="96"/>
      <c r="W168" s="96"/>
      <c r="X168" s="96"/>
      <c r="Y168" s="96"/>
      <c r="Z168" s="96"/>
    </row>
    <row r="169" spans="1:26" ht="11.25" customHeight="1">
      <c r="A169" s="190"/>
      <c r="B169" s="96"/>
      <c r="C169" s="96"/>
      <c r="D169" s="10"/>
      <c r="E169" s="10"/>
      <c r="F169" s="96"/>
      <c r="G169" s="96"/>
      <c r="H169" s="96"/>
      <c r="I169" s="96"/>
      <c r="J169" s="96"/>
      <c r="K169" s="96"/>
      <c r="L169" s="96"/>
      <c r="M169" s="191"/>
      <c r="N169" s="10"/>
      <c r="O169" s="191"/>
      <c r="P169" s="190"/>
      <c r="Q169" s="309"/>
      <c r="R169" s="96"/>
      <c r="S169" s="96"/>
      <c r="T169" s="96"/>
      <c r="U169" s="96"/>
      <c r="V169" s="96"/>
      <c r="W169" s="96"/>
      <c r="X169" s="96"/>
      <c r="Y169" s="96"/>
      <c r="Z169" s="96"/>
    </row>
    <row r="170" spans="1:26" ht="11.25" customHeight="1">
      <c r="A170" s="190"/>
      <c r="B170" s="96"/>
      <c r="C170" s="96"/>
      <c r="D170" s="10"/>
      <c r="E170" s="10"/>
      <c r="F170" s="96"/>
      <c r="G170" s="96"/>
      <c r="H170" s="96"/>
      <c r="I170" s="96"/>
      <c r="J170" s="96"/>
      <c r="K170" s="96"/>
      <c r="L170" s="96"/>
      <c r="M170" s="191"/>
      <c r="N170" s="10"/>
      <c r="O170" s="191"/>
      <c r="P170" s="190"/>
      <c r="Q170" s="309"/>
      <c r="R170" s="96"/>
      <c r="S170" s="96"/>
      <c r="T170" s="96"/>
      <c r="U170" s="96"/>
      <c r="V170" s="96"/>
      <c r="W170" s="96"/>
      <c r="X170" s="96"/>
      <c r="Y170" s="96"/>
      <c r="Z170" s="96"/>
    </row>
    <row r="171" spans="1:26" ht="11.25" customHeight="1">
      <c r="A171" s="190"/>
      <c r="B171" s="96"/>
      <c r="C171" s="96"/>
      <c r="D171" s="10"/>
      <c r="E171" s="10"/>
      <c r="F171" s="96"/>
      <c r="G171" s="96"/>
      <c r="H171" s="96"/>
      <c r="I171" s="96"/>
      <c r="J171" s="96"/>
      <c r="K171" s="96"/>
      <c r="L171" s="96"/>
      <c r="M171" s="191"/>
      <c r="N171" s="10"/>
      <c r="O171" s="191"/>
      <c r="P171" s="190"/>
      <c r="Q171" s="309"/>
      <c r="R171" s="96"/>
      <c r="S171" s="96"/>
      <c r="T171" s="96"/>
      <c r="U171" s="96"/>
      <c r="V171" s="96"/>
      <c r="W171" s="96"/>
      <c r="X171" s="96"/>
      <c r="Y171" s="96"/>
      <c r="Z171" s="96"/>
    </row>
    <row r="172" spans="1:26" ht="11.25" customHeight="1">
      <c r="A172" s="190"/>
      <c r="B172" s="96"/>
      <c r="C172" s="96"/>
      <c r="D172" s="10"/>
      <c r="E172" s="10"/>
      <c r="F172" s="96"/>
      <c r="G172" s="96"/>
      <c r="H172" s="96"/>
      <c r="I172" s="96"/>
      <c r="J172" s="96"/>
      <c r="K172" s="96"/>
      <c r="L172" s="96"/>
      <c r="M172" s="191"/>
      <c r="N172" s="10"/>
      <c r="O172" s="191"/>
      <c r="P172" s="190"/>
      <c r="Q172" s="309"/>
      <c r="R172" s="96"/>
      <c r="S172" s="96"/>
      <c r="T172" s="96"/>
      <c r="U172" s="96"/>
      <c r="V172" s="96"/>
      <c r="W172" s="96"/>
      <c r="X172" s="96"/>
      <c r="Y172" s="96"/>
      <c r="Z172" s="96"/>
    </row>
    <row r="173" spans="1:26" ht="11.25" customHeight="1">
      <c r="A173" s="190"/>
      <c r="B173" s="96"/>
      <c r="C173" s="96"/>
      <c r="D173" s="10"/>
      <c r="E173" s="10"/>
      <c r="F173" s="96"/>
      <c r="G173" s="96"/>
      <c r="H173" s="96"/>
      <c r="I173" s="96"/>
      <c r="J173" s="96"/>
      <c r="K173" s="96"/>
      <c r="L173" s="96"/>
      <c r="M173" s="191"/>
      <c r="N173" s="10"/>
      <c r="O173" s="191"/>
      <c r="P173" s="190"/>
      <c r="Q173" s="309"/>
      <c r="R173" s="96"/>
      <c r="S173" s="96"/>
      <c r="T173" s="96"/>
      <c r="U173" s="96"/>
      <c r="V173" s="96"/>
      <c r="W173" s="96"/>
      <c r="X173" s="96"/>
      <c r="Y173" s="96"/>
      <c r="Z173" s="96"/>
    </row>
    <row r="174" spans="1:26" ht="11.25" customHeight="1">
      <c r="A174" s="190"/>
      <c r="B174" s="96"/>
      <c r="C174" s="96"/>
      <c r="D174" s="10"/>
      <c r="E174" s="10"/>
      <c r="F174" s="96"/>
      <c r="G174" s="96"/>
      <c r="H174" s="96"/>
      <c r="I174" s="96"/>
      <c r="J174" s="96"/>
      <c r="K174" s="96"/>
      <c r="L174" s="96"/>
      <c r="M174" s="191"/>
      <c r="N174" s="10"/>
      <c r="O174" s="191"/>
      <c r="P174" s="190"/>
      <c r="Q174" s="309"/>
      <c r="R174" s="96"/>
      <c r="S174" s="96"/>
      <c r="T174" s="96"/>
      <c r="U174" s="96"/>
      <c r="V174" s="96"/>
      <c r="W174" s="96"/>
      <c r="X174" s="96"/>
      <c r="Y174" s="96"/>
      <c r="Z174" s="96"/>
    </row>
    <row r="175" spans="1:26" ht="11.25" customHeight="1">
      <c r="A175" s="190"/>
      <c r="B175" s="96"/>
      <c r="C175" s="96"/>
      <c r="D175" s="10"/>
      <c r="E175" s="10"/>
      <c r="F175" s="96"/>
      <c r="G175" s="96"/>
      <c r="H175" s="96"/>
      <c r="I175" s="96"/>
      <c r="J175" s="96"/>
      <c r="K175" s="96"/>
      <c r="L175" s="96"/>
      <c r="M175" s="191"/>
      <c r="N175" s="10"/>
      <c r="O175" s="191"/>
      <c r="P175" s="190"/>
      <c r="Q175" s="309"/>
      <c r="R175" s="96"/>
      <c r="S175" s="96"/>
      <c r="T175" s="96"/>
      <c r="U175" s="96"/>
      <c r="V175" s="96"/>
      <c r="W175" s="96"/>
      <c r="X175" s="96"/>
      <c r="Y175" s="96"/>
      <c r="Z175" s="96"/>
    </row>
    <row r="176" spans="1:26" ht="11.25" customHeight="1">
      <c r="A176" s="190"/>
      <c r="B176" s="96"/>
      <c r="C176" s="96"/>
      <c r="D176" s="10"/>
      <c r="E176" s="10"/>
      <c r="F176" s="96"/>
      <c r="G176" s="96"/>
      <c r="H176" s="96"/>
      <c r="I176" s="96"/>
      <c r="J176" s="96"/>
      <c r="K176" s="96"/>
      <c r="L176" s="96"/>
      <c r="M176" s="191"/>
      <c r="N176" s="10"/>
      <c r="O176" s="191"/>
      <c r="P176" s="190"/>
      <c r="Q176" s="309"/>
      <c r="R176" s="96"/>
      <c r="S176" s="96"/>
      <c r="T176" s="96"/>
      <c r="U176" s="96"/>
      <c r="V176" s="96"/>
      <c r="W176" s="96"/>
      <c r="X176" s="96"/>
      <c r="Y176" s="96"/>
      <c r="Z176" s="96"/>
    </row>
    <row r="177" spans="1:26" ht="11.25" customHeight="1">
      <c r="A177" s="190"/>
      <c r="B177" s="96"/>
      <c r="C177" s="96"/>
      <c r="D177" s="10"/>
      <c r="E177" s="10"/>
      <c r="F177" s="96"/>
      <c r="G177" s="96"/>
      <c r="H177" s="96"/>
      <c r="I177" s="96"/>
      <c r="J177" s="96"/>
      <c r="K177" s="96"/>
      <c r="L177" s="96"/>
      <c r="M177" s="191"/>
      <c r="N177" s="10"/>
      <c r="O177" s="191"/>
      <c r="P177" s="190"/>
      <c r="Q177" s="309"/>
      <c r="R177" s="96"/>
      <c r="S177" s="96"/>
      <c r="T177" s="96"/>
      <c r="U177" s="96"/>
      <c r="V177" s="96"/>
      <c r="W177" s="96"/>
      <c r="X177" s="96"/>
      <c r="Y177" s="96"/>
      <c r="Z177" s="96"/>
    </row>
    <row r="178" spans="1:26" ht="11.25" customHeight="1">
      <c r="A178" s="190"/>
      <c r="B178" s="96"/>
      <c r="C178" s="96"/>
      <c r="D178" s="10"/>
      <c r="E178" s="10"/>
      <c r="F178" s="96"/>
      <c r="G178" s="96"/>
      <c r="H178" s="96"/>
      <c r="I178" s="96"/>
      <c r="J178" s="96"/>
      <c r="K178" s="96"/>
      <c r="L178" s="96"/>
      <c r="M178" s="191"/>
      <c r="N178" s="10"/>
      <c r="O178" s="191"/>
      <c r="P178" s="190"/>
      <c r="Q178" s="309"/>
      <c r="R178" s="96"/>
      <c r="S178" s="96"/>
      <c r="T178" s="96"/>
      <c r="U178" s="96"/>
      <c r="V178" s="96"/>
      <c r="W178" s="96"/>
      <c r="X178" s="96"/>
      <c r="Y178" s="96"/>
      <c r="Z178" s="96"/>
    </row>
    <row r="179" spans="1:26" ht="11.25" customHeight="1">
      <c r="A179" s="190"/>
      <c r="B179" s="96"/>
      <c r="C179" s="96"/>
      <c r="D179" s="10"/>
      <c r="E179" s="10"/>
      <c r="F179" s="96"/>
      <c r="G179" s="96"/>
      <c r="H179" s="96"/>
      <c r="I179" s="96"/>
      <c r="J179" s="96"/>
      <c r="K179" s="96"/>
      <c r="L179" s="96"/>
      <c r="M179" s="191"/>
      <c r="N179" s="10"/>
      <c r="O179" s="191"/>
      <c r="P179" s="190"/>
      <c r="Q179" s="309"/>
      <c r="R179" s="96"/>
      <c r="S179" s="96"/>
      <c r="T179" s="96"/>
      <c r="U179" s="96"/>
      <c r="V179" s="96"/>
      <c r="W179" s="96"/>
      <c r="X179" s="96"/>
      <c r="Y179" s="96"/>
      <c r="Z179" s="96"/>
    </row>
    <row r="180" spans="1:26" ht="11.25" customHeight="1">
      <c r="A180" s="190"/>
      <c r="B180" s="96"/>
      <c r="C180" s="96"/>
      <c r="D180" s="10"/>
      <c r="E180" s="10"/>
      <c r="F180" s="96"/>
      <c r="G180" s="96"/>
      <c r="H180" s="96"/>
      <c r="I180" s="96"/>
      <c r="J180" s="96"/>
      <c r="K180" s="96"/>
      <c r="L180" s="96"/>
      <c r="M180" s="191"/>
      <c r="N180" s="10"/>
      <c r="O180" s="191"/>
      <c r="P180" s="190"/>
      <c r="Q180" s="309"/>
      <c r="R180" s="96"/>
      <c r="S180" s="96"/>
      <c r="T180" s="96"/>
      <c r="U180" s="96"/>
      <c r="V180" s="96"/>
      <c r="W180" s="96"/>
      <c r="X180" s="96"/>
      <c r="Y180" s="96"/>
      <c r="Z180" s="96"/>
    </row>
    <row r="181" spans="1:26" ht="11.25" customHeight="1">
      <c r="A181" s="190"/>
      <c r="B181" s="96"/>
      <c r="C181" s="96"/>
      <c r="D181" s="10"/>
      <c r="E181" s="10"/>
      <c r="F181" s="96"/>
      <c r="G181" s="96"/>
      <c r="H181" s="96"/>
      <c r="I181" s="96"/>
      <c r="J181" s="96"/>
      <c r="K181" s="96"/>
      <c r="L181" s="96"/>
      <c r="M181" s="191"/>
      <c r="N181" s="10"/>
      <c r="O181" s="191"/>
      <c r="P181" s="190"/>
      <c r="Q181" s="309"/>
      <c r="R181" s="96"/>
      <c r="S181" s="96"/>
      <c r="T181" s="96"/>
      <c r="U181" s="96"/>
      <c r="V181" s="96"/>
      <c r="W181" s="96"/>
      <c r="X181" s="96"/>
      <c r="Y181" s="96"/>
      <c r="Z181" s="96"/>
    </row>
    <row r="182" spans="1:26" ht="11.25" customHeight="1">
      <c r="A182" s="190"/>
      <c r="B182" s="96"/>
      <c r="C182" s="96"/>
      <c r="D182" s="10"/>
      <c r="E182" s="10"/>
      <c r="F182" s="96"/>
      <c r="G182" s="96"/>
      <c r="H182" s="96"/>
      <c r="I182" s="96"/>
      <c r="J182" s="96"/>
      <c r="K182" s="96"/>
      <c r="L182" s="96"/>
      <c r="M182" s="191"/>
      <c r="N182" s="10"/>
      <c r="O182" s="191"/>
      <c r="P182" s="190"/>
      <c r="Q182" s="309"/>
      <c r="R182" s="96"/>
      <c r="S182" s="96"/>
      <c r="T182" s="96"/>
      <c r="U182" s="96"/>
      <c r="V182" s="96"/>
      <c r="W182" s="96"/>
      <c r="X182" s="96"/>
      <c r="Y182" s="96"/>
      <c r="Z182" s="96"/>
    </row>
    <row r="183" spans="1:26" ht="11.25" customHeight="1">
      <c r="A183" s="190"/>
      <c r="B183" s="96"/>
      <c r="C183" s="96"/>
      <c r="D183" s="10"/>
      <c r="E183" s="10"/>
      <c r="F183" s="96"/>
      <c r="G183" s="96"/>
      <c r="H183" s="96"/>
      <c r="I183" s="96"/>
      <c r="J183" s="96"/>
      <c r="K183" s="96"/>
      <c r="L183" s="96"/>
      <c r="M183" s="191"/>
      <c r="N183" s="10"/>
      <c r="O183" s="191"/>
      <c r="P183" s="190"/>
      <c r="Q183" s="309"/>
      <c r="R183" s="96"/>
      <c r="S183" s="96"/>
      <c r="T183" s="96"/>
      <c r="U183" s="96"/>
      <c r="V183" s="96"/>
      <c r="W183" s="96"/>
      <c r="X183" s="96"/>
      <c r="Y183" s="96"/>
      <c r="Z183" s="96"/>
    </row>
    <row r="184" spans="1:26" ht="11.25" customHeight="1">
      <c r="A184" s="190"/>
      <c r="B184" s="96"/>
      <c r="C184" s="96"/>
      <c r="D184" s="10"/>
      <c r="E184" s="10"/>
      <c r="F184" s="96"/>
      <c r="G184" s="96"/>
      <c r="H184" s="96"/>
      <c r="I184" s="96"/>
      <c r="J184" s="96"/>
      <c r="K184" s="96"/>
      <c r="L184" s="96"/>
      <c r="M184" s="191"/>
      <c r="N184" s="10"/>
      <c r="O184" s="191"/>
      <c r="P184" s="190"/>
      <c r="Q184" s="309"/>
      <c r="R184" s="96"/>
      <c r="S184" s="96"/>
      <c r="T184" s="96"/>
      <c r="U184" s="96"/>
      <c r="V184" s="96"/>
      <c r="W184" s="96"/>
      <c r="X184" s="96"/>
      <c r="Y184" s="96"/>
      <c r="Z184" s="96"/>
    </row>
    <row r="185" spans="1:26" ht="11.25" customHeight="1">
      <c r="A185" s="190"/>
      <c r="B185" s="96"/>
      <c r="C185" s="96"/>
      <c r="D185" s="10"/>
      <c r="E185" s="10"/>
      <c r="F185" s="96"/>
      <c r="G185" s="96"/>
      <c r="H185" s="96"/>
      <c r="I185" s="96"/>
      <c r="J185" s="96"/>
      <c r="K185" s="96"/>
      <c r="L185" s="96"/>
      <c r="M185" s="191"/>
      <c r="N185" s="10"/>
      <c r="O185" s="191"/>
      <c r="P185" s="190"/>
      <c r="Q185" s="309"/>
      <c r="R185" s="96"/>
      <c r="S185" s="96"/>
      <c r="T185" s="96"/>
      <c r="U185" s="96"/>
      <c r="V185" s="96"/>
      <c r="W185" s="96"/>
      <c r="X185" s="96"/>
      <c r="Y185" s="96"/>
      <c r="Z185" s="96"/>
    </row>
    <row r="186" spans="1:26" ht="11.25" customHeight="1">
      <c r="A186" s="190"/>
      <c r="B186" s="96"/>
      <c r="C186" s="96"/>
      <c r="D186" s="10"/>
      <c r="E186" s="10"/>
      <c r="F186" s="96"/>
      <c r="G186" s="96"/>
      <c r="H186" s="96"/>
      <c r="I186" s="96"/>
      <c r="J186" s="96"/>
      <c r="K186" s="96"/>
      <c r="L186" s="96"/>
      <c r="M186" s="191"/>
      <c r="N186" s="10"/>
      <c r="O186" s="191"/>
      <c r="P186" s="190"/>
      <c r="Q186" s="309"/>
      <c r="R186" s="96"/>
      <c r="S186" s="96"/>
      <c r="T186" s="96"/>
      <c r="U186" s="96"/>
      <c r="V186" s="96"/>
      <c r="W186" s="96"/>
      <c r="X186" s="96"/>
      <c r="Y186" s="96"/>
      <c r="Z186" s="96"/>
    </row>
    <row r="187" spans="1:26" ht="11.25" customHeight="1">
      <c r="A187" s="190"/>
      <c r="B187" s="96"/>
      <c r="C187" s="96"/>
      <c r="D187" s="10"/>
      <c r="E187" s="10"/>
      <c r="F187" s="96"/>
      <c r="G187" s="96"/>
      <c r="H187" s="96"/>
      <c r="I187" s="96"/>
      <c r="J187" s="96"/>
      <c r="K187" s="96"/>
      <c r="L187" s="96"/>
      <c r="M187" s="191"/>
      <c r="N187" s="10"/>
      <c r="O187" s="191"/>
      <c r="P187" s="190"/>
      <c r="Q187" s="309"/>
      <c r="R187" s="96"/>
      <c r="S187" s="96"/>
      <c r="T187" s="96"/>
      <c r="U187" s="96"/>
      <c r="V187" s="96"/>
      <c r="W187" s="96"/>
      <c r="X187" s="96"/>
      <c r="Y187" s="96"/>
      <c r="Z187" s="96"/>
    </row>
    <row r="188" spans="1:26" ht="11.25" customHeight="1">
      <c r="A188" s="190"/>
      <c r="B188" s="96"/>
      <c r="C188" s="96"/>
      <c r="D188" s="10"/>
      <c r="E188" s="10"/>
      <c r="F188" s="96"/>
      <c r="G188" s="96"/>
      <c r="H188" s="96"/>
      <c r="I188" s="96"/>
      <c r="J188" s="96"/>
      <c r="K188" s="96"/>
      <c r="L188" s="96"/>
      <c r="M188" s="191"/>
      <c r="N188" s="10"/>
      <c r="O188" s="191"/>
      <c r="P188" s="190"/>
      <c r="Q188" s="309"/>
      <c r="R188" s="96"/>
      <c r="S188" s="96"/>
      <c r="T188" s="96"/>
      <c r="U188" s="96"/>
      <c r="V188" s="96"/>
      <c r="W188" s="96"/>
      <c r="X188" s="96"/>
      <c r="Y188" s="96"/>
      <c r="Z188" s="96"/>
    </row>
    <row r="189" spans="1:26" ht="11.25" customHeight="1">
      <c r="A189" s="190"/>
      <c r="B189" s="96"/>
      <c r="C189" s="96"/>
      <c r="D189" s="10"/>
      <c r="E189" s="10"/>
      <c r="F189" s="96"/>
      <c r="G189" s="96"/>
      <c r="H189" s="96"/>
      <c r="I189" s="96"/>
      <c r="J189" s="96"/>
      <c r="K189" s="96"/>
      <c r="L189" s="96"/>
      <c r="M189" s="191"/>
      <c r="N189" s="10"/>
      <c r="O189" s="191"/>
      <c r="P189" s="190"/>
      <c r="Q189" s="309"/>
      <c r="R189" s="96"/>
      <c r="S189" s="96"/>
      <c r="T189" s="96"/>
      <c r="U189" s="96"/>
      <c r="V189" s="96"/>
      <c r="W189" s="96"/>
      <c r="X189" s="96"/>
      <c r="Y189" s="96"/>
      <c r="Z189" s="96"/>
    </row>
    <row r="190" spans="1:26" ht="11.25" customHeight="1">
      <c r="A190" s="190"/>
      <c r="B190" s="96"/>
      <c r="C190" s="96"/>
      <c r="D190" s="10"/>
      <c r="E190" s="10"/>
      <c r="F190" s="96"/>
      <c r="G190" s="96"/>
      <c r="H190" s="96"/>
      <c r="I190" s="96"/>
      <c r="J190" s="96"/>
      <c r="K190" s="96"/>
      <c r="L190" s="96"/>
      <c r="M190" s="191"/>
      <c r="N190" s="10"/>
      <c r="O190" s="191"/>
      <c r="P190" s="190"/>
      <c r="Q190" s="309"/>
      <c r="R190" s="96"/>
      <c r="S190" s="96"/>
      <c r="T190" s="96"/>
      <c r="U190" s="96"/>
      <c r="V190" s="96"/>
      <c r="W190" s="96"/>
      <c r="X190" s="96"/>
      <c r="Y190" s="96"/>
      <c r="Z190" s="96"/>
    </row>
    <row r="191" spans="1:26" ht="11.25" customHeight="1">
      <c r="A191" s="190"/>
      <c r="B191" s="96"/>
      <c r="C191" s="96"/>
      <c r="D191" s="10"/>
      <c r="E191" s="10"/>
      <c r="F191" s="96"/>
      <c r="G191" s="96"/>
      <c r="H191" s="96"/>
      <c r="I191" s="96"/>
      <c r="J191" s="96"/>
      <c r="K191" s="96"/>
      <c r="L191" s="96"/>
      <c r="M191" s="191"/>
      <c r="N191" s="10"/>
      <c r="O191" s="191"/>
      <c r="P191" s="190"/>
      <c r="Q191" s="309"/>
      <c r="R191" s="96"/>
      <c r="S191" s="96"/>
      <c r="T191" s="96"/>
      <c r="U191" s="96"/>
      <c r="V191" s="96"/>
      <c r="W191" s="96"/>
      <c r="X191" s="96"/>
      <c r="Y191" s="96"/>
      <c r="Z191" s="96"/>
    </row>
    <row r="192" spans="1:26" ht="11.25" customHeight="1">
      <c r="A192" s="190"/>
      <c r="B192" s="96"/>
      <c r="C192" s="96"/>
      <c r="D192" s="10"/>
      <c r="E192" s="10"/>
      <c r="F192" s="96"/>
      <c r="G192" s="96"/>
      <c r="H192" s="96"/>
      <c r="I192" s="96"/>
      <c r="J192" s="96"/>
      <c r="K192" s="96"/>
      <c r="L192" s="96"/>
      <c r="M192" s="191"/>
      <c r="N192" s="10"/>
      <c r="O192" s="191"/>
      <c r="P192" s="190"/>
      <c r="Q192" s="309"/>
      <c r="R192" s="96"/>
      <c r="S192" s="96"/>
      <c r="T192" s="96"/>
      <c r="U192" s="96"/>
      <c r="V192" s="96"/>
      <c r="W192" s="96"/>
      <c r="X192" s="96"/>
      <c r="Y192" s="96"/>
      <c r="Z192" s="96"/>
    </row>
    <row r="193" spans="1:26" ht="11.25" customHeight="1">
      <c r="A193" s="190"/>
      <c r="B193" s="96"/>
      <c r="C193" s="96"/>
      <c r="D193" s="10"/>
      <c r="E193" s="10"/>
      <c r="F193" s="96"/>
      <c r="G193" s="96"/>
      <c r="H193" s="96"/>
      <c r="I193" s="96"/>
      <c r="J193" s="96"/>
      <c r="K193" s="96"/>
      <c r="L193" s="96"/>
      <c r="M193" s="191"/>
      <c r="N193" s="10"/>
      <c r="O193" s="191"/>
      <c r="P193" s="190"/>
      <c r="Q193" s="309"/>
      <c r="R193" s="96"/>
      <c r="S193" s="96"/>
      <c r="T193" s="96"/>
      <c r="U193" s="96"/>
      <c r="V193" s="96"/>
      <c r="W193" s="96"/>
      <c r="X193" s="96"/>
      <c r="Y193" s="96"/>
      <c r="Z193" s="96"/>
    </row>
    <row r="194" spans="1:26" ht="11.25" customHeight="1">
      <c r="A194" s="190"/>
      <c r="B194" s="96"/>
      <c r="C194" s="96"/>
      <c r="D194" s="10"/>
      <c r="E194" s="10"/>
      <c r="F194" s="96"/>
      <c r="G194" s="96"/>
      <c r="H194" s="96"/>
      <c r="I194" s="96"/>
      <c r="J194" s="96"/>
      <c r="K194" s="96"/>
      <c r="L194" s="96"/>
      <c r="M194" s="191"/>
      <c r="N194" s="10"/>
      <c r="O194" s="191"/>
      <c r="P194" s="190"/>
      <c r="Q194" s="309"/>
      <c r="R194" s="96"/>
      <c r="S194" s="96"/>
      <c r="T194" s="96"/>
      <c r="U194" s="96"/>
      <c r="V194" s="96"/>
      <c r="W194" s="96"/>
      <c r="X194" s="96"/>
      <c r="Y194" s="96"/>
      <c r="Z194" s="96"/>
    </row>
    <row r="195" spans="1:26" ht="11.25" customHeight="1">
      <c r="A195" s="190"/>
      <c r="B195" s="96"/>
      <c r="C195" s="96"/>
      <c r="D195" s="10"/>
      <c r="E195" s="10"/>
      <c r="F195" s="96"/>
      <c r="G195" s="96"/>
      <c r="H195" s="96"/>
      <c r="I195" s="96"/>
      <c r="J195" s="96"/>
      <c r="K195" s="96"/>
      <c r="L195" s="96"/>
      <c r="M195" s="191"/>
      <c r="N195" s="10"/>
      <c r="O195" s="191"/>
      <c r="P195" s="190"/>
      <c r="Q195" s="309"/>
      <c r="R195" s="96"/>
      <c r="S195" s="96"/>
      <c r="T195" s="96"/>
      <c r="U195" s="96"/>
      <c r="V195" s="96"/>
      <c r="W195" s="96"/>
      <c r="X195" s="96"/>
      <c r="Y195" s="96"/>
      <c r="Z195" s="96"/>
    </row>
    <row r="196" spans="1:26" ht="11.25" customHeight="1">
      <c r="A196" s="190"/>
      <c r="B196" s="96"/>
      <c r="C196" s="96"/>
      <c r="D196" s="10"/>
      <c r="E196" s="10"/>
      <c r="F196" s="96"/>
      <c r="G196" s="96"/>
      <c r="H196" s="96"/>
      <c r="I196" s="96"/>
      <c r="J196" s="96"/>
      <c r="K196" s="96"/>
      <c r="L196" s="96"/>
      <c r="M196" s="191"/>
      <c r="N196" s="10"/>
      <c r="O196" s="191"/>
      <c r="P196" s="190"/>
      <c r="Q196" s="309"/>
      <c r="R196" s="96"/>
      <c r="S196" s="96"/>
      <c r="T196" s="96"/>
      <c r="U196" s="96"/>
      <c r="V196" s="96"/>
      <c r="W196" s="96"/>
      <c r="X196" s="96"/>
      <c r="Y196" s="96"/>
      <c r="Z196" s="96"/>
    </row>
    <row r="197" spans="1:26" ht="11.25" customHeight="1">
      <c r="A197" s="190"/>
      <c r="B197" s="96"/>
      <c r="C197" s="96"/>
      <c r="D197" s="10"/>
      <c r="E197" s="10"/>
      <c r="F197" s="96"/>
      <c r="G197" s="96"/>
      <c r="H197" s="96"/>
      <c r="I197" s="96"/>
      <c r="J197" s="96"/>
      <c r="K197" s="96"/>
      <c r="L197" s="96"/>
      <c r="M197" s="191"/>
      <c r="N197" s="10"/>
      <c r="O197" s="191"/>
      <c r="P197" s="190"/>
      <c r="Q197" s="309"/>
      <c r="R197" s="96"/>
      <c r="S197" s="96"/>
      <c r="T197" s="96"/>
      <c r="U197" s="96"/>
      <c r="V197" s="96"/>
      <c r="W197" s="96"/>
      <c r="X197" s="96"/>
      <c r="Y197" s="96"/>
      <c r="Z197" s="96"/>
    </row>
    <row r="198" spans="1:26" ht="11.25" customHeight="1">
      <c r="A198" s="190"/>
      <c r="B198" s="96"/>
      <c r="C198" s="96"/>
      <c r="D198" s="10"/>
      <c r="E198" s="10"/>
      <c r="F198" s="96"/>
      <c r="G198" s="96"/>
      <c r="H198" s="96"/>
      <c r="I198" s="96"/>
      <c r="J198" s="96"/>
      <c r="K198" s="96"/>
      <c r="L198" s="96"/>
      <c r="M198" s="191"/>
      <c r="N198" s="10"/>
      <c r="O198" s="191"/>
      <c r="P198" s="190"/>
      <c r="Q198" s="309"/>
      <c r="R198" s="96"/>
      <c r="S198" s="96"/>
      <c r="T198" s="96"/>
      <c r="U198" s="96"/>
      <c r="V198" s="96"/>
      <c r="W198" s="96"/>
      <c r="X198" s="96"/>
      <c r="Y198" s="96"/>
      <c r="Z198" s="96"/>
    </row>
    <row r="199" spans="1:26" ht="11.25" customHeight="1">
      <c r="A199" s="190"/>
      <c r="B199" s="96"/>
      <c r="C199" s="96"/>
      <c r="D199" s="10"/>
      <c r="E199" s="10"/>
      <c r="F199" s="96"/>
      <c r="G199" s="96"/>
      <c r="H199" s="96"/>
      <c r="I199" s="96"/>
      <c r="J199" s="96"/>
      <c r="K199" s="96"/>
      <c r="L199" s="96"/>
      <c r="M199" s="191"/>
      <c r="N199" s="10"/>
      <c r="O199" s="191"/>
      <c r="P199" s="190"/>
      <c r="Q199" s="309"/>
      <c r="R199" s="96"/>
      <c r="S199" s="96"/>
      <c r="T199" s="96"/>
      <c r="U199" s="96"/>
      <c r="V199" s="96"/>
      <c r="W199" s="96"/>
      <c r="X199" s="96"/>
      <c r="Y199" s="96"/>
      <c r="Z199" s="96"/>
    </row>
    <row r="200" spans="1:26" ht="11.25" customHeight="1">
      <c r="A200" s="190"/>
      <c r="B200" s="96"/>
      <c r="C200" s="96"/>
      <c r="D200" s="10"/>
      <c r="E200" s="10"/>
      <c r="F200" s="96"/>
      <c r="G200" s="96"/>
      <c r="H200" s="96"/>
      <c r="I200" s="96"/>
      <c r="J200" s="96"/>
      <c r="K200" s="96"/>
      <c r="L200" s="96"/>
      <c r="M200" s="191"/>
      <c r="N200" s="10"/>
      <c r="O200" s="191"/>
      <c r="P200" s="190"/>
      <c r="Q200" s="309"/>
      <c r="R200" s="96"/>
      <c r="S200" s="96"/>
      <c r="T200" s="96"/>
      <c r="U200" s="96"/>
      <c r="V200" s="96"/>
      <c r="W200" s="96"/>
      <c r="X200" s="96"/>
      <c r="Y200" s="96"/>
      <c r="Z200" s="96"/>
    </row>
    <row r="201" spans="1:26" ht="11.25" customHeight="1">
      <c r="A201" s="190"/>
      <c r="B201" s="96"/>
      <c r="C201" s="96"/>
      <c r="D201" s="10"/>
      <c r="E201" s="10"/>
      <c r="F201" s="96"/>
      <c r="G201" s="96"/>
      <c r="H201" s="96"/>
      <c r="I201" s="96"/>
      <c r="J201" s="96"/>
      <c r="K201" s="96"/>
      <c r="L201" s="96"/>
      <c r="M201" s="191"/>
      <c r="N201" s="10"/>
      <c r="O201" s="191"/>
      <c r="P201" s="190"/>
      <c r="Q201" s="309"/>
      <c r="R201" s="96"/>
      <c r="S201" s="96"/>
      <c r="T201" s="96"/>
      <c r="U201" s="96"/>
      <c r="V201" s="96"/>
      <c r="W201" s="96"/>
      <c r="X201" s="96"/>
      <c r="Y201" s="96"/>
      <c r="Z201" s="96"/>
    </row>
    <row r="202" spans="1:26" ht="11.25" customHeight="1">
      <c r="A202" s="190"/>
      <c r="B202" s="96"/>
      <c r="C202" s="96"/>
      <c r="D202" s="10"/>
      <c r="E202" s="10"/>
      <c r="F202" s="96"/>
      <c r="G202" s="96"/>
      <c r="H202" s="96"/>
      <c r="I202" s="96"/>
      <c r="J202" s="96"/>
      <c r="K202" s="96"/>
      <c r="L202" s="96"/>
      <c r="M202" s="191"/>
      <c r="N202" s="10"/>
      <c r="O202" s="191"/>
      <c r="P202" s="190"/>
      <c r="Q202" s="309"/>
      <c r="R202" s="96"/>
      <c r="S202" s="96"/>
      <c r="T202" s="96"/>
      <c r="U202" s="96"/>
      <c r="V202" s="96"/>
      <c r="W202" s="96"/>
      <c r="X202" s="96"/>
      <c r="Y202" s="96"/>
      <c r="Z202" s="96"/>
    </row>
    <row r="203" spans="1:26" ht="11.25" customHeight="1">
      <c r="A203" s="190"/>
      <c r="B203" s="96"/>
      <c r="C203" s="96"/>
      <c r="D203" s="10"/>
      <c r="E203" s="10"/>
      <c r="F203" s="96"/>
      <c r="G203" s="96"/>
      <c r="H203" s="96"/>
      <c r="I203" s="96"/>
      <c r="J203" s="96"/>
      <c r="K203" s="96"/>
      <c r="L203" s="96"/>
      <c r="M203" s="191"/>
      <c r="N203" s="10"/>
      <c r="O203" s="191"/>
      <c r="P203" s="190"/>
      <c r="Q203" s="309"/>
      <c r="R203" s="96"/>
      <c r="S203" s="96"/>
      <c r="T203" s="96"/>
      <c r="U203" s="96"/>
      <c r="V203" s="96"/>
      <c r="W203" s="96"/>
      <c r="X203" s="96"/>
      <c r="Y203" s="96"/>
      <c r="Z203" s="96"/>
    </row>
    <row r="204" spans="1:26" ht="11.25" customHeight="1">
      <c r="A204" s="190"/>
      <c r="B204" s="96"/>
      <c r="C204" s="96"/>
      <c r="D204" s="10"/>
      <c r="E204" s="10"/>
      <c r="F204" s="96"/>
      <c r="G204" s="96"/>
      <c r="H204" s="96"/>
      <c r="I204" s="96"/>
      <c r="J204" s="96"/>
      <c r="K204" s="96"/>
      <c r="L204" s="96"/>
      <c r="M204" s="191"/>
      <c r="N204" s="10"/>
      <c r="O204" s="191"/>
      <c r="P204" s="190"/>
      <c r="Q204" s="309"/>
      <c r="R204" s="96"/>
      <c r="S204" s="96"/>
      <c r="T204" s="96"/>
      <c r="U204" s="96"/>
      <c r="V204" s="96"/>
      <c r="W204" s="96"/>
      <c r="X204" s="96"/>
      <c r="Y204" s="96"/>
      <c r="Z204" s="96"/>
    </row>
    <row r="205" spans="1:26" ht="11.25" customHeight="1">
      <c r="A205" s="190"/>
      <c r="B205" s="96"/>
      <c r="C205" s="96"/>
      <c r="D205" s="10"/>
      <c r="E205" s="10"/>
      <c r="F205" s="96"/>
      <c r="G205" s="96"/>
      <c r="H205" s="96"/>
      <c r="I205" s="96"/>
      <c r="J205" s="96"/>
      <c r="K205" s="96"/>
      <c r="L205" s="96"/>
      <c r="M205" s="191"/>
      <c r="N205" s="10"/>
      <c r="O205" s="191"/>
      <c r="P205" s="190"/>
      <c r="Q205" s="309"/>
      <c r="R205" s="96"/>
      <c r="S205" s="96"/>
      <c r="T205" s="96"/>
      <c r="U205" s="96"/>
      <c r="V205" s="96"/>
      <c r="W205" s="96"/>
      <c r="X205" s="96"/>
      <c r="Y205" s="96"/>
      <c r="Z205" s="96"/>
    </row>
    <row r="206" spans="1:26" ht="11.25" customHeight="1">
      <c r="A206" s="190"/>
      <c r="B206" s="96"/>
      <c r="C206" s="96"/>
      <c r="D206" s="10"/>
      <c r="E206" s="10"/>
      <c r="F206" s="96"/>
      <c r="G206" s="96"/>
      <c r="H206" s="96"/>
      <c r="I206" s="96"/>
      <c r="J206" s="96"/>
      <c r="K206" s="96"/>
      <c r="L206" s="96"/>
      <c r="M206" s="191"/>
      <c r="N206" s="10"/>
      <c r="O206" s="191"/>
      <c r="P206" s="190"/>
      <c r="Q206" s="309"/>
      <c r="R206" s="96"/>
      <c r="S206" s="96"/>
      <c r="T206" s="96"/>
      <c r="U206" s="96"/>
      <c r="V206" s="96"/>
      <c r="W206" s="96"/>
      <c r="X206" s="96"/>
      <c r="Y206" s="96"/>
      <c r="Z206" s="96"/>
    </row>
    <row r="207" spans="1:26" ht="11.25" customHeight="1">
      <c r="A207" s="190"/>
      <c r="B207" s="96"/>
      <c r="C207" s="96"/>
      <c r="D207" s="10"/>
      <c r="E207" s="10"/>
      <c r="F207" s="96"/>
      <c r="G207" s="96"/>
      <c r="H207" s="96"/>
      <c r="I207" s="96"/>
      <c r="J207" s="96"/>
      <c r="K207" s="96"/>
      <c r="L207" s="96"/>
      <c r="M207" s="191"/>
      <c r="N207" s="10"/>
      <c r="O207" s="191"/>
      <c r="P207" s="190"/>
      <c r="Q207" s="309"/>
      <c r="R207" s="96"/>
      <c r="S207" s="96"/>
      <c r="T207" s="96"/>
      <c r="U207" s="96"/>
      <c r="V207" s="96"/>
      <c r="W207" s="96"/>
      <c r="X207" s="96"/>
      <c r="Y207" s="96"/>
      <c r="Z207" s="96"/>
    </row>
    <row r="208" spans="1:26" ht="11.25" customHeight="1">
      <c r="A208" s="190"/>
      <c r="B208" s="96"/>
      <c r="C208" s="96"/>
      <c r="D208" s="10"/>
      <c r="E208" s="10"/>
      <c r="F208" s="96"/>
      <c r="G208" s="96"/>
      <c r="H208" s="96"/>
      <c r="I208" s="96"/>
      <c r="J208" s="96"/>
      <c r="K208" s="96"/>
      <c r="L208" s="96"/>
      <c r="M208" s="191"/>
      <c r="N208" s="10"/>
      <c r="O208" s="191"/>
      <c r="P208" s="190"/>
      <c r="Q208" s="309"/>
      <c r="R208" s="96"/>
      <c r="S208" s="96"/>
      <c r="T208" s="96"/>
      <c r="U208" s="96"/>
      <c r="V208" s="96"/>
      <c r="W208" s="96"/>
      <c r="X208" s="96"/>
      <c r="Y208" s="96"/>
      <c r="Z208" s="96"/>
    </row>
    <row r="209" spans="1:26" ht="11.25" customHeight="1">
      <c r="A209" s="190"/>
      <c r="B209" s="96"/>
      <c r="C209" s="96"/>
      <c r="D209" s="10"/>
      <c r="E209" s="10"/>
      <c r="F209" s="96"/>
      <c r="G209" s="96"/>
      <c r="H209" s="96"/>
      <c r="I209" s="96"/>
      <c r="J209" s="96"/>
      <c r="K209" s="96"/>
      <c r="L209" s="96"/>
      <c r="M209" s="191"/>
      <c r="N209" s="10"/>
      <c r="O209" s="191"/>
      <c r="P209" s="190"/>
      <c r="Q209" s="309"/>
      <c r="R209" s="96"/>
      <c r="S209" s="96"/>
      <c r="T209" s="96"/>
      <c r="U209" s="96"/>
      <c r="V209" s="96"/>
      <c r="W209" s="96"/>
      <c r="X209" s="96"/>
      <c r="Y209" s="96"/>
      <c r="Z209" s="96"/>
    </row>
    <row r="210" spans="1:26" ht="11.25" customHeight="1">
      <c r="A210" s="190"/>
      <c r="B210" s="96"/>
      <c r="C210" s="96"/>
      <c r="D210" s="10"/>
      <c r="E210" s="10"/>
      <c r="F210" s="96"/>
      <c r="G210" s="96"/>
      <c r="H210" s="96"/>
      <c r="I210" s="96"/>
      <c r="J210" s="96"/>
      <c r="K210" s="96"/>
      <c r="L210" s="96"/>
      <c r="M210" s="191"/>
      <c r="N210" s="10"/>
      <c r="O210" s="191"/>
      <c r="P210" s="190"/>
      <c r="Q210" s="309"/>
      <c r="R210" s="96"/>
      <c r="S210" s="96"/>
      <c r="T210" s="96"/>
      <c r="U210" s="96"/>
      <c r="V210" s="96"/>
      <c r="W210" s="96"/>
      <c r="X210" s="96"/>
      <c r="Y210" s="96"/>
      <c r="Z210" s="96"/>
    </row>
    <row r="211" spans="1:26" ht="11.25" customHeight="1">
      <c r="A211" s="190"/>
      <c r="B211" s="96"/>
      <c r="C211" s="96"/>
      <c r="D211" s="10"/>
      <c r="E211" s="10"/>
      <c r="F211" s="96"/>
      <c r="G211" s="96"/>
      <c r="H211" s="96"/>
      <c r="I211" s="96"/>
      <c r="J211" s="96"/>
      <c r="K211" s="96"/>
      <c r="L211" s="96"/>
      <c r="M211" s="191"/>
      <c r="N211" s="10"/>
      <c r="O211" s="191"/>
      <c r="P211" s="190"/>
      <c r="Q211" s="309"/>
      <c r="R211" s="96"/>
      <c r="S211" s="96"/>
      <c r="T211" s="96"/>
      <c r="U211" s="96"/>
      <c r="V211" s="96"/>
      <c r="W211" s="96"/>
      <c r="X211" s="96"/>
      <c r="Y211" s="96"/>
      <c r="Z211" s="96"/>
    </row>
    <row r="212" spans="1:26" ht="11.25" customHeight="1">
      <c r="A212" s="190"/>
      <c r="B212" s="96"/>
      <c r="C212" s="96"/>
      <c r="D212" s="10"/>
      <c r="E212" s="10"/>
      <c r="F212" s="96"/>
      <c r="G212" s="96"/>
      <c r="H212" s="96"/>
      <c r="I212" s="96"/>
      <c r="J212" s="96"/>
      <c r="K212" s="96"/>
      <c r="L212" s="96"/>
      <c r="M212" s="191"/>
      <c r="N212" s="10"/>
      <c r="O212" s="191"/>
      <c r="P212" s="190"/>
      <c r="Q212" s="309"/>
      <c r="R212" s="96"/>
      <c r="S212" s="96"/>
      <c r="T212" s="96"/>
      <c r="U212" s="96"/>
      <c r="V212" s="96"/>
      <c r="W212" s="96"/>
      <c r="X212" s="96"/>
      <c r="Y212" s="96"/>
      <c r="Z212" s="96"/>
    </row>
    <row r="213" spans="1:26" ht="11.25" customHeight="1">
      <c r="A213" s="190"/>
      <c r="B213" s="96"/>
      <c r="C213" s="96"/>
      <c r="D213" s="10"/>
      <c r="E213" s="10"/>
      <c r="F213" s="96"/>
      <c r="G213" s="96"/>
      <c r="H213" s="96"/>
      <c r="I213" s="96"/>
      <c r="J213" s="96"/>
      <c r="K213" s="96"/>
      <c r="L213" s="96"/>
      <c r="M213" s="191"/>
      <c r="N213" s="10"/>
      <c r="O213" s="191"/>
      <c r="P213" s="190"/>
      <c r="Q213" s="309"/>
      <c r="R213" s="96"/>
      <c r="S213" s="96"/>
      <c r="T213" s="96"/>
      <c r="U213" s="96"/>
      <c r="V213" s="96"/>
      <c r="W213" s="96"/>
      <c r="X213" s="96"/>
      <c r="Y213" s="96"/>
      <c r="Z213" s="96"/>
    </row>
    <row r="214" spans="1:26" ht="11.25" customHeight="1">
      <c r="A214" s="190"/>
      <c r="B214" s="96"/>
      <c r="C214" s="96"/>
      <c r="D214" s="10"/>
      <c r="E214" s="10"/>
      <c r="F214" s="96"/>
      <c r="G214" s="96"/>
      <c r="H214" s="96"/>
      <c r="I214" s="96"/>
      <c r="J214" s="96"/>
      <c r="K214" s="96"/>
      <c r="L214" s="96"/>
      <c r="M214" s="191"/>
      <c r="N214" s="10"/>
      <c r="O214" s="191"/>
      <c r="P214" s="190"/>
      <c r="Q214" s="309"/>
      <c r="R214" s="96"/>
      <c r="S214" s="96"/>
      <c r="T214" s="96"/>
      <c r="U214" s="96"/>
      <c r="V214" s="96"/>
      <c r="W214" s="96"/>
      <c r="X214" s="96"/>
      <c r="Y214" s="96"/>
      <c r="Z214" s="96"/>
    </row>
    <row r="215" spans="1:26" ht="11.25" customHeight="1">
      <c r="A215" s="190"/>
      <c r="B215" s="96"/>
      <c r="C215" s="96"/>
      <c r="D215" s="10"/>
      <c r="E215" s="10"/>
      <c r="F215" s="96"/>
      <c r="G215" s="96"/>
      <c r="H215" s="96"/>
      <c r="I215" s="96"/>
      <c r="J215" s="96"/>
      <c r="K215" s="96"/>
      <c r="L215" s="96"/>
      <c r="M215" s="191"/>
      <c r="N215" s="10"/>
      <c r="O215" s="191"/>
      <c r="P215" s="190"/>
      <c r="Q215" s="309"/>
      <c r="R215" s="96"/>
      <c r="S215" s="96"/>
      <c r="T215" s="96"/>
      <c r="U215" s="96"/>
      <c r="V215" s="96"/>
      <c r="W215" s="96"/>
      <c r="X215" s="96"/>
      <c r="Y215" s="96"/>
      <c r="Z215" s="96"/>
    </row>
    <row r="216" spans="1:26" ht="11.25" customHeight="1">
      <c r="A216" s="190"/>
      <c r="B216" s="96"/>
      <c r="C216" s="96"/>
      <c r="D216" s="10"/>
      <c r="E216" s="10"/>
      <c r="F216" s="96"/>
      <c r="G216" s="96"/>
      <c r="H216" s="96"/>
      <c r="I216" s="96"/>
      <c r="J216" s="96"/>
      <c r="K216" s="96"/>
      <c r="L216" s="96"/>
      <c r="M216" s="191"/>
      <c r="N216" s="10"/>
      <c r="O216" s="191"/>
      <c r="P216" s="190"/>
      <c r="Q216" s="309"/>
      <c r="R216" s="96"/>
      <c r="S216" s="96"/>
      <c r="T216" s="96"/>
      <c r="U216" s="96"/>
      <c r="V216" s="96"/>
      <c r="W216" s="96"/>
      <c r="X216" s="96"/>
      <c r="Y216" s="96"/>
      <c r="Z216" s="96"/>
    </row>
    <row r="217" spans="1:26" ht="11.25" customHeight="1">
      <c r="A217" s="190"/>
      <c r="B217" s="96"/>
      <c r="C217" s="96"/>
      <c r="D217" s="10"/>
      <c r="E217" s="10"/>
      <c r="F217" s="96"/>
      <c r="G217" s="96"/>
      <c r="H217" s="96"/>
      <c r="I217" s="96"/>
      <c r="J217" s="96"/>
      <c r="K217" s="96"/>
      <c r="L217" s="96"/>
      <c r="M217" s="191"/>
      <c r="N217" s="10"/>
      <c r="O217" s="191"/>
      <c r="P217" s="190"/>
      <c r="Q217" s="309"/>
      <c r="R217" s="96"/>
      <c r="S217" s="96"/>
      <c r="T217" s="96"/>
      <c r="U217" s="96"/>
      <c r="V217" s="96"/>
      <c r="W217" s="96"/>
      <c r="X217" s="96"/>
      <c r="Y217" s="96"/>
      <c r="Z217" s="96"/>
    </row>
    <row r="218" spans="1:26" ht="11.25" customHeight="1">
      <c r="A218" s="190"/>
      <c r="B218" s="96"/>
      <c r="C218" s="96"/>
      <c r="D218" s="10"/>
      <c r="E218" s="10"/>
      <c r="F218" s="96"/>
      <c r="G218" s="96"/>
      <c r="H218" s="96"/>
      <c r="I218" s="96"/>
      <c r="J218" s="96"/>
      <c r="K218" s="96"/>
      <c r="L218" s="96"/>
      <c r="M218" s="191"/>
      <c r="N218" s="10"/>
      <c r="O218" s="191"/>
      <c r="P218" s="190"/>
      <c r="Q218" s="309"/>
      <c r="R218" s="96"/>
      <c r="S218" s="96"/>
      <c r="T218" s="96"/>
      <c r="U218" s="96"/>
      <c r="V218" s="96"/>
      <c r="W218" s="96"/>
      <c r="X218" s="96"/>
      <c r="Y218" s="96"/>
      <c r="Z218" s="96"/>
    </row>
    <row r="219" spans="1:26" ht="11.25" customHeight="1">
      <c r="A219" s="190"/>
      <c r="B219" s="96"/>
      <c r="C219" s="96"/>
      <c r="D219" s="10"/>
      <c r="E219" s="10"/>
      <c r="F219" s="96"/>
      <c r="G219" s="96"/>
      <c r="H219" s="96"/>
      <c r="I219" s="96"/>
      <c r="J219" s="96"/>
      <c r="K219" s="96"/>
      <c r="L219" s="96"/>
      <c r="M219" s="191"/>
      <c r="N219" s="10"/>
      <c r="O219" s="191"/>
      <c r="P219" s="190"/>
      <c r="Q219" s="309"/>
      <c r="R219" s="96"/>
      <c r="S219" s="96"/>
      <c r="T219" s="96"/>
      <c r="U219" s="96"/>
      <c r="V219" s="96"/>
      <c r="W219" s="96"/>
      <c r="X219" s="96"/>
      <c r="Y219" s="96"/>
      <c r="Z219" s="96"/>
    </row>
    <row r="220" spans="1:26" ht="11.25" customHeight="1">
      <c r="A220" s="190"/>
      <c r="B220" s="96"/>
      <c r="C220" s="96"/>
      <c r="D220" s="10"/>
      <c r="E220" s="10"/>
      <c r="F220" s="96"/>
      <c r="G220" s="96"/>
      <c r="H220" s="96"/>
      <c r="I220" s="96"/>
      <c r="J220" s="96"/>
      <c r="K220" s="96"/>
      <c r="L220" s="96"/>
      <c r="M220" s="191"/>
      <c r="N220" s="10"/>
      <c r="O220" s="191"/>
      <c r="P220" s="190"/>
      <c r="Q220" s="309"/>
      <c r="R220" s="96"/>
      <c r="S220" s="96"/>
      <c r="T220" s="96"/>
      <c r="U220" s="96"/>
      <c r="V220" s="96"/>
      <c r="W220" s="96"/>
      <c r="X220" s="96"/>
      <c r="Y220" s="96"/>
      <c r="Z220" s="96"/>
    </row>
    <row r="221" spans="1:26" ht="11.25" customHeight="1">
      <c r="A221" s="190"/>
      <c r="B221" s="96"/>
      <c r="C221" s="96"/>
      <c r="D221" s="10"/>
      <c r="E221" s="10"/>
      <c r="F221" s="96"/>
      <c r="G221" s="96"/>
      <c r="H221" s="96"/>
      <c r="I221" s="96"/>
      <c r="J221" s="96"/>
      <c r="K221" s="96"/>
      <c r="L221" s="96"/>
      <c r="M221" s="191"/>
      <c r="N221" s="10"/>
      <c r="O221" s="191"/>
      <c r="P221" s="190"/>
      <c r="Q221" s="309"/>
      <c r="R221" s="96"/>
      <c r="S221" s="96"/>
      <c r="T221" s="96"/>
      <c r="U221" s="96"/>
      <c r="V221" s="96"/>
      <c r="W221" s="96"/>
      <c r="X221" s="96"/>
      <c r="Y221" s="96"/>
      <c r="Z221" s="96"/>
    </row>
    <row r="222" spans="1:26" ht="11.25" customHeight="1">
      <c r="A222" s="190"/>
      <c r="B222" s="96"/>
      <c r="C222" s="96"/>
      <c r="D222" s="10"/>
      <c r="E222" s="10"/>
      <c r="F222" s="96"/>
      <c r="G222" s="96"/>
      <c r="H222" s="96"/>
      <c r="I222" s="96"/>
      <c r="J222" s="96"/>
      <c r="K222" s="96"/>
      <c r="L222" s="96"/>
      <c r="M222" s="191"/>
      <c r="N222" s="10"/>
      <c r="O222" s="191"/>
      <c r="P222" s="190"/>
      <c r="Q222" s="309"/>
      <c r="R222" s="96"/>
      <c r="S222" s="96"/>
      <c r="T222" s="96"/>
      <c r="U222" s="96"/>
      <c r="V222" s="96"/>
      <c r="W222" s="96"/>
      <c r="X222" s="96"/>
      <c r="Y222" s="96"/>
      <c r="Z222" s="96"/>
    </row>
    <row r="223" spans="1:26" ht="11.25" customHeight="1">
      <c r="A223" s="190"/>
      <c r="B223" s="96"/>
      <c r="C223" s="96"/>
      <c r="D223" s="10"/>
      <c r="E223" s="10"/>
      <c r="F223" s="96"/>
      <c r="G223" s="96"/>
      <c r="H223" s="96"/>
      <c r="I223" s="96"/>
      <c r="J223" s="96"/>
      <c r="K223" s="96"/>
      <c r="L223" s="96"/>
      <c r="M223" s="191"/>
      <c r="N223" s="10"/>
      <c r="O223" s="191"/>
      <c r="P223" s="190"/>
      <c r="Q223" s="309"/>
      <c r="R223" s="96"/>
      <c r="S223" s="96"/>
      <c r="T223" s="96"/>
      <c r="U223" s="96"/>
      <c r="V223" s="96"/>
      <c r="W223" s="96"/>
      <c r="X223" s="96"/>
      <c r="Y223" s="96"/>
      <c r="Z223" s="96"/>
    </row>
    <row r="224" spans="1:26" ht="11.25" customHeight="1">
      <c r="A224" s="190"/>
      <c r="B224" s="96"/>
      <c r="C224" s="96"/>
      <c r="D224" s="10"/>
      <c r="E224" s="10"/>
      <c r="F224" s="96"/>
      <c r="G224" s="96"/>
      <c r="H224" s="96"/>
      <c r="I224" s="96"/>
      <c r="J224" s="96"/>
      <c r="K224" s="96"/>
      <c r="L224" s="96"/>
      <c r="M224" s="191"/>
      <c r="N224" s="10"/>
      <c r="O224" s="191"/>
      <c r="P224" s="190"/>
      <c r="Q224" s="309"/>
      <c r="R224" s="96"/>
      <c r="S224" s="96"/>
      <c r="T224" s="96"/>
      <c r="U224" s="96"/>
      <c r="V224" s="96"/>
      <c r="W224" s="96"/>
      <c r="X224" s="96"/>
      <c r="Y224" s="96"/>
      <c r="Z224" s="96"/>
    </row>
    <row r="225" spans="1:26" ht="11.25" customHeight="1">
      <c r="A225" s="190"/>
      <c r="B225" s="96"/>
      <c r="C225" s="96"/>
      <c r="D225" s="10"/>
      <c r="E225" s="10"/>
      <c r="F225" s="96"/>
      <c r="G225" s="96"/>
      <c r="H225" s="96"/>
      <c r="I225" s="96"/>
      <c r="J225" s="96"/>
      <c r="K225" s="96"/>
      <c r="L225" s="96"/>
      <c r="M225" s="191"/>
      <c r="N225" s="10"/>
      <c r="O225" s="191"/>
      <c r="P225" s="190"/>
      <c r="Q225" s="309"/>
      <c r="R225" s="96"/>
      <c r="S225" s="96"/>
      <c r="T225" s="96"/>
      <c r="U225" s="96"/>
      <c r="V225" s="96"/>
      <c r="W225" s="96"/>
      <c r="X225" s="96"/>
      <c r="Y225" s="96"/>
      <c r="Z225" s="96"/>
    </row>
    <row r="226" spans="1:26" ht="11.25" customHeight="1">
      <c r="A226" s="190"/>
      <c r="B226" s="96"/>
      <c r="C226" s="96"/>
      <c r="D226" s="10"/>
      <c r="E226" s="10"/>
      <c r="F226" s="96"/>
      <c r="G226" s="96"/>
      <c r="H226" s="96"/>
      <c r="I226" s="96"/>
      <c r="J226" s="96"/>
      <c r="K226" s="96"/>
      <c r="L226" s="96"/>
      <c r="M226" s="191"/>
      <c r="N226" s="10"/>
      <c r="O226" s="191"/>
      <c r="P226" s="190"/>
      <c r="Q226" s="309"/>
      <c r="R226" s="96"/>
      <c r="S226" s="96"/>
      <c r="T226" s="96"/>
      <c r="U226" s="96"/>
      <c r="V226" s="96"/>
      <c r="W226" s="96"/>
      <c r="X226" s="96"/>
      <c r="Y226" s="96"/>
      <c r="Z226" s="96"/>
    </row>
    <row r="227" spans="1:26" ht="11.25" customHeight="1">
      <c r="A227" s="190"/>
      <c r="B227" s="96"/>
      <c r="C227" s="96"/>
      <c r="D227" s="10"/>
      <c r="E227" s="10"/>
      <c r="F227" s="96"/>
      <c r="G227" s="96"/>
      <c r="H227" s="96"/>
      <c r="I227" s="96"/>
      <c r="J227" s="96"/>
      <c r="K227" s="96"/>
      <c r="L227" s="96"/>
      <c r="M227" s="191"/>
      <c r="N227" s="10"/>
      <c r="O227" s="191"/>
      <c r="P227" s="190"/>
      <c r="Q227" s="309"/>
      <c r="R227" s="96"/>
      <c r="S227" s="96"/>
      <c r="T227" s="96"/>
      <c r="U227" s="96"/>
      <c r="V227" s="96"/>
      <c r="W227" s="96"/>
      <c r="X227" s="96"/>
      <c r="Y227" s="96"/>
      <c r="Z227" s="96"/>
    </row>
    <row r="228" spans="1:26" ht="11.25" customHeight="1">
      <c r="A228" s="190"/>
      <c r="B228" s="96"/>
      <c r="C228" s="96"/>
      <c r="D228" s="10"/>
      <c r="E228" s="10"/>
      <c r="F228" s="96"/>
      <c r="G228" s="96"/>
      <c r="H228" s="96"/>
      <c r="I228" s="96"/>
      <c r="J228" s="96"/>
      <c r="K228" s="96"/>
      <c r="L228" s="96"/>
      <c r="M228" s="191"/>
      <c r="N228" s="10"/>
      <c r="O228" s="191"/>
      <c r="P228" s="190"/>
      <c r="Q228" s="309"/>
      <c r="R228" s="96"/>
      <c r="S228" s="96"/>
      <c r="T228" s="96"/>
      <c r="U228" s="96"/>
      <c r="V228" s="96"/>
      <c r="W228" s="96"/>
      <c r="X228" s="96"/>
      <c r="Y228" s="96"/>
      <c r="Z228" s="96"/>
    </row>
    <row r="229" spans="1:26" ht="11.25" customHeight="1">
      <c r="A229" s="190"/>
      <c r="B229" s="96"/>
      <c r="C229" s="96"/>
      <c r="D229" s="10"/>
      <c r="E229" s="10"/>
      <c r="F229" s="96"/>
      <c r="G229" s="96"/>
      <c r="H229" s="96"/>
      <c r="I229" s="96"/>
      <c r="J229" s="96"/>
      <c r="K229" s="96"/>
      <c r="L229" s="96"/>
      <c r="M229" s="191"/>
      <c r="N229" s="10"/>
      <c r="O229" s="191"/>
      <c r="P229" s="190"/>
      <c r="Q229" s="309"/>
      <c r="R229" s="96"/>
      <c r="S229" s="96"/>
      <c r="T229" s="96"/>
      <c r="U229" s="96"/>
      <c r="V229" s="96"/>
      <c r="W229" s="96"/>
      <c r="X229" s="96"/>
      <c r="Y229" s="96"/>
      <c r="Z229" s="96"/>
    </row>
    <row r="230" spans="1:26" ht="11.25" customHeight="1">
      <c r="A230" s="190"/>
      <c r="B230" s="96"/>
      <c r="C230" s="96"/>
      <c r="D230" s="10"/>
      <c r="E230" s="10"/>
      <c r="F230" s="96"/>
      <c r="G230" s="96"/>
      <c r="H230" s="96"/>
      <c r="I230" s="96"/>
      <c r="J230" s="96"/>
      <c r="K230" s="96"/>
      <c r="L230" s="96"/>
      <c r="M230" s="191"/>
      <c r="N230" s="10"/>
      <c r="O230" s="191"/>
      <c r="P230" s="190"/>
      <c r="Q230" s="309"/>
      <c r="R230" s="96"/>
      <c r="S230" s="96"/>
      <c r="T230" s="96"/>
      <c r="U230" s="96"/>
      <c r="V230" s="96"/>
      <c r="W230" s="96"/>
      <c r="X230" s="96"/>
      <c r="Y230" s="96"/>
      <c r="Z230" s="96"/>
    </row>
    <row r="231" spans="1:26" ht="11.25" customHeight="1">
      <c r="A231" s="190"/>
      <c r="B231" s="96"/>
      <c r="C231" s="96"/>
      <c r="D231" s="10"/>
      <c r="E231" s="10"/>
      <c r="F231" s="96"/>
      <c r="G231" s="96"/>
      <c r="H231" s="96"/>
      <c r="I231" s="96"/>
      <c r="J231" s="96"/>
      <c r="K231" s="96"/>
      <c r="L231" s="96"/>
      <c r="M231" s="191"/>
      <c r="N231" s="10"/>
      <c r="O231" s="191"/>
      <c r="P231" s="190"/>
      <c r="Q231" s="309"/>
      <c r="R231" s="96"/>
      <c r="S231" s="96"/>
      <c r="T231" s="96"/>
      <c r="U231" s="96"/>
      <c r="V231" s="96"/>
      <c r="W231" s="96"/>
      <c r="X231" s="96"/>
      <c r="Y231" s="96"/>
      <c r="Z231" s="96"/>
    </row>
    <row r="232" spans="1:26" ht="11.25" customHeight="1">
      <c r="A232" s="190"/>
      <c r="B232" s="96"/>
      <c r="C232" s="96"/>
      <c r="D232" s="10"/>
      <c r="E232" s="10"/>
      <c r="F232" s="96"/>
      <c r="G232" s="96"/>
      <c r="H232" s="96"/>
      <c r="I232" s="96"/>
      <c r="J232" s="96"/>
      <c r="K232" s="96"/>
      <c r="L232" s="96"/>
      <c r="M232" s="191"/>
      <c r="N232" s="10"/>
      <c r="O232" s="191"/>
      <c r="P232" s="190"/>
      <c r="Q232" s="309"/>
      <c r="R232" s="96"/>
      <c r="S232" s="96"/>
      <c r="T232" s="96"/>
      <c r="U232" s="96"/>
      <c r="V232" s="96"/>
      <c r="W232" s="96"/>
      <c r="X232" s="96"/>
      <c r="Y232" s="96"/>
      <c r="Z232" s="96"/>
    </row>
    <row r="233" spans="1:26" ht="11.25" customHeight="1">
      <c r="A233" s="190"/>
      <c r="B233" s="96"/>
      <c r="C233" s="96"/>
      <c r="D233" s="10"/>
      <c r="E233" s="10"/>
      <c r="F233" s="96"/>
      <c r="G233" s="96"/>
      <c r="H233" s="96"/>
      <c r="I233" s="96"/>
      <c r="J233" s="96"/>
      <c r="K233" s="96"/>
      <c r="L233" s="96"/>
      <c r="M233" s="191"/>
      <c r="N233" s="10"/>
      <c r="O233" s="191"/>
      <c r="P233" s="190"/>
      <c r="Q233" s="309"/>
      <c r="R233" s="96"/>
      <c r="S233" s="96"/>
      <c r="T233" s="96"/>
      <c r="U233" s="96"/>
      <c r="V233" s="96"/>
      <c r="W233" s="96"/>
      <c r="X233" s="96"/>
      <c r="Y233" s="96"/>
      <c r="Z233" s="96"/>
    </row>
    <row r="234" spans="1:26" ht="11.25" customHeight="1">
      <c r="A234" s="190"/>
      <c r="B234" s="96"/>
      <c r="C234" s="96"/>
      <c r="D234" s="10"/>
      <c r="E234" s="10"/>
      <c r="F234" s="96"/>
      <c r="G234" s="96"/>
      <c r="H234" s="96"/>
      <c r="I234" s="96"/>
      <c r="J234" s="96"/>
      <c r="K234" s="96"/>
      <c r="L234" s="96"/>
      <c r="M234" s="191"/>
      <c r="N234" s="10"/>
      <c r="O234" s="191"/>
      <c r="P234" s="190"/>
      <c r="Q234" s="309"/>
      <c r="R234" s="96"/>
      <c r="S234" s="96"/>
      <c r="T234" s="96"/>
      <c r="U234" s="96"/>
      <c r="V234" s="96"/>
      <c r="W234" s="96"/>
      <c r="X234" s="96"/>
      <c r="Y234" s="96"/>
      <c r="Z234" s="96"/>
    </row>
    <row r="235" spans="1:26" ht="11.25" customHeight="1">
      <c r="A235" s="190"/>
      <c r="B235" s="96"/>
      <c r="C235" s="96"/>
      <c r="D235" s="10"/>
      <c r="E235" s="10"/>
      <c r="F235" s="96"/>
      <c r="G235" s="96"/>
      <c r="H235" s="96"/>
      <c r="I235" s="96"/>
      <c r="J235" s="96"/>
      <c r="K235" s="96"/>
      <c r="L235" s="96"/>
      <c r="M235" s="191"/>
      <c r="N235" s="10"/>
      <c r="O235" s="191"/>
      <c r="P235" s="190"/>
      <c r="Q235" s="309"/>
      <c r="R235" s="96"/>
      <c r="S235" s="96"/>
      <c r="T235" s="96"/>
      <c r="U235" s="96"/>
      <c r="V235" s="96"/>
      <c r="W235" s="96"/>
      <c r="X235" s="96"/>
      <c r="Y235" s="96"/>
      <c r="Z235" s="96"/>
    </row>
    <row r="236" spans="1:26" ht="11.25" customHeight="1">
      <c r="A236" s="190"/>
      <c r="B236" s="96"/>
      <c r="C236" s="96"/>
      <c r="D236" s="10"/>
      <c r="E236" s="10"/>
      <c r="F236" s="96"/>
      <c r="G236" s="96"/>
      <c r="H236" s="96"/>
      <c r="I236" s="96"/>
      <c r="J236" s="96"/>
      <c r="K236" s="96"/>
      <c r="L236" s="96"/>
      <c r="M236" s="191"/>
      <c r="N236" s="10"/>
      <c r="O236" s="191"/>
      <c r="P236" s="190"/>
      <c r="Q236" s="309"/>
      <c r="R236" s="96"/>
      <c r="S236" s="96"/>
      <c r="T236" s="96"/>
      <c r="U236" s="96"/>
      <c r="V236" s="96"/>
      <c r="W236" s="96"/>
      <c r="X236" s="96"/>
      <c r="Y236" s="96"/>
      <c r="Z236" s="96"/>
    </row>
    <row r="237" spans="1:26" ht="11.25" customHeight="1">
      <c r="A237" s="190"/>
      <c r="B237" s="96"/>
      <c r="C237" s="96"/>
      <c r="D237" s="10"/>
      <c r="E237" s="10"/>
      <c r="F237" s="96"/>
      <c r="G237" s="96"/>
      <c r="H237" s="96"/>
      <c r="I237" s="96"/>
      <c r="J237" s="96"/>
      <c r="K237" s="96"/>
      <c r="L237" s="96"/>
      <c r="M237" s="191"/>
      <c r="N237" s="10"/>
      <c r="O237" s="191"/>
      <c r="P237" s="190"/>
      <c r="Q237" s="309"/>
      <c r="R237" s="96"/>
      <c r="S237" s="96"/>
      <c r="T237" s="96"/>
      <c r="U237" s="96"/>
      <c r="V237" s="96"/>
      <c r="W237" s="96"/>
      <c r="X237" s="96"/>
      <c r="Y237" s="96"/>
      <c r="Z237" s="96"/>
    </row>
    <row r="238" spans="1:26" ht="11.25" customHeight="1">
      <c r="A238" s="190"/>
      <c r="B238" s="96"/>
      <c r="C238" s="96"/>
      <c r="D238" s="10"/>
      <c r="E238" s="10"/>
      <c r="F238" s="96"/>
      <c r="G238" s="96"/>
      <c r="H238" s="96"/>
      <c r="I238" s="96"/>
      <c r="J238" s="96"/>
      <c r="K238" s="96"/>
      <c r="L238" s="96"/>
      <c r="M238" s="191"/>
      <c r="N238" s="10"/>
      <c r="O238" s="191"/>
      <c r="P238" s="190"/>
      <c r="Q238" s="309"/>
      <c r="R238" s="96"/>
      <c r="S238" s="96"/>
      <c r="T238" s="96"/>
      <c r="U238" s="96"/>
      <c r="V238" s="96"/>
      <c r="W238" s="96"/>
      <c r="X238" s="96"/>
      <c r="Y238" s="96"/>
      <c r="Z238" s="96"/>
    </row>
    <row r="239" spans="1:26" ht="11.25" customHeight="1">
      <c r="A239" s="190"/>
      <c r="B239" s="96"/>
      <c r="C239" s="96"/>
      <c r="D239" s="10"/>
      <c r="E239" s="10"/>
      <c r="F239" s="96"/>
      <c r="G239" s="96"/>
      <c r="H239" s="96"/>
      <c r="I239" s="96"/>
      <c r="J239" s="96"/>
      <c r="K239" s="96"/>
      <c r="L239" s="96"/>
      <c r="M239" s="191"/>
      <c r="N239" s="10"/>
      <c r="O239" s="191"/>
      <c r="P239" s="190"/>
      <c r="Q239" s="309"/>
      <c r="R239" s="96"/>
      <c r="S239" s="96"/>
      <c r="T239" s="96"/>
      <c r="U239" s="96"/>
      <c r="V239" s="96"/>
      <c r="W239" s="96"/>
      <c r="X239" s="96"/>
      <c r="Y239" s="96"/>
      <c r="Z239" s="96"/>
    </row>
    <row r="240" spans="1:26" ht="11.25" customHeight="1">
      <c r="A240" s="190"/>
      <c r="B240" s="96"/>
      <c r="C240" s="96"/>
      <c r="D240" s="10"/>
      <c r="E240" s="10"/>
      <c r="F240" s="96"/>
      <c r="G240" s="96"/>
      <c r="H240" s="96"/>
      <c r="I240" s="96"/>
      <c r="J240" s="96"/>
      <c r="K240" s="96"/>
      <c r="L240" s="96"/>
      <c r="M240" s="191"/>
      <c r="N240" s="10"/>
      <c r="O240" s="191"/>
      <c r="P240" s="190"/>
      <c r="Q240" s="309"/>
      <c r="R240" s="96"/>
      <c r="S240" s="96"/>
      <c r="T240" s="96"/>
      <c r="U240" s="96"/>
      <c r="V240" s="96"/>
      <c r="W240" s="96"/>
      <c r="X240" s="96"/>
      <c r="Y240" s="96"/>
      <c r="Z240" s="96"/>
    </row>
    <row r="241" spans="1:26" ht="11.25" customHeight="1">
      <c r="A241" s="190"/>
      <c r="B241" s="96"/>
      <c r="C241" s="96"/>
      <c r="D241" s="10"/>
      <c r="E241" s="10"/>
      <c r="F241" s="96"/>
      <c r="G241" s="96"/>
      <c r="H241" s="96"/>
      <c r="I241" s="96"/>
      <c r="J241" s="96"/>
      <c r="K241" s="96"/>
      <c r="L241" s="96"/>
      <c r="M241" s="191"/>
      <c r="N241" s="10"/>
      <c r="O241" s="191"/>
      <c r="P241" s="190"/>
      <c r="Q241" s="309"/>
      <c r="R241" s="96"/>
      <c r="S241" s="96"/>
      <c r="T241" s="96"/>
      <c r="U241" s="96"/>
      <c r="V241" s="96"/>
      <c r="W241" s="96"/>
      <c r="X241" s="96"/>
      <c r="Y241" s="96"/>
      <c r="Z241" s="96"/>
    </row>
    <row r="242" spans="1:26" ht="11.25" customHeight="1">
      <c r="A242" s="190"/>
      <c r="B242" s="96"/>
      <c r="C242" s="96"/>
      <c r="D242" s="10"/>
      <c r="E242" s="10"/>
      <c r="F242" s="96"/>
      <c r="G242" s="96"/>
      <c r="H242" s="96"/>
      <c r="I242" s="96"/>
      <c r="J242" s="96"/>
      <c r="K242" s="96"/>
      <c r="L242" s="96"/>
      <c r="M242" s="191"/>
      <c r="N242" s="10"/>
      <c r="O242" s="191"/>
      <c r="P242" s="190"/>
      <c r="Q242" s="309"/>
      <c r="R242" s="96"/>
      <c r="S242" s="96"/>
      <c r="T242" s="96"/>
      <c r="U242" s="96"/>
      <c r="V242" s="96"/>
      <c r="W242" s="96"/>
      <c r="X242" s="96"/>
      <c r="Y242" s="96"/>
      <c r="Z242" s="96"/>
    </row>
    <row r="243" spans="1:26" ht="11.25" customHeight="1">
      <c r="A243" s="190"/>
      <c r="B243" s="96"/>
      <c r="C243" s="96"/>
      <c r="D243" s="10"/>
      <c r="E243" s="10"/>
      <c r="F243" s="96"/>
      <c r="G243" s="96"/>
      <c r="H243" s="96"/>
      <c r="I243" s="96"/>
      <c r="J243" s="96"/>
      <c r="K243" s="96"/>
      <c r="L243" s="96"/>
      <c r="M243" s="191"/>
      <c r="N243" s="10"/>
      <c r="O243" s="191"/>
      <c r="P243" s="190"/>
      <c r="Q243" s="309"/>
      <c r="R243" s="96"/>
      <c r="S243" s="96"/>
      <c r="T243" s="96"/>
      <c r="U243" s="96"/>
      <c r="V243" s="96"/>
      <c r="W243" s="96"/>
      <c r="X243" s="96"/>
      <c r="Y243" s="96"/>
      <c r="Z243" s="96"/>
    </row>
    <row r="244" spans="1:26" ht="11.25" customHeight="1">
      <c r="A244" s="190"/>
      <c r="B244" s="96"/>
      <c r="C244" s="96"/>
      <c r="D244" s="10"/>
      <c r="E244" s="10"/>
      <c r="F244" s="96"/>
      <c r="G244" s="96"/>
      <c r="H244" s="96"/>
      <c r="I244" s="96"/>
      <c r="J244" s="96"/>
      <c r="K244" s="96"/>
      <c r="L244" s="96"/>
      <c r="M244" s="191"/>
      <c r="N244" s="10"/>
      <c r="O244" s="191"/>
      <c r="P244" s="190"/>
      <c r="Q244" s="309"/>
      <c r="R244" s="96"/>
      <c r="S244" s="96"/>
      <c r="T244" s="96"/>
      <c r="U244" s="96"/>
      <c r="V244" s="96"/>
      <c r="W244" s="96"/>
      <c r="X244" s="96"/>
      <c r="Y244" s="96"/>
      <c r="Z244" s="96"/>
    </row>
    <row r="245" spans="1:26" ht="11.25" customHeight="1">
      <c r="A245" s="190"/>
      <c r="B245" s="96"/>
      <c r="C245" s="96"/>
      <c r="D245" s="10"/>
      <c r="E245" s="10"/>
      <c r="F245" s="96"/>
      <c r="G245" s="96"/>
      <c r="H245" s="96"/>
      <c r="I245" s="96"/>
      <c r="J245" s="96"/>
      <c r="K245" s="96"/>
      <c r="L245" s="96"/>
      <c r="M245" s="191"/>
      <c r="N245" s="10"/>
      <c r="O245" s="191"/>
      <c r="P245" s="190"/>
      <c r="Q245" s="309"/>
      <c r="R245" s="96"/>
      <c r="S245" s="96"/>
      <c r="T245" s="96"/>
      <c r="U245" s="96"/>
      <c r="V245" s="96"/>
      <c r="W245" s="96"/>
      <c r="X245" s="96"/>
      <c r="Y245" s="96"/>
      <c r="Z245" s="96"/>
    </row>
    <row r="246" spans="1:26" ht="11.25" customHeight="1">
      <c r="A246" s="190"/>
      <c r="B246" s="96"/>
      <c r="C246" s="96"/>
      <c r="D246" s="10"/>
      <c r="E246" s="10"/>
      <c r="F246" s="96"/>
      <c r="G246" s="96"/>
      <c r="H246" s="96"/>
      <c r="I246" s="96"/>
      <c r="J246" s="96"/>
      <c r="K246" s="96"/>
      <c r="L246" s="96"/>
      <c r="M246" s="191"/>
      <c r="N246" s="10"/>
      <c r="O246" s="191"/>
      <c r="P246" s="190"/>
      <c r="Q246" s="309"/>
      <c r="R246" s="96"/>
      <c r="S246" s="96"/>
      <c r="T246" s="96"/>
      <c r="U246" s="96"/>
      <c r="V246" s="96"/>
      <c r="W246" s="96"/>
      <c r="X246" s="96"/>
      <c r="Y246" s="96"/>
      <c r="Z246" s="96"/>
    </row>
    <row r="247" spans="1:26" ht="11.25" customHeight="1">
      <c r="A247" s="190"/>
      <c r="B247" s="96"/>
      <c r="C247" s="96"/>
      <c r="D247" s="10"/>
      <c r="E247" s="10"/>
      <c r="F247" s="96"/>
      <c r="G247" s="96"/>
      <c r="H247" s="96"/>
      <c r="I247" s="96"/>
      <c r="J247" s="96"/>
      <c r="K247" s="96"/>
      <c r="L247" s="96"/>
      <c r="M247" s="191"/>
      <c r="N247" s="10"/>
      <c r="O247" s="191"/>
      <c r="P247" s="190"/>
      <c r="Q247" s="309"/>
      <c r="R247" s="96"/>
      <c r="S247" s="96"/>
      <c r="T247" s="96"/>
      <c r="U247" s="96"/>
      <c r="V247" s="96"/>
      <c r="W247" s="96"/>
      <c r="X247" s="96"/>
      <c r="Y247" s="96"/>
      <c r="Z247" s="96"/>
    </row>
    <row r="248" spans="1:26" ht="11.25" customHeight="1">
      <c r="A248" s="190"/>
      <c r="B248" s="96"/>
      <c r="C248" s="96"/>
      <c r="D248" s="10"/>
      <c r="E248" s="10"/>
      <c r="F248" s="96"/>
      <c r="G248" s="96"/>
      <c r="H248" s="96"/>
      <c r="I248" s="96"/>
      <c r="J248" s="96"/>
      <c r="K248" s="96"/>
      <c r="L248" s="96"/>
      <c r="M248" s="191"/>
      <c r="N248" s="10"/>
      <c r="O248" s="191"/>
      <c r="P248" s="190"/>
      <c r="Q248" s="309"/>
      <c r="R248" s="96"/>
      <c r="S248" s="96"/>
      <c r="T248" s="96"/>
      <c r="U248" s="96"/>
      <c r="V248" s="96"/>
      <c r="W248" s="96"/>
      <c r="X248" s="96"/>
      <c r="Y248" s="96"/>
      <c r="Z248" s="96"/>
    </row>
    <row r="249" spans="1:26" ht="11.25" customHeight="1">
      <c r="A249" s="190"/>
      <c r="B249" s="96"/>
      <c r="C249" s="96"/>
      <c r="D249" s="10"/>
      <c r="E249" s="10"/>
      <c r="F249" s="96"/>
      <c r="G249" s="96"/>
      <c r="H249" s="96"/>
      <c r="I249" s="96"/>
      <c r="J249" s="96"/>
      <c r="K249" s="96"/>
      <c r="L249" s="96"/>
      <c r="M249" s="191"/>
      <c r="N249" s="10"/>
      <c r="O249" s="191"/>
      <c r="P249" s="190"/>
      <c r="Q249" s="309"/>
      <c r="R249" s="96"/>
      <c r="S249" s="96"/>
      <c r="T249" s="96"/>
      <c r="U249" s="96"/>
      <c r="V249" s="96"/>
      <c r="W249" s="96"/>
      <c r="X249" s="96"/>
      <c r="Y249" s="96"/>
      <c r="Z249" s="96"/>
    </row>
    <row r="250" spans="1:26" ht="11.25" customHeight="1">
      <c r="A250" s="190"/>
      <c r="B250" s="96"/>
      <c r="C250" s="96"/>
      <c r="D250" s="10"/>
      <c r="E250" s="10"/>
      <c r="F250" s="96"/>
      <c r="G250" s="96"/>
      <c r="H250" s="96"/>
      <c r="I250" s="96"/>
      <c r="J250" s="96"/>
      <c r="K250" s="96"/>
      <c r="L250" s="96"/>
      <c r="M250" s="191"/>
      <c r="N250" s="10"/>
      <c r="O250" s="191"/>
      <c r="P250" s="190"/>
      <c r="Q250" s="309"/>
      <c r="R250" s="96"/>
      <c r="S250" s="96"/>
      <c r="T250" s="96"/>
      <c r="U250" s="96"/>
      <c r="V250" s="96"/>
      <c r="W250" s="96"/>
      <c r="X250" s="96"/>
      <c r="Y250" s="96"/>
      <c r="Z250" s="96"/>
    </row>
    <row r="251" spans="1:26" ht="11.25" customHeight="1">
      <c r="A251" s="190"/>
      <c r="B251" s="96"/>
      <c r="C251" s="96"/>
      <c r="D251" s="10"/>
      <c r="E251" s="10"/>
      <c r="F251" s="96"/>
      <c r="G251" s="96"/>
      <c r="H251" s="96"/>
      <c r="I251" s="96"/>
      <c r="J251" s="96"/>
      <c r="K251" s="96"/>
      <c r="L251" s="96"/>
      <c r="M251" s="191"/>
      <c r="N251" s="10"/>
      <c r="O251" s="191"/>
      <c r="P251" s="190"/>
      <c r="Q251" s="309"/>
      <c r="R251" s="96"/>
      <c r="S251" s="96"/>
      <c r="T251" s="96"/>
      <c r="U251" s="96"/>
      <c r="V251" s="96"/>
      <c r="W251" s="96"/>
      <c r="X251" s="96"/>
      <c r="Y251" s="96"/>
      <c r="Z251" s="96"/>
    </row>
    <row r="252" spans="1:26" ht="11.25" customHeight="1">
      <c r="A252" s="190"/>
      <c r="B252" s="96"/>
      <c r="C252" s="96"/>
      <c r="D252" s="10"/>
      <c r="E252" s="10"/>
      <c r="F252" s="96"/>
      <c r="G252" s="96"/>
      <c r="H252" s="96"/>
      <c r="I252" s="96"/>
      <c r="J252" s="96"/>
      <c r="K252" s="96"/>
      <c r="L252" s="96"/>
      <c r="M252" s="191"/>
      <c r="N252" s="10"/>
      <c r="O252" s="191"/>
      <c r="P252" s="190"/>
      <c r="Q252" s="309"/>
      <c r="R252" s="96"/>
      <c r="S252" s="96"/>
      <c r="T252" s="96"/>
      <c r="U252" s="96"/>
      <c r="V252" s="96"/>
      <c r="W252" s="96"/>
      <c r="X252" s="96"/>
      <c r="Y252" s="96"/>
      <c r="Z252" s="96"/>
    </row>
    <row r="253" spans="1:26" ht="11.25" customHeight="1">
      <c r="A253" s="190"/>
      <c r="B253" s="96"/>
      <c r="C253" s="96"/>
      <c r="D253" s="10"/>
      <c r="E253" s="10"/>
      <c r="F253" s="96"/>
      <c r="G253" s="96"/>
      <c r="H253" s="96"/>
      <c r="I253" s="96"/>
      <c r="J253" s="96"/>
      <c r="K253" s="96"/>
      <c r="L253" s="96"/>
      <c r="M253" s="191"/>
      <c r="N253" s="10"/>
      <c r="O253" s="191"/>
      <c r="P253" s="190"/>
      <c r="Q253" s="309"/>
      <c r="R253" s="96"/>
      <c r="S253" s="96"/>
      <c r="T253" s="96"/>
      <c r="U253" s="96"/>
      <c r="V253" s="96"/>
      <c r="W253" s="96"/>
      <c r="X253" s="96"/>
      <c r="Y253" s="96"/>
      <c r="Z253" s="96"/>
    </row>
    <row r="254" spans="1:26" ht="11.25" customHeight="1">
      <c r="A254" s="190"/>
      <c r="B254" s="96"/>
      <c r="C254" s="96"/>
      <c r="D254" s="10"/>
      <c r="E254" s="10"/>
      <c r="F254" s="96"/>
      <c r="G254" s="96"/>
      <c r="H254" s="96"/>
      <c r="I254" s="96"/>
      <c r="J254" s="96"/>
      <c r="K254" s="96"/>
      <c r="L254" s="96"/>
      <c r="M254" s="191"/>
      <c r="N254" s="10"/>
      <c r="O254" s="191"/>
      <c r="P254" s="190"/>
      <c r="Q254" s="309"/>
      <c r="R254" s="96"/>
      <c r="S254" s="96"/>
      <c r="T254" s="96"/>
      <c r="U254" s="96"/>
      <c r="V254" s="96"/>
      <c r="W254" s="96"/>
      <c r="X254" s="96"/>
      <c r="Y254" s="96"/>
      <c r="Z254" s="96"/>
    </row>
    <row r="255" spans="1:26" ht="11.25" customHeight="1">
      <c r="A255" s="190"/>
      <c r="B255" s="96"/>
      <c r="C255" s="96"/>
      <c r="D255" s="10"/>
      <c r="E255" s="10"/>
      <c r="F255" s="96"/>
      <c r="G255" s="96"/>
      <c r="H255" s="96"/>
      <c r="I255" s="96"/>
      <c r="J255" s="96"/>
      <c r="K255" s="96"/>
      <c r="L255" s="96"/>
      <c r="M255" s="191"/>
      <c r="N255" s="10"/>
      <c r="O255" s="191"/>
      <c r="P255" s="190"/>
      <c r="Q255" s="309"/>
      <c r="R255" s="96"/>
      <c r="S255" s="96"/>
      <c r="T255" s="96"/>
      <c r="U255" s="96"/>
      <c r="V255" s="96"/>
      <c r="W255" s="96"/>
      <c r="X255" s="96"/>
      <c r="Y255" s="96"/>
      <c r="Z255" s="96"/>
    </row>
    <row r="256" spans="1:26" ht="11.25" customHeight="1">
      <c r="A256" s="190"/>
      <c r="B256" s="96"/>
      <c r="C256" s="96"/>
      <c r="D256" s="10"/>
      <c r="E256" s="10"/>
      <c r="F256" s="96"/>
      <c r="G256" s="96"/>
      <c r="H256" s="96"/>
      <c r="I256" s="96"/>
      <c r="J256" s="96"/>
      <c r="K256" s="96"/>
      <c r="L256" s="96"/>
      <c r="M256" s="191"/>
      <c r="N256" s="10"/>
      <c r="O256" s="191"/>
      <c r="P256" s="190"/>
      <c r="Q256" s="309"/>
      <c r="R256" s="96"/>
      <c r="S256" s="96"/>
      <c r="T256" s="96"/>
      <c r="U256" s="96"/>
      <c r="V256" s="96"/>
      <c r="W256" s="96"/>
      <c r="X256" s="96"/>
      <c r="Y256" s="96"/>
      <c r="Z256" s="96"/>
    </row>
    <row r="257" spans="1:26" ht="11.25" customHeight="1">
      <c r="A257" s="190"/>
      <c r="B257" s="96"/>
      <c r="C257" s="96"/>
      <c r="D257" s="10"/>
      <c r="E257" s="10"/>
      <c r="F257" s="96"/>
      <c r="G257" s="96"/>
      <c r="H257" s="96"/>
      <c r="I257" s="96"/>
      <c r="J257" s="96"/>
      <c r="K257" s="96"/>
      <c r="L257" s="96"/>
      <c r="M257" s="191"/>
      <c r="N257" s="10"/>
      <c r="O257" s="191"/>
      <c r="P257" s="190"/>
      <c r="Q257" s="309"/>
      <c r="R257" s="96"/>
      <c r="S257" s="96"/>
      <c r="T257" s="96"/>
      <c r="U257" s="96"/>
      <c r="V257" s="96"/>
      <c r="W257" s="96"/>
      <c r="X257" s="96"/>
      <c r="Y257" s="96"/>
      <c r="Z257" s="96"/>
    </row>
    <row r="258" spans="1:26" ht="11.25" customHeight="1">
      <c r="A258" s="190"/>
      <c r="B258" s="96"/>
      <c r="C258" s="96"/>
      <c r="D258" s="10"/>
      <c r="E258" s="10"/>
      <c r="F258" s="96"/>
      <c r="G258" s="96"/>
      <c r="H258" s="96"/>
      <c r="I258" s="96"/>
      <c r="J258" s="96"/>
      <c r="K258" s="96"/>
      <c r="L258" s="96"/>
      <c r="M258" s="191"/>
      <c r="N258" s="10"/>
      <c r="O258" s="191"/>
      <c r="P258" s="190"/>
      <c r="Q258" s="309"/>
      <c r="R258" s="96"/>
      <c r="S258" s="96"/>
      <c r="T258" s="96"/>
      <c r="U258" s="96"/>
      <c r="V258" s="96"/>
      <c r="W258" s="96"/>
      <c r="X258" s="96"/>
      <c r="Y258" s="96"/>
      <c r="Z258" s="96"/>
    </row>
    <row r="259" spans="1:26" ht="11.25" customHeight="1">
      <c r="A259" s="190"/>
      <c r="B259" s="96"/>
      <c r="C259" s="96"/>
      <c r="D259" s="10"/>
      <c r="E259" s="10"/>
      <c r="F259" s="96"/>
      <c r="G259" s="96"/>
      <c r="H259" s="96"/>
      <c r="I259" s="96"/>
      <c r="J259" s="96"/>
      <c r="K259" s="96"/>
      <c r="L259" s="96"/>
      <c r="M259" s="191"/>
      <c r="N259" s="10"/>
      <c r="O259" s="191"/>
      <c r="P259" s="190"/>
      <c r="Q259" s="309"/>
      <c r="R259" s="96"/>
      <c r="S259" s="96"/>
      <c r="T259" s="96"/>
      <c r="U259" s="96"/>
      <c r="V259" s="96"/>
      <c r="W259" s="96"/>
      <c r="X259" s="96"/>
      <c r="Y259" s="96"/>
      <c r="Z259" s="96"/>
    </row>
    <row r="260" spans="1:26" ht="11.25" customHeight="1">
      <c r="A260" s="190"/>
      <c r="B260" s="96"/>
      <c r="C260" s="96"/>
      <c r="D260" s="10"/>
      <c r="E260" s="10"/>
      <c r="F260" s="96"/>
      <c r="G260" s="96"/>
      <c r="H260" s="96"/>
      <c r="I260" s="96"/>
      <c r="J260" s="96"/>
      <c r="K260" s="96"/>
      <c r="L260" s="96"/>
      <c r="M260" s="191"/>
      <c r="N260" s="10"/>
      <c r="O260" s="191"/>
      <c r="P260" s="190"/>
      <c r="Q260" s="309"/>
      <c r="R260" s="96"/>
      <c r="S260" s="96"/>
      <c r="T260" s="96"/>
      <c r="U260" s="96"/>
      <c r="V260" s="96"/>
      <c r="W260" s="96"/>
      <c r="X260" s="96"/>
      <c r="Y260" s="96"/>
      <c r="Z260" s="96"/>
    </row>
    <row r="261" spans="1:26" ht="11.25" customHeight="1">
      <c r="A261" s="190"/>
      <c r="B261" s="96"/>
      <c r="C261" s="96"/>
      <c r="D261" s="10"/>
      <c r="E261" s="10"/>
      <c r="F261" s="96"/>
      <c r="G261" s="96"/>
      <c r="H261" s="96"/>
      <c r="I261" s="96"/>
      <c r="J261" s="96"/>
      <c r="K261" s="96"/>
      <c r="L261" s="96"/>
      <c r="M261" s="191"/>
      <c r="N261" s="10"/>
      <c r="O261" s="191"/>
      <c r="P261" s="190"/>
      <c r="Q261" s="309"/>
      <c r="R261" s="96"/>
      <c r="S261" s="96"/>
      <c r="T261" s="96"/>
      <c r="U261" s="96"/>
      <c r="V261" s="96"/>
      <c r="W261" s="96"/>
      <c r="X261" s="96"/>
      <c r="Y261" s="96"/>
      <c r="Z261" s="96"/>
    </row>
    <row r="262" spans="1:26" ht="11.25" customHeight="1">
      <c r="A262" s="190"/>
      <c r="B262" s="96"/>
      <c r="C262" s="96"/>
      <c r="D262" s="10"/>
      <c r="E262" s="10"/>
      <c r="F262" s="96"/>
      <c r="G262" s="96"/>
      <c r="H262" s="96"/>
      <c r="I262" s="96"/>
      <c r="J262" s="96"/>
      <c r="K262" s="96"/>
      <c r="L262" s="96"/>
      <c r="M262" s="191"/>
      <c r="N262" s="10"/>
      <c r="O262" s="191"/>
      <c r="P262" s="190"/>
      <c r="Q262" s="309"/>
      <c r="R262" s="96"/>
      <c r="S262" s="96"/>
      <c r="T262" s="96"/>
      <c r="U262" s="96"/>
      <c r="V262" s="96"/>
      <c r="W262" s="96"/>
      <c r="X262" s="96"/>
      <c r="Y262" s="96"/>
      <c r="Z262" s="96"/>
    </row>
    <row r="263" spans="1:26" ht="11.25" customHeight="1">
      <c r="A263" s="190"/>
      <c r="B263" s="96"/>
      <c r="C263" s="96"/>
      <c r="D263" s="10"/>
      <c r="E263" s="10"/>
      <c r="F263" s="96"/>
      <c r="G263" s="96"/>
      <c r="H263" s="96"/>
      <c r="I263" s="96"/>
      <c r="J263" s="96"/>
      <c r="K263" s="96"/>
      <c r="L263" s="96"/>
      <c r="M263" s="191"/>
      <c r="N263" s="10"/>
      <c r="O263" s="191"/>
      <c r="P263" s="190"/>
      <c r="Q263" s="309"/>
      <c r="R263" s="96"/>
      <c r="S263" s="96"/>
      <c r="T263" s="96"/>
      <c r="U263" s="96"/>
      <c r="V263" s="96"/>
      <c r="W263" s="96"/>
      <c r="X263" s="96"/>
      <c r="Y263" s="96"/>
      <c r="Z263" s="96"/>
    </row>
    <row r="264" spans="1:26" ht="11.25" customHeight="1">
      <c r="A264" s="190"/>
      <c r="B264" s="96"/>
      <c r="C264" s="96"/>
      <c r="D264" s="10"/>
      <c r="E264" s="10"/>
      <c r="F264" s="96"/>
      <c r="G264" s="96"/>
      <c r="H264" s="96"/>
      <c r="I264" s="96"/>
      <c r="J264" s="96"/>
      <c r="K264" s="96"/>
      <c r="L264" s="96"/>
      <c r="M264" s="191"/>
      <c r="N264" s="10"/>
      <c r="O264" s="191"/>
      <c r="P264" s="190"/>
      <c r="Q264" s="309"/>
      <c r="R264" s="96"/>
      <c r="S264" s="96"/>
      <c r="T264" s="96"/>
      <c r="U264" s="96"/>
      <c r="V264" s="96"/>
      <c r="W264" s="96"/>
      <c r="X264" s="96"/>
      <c r="Y264" s="96"/>
      <c r="Z264" s="96"/>
    </row>
    <row r="265" spans="1:26" ht="11.25" customHeight="1">
      <c r="A265" s="190"/>
      <c r="B265" s="96"/>
      <c r="C265" s="96"/>
      <c r="D265" s="10"/>
      <c r="E265" s="10"/>
      <c r="F265" s="96"/>
      <c r="G265" s="96"/>
      <c r="H265" s="96"/>
      <c r="I265" s="96"/>
      <c r="J265" s="96"/>
      <c r="K265" s="96"/>
      <c r="L265" s="96"/>
      <c r="M265" s="191"/>
      <c r="N265" s="10"/>
      <c r="O265" s="191"/>
      <c r="P265" s="190"/>
      <c r="Q265" s="309"/>
      <c r="R265" s="96"/>
      <c r="S265" s="96"/>
      <c r="T265" s="96"/>
      <c r="U265" s="96"/>
      <c r="V265" s="96"/>
      <c r="W265" s="96"/>
      <c r="X265" s="96"/>
      <c r="Y265" s="96"/>
      <c r="Z265" s="96"/>
    </row>
    <row r="266" spans="1:26" ht="11.25" customHeight="1">
      <c r="A266" s="190"/>
      <c r="B266" s="96"/>
      <c r="C266" s="96"/>
      <c r="D266" s="10"/>
      <c r="E266" s="10"/>
      <c r="F266" s="96"/>
      <c r="G266" s="96"/>
      <c r="H266" s="96"/>
      <c r="I266" s="96"/>
      <c r="J266" s="96"/>
      <c r="K266" s="96"/>
      <c r="L266" s="96"/>
      <c r="M266" s="191"/>
      <c r="N266" s="10"/>
      <c r="O266" s="191"/>
      <c r="P266" s="190"/>
      <c r="Q266" s="309"/>
      <c r="R266" s="96"/>
      <c r="S266" s="96"/>
      <c r="T266" s="96"/>
      <c r="U266" s="96"/>
      <c r="V266" s="96"/>
      <c r="W266" s="96"/>
      <c r="X266" s="96"/>
      <c r="Y266" s="96"/>
      <c r="Z266" s="96"/>
    </row>
    <row r="267" spans="1:26" ht="11.25" customHeight="1">
      <c r="A267" s="190"/>
      <c r="B267" s="96"/>
      <c r="C267" s="96"/>
      <c r="D267" s="10"/>
      <c r="E267" s="10"/>
      <c r="F267" s="96"/>
      <c r="G267" s="96"/>
      <c r="H267" s="96"/>
      <c r="I267" s="96"/>
      <c r="J267" s="96"/>
      <c r="K267" s="96"/>
      <c r="L267" s="96"/>
      <c r="M267" s="191"/>
      <c r="N267" s="10"/>
      <c r="O267" s="191"/>
      <c r="P267" s="190"/>
      <c r="Q267" s="309"/>
      <c r="R267" s="96"/>
      <c r="S267" s="96"/>
      <c r="T267" s="96"/>
      <c r="U267" s="96"/>
      <c r="V267" s="96"/>
      <c r="W267" s="96"/>
      <c r="X267" s="96"/>
      <c r="Y267" s="96"/>
      <c r="Z267" s="96"/>
    </row>
    <row r="268" spans="1:26" ht="11.25" customHeight="1">
      <c r="A268" s="190"/>
      <c r="B268" s="96"/>
      <c r="C268" s="96"/>
      <c r="D268" s="10"/>
      <c r="E268" s="10"/>
      <c r="F268" s="96"/>
      <c r="G268" s="96"/>
      <c r="H268" s="96"/>
      <c r="I268" s="96"/>
      <c r="J268" s="96"/>
      <c r="K268" s="96"/>
      <c r="L268" s="96"/>
      <c r="M268" s="191"/>
      <c r="N268" s="10"/>
      <c r="O268" s="191"/>
      <c r="P268" s="190"/>
      <c r="Q268" s="309"/>
      <c r="R268" s="96"/>
      <c r="S268" s="96"/>
      <c r="T268" s="96"/>
      <c r="U268" s="96"/>
      <c r="V268" s="96"/>
      <c r="W268" s="96"/>
      <c r="X268" s="96"/>
      <c r="Y268" s="96"/>
      <c r="Z268" s="96"/>
    </row>
    <row r="269" spans="1:26" ht="11.25" customHeight="1">
      <c r="A269" s="190"/>
      <c r="B269" s="96"/>
      <c r="C269" s="96"/>
      <c r="D269" s="10"/>
      <c r="E269" s="10"/>
      <c r="F269" s="96"/>
      <c r="G269" s="96"/>
      <c r="H269" s="96"/>
      <c r="I269" s="96"/>
      <c r="J269" s="96"/>
      <c r="K269" s="96"/>
      <c r="L269" s="96"/>
      <c r="M269" s="191"/>
      <c r="N269" s="10"/>
      <c r="O269" s="191"/>
      <c r="P269" s="190"/>
      <c r="Q269" s="309"/>
      <c r="R269" s="96"/>
      <c r="S269" s="96"/>
      <c r="T269" s="96"/>
      <c r="U269" s="96"/>
      <c r="V269" s="96"/>
      <c r="W269" s="96"/>
      <c r="X269" s="96"/>
      <c r="Y269" s="96"/>
      <c r="Z269" s="96"/>
    </row>
    <row r="270" spans="1:26" ht="11.25" customHeight="1">
      <c r="A270" s="190"/>
      <c r="B270" s="96"/>
      <c r="C270" s="96"/>
      <c r="D270" s="10"/>
      <c r="E270" s="10"/>
      <c r="F270" s="96"/>
      <c r="G270" s="96"/>
      <c r="H270" s="96"/>
      <c r="I270" s="96"/>
      <c r="J270" s="96"/>
      <c r="K270" s="96"/>
      <c r="L270" s="96"/>
      <c r="M270" s="191"/>
      <c r="N270" s="10"/>
      <c r="O270" s="191"/>
      <c r="P270" s="190"/>
      <c r="Q270" s="309"/>
      <c r="R270" s="96"/>
      <c r="S270" s="96"/>
      <c r="T270" s="96"/>
      <c r="U270" s="96"/>
      <c r="V270" s="96"/>
      <c r="W270" s="96"/>
      <c r="X270" s="96"/>
      <c r="Y270" s="96"/>
      <c r="Z270" s="96"/>
    </row>
    <row r="271" spans="1:26" ht="11.25" customHeight="1">
      <c r="A271" s="190"/>
      <c r="B271" s="96"/>
      <c r="C271" s="96"/>
      <c r="D271" s="10"/>
      <c r="E271" s="10"/>
      <c r="F271" s="96"/>
      <c r="G271" s="96"/>
      <c r="H271" s="96"/>
      <c r="I271" s="96"/>
      <c r="J271" s="96"/>
      <c r="K271" s="96"/>
      <c r="L271" s="96"/>
      <c r="M271" s="191"/>
      <c r="N271" s="10"/>
      <c r="O271" s="191"/>
      <c r="P271" s="190"/>
      <c r="Q271" s="309"/>
      <c r="R271" s="96"/>
      <c r="S271" s="96"/>
      <c r="T271" s="96"/>
      <c r="U271" s="96"/>
      <c r="V271" s="96"/>
      <c r="W271" s="96"/>
      <c r="X271" s="96"/>
      <c r="Y271" s="96"/>
      <c r="Z271" s="96"/>
    </row>
    <row r="272" spans="1:26" ht="11.25" customHeight="1">
      <c r="A272" s="190"/>
      <c r="B272" s="96"/>
      <c r="C272" s="96"/>
      <c r="D272" s="10"/>
      <c r="E272" s="10"/>
      <c r="F272" s="96"/>
      <c r="G272" s="96"/>
      <c r="H272" s="96"/>
      <c r="I272" s="96"/>
      <c r="J272" s="96"/>
      <c r="K272" s="96"/>
      <c r="L272" s="96"/>
      <c r="M272" s="191"/>
      <c r="N272" s="10"/>
      <c r="O272" s="191"/>
      <c r="P272" s="190"/>
      <c r="Q272" s="309"/>
      <c r="R272" s="96"/>
      <c r="S272" s="96"/>
      <c r="T272" s="96"/>
      <c r="U272" s="96"/>
      <c r="V272" s="96"/>
      <c r="W272" s="96"/>
      <c r="X272" s="96"/>
      <c r="Y272" s="96"/>
      <c r="Z272" s="96"/>
    </row>
    <row r="273" spans="1:26" ht="11.25" customHeight="1">
      <c r="A273" s="190"/>
      <c r="B273" s="96"/>
      <c r="C273" s="96"/>
      <c r="D273" s="10"/>
      <c r="E273" s="10"/>
      <c r="F273" s="96"/>
      <c r="G273" s="96"/>
      <c r="H273" s="96"/>
      <c r="I273" s="96"/>
      <c r="J273" s="96"/>
      <c r="K273" s="96"/>
      <c r="L273" s="96"/>
      <c r="M273" s="191"/>
      <c r="N273" s="10"/>
      <c r="O273" s="191"/>
      <c r="P273" s="190"/>
      <c r="Q273" s="309"/>
      <c r="R273" s="96"/>
      <c r="S273" s="96"/>
      <c r="T273" s="96"/>
      <c r="U273" s="96"/>
      <c r="V273" s="96"/>
      <c r="W273" s="96"/>
      <c r="X273" s="96"/>
      <c r="Y273" s="96"/>
      <c r="Z273" s="96"/>
    </row>
    <row r="274" spans="1:26" ht="11.25" customHeight="1">
      <c r="A274" s="190"/>
      <c r="B274" s="96"/>
      <c r="C274" s="96"/>
      <c r="D274" s="10"/>
      <c r="E274" s="10"/>
      <c r="F274" s="96"/>
      <c r="G274" s="96"/>
      <c r="H274" s="96"/>
      <c r="I274" s="96"/>
      <c r="J274" s="96"/>
      <c r="K274" s="96"/>
      <c r="L274" s="96"/>
      <c r="M274" s="191"/>
      <c r="N274" s="10"/>
      <c r="O274" s="191"/>
      <c r="P274" s="190"/>
      <c r="Q274" s="309"/>
      <c r="R274" s="96"/>
      <c r="S274" s="96"/>
      <c r="T274" s="96"/>
      <c r="U274" s="96"/>
      <c r="V274" s="96"/>
      <c r="W274" s="96"/>
      <c r="X274" s="96"/>
      <c r="Y274" s="96"/>
      <c r="Z274" s="96"/>
    </row>
    <row r="275" spans="1:26" ht="11.25" customHeight="1">
      <c r="A275" s="190"/>
      <c r="B275" s="96"/>
      <c r="C275" s="96"/>
      <c r="D275" s="10"/>
      <c r="E275" s="10"/>
      <c r="F275" s="96"/>
      <c r="G275" s="96"/>
      <c r="H275" s="96"/>
      <c r="I275" s="96"/>
      <c r="J275" s="96"/>
      <c r="K275" s="96"/>
      <c r="L275" s="96"/>
      <c r="M275" s="191"/>
      <c r="N275" s="10"/>
      <c r="O275" s="191"/>
      <c r="P275" s="190"/>
      <c r="Q275" s="309"/>
      <c r="R275" s="96"/>
      <c r="S275" s="96"/>
      <c r="T275" s="96"/>
      <c r="U275" s="96"/>
      <c r="V275" s="96"/>
      <c r="W275" s="96"/>
      <c r="X275" s="96"/>
      <c r="Y275" s="96"/>
      <c r="Z275" s="96"/>
    </row>
    <row r="276" spans="1:26" ht="11.25" customHeight="1">
      <c r="A276" s="190"/>
      <c r="B276" s="96"/>
      <c r="C276" s="96"/>
      <c r="D276" s="10"/>
      <c r="E276" s="10"/>
      <c r="F276" s="96"/>
      <c r="G276" s="96"/>
      <c r="H276" s="96"/>
      <c r="I276" s="96"/>
      <c r="J276" s="96"/>
      <c r="K276" s="96"/>
      <c r="L276" s="96"/>
      <c r="M276" s="191"/>
      <c r="N276" s="10"/>
      <c r="O276" s="191"/>
      <c r="P276" s="190"/>
      <c r="Q276" s="309"/>
      <c r="R276" s="96"/>
      <c r="S276" s="96"/>
      <c r="T276" s="96"/>
      <c r="U276" s="96"/>
      <c r="V276" s="96"/>
      <c r="W276" s="96"/>
      <c r="X276" s="96"/>
      <c r="Y276" s="96"/>
      <c r="Z276" s="96"/>
    </row>
    <row r="277" spans="1:26" ht="11.25" customHeight="1">
      <c r="A277" s="190"/>
      <c r="B277" s="96"/>
      <c r="C277" s="96"/>
      <c r="D277" s="10"/>
      <c r="E277" s="10"/>
      <c r="F277" s="96"/>
      <c r="G277" s="96"/>
      <c r="H277" s="96"/>
      <c r="I277" s="96"/>
      <c r="J277" s="96"/>
      <c r="K277" s="96"/>
      <c r="L277" s="96"/>
      <c r="M277" s="191"/>
      <c r="N277" s="10"/>
      <c r="O277" s="191"/>
      <c r="P277" s="190"/>
      <c r="Q277" s="309"/>
      <c r="R277" s="96"/>
      <c r="S277" s="96"/>
      <c r="T277" s="96"/>
      <c r="U277" s="96"/>
      <c r="V277" s="96"/>
      <c r="W277" s="96"/>
      <c r="X277" s="96"/>
      <c r="Y277" s="96"/>
      <c r="Z277" s="96"/>
    </row>
    <row r="278" spans="1:26" ht="11.25" customHeight="1">
      <c r="A278" s="190"/>
      <c r="B278" s="96"/>
      <c r="C278" s="96"/>
      <c r="D278" s="10"/>
      <c r="E278" s="10"/>
      <c r="F278" s="96"/>
      <c r="G278" s="96"/>
      <c r="H278" s="96"/>
      <c r="I278" s="96"/>
      <c r="J278" s="96"/>
      <c r="K278" s="96"/>
      <c r="L278" s="96"/>
      <c r="M278" s="191"/>
      <c r="N278" s="10"/>
      <c r="O278" s="191"/>
      <c r="P278" s="190"/>
      <c r="Q278" s="309"/>
      <c r="R278" s="96"/>
      <c r="S278" s="96"/>
      <c r="T278" s="96"/>
      <c r="U278" s="96"/>
      <c r="V278" s="96"/>
      <c r="W278" s="96"/>
      <c r="X278" s="96"/>
      <c r="Y278" s="96"/>
      <c r="Z278" s="96"/>
    </row>
    <row r="279" spans="1:26" ht="11.25" customHeight="1">
      <c r="A279" s="190"/>
      <c r="B279" s="96"/>
      <c r="C279" s="96"/>
      <c r="D279" s="10"/>
      <c r="E279" s="10"/>
      <c r="F279" s="96"/>
      <c r="G279" s="96"/>
      <c r="H279" s="96"/>
      <c r="I279" s="96"/>
      <c r="J279" s="96"/>
      <c r="K279" s="96"/>
      <c r="L279" s="96"/>
      <c r="M279" s="191"/>
      <c r="N279" s="10"/>
      <c r="O279" s="191"/>
      <c r="P279" s="190"/>
      <c r="Q279" s="309"/>
      <c r="R279" s="96"/>
      <c r="S279" s="96"/>
      <c r="T279" s="96"/>
      <c r="U279" s="96"/>
      <c r="V279" s="96"/>
      <c r="W279" s="96"/>
      <c r="X279" s="96"/>
      <c r="Y279" s="96"/>
      <c r="Z279" s="96"/>
    </row>
    <row r="280" spans="1:26" ht="11.25" customHeight="1">
      <c r="A280" s="190"/>
      <c r="B280" s="96"/>
      <c r="C280" s="96"/>
      <c r="D280" s="10"/>
      <c r="E280" s="10"/>
      <c r="F280" s="96"/>
      <c r="G280" s="96"/>
      <c r="H280" s="96"/>
      <c r="I280" s="96"/>
      <c r="J280" s="96"/>
      <c r="K280" s="96"/>
      <c r="L280" s="96"/>
      <c r="M280" s="191"/>
      <c r="N280" s="10"/>
      <c r="O280" s="191"/>
      <c r="P280" s="190"/>
      <c r="Q280" s="309"/>
      <c r="R280" s="96"/>
      <c r="S280" s="96"/>
      <c r="T280" s="96"/>
      <c r="U280" s="96"/>
      <c r="V280" s="96"/>
      <c r="W280" s="96"/>
      <c r="X280" s="96"/>
      <c r="Y280" s="96"/>
      <c r="Z280" s="96"/>
    </row>
    <row r="281" spans="1:26" ht="11.25" customHeight="1">
      <c r="A281" s="190"/>
      <c r="B281" s="96"/>
      <c r="C281" s="96"/>
      <c r="D281" s="10"/>
      <c r="E281" s="10"/>
      <c r="F281" s="96"/>
      <c r="G281" s="96"/>
      <c r="H281" s="96"/>
      <c r="I281" s="96"/>
      <c r="J281" s="96"/>
      <c r="K281" s="96"/>
      <c r="L281" s="96"/>
      <c r="M281" s="191"/>
      <c r="N281" s="10"/>
      <c r="O281" s="191"/>
      <c r="P281" s="190"/>
      <c r="Q281" s="309"/>
      <c r="R281" s="96"/>
      <c r="S281" s="96"/>
      <c r="T281" s="96"/>
      <c r="U281" s="96"/>
      <c r="V281" s="96"/>
      <c r="W281" s="96"/>
      <c r="X281" s="96"/>
      <c r="Y281" s="96"/>
      <c r="Z281" s="96"/>
    </row>
    <row r="282" spans="1:26" ht="11.25" customHeight="1">
      <c r="A282" s="190"/>
      <c r="B282" s="96"/>
      <c r="C282" s="96"/>
      <c r="D282" s="10"/>
      <c r="E282" s="10"/>
      <c r="F282" s="96"/>
      <c r="G282" s="96"/>
      <c r="H282" s="96"/>
      <c r="I282" s="96"/>
      <c r="J282" s="96"/>
      <c r="K282" s="96"/>
      <c r="L282" s="96"/>
      <c r="M282" s="191"/>
      <c r="N282" s="10"/>
      <c r="O282" s="191"/>
      <c r="P282" s="190"/>
      <c r="Q282" s="309"/>
      <c r="R282" s="96"/>
      <c r="S282" s="96"/>
      <c r="T282" s="96"/>
      <c r="U282" s="96"/>
      <c r="V282" s="96"/>
      <c r="W282" s="96"/>
      <c r="X282" s="96"/>
      <c r="Y282" s="96"/>
      <c r="Z282" s="96"/>
    </row>
    <row r="283" spans="1:26" ht="11.25" customHeight="1">
      <c r="A283" s="190"/>
      <c r="B283" s="96"/>
      <c r="C283" s="96"/>
      <c r="D283" s="10"/>
      <c r="E283" s="10"/>
      <c r="F283" s="96"/>
      <c r="G283" s="96"/>
      <c r="H283" s="96"/>
      <c r="I283" s="96"/>
      <c r="J283" s="96"/>
      <c r="K283" s="96"/>
      <c r="L283" s="96"/>
      <c r="M283" s="191"/>
      <c r="N283" s="10"/>
      <c r="O283" s="191"/>
      <c r="P283" s="190"/>
      <c r="Q283" s="309"/>
      <c r="R283" s="96"/>
      <c r="S283" s="96"/>
      <c r="T283" s="96"/>
      <c r="U283" s="96"/>
      <c r="V283" s="96"/>
      <c r="W283" s="96"/>
      <c r="X283" s="96"/>
      <c r="Y283" s="96"/>
      <c r="Z283" s="96"/>
    </row>
    <row r="284" spans="1:26" ht="11.25" customHeight="1">
      <c r="A284" s="190"/>
      <c r="B284" s="96"/>
      <c r="C284" s="96"/>
      <c r="D284" s="10"/>
      <c r="E284" s="10"/>
      <c r="F284" s="96"/>
      <c r="G284" s="96"/>
      <c r="H284" s="96"/>
      <c r="I284" s="96"/>
      <c r="J284" s="96"/>
      <c r="K284" s="96"/>
      <c r="L284" s="96"/>
      <c r="M284" s="191"/>
      <c r="N284" s="10"/>
      <c r="O284" s="191"/>
      <c r="P284" s="190"/>
      <c r="Q284" s="309"/>
      <c r="R284" s="96"/>
      <c r="S284" s="96"/>
      <c r="T284" s="96"/>
      <c r="U284" s="96"/>
      <c r="V284" s="96"/>
      <c r="W284" s="96"/>
      <c r="X284" s="96"/>
      <c r="Y284" s="96"/>
      <c r="Z284" s="96"/>
    </row>
    <row r="285" spans="1:26" ht="11.25" customHeight="1">
      <c r="A285" s="190"/>
      <c r="B285" s="96"/>
      <c r="C285" s="96"/>
      <c r="D285" s="10"/>
      <c r="E285" s="10"/>
      <c r="F285" s="96"/>
      <c r="G285" s="96"/>
      <c r="H285" s="96"/>
      <c r="I285" s="96"/>
      <c r="J285" s="96"/>
      <c r="K285" s="96"/>
      <c r="L285" s="96"/>
      <c r="M285" s="191"/>
      <c r="N285" s="10"/>
      <c r="O285" s="191"/>
      <c r="P285" s="190"/>
      <c r="Q285" s="309"/>
      <c r="R285" s="96"/>
      <c r="S285" s="96"/>
      <c r="T285" s="96"/>
      <c r="U285" s="96"/>
      <c r="V285" s="96"/>
      <c r="W285" s="96"/>
      <c r="X285" s="96"/>
      <c r="Y285" s="96"/>
      <c r="Z285" s="96"/>
    </row>
    <row r="286" spans="1:26" ht="11.25" customHeight="1">
      <c r="A286" s="190"/>
      <c r="B286" s="96"/>
      <c r="C286" s="96"/>
      <c r="D286" s="10"/>
      <c r="E286" s="10"/>
      <c r="F286" s="96"/>
      <c r="G286" s="96"/>
      <c r="H286" s="96"/>
      <c r="I286" s="96"/>
      <c r="J286" s="96"/>
      <c r="K286" s="96"/>
      <c r="L286" s="96"/>
      <c r="M286" s="191"/>
      <c r="N286" s="10"/>
      <c r="O286" s="191"/>
      <c r="P286" s="190"/>
      <c r="Q286" s="309"/>
      <c r="R286" s="96"/>
      <c r="S286" s="96"/>
      <c r="T286" s="96"/>
      <c r="U286" s="96"/>
      <c r="V286" s="96"/>
      <c r="W286" s="96"/>
      <c r="X286" s="96"/>
      <c r="Y286" s="96"/>
      <c r="Z286" s="96"/>
    </row>
    <row r="287" spans="1:26" ht="11.25" customHeight="1">
      <c r="A287" s="190"/>
      <c r="B287" s="96"/>
      <c r="C287" s="96"/>
      <c r="D287" s="10"/>
      <c r="E287" s="10"/>
      <c r="F287" s="96"/>
      <c r="G287" s="96"/>
      <c r="H287" s="96"/>
      <c r="I287" s="96"/>
      <c r="J287" s="96"/>
      <c r="K287" s="96"/>
      <c r="L287" s="96"/>
      <c r="M287" s="191"/>
      <c r="N287" s="10"/>
      <c r="O287" s="191"/>
      <c r="P287" s="190"/>
      <c r="Q287" s="309"/>
      <c r="R287" s="96"/>
      <c r="S287" s="96"/>
      <c r="T287" s="96"/>
      <c r="U287" s="96"/>
      <c r="V287" s="96"/>
      <c r="W287" s="96"/>
      <c r="X287" s="96"/>
      <c r="Y287" s="96"/>
      <c r="Z287" s="96"/>
    </row>
    <row r="288" spans="1:26" ht="11.25" customHeight="1">
      <c r="A288" s="190"/>
      <c r="B288" s="96"/>
      <c r="C288" s="96"/>
      <c r="D288" s="10"/>
      <c r="E288" s="10"/>
      <c r="F288" s="96"/>
      <c r="G288" s="96"/>
      <c r="H288" s="96"/>
      <c r="I288" s="96"/>
      <c r="J288" s="96"/>
      <c r="K288" s="96"/>
      <c r="L288" s="96"/>
      <c r="M288" s="191"/>
      <c r="N288" s="10"/>
      <c r="O288" s="191"/>
      <c r="P288" s="190"/>
      <c r="Q288" s="309"/>
      <c r="R288" s="96"/>
      <c r="S288" s="96"/>
      <c r="T288" s="96"/>
      <c r="U288" s="96"/>
      <c r="V288" s="96"/>
      <c r="W288" s="96"/>
      <c r="X288" s="96"/>
      <c r="Y288" s="96"/>
      <c r="Z288" s="96"/>
    </row>
    <row r="289" spans="1:26" ht="11.25" customHeight="1">
      <c r="A289" s="190"/>
      <c r="B289" s="96"/>
      <c r="C289" s="96"/>
      <c r="D289" s="10"/>
      <c r="E289" s="10"/>
      <c r="F289" s="96"/>
      <c r="G289" s="96"/>
      <c r="H289" s="96"/>
      <c r="I289" s="96"/>
      <c r="J289" s="96"/>
      <c r="K289" s="96"/>
      <c r="L289" s="96"/>
      <c r="M289" s="191"/>
      <c r="N289" s="10"/>
      <c r="O289" s="191"/>
      <c r="P289" s="190"/>
      <c r="Q289" s="309"/>
      <c r="R289" s="96"/>
      <c r="S289" s="96"/>
      <c r="T289" s="96"/>
      <c r="U289" s="96"/>
      <c r="V289" s="96"/>
      <c r="W289" s="96"/>
      <c r="X289" s="96"/>
      <c r="Y289" s="96"/>
      <c r="Z289" s="96"/>
    </row>
    <row r="290" spans="1:26" ht="11.25" customHeight="1">
      <c r="A290" s="190"/>
      <c r="B290" s="96"/>
      <c r="C290" s="96"/>
      <c r="D290" s="10"/>
      <c r="E290" s="10"/>
      <c r="F290" s="96"/>
      <c r="G290" s="96"/>
      <c r="H290" s="96"/>
      <c r="I290" s="96"/>
      <c r="J290" s="96"/>
      <c r="K290" s="96"/>
      <c r="L290" s="96"/>
      <c r="M290" s="191"/>
      <c r="N290" s="10"/>
      <c r="O290" s="191"/>
      <c r="P290" s="190"/>
      <c r="Q290" s="309"/>
      <c r="R290" s="96"/>
      <c r="S290" s="96"/>
      <c r="T290" s="96"/>
      <c r="U290" s="96"/>
      <c r="V290" s="96"/>
      <c r="W290" s="96"/>
      <c r="X290" s="96"/>
      <c r="Y290" s="96"/>
      <c r="Z290" s="96"/>
    </row>
    <row r="291" spans="1:26" ht="11.25" customHeight="1">
      <c r="A291" s="190"/>
      <c r="B291" s="96"/>
      <c r="C291" s="96"/>
      <c r="D291" s="10"/>
      <c r="E291" s="10"/>
      <c r="F291" s="96"/>
      <c r="G291" s="96"/>
      <c r="H291" s="96"/>
      <c r="I291" s="96"/>
      <c r="J291" s="96"/>
      <c r="K291" s="96"/>
      <c r="L291" s="96"/>
      <c r="M291" s="191"/>
      <c r="N291" s="10"/>
      <c r="O291" s="191"/>
      <c r="P291" s="190"/>
      <c r="Q291" s="309"/>
      <c r="R291" s="96"/>
      <c r="S291" s="96"/>
      <c r="T291" s="96"/>
      <c r="U291" s="96"/>
      <c r="V291" s="96"/>
      <c r="W291" s="96"/>
      <c r="X291" s="96"/>
      <c r="Y291" s="96"/>
      <c r="Z291" s="96"/>
    </row>
    <row r="292" spans="1:26" ht="11.25" customHeight="1">
      <c r="A292" s="190"/>
      <c r="B292" s="96"/>
      <c r="C292" s="96"/>
      <c r="D292" s="10"/>
      <c r="E292" s="10"/>
      <c r="F292" s="96"/>
      <c r="G292" s="96"/>
      <c r="H292" s="96"/>
      <c r="I292" s="96"/>
      <c r="J292" s="96"/>
      <c r="K292" s="96"/>
      <c r="L292" s="96"/>
      <c r="M292" s="191"/>
      <c r="N292" s="10"/>
      <c r="O292" s="191"/>
      <c r="P292" s="190"/>
      <c r="Q292" s="309"/>
      <c r="R292" s="96"/>
      <c r="S292" s="96"/>
      <c r="T292" s="96"/>
      <c r="U292" s="96"/>
      <c r="V292" s="96"/>
      <c r="W292" s="96"/>
      <c r="X292" s="96"/>
      <c r="Y292" s="96"/>
      <c r="Z292" s="96"/>
    </row>
    <row r="293" spans="1:26" ht="11.25" customHeight="1">
      <c r="A293" s="190"/>
      <c r="B293" s="96"/>
      <c r="C293" s="96"/>
      <c r="D293" s="10"/>
      <c r="E293" s="10"/>
      <c r="F293" s="96"/>
      <c r="G293" s="96"/>
      <c r="H293" s="96"/>
      <c r="I293" s="96"/>
      <c r="J293" s="96"/>
      <c r="K293" s="96"/>
      <c r="L293" s="96"/>
      <c r="M293" s="191"/>
      <c r="N293" s="10"/>
      <c r="O293" s="191"/>
      <c r="P293" s="190"/>
      <c r="Q293" s="309"/>
      <c r="R293" s="96"/>
      <c r="S293" s="96"/>
      <c r="T293" s="96"/>
      <c r="U293" s="96"/>
      <c r="V293" s="96"/>
      <c r="W293" s="96"/>
      <c r="X293" s="96"/>
      <c r="Y293" s="96"/>
      <c r="Z293" s="96"/>
    </row>
    <row r="294" spans="1:26" ht="11.25" customHeight="1">
      <c r="A294" s="190"/>
      <c r="B294" s="96"/>
      <c r="C294" s="96"/>
      <c r="D294" s="10"/>
      <c r="E294" s="10"/>
      <c r="F294" s="96"/>
      <c r="G294" s="96"/>
      <c r="H294" s="96"/>
      <c r="I294" s="96"/>
      <c r="J294" s="96"/>
      <c r="K294" s="96"/>
      <c r="L294" s="96"/>
      <c r="M294" s="191"/>
      <c r="N294" s="10"/>
      <c r="O294" s="191"/>
      <c r="P294" s="190"/>
      <c r="Q294" s="309"/>
      <c r="R294" s="96"/>
      <c r="S294" s="96"/>
      <c r="T294" s="96"/>
      <c r="U294" s="96"/>
      <c r="V294" s="96"/>
      <c r="W294" s="96"/>
      <c r="X294" s="96"/>
      <c r="Y294" s="96"/>
      <c r="Z294" s="96"/>
    </row>
    <row r="295" spans="1:26" ht="11.25" customHeight="1">
      <c r="A295" s="190"/>
      <c r="B295" s="96"/>
      <c r="C295" s="96"/>
      <c r="D295" s="10"/>
      <c r="E295" s="10"/>
      <c r="F295" s="96"/>
      <c r="G295" s="96"/>
      <c r="H295" s="96"/>
      <c r="I295" s="96"/>
      <c r="J295" s="96"/>
      <c r="K295" s="96"/>
      <c r="L295" s="96"/>
      <c r="M295" s="191"/>
      <c r="N295" s="10"/>
      <c r="O295" s="191"/>
      <c r="P295" s="190"/>
      <c r="Q295" s="309"/>
      <c r="R295" s="96"/>
      <c r="S295" s="96"/>
      <c r="T295" s="96"/>
      <c r="U295" s="96"/>
      <c r="V295" s="96"/>
      <c r="W295" s="96"/>
      <c r="X295" s="96"/>
      <c r="Y295" s="96"/>
      <c r="Z295" s="96"/>
    </row>
    <row r="296" spans="1:26" ht="11.25" customHeight="1">
      <c r="A296" s="190"/>
      <c r="B296" s="96"/>
      <c r="C296" s="96"/>
      <c r="D296" s="10"/>
      <c r="E296" s="10"/>
      <c r="F296" s="96"/>
      <c r="G296" s="96"/>
      <c r="H296" s="96"/>
      <c r="I296" s="96"/>
      <c r="J296" s="96"/>
      <c r="K296" s="96"/>
      <c r="L296" s="96"/>
      <c r="M296" s="191"/>
      <c r="N296" s="10"/>
      <c r="O296" s="191"/>
      <c r="P296" s="190"/>
      <c r="Q296" s="309"/>
      <c r="R296" s="96"/>
      <c r="S296" s="96"/>
      <c r="T296" s="96"/>
      <c r="U296" s="96"/>
      <c r="V296" s="96"/>
      <c r="W296" s="96"/>
      <c r="X296" s="96"/>
      <c r="Y296" s="96"/>
      <c r="Z296" s="96"/>
    </row>
    <row r="297" spans="1:26" ht="11.25" customHeight="1">
      <c r="A297" s="190"/>
      <c r="B297" s="96"/>
      <c r="C297" s="96"/>
      <c r="D297" s="10"/>
      <c r="E297" s="10"/>
      <c r="F297" s="96"/>
      <c r="G297" s="96"/>
      <c r="H297" s="96"/>
      <c r="I297" s="96"/>
      <c r="J297" s="96"/>
      <c r="K297" s="96"/>
      <c r="L297" s="96"/>
      <c r="M297" s="191"/>
      <c r="N297" s="10"/>
      <c r="O297" s="191"/>
      <c r="P297" s="190"/>
      <c r="Q297" s="309"/>
      <c r="R297" s="96"/>
      <c r="S297" s="96"/>
      <c r="T297" s="96"/>
      <c r="U297" s="96"/>
      <c r="V297" s="96"/>
      <c r="W297" s="96"/>
      <c r="X297" s="96"/>
      <c r="Y297" s="96"/>
      <c r="Z297" s="96"/>
    </row>
    <row r="298" spans="1:26" ht="11.25" customHeight="1">
      <c r="A298" s="190"/>
      <c r="B298" s="96"/>
      <c r="C298" s="96"/>
      <c r="D298" s="10"/>
      <c r="E298" s="10"/>
      <c r="F298" s="96"/>
      <c r="G298" s="96"/>
      <c r="H298" s="96"/>
      <c r="I298" s="96"/>
      <c r="J298" s="96"/>
      <c r="K298" s="96"/>
      <c r="L298" s="96"/>
      <c r="M298" s="191"/>
      <c r="N298" s="10"/>
      <c r="O298" s="191"/>
      <c r="P298" s="190"/>
      <c r="Q298" s="309"/>
      <c r="R298" s="96"/>
      <c r="S298" s="96"/>
      <c r="T298" s="96"/>
      <c r="U298" s="96"/>
      <c r="V298" s="96"/>
      <c r="W298" s="96"/>
      <c r="X298" s="96"/>
      <c r="Y298" s="96"/>
      <c r="Z298" s="96"/>
    </row>
    <row r="299" spans="1:26" ht="11.25" customHeight="1">
      <c r="A299" s="190"/>
      <c r="B299" s="96"/>
      <c r="C299" s="96"/>
      <c r="D299" s="10"/>
      <c r="E299" s="10"/>
      <c r="F299" s="96"/>
      <c r="G299" s="96"/>
      <c r="H299" s="96"/>
      <c r="I299" s="96"/>
      <c r="J299" s="96"/>
      <c r="K299" s="96"/>
      <c r="L299" s="96"/>
      <c r="M299" s="191"/>
      <c r="N299" s="10"/>
      <c r="O299" s="191"/>
      <c r="P299" s="190"/>
      <c r="Q299" s="309"/>
      <c r="R299" s="96"/>
      <c r="S299" s="96"/>
      <c r="T299" s="96"/>
      <c r="U299" s="96"/>
      <c r="V299" s="96"/>
      <c r="W299" s="96"/>
      <c r="X299" s="96"/>
      <c r="Y299" s="96"/>
      <c r="Z299" s="96"/>
    </row>
    <row r="300" spans="1:26" ht="11.25" customHeight="1">
      <c r="A300" s="190"/>
      <c r="B300" s="96"/>
      <c r="C300" s="96"/>
      <c r="D300" s="10"/>
      <c r="E300" s="10"/>
      <c r="F300" s="96"/>
      <c r="G300" s="96"/>
      <c r="H300" s="96"/>
      <c r="I300" s="96"/>
      <c r="J300" s="96"/>
      <c r="K300" s="96"/>
      <c r="L300" s="96"/>
      <c r="M300" s="191"/>
      <c r="N300" s="10"/>
      <c r="O300" s="191"/>
      <c r="P300" s="190"/>
      <c r="Q300" s="309"/>
      <c r="R300" s="96"/>
      <c r="S300" s="96"/>
      <c r="T300" s="96"/>
      <c r="U300" s="96"/>
      <c r="V300" s="96"/>
      <c r="W300" s="96"/>
      <c r="X300" s="96"/>
      <c r="Y300" s="96"/>
      <c r="Z300" s="96"/>
    </row>
    <row r="301" spans="1:26" ht="11.25" customHeight="1">
      <c r="A301" s="190"/>
      <c r="B301" s="96"/>
      <c r="C301" s="96"/>
      <c r="D301" s="10"/>
      <c r="E301" s="10"/>
      <c r="F301" s="96"/>
      <c r="G301" s="96"/>
      <c r="H301" s="96"/>
      <c r="I301" s="96"/>
      <c r="J301" s="96"/>
      <c r="K301" s="96"/>
      <c r="L301" s="96"/>
      <c r="M301" s="191"/>
      <c r="N301" s="10"/>
      <c r="O301" s="191"/>
      <c r="P301" s="190"/>
      <c r="Q301" s="309"/>
      <c r="R301" s="96"/>
      <c r="S301" s="96"/>
      <c r="T301" s="96"/>
      <c r="U301" s="96"/>
      <c r="V301" s="96"/>
      <c r="W301" s="96"/>
      <c r="X301" s="96"/>
      <c r="Y301" s="96"/>
      <c r="Z301" s="96"/>
    </row>
    <row r="302" spans="1:26" ht="11.25" customHeight="1">
      <c r="A302" s="190"/>
      <c r="B302" s="96"/>
      <c r="C302" s="96"/>
      <c r="D302" s="10"/>
      <c r="E302" s="10"/>
      <c r="F302" s="96"/>
      <c r="G302" s="96"/>
      <c r="H302" s="96"/>
      <c r="I302" s="96"/>
      <c r="J302" s="96"/>
      <c r="K302" s="96"/>
      <c r="L302" s="96"/>
      <c r="M302" s="191"/>
      <c r="N302" s="10"/>
      <c r="O302" s="191"/>
      <c r="P302" s="190"/>
      <c r="Q302" s="309"/>
      <c r="R302" s="96"/>
      <c r="S302" s="96"/>
      <c r="T302" s="96"/>
      <c r="U302" s="96"/>
      <c r="V302" s="96"/>
      <c r="W302" s="96"/>
      <c r="X302" s="96"/>
      <c r="Y302" s="96"/>
      <c r="Z302" s="96"/>
    </row>
    <row r="303" spans="1:26" ht="11.25" customHeight="1">
      <c r="A303" s="190"/>
      <c r="B303" s="96"/>
      <c r="C303" s="96"/>
      <c r="D303" s="10"/>
      <c r="E303" s="10"/>
      <c r="F303" s="96"/>
      <c r="G303" s="96"/>
      <c r="H303" s="96"/>
      <c r="I303" s="96"/>
      <c r="J303" s="96"/>
      <c r="K303" s="96"/>
      <c r="L303" s="96"/>
      <c r="M303" s="191"/>
      <c r="N303" s="10"/>
      <c r="O303" s="191"/>
      <c r="P303" s="190"/>
      <c r="Q303" s="309"/>
      <c r="R303" s="96"/>
      <c r="S303" s="96"/>
      <c r="T303" s="96"/>
      <c r="U303" s="96"/>
      <c r="V303" s="96"/>
      <c r="W303" s="96"/>
      <c r="X303" s="96"/>
      <c r="Y303" s="96"/>
      <c r="Z303" s="96"/>
    </row>
    <row r="304" spans="1:26" ht="11.25" customHeight="1">
      <c r="A304" s="190"/>
      <c r="B304" s="96"/>
      <c r="C304" s="96"/>
      <c r="D304" s="10"/>
      <c r="E304" s="10"/>
      <c r="F304" s="96"/>
      <c r="G304" s="96"/>
      <c r="H304" s="96"/>
      <c r="I304" s="96"/>
      <c r="J304" s="96"/>
      <c r="K304" s="96"/>
      <c r="L304" s="96"/>
      <c r="M304" s="191"/>
      <c r="N304" s="10"/>
      <c r="O304" s="191"/>
      <c r="P304" s="190"/>
      <c r="Q304" s="309"/>
      <c r="R304" s="96"/>
      <c r="S304" s="96"/>
      <c r="T304" s="96"/>
      <c r="U304" s="96"/>
      <c r="V304" s="96"/>
      <c r="W304" s="96"/>
      <c r="X304" s="96"/>
      <c r="Y304" s="96"/>
      <c r="Z304" s="96"/>
    </row>
    <row r="305" spans="1:26" ht="11.25" customHeight="1">
      <c r="A305" s="190"/>
      <c r="B305" s="96"/>
      <c r="C305" s="96"/>
      <c r="D305" s="10"/>
      <c r="E305" s="10"/>
      <c r="F305" s="96"/>
      <c r="G305" s="96"/>
      <c r="H305" s="96"/>
      <c r="I305" s="96"/>
      <c r="J305" s="96"/>
      <c r="K305" s="96"/>
      <c r="L305" s="96"/>
      <c r="M305" s="191"/>
      <c r="N305" s="10"/>
      <c r="O305" s="191"/>
      <c r="P305" s="190"/>
      <c r="Q305" s="309"/>
      <c r="R305" s="96"/>
      <c r="S305" s="96"/>
      <c r="T305" s="96"/>
      <c r="U305" s="96"/>
      <c r="V305" s="96"/>
      <c r="W305" s="96"/>
      <c r="X305" s="96"/>
      <c r="Y305" s="96"/>
      <c r="Z305" s="96"/>
    </row>
    <row r="306" spans="1:26" ht="11.25" customHeight="1">
      <c r="A306" s="190"/>
      <c r="B306" s="96"/>
      <c r="C306" s="96"/>
      <c r="D306" s="10"/>
      <c r="E306" s="10"/>
      <c r="F306" s="96"/>
      <c r="G306" s="96"/>
      <c r="H306" s="96"/>
      <c r="I306" s="96"/>
      <c r="J306" s="96"/>
      <c r="K306" s="96"/>
      <c r="L306" s="96"/>
      <c r="M306" s="191"/>
      <c r="N306" s="10"/>
      <c r="O306" s="191"/>
      <c r="P306" s="190"/>
      <c r="Q306" s="309"/>
      <c r="R306" s="96"/>
      <c r="S306" s="96"/>
      <c r="T306" s="96"/>
      <c r="U306" s="96"/>
      <c r="V306" s="96"/>
      <c r="W306" s="96"/>
      <c r="X306" s="96"/>
      <c r="Y306" s="96"/>
      <c r="Z306" s="96"/>
    </row>
    <row r="307" spans="1:26" ht="11.25" customHeight="1">
      <c r="A307" s="190"/>
      <c r="B307" s="96"/>
      <c r="C307" s="96"/>
      <c r="D307" s="10"/>
      <c r="E307" s="10"/>
      <c r="F307" s="96"/>
      <c r="G307" s="96"/>
      <c r="H307" s="96"/>
      <c r="I307" s="96"/>
      <c r="J307" s="96"/>
      <c r="K307" s="96"/>
      <c r="L307" s="96"/>
      <c r="M307" s="191"/>
      <c r="N307" s="10"/>
      <c r="O307" s="191"/>
      <c r="P307" s="190"/>
      <c r="Q307" s="309"/>
      <c r="R307" s="96"/>
      <c r="S307" s="96"/>
      <c r="T307" s="96"/>
      <c r="U307" s="96"/>
      <c r="V307" s="96"/>
      <c r="W307" s="96"/>
      <c r="X307" s="96"/>
      <c r="Y307" s="96"/>
      <c r="Z307" s="96"/>
    </row>
    <row r="308" spans="1:26" ht="11.25" customHeight="1">
      <c r="A308" s="190"/>
      <c r="B308" s="96"/>
      <c r="C308" s="96"/>
      <c r="D308" s="10"/>
      <c r="E308" s="10"/>
      <c r="F308" s="96"/>
      <c r="G308" s="96"/>
      <c r="H308" s="96"/>
      <c r="I308" s="96"/>
      <c r="J308" s="96"/>
      <c r="K308" s="96"/>
      <c r="L308" s="96"/>
      <c r="M308" s="191"/>
      <c r="N308" s="10"/>
      <c r="O308" s="191"/>
      <c r="P308" s="190"/>
      <c r="Q308" s="309"/>
      <c r="R308" s="96"/>
      <c r="S308" s="96"/>
      <c r="T308" s="96"/>
      <c r="U308" s="96"/>
      <c r="V308" s="96"/>
      <c r="W308" s="96"/>
      <c r="X308" s="96"/>
      <c r="Y308" s="96"/>
      <c r="Z308" s="96"/>
    </row>
    <row r="309" spans="1:26" ht="11.25" customHeight="1">
      <c r="A309" s="190"/>
      <c r="B309" s="96"/>
      <c r="C309" s="96"/>
      <c r="D309" s="10"/>
      <c r="E309" s="10"/>
      <c r="F309" s="96"/>
      <c r="G309" s="96"/>
      <c r="H309" s="96"/>
      <c r="I309" s="96"/>
      <c r="J309" s="96"/>
      <c r="K309" s="96"/>
      <c r="L309" s="96"/>
      <c r="M309" s="191"/>
      <c r="N309" s="10"/>
      <c r="O309" s="191"/>
      <c r="P309" s="190"/>
      <c r="Q309" s="309"/>
      <c r="R309" s="96"/>
      <c r="S309" s="96"/>
      <c r="T309" s="96"/>
      <c r="U309" s="96"/>
      <c r="V309" s="96"/>
      <c r="W309" s="96"/>
      <c r="X309" s="96"/>
      <c r="Y309" s="96"/>
      <c r="Z309" s="96"/>
    </row>
    <row r="310" spans="1:26" ht="11.25" customHeight="1">
      <c r="A310" s="190"/>
      <c r="B310" s="96"/>
      <c r="C310" s="96"/>
      <c r="D310" s="10"/>
      <c r="E310" s="10"/>
      <c r="F310" s="96"/>
      <c r="G310" s="96"/>
      <c r="H310" s="96"/>
      <c r="I310" s="96"/>
      <c r="J310" s="96"/>
      <c r="K310" s="96"/>
      <c r="L310" s="96"/>
      <c r="M310" s="191"/>
      <c r="N310" s="10"/>
      <c r="O310" s="191"/>
      <c r="P310" s="190"/>
      <c r="Q310" s="309"/>
      <c r="R310" s="96"/>
      <c r="S310" s="96"/>
      <c r="T310" s="96"/>
      <c r="U310" s="96"/>
      <c r="V310" s="96"/>
      <c r="W310" s="96"/>
      <c r="X310" s="96"/>
      <c r="Y310" s="96"/>
      <c r="Z310" s="96"/>
    </row>
    <row r="311" spans="1:26" ht="11.25" customHeight="1">
      <c r="A311" s="190"/>
      <c r="B311" s="96"/>
      <c r="C311" s="96"/>
      <c r="D311" s="10"/>
      <c r="E311" s="10"/>
      <c r="F311" s="96"/>
      <c r="G311" s="96"/>
      <c r="H311" s="96"/>
      <c r="I311" s="96"/>
      <c r="J311" s="96"/>
      <c r="K311" s="96"/>
      <c r="L311" s="96"/>
      <c r="M311" s="191"/>
      <c r="N311" s="10"/>
      <c r="O311" s="191"/>
      <c r="P311" s="190"/>
      <c r="Q311" s="309"/>
      <c r="R311" s="96"/>
      <c r="S311" s="96"/>
      <c r="T311" s="96"/>
      <c r="U311" s="96"/>
      <c r="V311" s="96"/>
      <c r="W311" s="96"/>
      <c r="X311" s="96"/>
      <c r="Y311" s="96"/>
      <c r="Z311" s="96"/>
    </row>
    <row r="312" spans="1:26" ht="11.25" customHeight="1">
      <c r="A312" s="190"/>
      <c r="B312" s="96"/>
      <c r="C312" s="96"/>
      <c r="D312" s="10"/>
      <c r="E312" s="10"/>
      <c r="F312" s="96"/>
      <c r="G312" s="96"/>
      <c r="H312" s="96"/>
      <c r="I312" s="96"/>
      <c r="J312" s="96"/>
      <c r="K312" s="96"/>
      <c r="L312" s="96"/>
      <c r="M312" s="191"/>
      <c r="N312" s="10"/>
      <c r="O312" s="191"/>
      <c r="P312" s="190"/>
      <c r="Q312" s="309"/>
      <c r="R312" s="96"/>
      <c r="S312" s="96"/>
      <c r="T312" s="96"/>
      <c r="U312" s="96"/>
      <c r="V312" s="96"/>
      <c r="W312" s="96"/>
      <c r="X312" s="96"/>
      <c r="Y312" s="96"/>
      <c r="Z312" s="96"/>
    </row>
    <row r="313" spans="1:26" ht="11.25" customHeight="1">
      <c r="A313" s="190"/>
      <c r="B313" s="96"/>
      <c r="C313" s="96"/>
      <c r="D313" s="10"/>
      <c r="E313" s="10"/>
      <c r="F313" s="96"/>
      <c r="G313" s="96"/>
      <c r="H313" s="96"/>
      <c r="I313" s="96"/>
      <c r="J313" s="96"/>
      <c r="K313" s="96"/>
      <c r="L313" s="96"/>
      <c r="M313" s="191"/>
      <c r="N313" s="10"/>
      <c r="O313" s="191"/>
      <c r="P313" s="190"/>
      <c r="Q313" s="309"/>
      <c r="R313" s="96"/>
      <c r="S313" s="96"/>
      <c r="T313" s="96"/>
      <c r="U313" s="96"/>
      <c r="V313" s="96"/>
      <c r="W313" s="96"/>
      <c r="X313" s="96"/>
      <c r="Y313" s="96"/>
      <c r="Z313" s="96"/>
    </row>
    <row r="314" spans="1:26" ht="11.25" customHeight="1">
      <c r="A314" s="190"/>
      <c r="B314" s="96"/>
      <c r="C314" s="96"/>
      <c r="D314" s="10"/>
      <c r="E314" s="10"/>
      <c r="F314" s="96"/>
      <c r="G314" s="96"/>
      <c r="H314" s="96"/>
      <c r="I314" s="96"/>
      <c r="J314" s="96"/>
      <c r="K314" s="96"/>
      <c r="L314" s="96"/>
      <c r="M314" s="191"/>
      <c r="N314" s="10"/>
      <c r="O314" s="191"/>
      <c r="P314" s="190"/>
      <c r="Q314" s="309"/>
      <c r="R314" s="96"/>
      <c r="S314" s="96"/>
      <c r="T314" s="96"/>
      <c r="U314" s="96"/>
      <c r="V314" s="96"/>
      <c r="W314" s="96"/>
      <c r="X314" s="96"/>
      <c r="Y314" s="96"/>
      <c r="Z314" s="96"/>
    </row>
    <row r="315" spans="1:26" ht="11.25" customHeight="1">
      <c r="A315" s="190"/>
      <c r="B315" s="96"/>
      <c r="C315" s="96"/>
      <c r="D315" s="10"/>
      <c r="E315" s="10"/>
      <c r="F315" s="96"/>
      <c r="G315" s="96"/>
      <c r="H315" s="96"/>
      <c r="I315" s="96"/>
      <c r="J315" s="96"/>
      <c r="K315" s="96"/>
      <c r="L315" s="96"/>
      <c r="M315" s="191"/>
      <c r="N315" s="10"/>
      <c r="O315" s="191"/>
      <c r="P315" s="190"/>
      <c r="Q315" s="309"/>
      <c r="R315" s="96"/>
      <c r="S315" s="96"/>
      <c r="T315" s="96"/>
      <c r="U315" s="96"/>
      <c r="V315" s="96"/>
      <c r="W315" s="96"/>
      <c r="X315" s="96"/>
      <c r="Y315" s="96"/>
      <c r="Z315" s="96"/>
    </row>
    <row r="316" spans="1:26" ht="11.25" customHeight="1">
      <c r="A316" s="190"/>
      <c r="B316" s="96"/>
      <c r="C316" s="96"/>
      <c r="D316" s="10"/>
      <c r="E316" s="10"/>
      <c r="F316" s="96"/>
      <c r="G316" s="96"/>
      <c r="H316" s="96"/>
      <c r="I316" s="96"/>
      <c r="J316" s="96"/>
      <c r="K316" s="96"/>
      <c r="L316" s="96"/>
      <c r="M316" s="191"/>
      <c r="N316" s="10"/>
      <c r="O316" s="191"/>
      <c r="P316" s="190"/>
      <c r="Q316" s="309"/>
      <c r="R316" s="96"/>
      <c r="S316" s="96"/>
      <c r="T316" s="96"/>
      <c r="U316" s="96"/>
      <c r="V316" s="96"/>
      <c r="W316" s="96"/>
      <c r="X316" s="96"/>
      <c r="Y316" s="96"/>
      <c r="Z316" s="96"/>
    </row>
    <row r="317" spans="1:26" ht="11.25" customHeight="1">
      <c r="A317" s="190"/>
      <c r="B317" s="96"/>
      <c r="C317" s="96"/>
      <c r="D317" s="10"/>
      <c r="E317" s="10"/>
      <c r="F317" s="96"/>
      <c r="G317" s="96"/>
      <c r="H317" s="96"/>
      <c r="I317" s="96"/>
      <c r="J317" s="96"/>
      <c r="K317" s="96"/>
      <c r="L317" s="96"/>
      <c r="M317" s="191"/>
      <c r="N317" s="10"/>
      <c r="O317" s="191"/>
      <c r="P317" s="190"/>
      <c r="Q317" s="309"/>
      <c r="R317" s="96"/>
      <c r="S317" s="96"/>
      <c r="T317" s="96"/>
      <c r="U317" s="96"/>
      <c r="V317" s="96"/>
      <c r="W317" s="96"/>
      <c r="X317" s="96"/>
      <c r="Y317" s="96"/>
      <c r="Z317" s="96"/>
    </row>
    <row r="318" spans="1:26" ht="15.75" customHeight="1"/>
    <row r="319" spans="1:26" ht="15.75" customHeight="1"/>
    <row r="320" spans="1:26"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5:R117"/>
  <mergeCells count="3">
    <mergeCell ref="A1:C1"/>
    <mergeCell ref="F4:J4"/>
    <mergeCell ref="L4:O4"/>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dimension ref="A1:Z1000"/>
  <sheetViews>
    <sheetView workbookViewId="0">
      <pane xSplit="3" ySplit="6" topLeftCell="D10" activePane="bottomRight" state="frozen"/>
      <selection pane="topRight" activeCell="D1" sqref="D1"/>
      <selection pane="bottomLeft" activeCell="A7" sqref="A7"/>
      <selection pane="bottomRight" activeCell="D7" sqref="D7"/>
    </sheetView>
  </sheetViews>
  <sheetFormatPr defaultColWidth="14.42578125" defaultRowHeight="15" customHeight="1"/>
  <cols>
    <col min="1" max="1" width="10.140625" customWidth="1"/>
    <col min="2" max="2" width="8.5703125" customWidth="1"/>
    <col min="3" max="3" width="29.85546875" customWidth="1"/>
    <col min="4" max="5" width="8.7109375" customWidth="1"/>
    <col min="6" max="6" width="13.85546875" customWidth="1"/>
    <col min="7" max="7" width="21.7109375" customWidth="1"/>
    <col min="8" max="9" width="8.7109375" customWidth="1"/>
    <col min="10" max="10" width="11.140625" customWidth="1"/>
    <col min="11" max="11" width="12" customWidth="1"/>
    <col min="12" max="12" width="8.7109375" customWidth="1"/>
    <col min="13" max="13" width="8.85546875" customWidth="1"/>
    <col min="14" max="14" width="8.7109375" customWidth="1"/>
    <col min="15" max="15" width="13.140625" customWidth="1"/>
    <col min="16" max="16" width="32.85546875" customWidth="1"/>
    <col min="17" max="17" width="27.85546875" customWidth="1"/>
    <col min="18" max="18" width="8.85546875" customWidth="1"/>
    <col min="19" max="26" width="8.7109375" customWidth="1"/>
  </cols>
  <sheetData>
    <row r="1" spans="1:26" ht="16.5" customHeight="1">
      <c r="A1" s="1176" t="s">
        <v>1351</v>
      </c>
      <c r="B1" s="1177"/>
      <c r="C1" s="1177"/>
      <c r="D1" s="138"/>
      <c r="E1" s="138"/>
      <c r="F1" s="92" t="s">
        <v>392</v>
      </c>
      <c r="G1" s="92" t="s">
        <v>559</v>
      </c>
      <c r="H1" s="92" t="s">
        <v>560</v>
      </c>
      <c r="I1" s="92" t="s">
        <v>122</v>
      </c>
      <c r="J1" s="92" t="s">
        <v>124</v>
      </c>
      <c r="K1" s="92" t="s">
        <v>126</v>
      </c>
      <c r="L1" s="92" t="s">
        <v>128</v>
      </c>
      <c r="M1" s="92" t="s">
        <v>130</v>
      </c>
      <c r="N1" s="92" t="s">
        <v>1356</v>
      </c>
      <c r="O1" s="92" t="s">
        <v>396</v>
      </c>
      <c r="P1" s="231"/>
      <c r="Q1" s="231"/>
      <c r="R1" s="231"/>
    </row>
    <row r="2" spans="1:26" ht="12.75" customHeight="1">
      <c r="A2" s="97" t="str">
        <f>HYPERLINK("#Index!B6", "Index Pg")</f>
        <v>Index Pg</v>
      </c>
      <c r="B2" s="96"/>
      <c r="C2" s="60" t="str">
        <f>HYPERLINK("#'Budget Summary II'!A3:B5", "Budget Summary II")</f>
        <v>Budget Summary II</v>
      </c>
      <c r="D2" s="101"/>
      <c r="E2" s="140" t="s">
        <v>42</v>
      </c>
      <c r="F2" s="232"/>
      <c r="G2" s="232">
        <f>R6</f>
        <v>0</v>
      </c>
      <c r="H2" s="101"/>
      <c r="I2" s="102"/>
      <c r="J2" s="102"/>
      <c r="K2" s="102"/>
      <c r="L2" s="102"/>
      <c r="M2" s="102"/>
      <c r="N2" s="101"/>
      <c r="O2" s="102"/>
      <c r="P2" s="233"/>
      <c r="Q2" s="233"/>
      <c r="R2" s="233"/>
    </row>
    <row r="3" spans="1:26" ht="12.75" customHeight="1">
      <c r="A3" s="97"/>
      <c r="B3" s="96"/>
      <c r="C3" s="60"/>
      <c r="D3" s="101"/>
      <c r="E3" s="140" t="s">
        <v>39</v>
      </c>
      <c r="F3" s="232"/>
      <c r="G3" s="232">
        <f>O6</f>
        <v>156.4</v>
      </c>
      <c r="H3" s="101"/>
      <c r="I3" s="102"/>
      <c r="J3" s="102"/>
      <c r="K3" s="102"/>
      <c r="L3" s="102"/>
      <c r="M3" s="102"/>
      <c r="N3" s="101"/>
      <c r="O3" s="102"/>
      <c r="P3" s="233"/>
      <c r="Q3" s="233"/>
      <c r="R3" s="233"/>
    </row>
    <row r="4" spans="1:26" ht="12.75" customHeight="1">
      <c r="A4" s="63" t="s">
        <v>150</v>
      </c>
      <c r="B4" s="63" t="s">
        <v>151</v>
      </c>
      <c r="C4" s="63" t="s">
        <v>12</v>
      </c>
      <c r="D4" s="63" t="s">
        <v>426</v>
      </c>
      <c r="E4" s="63" t="s">
        <v>427</v>
      </c>
      <c r="F4" s="1173" t="s">
        <v>428</v>
      </c>
      <c r="G4" s="1160"/>
      <c r="H4" s="1160"/>
      <c r="I4" s="1160"/>
      <c r="J4" s="1158"/>
      <c r="K4" s="63" t="s">
        <v>431</v>
      </c>
      <c r="L4" s="1174" t="s">
        <v>1360</v>
      </c>
      <c r="M4" s="1160"/>
      <c r="N4" s="1160"/>
      <c r="O4" s="1158"/>
      <c r="P4" s="63" t="s">
        <v>433</v>
      </c>
      <c r="Q4" s="63" t="s">
        <v>435</v>
      </c>
      <c r="R4" s="106" t="s">
        <v>434</v>
      </c>
      <c r="S4" s="235"/>
      <c r="T4" s="235"/>
      <c r="U4" s="235"/>
      <c r="V4" s="235"/>
      <c r="W4" s="235"/>
      <c r="X4" s="235"/>
      <c r="Y4" s="235"/>
      <c r="Z4" s="235"/>
    </row>
    <row r="5" spans="1:26" ht="12.75" customHeight="1">
      <c r="A5" s="63"/>
      <c r="B5" s="63"/>
      <c r="C5" s="63"/>
      <c r="D5" s="63"/>
      <c r="E5" s="63"/>
      <c r="F5" s="93" t="s">
        <v>439</v>
      </c>
      <c r="G5" s="93" t="s">
        <v>394</v>
      </c>
      <c r="H5" s="93" t="s">
        <v>395</v>
      </c>
      <c r="I5" s="93" t="s">
        <v>440</v>
      </c>
      <c r="J5" s="93" t="s">
        <v>441</v>
      </c>
      <c r="K5" s="63"/>
      <c r="L5" s="63" t="s">
        <v>442</v>
      </c>
      <c r="M5" s="106" t="s">
        <v>443</v>
      </c>
      <c r="N5" s="63" t="s">
        <v>444</v>
      </c>
      <c r="O5" s="106" t="s">
        <v>445</v>
      </c>
      <c r="P5" s="63"/>
      <c r="Q5" s="63"/>
      <c r="R5" s="106"/>
      <c r="S5" s="235"/>
      <c r="T5" s="235"/>
      <c r="U5" s="235"/>
      <c r="V5" s="235"/>
      <c r="W5" s="235"/>
      <c r="X5" s="235"/>
      <c r="Y5" s="235"/>
      <c r="Z5" s="235"/>
    </row>
    <row r="6" spans="1:26" ht="12.75" customHeight="1">
      <c r="A6" s="64">
        <v>4</v>
      </c>
      <c r="B6" s="107"/>
      <c r="C6" s="64" t="s">
        <v>1367</v>
      </c>
      <c r="D6" s="64"/>
      <c r="E6" s="64"/>
      <c r="F6" s="64"/>
      <c r="G6" s="64"/>
      <c r="H6" s="64"/>
      <c r="I6" s="64"/>
      <c r="J6" s="64"/>
      <c r="K6" s="64"/>
      <c r="L6" s="64"/>
      <c r="M6" s="201"/>
      <c r="N6" s="64"/>
      <c r="O6" s="65">
        <f>O7</f>
        <v>156.4</v>
      </c>
      <c r="P6" s="237"/>
      <c r="Q6" s="237"/>
      <c r="R6" s="65">
        <f>R7</f>
        <v>0</v>
      </c>
    </row>
    <row r="7" spans="1:26" ht="12.75" customHeight="1">
      <c r="A7" s="67">
        <v>4.0999999999999996</v>
      </c>
      <c r="B7" s="67" t="s">
        <v>1373</v>
      </c>
      <c r="C7" s="67" t="s">
        <v>1374</v>
      </c>
      <c r="D7" s="67"/>
      <c r="E7" s="67"/>
      <c r="F7" s="67"/>
      <c r="G7" s="67"/>
      <c r="H7" s="67"/>
      <c r="I7" s="67"/>
      <c r="J7" s="67"/>
      <c r="K7" s="67"/>
      <c r="L7" s="67"/>
      <c r="M7" s="202"/>
      <c r="N7" s="238"/>
      <c r="O7" s="68">
        <f>SUM(O8:O14)</f>
        <v>156.4</v>
      </c>
      <c r="P7" s="239"/>
      <c r="Q7" s="239"/>
      <c r="R7" s="68">
        <f>SUM(R8:R14)</f>
        <v>0</v>
      </c>
    </row>
    <row r="8" spans="1:26" ht="79.5">
      <c r="A8" s="240" t="s">
        <v>1377</v>
      </c>
      <c r="B8" s="131" t="s">
        <v>1380</v>
      </c>
      <c r="C8" s="131" t="s">
        <v>1381</v>
      </c>
      <c r="D8" s="241" t="s">
        <v>609</v>
      </c>
      <c r="E8" s="241" t="s">
        <v>609</v>
      </c>
      <c r="F8" s="242"/>
      <c r="G8" s="242"/>
      <c r="H8" s="243">
        <v>2500000</v>
      </c>
      <c r="I8" s="243">
        <v>963448</v>
      </c>
      <c r="J8" s="241"/>
      <c r="K8" s="243" t="s">
        <v>1384</v>
      </c>
      <c r="L8" s="243">
        <v>1000000</v>
      </c>
      <c r="M8" s="244">
        <f t="shared" ref="M8:M14" si="0">L8/100000</f>
        <v>10</v>
      </c>
      <c r="N8" s="243">
        <v>2</v>
      </c>
      <c r="O8" s="244">
        <f t="shared" ref="O8:O14" si="1">M8*N8</f>
        <v>20</v>
      </c>
      <c r="P8" s="245" t="s">
        <v>1388</v>
      </c>
      <c r="Q8" s="246"/>
      <c r="R8" s="247"/>
      <c r="S8" s="248"/>
      <c r="T8" s="248"/>
      <c r="U8" s="248"/>
      <c r="V8" s="248"/>
      <c r="W8" s="248"/>
      <c r="X8" s="248"/>
      <c r="Y8" s="248"/>
      <c r="Z8" s="248"/>
    </row>
    <row r="9" spans="1:26" ht="68.25">
      <c r="A9" s="240" t="s">
        <v>1392</v>
      </c>
      <c r="B9" s="131" t="s">
        <v>1393</v>
      </c>
      <c r="C9" s="131" t="s">
        <v>1394</v>
      </c>
      <c r="D9" s="241" t="s">
        <v>609</v>
      </c>
      <c r="E9" s="241" t="s">
        <v>609</v>
      </c>
      <c r="F9" s="242"/>
      <c r="G9" s="242"/>
      <c r="H9" s="243">
        <v>1000000</v>
      </c>
      <c r="I9" s="243">
        <v>875340</v>
      </c>
      <c r="J9" s="241"/>
      <c r="K9" s="243" t="s">
        <v>1395</v>
      </c>
      <c r="L9" s="243">
        <v>500000</v>
      </c>
      <c r="M9" s="244">
        <f t="shared" si="0"/>
        <v>5</v>
      </c>
      <c r="N9" s="243">
        <v>2</v>
      </c>
      <c r="O9" s="244">
        <f t="shared" si="1"/>
        <v>10</v>
      </c>
      <c r="P9" s="245" t="s">
        <v>1399</v>
      </c>
      <c r="Q9" s="246"/>
      <c r="R9" s="247"/>
      <c r="S9" s="248"/>
      <c r="T9" s="248"/>
      <c r="U9" s="248"/>
      <c r="V9" s="248"/>
      <c r="W9" s="248"/>
      <c r="X9" s="248"/>
      <c r="Y9" s="248"/>
      <c r="Z9" s="248"/>
    </row>
    <row r="10" spans="1:26" ht="68.25">
      <c r="A10" s="240" t="s">
        <v>1400</v>
      </c>
      <c r="B10" s="131" t="s">
        <v>1401</v>
      </c>
      <c r="C10" s="131" t="s">
        <v>1402</v>
      </c>
      <c r="D10" s="241" t="s">
        <v>609</v>
      </c>
      <c r="E10" s="241" t="s">
        <v>609</v>
      </c>
      <c r="F10" s="242"/>
      <c r="G10" s="242"/>
      <c r="H10" s="243">
        <v>1750000</v>
      </c>
      <c r="I10" s="243">
        <v>277667</v>
      </c>
      <c r="J10" s="241"/>
      <c r="K10" s="243" t="s">
        <v>1209</v>
      </c>
      <c r="L10" s="243">
        <v>500000</v>
      </c>
      <c r="M10" s="244">
        <f t="shared" si="0"/>
        <v>5</v>
      </c>
      <c r="N10" s="243">
        <v>6</v>
      </c>
      <c r="O10" s="244">
        <f t="shared" si="1"/>
        <v>30</v>
      </c>
      <c r="P10" s="245" t="s">
        <v>1406</v>
      </c>
      <c r="Q10" s="246"/>
      <c r="R10" s="247"/>
      <c r="S10" s="248"/>
      <c r="T10" s="248"/>
      <c r="U10" s="248"/>
      <c r="V10" s="248"/>
      <c r="W10" s="248"/>
      <c r="X10" s="248"/>
      <c r="Y10" s="248"/>
      <c r="Z10" s="248"/>
    </row>
    <row r="11" spans="1:26" ht="90.75">
      <c r="A11" s="240" t="s">
        <v>1407</v>
      </c>
      <c r="B11" s="131" t="s">
        <v>1408</v>
      </c>
      <c r="C11" s="131" t="s">
        <v>1409</v>
      </c>
      <c r="D11" s="241" t="s">
        <v>609</v>
      </c>
      <c r="E11" s="241" t="s">
        <v>609</v>
      </c>
      <c r="F11" s="242"/>
      <c r="G11" s="242"/>
      <c r="H11" s="243">
        <v>3700000</v>
      </c>
      <c r="I11" s="243">
        <v>2406745</v>
      </c>
      <c r="J11" s="241"/>
      <c r="K11" s="243" t="s">
        <v>1214</v>
      </c>
      <c r="L11" s="243">
        <v>200000</v>
      </c>
      <c r="M11" s="244">
        <f t="shared" si="0"/>
        <v>2</v>
      </c>
      <c r="N11" s="243">
        <v>23</v>
      </c>
      <c r="O11" s="244">
        <f t="shared" si="1"/>
        <v>46</v>
      </c>
      <c r="P11" s="249" t="s">
        <v>1413</v>
      </c>
      <c r="Q11" s="246"/>
      <c r="R11" s="247"/>
      <c r="S11" s="248"/>
      <c r="T11" s="248"/>
      <c r="U11" s="248"/>
      <c r="V11" s="248"/>
      <c r="W11" s="248"/>
      <c r="X11" s="248"/>
      <c r="Y11" s="248"/>
      <c r="Z11" s="248"/>
    </row>
    <row r="12" spans="1:26" ht="68.25">
      <c r="A12" s="240" t="s">
        <v>1416</v>
      </c>
      <c r="B12" s="131" t="s">
        <v>1417</v>
      </c>
      <c r="C12" s="131" t="s">
        <v>1418</v>
      </c>
      <c r="D12" s="241" t="s">
        <v>609</v>
      </c>
      <c r="E12" s="241" t="s">
        <v>609</v>
      </c>
      <c r="F12" s="242"/>
      <c r="G12" s="242"/>
      <c r="H12" s="243">
        <v>1095000</v>
      </c>
      <c r="I12" s="243">
        <v>309924</v>
      </c>
      <c r="J12" s="241"/>
      <c r="K12" s="243" t="s">
        <v>1419</v>
      </c>
      <c r="L12" s="243">
        <v>10000</v>
      </c>
      <c r="M12" s="244">
        <f t="shared" si="0"/>
        <v>0.1</v>
      </c>
      <c r="N12" s="243">
        <v>219</v>
      </c>
      <c r="O12" s="244">
        <f t="shared" si="1"/>
        <v>21.900000000000002</v>
      </c>
      <c r="P12" s="245" t="s">
        <v>1423</v>
      </c>
      <c r="Q12" s="246"/>
      <c r="R12" s="247"/>
      <c r="S12" s="248"/>
      <c r="T12" s="248"/>
      <c r="U12" s="248"/>
      <c r="V12" s="248"/>
      <c r="W12" s="248"/>
      <c r="X12" s="248"/>
      <c r="Y12" s="248"/>
      <c r="Z12" s="248"/>
    </row>
    <row r="13" spans="1:26" ht="153">
      <c r="A13" s="240" t="s">
        <v>1424</v>
      </c>
      <c r="B13" s="131" t="s">
        <v>1425</v>
      </c>
      <c r="C13" s="131" t="s">
        <v>1426</v>
      </c>
      <c r="D13" s="241" t="s">
        <v>609</v>
      </c>
      <c r="E13" s="241" t="s">
        <v>609</v>
      </c>
      <c r="F13" s="242"/>
      <c r="G13" s="252"/>
      <c r="H13" s="253">
        <v>2850000</v>
      </c>
      <c r="I13" s="253">
        <v>20644</v>
      </c>
      <c r="J13" s="254"/>
      <c r="K13" s="243" t="s">
        <v>1434</v>
      </c>
      <c r="L13" s="243">
        <v>10000</v>
      </c>
      <c r="M13" s="244">
        <f t="shared" si="0"/>
        <v>0.1</v>
      </c>
      <c r="N13" s="243">
        <v>285</v>
      </c>
      <c r="O13" s="244">
        <f t="shared" si="1"/>
        <v>28.5</v>
      </c>
      <c r="P13" s="245" t="s">
        <v>1435</v>
      </c>
      <c r="Q13" s="246"/>
      <c r="R13" s="247"/>
      <c r="S13" s="248"/>
      <c r="T13" s="248"/>
      <c r="U13" s="248"/>
      <c r="V13" s="248"/>
      <c r="W13" s="248"/>
      <c r="X13" s="248"/>
      <c r="Y13" s="248"/>
      <c r="Z13" s="248"/>
    </row>
    <row r="14" spans="1:26" ht="12.75" customHeight="1">
      <c r="A14" s="240" t="s">
        <v>1439</v>
      </c>
      <c r="B14" s="131" t="s">
        <v>1440</v>
      </c>
      <c r="C14" s="131" t="s">
        <v>1441</v>
      </c>
      <c r="D14" s="241" t="s">
        <v>609</v>
      </c>
      <c r="E14" s="241" t="s">
        <v>609</v>
      </c>
      <c r="F14" s="242"/>
      <c r="G14" s="242"/>
      <c r="H14" s="220">
        <v>11660000</v>
      </c>
      <c r="I14" s="220"/>
      <c r="J14" s="242"/>
      <c r="K14" s="242"/>
      <c r="L14" s="242"/>
      <c r="M14" s="173">
        <f t="shared" si="0"/>
        <v>0</v>
      </c>
      <c r="N14" s="131"/>
      <c r="O14" s="255">
        <f t="shared" si="1"/>
        <v>0</v>
      </c>
      <c r="P14" s="230"/>
      <c r="Q14" s="246"/>
      <c r="R14" s="247"/>
      <c r="S14" s="248"/>
      <c r="T14" s="248"/>
      <c r="U14" s="248"/>
      <c r="V14" s="248"/>
      <c r="W14" s="248"/>
      <c r="X14" s="248"/>
      <c r="Y14" s="248"/>
      <c r="Z14" s="248"/>
    </row>
    <row r="15" spans="1:26" ht="12.75" customHeight="1">
      <c r="M15" s="256"/>
      <c r="O15" s="256"/>
      <c r="R15" s="256"/>
    </row>
    <row r="16" spans="1:26" ht="12.75" customHeight="1">
      <c r="M16" s="256"/>
      <c r="O16" s="256"/>
      <c r="R16" s="256"/>
    </row>
    <row r="17" spans="13:18" ht="12.75" customHeight="1">
      <c r="M17" s="256"/>
      <c r="O17" s="256"/>
      <c r="R17" s="256"/>
    </row>
    <row r="18" spans="13:18" ht="12.75" customHeight="1">
      <c r="M18" s="256"/>
      <c r="O18" s="256"/>
      <c r="R18" s="256"/>
    </row>
    <row r="19" spans="13:18" ht="12.75" customHeight="1">
      <c r="M19" s="256"/>
      <c r="O19" s="256"/>
      <c r="R19" s="256"/>
    </row>
    <row r="20" spans="13:18" ht="12.75" customHeight="1">
      <c r="M20" s="256"/>
      <c r="O20" s="256"/>
      <c r="R20" s="256"/>
    </row>
    <row r="21" spans="13:18" ht="12.75" customHeight="1">
      <c r="M21" s="256"/>
      <c r="O21" s="256"/>
      <c r="R21" s="256"/>
    </row>
    <row r="22" spans="13:18" ht="12.75" customHeight="1">
      <c r="M22" s="256"/>
      <c r="O22" s="256"/>
      <c r="R22" s="256"/>
    </row>
    <row r="23" spans="13:18" ht="12.75" customHeight="1">
      <c r="M23" s="256"/>
      <c r="O23" s="256"/>
      <c r="R23" s="256"/>
    </row>
    <row r="24" spans="13:18" ht="12.75" customHeight="1">
      <c r="M24" s="256"/>
      <c r="O24" s="256"/>
      <c r="R24" s="256"/>
    </row>
    <row r="25" spans="13:18" ht="12.75" customHeight="1">
      <c r="M25" s="256"/>
      <c r="O25" s="256"/>
      <c r="R25" s="256"/>
    </row>
    <row r="26" spans="13:18" ht="12.75" customHeight="1">
      <c r="M26" s="256"/>
      <c r="O26" s="256"/>
      <c r="R26" s="256"/>
    </row>
    <row r="27" spans="13:18" ht="12.75" customHeight="1">
      <c r="M27" s="256"/>
      <c r="O27" s="256"/>
      <c r="R27" s="256"/>
    </row>
    <row r="28" spans="13:18" ht="12.75" customHeight="1">
      <c r="M28" s="256"/>
      <c r="O28" s="256"/>
      <c r="R28" s="256"/>
    </row>
    <row r="29" spans="13:18" ht="12.75" customHeight="1">
      <c r="M29" s="256"/>
      <c r="O29" s="256"/>
      <c r="R29" s="256"/>
    </row>
    <row r="30" spans="13:18" ht="12.75" customHeight="1">
      <c r="M30" s="256"/>
      <c r="O30" s="256"/>
      <c r="R30" s="256"/>
    </row>
    <row r="31" spans="13:18" ht="12.75" customHeight="1">
      <c r="M31" s="256"/>
      <c r="O31" s="256"/>
      <c r="R31" s="256"/>
    </row>
    <row r="32" spans="13:18" ht="12.75" customHeight="1">
      <c r="M32" s="256"/>
      <c r="O32" s="256"/>
      <c r="R32" s="256"/>
    </row>
    <row r="33" spans="13:18" ht="12.75" customHeight="1">
      <c r="M33" s="256"/>
      <c r="O33" s="256"/>
      <c r="R33" s="256"/>
    </row>
    <row r="34" spans="13:18" ht="12.75" customHeight="1">
      <c r="M34" s="256"/>
      <c r="O34" s="256"/>
      <c r="R34" s="256"/>
    </row>
    <row r="35" spans="13:18" ht="12.75" customHeight="1">
      <c r="M35" s="256"/>
      <c r="O35" s="256"/>
      <c r="R35" s="256"/>
    </row>
    <row r="36" spans="13:18" ht="12.75" customHeight="1">
      <c r="M36" s="256"/>
      <c r="O36" s="256"/>
      <c r="R36" s="256"/>
    </row>
    <row r="37" spans="13:18" ht="12.75" customHeight="1">
      <c r="M37" s="256"/>
      <c r="O37" s="256"/>
      <c r="R37" s="256"/>
    </row>
    <row r="38" spans="13:18" ht="12.75" customHeight="1">
      <c r="M38" s="256"/>
      <c r="O38" s="256"/>
      <c r="R38" s="256"/>
    </row>
    <row r="39" spans="13:18" ht="12.75" customHeight="1">
      <c r="M39" s="256"/>
      <c r="O39" s="256"/>
      <c r="R39" s="256"/>
    </row>
    <row r="40" spans="13:18" ht="12.75" customHeight="1">
      <c r="M40" s="256"/>
      <c r="O40" s="256"/>
      <c r="R40" s="256"/>
    </row>
    <row r="41" spans="13:18" ht="12.75" customHeight="1">
      <c r="M41" s="256"/>
      <c r="O41" s="256"/>
      <c r="R41" s="256"/>
    </row>
    <row r="42" spans="13:18" ht="12.75" customHeight="1">
      <c r="M42" s="256"/>
      <c r="O42" s="256"/>
      <c r="R42" s="256"/>
    </row>
    <row r="43" spans="13:18" ht="12.75" customHeight="1">
      <c r="M43" s="256"/>
      <c r="O43" s="256"/>
      <c r="R43" s="256"/>
    </row>
    <row r="44" spans="13:18" ht="12.75" customHeight="1">
      <c r="M44" s="256"/>
      <c r="O44" s="256"/>
      <c r="R44" s="256"/>
    </row>
    <row r="45" spans="13:18" ht="12.75" customHeight="1">
      <c r="M45" s="256"/>
      <c r="O45" s="256"/>
      <c r="R45" s="256"/>
    </row>
    <row r="46" spans="13:18" ht="12.75" customHeight="1">
      <c r="M46" s="256"/>
      <c r="O46" s="256"/>
      <c r="R46" s="256"/>
    </row>
    <row r="47" spans="13:18" ht="12.75" customHeight="1">
      <c r="M47" s="256"/>
      <c r="O47" s="256"/>
      <c r="R47" s="256"/>
    </row>
    <row r="48" spans="13:18" ht="12.75" customHeight="1">
      <c r="M48" s="256"/>
      <c r="O48" s="256"/>
      <c r="R48" s="256"/>
    </row>
    <row r="49" spans="13:18" ht="12.75" customHeight="1">
      <c r="M49" s="256"/>
      <c r="O49" s="256"/>
      <c r="R49" s="256"/>
    </row>
    <row r="50" spans="13:18" ht="12.75" customHeight="1">
      <c r="M50" s="256"/>
      <c r="O50" s="256"/>
      <c r="R50" s="256"/>
    </row>
    <row r="51" spans="13:18" ht="12.75" customHeight="1">
      <c r="M51" s="256"/>
      <c r="O51" s="256"/>
      <c r="R51" s="256"/>
    </row>
    <row r="52" spans="13:18" ht="12.75" customHeight="1">
      <c r="M52" s="256"/>
      <c r="O52" s="256"/>
      <c r="R52" s="256"/>
    </row>
    <row r="53" spans="13:18" ht="12.75" customHeight="1">
      <c r="M53" s="256"/>
      <c r="O53" s="256"/>
      <c r="R53" s="256"/>
    </row>
    <row r="54" spans="13:18" ht="12.75" customHeight="1">
      <c r="M54" s="256"/>
      <c r="O54" s="256"/>
      <c r="R54" s="256"/>
    </row>
    <row r="55" spans="13:18" ht="12.75" customHeight="1">
      <c r="M55" s="256"/>
      <c r="O55" s="256"/>
      <c r="R55" s="256"/>
    </row>
    <row r="56" spans="13:18" ht="12.75" customHeight="1">
      <c r="M56" s="256"/>
      <c r="O56" s="256"/>
      <c r="R56" s="256"/>
    </row>
    <row r="57" spans="13:18" ht="12.75" customHeight="1">
      <c r="M57" s="256"/>
      <c r="O57" s="256"/>
      <c r="R57" s="256"/>
    </row>
    <row r="58" spans="13:18" ht="12.75" customHeight="1">
      <c r="M58" s="256"/>
      <c r="O58" s="256"/>
      <c r="R58" s="256"/>
    </row>
    <row r="59" spans="13:18" ht="12.75" customHeight="1">
      <c r="M59" s="256"/>
      <c r="O59" s="256"/>
      <c r="R59" s="256"/>
    </row>
    <row r="60" spans="13:18" ht="12.75" customHeight="1">
      <c r="M60" s="256"/>
      <c r="O60" s="256"/>
      <c r="R60" s="256"/>
    </row>
    <row r="61" spans="13:18" ht="12.75" customHeight="1">
      <c r="M61" s="256"/>
      <c r="O61" s="256"/>
      <c r="R61" s="256"/>
    </row>
    <row r="62" spans="13:18" ht="12.75" customHeight="1">
      <c r="M62" s="256"/>
      <c r="O62" s="256"/>
      <c r="R62" s="256"/>
    </row>
    <row r="63" spans="13:18" ht="12.75" customHeight="1">
      <c r="M63" s="256"/>
      <c r="O63" s="256"/>
      <c r="R63" s="256"/>
    </row>
    <row r="64" spans="13:18" ht="12.75" customHeight="1">
      <c r="M64" s="256"/>
      <c r="O64" s="256"/>
      <c r="R64" s="256"/>
    </row>
    <row r="65" spans="13:18" ht="12.75" customHeight="1">
      <c r="M65" s="256"/>
      <c r="O65" s="256"/>
      <c r="R65" s="256"/>
    </row>
    <row r="66" spans="13:18" ht="12.75" customHeight="1">
      <c r="M66" s="256"/>
      <c r="O66" s="256"/>
      <c r="R66" s="256"/>
    </row>
    <row r="67" spans="13:18" ht="12.75" customHeight="1">
      <c r="M67" s="256"/>
      <c r="O67" s="256"/>
      <c r="R67" s="256"/>
    </row>
    <row r="68" spans="13:18" ht="12.75" customHeight="1">
      <c r="M68" s="256"/>
      <c r="O68" s="256"/>
      <c r="R68" s="256"/>
    </row>
    <row r="69" spans="13:18" ht="12.75" customHeight="1">
      <c r="M69" s="256"/>
      <c r="O69" s="256"/>
      <c r="R69" s="256"/>
    </row>
    <row r="70" spans="13:18" ht="12.75" customHeight="1">
      <c r="M70" s="256"/>
      <c r="O70" s="256"/>
      <c r="R70" s="256"/>
    </row>
    <row r="71" spans="13:18" ht="12.75" customHeight="1">
      <c r="M71" s="256"/>
      <c r="O71" s="256"/>
      <c r="R71" s="256"/>
    </row>
    <row r="72" spans="13:18" ht="12.75" customHeight="1">
      <c r="M72" s="256"/>
      <c r="O72" s="256"/>
      <c r="R72" s="256"/>
    </row>
    <row r="73" spans="13:18" ht="12.75" customHeight="1">
      <c r="M73" s="256"/>
      <c r="O73" s="256"/>
      <c r="R73" s="256"/>
    </row>
    <row r="74" spans="13:18" ht="12.75" customHeight="1">
      <c r="M74" s="256"/>
      <c r="O74" s="256"/>
      <c r="R74" s="256"/>
    </row>
    <row r="75" spans="13:18" ht="12.75" customHeight="1">
      <c r="M75" s="256"/>
      <c r="O75" s="256"/>
      <c r="R75" s="256"/>
    </row>
    <row r="76" spans="13:18" ht="12.75" customHeight="1">
      <c r="M76" s="256"/>
      <c r="O76" s="256"/>
      <c r="R76" s="256"/>
    </row>
    <row r="77" spans="13:18" ht="12.75" customHeight="1">
      <c r="M77" s="256"/>
      <c r="O77" s="256"/>
      <c r="R77" s="256"/>
    </row>
    <row r="78" spans="13:18" ht="12.75" customHeight="1">
      <c r="M78" s="256"/>
      <c r="O78" s="256"/>
      <c r="R78" s="256"/>
    </row>
    <row r="79" spans="13:18" ht="12.75" customHeight="1">
      <c r="M79" s="256"/>
      <c r="O79" s="256"/>
      <c r="R79" s="256"/>
    </row>
    <row r="80" spans="13:18" ht="12.75" customHeight="1">
      <c r="M80" s="256"/>
      <c r="O80" s="256"/>
      <c r="R80" s="256"/>
    </row>
    <row r="81" spans="13:18" ht="12.75" customHeight="1">
      <c r="M81" s="256"/>
      <c r="O81" s="256"/>
      <c r="R81" s="256"/>
    </row>
    <row r="82" spans="13:18" ht="12.75" customHeight="1">
      <c r="M82" s="256"/>
      <c r="O82" s="256"/>
      <c r="R82" s="256"/>
    </row>
    <row r="83" spans="13:18" ht="12.75" customHeight="1">
      <c r="M83" s="256"/>
      <c r="O83" s="256"/>
      <c r="R83" s="256"/>
    </row>
    <row r="84" spans="13:18" ht="12.75" customHeight="1">
      <c r="M84" s="256"/>
      <c r="O84" s="256"/>
      <c r="R84" s="256"/>
    </row>
    <row r="85" spans="13:18" ht="12.75" customHeight="1">
      <c r="M85" s="256"/>
      <c r="O85" s="256"/>
      <c r="R85" s="256"/>
    </row>
    <row r="86" spans="13:18" ht="12.75" customHeight="1">
      <c r="M86" s="256"/>
      <c r="O86" s="256"/>
      <c r="R86" s="256"/>
    </row>
    <row r="87" spans="13:18" ht="12.75" customHeight="1">
      <c r="M87" s="256"/>
      <c r="O87" s="256"/>
      <c r="R87" s="256"/>
    </row>
    <row r="88" spans="13:18" ht="12.75" customHeight="1">
      <c r="M88" s="256"/>
      <c r="O88" s="256"/>
      <c r="R88" s="256"/>
    </row>
    <row r="89" spans="13:18" ht="12.75" customHeight="1">
      <c r="M89" s="256"/>
      <c r="O89" s="256"/>
      <c r="R89" s="256"/>
    </row>
    <row r="90" spans="13:18" ht="12.75" customHeight="1">
      <c r="M90" s="256"/>
      <c r="O90" s="256"/>
      <c r="R90" s="256"/>
    </row>
    <row r="91" spans="13:18" ht="12.75" customHeight="1">
      <c r="M91" s="256"/>
      <c r="O91" s="256"/>
      <c r="R91" s="256"/>
    </row>
    <row r="92" spans="13:18" ht="12.75" customHeight="1">
      <c r="M92" s="256"/>
      <c r="O92" s="256"/>
      <c r="R92" s="256"/>
    </row>
    <row r="93" spans="13:18" ht="12.75" customHeight="1">
      <c r="M93" s="256"/>
      <c r="O93" s="256"/>
      <c r="R93" s="256"/>
    </row>
    <row r="94" spans="13:18" ht="12.75" customHeight="1">
      <c r="M94" s="256"/>
      <c r="O94" s="256"/>
      <c r="R94" s="256"/>
    </row>
    <row r="95" spans="13:18" ht="12.75" customHeight="1">
      <c r="M95" s="256"/>
      <c r="O95" s="256"/>
      <c r="R95" s="256"/>
    </row>
    <row r="96" spans="13:18" ht="12.75" customHeight="1">
      <c r="M96" s="256"/>
      <c r="O96" s="256"/>
      <c r="R96" s="256"/>
    </row>
    <row r="97" spans="13:18" ht="12.75" customHeight="1">
      <c r="M97" s="256"/>
      <c r="O97" s="256"/>
      <c r="R97" s="256"/>
    </row>
    <row r="98" spans="13:18" ht="12.75" customHeight="1">
      <c r="M98" s="256"/>
      <c r="O98" s="256"/>
      <c r="R98" s="256"/>
    </row>
    <row r="99" spans="13:18" ht="12.75" customHeight="1">
      <c r="M99" s="256"/>
      <c r="O99" s="256"/>
      <c r="R99" s="256"/>
    </row>
    <row r="100" spans="13:18" ht="12.75" customHeight="1">
      <c r="M100" s="256"/>
      <c r="O100" s="256"/>
      <c r="R100" s="256"/>
    </row>
    <row r="101" spans="13:18" ht="12.75" customHeight="1">
      <c r="M101" s="256"/>
      <c r="O101" s="256"/>
      <c r="R101" s="256"/>
    </row>
    <row r="102" spans="13:18" ht="12.75" customHeight="1">
      <c r="M102" s="256"/>
      <c r="O102" s="256"/>
      <c r="R102" s="256"/>
    </row>
    <row r="103" spans="13:18" ht="12.75" customHeight="1">
      <c r="M103" s="256"/>
      <c r="O103" s="256"/>
      <c r="R103" s="256"/>
    </row>
    <row r="104" spans="13:18" ht="12.75" customHeight="1">
      <c r="M104" s="256"/>
      <c r="O104" s="256"/>
      <c r="R104" s="256"/>
    </row>
    <row r="105" spans="13:18" ht="12.75" customHeight="1">
      <c r="M105" s="256"/>
      <c r="O105" s="256"/>
      <c r="R105" s="256"/>
    </row>
    <row r="106" spans="13:18" ht="12.75" customHeight="1">
      <c r="M106" s="256"/>
      <c r="O106" s="256"/>
      <c r="R106" s="256"/>
    </row>
    <row r="107" spans="13:18" ht="12.75" customHeight="1">
      <c r="M107" s="256"/>
      <c r="O107" s="256"/>
      <c r="R107" s="256"/>
    </row>
    <row r="108" spans="13:18" ht="12.75" customHeight="1">
      <c r="M108" s="256"/>
      <c r="O108" s="256"/>
      <c r="R108" s="256"/>
    </row>
    <row r="109" spans="13:18" ht="12.75" customHeight="1">
      <c r="M109" s="256"/>
      <c r="O109" s="256"/>
      <c r="R109" s="256"/>
    </row>
    <row r="110" spans="13:18" ht="12.75" customHeight="1">
      <c r="M110" s="256"/>
      <c r="O110" s="256"/>
      <c r="R110" s="256"/>
    </row>
    <row r="111" spans="13:18" ht="12.75" customHeight="1">
      <c r="M111" s="256"/>
      <c r="O111" s="256"/>
      <c r="R111" s="256"/>
    </row>
    <row r="112" spans="13:18" ht="12.75" customHeight="1">
      <c r="M112" s="256"/>
      <c r="O112" s="256"/>
      <c r="R112" s="256"/>
    </row>
    <row r="113" spans="13:18" ht="12.75" customHeight="1">
      <c r="M113" s="256"/>
      <c r="O113" s="256"/>
      <c r="R113" s="256"/>
    </row>
    <row r="114" spans="13:18" ht="12.75" customHeight="1">
      <c r="M114" s="256"/>
      <c r="O114" s="256"/>
      <c r="R114" s="256"/>
    </row>
    <row r="115" spans="13:18" ht="12.75" customHeight="1">
      <c r="M115" s="256"/>
      <c r="O115" s="256"/>
      <c r="R115" s="256"/>
    </row>
    <row r="116" spans="13:18" ht="12.75" customHeight="1">
      <c r="M116" s="256"/>
      <c r="O116" s="256"/>
      <c r="R116" s="256"/>
    </row>
    <row r="117" spans="13:18" ht="12.75" customHeight="1">
      <c r="M117" s="256"/>
      <c r="O117" s="256"/>
      <c r="R117" s="256"/>
    </row>
    <row r="118" spans="13:18" ht="12.75" customHeight="1">
      <c r="M118" s="256"/>
      <c r="O118" s="256"/>
      <c r="R118" s="256"/>
    </row>
    <row r="119" spans="13:18" ht="12.75" customHeight="1">
      <c r="M119" s="256"/>
      <c r="O119" s="256"/>
      <c r="R119" s="256"/>
    </row>
    <row r="120" spans="13:18" ht="12.75" customHeight="1">
      <c r="M120" s="256"/>
      <c r="O120" s="256"/>
      <c r="R120" s="256"/>
    </row>
    <row r="121" spans="13:18" ht="12.75" customHeight="1">
      <c r="M121" s="256"/>
      <c r="O121" s="256"/>
      <c r="R121" s="256"/>
    </row>
    <row r="122" spans="13:18" ht="12.75" customHeight="1">
      <c r="M122" s="256"/>
      <c r="O122" s="256"/>
      <c r="R122" s="256"/>
    </row>
    <row r="123" spans="13:18" ht="12.75" customHeight="1">
      <c r="M123" s="256"/>
      <c r="O123" s="256"/>
      <c r="R123" s="256"/>
    </row>
    <row r="124" spans="13:18" ht="12.75" customHeight="1">
      <c r="M124" s="256"/>
      <c r="O124" s="256"/>
      <c r="R124" s="256"/>
    </row>
    <row r="125" spans="13:18" ht="12.75" customHeight="1">
      <c r="M125" s="256"/>
      <c r="O125" s="256"/>
      <c r="R125" s="256"/>
    </row>
    <row r="126" spans="13:18" ht="12.75" customHeight="1">
      <c r="M126" s="256"/>
      <c r="O126" s="256"/>
      <c r="R126" s="256"/>
    </row>
    <row r="127" spans="13:18" ht="12.75" customHeight="1">
      <c r="M127" s="256"/>
      <c r="O127" s="256"/>
      <c r="R127" s="256"/>
    </row>
    <row r="128" spans="13:18" ht="12.75" customHeight="1">
      <c r="M128" s="256"/>
      <c r="O128" s="256"/>
      <c r="R128" s="256"/>
    </row>
    <row r="129" spans="13:18" ht="12.75" customHeight="1">
      <c r="M129" s="256"/>
      <c r="O129" s="256"/>
      <c r="R129" s="256"/>
    </row>
    <row r="130" spans="13:18" ht="12.75" customHeight="1">
      <c r="M130" s="256"/>
      <c r="O130" s="256"/>
      <c r="R130" s="256"/>
    </row>
    <row r="131" spans="13:18" ht="12.75" customHeight="1">
      <c r="M131" s="256"/>
      <c r="O131" s="256"/>
      <c r="R131" s="256"/>
    </row>
    <row r="132" spans="13:18" ht="12.75" customHeight="1">
      <c r="M132" s="256"/>
      <c r="O132" s="256"/>
      <c r="R132" s="256"/>
    </row>
    <row r="133" spans="13:18" ht="12.75" customHeight="1">
      <c r="M133" s="256"/>
      <c r="O133" s="256"/>
      <c r="R133" s="256"/>
    </row>
    <row r="134" spans="13:18" ht="12.75" customHeight="1">
      <c r="M134" s="256"/>
      <c r="O134" s="256"/>
      <c r="R134" s="256"/>
    </row>
    <row r="135" spans="13:18" ht="12.75" customHeight="1">
      <c r="M135" s="256"/>
      <c r="O135" s="256"/>
      <c r="R135" s="256"/>
    </row>
    <row r="136" spans="13:18" ht="12.75" customHeight="1">
      <c r="M136" s="256"/>
      <c r="O136" s="256"/>
      <c r="R136" s="256"/>
    </row>
    <row r="137" spans="13:18" ht="12.75" customHeight="1">
      <c r="M137" s="256"/>
      <c r="O137" s="256"/>
      <c r="R137" s="256"/>
    </row>
    <row r="138" spans="13:18" ht="12.75" customHeight="1">
      <c r="M138" s="256"/>
      <c r="O138" s="256"/>
      <c r="R138" s="256"/>
    </row>
    <row r="139" spans="13:18" ht="12.75" customHeight="1">
      <c r="M139" s="256"/>
      <c r="O139" s="256"/>
      <c r="R139" s="256"/>
    </row>
    <row r="140" spans="13:18" ht="12.75" customHeight="1">
      <c r="M140" s="256"/>
      <c r="O140" s="256"/>
      <c r="R140" s="256"/>
    </row>
    <row r="141" spans="13:18" ht="12.75" customHeight="1">
      <c r="M141" s="256"/>
      <c r="O141" s="256"/>
      <c r="R141" s="256"/>
    </row>
    <row r="142" spans="13:18" ht="12.75" customHeight="1">
      <c r="M142" s="256"/>
      <c r="O142" s="256"/>
      <c r="R142" s="256"/>
    </row>
    <row r="143" spans="13:18" ht="12.75" customHeight="1">
      <c r="M143" s="256"/>
      <c r="O143" s="256"/>
      <c r="R143" s="256"/>
    </row>
    <row r="144" spans="13:18" ht="12.75" customHeight="1">
      <c r="M144" s="256"/>
      <c r="O144" s="256"/>
      <c r="R144" s="256"/>
    </row>
    <row r="145" spans="13:18" ht="12.75" customHeight="1">
      <c r="M145" s="256"/>
      <c r="O145" s="256"/>
      <c r="R145" s="256"/>
    </row>
    <row r="146" spans="13:18" ht="12.75" customHeight="1">
      <c r="M146" s="256"/>
      <c r="O146" s="256"/>
      <c r="R146" s="256"/>
    </row>
    <row r="147" spans="13:18" ht="12.75" customHeight="1">
      <c r="M147" s="256"/>
      <c r="O147" s="256"/>
      <c r="R147" s="256"/>
    </row>
    <row r="148" spans="13:18" ht="12.75" customHeight="1">
      <c r="M148" s="256"/>
      <c r="O148" s="256"/>
      <c r="R148" s="256"/>
    </row>
    <row r="149" spans="13:18" ht="12.75" customHeight="1">
      <c r="M149" s="256"/>
      <c r="O149" s="256"/>
      <c r="R149" s="256"/>
    </row>
    <row r="150" spans="13:18" ht="12.75" customHeight="1">
      <c r="M150" s="256"/>
      <c r="O150" s="256"/>
      <c r="R150" s="256"/>
    </row>
    <row r="151" spans="13:18" ht="12.75" customHeight="1">
      <c r="M151" s="256"/>
      <c r="O151" s="256"/>
      <c r="R151" s="256"/>
    </row>
    <row r="152" spans="13:18" ht="12.75" customHeight="1">
      <c r="M152" s="256"/>
      <c r="O152" s="256"/>
      <c r="R152" s="256"/>
    </row>
    <row r="153" spans="13:18" ht="12.75" customHeight="1">
      <c r="M153" s="256"/>
      <c r="O153" s="256"/>
      <c r="R153" s="256"/>
    </row>
    <row r="154" spans="13:18" ht="12.75" customHeight="1">
      <c r="M154" s="256"/>
      <c r="O154" s="256"/>
      <c r="R154" s="256"/>
    </row>
    <row r="155" spans="13:18" ht="12.75" customHeight="1">
      <c r="M155" s="256"/>
      <c r="O155" s="256"/>
      <c r="R155" s="256"/>
    </row>
    <row r="156" spans="13:18" ht="12.75" customHeight="1">
      <c r="M156" s="256"/>
      <c r="O156" s="256"/>
      <c r="R156" s="256"/>
    </row>
    <row r="157" spans="13:18" ht="12.75" customHeight="1">
      <c r="M157" s="256"/>
      <c r="O157" s="256"/>
      <c r="R157" s="256"/>
    </row>
    <row r="158" spans="13:18" ht="12.75" customHeight="1">
      <c r="M158" s="256"/>
      <c r="O158" s="256"/>
      <c r="R158" s="256"/>
    </row>
    <row r="159" spans="13:18" ht="12.75" customHeight="1">
      <c r="M159" s="256"/>
      <c r="O159" s="256"/>
      <c r="R159" s="256"/>
    </row>
    <row r="160" spans="13:18" ht="12.75" customHeight="1">
      <c r="M160" s="256"/>
      <c r="O160" s="256"/>
      <c r="R160" s="256"/>
    </row>
    <row r="161" spans="13:18" ht="12.75" customHeight="1">
      <c r="M161" s="256"/>
      <c r="O161" s="256"/>
      <c r="R161" s="256"/>
    </row>
    <row r="162" spans="13:18" ht="12.75" customHeight="1">
      <c r="M162" s="256"/>
      <c r="O162" s="256"/>
      <c r="R162" s="256"/>
    </row>
    <row r="163" spans="13:18" ht="12.75" customHeight="1">
      <c r="M163" s="256"/>
      <c r="O163" s="256"/>
      <c r="R163" s="256"/>
    </row>
    <row r="164" spans="13:18" ht="12.75" customHeight="1">
      <c r="M164" s="256"/>
      <c r="O164" s="256"/>
      <c r="R164" s="256"/>
    </row>
    <row r="165" spans="13:18" ht="12.75" customHeight="1">
      <c r="M165" s="256"/>
      <c r="O165" s="256"/>
      <c r="R165" s="256"/>
    </row>
    <row r="166" spans="13:18" ht="12.75" customHeight="1">
      <c r="M166" s="256"/>
      <c r="O166" s="256"/>
      <c r="R166" s="256"/>
    </row>
    <row r="167" spans="13:18" ht="12.75" customHeight="1">
      <c r="M167" s="256"/>
      <c r="O167" s="256"/>
      <c r="R167" s="256"/>
    </row>
    <row r="168" spans="13:18" ht="12.75" customHeight="1">
      <c r="M168" s="256"/>
      <c r="O168" s="256"/>
      <c r="R168" s="256"/>
    </row>
    <row r="169" spans="13:18" ht="12.75" customHeight="1">
      <c r="M169" s="256"/>
      <c r="O169" s="256"/>
      <c r="R169" s="256"/>
    </row>
    <row r="170" spans="13:18" ht="12.75" customHeight="1">
      <c r="M170" s="256"/>
      <c r="O170" s="256"/>
      <c r="R170" s="256"/>
    </row>
    <row r="171" spans="13:18" ht="12.75" customHeight="1">
      <c r="M171" s="256"/>
      <c r="O171" s="256"/>
      <c r="R171" s="256"/>
    </row>
    <row r="172" spans="13:18" ht="12.75" customHeight="1">
      <c r="M172" s="256"/>
      <c r="O172" s="256"/>
      <c r="R172" s="256"/>
    </row>
    <row r="173" spans="13:18" ht="12.75" customHeight="1">
      <c r="M173" s="256"/>
      <c r="O173" s="256"/>
      <c r="R173" s="256"/>
    </row>
    <row r="174" spans="13:18" ht="12.75" customHeight="1">
      <c r="M174" s="256"/>
      <c r="O174" s="256"/>
      <c r="R174" s="256"/>
    </row>
    <row r="175" spans="13:18" ht="12.75" customHeight="1">
      <c r="M175" s="256"/>
      <c r="O175" s="256"/>
      <c r="R175" s="256"/>
    </row>
    <row r="176" spans="13:18" ht="12.75" customHeight="1">
      <c r="M176" s="256"/>
      <c r="O176" s="256"/>
      <c r="R176" s="256"/>
    </row>
    <row r="177" spans="13:18" ht="12.75" customHeight="1">
      <c r="M177" s="256"/>
      <c r="O177" s="256"/>
      <c r="R177" s="256"/>
    </row>
    <row r="178" spans="13:18" ht="12.75" customHeight="1">
      <c r="M178" s="256"/>
      <c r="O178" s="256"/>
      <c r="R178" s="256"/>
    </row>
    <row r="179" spans="13:18" ht="12.75" customHeight="1">
      <c r="M179" s="256"/>
      <c r="O179" s="256"/>
      <c r="R179" s="256"/>
    </row>
    <row r="180" spans="13:18" ht="12.75" customHeight="1">
      <c r="M180" s="256"/>
      <c r="O180" s="256"/>
      <c r="R180" s="256"/>
    </row>
    <row r="181" spans="13:18" ht="12.75" customHeight="1">
      <c r="M181" s="256"/>
      <c r="O181" s="256"/>
      <c r="R181" s="256"/>
    </row>
    <row r="182" spans="13:18" ht="12.75" customHeight="1">
      <c r="M182" s="256"/>
      <c r="O182" s="256"/>
      <c r="R182" s="256"/>
    </row>
    <row r="183" spans="13:18" ht="12.75" customHeight="1">
      <c r="M183" s="256"/>
      <c r="O183" s="256"/>
      <c r="R183" s="256"/>
    </row>
    <row r="184" spans="13:18" ht="12.75" customHeight="1">
      <c r="M184" s="256"/>
      <c r="O184" s="256"/>
      <c r="R184" s="256"/>
    </row>
    <row r="185" spans="13:18" ht="12.75" customHeight="1">
      <c r="M185" s="256"/>
      <c r="O185" s="256"/>
      <c r="R185" s="256"/>
    </row>
    <row r="186" spans="13:18" ht="12.75" customHeight="1">
      <c r="M186" s="256"/>
      <c r="O186" s="256"/>
      <c r="R186" s="256"/>
    </row>
    <row r="187" spans="13:18" ht="12.75" customHeight="1">
      <c r="M187" s="256"/>
      <c r="O187" s="256"/>
      <c r="R187" s="256"/>
    </row>
    <row r="188" spans="13:18" ht="12.75" customHeight="1">
      <c r="M188" s="256"/>
      <c r="O188" s="256"/>
      <c r="R188" s="256"/>
    </row>
    <row r="189" spans="13:18" ht="12.75" customHeight="1">
      <c r="M189" s="256"/>
      <c r="O189" s="256"/>
      <c r="R189" s="256"/>
    </row>
    <row r="190" spans="13:18" ht="12.75" customHeight="1">
      <c r="M190" s="256"/>
      <c r="O190" s="256"/>
      <c r="R190" s="256"/>
    </row>
    <row r="191" spans="13:18" ht="12.75" customHeight="1">
      <c r="M191" s="256"/>
      <c r="O191" s="256"/>
      <c r="R191" s="256"/>
    </row>
    <row r="192" spans="13:18" ht="12.75" customHeight="1">
      <c r="M192" s="256"/>
      <c r="O192" s="256"/>
      <c r="R192" s="256"/>
    </row>
    <row r="193" spans="13:18" ht="12.75" customHeight="1">
      <c r="M193" s="256"/>
      <c r="O193" s="256"/>
      <c r="R193" s="256"/>
    </row>
    <row r="194" spans="13:18" ht="12.75" customHeight="1">
      <c r="M194" s="256"/>
      <c r="O194" s="256"/>
      <c r="R194" s="256"/>
    </row>
    <row r="195" spans="13:18" ht="12.75" customHeight="1">
      <c r="M195" s="256"/>
      <c r="O195" s="256"/>
      <c r="R195" s="256"/>
    </row>
    <row r="196" spans="13:18" ht="12.75" customHeight="1">
      <c r="M196" s="256"/>
      <c r="O196" s="256"/>
      <c r="R196" s="256"/>
    </row>
    <row r="197" spans="13:18" ht="12.75" customHeight="1">
      <c r="M197" s="256"/>
      <c r="O197" s="256"/>
      <c r="R197" s="256"/>
    </row>
    <row r="198" spans="13:18" ht="12.75" customHeight="1">
      <c r="M198" s="256"/>
      <c r="O198" s="256"/>
      <c r="R198" s="256"/>
    </row>
    <row r="199" spans="13:18" ht="12.75" customHeight="1">
      <c r="M199" s="256"/>
      <c r="O199" s="256"/>
      <c r="R199" s="256"/>
    </row>
    <row r="200" spans="13:18" ht="12.75" customHeight="1">
      <c r="M200" s="256"/>
      <c r="O200" s="256"/>
      <c r="R200" s="256"/>
    </row>
    <row r="201" spans="13:18" ht="12.75" customHeight="1">
      <c r="M201" s="256"/>
      <c r="O201" s="256"/>
      <c r="R201" s="256"/>
    </row>
    <row r="202" spans="13:18" ht="12.75" customHeight="1">
      <c r="M202" s="256"/>
      <c r="O202" s="256"/>
      <c r="R202" s="256"/>
    </row>
    <row r="203" spans="13:18" ht="12.75" customHeight="1">
      <c r="M203" s="256"/>
      <c r="O203" s="256"/>
      <c r="R203" s="256"/>
    </row>
    <row r="204" spans="13:18" ht="12.75" customHeight="1">
      <c r="M204" s="256"/>
      <c r="O204" s="256"/>
      <c r="R204" s="256"/>
    </row>
    <row r="205" spans="13:18" ht="12.75" customHeight="1">
      <c r="M205" s="256"/>
      <c r="O205" s="256"/>
      <c r="R205" s="256"/>
    </row>
    <row r="206" spans="13:18" ht="12.75" customHeight="1">
      <c r="M206" s="256"/>
      <c r="O206" s="256"/>
      <c r="R206" s="256"/>
    </row>
    <row r="207" spans="13:18" ht="12.75" customHeight="1">
      <c r="M207" s="256"/>
      <c r="O207" s="256"/>
      <c r="R207" s="256"/>
    </row>
    <row r="208" spans="13:18" ht="12.75" customHeight="1">
      <c r="M208" s="256"/>
      <c r="O208" s="256"/>
      <c r="R208" s="256"/>
    </row>
    <row r="209" spans="13:18" ht="12.75" customHeight="1">
      <c r="M209" s="256"/>
      <c r="O209" s="256"/>
      <c r="R209" s="256"/>
    </row>
    <row r="210" spans="13:18" ht="12.75" customHeight="1">
      <c r="M210" s="256"/>
      <c r="O210" s="256"/>
      <c r="R210" s="256"/>
    </row>
    <row r="211" spans="13:18" ht="12.75" customHeight="1">
      <c r="M211" s="256"/>
      <c r="O211" s="256"/>
      <c r="R211" s="256"/>
    </row>
    <row r="212" spans="13:18" ht="12.75" customHeight="1">
      <c r="M212" s="256"/>
      <c r="O212" s="256"/>
      <c r="R212" s="256"/>
    </row>
    <row r="213" spans="13:18" ht="12.75" customHeight="1">
      <c r="M213" s="256"/>
      <c r="O213" s="256"/>
      <c r="R213" s="256"/>
    </row>
    <row r="214" spans="13:18" ht="12.75" customHeight="1">
      <c r="M214" s="256"/>
      <c r="O214" s="256"/>
      <c r="R214" s="256"/>
    </row>
    <row r="215" spans="13:18" ht="12.75" customHeight="1">
      <c r="M215" s="256"/>
      <c r="O215" s="256"/>
      <c r="R215" s="256"/>
    </row>
    <row r="216" spans="13:18" ht="12.75" customHeight="1">
      <c r="M216" s="256"/>
      <c r="O216" s="256"/>
      <c r="R216" s="256"/>
    </row>
    <row r="217" spans="13:18" ht="12.75" customHeight="1">
      <c r="M217" s="256"/>
      <c r="O217" s="256"/>
      <c r="R217" s="256"/>
    </row>
    <row r="218" spans="13:18" ht="12.75" customHeight="1">
      <c r="M218" s="256"/>
      <c r="O218" s="256"/>
      <c r="R218" s="256"/>
    </row>
    <row r="219" spans="13:18" ht="12.75" customHeight="1">
      <c r="M219" s="256"/>
      <c r="O219" s="256"/>
      <c r="R219" s="256"/>
    </row>
    <row r="220" spans="13:18" ht="12.75" customHeight="1">
      <c r="M220" s="256"/>
      <c r="O220" s="256"/>
      <c r="R220" s="256"/>
    </row>
    <row r="221" spans="13:18" ht="15.75" customHeight="1"/>
    <row r="222" spans="13:18" ht="15.75" customHeight="1"/>
    <row r="223" spans="13:18" ht="15.75" customHeight="1"/>
    <row r="224" spans="13:1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5:R14"/>
  <mergeCells count="3">
    <mergeCell ref="A1:C1"/>
    <mergeCell ref="F4:J4"/>
    <mergeCell ref="L4:O4"/>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dimension ref="A1:Z1000"/>
  <sheetViews>
    <sheetView workbookViewId="0">
      <pane xSplit="3" ySplit="6" topLeftCell="J94" activePane="bottomRight" state="frozen"/>
      <selection pane="topRight" activeCell="D1" sqref="D1"/>
      <selection pane="bottomLeft" activeCell="A7" sqref="A7"/>
      <selection pane="bottomRight" activeCell="D7" sqref="D7"/>
    </sheetView>
  </sheetViews>
  <sheetFormatPr defaultColWidth="14.42578125" defaultRowHeight="15" customHeight="1"/>
  <cols>
    <col min="1" max="1" width="13.7109375" customWidth="1"/>
    <col min="2" max="2" width="13.140625" customWidth="1"/>
    <col min="3" max="3" width="41" customWidth="1"/>
    <col min="4" max="4" width="5.85546875" customWidth="1"/>
    <col min="5" max="5" width="17" customWidth="1"/>
    <col min="6" max="10" width="23.5703125" customWidth="1"/>
    <col min="11" max="11" width="10.140625" customWidth="1"/>
    <col min="12" max="12" width="10.85546875" customWidth="1"/>
    <col min="13" max="13" width="13" customWidth="1"/>
    <col min="14" max="14" width="11.5703125" customWidth="1"/>
    <col min="15" max="15" width="13" customWidth="1"/>
    <col min="16" max="16" width="52.140625" customWidth="1"/>
    <col min="17" max="17" width="48" customWidth="1"/>
    <col min="18" max="18" width="16.5703125" customWidth="1"/>
    <col min="19" max="19" width="10.7109375" customWidth="1"/>
    <col min="20" max="20" width="11.5703125" customWidth="1"/>
    <col min="21" max="26" width="8.7109375" customWidth="1"/>
  </cols>
  <sheetData>
    <row r="1" spans="1:26" ht="11.25" customHeight="1">
      <c r="A1" s="1178" t="s">
        <v>1481</v>
      </c>
      <c r="B1" s="1160"/>
      <c r="C1" s="1158"/>
      <c r="D1" s="138"/>
      <c r="E1" s="138"/>
      <c r="F1" s="92" t="s">
        <v>392</v>
      </c>
      <c r="G1" s="92" t="s">
        <v>559</v>
      </c>
      <c r="H1" s="92" t="s">
        <v>560</v>
      </c>
      <c r="I1" s="92" t="s">
        <v>122</v>
      </c>
      <c r="J1" s="92" t="s">
        <v>124</v>
      </c>
      <c r="K1" s="92" t="s">
        <v>126</v>
      </c>
      <c r="L1" s="92" t="s">
        <v>128</v>
      </c>
      <c r="M1" s="92" t="s">
        <v>130</v>
      </c>
      <c r="N1" s="92" t="s">
        <v>396</v>
      </c>
      <c r="O1" s="92" t="s">
        <v>138</v>
      </c>
      <c r="P1" s="92" t="s">
        <v>140</v>
      </c>
      <c r="Q1" s="92" t="s">
        <v>142</v>
      </c>
      <c r="R1" s="94" t="s">
        <v>144</v>
      </c>
      <c r="S1" s="94" t="s">
        <v>149</v>
      </c>
      <c r="T1" s="94" t="s">
        <v>164</v>
      </c>
      <c r="U1" s="96"/>
      <c r="V1" s="96"/>
      <c r="W1" s="96"/>
      <c r="X1" s="96"/>
      <c r="Y1" s="96"/>
      <c r="Z1" s="96"/>
    </row>
    <row r="2" spans="1:26" ht="11.25" customHeight="1">
      <c r="A2" s="2" t="str">
        <f>HYPERLINK("#Index!B7", "Index Pg")</f>
        <v>Index Pg</v>
      </c>
      <c r="B2" s="58"/>
      <c r="C2" s="60" t="str">
        <f>HYPERLINK("#'Budget Summary II'!A3:B5", "Budget Summary II")</f>
        <v>Budget Summary II</v>
      </c>
      <c r="D2" s="101"/>
      <c r="E2" s="140" t="s">
        <v>42</v>
      </c>
      <c r="F2" s="102">
        <f>R64+R65+R88+R90+R91</f>
        <v>0</v>
      </c>
      <c r="G2" s="102">
        <f>R6-(F2+SUM(H1:T2))</f>
        <v>0</v>
      </c>
      <c r="H2" s="102">
        <f>R28+R29+R27+R40+R40</f>
        <v>0</v>
      </c>
      <c r="I2" s="102">
        <v>0</v>
      </c>
      <c r="J2" s="102">
        <f>R92+R93+R94</f>
        <v>0</v>
      </c>
      <c r="K2" s="102"/>
      <c r="L2" s="102">
        <f>R95</f>
        <v>0</v>
      </c>
      <c r="M2" s="102"/>
      <c r="N2" s="102">
        <f>R17</f>
        <v>0</v>
      </c>
      <c r="O2" s="102">
        <f>R96</f>
        <v>0</v>
      </c>
      <c r="P2" s="262">
        <f>R97</f>
        <v>0</v>
      </c>
      <c r="Q2" s="263"/>
      <c r="R2" s="262">
        <f>R98</f>
        <v>0</v>
      </c>
      <c r="S2" s="96"/>
      <c r="T2" s="105">
        <f>R33</f>
        <v>0</v>
      </c>
      <c r="U2" s="96"/>
      <c r="V2" s="96"/>
      <c r="W2" s="96"/>
      <c r="X2" s="96"/>
      <c r="Y2" s="96"/>
      <c r="Z2" s="96"/>
    </row>
    <row r="3" spans="1:26" ht="11.25" customHeight="1">
      <c r="A3" s="2"/>
      <c r="B3" s="58"/>
      <c r="C3" s="60"/>
      <c r="D3" s="101"/>
      <c r="E3" s="140" t="s">
        <v>39</v>
      </c>
      <c r="F3" s="102">
        <f>O64+O65+O88+O90+O91</f>
        <v>0</v>
      </c>
      <c r="G3" s="102">
        <f>O6-(F3+SUM(H2:T3))</f>
        <v>120.88800000000001</v>
      </c>
      <c r="H3" s="102">
        <f>O28+O29+O27</f>
        <v>15</v>
      </c>
      <c r="I3" s="102">
        <v>0</v>
      </c>
      <c r="J3" s="102">
        <f>O92+O93+O94</f>
        <v>4</v>
      </c>
      <c r="K3" s="102"/>
      <c r="L3" s="102">
        <f>O95</f>
        <v>24</v>
      </c>
      <c r="M3" s="102"/>
      <c r="N3" s="102">
        <f>O17</f>
        <v>0</v>
      </c>
      <c r="O3" s="102">
        <f>O96</f>
        <v>0</v>
      </c>
      <c r="P3" s="262">
        <f>O97</f>
        <v>0</v>
      </c>
      <c r="Q3" s="263"/>
      <c r="R3" s="262">
        <f>O98</f>
        <v>0</v>
      </c>
      <c r="S3" s="96"/>
      <c r="T3" s="105">
        <f>O33</f>
        <v>0</v>
      </c>
      <c r="U3" s="96"/>
      <c r="V3" s="96"/>
      <c r="W3" s="96"/>
      <c r="X3" s="96"/>
      <c r="Y3" s="96"/>
      <c r="Z3" s="96"/>
    </row>
    <row r="4" spans="1:26" ht="12.75" customHeight="1">
      <c r="A4" s="63" t="s">
        <v>150</v>
      </c>
      <c r="B4" s="63" t="s">
        <v>151</v>
      </c>
      <c r="C4" s="63" t="s">
        <v>12</v>
      </c>
      <c r="D4" s="63" t="s">
        <v>426</v>
      </c>
      <c r="E4" s="63" t="s">
        <v>427</v>
      </c>
      <c r="F4" s="1173" t="s">
        <v>428</v>
      </c>
      <c r="G4" s="1160"/>
      <c r="H4" s="1160"/>
      <c r="I4" s="1160"/>
      <c r="J4" s="1158"/>
      <c r="K4" s="63" t="s">
        <v>431</v>
      </c>
      <c r="L4" s="1174" t="s">
        <v>432</v>
      </c>
      <c r="M4" s="1160"/>
      <c r="N4" s="1160"/>
      <c r="O4" s="1158"/>
      <c r="P4" s="63" t="s">
        <v>433</v>
      </c>
      <c r="Q4" s="63" t="s">
        <v>435</v>
      </c>
      <c r="R4" s="106" t="s">
        <v>434</v>
      </c>
      <c r="S4" s="10"/>
      <c r="T4" s="10"/>
      <c r="U4" s="10"/>
      <c r="V4" s="10"/>
      <c r="W4" s="10"/>
      <c r="X4" s="10"/>
      <c r="Y4" s="10"/>
      <c r="Z4" s="10"/>
    </row>
    <row r="5" spans="1:26" ht="11.25" customHeight="1">
      <c r="A5" s="63"/>
      <c r="B5" s="63"/>
      <c r="C5" s="63"/>
      <c r="D5" s="63"/>
      <c r="E5" s="63"/>
      <c r="F5" s="93" t="s">
        <v>439</v>
      </c>
      <c r="G5" s="93" t="s">
        <v>394</v>
      </c>
      <c r="H5" s="93" t="s">
        <v>395</v>
      </c>
      <c r="I5" s="93" t="s">
        <v>440</v>
      </c>
      <c r="J5" s="93" t="s">
        <v>441</v>
      </c>
      <c r="K5" s="63"/>
      <c r="L5" s="63" t="s">
        <v>442</v>
      </c>
      <c r="M5" s="106" t="s">
        <v>443</v>
      </c>
      <c r="N5" s="63" t="s">
        <v>444</v>
      </c>
      <c r="O5" s="106" t="s">
        <v>445</v>
      </c>
      <c r="P5" s="63"/>
      <c r="Q5" s="63"/>
      <c r="R5" s="106"/>
      <c r="S5" s="10"/>
      <c r="T5" s="10"/>
      <c r="U5" s="10"/>
      <c r="V5" s="10"/>
      <c r="W5" s="10"/>
      <c r="X5" s="10"/>
      <c r="Y5" s="10"/>
      <c r="Z5" s="10"/>
    </row>
    <row r="6" spans="1:26" ht="11.25" customHeight="1">
      <c r="A6" s="64">
        <v>5</v>
      </c>
      <c r="B6" s="109"/>
      <c r="C6" s="64" t="s">
        <v>20</v>
      </c>
      <c r="D6" s="108"/>
      <c r="E6" s="108"/>
      <c r="F6" s="108"/>
      <c r="G6" s="108"/>
      <c r="H6" s="108"/>
      <c r="I6" s="108"/>
      <c r="J6" s="108"/>
      <c r="K6" s="108"/>
      <c r="L6" s="108"/>
      <c r="M6" s="199"/>
      <c r="N6" s="200"/>
      <c r="O6" s="65">
        <f>O7+O54+O81</f>
        <v>163.88800000000001</v>
      </c>
      <c r="P6" s="64"/>
      <c r="Q6" s="64"/>
      <c r="R6" s="65">
        <f>R7+R54+R81</f>
        <v>0</v>
      </c>
      <c r="S6" s="96"/>
      <c r="T6" s="96"/>
      <c r="U6" s="96"/>
      <c r="V6" s="96"/>
      <c r="W6" s="96"/>
      <c r="X6" s="96"/>
      <c r="Y6" s="96"/>
      <c r="Z6" s="96"/>
    </row>
    <row r="7" spans="1:26" ht="11.25" customHeight="1">
      <c r="A7" s="67">
        <v>5.0999999999999996</v>
      </c>
      <c r="B7" s="113"/>
      <c r="C7" s="115" t="s">
        <v>1499</v>
      </c>
      <c r="D7" s="111"/>
      <c r="E7" s="111"/>
      <c r="F7" s="113"/>
      <c r="G7" s="113"/>
      <c r="H7" s="113"/>
      <c r="I7" s="113"/>
      <c r="J7" s="113"/>
      <c r="K7" s="113"/>
      <c r="L7" s="113"/>
      <c r="M7" s="114"/>
      <c r="N7" s="115"/>
      <c r="O7" s="68">
        <f>O8+O53</f>
        <v>135.88800000000001</v>
      </c>
      <c r="P7" s="110"/>
      <c r="Q7" s="110"/>
      <c r="R7" s="68">
        <f>R8+R53</f>
        <v>0</v>
      </c>
      <c r="S7" s="96"/>
      <c r="T7" s="96"/>
      <c r="U7" s="96"/>
      <c r="V7" s="96"/>
      <c r="W7" s="96"/>
      <c r="X7" s="96"/>
      <c r="Y7" s="96"/>
      <c r="Z7" s="96"/>
    </row>
    <row r="8" spans="1:26" ht="11.25" customHeight="1">
      <c r="A8" s="117" t="s">
        <v>1503</v>
      </c>
      <c r="B8" s="116" t="s">
        <v>1504</v>
      </c>
      <c r="C8" s="117" t="s">
        <v>1505</v>
      </c>
      <c r="D8" s="119"/>
      <c r="E8" s="119"/>
      <c r="F8" s="116"/>
      <c r="G8" s="116"/>
      <c r="H8" s="116"/>
      <c r="I8" s="116"/>
      <c r="J8" s="116"/>
      <c r="K8" s="116"/>
      <c r="L8" s="116"/>
      <c r="M8" s="151"/>
      <c r="N8" s="117"/>
      <c r="O8" s="79">
        <f>O9+O20+O35+O45</f>
        <v>131.08799999999999</v>
      </c>
      <c r="P8" s="204"/>
      <c r="Q8" s="204"/>
      <c r="R8" s="79">
        <f>R9+R20+R35+R45</f>
        <v>0</v>
      </c>
      <c r="S8" s="96"/>
      <c r="T8" s="96"/>
      <c r="U8" s="96"/>
      <c r="V8" s="96"/>
      <c r="W8" s="96"/>
      <c r="X8" s="96"/>
      <c r="Y8" s="96"/>
      <c r="Z8" s="96"/>
    </row>
    <row r="9" spans="1:26" ht="11.25" customHeight="1">
      <c r="A9" s="268" t="s">
        <v>1510</v>
      </c>
      <c r="B9" s="269" t="s">
        <v>1511</v>
      </c>
      <c r="C9" s="268" t="s">
        <v>1512</v>
      </c>
      <c r="D9" s="270"/>
      <c r="E9" s="270"/>
      <c r="F9" s="269"/>
      <c r="G9" s="269"/>
      <c r="H9" s="269"/>
      <c r="I9" s="269"/>
      <c r="J9" s="269"/>
      <c r="K9" s="269"/>
      <c r="L9" s="269"/>
      <c r="M9" s="271"/>
      <c r="N9" s="268"/>
      <c r="O9" s="272">
        <f>SUM(O10:O19)</f>
        <v>0</v>
      </c>
      <c r="P9" s="274"/>
      <c r="Q9" s="274"/>
      <c r="R9" s="272">
        <f>SUM(R10:R19)</f>
        <v>0</v>
      </c>
      <c r="S9" s="96"/>
      <c r="T9" s="96"/>
      <c r="U9" s="96"/>
      <c r="V9" s="96"/>
      <c r="W9" s="96"/>
      <c r="X9" s="96"/>
      <c r="Y9" s="96"/>
      <c r="Z9" s="96"/>
    </row>
    <row r="10" spans="1:26" ht="38.25">
      <c r="A10" s="4" t="s">
        <v>1515</v>
      </c>
      <c r="B10" s="4" t="s">
        <v>1516</v>
      </c>
      <c r="C10" s="4" t="s">
        <v>1517</v>
      </c>
      <c r="D10" s="74" t="s">
        <v>609</v>
      </c>
      <c r="E10" s="74" t="s">
        <v>609</v>
      </c>
      <c r="F10" s="128"/>
      <c r="G10" s="275"/>
      <c r="H10" s="153"/>
      <c r="I10" s="153"/>
      <c r="J10" s="276">
        <v>5000000</v>
      </c>
      <c r="K10" s="128"/>
      <c r="L10" s="4"/>
      <c r="M10" s="71">
        <f t="shared" ref="M10:M19" si="0">L10/100000</f>
        <v>0</v>
      </c>
      <c r="N10" s="4"/>
      <c r="O10" s="71">
        <f t="shared" ref="O10:O19" si="1">M10*N10</f>
        <v>0</v>
      </c>
      <c r="P10" s="137" t="s">
        <v>1521</v>
      </c>
      <c r="Q10" s="137"/>
      <c r="R10" s="142"/>
      <c r="S10" s="96"/>
      <c r="T10" s="96"/>
      <c r="U10" s="96"/>
      <c r="V10" s="96"/>
      <c r="W10" s="96"/>
      <c r="X10" s="96"/>
      <c r="Y10" s="96"/>
      <c r="Z10" s="96"/>
    </row>
    <row r="11" spans="1:26" ht="11.25" customHeight="1">
      <c r="A11" s="4" t="s">
        <v>1522</v>
      </c>
      <c r="B11" s="4" t="s">
        <v>1523</v>
      </c>
      <c r="C11" s="4" t="s">
        <v>1394</v>
      </c>
      <c r="D11" s="74" t="s">
        <v>609</v>
      </c>
      <c r="E11" s="74" t="s">
        <v>609</v>
      </c>
      <c r="F11" s="128"/>
      <c r="G11" s="275"/>
      <c r="H11" s="153"/>
      <c r="I11" s="122">
        <v>2325</v>
      </c>
      <c r="J11" s="154"/>
      <c r="K11" s="128"/>
      <c r="L11" s="4"/>
      <c r="M11" s="71">
        <f t="shared" si="0"/>
        <v>0</v>
      </c>
      <c r="N11" s="4"/>
      <c r="O11" s="71">
        <f t="shared" si="1"/>
        <v>0</v>
      </c>
      <c r="P11" s="70"/>
      <c r="Q11" s="137"/>
      <c r="R11" s="142"/>
      <c r="S11" s="96"/>
      <c r="T11" s="96"/>
      <c r="U11" s="96"/>
      <c r="V11" s="96"/>
      <c r="W11" s="96"/>
      <c r="X11" s="96"/>
      <c r="Y11" s="96"/>
      <c r="Z11" s="96"/>
    </row>
    <row r="12" spans="1:26" ht="11.25" customHeight="1">
      <c r="A12" s="4" t="s">
        <v>1526</v>
      </c>
      <c r="B12" s="4" t="s">
        <v>1527</v>
      </c>
      <c r="C12" s="4" t="s">
        <v>1402</v>
      </c>
      <c r="D12" s="74" t="s">
        <v>609</v>
      </c>
      <c r="E12" s="74" t="s">
        <v>609</v>
      </c>
      <c r="F12" s="128"/>
      <c r="G12" s="275"/>
      <c r="H12" s="122">
        <v>1600000</v>
      </c>
      <c r="I12" s="153"/>
      <c r="J12" s="154"/>
      <c r="K12" s="128"/>
      <c r="L12" s="4"/>
      <c r="M12" s="71">
        <f t="shared" si="0"/>
        <v>0</v>
      </c>
      <c r="N12" s="4"/>
      <c r="O12" s="71">
        <f t="shared" si="1"/>
        <v>0</v>
      </c>
      <c r="P12" s="70"/>
      <c r="Q12" s="137"/>
      <c r="R12" s="142"/>
      <c r="S12" s="96"/>
      <c r="T12" s="96"/>
      <c r="U12" s="96"/>
      <c r="V12" s="96"/>
      <c r="W12" s="96"/>
      <c r="X12" s="96"/>
      <c r="Y12" s="96"/>
      <c r="Z12" s="96"/>
    </row>
    <row r="13" spans="1:26" ht="11.25" customHeight="1">
      <c r="A13" s="4" t="s">
        <v>1530</v>
      </c>
      <c r="B13" s="4" t="s">
        <v>1531</v>
      </c>
      <c r="C13" s="4" t="s">
        <v>1409</v>
      </c>
      <c r="D13" s="74" t="s">
        <v>609</v>
      </c>
      <c r="E13" s="74" t="s">
        <v>609</v>
      </c>
      <c r="F13" s="128"/>
      <c r="G13" s="275"/>
      <c r="H13" s="153"/>
      <c r="I13" s="153"/>
      <c r="J13" s="154"/>
      <c r="K13" s="128"/>
      <c r="L13" s="4"/>
      <c r="M13" s="71">
        <f t="shared" si="0"/>
        <v>0</v>
      </c>
      <c r="N13" s="4"/>
      <c r="O13" s="71">
        <f t="shared" si="1"/>
        <v>0</v>
      </c>
      <c r="P13" s="70"/>
      <c r="Q13" s="137"/>
      <c r="R13" s="142"/>
      <c r="S13" s="96"/>
      <c r="T13" s="96"/>
      <c r="U13" s="96"/>
      <c r="V13" s="96"/>
      <c r="W13" s="96"/>
      <c r="X13" s="96"/>
      <c r="Y13" s="96"/>
      <c r="Z13" s="96"/>
    </row>
    <row r="14" spans="1:26" ht="11.25" customHeight="1">
      <c r="A14" s="4" t="s">
        <v>1535</v>
      </c>
      <c r="B14" s="4" t="s">
        <v>1536</v>
      </c>
      <c r="C14" s="4" t="s">
        <v>1537</v>
      </c>
      <c r="D14" s="74" t="s">
        <v>609</v>
      </c>
      <c r="E14" s="74" t="s">
        <v>609</v>
      </c>
      <c r="F14" s="128"/>
      <c r="G14" s="275"/>
      <c r="H14" s="153"/>
      <c r="I14" s="153"/>
      <c r="J14" s="154"/>
      <c r="K14" s="128"/>
      <c r="L14" s="4"/>
      <c r="M14" s="71">
        <f t="shared" si="0"/>
        <v>0</v>
      </c>
      <c r="N14" s="4"/>
      <c r="O14" s="71">
        <f t="shared" si="1"/>
        <v>0</v>
      </c>
      <c r="P14" s="70"/>
      <c r="Q14" s="137"/>
      <c r="R14" s="142"/>
      <c r="S14" s="96"/>
      <c r="T14" s="96"/>
      <c r="U14" s="96"/>
      <c r="V14" s="96"/>
      <c r="W14" s="96"/>
      <c r="X14" s="96"/>
      <c r="Y14" s="96"/>
      <c r="Z14" s="96"/>
    </row>
    <row r="15" spans="1:26" ht="11.25" customHeight="1">
      <c r="A15" s="4" t="s">
        <v>1541</v>
      </c>
      <c r="B15" s="4" t="s">
        <v>1542</v>
      </c>
      <c r="C15" s="4" t="s">
        <v>1544</v>
      </c>
      <c r="D15" s="74" t="s">
        <v>609</v>
      </c>
      <c r="E15" s="74" t="s">
        <v>1545</v>
      </c>
      <c r="F15" s="128"/>
      <c r="G15" s="150"/>
      <c r="H15" s="153"/>
      <c r="I15" s="153"/>
      <c r="J15" s="154"/>
      <c r="K15" s="128"/>
      <c r="L15" s="4"/>
      <c r="M15" s="71">
        <f t="shared" si="0"/>
        <v>0</v>
      </c>
      <c r="N15" s="4"/>
      <c r="O15" s="71">
        <f t="shared" si="1"/>
        <v>0</v>
      </c>
      <c r="P15" s="70"/>
      <c r="Q15" s="137">
        <f>'RMNCH+A Abstract'!J27</f>
        <v>0</v>
      </c>
      <c r="R15" s="71">
        <f>'RMNCH+A Abstract'!K27</f>
        <v>0</v>
      </c>
      <c r="S15" s="96"/>
      <c r="T15" s="96"/>
      <c r="U15" s="96"/>
      <c r="V15" s="96"/>
      <c r="W15" s="96"/>
      <c r="X15" s="96"/>
      <c r="Y15" s="96"/>
      <c r="Z15" s="96"/>
    </row>
    <row r="16" spans="1:26" ht="11.25" customHeight="1">
      <c r="A16" s="4" t="s">
        <v>1550</v>
      </c>
      <c r="B16" s="4" t="s">
        <v>1551</v>
      </c>
      <c r="C16" s="4" t="s">
        <v>1552</v>
      </c>
      <c r="D16" s="74" t="s">
        <v>609</v>
      </c>
      <c r="E16" s="74" t="s">
        <v>1554</v>
      </c>
      <c r="F16" s="4"/>
      <c r="G16" s="4"/>
      <c r="H16" s="4"/>
      <c r="I16" s="4"/>
      <c r="J16" s="4"/>
      <c r="K16" s="128"/>
      <c r="L16" s="4"/>
      <c r="M16" s="71">
        <f t="shared" si="0"/>
        <v>0</v>
      </c>
      <c r="N16" s="4"/>
      <c r="O16" s="71">
        <f t="shared" si="1"/>
        <v>0</v>
      </c>
      <c r="P16" s="70"/>
      <c r="Q16" s="137">
        <f>'RMNCH+A Abstract'!J168</f>
        <v>0</v>
      </c>
      <c r="R16" s="71">
        <f>'RMNCH+A Abstract'!K168</f>
        <v>0</v>
      </c>
      <c r="S16" s="96"/>
      <c r="T16" s="96"/>
      <c r="U16" s="96"/>
      <c r="V16" s="96"/>
      <c r="W16" s="96"/>
      <c r="X16" s="96"/>
      <c r="Y16" s="96"/>
      <c r="Z16" s="96"/>
    </row>
    <row r="17" spans="1:26" ht="11.25" customHeight="1">
      <c r="A17" s="4" t="s">
        <v>1559</v>
      </c>
      <c r="B17" s="70" t="s">
        <v>1560</v>
      </c>
      <c r="C17" s="70" t="s">
        <v>1561</v>
      </c>
      <c r="D17" s="74" t="s">
        <v>659</v>
      </c>
      <c r="E17" s="74" t="s">
        <v>396</v>
      </c>
      <c r="F17" s="4"/>
      <c r="G17" s="4"/>
      <c r="H17" s="4"/>
      <c r="I17" s="4"/>
      <c r="J17" s="4"/>
      <c r="K17" s="4"/>
      <c r="L17" s="4"/>
      <c r="M17" s="71">
        <f t="shared" si="0"/>
        <v>0</v>
      </c>
      <c r="N17" s="4"/>
      <c r="O17" s="71">
        <f t="shared" si="1"/>
        <v>0</v>
      </c>
      <c r="P17" s="70"/>
      <c r="Q17" s="137">
        <f>'NPCB Abstract'!J20</f>
        <v>0</v>
      </c>
      <c r="R17" s="71">
        <f>'NPCB Abstract'!K20</f>
        <v>0</v>
      </c>
      <c r="S17" s="96"/>
      <c r="T17" s="96"/>
      <c r="U17" s="96"/>
      <c r="V17" s="96"/>
      <c r="W17" s="96"/>
      <c r="X17" s="96"/>
      <c r="Y17" s="96"/>
      <c r="Z17" s="96"/>
    </row>
    <row r="18" spans="1:26" ht="11.25" customHeight="1">
      <c r="A18" s="4" t="s">
        <v>1566</v>
      </c>
      <c r="B18" s="4" t="s">
        <v>1567</v>
      </c>
      <c r="C18" s="4" t="s">
        <v>1568</v>
      </c>
      <c r="D18" s="74" t="s">
        <v>609</v>
      </c>
      <c r="E18" s="74" t="s">
        <v>609</v>
      </c>
      <c r="F18" s="4"/>
      <c r="G18" s="4"/>
      <c r="H18" s="4"/>
      <c r="I18" s="4"/>
      <c r="J18" s="4"/>
      <c r="K18" s="4"/>
      <c r="L18" s="4"/>
      <c r="M18" s="71">
        <f t="shared" si="0"/>
        <v>0</v>
      </c>
      <c r="N18" s="4"/>
      <c r="O18" s="71">
        <f t="shared" si="1"/>
        <v>0</v>
      </c>
      <c r="P18" s="70"/>
      <c r="Q18" s="137"/>
      <c r="R18" s="142"/>
      <c r="S18" s="96"/>
      <c r="T18" s="96"/>
      <c r="U18" s="96"/>
      <c r="V18" s="96"/>
      <c r="W18" s="96"/>
      <c r="X18" s="96"/>
      <c r="Y18" s="96"/>
      <c r="Z18" s="96"/>
    </row>
    <row r="19" spans="1:26" ht="11.25" customHeight="1">
      <c r="A19" s="4" t="s">
        <v>1572</v>
      </c>
      <c r="B19" s="4"/>
      <c r="C19" s="4" t="s">
        <v>171</v>
      </c>
      <c r="D19" s="74" t="s">
        <v>609</v>
      </c>
      <c r="E19" s="74" t="s">
        <v>609</v>
      </c>
      <c r="F19" s="4"/>
      <c r="G19" s="4"/>
      <c r="H19" s="4"/>
      <c r="I19" s="4"/>
      <c r="J19" s="4"/>
      <c r="K19" s="4"/>
      <c r="L19" s="4"/>
      <c r="M19" s="71">
        <f t="shared" si="0"/>
        <v>0</v>
      </c>
      <c r="N19" s="4"/>
      <c r="O19" s="71">
        <f t="shared" si="1"/>
        <v>0</v>
      </c>
      <c r="P19" s="70"/>
      <c r="Q19" s="137"/>
      <c r="R19" s="142"/>
      <c r="S19" s="96"/>
      <c r="T19" s="96"/>
      <c r="U19" s="96"/>
      <c r="V19" s="96"/>
      <c r="W19" s="96"/>
      <c r="X19" s="96"/>
      <c r="Y19" s="96"/>
      <c r="Z19" s="96"/>
    </row>
    <row r="20" spans="1:26" ht="11.25" customHeight="1">
      <c r="A20" s="268" t="s">
        <v>1576</v>
      </c>
      <c r="B20" s="269" t="s">
        <v>1577</v>
      </c>
      <c r="C20" s="268" t="s">
        <v>1578</v>
      </c>
      <c r="D20" s="270"/>
      <c r="E20" s="270"/>
      <c r="F20" s="269"/>
      <c r="G20" s="269"/>
      <c r="H20" s="269"/>
      <c r="I20" s="269"/>
      <c r="J20" s="269"/>
      <c r="K20" s="269"/>
      <c r="L20" s="269"/>
      <c r="M20" s="272"/>
      <c r="N20" s="268"/>
      <c r="O20" s="272">
        <f>SUM(O21:O34)</f>
        <v>131.08799999999999</v>
      </c>
      <c r="P20" s="274"/>
      <c r="Q20" s="274"/>
      <c r="R20" s="272">
        <f>SUM(R21:R34)</f>
        <v>0</v>
      </c>
      <c r="S20" s="96"/>
      <c r="T20" s="96"/>
      <c r="U20" s="96"/>
      <c r="V20" s="96"/>
      <c r="W20" s="96"/>
      <c r="X20" s="96"/>
      <c r="Y20" s="96"/>
      <c r="Z20" s="96"/>
    </row>
    <row r="21" spans="1:26" ht="25.5">
      <c r="A21" s="131" t="s">
        <v>1586</v>
      </c>
      <c r="B21" s="131" t="s">
        <v>1587</v>
      </c>
      <c r="C21" s="131" t="s">
        <v>1517</v>
      </c>
      <c r="D21" s="132" t="s">
        <v>609</v>
      </c>
      <c r="E21" s="132" t="s">
        <v>609</v>
      </c>
      <c r="F21" s="131"/>
      <c r="G21" s="286"/>
      <c r="H21" s="220"/>
      <c r="I21" s="131">
        <v>125985</v>
      </c>
      <c r="J21" s="131"/>
      <c r="K21" s="287" t="s">
        <v>691</v>
      </c>
      <c r="L21" s="287">
        <v>1150000</v>
      </c>
      <c r="M21" s="136">
        <f t="shared" ref="M21:M27" si="2">L21/100000</f>
        <v>11.5</v>
      </c>
      <c r="N21" s="168">
        <v>1</v>
      </c>
      <c r="O21" s="136">
        <f t="shared" ref="O21:O34" si="3">M21*N21</f>
        <v>11.5</v>
      </c>
      <c r="P21" s="288" t="s">
        <v>1592</v>
      </c>
      <c r="Q21" s="137"/>
      <c r="R21" s="136"/>
      <c r="S21" s="139"/>
      <c r="T21" s="139"/>
      <c r="U21" s="139"/>
      <c r="V21" s="139"/>
      <c r="W21" s="139"/>
      <c r="X21" s="139"/>
      <c r="Y21" s="139"/>
      <c r="Z21" s="139"/>
    </row>
    <row r="22" spans="1:26" ht="11.25" customHeight="1">
      <c r="A22" s="4" t="s">
        <v>1595</v>
      </c>
      <c r="B22" s="4" t="s">
        <v>1596</v>
      </c>
      <c r="C22" s="4" t="s">
        <v>1597</v>
      </c>
      <c r="D22" s="74" t="s">
        <v>609</v>
      </c>
      <c r="E22" s="74" t="s">
        <v>1598</v>
      </c>
      <c r="F22" s="4"/>
      <c r="G22" s="4"/>
      <c r="H22" s="4"/>
      <c r="I22" s="4"/>
      <c r="J22" s="4"/>
      <c r="K22" s="4"/>
      <c r="L22" s="4"/>
      <c r="M22" s="71">
        <f t="shared" si="2"/>
        <v>0</v>
      </c>
      <c r="N22" s="4"/>
      <c r="O22" s="71">
        <f t="shared" si="3"/>
        <v>0</v>
      </c>
      <c r="P22" s="70"/>
      <c r="Q22" s="137">
        <f>'NOHP Abstract'!J10</f>
        <v>0</v>
      </c>
      <c r="R22" s="71">
        <f>'NOHP Abstract'!K10</f>
        <v>0</v>
      </c>
      <c r="S22" s="96"/>
      <c r="T22" s="96"/>
      <c r="U22" s="96"/>
      <c r="V22" s="96"/>
      <c r="W22" s="96"/>
      <c r="X22" s="96"/>
      <c r="Y22" s="96"/>
      <c r="Z22" s="96"/>
    </row>
    <row r="23" spans="1:26" ht="30.75" customHeight="1">
      <c r="A23" s="131" t="s">
        <v>1602</v>
      </c>
      <c r="B23" s="131" t="s">
        <v>1603</v>
      </c>
      <c r="C23" s="131" t="s">
        <v>1604</v>
      </c>
      <c r="D23" s="132" t="s">
        <v>609</v>
      </c>
      <c r="E23" s="132" t="s">
        <v>1339</v>
      </c>
      <c r="F23" s="131"/>
      <c r="G23" s="131"/>
      <c r="H23" s="220"/>
      <c r="I23" s="131">
        <v>180393</v>
      </c>
      <c r="J23" s="131"/>
      <c r="K23" s="220" t="s">
        <v>1340</v>
      </c>
      <c r="L23" s="220">
        <v>500000</v>
      </c>
      <c r="M23" s="136">
        <f t="shared" si="2"/>
        <v>5</v>
      </c>
      <c r="N23" s="131">
        <v>2</v>
      </c>
      <c r="O23" s="136">
        <f t="shared" si="3"/>
        <v>10</v>
      </c>
      <c r="P23" s="137" t="s">
        <v>1608</v>
      </c>
      <c r="Q23" s="137">
        <f>'NPPC Abstract'!J14</f>
        <v>0</v>
      </c>
      <c r="R23" s="136">
        <f>'NPPC Abstract'!K14</f>
        <v>0</v>
      </c>
      <c r="S23" s="139"/>
      <c r="T23" s="139"/>
      <c r="U23" s="139"/>
      <c r="V23" s="139"/>
      <c r="W23" s="139"/>
      <c r="X23" s="139"/>
      <c r="Y23" s="139"/>
      <c r="Z23" s="139"/>
    </row>
    <row r="24" spans="1:26" ht="11.25" customHeight="1">
      <c r="A24" s="4" t="s">
        <v>1611</v>
      </c>
      <c r="B24" s="4" t="s">
        <v>1613</v>
      </c>
      <c r="C24" s="4" t="s">
        <v>1394</v>
      </c>
      <c r="D24" s="74" t="s">
        <v>609</v>
      </c>
      <c r="E24" s="74" t="s">
        <v>609</v>
      </c>
      <c r="F24" s="4"/>
      <c r="G24" s="275"/>
      <c r="H24" s="4"/>
      <c r="I24" s="4"/>
      <c r="J24" s="4"/>
      <c r="K24" s="4"/>
      <c r="L24" s="4"/>
      <c r="M24" s="71">
        <f t="shared" si="2"/>
        <v>0</v>
      </c>
      <c r="N24" s="4"/>
      <c r="O24" s="71">
        <f t="shared" si="3"/>
        <v>0</v>
      </c>
      <c r="P24" s="70"/>
      <c r="Q24" s="137"/>
      <c r="R24" s="142"/>
      <c r="S24" s="96"/>
      <c r="T24" s="96"/>
      <c r="U24" s="96"/>
      <c r="V24" s="96"/>
      <c r="W24" s="96"/>
      <c r="X24" s="96"/>
      <c r="Y24" s="96"/>
      <c r="Z24" s="96"/>
    </row>
    <row r="25" spans="1:26" ht="11.25" customHeight="1">
      <c r="A25" s="4" t="s">
        <v>1617</v>
      </c>
      <c r="B25" s="4" t="s">
        <v>1618</v>
      </c>
      <c r="C25" s="4" t="s">
        <v>1402</v>
      </c>
      <c r="D25" s="74" t="s">
        <v>609</v>
      </c>
      <c r="E25" s="74" t="s">
        <v>609</v>
      </c>
      <c r="F25" s="4"/>
      <c r="G25" s="4"/>
      <c r="H25" s="4"/>
      <c r="I25" s="4"/>
      <c r="J25" s="4"/>
      <c r="K25" s="4"/>
      <c r="L25" s="4"/>
      <c r="M25" s="71">
        <f t="shared" si="2"/>
        <v>0</v>
      </c>
      <c r="N25" s="4"/>
      <c r="O25" s="71">
        <f t="shared" si="3"/>
        <v>0</v>
      </c>
      <c r="P25" s="70"/>
      <c r="Q25" s="137"/>
      <c r="R25" s="142"/>
      <c r="S25" s="96"/>
      <c r="T25" s="96"/>
      <c r="U25" s="96"/>
      <c r="V25" s="96"/>
      <c r="W25" s="96"/>
      <c r="X25" s="96"/>
      <c r="Y25" s="96"/>
      <c r="Z25" s="96"/>
    </row>
    <row r="26" spans="1:26" ht="48.75" customHeight="1">
      <c r="A26" s="131" t="s">
        <v>1619</v>
      </c>
      <c r="B26" s="131" t="s">
        <v>1620</v>
      </c>
      <c r="C26" s="131" t="s">
        <v>1409</v>
      </c>
      <c r="D26" s="132" t="s">
        <v>609</v>
      </c>
      <c r="E26" s="132" t="s">
        <v>609</v>
      </c>
      <c r="F26" s="131"/>
      <c r="G26" s="286"/>
      <c r="H26" s="131"/>
      <c r="I26" s="131"/>
      <c r="J26" s="131"/>
      <c r="K26" s="220" t="s">
        <v>691</v>
      </c>
      <c r="L26" s="220">
        <v>6458800</v>
      </c>
      <c r="M26" s="136">
        <f t="shared" si="2"/>
        <v>64.587999999999994</v>
      </c>
      <c r="N26" s="131">
        <v>1</v>
      </c>
      <c r="O26" s="136">
        <f t="shared" si="3"/>
        <v>64.587999999999994</v>
      </c>
      <c r="P26" s="137" t="s">
        <v>1624</v>
      </c>
      <c r="Q26" s="137"/>
      <c r="R26" s="136"/>
      <c r="S26" s="139"/>
      <c r="T26" s="139"/>
      <c r="U26" s="139"/>
      <c r="V26" s="139"/>
      <c r="W26" s="139"/>
      <c r="X26" s="139"/>
      <c r="Y26" s="139"/>
      <c r="Z26" s="139"/>
    </row>
    <row r="27" spans="1:26" ht="37.5" customHeight="1">
      <c r="A27" s="131" t="s">
        <v>1625</v>
      </c>
      <c r="B27" s="131" t="s">
        <v>1627</v>
      </c>
      <c r="C27" s="242" t="s">
        <v>1537</v>
      </c>
      <c r="D27" s="132" t="s">
        <v>609</v>
      </c>
      <c r="E27" s="132" t="s">
        <v>952</v>
      </c>
      <c r="F27" s="131">
        <v>0</v>
      </c>
      <c r="G27" s="297">
        <v>0</v>
      </c>
      <c r="H27" s="131">
        <v>0</v>
      </c>
      <c r="I27" s="131">
        <v>0</v>
      </c>
      <c r="J27" s="131"/>
      <c r="K27" s="220" t="s">
        <v>691</v>
      </c>
      <c r="L27" s="220">
        <v>300000</v>
      </c>
      <c r="M27" s="136">
        <f t="shared" si="2"/>
        <v>3</v>
      </c>
      <c r="N27" s="131">
        <v>1</v>
      </c>
      <c r="O27" s="136">
        <f t="shared" si="3"/>
        <v>3</v>
      </c>
      <c r="P27" s="137" t="s">
        <v>1629</v>
      </c>
      <c r="Q27" s="137"/>
      <c r="R27" s="136"/>
      <c r="S27" s="139"/>
      <c r="T27" s="139"/>
      <c r="U27" s="139"/>
      <c r="V27" s="139"/>
      <c r="W27" s="139"/>
      <c r="X27" s="139"/>
      <c r="Y27" s="139"/>
      <c r="Z27" s="139"/>
    </row>
    <row r="28" spans="1:26" ht="42.75" customHeight="1">
      <c r="A28" s="131" t="s">
        <v>1633</v>
      </c>
      <c r="B28" s="131" t="s">
        <v>949</v>
      </c>
      <c r="C28" s="131" t="s">
        <v>1634</v>
      </c>
      <c r="D28" s="132" t="s">
        <v>609</v>
      </c>
      <c r="E28" s="132" t="s">
        <v>1635</v>
      </c>
      <c r="F28" s="131">
        <v>0</v>
      </c>
      <c r="G28" s="131">
        <v>0</v>
      </c>
      <c r="H28" s="131">
        <v>0</v>
      </c>
      <c r="I28" s="131">
        <v>797815</v>
      </c>
      <c r="J28" s="131"/>
      <c r="K28" s="299" t="s">
        <v>1419</v>
      </c>
      <c r="L28" s="220">
        <v>700000</v>
      </c>
      <c r="M28" s="136">
        <v>2</v>
      </c>
      <c r="N28" s="131">
        <v>6</v>
      </c>
      <c r="O28" s="136">
        <f t="shared" si="3"/>
        <v>12</v>
      </c>
      <c r="P28" s="137" t="s">
        <v>1637</v>
      </c>
      <c r="Q28" s="137">
        <f>'H&amp;WC Abstract'!J14</f>
        <v>0</v>
      </c>
      <c r="R28" s="173">
        <f>'H&amp;WC Abstract'!K14</f>
        <v>0</v>
      </c>
      <c r="S28" s="139"/>
      <c r="T28" s="139"/>
      <c r="U28" s="139"/>
      <c r="V28" s="139"/>
      <c r="W28" s="139"/>
      <c r="X28" s="139"/>
      <c r="Y28" s="139"/>
      <c r="Z28" s="139"/>
    </row>
    <row r="29" spans="1:26" ht="15.75" customHeight="1">
      <c r="A29" s="4" t="s">
        <v>1639</v>
      </c>
      <c r="B29" s="4"/>
      <c r="C29" s="4" t="s">
        <v>1640</v>
      </c>
      <c r="D29" s="74" t="s">
        <v>609</v>
      </c>
      <c r="E29" s="74" t="s">
        <v>1635</v>
      </c>
      <c r="F29" s="4">
        <v>0</v>
      </c>
      <c r="G29" s="4">
        <v>0</v>
      </c>
      <c r="H29" s="4">
        <v>0</v>
      </c>
      <c r="I29" s="4">
        <v>0</v>
      </c>
      <c r="J29" s="4"/>
      <c r="K29" s="4" t="s">
        <v>739</v>
      </c>
      <c r="L29" s="4">
        <v>0</v>
      </c>
      <c r="M29" s="71">
        <f t="shared" ref="M29:M34" si="4">L29/100000</f>
        <v>0</v>
      </c>
      <c r="N29" s="4">
        <v>0</v>
      </c>
      <c r="O29" s="71">
        <f t="shared" si="3"/>
        <v>0</v>
      </c>
      <c r="P29" s="137"/>
      <c r="Q29" s="137">
        <f>'H&amp;WC Abstract'!J15</f>
        <v>0</v>
      </c>
      <c r="R29" s="125">
        <f>'H&amp;WC Abstract'!K15</f>
        <v>0</v>
      </c>
      <c r="S29" s="96"/>
      <c r="T29" s="96"/>
      <c r="U29" s="96"/>
      <c r="V29" s="96"/>
      <c r="W29" s="96"/>
      <c r="X29" s="96"/>
      <c r="Y29" s="96"/>
      <c r="Z29" s="96"/>
    </row>
    <row r="30" spans="1:26" ht="11.25" customHeight="1">
      <c r="A30" s="4" t="s">
        <v>1643</v>
      </c>
      <c r="B30" s="4" t="s">
        <v>1644</v>
      </c>
      <c r="C30" s="4" t="s">
        <v>1568</v>
      </c>
      <c r="D30" s="74" t="s">
        <v>609</v>
      </c>
      <c r="E30" s="74" t="s">
        <v>609</v>
      </c>
      <c r="F30" s="4"/>
      <c r="G30" s="4"/>
      <c r="H30" s="4"/>
      <c r="I30" s="4"/>
      <c r="J30" s="4"/>
      <c r="K30" s="4"/>
      <c r="L30" s="4"/>
      <c r="M30" s="71">
        <f t="shared" si="4"/>
        <v>0</v>
      </c>
      <c r="N30" s="4"/>
      <c r="O30" s="71">
        <f t="shared" si="3"/>
        <v>0</v>
      </c>
      <c r="P30" s="70"/>
      <c r="Q30" s="137"/>
      <c r="R30" s="142"/>
      <c r="S30" s="96"/>
      <c r="T30" s="96"/>
      <c r="U30" s="96"/>
      <c r="V30" s="96"/>
      <c r="W30" s="96"/>
      <c r="X30" s="96"/>
      <c r="Y30" s="96"/>
      <c r="Z30" s="96"/>
    </row>
    <row r="31" spans="1:26" ht="52.5" customHeight="1">
      <c r="A31" s="4" t="s">
        <v>1648</v>
      </c>
      <c r="B31" s="4"/>
      <c r="C31" s="4" t="s">
        <v>1649</v>
      </c>
      <c r="D31" s="74" t="s">
        <v>609</v>
      </c>
      <c r="E31" s="74" t="s">
        <v>609</v>
      </c>
      <c r="F31" s="4"/>
      <c r="G31" s="4"/>
      <c r="H31" s="4">
        <v>3012000</v>
      </c>
      <c r="I31" s="4"/>
      <c r="J31" s="4"/>
      <c r="K31" s="4" t="s">
        <v>691</v>
      </c>
      <c r="L31" s="4">
        <v>3000000</v>
      </c>
      <c r="M31" s="71">
        <f t="shared" si="4"/>
        <v>30</v>
      </c>
      <c r="N31" s="4">
        <v>1</v>
      </c>
      <c r="O31" s="71">
        <f t="shared" si="3"/>
        <v>30</v>
      </c>
      <c r="P31" s="70" t="s">
        <v>1650</v>
      </c>
      <c r="Q31" s="137"/>
      <c r="R31" s="142"/>
      <c r="S31" s="96"/>
      <c r="T31" s="96"/>
      <c r="U31" s="96"/>
      <c r="V31" s="96"/>
      <c r="W31" s="96"/>
      <c r="X31" s="96"/>
      <c r="Y31" s="96"/>
      <c r="Z31" s="96"/>
    </row>
    <row r="32" spans="1:26" ht="45.75" customHeight="1">
      <c r="A32" s="131" t="s">
        <v>1651</v>
      </c>
      <c r="B32" s="131"/>
      <c r="C32" s="131" t="s">
        <v>1653</v>
      </c>
      <c r="D32" s="132" t="s">
        <v>609</v>
      </c>
      <c r="E32" s="132" t="s">
        <v>1545</v>
      </c>
      <c r="F32" s="169"/>
      <c r="G32" s="171"/>
      <c r="H32" s="302"/>
      <c r="I32" s="302"/>
      <c r="J32" s="303"/>
      <c r="K32" s="299"/>
      <c r="L32" s="220"/>
      <c r="M32" s="136">
        <f t="shared" si="4"/>
        <v>0</v>
      </c>
      <c r="N32" s="131"/>
      <c r="O32" s="136">
        <f t="shared" si="3"/>
        <v>0</v>
      </c>
      <c r="P32" s="137"/>
      <c r="Q32" s="137">
        <f>'RMNCH+A Abstract'!J29</f>
        <v>0</v>
      </c>
      <c r="R32" s="136">
        <f>'RMNCH+A Abstract'!K29</f>
        <v>0</v>
      </c>
      <c r="S32" s="139"/>
      <c r="T32" s="139"/>
      <c r="U32" s="139"/>
      <c r="V32" s="139"/>
      <c r="W32" s="139"/>
      <c r="X32" s="139"/>
      <c r="Y32" s="139"/>
      <c r="Z32" s="139"/>
    </row>
    <row r="33" spans="1:26" ht="11.25" customHeight="1">
      <c r="A33" s="131" t="s">
        <v>1657</v>
      </c>
      <c r="B33" s="131"/>
      <c r="C33" s="131" t="s">
        <v>1658</v>
      </c>
      <c r="D33" s="132" t="s">
        <v>659</v>
      </c>
      <c r="E33" s="132" t="s">
        <v>164</v>
      </c>
      <c r="F33" s="169"/>
      <c r="G33" s="171"/>
      <c r="H33" s="302"/>
      <c r="I33" s="302"/>
      <c r="J33" s="303"/>
      <c r="K33" s="171"/>
      <c r="L33" s="171"/>
      <c r="M33" s="136">
        <f t="shared" si="4"/>
        <v>0</v>
      </c>
      <c r="N33" s="131"/>
      <c r="O33" s="136">
        <f t="shared" si="3"/>
        <v>0</v>
      </c>
      <c r="P33" s="137"/>
      <c r="Q33" s="137">
        <f>'NPCCHH Abstract'!J14</f>
        <v>0</v>
      </c>
      <c r="R33" s="136">
        <f>'NPCCHH Abstract'!K14</f>
        <v>0</v>
      </c>
      <c r="S33" s="139"/>
      <c r="T33" s="139"/>
      <c r="U33" s="139"/>
      <c r="V33" s="139"/>
      <c r="W33" s="139"/>
      <c r="X33" s="139"/>
      <c r="Y33" s="139"/>
      <c r="Z33" s="139"/>
    </row>
    <row r="34" spans="1:26" ht="36" customHeight="1">
      <c r="A34" s="131" t="s">
        <v>1657</v>
      </c>
      <c r="B34" s="131"/>
      <c r="C34" s="131" t="s">
        <v>171</v>
      </c>
      <c r="D34" s="132" t="s">
        <v>609</v>
      </c>
      <c r="E34" s="132"/>
      <c r="F34" s="131"/>
      <c r="G34" s="131"/>
      <c r="H34" s="131"/>
      <c r="I34" s="131"/>
      <c r="J34" s="131"/>
      <c r="K34" s="131"/>
      <c r="L34" s="131"/>
      <c r="M34" s="136">
        <f t="shared" si="4"/>
        <v>0</v>
      </c>
      <c r="N34" s="131"/>
      <c r="O34" s="136">
        <f t="shared" si="3"/>
        <v>0</v>
      </c>
      <c r="P34" s="137"/>
      <c r="Q34" s="137"/>
      <c r="R34" s="136"/>
      <c r="S34" s="139"/>
      <c r="T34" s="139"/>
      <c r="U34" s="139"/>
      <c r="V34" s="139"/>
      <c r="W34" s="139"/>
      <c r="X34" s="139"/>
      <c r="Y34" s="139"/>
      <c r="Z34" s="139"/>
    </row>
    <row r="35" spans="1:26" ht="11.25" customHeight="1">
      <c r="A35" s="268" t="s">
        <v>1670</v>
      </c>
      <c r="B35" s="269" t="s">
        <v>1671</v>
      </c>
      <c r="C35" s="268" t="s">
        <v>1672</v>
      </c>
      <c r="D35" s="270"/>
      <c r="E35" s="270"/>
      <c r="F35" s="269"/>
      <c r="G35" s="269"/>
      <c r="H35" s="269"/>
      <c r="I35" s="269"/>
      <c r="J35" s="269"/>
      <c r="K35" s="269"/>
      <c r="L35" s="269"/>
      <c r="M35" s="271"/>
      <c r="N35" s="268"/>
      <c r="O35" s="272">
        <f>SUM(O36:O44)</f>
        <v>0</v>
      </c>
      <c r="P35" s="274"/>
      <c r="Q35" s="274"/>
      <c r="R35" s="272">
        <f>SUM(R36:R44)</f>
        <v>0</v>
      </c>
      <c r="S35" s="96"/>
      <c r="T35" s="96"/>
      <c r="U35" s="96"/>
      <c r="V35" s="96"/>
      <c r="W35" s="96"/>
      <c r="X35" s="96"/>
      <c r="Y35" s="96"/>
      <c r="Z35" s="96"/>
    </row>
    <row r="36" spans="1:26" ht="11.25" customHeight="1">
      <c r="A36" s="4" t="s">
        <v>1675</v>
      </c>
      <c r="B36" s="4" t="s">
        <v>1677</v>
      </c>
      <c r="C36" s="4" t="s">
        <v>1517</v>
      </c>
      <c r="D36" s="74" t="s">
        <v>609</v>
      </c>
      <c r="E36" s="74" t="s">
        <v>609</v>
      </c>
      <c r="F36" s="128"/>
      <c r="G36" s="150"/>
      <c r="H36" s="153"/>
      <c r="I36" s="153"/>
      <c r="J36" s="128"/>
      <c r="K36" s="128"/>
      <c r="L36" s="4"/>
      <c r="M36" s="71">
        <f t="shared" ref="M36:M44" si="5">L36/100000</f>
        <v>0</v>
      </c>
      <c r="N36" s="4"/>
      <c r="O36" s="71">
        <f t="shared" ref="O36:O44" si="6">M36*N36</f>
        <v>0</v>
      </c>
      <c r="P36" s="70"/>
      <c r="Q36" s="137"/>
      <c r="R36" s="142"/>
      <c r="S36" s="96"/>
      <c r="T36" s="96"/>
      <c r="U36" s="96"/>
      <c r="V36" s="96"/>
      <c r="W36" s="96"/>
      <c r="X36" s="96"/>
      <c r="Y36" s="96"/>
      <c r="Z36" s="96"/>
    </row>
    <row r="37" spans="1:26" ht="11.25" customHeight="1">
      <c r="A37" s="4" t="s">
        <v>1681</v>
      </c>
      <c r="B37" s="4" t="s">
        <v>1682</v>
      </c>
      <c r="C37" s="4" t="s">
        <v>1394</v>
      </c>
      <c r="D37" s="74" t="s">
        <v>609</v>
      </c>
      <c r="E37" s="74" t="s">
        <v>609</v>
      </c>
      <c r="F37" s="128"/>
      <c r="G37" s="150"/>
      <c r="H37" s="153"/>
      <c r="I37" s="153"/>
      <c r="J37" s="128"/>
      <c r="K37" s="128"/>
      <c r="L37" s="4"/>
      <c r="M37" s="71">
        <f t="shared" si="5"/>
        <v>0</v>
      </c>
      <c r="N37" s="4"/>
      <c r="O37" s="71">
        <f t="shared" si="6"/>
        <v>0</v>
      </c>
      <c r="P37" s="307"/>
      <c r="Q37" s="137"/>
      <c r="R37" s="142"/>
      <c r="S37" s="96"/>
      <c r="T37" s="96"/>
      <c r="U37" s="96"/>
      <c r="V37" s="96"/>
      <c r="W37" s="96"/>
      <c r="X37" s="96"/>
      <c r="Y37" s="96"/>
      <c r="Z37" s="96"/>
    </row>
    <row r="38" spans="1:26" ht="11.25" customHeight="1">
      <c r="A38" s="4" t="s">
        <v>1686</v>
      </c>
      <c r="B38" s="4" t="s">
        <v>1687</v>
      </c>
      <c r="C38" s="4" t="s">
        <v>1402</v>
      </c>
      <c r="D38" s="74" t="s">
        <v>609</v>
      </c>
      <c r="E38" s="74" t="s">
        <v>609</v>
      </c>
      <c r="F38" s="128"/>
      <c r="G38" s="150"/>
      <c r="H38" s="153"/>
      <c r="I38" s="153"/>
      <c r="J38" s="128"/>
      <c r="K38" s="128"/>
      <c r="L38" s="4"/>
      <c r="M38" s="71">
        <f t="shared" si="5"/>
        <v>0</v>
      </c>
      <c r="N38" s="4"/>
      <c r="O38" s="71">
        <f t="shared" si="6"/>
        <v>0</v>
      </c>
      <c r="P38" s="70"/>
      <c r="Q38" s="137"/>
      <c r="R38" s="142"/>
      <c r="S38" s="96"/>
      <c r="T38" s="96"/>
      <c r="U38" s="96"/>
      <c r="V38" s="96"/>
      <c r="W38" s="96"/>
      <c r="X38" s="96"/>
      <c r="Y38" s="96"/>
      <c r="Z38" s="96"/>
    </row>
    <row r="39" spans="1:26" ht="11.25" customHeight="1">
      <c r="A39" s="4" t="s">
        <v>1691</v>
      </c>
      <c r="B39" s="4" t="s">
        <v>1692</v>
      </c>
      <c r="C39" s="4" t="s">
        <v>1409</v>
      </c>
      <c r="D39" s="74" t="s">
        <v>609</v>
      </c>
      <c r="E39" s="74" t="s">
        <v>609</v>
      </c>
      <c r="F39" s="128"/>
      <c r="G39" s="150"/>
      <c r="H39" s="153"/>
      <c r="I39" s="153"/>
      <c r="J39" s="128"/>
      <c r="K39" s="128"/>
      <c r="L39" s="4"/>
      <c r="M39" s="71">
        <f t="shared" si="5"/>
        <v>0</v>
      </c>
      <c r="N39" s="4"/>
      <c r="O39" s="71">
        <f t="shared" si="6"/>
        <v>0</v>
      </c>
      <c r="P39" s="70"/>
      <c r="Q39" s="137"/>
      <c r="R39" s="142"/>
      <c r="S39" s="96"/>
      <c r="T39" s="96"/>
      <c r="U39" s="96"/>
      <c r="V39" s="96"/>
      <c r="W39" s="96"/>
      <c r="X39" s="96"/>
      <c r="Y39" s="96"/>
      <c r="Z39" s="96"/>
    </row>
    <row r="40" spans="1:26" ht="11.25" customHeight="1">
      <c r="A40" s="4" t="s">
        <v>1696</v>
      </c>
      <c r="B40" s="4" t="s">
        <v>1697</v>
      </c>
      <c r="C40" s="42" t="s">
        <v>1537</v>
      </c>
      <c r="D40" s="74" t="s">
        <v>609</v>
      </c>
      <c r="E40" s="74" t="s">
        <v>952</v>
      </c>
      <c r="F40" s="128"/>
      <c r="G40" s="150"/>
      <c r="H40" s="153"/>
      <c r="I40" s="153"/>
      <c r="J40" s="128"/>
      <c r="K40" s="128"/>
      <c r="L40" s="4"/>
      <c r="M40" s="71">
        <f t="shared" si="5"/>
        <v>0</v>
      </c>
      <c r="N40" s="4"/>
      <c r="O40" s="71">
        <f t="shared" si="6"/>
        <v>0</v>
      </c>
      <c r="P40" s="307"/>
      <c r="Q40" s="137"/>
      <c r="R40" s="142"/>
      <c r="S40" s="96"/>
      <c r="T40" s="96"/>
      <c r="U40" s="96"/>
      <c r="V40" s="96"/>
      <c r="W40" s="96"/>
      <c r="X40" s="96"/>
      <c r="Y40" s="96"/>
      <c r="Z40" s="96"/>
    </row>
    <row r="41" spans="1:26" ht="11.25" customHeight="1">
      <c r="A41" s="4" t="s">
        <v>1700</v>
      </c>
      <c r="B41" s="4" t="s">
        <v>1701</v>
      </c>
      <c r="C41" s="4" t="s">
        <v>1544</v>
      </c>
      <c r="D41" s="74" t="s">
        <v>609</v>
      </c>
      <c r="E41" s="74" t="s">
        <v>1545</v>
      </c>
      <c r="F41" s="128"/>
      <c r="G41" s="150"/>
      <c r="H41" s="153"/>
      <c r="I41" s="153"/>
      <c r="J41" s="128"/>
      <c r="K41" s="128"/>
      <c r="L41" s="4"/>
      <c r="M41" s="71">
        <f t="shared" si="5"/>
        <v>0</v>
      </c>
      <c r="N41" s="4"/>
      <c r="O41" s="71">
        <f t="shared" si="6"/>
        <v>0</v>
      </c>
      <c r="P41" s="70"/>
      <c r="Q41" s="137">
        <f>'RMNCH+A Abstract'!J31</f>
        <v>0</v>
      </c>
      <c r="R41" s="71">
        <f>'RMNCH+A Abstract'!K31</f>
        <v>0</v>
      </c>
      <c r="S41" s="96"/>
      <c r="T41" s="96"/>
      <c r="U41" s="96"/>
      <c r="V41" s="96"/>
      <c r="W41" s="96"/>
      <c r="X41" s="96"/>
      <c r="Y41" s="96"/>
      <c r="Z41" s="96"/>
    </row>
    <row r="42" spans="1:26" ht="11.25" customHeight="1">
      <c r="A42" s="4" t="s">
        <v>1702</v>
      </c>
      <c r="B42" s="4"/>
      <c r="C42" s="258" t="s">
        <v>1704</v>
      </c>
      <c r="D42" s="74" t="s">
        <v>609</v>
      </c>
      <c r="E42" s="74" t="s">
        <v>1554</v>
      </c>
      <c r="F42" s="128"/>
      <c r="G42" s="150"/>
      <c r="H42" s="153"/>
      <c r="I42" s="153"/>
      <c r="J42" s="128"/>
      <c r="K42" s="128"/>
      <c r="L42" s="4"/>
      <c r="M42" s="71">
        <f t="shared" si="5"/>
        <v>0</v>
      </c>
      <c r="N42" s="4"/>
      <c r="O42" s="71">
        <f t="shared" si="6"/>
        <v>0</v>
      </c>
      <c r="P42" s="70"/>
      <c r="Q42" s="137">
        <f>'RMNCH+A Abstract'!J170</f>
        <v>0</v>
      </c>
      <c r="R42" s="71">
        <f>'RMNCH+A Abstract'!K170</f>
        <v>0</v>
      </c>
      <c r="S42" s="96"/>
      <c r="T42" s="96"/>
      <c r="U42" s="96"/>
      <c r="V42" s="96"/>
      <c r="W42" s="96"/>
      <c r="X42" s="96"/>
      <c r="Y42" s="96"/>
      <c r="Z42" s="96"/>
    </row>
    <row r="43" spans="1:26" ht="11.25" customHeight="1">
      <c r="A43" s="4" t="s">
        <v>1707</v>
      </c>
      <c r="B43" s="4" t="s">
        <v>1708</v>
      </c>
      <c r="C43" s="4" t="s">
        <v>1568</v>
      </c>
      <c r="D43" s="74" t="s">
        <v>609</v>
      </c>
      <c r="E43" s="74" t="s">
        <v>609</v>
      </c>
      <c r="F43" s="128"/>
      <c r="G43" s="150"/>
      <c r="H43" s="153"/>
      <c r="I43" s="153"/>
      <c r="J43" s="128"/>
      <c r="K43" s="128"/>
      <c r="L43" s="4"/>
      <c r="M43" s="71">
        <f t="shared" si="5"/>
        <v>0</v>
      </c>
      <c r="N43" s="4"/>
      <c r="O43" s="71">
        <f t="shared" si="6"/>
        <v>0</v>
      </c>
      <c r="P43" s="307"/>
      <c r="Q43" s="137"/>
      <c r="R43" s="142"/>
      <c r="S43" s="96"/>
      <c r="T43" s="96"/>
      <c r="U43" s="96"/>
      <c r="V43" s="96"/>
      <c r="W43" s="96"/>
      <c r="X43" s="96"/>
      <c r="Y43" s="96"/>
      <c r="Z43" s="96"/>
    </row>
    <row r="44" spans="1:26" ht="11.25" customHeight="1">
      <c r="A44" s="4" t="s">
        <v>1714</v>
      </c>
      <c r="B44" s="4"/>
      <c r="C44" s="4" t="s">
        <v>171</v>
      </c>
      <c r="D44" s="74" t="s">
        <v>609</v>
      </c>
      <c r="E44" s="74" t="s">
        <v>609</v>
      </c>
      <c r="F44" s="128"/>
      <c r="G44" s="150"/>
      <c r="H44" s="153"/>
      <c r="I44" s="153"/>
      <c r="J44" s="128"/>
      <c r="K44" s="128"/>
      <c r="L44" s="4"/>
      <c r="M44" s="71">
        <f t="shared" si="5"/>
        <v>0</v>
      </c>
      <c r="N44" s="4"/>
      <c r="O44" s="71">
        <f t="shared" si="6"/>
        <v>0</v>
      </c>
      <c r="P44" s="70"/>
      <c r="Q44" s="137"/>
      <c r="R44" s="142"/>
      <c r="S44" s="96"/>
      <c r="T44" s="96"/>
      <c r="U44" s="96"/>
      <c r="V44" s="96"/>
      <c r="W44" s="96"/>
      <c r="X44" s="96"/>
      <c r="Y44" s="96"/>
      <c r="Z44" s="96"/>
    </row>
    <row r="45" spans="1:26" ht="11.25" customHeight="1">
      <c r="A45" s="268" t="s">
        <v>1718</v>
      </c>
      <c r="B45" s="269" t="s">
        <v>1577</v>
      </c>
      <c r="C45" s="268" t="s">
        <v>1720</v>
      </c>
      <c r="D45" s="270"/>
      <c r="E45" s="270"/>
      <c r="F45" s="269"/>
      <c r="G45" s="269"/>
      <c r="H45" s="269"/>
      <c r="I45" s="269"/>
      <c r="J45" s="269"/>
      <c r="K45" s="269"/>
      <c r="L45" s="269"/>
      <c r="M45" s="271"/>
      <c r="N45" s="268"/>
      <c r="O45" s="272">
        <f>SUM(O46:O52)</f>
        <v>0</v>
      </c>
      <c r="P45" s="274"/>
      <c r="Q45" s="274"/>
      <c r="R45" s="272">
        <f>SUM(R46:R52)</f>
        <v>0</v>
      </c>
      <c r="S45" s="96"/>
      <c r="T45" s="96"/>
      <c r="U45" s="96"/>
      <c r="V45" s="96"/>
      <c r="W45" s="96"/>
      <c r="X45" s="96"/>
      <c r="Y45" s="96"/>
      <c r="Z45" s="96"/>
    </row>
    <row r="46" spans="1:26" ht="11.25" customHeight="1">
      <c r="A46" s="4" t="s">
        <v>1721</v>
      </c>
      <c r="B46" s="4" t="s">
        <v>1722</v>
      </c>
      <c r="C46" s="4" t="s">
        <v>1517</v>
      </c>
      <c r="D46" s="74" t="s">
        <v>609</v>
      </c>
      <c r="E46" s="74" t="s">
        <v>609</v>
      </c>
      <c r="F46" s="4"/>
      <c r="G46" s="4"/>
      <c r="H46" s="4"/>
      <c r="I46" s="4"/>
      <c r="J46" s="4"/>
      <c r="K46" s="4"/>
      <c r="L46" s="4"/>
      <c r="M46" s="71">
        <f t="shared" ref="M46:M53" si="7">L46/100000</f>
        <v>0</v>
      </c>
      <c r="N46" s="4"/>
      <c r="O46" s="71">
        <f t="shared" ref="O46:O52" si="8">M46*N46</f>
        <v>0</v>
      </c>
      <c r="P46" s="70"/>
      <c r="Q46" s="137"/>
      <c r="R46" s="142"/>
      <c r="S46" s="96"/>
      <c r="T46" s="96"/>
      <c r="U46" s="96"/>
      <c r="V46" s="96"/>
      <c r="W46" s="96"/>
      <c r="X46" s="96"/>
      <c r="Y46" s="96"/>
      <c r="Z46" s="96"/>
    </row>
    <row r="47" spans="1:26" ht="11.25" customHeight="1">
      <c r="A47" s="4" t="s">
        <v>1723</v>
      </c>
      <c r="B47" s="4" t="s">
        <v>1724</v>
      </c>
      <c r="C47" s="4" t="s">
        <v>1394</v>
      </c>
      <c r="D47" s="74" t="s">
        <v>609</v>
      </c>
      <c r="E47" s="74" t="s">
        <v>609</v>
      </c>
      <c r="F47" s="128"/>
      <c r="G47" s="150"/>
      <c r="H47" s="153"/>
      <c r="I47" s="153"/>
      <c r="J47" s="128"/>
      <c r="K47" s="128"/>
      <c r="L47" s="4"/>
      <c r="M47" s="71">
        <f t="shared" si="7"/>
        <v>0</v>
      </c>
      <c r="N47" s="4"/>
      <c r="O47" s="71">
        <f t="shared" si="8"/>
        <v>0</v>
      </c>
      <c r="P47" s="70"/>
      <c r="Q47" s="137"/>
      <c r="R47" s="142"/>
      <c r="S47" s="96"/>
      <c r="T47" s="96"/>
      <c r="U47" s="96"/>
      <c r="V47" s="96"/>
      <c r="W47" s="96"/>
      <c r="X47" s="96"/>
      <c r="Y47" s="96"/>
      <c r="Z47" s="96"/>
    </row>
    <row r="48" spans="1:26" ht="11.25" customHeight="1">
      <c r="A48" s="4" t="s">
        <v>1725</v>
      </c>
      <c r="B48" s="4" t="s">
        <v>1726</v>
      </c>
      <c r="C48" s="4" t="s">
        <v>1402</v>
      </c>
      <c r="D48" s="74" t="s">
        <v>609</v>
      </c>
      <c r="E48" s="74" t="s">
        <v>609</v>
      </c>
      <c r="F48" s="128"/>
      <c r="G48" s="150"/>
      <c r="H48" s="153"/>
      <c r="I48" s="153"/>
      <c r="J48" s="128"/>
      <c r="K48" s="128"/>
      <c r="L48" s="4"/>
      <c r="M48" s="71">
        <f t="shared" si="7"/>
        <v>0</v>
      </c>
      <c r="N48" s="4"/>
      <c r="O48" s="71">
        <f t="shared" si="8"/>
        <v>0</v>
      </c>
      <c r="P48" s="70"/>
      <c r="Q48" s="137"/>
      <c r="R48" s="142"/>
      <c r="S48" s="96"/>
      <c r="T48" s="96"/>
      <c r="U48" s="96"/>
      <c r="V48" s="96"/>
      <c r="W48" s="96"/>
      <c r="X48" s="96"/>
      <c r="Y48" s="96"/>
      <c r="Z48" s="96"/>
    </row>
    <row r="49" spans="1:26" ht="11.25" customHeight="1">
      <c r="A49" s="4" t="s">
        <v>1727</v>
      </c>
      <c r="B49" s="4" t="s">
        <v>1728</v>
      </c>
      <c r="C49" s="4" t="s">
        <v>1409</v>
      </c>
      <c r="D49" s="74" t="s">
        <v>609</v>
      </c>
      <c r="E49" s="74" t="s">
        <v>609</v>
      </c>
      <c r="F49" s="128"/>
      <c r="G49" s="150"/>
      <c r="H49" s="153"/>
      <c r="I49" s="153"/>
      <c r="J49" s="128"/>
      <c r="K49" s="128"/>
      <c r="L49" s="4"/>
      <c r="M49" s="71">
        <f t="shared" si="7"/>
        <v>0</v>
      </c>
      <c r="N49" s="4"/>
      <c r="O49" s="71">
        <f t="shared" si="8"/>
        <v>0</v>
      </c>
      <c r="P49" s="70"/>
      <c r="Q49" s="137"/>
      <c r="R49" s="142"/>
      <c r="S49" s="96"/>
      <c r="T49" s="96"/>
      <c r="U49" s="96"/>
      <c r="V49" s="96"/>
      <c r="W49" s="96"/>
      <c r="X49" s="96"/>
      <c r="Y49" s="96"/>
      <c r="Z49" s="96"/>
    </row>
    <row r="50" spans="1:26" ht="11.25" customHeight="1">
      <c r="A50" s="4" t="s">
        <v>1729</v>
      </c>
      <c r="B50" s="4" t="s">
        <v>1730</v>
      </c>
      <c r="C50" s="4" t="s">
        <v>1418</v>
      </c>
      <c r="D50" s="74" t="s">
        <v>609</v>
      </c>
      <c r="E50" s="74" t="s">
        <v>609</v>
      </c>
      <c r="F50" s="128"/>
      <c r="G50" s="150"/>
      <c r="H50" s="153"/>
      <c r="I50" s="153"/>
      <c r="J50" s="128"/>
      <c r="K50" s="128"/>
      <c r="L50" s="4"/>
      <c r="M50" s="71">
        <f t="shared" si="7"/>
        <v>0</v>
      </c>
      <c r="N50" s="4"/>
      <c r="O50" s="71">
        <f t="shared" si="8"/>
        <v>0</v>
      </c>
      <c r="P50" s="70"/>
      <c r="Q50" s="137"/>
      <c r="R50" s="142"/>
      <c r="S50" s="96"/>
      <c r="T50" s="96"/>
      <c r="U50" s="96"/>
      <c r="V50" s="96"/>
      <c r="W50" s="96"/>
      <c r="X50" s="96"/>
      <c r="Y50" s="96"/>
      <c r="Z50" s="96"/>
    </row>
    <row r="51" spans="1:26" ht="11.25" customHeight="1">
      <c r="A51" s="4" t="s">
        <v>1731</v>
      </c>
      <c r="B51" s="4" t="s">
        <v>1732</v>
      </c>
      <c r="C51" s="4" t="s">
        <v>1733</v>
      </c>
      <c r="D51" s="74" t="s">
        <v>609</v>
      </c>
      <c r="E51" s="74" t="s">
        <v>609</v>
      </c>
      <c r="F51" s="128"/>
      <c r="G51" s="150"/>
      <c r="H51" s="153"/>
      <c r="I51" s="153"/>
      <c r="J51" s="128"/>
      <c r="K51" s="128"/>
      <c r="L51" s="4"/>
      <c r="M51" s="71">
        <f t="shared" si="7"/>
        <v>0</v>
      </c>
      <c r="N51" s="4"/>
      <c r="O51" s="71">
        <f t="shared" si="8"/>
        <v>0</v>
      </c>
      <c r="P51" s="70"/>
      <c r="Q51" s="137"/>
      <c r="R51" s="142"/>
      <c r="S51" s="96"/>
      <c r="T51" s="96"/>
      <c r="U51" s="96"/>
      <c r="V51" s="96"/>
      <c r="W51" s="96"/>
      <c r="X51" s="96"/>
      <c r="Y51" s="96"/>
      <c r="Z51" s="96"/>
    </row>
    <row r="52" spans="1:26" ht="11.25" customHeight="1">
      <c r="A52" s="4" t="s">
        <v>1734</v>
      </c>
      <c r="B52" s="4"/>
      <c r="C52" s="4" t="s">
        <v>171</v>
      </c>
      <c r="D52" s="74" t="s">
        <v>609</v>
      </c>
      <c r="E52" s="74" t="s">
        <v>609</v>
      </c>
      <c r="F52" s="4"/>
      <c r="G52" s="4"/>
      <c r="H52" s="4"/>
      <c r="I52" s="4"/>
      <c r="J52" s="4"/>
      <c r="K52" s="4"/>
      <c r="L52" s="4"/>
      <c r="M52" s="71">
        <f t="shared" si="7"/>
        <v>0</v>
      </c>
      <c r="N52" s="4"/>
      <c r="O52" s="71">
        <f t="shared" si="8"/>
        <v>0</v>
      </c>
      <c r="P52" s="70"/>
      <c r="Q52" s="137"/>
      <c r="R52" s="142"/>
      <c r="S52" s="96"/>
      <c r="T52" s="96"/>
      <c r="U52" s="96"/>
      <c r="V52" s="96"/>
      <c r="W52" s="96"/>
      <c r="X52" s="96"/>
      <c r="Y52" s="96"/>
      <c r="Z52" s="96"/>
    </row>
    <row r="53" spans="1:26" ht="11.25" customHeight="1">
      <c r="A53" s="117" t="s">
        <v>1735</v>
      </c>
      <c r="B53" s="116" t="s">
        <v>1736</v>
      </c>
      <c r="C53" s="117" t="s">
        <v>1737</v>
      </c>
      <c r="D53" s="119" t="s">
        <v>609</v>
      </c>
      <c r="E53" s="119" t="s">
        <v>609</v>
      </c>
      <c r="F53" s="79"/>
      <c r="G53" s="79"/>
      <c r="H53" s="79">
        <v>480000</v>
      </c>
      <c r="I53" s="79">
        <v>64646</v>
      </c>
      <c r="J53" s="79"/>
      <c r="K53" s="79"/>
      <c r="L53" s="79">
        <v>24000</v>
      </c>
      <c r="M53" s="79">
        <f t="shared" si="7"/>
        <v>0.24</v>
      </c>
      <c r="N53" s="117">
        <v>20</v>
      </c>
      <c r="O53" s="79">
        <v>4.8</v>
      </c>
      <c r="P53" s="204" t="s">
        <v>1738</v>
      </c>
      <c r="Q53" s="204"/>
      <c r="R53" s="151"/>
      <c r="S53" s="96"/>
      <c r="T53" s="96"/>
      <c r="U53" s="96"/>
      <c r="V53" s="96"/>
      <c r="W53" s="96"/>
      <c r="X53" s="96"/>
      <c r="Y53" s="96"/>
      <c r="Z53" s="96"/>
    </row>
    <row r="54" spans="1:26" ht="11.25" customHeight="1">
      <c r="A54" s="67">
        <v>5.2</v>
      </c>
      <c r="B54" s="113"/>
      <c r="C54" s="115" t="s">
        <v>299</v>
      </c>
      <c r="D54" s="111"/>
      <c r="E54" s="111"/>
      <c r="F54" s="113"/>
      <c r="G54" s="113"/>
      <c r="H54" s="113"/>
      <c r="I54" s="113"/>
      <c r="J54" s="113"/>
      <c r="K54" s="113"/>
      <c r="L54" s="113"/>
      <c r="M54" s="114"/>
      <c r="N54" s="115"/>
      <c r="O54" s="68">
        <f>O55+O70</f>
        <v>0</v>
      </c>
      <c r="P54" s="110"/>
      <c r="Q54" s="110"/>
      <c r="R54" s="68">
        <f>R55+R70</f>
        <v>0</v>
      </c>
      <c r="S54" s="96"/>
      <c r="T54" s="96"/>
      <c r="U54" s="96"/>
      <c r="V54" s="96"/>
      <c r="W54" s="96"/>
      <c r="X54" s="96"/>
      <c r="Y54" s="96"/>
      <c r="Z54" s="96"/>
    </row>
    <row r="55" spans="1:26" ht="11.25" customHeight="1">
      <c r="A55" s="268" t="s">
        <v>1739</v>
      </c>
      <c r="B55" s="269" t="s">
        <v>1740</v>
      </c>
      <c r="C55" s="268" t="s">
        <v>1741</v>
      </c>
      <c r="D55" s="270"/>
      <c r="E55" s="270"/>
      <c r="F55" s="269"/>
      <c r="G55" s="269"/>
      <c r="H55" s="269"/>
      <c r="I55" s="269"/>
      <c r="J55" s="269"/>
      <c r="K55" s="269"/>
      <c r="L55" s="269"/>
      <c r="M55" s="271"/>
      <c r="N55" s="268"/>
      <c r="O55" s="272">
        <f>SUM(O56:O69)</f>
        <v>0</v>
      </c>
      <c r="P55" s="274"/>
      <c r="Q55" s="274"/>
      <c r="R55" s="272">
        <f>SUM(R56:R69)</f>
        <v>0</v>
      </c>
      <c r="S55" s="96"/>
      <c r="T55" s="96"/>
      <c r="U55" s="96"/>
      <c r="V55" s="96"/>
      <c r="W55" s="96"/>
      <c r="X55" s="96"/>
      <c r="Y55" s="96"/>
      <c r="Z55" s="96"/>
    </row>
    <row r="56" spans="1:26" ht="11.25" customHeight="1">
      <c r="A56" s="4" t="s">
        <v>1744</v>
      </c>
      <c r="B56" s="4" t="s">
        <v>1746</v>
      </c>
      <c r="C56" s="4" t="s">
        <v>1747</v>
      </c>
      <c r="D56" s="74" t="s">
        <v>609</v>
      </c>
      <c r="E56" s="74" t="s">
        <v>609</v>
      </c>
      <c r="F56" s="4"/>
      <c r="G56" s="4"/>
      <c r="H56" s="4"/>
      <c r="I56" s="4"/>
      <c r="J56" s="4"/>
      <c r="K56" s="4"/>
      <c r="L56" s="4"/>
      <c r="M56" s="71">
        <f t="shared" ref="M56:M69" si="9">L56/100000</f>
        <v>0</v>
      </c>
      <c r="N56" s="4"/>
      <c r="O56" s="71">
        <f t="shared" ref="O56:O59" si="10">M56*N56</f>
        <v>0</v>
      </c>
      <c r="P56" s="70"/>
      <c r="Q56" s="137"/>
      <c r="R56" s="142"/>
      <c r="S56" s="96"/>
      <c r="T56" s="96"/>
      <c r="U56" s="96"/>
      <c r="V56" s="96"/>
      <c r="W56" s="96"/>
      <c r="X56" s="96"/>
      <c r="Y56" s="96"/>
      <c r="Z56" s="96"/>
    </row>
    <row r="57" spans="1:26" ht="11.25" customHeight="1">
      <c r="A57" s="4" t="s">
        <v>1748</v>
      </c>
      <c r="B57" s="4" t="s">
        <v>1749</v>
      </c>
      <c r="C57" s="4" t="s">
        <v>1394</v>
      </c>
      <c r="D57" s="74" t="s">
        <v>609</v>
      </c>
      <c r="E57" s="74" t="s">
        <v>609</v>
      </c>
      <c r="F57" s="4"/>
      <c r="G57" s="4"/>
      <c r="H57" s="4"/>
      <c r="I57" s="4"/>
      <c r="J57" s="4"/>
      <c r="K57" s="4"/>
      <c r="L57" s="4"/>
      <c r="M57" s="71">
        <f t="shared" si="9"/>
        <v>0</v>
      </c>
      <c r="N57" s="4"/>
      <c r="O57" s="71">
        <f t="shared" si="10"/>
        <v>0</v>
      </c>
      <c r="P57" s="70"/>
      <c r="Q57" s="137"/>
      <c r="R57" s="142"/>
      <c r="S57" s="96"/>
      <c r="T57" s="96"/>
      <c r="U57" s="96"/>
      <c r="V57" s="96"/>
      <c r="W57" s="96"/>
      <c r="X57" s="96"/>
      <c r="Y57" s="96"/>
      <c r="Z57" s="96"/>
    </row>
    <row r="58" spans="1:26" ht="11.25" customHeight="1">
      <c r="A58" s="4" t="s">
        <v>1750</v>
      </c>
      <c r="B58" s="4" t="s">
        <v>1751</v>
      </c>
      <c r="C58" s="4" t="s">
        <v>1402</v>
      </c>
      <c r="D58" s="74" t="s">
        <v>609</v>
      </c>
      <c r="E58" s="74" t="s">
        <v>609</v>
      </c>
      <c r="F58" s="128"/>
      <c r="G58" s="150"/>
      <c r="H58" s="153"/>
      <c r="I58" s="153"/>
      <c r="J58" s="178"/>
      <c r="K58" s="128"/>
      <c r="L58" s="4"/>
      <c r="M58" s="71">
        <f t="shared" si="9"/>
        <v>0</v>
      </c>
      <c r="N58" s="4"/>
      <c r="O58" s="71">
        <f t="shared" si="10"/>
        <v>0</v>
      </c>
      <c r="P58" s="70"/>
      <c r="Q58" s="137"/>
      <c r="R58" s="142"/>
      <c r="S58" s="96"/>
      <c r="T58" s="96"/>
      <c r="U58" s="96"/>
      <c r="V58" s="96"/>
      <c r="W58" s="96"/>
      <c r="X58" s="96"/>
      <c r="Y58" s="96"/>
      <c r="Z58" s="96"/>
    </row>
    <row r="59" spans="1:26" ht="11.25" customHeight="1">
      <c r="A59" s="4" t="s">
        <v>1752</v>
      </c>
      <c r="B59" s="4" t="s">
        <v>1753</v>
      </c>
      <c r="C59" s="4" t="s">
        <v>1409</v>
      </c>
      <c r="D59" s="74" t="s">
        <v>609</v>
      </c>
      <c r="E59" s="74" t="s">
        <v>609</v>
      </c>
      <c r="F59" s="128"/>
      <c r="G59" s="275"/>
      <c r="H59" s="153"/>
      <c r="I59" s="153"/>
      <c r="J59" s="178"/>
      <c r="K59" s="128"/>
      <c r="L59" s="4"/>
      <c r="M59" s="71">
        <f t="shared" si="9"/>
        <v>0</v>
      </c>
      <c r="N59" s="4"/>
      <c r="O59" s="71">
        <f t="shared" si="10"/>
        <v>0</v>
      </c>
      <c r="P59" s="70"/>
      <c r="Q59" s="137"/>
      <c r="R59" s="142"/>
      <c r="S59" s="96"/>
      <c r="T59" s="96"/>
      <c r="U59" s="96"/>
      <c r="V59" s="96"/>
      <c r="W59" s="96"/>
      <c r="X59" s="96"/>
      <c r="Y59" s="96"/>
      <c r="Z59" s="96"/>
    </row>
    <row r="60" spans="1:26" ht="11.25" customHeight="1">
      <c r="A60" s="4" t="s">
        <v>1754</v>
      </c>
      <c r="B60" s="4" t="s">
        <v>1755</v>
      </c>
      <c r="C60" s="4" t="s">
        <v>1756</v>
      </c>
      <c r="D60" s="74" t="s">
        <v>609</v>
      </c>
      <c r="E60" s="74" t="s">
        <v>609</v>
      </c>
      <c r="F60" s="128"/>
      <c r="G60" s="275"/>
      <c r="H60" s="153"/>
      <c r="I60" s="153"/>
      <c r="J60" s="178"/>
      <c r="K60" s="128"/>
      <c r="L60" s="4"/>
      <c r="M60" s="71">
        <f t="shared" si="9"/>
        <v>0</v>
      </c>
      <c r="N60" s="4"/>
      <c r="O60" s="71">
        <v>0</v>
      </c>
      <c r="P60" s="70"/>
      <c r="Q60" s="137"/>
      <c r="R60" s="142"/>
      <c r="S60" s="96"/>
      <c r="T60" s="96"/>
      <c r="U60" s="96"/>
      <c r="V60" s="96"/>
      <c r="W60" s="96"/>
      <c r="X60" s="96"/>
      <c r="Y60" s="96"/>
      <c r="Z60" s="96"/>
    </row>
    <row r="61" spans="1:26" ht="11.25" customHeight="1">
      <c r="A61" s="4" t="s">
        <v>1757</v>
      </c>
      <c r="B61" s="4" t="s">
        <v>1758</v>
      </c>
      <c r="C61" s="4" t="s">
        <v>1544</v>
      </c>
      <c r="D61" s="74" t="s">
        <v>609</v>
      </c>
      <c r="E61" s="74" t="s">
        <v>1545</v>
      </c>
      <c r="F61" s="4"/>
      <c r="G61" s="4"/>
      <c r="H61" s="4"/>
      <c r="I61" s="4"/>
      <c r="J61" s="4"/>
      <c r="K61" s="4"/>
      <c r="L61" s="4"/>
      <c r="M61" s="71">
        <f t="shared" si="9"/>
        <v>0</v>
      </c>
      <c r="N61" s="4"/>
      <c r="O61" s="71">
        <f t="shared" ref="O61:O69" si="11">M61*N61</f>
        <v>0</v>
      </c>
      <c r="P61" s="70"/>
      <c r="Q61" s="137">
        <f>'RMNCH+A Abstract'!J34</f>
        <v>0</v>
      </c>
      <c r="R61" s="71">
        <f>'RMNCH+A Abstract'!K34</f>
        <v>0</v>
      </c>
      <c r="S61" s="96"/>
      <c r="T61" s="96"/>
      <c r="U61" s="96"/>
      <c r="V61" s="96"/>
      <c r="W61" s="96"/>
      <c r="X61" s="96"/>
      <c r="Y61" s="96"/>
      <c r="Z61" s="96"/>
    </row>
    <row r="62" spans="1:26" ht="11.25" customHeight="1">
      <c r="A62" s="4" t="s">
        <v>1759</v>
      </c>
      <c r="B62" s="4" t="s">
        <v>1760</v>
      </c>
      <c r="C62" s="4" t="s">
        <v>1552</v>
      </c>
      <c r="D62" s="74" t="s">
        <v>609</v>
      </c>
      <c r="E62" s="74" t="s">
        <v>1554</v>
      </c>
      <c r="F62" s="70"/>
      <c r="G62" s="70"/>
      <c r="H62" s="70"/>
      <c r="I62" s="70"/>
      <c r="J62" s="70"/>
      <c r="K62" s="4"/>
      <c r="L62" s="4"/>
      <c r="M62" s="71">
        <f t="shared" si="9"/>
        <v>0</v>
      </c>
      <c r="N62" s="4"/>
      <c r="O62" s="71">
        <f t="shared" si="11"/>
        <v>0</v>
      </c>
      <c r="P62" s="70"/>
      <c r="Q62" s="137">
        <f>'RMNCH+A Abstract'!J173</f>
        <v>0</v>
      </c>
      <c r="R62" s="71">
        <f>'RMNCH+A Abstract'!K173</f>
        <v>0</v>
      </c>
      <c r="S62" s="96"/>
      <c r="T62" s="96"/>
      <c r="U62" s="96"/>
      <c r="V62" s="96"/>
      <c r="W62" s="96"/>
      <c r="X62" s="96"/>
      <c r="Y62" s="96"/>
      <c r="Z62" s="96"/>
    </row>
    <row r="63" spans="1:26" ht="11.25" customHeight="1">
      <c r="A63" s="4" t="s">
        <v>1761</v>
      </c>
      <c r="B63" s="4" t="s">
        <v>1762</v>
      </c>
      <c r="C63" s="4" t="s">
        <v>1763</v>
      </c>
      <c r="D63" s="74" t="s">
        <v>609</v>
      </c>
      <c r="E63" s="74" t="s">
        <v>68</v>
      </c>
      <c r="F63" s="4"/>
      <c r="G63" s="4"/>
      <c r="H63" s="4"/>
      <c r="I63" s="4"/>
      <c r="J63" s="4"/>
      <c r="K63" s="4"/>
      <c r="L63" s="4"/>
      <c r="M63" s="71">
        <f t="shared" si="9"/>
        <v>0</v>
      </c>
      <c r="N63" s="4"/>
      <c r="O63" s="71">
        <f t="shared" si="11"/>
        <v>0</v>
      </c>
      <c r="P63" s="70"/>
      <c r="Q63" s="137">
        <f>'RMNCH+A Abstract'!J453</f>
        <v>0</v>
      </c>
      <c r="R63" s="71">
        <f>'RMNCH+A Abstract'!K453</f>
        <v>0</v>
      </c>
      <c r="S63" s="96"/>
      <c r="T63" s="96"/>
      <c r="U63" s="96"/>
      <c r="V63" s="96"/>
      <c r="W63" s="96"/>
      <c r="X63" s="96"/>
      <c r="Y63" s="96"/>
      <c r="Z63" s="96"/>
    </row>
    <row r="64" spans="1:26" ht="11.25" customHeight="1">
      <c r="A64" s="4" t="s">
        <v>1764</v>
      </c>
      <c r="B64" s="4" t="s">
        <v>1765</v>
      </c>
      <c r="C64" s="4" t="s">
        <v>1766</v>
      </c>
      <c r="D64" s="74" t="s">
        <v>392</v>
      </c>
      <c r="E64" s="74" t="s">
        <v>655</v>
      </c>
      <c r="F64" s="4"/>
      <c r="G64" s="4"/>
      <c r="H64" s="4"/>
      <c r="I64" s="4"/>
      <c r="J64" s="4"/>
      <c r="K64" s="4"/>
      <c r="L64" s="4"/>
      <c r="M64" s="71">
        <f t="shared" si="9"/>
        <v>0</v>
      </c>
      <c r="N64" s="4"/>
      <c r="O64" s="71">
        <f t="shared" si="11"/>
        <v>0</v>
      </c>
      <c r="P64" s="70"/>
      <c r="Q64" s="137">
        <f>'RMNCH+A Abstract'!J387</f>
        <v>0</v>
      </c>
      <c r="R64" s="71">
        <f>'RMNCH+A Abstract'!K387</f>
        <v>0</v>
      </c>
      <c r="S64" s="96"/>
      <c r="T64" s="96"/>
      <c r="U64" s="96"/>
      <c r="V64" s="96"/>
      <c r="W64" s="96"/>
      <c r="X64" s="96"/>
      <c r="Y64" s="96"/>
      <c r="Z64" s="96"/>
    </row>
    <row r="65" spans="1:26" ht="11.25" customHeight="1">
      <c r="A65" s="4" t="s">
        <v>1767</v>
      </c>
      <c r="B65" s="4" t="s">
        <v>1187</v>
      </c>
      <c r="C65" s="4" t="s">
        <v>1768</v>
      </c>
      <c r="D65" s="74" t="s">
        <v>392</v>
      </c>
      <c r="E65" s="74" t="s">
        <v>1171</v>
      </c>
      <c r="F65" s="4"/>
      <c r="G65" s="4"/>
      <c r="H65" s="4"/>
      <c r="I65" s="4"/>
      <c r="J65" s="4"/>
      <c r="K65" s="4"/>
      <c r="L65" s="4"/>
      <c r="M65" s="71">
        <f t="shared" si="9"/>
        <v>0</v>
      </c>
      <c r="N65" s="4"/>
      <c r="O65" s="71">
        <f t="shared" si="11"/>
        <v>0</v>
      </c>
      <c r="P65" s="70"/>
      <c r="Q65" s="137">
        <f>'RMNCH+A Abstract'!J174</f>
        <v>0</v>
      </c>
      <c r="R65" s="71">
        <f>'RMNCH+A Abstract'!K174</f>
        <v>0</v>
      </c>
      <c r="S65" s="96"/>
      <c r="T65" s="96"/>
      <c r="U65" s="96"/>
      <c r="V65" s="96"/>
      <c r="W65" s="96"/>
      <c r="X65" s="96"/>
      <c r="Y65" s="96"/>
      <c r="Z65" s="96"/>
    </row>
    <row r="66" spans="1:26" ht="11.25" customHeight="1">
      <c r="A66" s="4" t="s">
        <v>1769</v>
      </c>
      <c r="B66" s="4"/>
      <c r="C66" s="4" t="s">
        <v>1649</v>
      </c>
      <c r="D66" s="74" t="s">
        <v>609</v>
      </c>
      <c r="E66" s="74" t="s">
        <v>609</v>
      </c>
      <c r="F66" s="4"/>
      <c r="G66" s="4"/>
      <c r="H66" s="4"/>
      <c r="I66" s="4"/>
      <c r="J66" s="4"/>
      <c r="K66" s="4"/>
      <c r="L66" s="4"/>
      <c r="M66" s="71">
        <f t="shared" si="9"/>
        <v>0</v>
      </c>
      <c r="N66" s="4"/>
      <c r="O66" s="71">
        <f t="shared" si="11"/>
        <v>0</v>
      </c>
      <c r="P66" s="70"/>
      <c r="Q66" s="137"/>
      <c r="R66" s="142"/>
      <c r="S66" s="96"/>
      <c r="T66" s="96"/>
      <c r="U66" s="96"/>
      <c r="V66" s="96"/>
      <c r="W66" s="96"/>
      <c r="X66" s="96"/>
      <c r="Y66" s="96"/>
      <c r="Z66" s="96"/>
    </row>
    <row r="67" spans="1:26" ht="11.25" customHeight="1">
      <c r="A67" s="4" t="s">
        <v>1770</v>
      </c>
      <c r="B67" s="4" t="s">
        <v>1771</v>
      </c>
      <c r="C67" s="4" t="s">
        <v>1772</v>
      </c>
      <c r="D67" s="74" t="s">
        <v>609</v>
      </c>
      <c r="E67" s="74" t="s">
        <v>609</v>
      </c>
      <c r="F67" s="4"/>
      <c r="G67" s="4"/>
      <c r="H67" s="4"/>
      <c r="I67" s="4"/>
      <c r="J67" s="4"/>
      <c r="K67" s="4"/>
      <c r="L67" s="4"/>
      <c r="M67" s="71">
        <f t="shared" si="9"/>
        <v>0</v>
      </c>
      <c r="N67" s="4"/>
      <c r="O67" s="71">
        <f t="shared" si="11"/>
        <v>0</v>
      </c>
      <c r="P67" s="70"/>
      <c r="Q67" s="137"/>
      <c r="R67" s="142"/>
      <c r="S67" s="96"/>
      <c r="T67" s="96"/>
      <c r="U67" s="96"/>
      <c r="V67" s="96"/>
      <c r="W67" s="96"/>
      <c r="X67" s="96"/>
      <c r="Y67" s="96"/>
      <c r="Z67" s="96"/>
    </row>
    <row r="68" spans="1:26" ht="11.25" customHeight="1">
      <c r="A68" s="4" t="s">
        <v>1773</v>
      </c>
      <c r="B68" s="4" t="s">
        <v>1774</v>
      </c>
      <c r="C68" s="4" t="s">
        <v>1568</v>
      </c>
      <c r="D68" s="74" t="s">
        <v>609</v>
      </c>
      <c r="E68" s="74" t="s">
        <v>609</v>
      </c>
      <c r="F68" s="4"/>
      <c r="G68" s="4"/>
      <c r="H68" s="4"/>
      <c r="I68" s="4"/>
      <c r="J68" s="4"/>
      <c r="K68" s="4"/>
      <c r="L68" s="4"/>
      <c r="M68" s="71">
        <f t="shared" si="9"/>
        <v>0</v>
      </c>
      <c r="N68" s="4"/>
      <c r="O68" s="71">
        <f t="shared" si="11"/>
        <v>0</v>
      </c>
      <c r="P68" s="70"/>
      <c r="Q68" s="137"/>
      <c r="R68" s="142"/>
      <c r="S68" s="96"/>
      <c r="T68" s="96"/>
      <c r="U68" s="96"/>
      <c r="V68" s="96"/>
      <c r="W68" s="96"/>
      <c r="X68" s="96"/>
      <c r="Y68" s="96"/>
      <c r="Z68" s="96"/>
    </row>
    <row r="69" spans="1:26" ht="11.25" customHeight="1">
      <c r="A69" s="4" t="s">
        <v>1775</v>
      </c>
      <c r="B69" s="4"/>
      <c r="C69" s="4" t="s">
        <v>171</v>
      </c>
      <c r="D69" s="74" t="s">
        <v>609</v>
      </c>
      <c r="E69" s="74"/>
      <c r="F69" s="128"/>
      <c r="G69" s="150"/>
      <c r="H69" s="153"/>
      <c r="I69" s="153"/>
      <c r="J69" s="128"/>
      <c r="K69" s="128"/>
      <c r="L69" s="128"/>
      <c r="M69" s="71">
        <f t="shared" si="9"/>
        <v>0</v>
      </c>
      <c r="N69" s="4"/>
      <c r="O69" s="71">
        <f t="shared" si="11"/>
        <v>0</v>
      </c>
      <c r="P69" s="141"/>
      <c r="Q69" s="137"/>
      <c r="R69" s="142"/>
      <c r="S69" s="96"/>
      <c r="T69" s="96"/>
      <c r="U69" s="96"/>
      <c r="V69" s="96"/>
      <c r="W69" s="96"/>
      <c r="X69" s="96"/>
      <c r="Y69" s="96"/>
      <c r="Z69" s="96"/>
    </row>
    <row r="70" spans="1:26" ht="11.25" customHeight="1">
      <c r="A70" s="268" t="s">
        <v>1776</v>
      </c>
      <c r="B70" s="310" t="s">
        <v>1777</v>
      </c>
      <c r="C70" s="311" t="s">
        <v>1778</v>
      </c>
      <c r="D70" s="270"/>
      <c r="E70" s="270"/>
      <c r="F70" s="269"/>
      <c r="G70" s="269"/>
      <c r="H70" s="269"/>
      <c r="I70" s="269"/>
      <c r="J70" s="269"/>
      <c r="K70" s="269"/>
      <c r="L70" s="269"/>
      <c r="M70" s="271"/>
      <c r="N70" s="268"/>
      <c r="O70" s="272">
        <f>SUM(O71:O80)</f>
        <v>0</v>
      </c>
      <c r="P70" s="274"/>
      <c r="Q70" s="274"/>
      <c r="R70" s="272">
        <f>SUM(R71:R80)</f>
        <v>0</v>
      </c>
      <c r="S70" s="96"/>
      <c r="T70" s="96"/>
      <c r="U70" s="96"/>
      <c r="V70" s="96"/>
      <c r="W70" s="96"/>
      <c r="X70" s="96"/>
      <c r="Y70" s="96"/>
      <c r="Z70" s="96"/>
    </row>
    <row r="71" spans="1:26" ht="11.25" customHeight="1">
      <c r="A71" s="4" t="s">
        <v>1779</v>
      </c>
      <c r="B71" s="4" t="s">
        <v>1780</v>
      </c>
      <c r="C71" s="4" t="s">
        <v>1747</v>
      </c>
      <c r="D71" s="74" t="s">
        <v>609</v>
      </c>
      <c r="E71" s="74" t="s">
        <v>609</v>
      </c>
      <c r="F71" s="128"/>
      <c r="G71" s="150"/>
      <c r="H71" s="153"/>
      <c r="I71" s="153"/>
      <c r="J71" s="128"/>
      <c r="K71" s="128"/>
      <c r="L71" s="312"/>
      <c r="M71" s="71">
        <f t="shared" ref="M71:M80" si="12">L71/100000</f>
        <v>0</v>
      </c>
      <c r="N71" s="4"/>
      <c r="O71" s="71">
        <f t="shared" ref="O71:O80" si="13">M71*N71</f>
        <v>0</v>
      </c>
      <c r="P71" s="70"/>
      <c r="Q71" s="137"/>
      <c r="R71" s="142"/>
      <c r="S71" s="96"/>
      <c r="T71" s="96"/>
      <c r="U71" s="96"/>
      <c r="V71" s="96"/>
      <c r="W71" s="96"/>
      <c r="X71" s="96"/>
      <c r="Y71" s="96"/>
      <c r="Z71" s="96"/>
    </row>
    <row r="72" spans="1:26" ht="11.25" customHeight="1">
      <c r="A72" s="4" t="s">
        <v>1781</v>
      </c>
      <c r="B72" s="4" t="s">
        <v>1782</v>
      </c>
      <c r="C72" s="4" t="s">
        <v>1394</v>
      </c>
      <c r="D72" s="74" t="s">
        <v>609</v>
      </c>
      <c r="E72" s="74" t="s">
        <v>609</v>
      </c>
      <c r="F72" s="128"/>
      <c r="G72" s="150"/>
      <c r="H72" s="153"/>
      <c r="I72" s="153"/>
      <c r="J72" s="128"/>
      <c r="K72" s="128"/>
      <c r="L72" s="312"/>
      <c r="M72" s="71">
        <f t="shared" si="12"/>
        <v>0</v>
      </c>
      <c r="N72" s="4"/>
      <c r="O72" s="71">
        <f t="shared" si="13"/>
        <v>0</v>
      </c>
      <c r="P72" s="70"/>
      <c r="Q72" s="137"/>
      <c r="R72" s="142"/>
      <c r="S72" s="96"/>
      <c r="T72" s="96"/>
      <c r="U72" s="96"/>
      <c r="V72" s="96"/>
      <c r="W72" s="96"/>
      <c r="X72" s="96"/>
      <c r="Y72" s="96"/>
      <c r="Z72" s="96"/>
    </row>
    <row r="73" spans="1:26" ht="11.25" customHeight="1">
      <c r="A73" s="4" t="s">
        <v>1783</v>
      </c>
      <c r="B73" s="4" t="s">
        <v>1784</v>
      </c>
      <c r="C73" s="4" t="s">
        <v>1402</v>
      </c>
      <c r="D73" s="74" t="s">
        <v>609</v>
      </c>
      <c r="E73" s="74" t="s">
        <v>609</v>
      </c>
      <c r="F73" s="128"/>
      <c r="G73" s="150"/>
      <c r="H73" s="153"/>
      <c r="I73" s="153"/>
      <c r="J73" s="128"/>
      <c r="K73" s="128"/>
      <c r="L73" s="312"/>
      <c r="M73" s="71">
        <f t="shared" si="12"/>
        <v>0</v>
      </c>
      <c r="N73" s="4"/>
      <c r="O73" s="71">
        <f t="shared" si="13"/>
        <v>0</v>
      </c>
      <c r="P73" s="70"/>
      <c r="Q73" s="137"/>
      <c r="R73" s="142"/>
      <c r="S73" s="96"/>
      <c r="T73" s="96"/>
      <c r="U73" s="96"/>
      <c r="V73" s="96"/>
      <c r="W73" s="96"/>
      <c r="X73" s="96"/>
      <c r="Y73" s="96"/>
      <c r="Z73" s="96"/>
    </row>
    <row r="74" spans="1:26" ht="11.25" customHeight="1">
      <c r="A74" s="4" t="s">
        <v>1785</v>
      </c>
      <c r="B74" s="4" t="s">
        <v>1786</v>
      </c>
      <c r="C74" s="4" t="s">
        <v>1409</v>
      </c>
      <c r="D74" s="74" t="s">
        <v>609</v>
      </c>
      <c r="E74" s="74" t="s">
        <v>609</v>
      </c>
      <c r="F74" s="128"/>
      <c r="G74" s="150"/>
      <c r="H74" s="153"/>
      <c r="I74" s="153"/>
      <c r="J74" s="128"/>
      <c r="K74" s="128"/>
      <c r="L74" s="312"/>
      <c r="M74" s="71">
        <f t="shared" si="12"/>
        <v>0</v>
      </c>
      <c r="N74" s="4"/>
      <c r="O74" s="71">
        <f t="shared" si="13"/>
        <v>0</v>
      </c>
      <c r="P74" s="70"/>
      <c r="Q74" s="137"/>
      <c r="R74" s="142"/>
      <c r="S74" s="96"/>
      <c r="T74" s="96"/>
      <c r="U74" s="96"/>
      <c r="V74" s="96"/>
      <c r="W74" s="96"/>
      <c r="X74" s="96"/>
      <c r="Y74" s="96"/>
      <c r="Z74" s="96"/>
    </row>
    <row r="75" spans="1:26" ht="11.25" customHeight="1">
      <c r="A75" s="4" t="s">
        <v>1787</v>
      </c>
      <c r="B75" s="4" t="s">
        <v>1788</v>
      </c>
      <c r="C75" s="4" t="s">
        <v>1756</v>
      </c>
      <c r="D75" s="74" t="s">
        <v>609</v>
      </c>
      <c r="E75" s="74" t="s">
        <v>609</v>
      </c>
      <c r="F75" s="128"/>
      <c r="G75" s="150"/>
      <c r="H75" s="128"/>
      <c r="I75" s="128"/>
      <c r="J75" s="128"/>
      <c r="K75" s="128"/>
      <c r="L75" s="312"/>
      <c r="M75" s="71">
        <f t="shared" si="12"/>
        <v>0</v>
      </c>
      <c r="N75" s="4"/>
      <c r="O75" s="71">
        <f t="shared" si="13"/>
        <v>0</v>
      </c>
      <c r="P75" s="70"/>
      <c r="Q75" s="137"/>
      <c r="R75" s="142"/>
      <c r="S75" s="96"/>
      <c r="T75" s="96"/>
      <c r="U75" s="96"/>
      <c r="V75" s="96"/>
      <c r="W75" s="96"/>
      <c r="X75" s="96"/>
      <c r="Y75" s="96"/>
      <c r="Z75" s="96"/>
    </row>
    <row r="76" spans="1:26" ht="11.25" customHeight="1">
      <c r="A76" s="4" t="s">
        <v>1789</v>
      </c>
      <c r="B76" s="4" t="s">
        <v>1790</v>
      </c>
      <c r="C76" s="4" t="s">
        <v>1791</v>
      </c>
      <c r="D76" s="74" t="s">
        <v>609</v>
      </c>
      <c r="E76" s="74" t="s">
        <v>1554</v>
      </c>
      <c r="F76" s="4"/>
      <c r="G76" s="4"/>
      <c r="H76" s="128"/>
      <c r="I76" s="128"/>
      <c r="J76" s="4"/>
      <c r="K76" s="4"/>
      <c r="L76" s="4"/>
      <c r="M76" s="71">
        <f t="shared" si="12"/>
        <v>0</v>
      </c>
      <c r="N76" s="4"/>
      <c r="O76" s="71">
        <f t="shared" si="13"/>
        <v>0</v>
      </c>
      <c r="P76" s="70"/>
      <c r="Q76" s="137">
        <f>'RMNCH+A Abstract'!J176</f>
        <v>0</v>
      </c>
      <c r="R76" s="71">
        <f>'RMNCH+A Abstract'!K176</f>
        <v>0</v>
      </c>
      <c r="S76" s="96"/>
      <c r="T76" s="96"/>
      <c r="U76" s="96"/>
      <c r="V76" s="96"/>
      <c r="W76" s="96"/>
      <c r="X76" s="96"/>
      <c r="Y76" s="96"/>
      <c r="Z76" s="96"/>
    </row>
    <row r="77" spans="1:26" ht="11.25" customHeight="1">
      <c r="A77" s="4" t="s">
        <v>1792</v>
      </c>
      <c r="B77" s="4" t="s">
        <v>1793</v>
      </c>
      <c r="C77" s="4" t="s">
        <v>1763</v>
      </c>
      <c r="D77" s="74" t="s">
        <v>609</v>
      </c>
      <c r="E77" s="74" t="s">
        <v>68</v>
      </c>
      <c r="F77" s="4"/>
      <c r="G77" s="4"/>
      <c r="H77" s="128"/>
      <c r="I77" s="128"/>
      <c r="J77" s="4"/>
      <c r="K77" s="4"/>
      <c r="L77" s="4"/>
      <c r="M77" s="71">
        <f t="shared" si="12"/>
        <v>0</v>
      </c>
      <c r="N77" s="4"/>
      <c r="O77" s="71">
        <f t="shared" si="13"/>
        <v>0</v>
      </c>
      <c r="P77" s="307"/>
      <c r="Q77" s="137">
        <f>'RMNCH+A Abstract'!J455</f>
        <v>0</v>
      </c>
      <c r="R77" s="71">
        <f>'RMNCH+A Abstract'!K455</f>
        <v>0</v>
      </c>
      <c r="S77" s="96"/>
      <c r="T77" s="96"/>
      <c r="U77" s="96"/>
      <c r="V77" s="96"/>
      <c r="W77" s="96"/>
      <c r="X77" s="96"/>
      <c r="Y77" s="96"/>
      <c r="Z77" s="96"/>
    </row>
    <row r="78" spans="1:26" ht="11.25" customHeight="1">
      <c r="A78" s="4" t="s">
        <v>1794</v>
      </c>
      <c r="B78" s="4" t="s">
        <v>1771</v>
      </c>
      <c r="C78" s="4" t="s">
        <v>1772</v>
      </c>
      <c r="D78" s="74" t="s">
        <v>609</v>
      </c>
      <c r="E78" s="74" t="s">
        <v>609</v>
      </c>
      <c r="F78" s="4"/>
      <c r="G78" s="4"/>
      <c r="H78" s="128"/>
      <c r="I78" s="128"/>
      <c r="J78" s="4"/>
      <c r="K78" s="4"/>
      <c r="L78" s="4"/>
      <c r="M78" s="71">
        <f t="shared" si="12"/>
        <v>0</v>
      </c>
      <c r="N78" s="4"/>
      <c r="O78" s="71">
        <f t="shared" si="13"/>
        <v>0</v>
      </c>
      <c r="P78" s="70"/>
      <c r="Q78" s="137"/>
      <c r="R78" s="142"/>
      <c r="S78" s="96"/>
      <c r="T78" s="96"/>
      <c r="U78" s="96"/>
      <c r="V78" s="96"/>
      <c r="W78" s="96"/>
      <c r="X78" s="96"/>
      <c r="Y78" s="96"/>
      <c r="Z78" s="96"/>
    </row>
    <row r="79" spans="1:26" ht="11.25" customHeight="1">
      <c r="A79" s="4" t="s">
        <v>1795</v>
      </c>
      <c r="B79" s="4" t="s">
        <v>1796</v>
      </c>
      <c r="C79" s="4" t="s">
        <v>1568</v>
      </c>
      <c r="D79" s="74" t="s">
        <v>609</v>
      </c>
      <c r="E79" s="74" t="s">
        <v>609</v>
      </c>
      <c r="F79" s="128"/>
      <c r="G79" s="150"/>
      <c r="H79" s="128"/>
      <c r="I79" s="128"/>
      <c r="J79" s="128"/>
      <c r="K79" s="128"/>
      <c r="L79" s="312"/>
      <c r="M79" s="71">
        <f t="shared" si="12"/>
        <v>0</v>
      </c>
      <c r="N79" s="4"/>
      <c r="O79" s="71">
        <f t="shared" si="13"/>
        <v>0</v>
      </c>
      <c r="P79" s="307"/>
      <c r="Q79" s="137"/>
      <c r="R79" s="142"/>
      <c r="S79" s="96"/>
      <c r="T79" s="96"/>
      <c r="U79" s="96"/>
      <c r="V79" s="96"/>
      <c r="W79" s="96"/>
      <c r="X79" s="96"/>
      <c r="Y79" s="96"/>
      <c r="Z79" s="96"/>
    </row>
    <row r="80" spans="1:26" ht="11.25" customHeight="1">
      <c r="A80" s="4" t="s">
        <v>1797</v>
      </c>
      <c r="B80" s="4"/>
      <c r="C80" s="4" t="s">
        <v>171</v>
      </c>
      <c r="D80" s="74" t="s">
        <v>609</v>
      </c>
      <c r="E80" s="74" t="s">
        <v>609</v>
      </c>
      <c r="F80" s="128"/>
      <c r="G80" s="150"/>
      <c r="H80" s="128"/>
      <c r="I80" s="128"/>
      <c r="J80" s="128"/>
      <c r="K80" s="128"/>
      <c r="L80" s="312"/>
      <c r="M80" s="71">
        <f t="shared" si="12"/>
        <v>0</v>
      </c>
      <c r="N80" s="4"/>
      <c r="O80" s="71">
        <f t="shared" si="13"/>
        <v>0</v>
      </c>
      <c r="P80" s="70"/>
      <c r="Q80" s="137"/>
      <c r="R80" s="142"/>
      <c r="S80" s="96"/>
      <c r="T80" s="96"/>
      <c r="U80" s="96"/>
      <c r="V80" s="96"/>
      <c r="W80" s="96"/>
      <c r="X80" s="96"/>
      <c r="Y80" s="96"/>
      <c r="Z80" s="96"/>
    </row>
    <row r="81" spans="1:26" ht="11.25" customHeight="1">
      <c r="A81" s="67">
        <v>5.3</v>
      </c>
      <c r="B81" s="113"/>
      <c r="C81" s="115" t="s">
        <v>1799</v>
      </c>
      <c r="D81" s="111"/>
      <c r="E81" s="111"/>
      <c r="F81" s="113"/>
      <c r="G81" s="113"/>
      <c r="H81" s="113"/>
      <c r="I81" s="113"/>
      <c r="J81" s="113"/>
      <c r="K81" s="113"/>
      <c r="L81" s="113"/>
      <c r="M81" s="114"/>
      <c r="N81" s="115"/>
      <c r="O81" s="68">
        <f>SUM(O82:O99)</f>
        <v>28</v>
      </c>
      <c r="P81" s="110"/>
      <c r="Q81" s="110"/>
      <c r="R81" s="68">
        <f>SUM(R82:R99)</f>
        <v>0</v>
      </c>
      <c r="S81" s="96"/>
      <c r="T81" s="96"/>
      <c r="U81" s="96"/>
      <c r="V81" s="96"/>
      <c r="W81" s="96"/>
      <c r="X81" s="96"/>
      <c r="Y81" s="96"/>
      <c r="Z81" s="96"/>
    </row>
    <row r="82" spans="1:26" ht="11.25" customHeight="1">
      <c r="A82" s="4" t="s">
        <v>1800</v>
      </c>
      <c r="B82" s="4" t="s">
        <v>1801</v>
      </c>
      <c r="C82" s="4" t="s">
        <v>1802</v>
      </c>
      <c r="D82" s="74" t="s">
        <v>609</v>
      </c>
      <c r="E82" s="74" t="s">
        <v>609</v>
      </c>
      <c r="F82" s="128"/>
      <c r="G82" s="150"/>
      <c r="H82" s="153"/>
      <c r="I82" s="153"/>
      <c r="J82" s="128"/>
      <c r="K82" s="128"/>
      <c r="L82" s="128"/>
      <c r="M82" s="71">
        <f t="shared" ref="M82:M95" si="14">L82/100000</f>
        <v>0</v>
      </c>
      <c r="N82" s="4"/>
      <c r="O82" s="71">
        <f t="shared" ref="O82:O87" si="15">M82*N82</f>
        <v>0</v>
      </c>
      <c r="P82" s="70"/>
      <c r="Q82" s="137"/>
      <c r="R82" s="142"/>
      <c r="S82" s="96"/>
      <c r="T82" s="96"/>
      <c r="U82" s="96"/>
      <c r="V82" s="96"/>
      <c r="W82" s="96"/>
      <c r="X82" s="96"/>
      <c r="Y82" s="96"/>
      <c r="Z82" s="96"/>
    </row>
    <row r="83" spans="1:26" ht="11.25" customHeight="1">
      <c r="A83" s="4" t="s">
        <v>1803</v>
      </c>
      <c r="B83" s="4" t="s">
        <v>1497</v>
      </c>
      <c r="C83" s="4" t="s">
        <v>1804</v>
      </c>
      <c r="D83" s="74" t="s">
        <v>609</v>
      </c>
      <c r="E83" s="74" t="s">
        <v>1805</v>
      </c>
      <c r="F83" s="128"/>
      <c r="G83" s="150"/>
      <c r="H83" s="153"/>
      <c r="I83" s="153"/>
      <c r="J83" s="128"/>
      <c r="K83" s="128"/>
      <c r="L83" s="128"/>
      <c r="M83" s="71">
        <f t="shared" si="14"/>
        <v>0</v>
      </c>
      <c r="N83" s="4"/>
      <c r="O83" s="71">
        <f t="shared" si="15"/>
        <v>0</v>
      </c>
      <c r="P83" s="141"/>
      <c r="Q83" s="137">
        <f>'ASHA Abstract'!J76</f>
        <v>0</v>
      </c>
      <c r="R83" s="71">
        <f>'ASHA Abstract'!K76</f>
        <v>0</v>
      </c>
      <c r="S83" s="96"/>
      <c r="T83" s="96"/>
      <c r="U83" s="96"/>
      <c r="V83" s="96"/>
      <c r="W83" s="96"/>
      <c r="X83" s="96"/>
      <c r="Y83" s="96"/>
      <c r="Z83" s="96"/>
    </row>
    <row r="84" spans="1:26" ht="11.25" customHeight="1">
      <c r="A84" s="4" t="s">
        <v>1806</v>
      </c>
      <c r="B84" s="4" t="s">
        <v>1807</v>
      </c>
      <c r="C84" s="4" t="s">
        <v>1808</v>
      </c>
      <c r="D84" s="74" t="s">
        <v>609</v>
      </c>
      <c r="E84" s="74" t="s">
        <v>1809</v>
      </c>
      <c r="F84" s="128"/>
      <c r="G84" s="150"/>
      <c r="H84" s="153"/>
      <c r="I84" s="122">
        <v>202783</v>
      </c>
      <c r="J84" s="128"/>
      <c r="K84" s="128"/>
      <c r="L84" s="128"/>
      <c r="M84" s="71">
        <f t="shared" si="14"/>
        <v>0</v>
      </c>
      <c r="N84" s="4"/>
      <c r="O84" s="71">
        <f t="shared" si="15"/>
        <v>0</v>
      </c>
      <c r="P84" s="141"/>
      <c r="Q84" s="137">
        <f>'Blood services &amp; Disorders Abs.'!J25</f>
        <v>0</v>
      </c>
      <c r="R84" s="125">
        <f>'Blood services &amp; Disorders Abs.'!K25</f>
        <v>0</v>
      </c>
      <c r="S84" s="96"/>
      <c r="T84" s="96"/>
      <c r="U84" s="96"/>
      <c r="V84" s="96"/>
      <c r="W84" s="96"/>
      <c r="X84" s="96"/>
      <c r="Y84" s="96"/>
      <c r="Z84" s="96"/>
    </row>
    <row r="85" spans="1:26" ht="11.25" customHeight="1">
      <c r="A85" s="4" t="s">
        <v>1810</v>
      </c>
      <c r="B85" s="4" t="s">
        <v>1811</v>
      </c>
      <c r="C85" s="4" t="s">
        <v>1812</v>
      </c>
      <c r="D85" s="74" t="s">
        <v>609</v>
      </c>
      <c r="E85" s="74" t="s">
        <v>1813</v>
      </c>
      <c r="F85" s="4"/>
      <c r="G85" s="4"/>
      <c r="H85" s="4"/>
      <c r="I85" s="4"/>
      <c r="J85" s="4"/>
      <c r="K85" s="4"/>
      <c r="L85" s="4"/>
      <c r="M85" s="71">
        <f t="shared" si="14"/>
        <v>0</v>
      </c>
      <c r="N85" s="4"/>
      <c r="O85" s="71">
        <f t="shared" si="15"/>
        <v>0</v>
      </c>
      <c r="P85" s="70"/>
      <c r="Q85" s="137"/>
      <c r="R85" s="142"/>
      <c r="S85" s="96"/>
      <c r="T85" s="96"/>
      <c r="U85" s="96"/>
      <c r="V85" s="96"/>
      <c r="W85" s="96"/>
      <c r="X85" s="96"/>
      <c r="Y85" s="96"/>
      <c r="Z85" s="96"/>
    </row>
    <row r="86" spans="1:26" ht="11.25" customHeight="1">
      <c r="A86" s="4" t="s">
        <v>1814</v>
      </c>
      <c r="B86" s="4" t="s">
        <v>1815</v>
      </c>
      <c r="C86" s="4" t="s">
        <v>1816</v>
      </c>
      <c r="D86" s="74" t="s">
        <v>609</v>
      </c>
      <c r="E86" s="74" t="s">
        <v>609</v>
      </c>
      <c r="F86" s="4"/>
      <c r="G86" s="4"/>
      <c r="H86" s="4"/>
      <c r="I86" s="4"/>
      <c r="J86" s="4"/>
      <c r="K86" s="4"/>
      <c r="L86" s="4"/>
      <c r="M86" s="71">
        <f t="shared" si="14"/>
        <v>0</v>
      </c>
      <c r="N86" s="4"/>
      <c r="O86" s="71">
        <f t="shared" si="15"/>
        <v>0</v>
      </c>
      <c r="P86" s="70"/>
      <c r="Q86" s="137"/>
      <c r="R86" s="142"/>
      <c r="S86" s="96"/>
      <c r="T86" s="96"/>
      <c r="U86" s="96"/>
      <c r="V86" s="96"/>
      <c r="W86" s="96"/>
      <c r="X86" s="96"/>
      <c r="Y86" s="96"/>
      <c r="Z86" s="96"/>
    </row>
    <row r="87" spans="1:26" ht="11.25" customHeight="1">
      <c r="A87" s="4" t="s">
        <v>1817</v>
      </c>
      <c r="B87" s="4" t="s">
        <v>1818</v>
      </c>
      <c r="C87" s="4" t="s">
        <v>1819</v>
      </c>
      <c r="D87" s="74" t="s">
        <v>609</v>
      </c>
      <c r="E87" s="74" t="s">
        <v>609</v>
      </c>
      <c r="F87" s="4"/>
      <c r="G87" s="4"/>
      <c r="H87" s="4"/>
      <c r="I87" s="4"/>
      <c r="J87" s="4"/>
      <c r="K87" s="4"/>
      <c r="L87" s="4"/>
      <c r="M87" s="71">
        <f t="shared" si="14"/>
        <v>0</v>
      </c>
      <c r="N87" s="4"/>
      <c r="O87" s="71">
        <f t="shared" si="15"/>
        <v>0</v>
      </c>
      <c r="P87" s="70"/>
      <c r="Q87" s="137"/>
      <c r="R87" s="142"/>
      <c r="S87" s="96"/>
      <c r="T87" s="96"/>
      <c r="U87" s="96"/>
      <c r="V87" s="96"/>
      <c r="W87" s="96"/>
      <c r="X87" s="96"/>
      <c r="Y87" s="96"/>
      <c r="Z87" s="96"/>
    </row>
    <row r="88" spans="1:26" ht="11.25" customHeight="1">
      <c r="A88" s="4" t="s">
        <v>1820</v>
      </c>
      <c r="B88" s="4"/>
      <c r="C88" s="4" t="s">
        <v>1821</v>
      </c>
      <c r="D88" s="74" t="s">
        <v>392</v>
      </c>
      <c r="E88" s="74" t="s">
        <v>1171</v>
      </c>
      <c r="F88" s="4"/>
      <c r="G88" s="4"/>
      <c r="H88" s="4"/>
      <c r="I88" s="4"/>
      <c r="J88" s="4"/>
      <c r="K88" s="4"/>
      <c r="L88" s="4"/>
      <c r="M88" s="316">
        <f t="shared" si="14"/>
        <v>0</v>
      </c>
      <c r="N88" s="4"/>
      <c r="O88" s="316">
        <f>N88*M88</f>
        <v>0</v>
      </c>
      <c r="P88" s="304"/>
      <c r="Q88" s="304">
        <f>'RMNCH+A Abstract'!J178</f>
        <v>0</v>
      </c>
      <c r="R88" s="316">
        <f>'RMNCH+A Abstract'!K178</f>
        <v>0</v>
      </c>
      <c r="S88" s="96"/>
      <c r="T88" s="96"/>
      <c r="U88" s="96"/>
      <c r="V88" s="96"/>
      <c r="W88" s="96"/>
      <c r="X88" s="96"/>
      <c r="Y88" s="96"/>
      <c r="Z88" s="96"/>
    </row>
    <row r="89" spans="1:26" ht="11.25" customHeight="1">
      <c r="A89" s="4" t="s">
        <v>1822</v>
      </c>
      <c r="B89" s="4" t="s">
        <v>1823</v>
      </c>
      <c r="C89" s="4" t="s">
        <v>1824</v>
      </c>
      <c r="D89" s="74" t="s">
        <v>609</v>
      </c>
      <c r="E89" s="74" t="s">
        <v>1825</v>
      </c>
      <c r="F89" s="4"/>
      <c r="G89" s="4"/>
      <c r="H89" s="4"/>
      <c r="I89" s="4"/>
      <c r="J89" s="4"/>
      <c r="K89" s="4"/>
      <c r="L89" s="4"/>
      <c r="M89" s="71">
        <f t="shared" si="14"/>
        <v>0</v>
      </c>
      <c r="N89" s="4"/>
      <c r="O89" s="71">
        <f t="shared" ref="O89:O96" si="16">M89*N89</f>
        <v>0</v>
      </c>
      <c r="P89" s="70"/>
      <c r="Q89" s="70">
        <f>'Burns &amp; Injury Abstract'!J8</f>
        <v>0</v>
      </c>
      <c r="R89" s="71">
        <f>'Burns &amp; Injury Abstract'!K8</f>
        <v>0</v>
      </c>
      <c r="S89" s="96"/>
      <c r="T89" s="96"/>
      <c r="U89" s="96"/>
      <c r="V89" s="96"/>
      <c r="W89" s="96"/>
      <c r="X89" s="96"/>
      <c r="Y89" s="96"/>
      <c r="Z89" s="96"/>
    </row>
    <row r="90" spans="1:26" ht="11.25" customHeight="1">
      <c r="A90" s="4" t="s">
        <v>1826</v>
      </c>
      <c r="B90" s="4" t="s">
        <v>1827</v>
      </c>
      <c r="C90" s="4" t="s">
        <v>1828</v>
      </c>
      <c r="D90" s="74" t="s">
        <v>392</v>
      </c>
      <c r="E90" s="74" t="s">
        <v>721</v>
      </c>
      <c r="F90" s="4"/>
      <c r="G90" s="4"/>
      <c r="H90" s="4"/>
      <c r="I90" s="4"/>
      <c r="J90" s="4"/>
      <c r="K90" s="4"/>
      <c r="L90" s="4"/>
      <c r="M90" s="71">
        <f t="shared" si="14"/>
        <v>0</v>
      </c>
      <c r="N90" s="4"/>
      <c r="O90" s="71">
        <f t="shared" si="16"/>
        <v>0</v>
      </c>
      <c r="P90" s="70"/>
      <c r="Q90" s="70">
        <f>'RMNCH+A Abstract'!J527</f>
        <v>0</v>
      </c>
      <c r="R90" s="71">
        <f>'RMNCH+A Abstract'!K527</f>
        <v>0</v>
      </c>
      <c r="S90" s="96"/>
      <c r="T90" s="96"/>
      <c r="U90" s="96"/>
      <c r="V90" s="96"/>
      <c r="W90" s="96"/>
      <c r="X90" s="96"/>
      <c r="Y90" s="96"/>
      <c r="Z90" s="96"/>
    </row>
    <row r="91" spans="1:26" ht="11.25" customHeight="1">
      <c r="A91" s="4" t="s">
        <v>1829</v>
      </c>
      <c r="B91" s="4" t="s">
        <v>123</v>
      </c>
      <c r="C91" s="4" t="s">
        <v>1830</v>
      </c>
      <c r="D91" s="74" t="s">
        <v>392</v>
      </c>
      <c r="E91" s="74" t="s">
        <v>1831</v>
      </c>
      <c r="F91" s="4"/>
      <c r="G91" s="4"/>
      <c r="H91" s="4"/>
      <c r="I91" s="4"/>
      <c r="J91" s="4"/>
      <c r="K91" s="4"/>
      <c r="L91" s="4"/>
      <c r="M91" s="71">
        <f t="shared" si="14"/>
        <v>0</v>
      </c>
      <c r="N91" s="4"/>
      <c r="O91" s="71">
        <f t="shared" si="16"/>
        <v>0</v>
      </c>
      <c r="P91" s="70"/>
      <c r="Q91" s="70">
        <f>'NIDDCP Abstract'!J8</f>
        <v>0</v>
      </c>
      <c r="R91" s="71">
        <f>'NIDDCP Abstract'!K8</f>
        <v>0</v>
      </c>
      <c r="S91" s="96"/>
      <c r="T91" s="96"/>
      <c r="U91" s="96"/>
      <c r="V91" s="96"/>
      <c r="W91" s="96"/>
      <c r="X91" s="96"/>
      <c r="Y91" s="96"/>
      <c r="Z91" s="96"/>
    </row>
    <row r="92" spans="1:26" ht="178.5">
      <c r="A92" s="131" t="s">
        <v>1832</v>
      </c>
      <c r="B92" s="137" t="s">
        <v>1833</v>
      </c>
      <c r="C92" s="137" t="s">
        <v>1834</v>
      </c>
      <c r="D92" s="132" t="s">
        <v>682</v>
      </c>
      <c r="E92" s="132" t="s">
        <v>124</v>
      </c>
      <c r="F92" s="169"/>
      <c r="G92" s="171"/>
      <c r="H92" s="216">
        <v>345000</v>
      </c>
      <c r="I92" s="216">
        <v>10000</v>
      </c>
      <c r="J92" s="220">
        <v>335000</v>
      </c>
      <c r="K92" s="220" t="s">
        <v>691</v>
      </c>
      <c r="L92" s="131">
        <v>100000</v>
      </c>
      <c r="M92" s="136">
        <f t="shared" si="14"/>
        <v>1</v>
      </c>
      <c r="N92" s="131">
        <v>4</v>
      </c>
      <c r="O92" s="136">
        <f t="shared" si="16"/>
        <v>4</v>
      </c>
      <c r="P92" s="319" t="s">
        <v>1835</v>
      </c>
      <c r="Q92" s="137">
        <f>'NVBDCP Abstract'!J37</f>
        <v>0</v>
      </c>
      <c r="R92" s="136">
        <f>'NVBDCP Abstract'!K37</f>
        <v>0</v>
      </c>
      <c r="S92" s="139"/>
      <c r="T92" s="139"/>
      <c r="U92" s="139"/>
      <c r="V92" s="139"/>
      <c r="W92" s="139"/>
      <c r="X92" s="139"/>
      <c r="Y92" s="139"/>
      <c r="Z92" s="139"/>
    </row>
    <row r="93" spans="1:26" ht="11.25" customHeight="1">
      <c r="A93" s="4" t="s">
        <v>1837</v>
      </c>
      <c r="B93" s="70" t="s">
        <v>1838</v>
      </c>
      <c r="C93" s="70" t="s">
        <v>1839</v>
      </c>
      <c r="D93" s="74" t="s">
        <v>682</v>
      </c>
      <c r="E93" s="74" t="s">
        <v>124</v>
      </c>
      <c r="F93" s="4"/>
      <c r="G93" s="4"/>
      <c r="H93" s="4"/>
      <c r="I93" s="4"/>
      <c r="J93" s="4"/>
      <c r="K93" s="4"/>
      <c r="L93" s="4"/>
      <c r="M93" s="71">
        <f t="shared" si="14"/>
        <v>0</v>
      </c>
      <c r="N93" s="4"/>
      <c r="O93" s="71">
        <f t="shared" si="16"/>
        <v>0</v>
      </c>
      <c r="P93" s="70"/>
      <c r="Q93" s="70">
        <f>'NVBDCP Abstract'!J38</f>
        <v>0</v>
      </c>
      <c r="R93" s="71">
        <f>'NVBDCP Abstract'!K38</f>
        <v>0</v>
      </c>
      <c r="S93" s="96"/>
      <c r="T93" s="96"/>
      <c r="U93" s="96"/>
      <c r="V93" s="96"/>
      <c r="W93" s="96"/>
      <c r="X93" s="96"/>
      <c r="Y93" s="96"/>
      <c r="Z93" s="96"/>
    </row>
    <row r="94" spans="1:26" ht="15.75" customHeight="1">
      <c r="A94" s="4" t="s">
        <v>1842</v>
      </c>
      <c r="B94" s="70" t="s">
        <v>1843</v>
      </c>
      <c r="C94" s="70" t="s">
        <v>1844</v>
      </c>
      <c r="D94" s="74" t="s">
        <v>682</v>
      </c>
      <c r="E94" s="74" t="s">
        <v>124</v>
      </c>
      <c r="F94" s="4"/>
      <c r="G94" s="4"/>
      <c r="H94" s="4"/>
      <c r="I94" s="4"/>
      <c r="J94" s="4"/>
      <c r="K94" s="4"/>
      <c r="L94" s="4"/>
      <c r="M94" s="71">
        <f t="shared" si="14"/>
        <v>0</v>
      </c>
      <c r="N94" s="4"/>
      <c r="O94" s="71">
        <f t="shared" si="16"/>
        <v>0</v>
      </c>
      <c r="P94" s="70"/>
      <c r="Q94" s="70">
        <f>'NVBDCP Abstract'!J39</f>
        <v>0</v>
      </c>
      <c r="R94" s="71">
        <f>'NVBDCP Abstract'!K39</f>
        <v>0</v>
      </c>
      <c r="S94" s="96"/>
      <c r="T94" s="96"/>
      <c r="U94" s="96"/>
      <c r="V94" s="96"/>
      <c r="W94" s="96"/>
      <c r="X94" s="96"/>
      <c r="Y94" s="96"/>
      <c r="Z94" s="96"/>
    </row>
    <row r="95" spans="1:26" ht="38.25">
      <c r="A95" s="4" t="s">
        <v>1845</v>
      </c>
      <c r="B95" s="70" t="s">
        <v>1846</v>
      </c>
      <c r="C95" s="70" t="s">
        <v>1847</v>
      </c>
      <c r="D95" s="74" t="s">
        <v>682</v>
      </c>
      <c r="E95" s="74" t="s">
        <v>128</v>
      </c>
      <c r="F95" s="4">
        <v>1</v>
      </c>
      <c r="G95" s="74">
        <v>0</v>
      </c>
      <c r="H95" s="122">
        <v>24600000</v>
      </c>
      <c r="I95" s="122">
        <v>0</v>
      </c>
      <c r="J95" s="4">
        <v>400000</v>
      </c>
      <c r="K95" s="4" t="s">
        <v>1848</v>
      </c>
      <c r="L95" s="4">
        <v>2400000</v>
      </c>
      <c r="M95" s="71">
        <f t="shared" si="14"/>
        <v>24</v>
      </c>
      <c r="N95" s="4">
        <v>1</v>
      </c>
      <c r="O95" s="71">
        <f t="shared" si="16"/>
        <v>24</v>
      </c>
      <c r="P95" s="70" t="s">
        <v>1849</v>
      </c>
      <c r="Q95" s="70">
        <f>'RNTCP Abstract'!J31</f>
        <v>0</v>
      </c>
      <c r="R95" s="71">
        <f>'RNTCP Abstract'!K31</f>
        <v>0</v>
      </c>
      <c r="S95" s="96"/>
      <c r="T95" s="96"/>
      <c r="U95" s="96"/>
      <c r="V95" s="96"/>
      <c r="W95" s="96"/>
      <c r="X95" s="96"/>
      <c r="Y95" s="96"/>
      <c r="Z95" s="96"/>
    </row>
    <row r="96" spans="1:26" ht="90.75" customHeight="1">
      <c r="A96" s="131" t="s">
        <v>1853</v>
      </c>
      <c r="B96" s="131" t="s">
        <v>1854</v>
      </c>
      <c r="C96" s="131" t="s">
        <v>1855</v>
      </c>
      <c r="D96" s="132" t="s">
        <v>659</v>
      </c>
      <c r="E96" s="132" t="s">
        <v>138</v>
      </c>
      <c r="F96" s="131">
        <v>2</v>
      </c>
      <c r="G96" s="131">
        <v>1</v>
      </c>
      <c r="H96" s="131" t="s">
        <v>1856</v>
      </c>
      <c r="I96" s="131">
        <v>199689</v>
      </c>
      <c r="J96" s="131"/>
      <c r="K96" s="131"/>
      <c r="L96" s="131"/>
      <c r="M96" s="136">
        <v>0</v>
      </c>
      <c r="N96" s="131"/>
      <c r="O96" s="136">
        <f t="shared" si="16"/>
        <v>0</v>
      </c>
      <c r="P96" s="137"/>
      <c r="Q96" s="137">
        <f>'NMHP Abstract'!J16</f>
        <v>0</v>
      </c>
      <c r="R96" s="136">
        <f>'NMHP Abstract'!K16</f>
        <v>0</v>
      </c>
      <c r="S96" s="139"/>
      <c r="T96" s="139"/>
      <c r="U96" s="139"/>
      <c r="V96" s="139"/>
      <c r="W96" s="139"/>
      <c r="X96" s="139"/>
      <c r="Y96" s="139"/>
      <c r="Z96" s="139"/>
    </row>
    <row r="97" spans="1:26" ht="60" customHeight="1">
      <c r="A97" s="131" t="s">
        <v>1860</v>
      </c>
      <c r="B97" s="240" t="s">
        <v>1861</v>
      </c>
      <c r="C97" s="320" t="s">
        <v>1862</v>
      </c>
      <c r="D97" s="241" t="s">
        <v>659</v>
      </c>
      <c r="E97" s="132" t="s">
        <v>140</v>
      </c>
      <c r="F97" s="131">
        <v>2</v>
      </c>
      <c r="G97" s="131">
        <v>0</v>
      </c>
      <c r="H97" s="131">
        <v>200000</v>
      </c>
      <c r="I97" s="131">
        <v>0</v>
      </c>
      <c r="J97" s="131"/>
      <c r="K97" s="137"/>
      <c r="L97" s="242"/>
      <c r="M97" s="321">
        <v>0</v>
      </c>
      <c r="N97" s="242"/>
      <c r="O97" s="321">
        <f>N97*M97</f>
        <v>0</v>
      </c>
      <c r="P97" s="322"/>
      <c r="Q97" s="240">
        <f>'NPHCE Abstract'!J11</f>
        <v>0</v>
      </c>
      <c r="R97" s="321">
        <f>'NPHCE Abstract'!K11</f>
        <v>0</v>
      </c>
      <c r="S97" s="139"/>
      <c r="T97" s="139"/>
      <c r="U97" s="139"/>
      <c r="V97" s="139"/>
      <c r="W97" s="139"/>
      <c r="X97" s="139"/>
      <c r="Y97" s="139"/>
      <c r="Z97" s="139"/>
    </row>
    <row r="98" spans="1:26" ht="11.25" customHeight="1">
      <c r="A98" s="4" t="s">
        <v>1866</v>
      </c>
      <c r="B98" s="70" t="s">
        <v>1867</v>
      </c>
      <c r="C98" s="70" t="s">
        <v>1868</v>
      </c>
      <c r="D98" s="74" t="s">
        <v>659</v>
      </c>
      <c r="E98" s="74" t="s">
        <v>144</v>
      </c>
      <c r="F98" s="4">
        <v>0</v>
      </c>
      <c r="G98" s="4">
        <v>0</v>
      </c>
      <c r="H98" s="4">
        <v>2523000</v>
      </c>
      <c r="I98" s="4">
        <v>417671</v>
      </c>
      <c r="J98" s="4">
        <v>0</v>
      </c>
      <c r="K98" s="4"/>
      <c r="L98" s="4"/>
      <c r="M98" s="71">
        <f t="shared" ref="M98:M99" si="17">L98/100000</f>
        <v>0</v>
      </c>
      <c r="N98" s="4"/>
      <c r="O98" s="71">
        <f t="shared" ref="O98:O99" si="18">M98*N98</f>
        <v>0</v>
      </c>
      <c r="P98" s="70"/>
      <c r="Q98" s="70">
        <f>'NPCDCS Abstract'!J23</f>
        <v>0</v>
      </c>
      <c r="R98" s="71">
        <f>'NPCDCS Abstract'!K23</f>
        <v>0</v>
      </c>
      <c r="S98" s="96"/>
      <c r="T98" s="96"/>
      <c r="U98" s="96"/>
      <c r="V98" s="96"/>
      <c r="W98" s="96"/>
      <c r="X98" s="96"/>
      <c r="Y98" s="96"/>
      <c r="Z98" s="96"/>
    </row>
    <row r="99" spans="1:26" ht="11.25" customHeight="1">
      <c r="A99" s="4" t="s">
        <v>1871</v>
      </c>
      <c r="B99" s="4"/>
      <c r="C99" s="4" t="s">
        <v>297</v>
      </c>
      <c r="D99" s="74" t="s">
        <v>609</v>
      </c>
      <c r="E99" s="74"/>
      <c r="F99" s="4"/>
      <c r="G99" s="4"/>
      <c r="H99" s="4"/>
      <c r="I99" s="4"/>
      <c r="J99" s="4"/>
      <c r="K99" s="4"/>
      <c r="L99" s="4"/>
      <c r="M99" s="316">
        <f t="shared" si="17"/>
        <v>0</v>
      </c>
      <c r="N99" s="4"/>
      <c r="O99" s="71">
        <f t="shared" si="18"/>
        <v>0</v>
      </c>
      <c r="P99" s="70"/>
      <c r="Q99" s="240"/>
      <c r="R99" s="324"/>
      <c r="S99" s="96"/>
      <c r="T99" s="96"/>
      <c r="U99" s="96"/>
      <c r="V99" s="96"/>
      <c r="W99" s="96"/>
      <c r="X99" s="96"/>
      <c r="Y99" s="96"/>
      <c r="Z99" s="96"/>
    </row>
    <row r="100" spans="1:26" ht="11.25" customHeight="1">
      <c r="A100" s="96"/>
      <c r="B100" s="96"/>
      <c r="C100" s="96"/>
      <c r="D100" s="10"/>
      <c r="E100" s="10"/>
      <c r="F100" s="96"/>
      <c r="G100" s="96"/>
      <c r="H100" s="96"/>
      <c r="I100" s="96"/>
      <c r="J100" s="96"/>
      <c r="K100" s="96"/>
      <c r="L100" s="96"/>
      <c r="M100" s="191"/>
      <c r="N100" s="96"/>
      <c r="O100" s="191"/>
      <c r="P100" s="190"/>
      <c r="Q100" s="190"/>
      <c r="R100" s="191"/>
      <c r="S100" s="96"/>
      <c r="T100" s="96"/>
      <c r="U100" s="96"/>
      <c r="V100" s="96"/>
      <c r="W100" s="96"/>
      <c r="X100" s="96"/>
      <c r="Y100" s="96"/>
      <c r="Z100" s="96"/>
    </row>
    <row r="101" spans="1:26" ht="11.25" customHeight="1">
      <c r="A101" s="96"/>
      <c r="B101" s="96"/>
      <c r="C101" s="96"/>
      <c r="D101" s="10"/>
      <c r="E101" s="10"/>
      <c r="F101" s="96"/>
      <c r="G101" s="96"/>
      <c r="H101" s="96"/>
      <c r="I101" s="96"/>
      <c r="J101" s="96"/>
      <c r="K101" s="96"/>
      <c r="L101" s="96"/>
      <c r="M101" s="191"/>
      <c r="N101" s="96"/>
      <c r="O101" s="191"/>
      <c r="P101" s="190"/>
      <c r="Q101" s="190"/>
      <c r="R101" s="191"/>
      <c r="S101" s="96"/>
      <c r="T101" s="96"/>
      <c r="U101" s="96"/>
      <c r="V101" s="96"/>
      <c r="W101" s="96"/>
      <c r="X101" s="96"/>
      <c r="Y101" s="96"/>
      <c r="Z101" s="96"/>
    </row>
    <row r="102" spans="1:26" ht="11.25" customHeight="1">
      <c r="A102" s="96"/>
      <c r="B102" s="96"/>
      <c r="C102" s="96"/>
      <c r="D102" s="10"/>
      <c r="E102" s="10"/>
      <c r="F102" s="96"/>
      <c r="G102" s="96"/>
      <c r="H102" s="96"/>
      <c r="I102" s="96"/>
      <c r="J102" s="96"/>
      <c r="K102" s="96"/>
      <c r="L102" s="96"/>
      <c r="M102" s="191"/>
      <c r="N102" s="96"/>
      <c r="O102" s="191"/>
      <c r="P102" s="190"/>
      <c r="Q102" s="190"/>
      <c r="R102" s="191"/>
      <c r="S102" s="96"/>
      <c r="T102" s="96"/>
      <c r="U102" s="96"/>
      <c r="V102" s="96"/>
      <c r="W102" s="96"/>
      <c r="X102" s="96"/>
      <c r="Y102" s="96"/>
      <c r="Z102" s="96"/>
    </row>
    <row r="103" spans="1:26" ht="11.25" customHeight="1">
      <c r="A103" s="96"/>
      <c r="B103" s="96"/>
      <c r="C103" s="96"/>
      <c r="D103" s="10"/>
      <c r="E103" s="10"/>
      <c r="F103" s="96"/>
      <c r="G103" s="96"/>
      <c r="H103" s="96"/>
      <c r="I103" s="96"/>
      <c r="J103" s="96"/>
      <c r="K103" s="96"/>
      <c r="L103" s="96"/>
      <c r="M103" s="191"/>
      <c r="N103" s="96"/>
      <c r="O103" s="191"/>
      <c r="P103" s="190"/>
      <c r="Q103" s="190"/>
      <c r="R103" s="191"/>
      <c r="S103" s="96"/>
      <c r="T103" s="96"/>
      <c r="U103" s="96"/>
      <c r="V103" s="96"/>
      <c r="W103" s="96"/>
      <c r="X103" s="96"/>
      <c r="Y103" s="96"/>
      <c r="Z103" s="96"/>
    </row>
    <row r="104" spans="1:26" ht="11.25" customHeight="1">
      <c r="A104" s="96"/>
      <c r="B104" s="96"/>
      <c r="C104" s="96"/>
      <c r="D104" s="10"/>
      <c r="E104" s="10"/>
      <c r="F104" s="96"/>
      <c r="G104" s="96"/>
      <c r="H104" s="96"/>
      <c r="I104" s="96"/>
      <c r="J104" s="96"/>
      <c r="K104" s="96"/>
      <c r="L104" s="96"/>
      <c r="M104" s="191"/>
      <c r="N104" s="96"/>
      <c r="O104" s="191"/>
      <c r="P104" s="190"/>
      <c r="Q104" s="190"/>
      <c r="R104" s="191"/>
      <c r="S104" s="96"/>
      <c r="T104" s="96"/>
      <c r="U104" s="96"/>
      <c r="V104" s="96"/>
      <c r="W104" s="96"/>
      <c r="X104" s="96"/>
      <c r="Y104" s="96"/>
      <c r="Z104" s="96"/>
    </row>
    <row r="105" spans="1:26" ht="11.25" customHeight="1">
      <c r="A105" s="96"/>
      <c r="B105" s="96"/>
      <c r="C105" s="96"/>
      <c r="D105" s="10"/>
      <c r="E105" s="10"/>
      <c r="F105" s="96"/>
      <c r="G105" s="96"/>
      <c r="H105" s="96"/>
      <c r="I105" s="96"/>
      <c r="J105" s="96"/>
      <c r="K105" s="96"/>
      <c r="L105" s="96"/>
      <c r="M105" s="191"/>
      <c r="N105" s="96"/>
      <c r="O105" s="191"/>
      <c r="P105" s="190"/>
      <c r="Q105" s="190"/>
      <c r="R105" s="191"/>
      <c r="S105" s="96"/>
      <c r="T105" s="96"/>
      <c r="U105" s="96"/>
      <c r="V105" s="96"/>
      <c r="W105" s="96"/>
      <c r="X105" s="96"/>
      <c r="Y105" s="96"/>
      <c r="Z105" s="96"/>
    </row>
    <row r="106" spans="1:26" ht="11.25" customHeight="1">
      <c r="A106" s="96"/>
      <c r="B106" s="96"/>
      <c r="C106" s="96"/>
      <c r="D106" s="10"/>
      <c r="E106" s="10"/>
      <c r="F106" s="96"/>
      <c r="G106" s="96"/>
      <c r="H106" s="96"/>
      <c r="I106" s="96"/>
      <c r="J106" s="96"/>
      <c r="K106" s="96"/>
      <c r="L106" s="96"/>
      <c r="M106" s="191"/>
      <c r="N106" s="96"/>
      <c r="O106" s="191"/>
      <c r="P106" s="190"/>
      <c r="Q106" s="190"/>
      <c r="R106" s="191"/>
      <c r="S106" s="96"/>
      <c r="T106" s="96"/>
      <c r="U106" s="96"/>
      <c r="V106" s="96"/>
      <c r="W106" s="96"/>
      <c r="X106" s="96"/>
      <c r="Y106" s="96"/>
      <c r="Z106" s="96"/>
    </row>
    <row r="107" spans="1:26" ht="11.25" customHeight="1">
      <c r="A107" s="96"/>
      <c r="B107" s="96"/>
      <c r="C107" s="96"/>
      <c r="D107" s="10"/>
      <c r="E107" s="10"/>
      <c r="F107" s="96"/>
      <c r="G107" s="96"/>
      <c r="H107" s="96"/>
      <c r="I107" s="96"/>
      <c r="J107" s="96"/>
      <c r="K107" s="96"/>
      <c r="L107" s="96"/>
      <c r="M107" s="191"/>
      <c r="N107" s="96"/>
      <c r="O107" s="191"/>
      <c r="P107" s="190"/>
      <c r="Q107" s="190"/>
      <c r="R107" s="191"/>
      <c r="S107" s="96"/>
      <c r="T107" s="96"/>
      <c r="U107" s="96"/>
      <c r="V107" s="96"/>
      <c r="W107" s="96"/>
      <c r="X107" s="96"/>
      <c r="Y107" s="96"/>
      <c r="Z107" s="96"/>
    </row>
    <row r="108" spans="1:26" ht="11.25" customHeight="1">
      <c r="A108" s="96"/>
      <c r="B108" s="96"/>
      <c r="C108" s="96"/>
      <c r="D108" s="10"/>
      <c r="E108" s="10"/>
      <c r="F108" s="96"/>
      <c r="G108" s="96"/>
      <c r="H108" s="96"/>
      <c r="I108" s="96"/>
      <c r="J108" s="96"/>
      <c r="K108" s="96"/>
      <c r="L108" s="96"/>
      <c r="M108" s="191"/>
      <c r="N108" s="96"/>
      <c r="O108" s="191"/>
      <c r="P108" s="190"/>
      <c r="Q108" s="190"/>
      <c r="R108" s="191"/>
      <c r="S108" s="96"/>
      <c r="T108" s="96"/>
      <c r="U108" s="96"/>
      <c r="V108" s="96"/>
      <c r="W108" s="96"/>
      <c r="X108" s="96"/>
      <c r="Y108" s="96"/>
      <c r="Z108" s="96"/>
    </row>
    <row r="109" spans="1:26" ht="11.25" customHeight="1">
      <c r="A109" s="96"/>
      <c r="B109" s="96"/>
      <c r="C109" s="96"/>
      <c r="D109" s="10"/>
      <c r="E109" s="10"/>
      <c r="F109" s="96"/>
      <c r="G109" s="96"/>
      <c r="H109" s="96"/>
      <c r="I109" s="96"/>
      <c r="J109" s="96"/>
      <c r="K109" s="96"/>
      <c r="L109" s="96"/>
      <c r="M109" s="191"/>
      <c r="N109" s="96"/>
      <c r="O109" s="191"/>
      <c r="P109" s="190"/>
      <c r="Q109" s="190"/>
      <c r="R109" s="191"/>
      <c r="S109" s="96"/>
      <c r="T109" s="96"/>
      <c r="U109" s="96"/>
      <c r="V109" s="96"/>
      <c r="W109" s="96"/>
      <c r="X109" s="96"/>
      <c r="Y109" s="96"/>
      <c r="Z109" s="96"/>
    </row>
    <row r="110" spans="1:26" ht="11.25" customHeight="1">
      <c r="A110" s="96"/>
      <c r="B110" s="96"/>
      <c r="C110" s="96"/>
      <c r="D110" s="10"/>
      <c r="E110" s="10"/>
      <c r="F110" s="96"/>
      <c r="G110" s="96"/>
      <c r="H110" s="96"/>
      <c r="I110" s="96"/>
      <c r="J110" s="96"/>
      <c r="K110" s="96"/>
      <c r="L110" s="96"/>
      <c r="M110" s="191"/>
      <c r="N110" s="96"/>
      <c r="O110" s="191"/>
      <c r="P110" s="190"/>
      <c r="Q110" s="190"/>
      <c r="R110" s="191"/>
      <c r="S110" s="96"/>
      <c r="T110" s="96"/>
      <c r="U110" s="96"/>
      <c r="V110" s="96"/>
      <c r="W110" s="96"/>
      <c r="X110" s="96"/>
      <c r="Y110" s="96"/>
      <c r="Z110" s="96"/>
    </row>
    <row r="111" spans="1:26" ht="11.25" customHeight="1">
      <c r="A111" s="96"/>
      <c r="B111" s="96"/>
      <c r="C111" s="96"/>
      <c r="D111" s="10"/>
      <c r="E111" s="10"/>
      <c r="F111" s="96"/>
      <c r="G111" s="96"/>
      <c r="H111" s="96"/>
      <c r="I111" s="96"/>
      <c r="J111" s="96"/>
      <c r="K111" s="96"/>
      <c r="L111" s="96"/>
      <c r="M111" s="191"/>
      <c r="N111" s="96"/>
      <c r="O111" s="191"/>
      <c r="P111" s="190"/>
      <c r="Q111" s="190"/>
      <c r="R111" s="191"/>
      <c r="S111" s="96"/>
      <c r="T111" s="96"/>
      <c r="U111" s="96"/>
      <c r="V111" s="96"/>
      <c r="W111" s="96"/>
      <c r="X111" s="96"/>
      <c r="Y111" s="96"/>
      <c r="Z111" s="96"/>
    </row>
    <row r="112" spans="1:26" ht="11.25" customHeight="1">
      <c r="A112" s="96"/>
      <c r="B112" s="96"/>
      <c r="C112" s="96"/>
      <c r="D112" s="10"/>
      <c r="E112" s="10"/>
      <c r="F112" s="96"/>
      <c r="G112" s="96"/>
      <c r="H112" s="96"/>
      <c r="I112" s="96"/>
      <c r="J112" s="96"/>
      <c r="K112" s="96"/>
      <c r="L112" s="96"/>
      <c r="M112" s="191"/>
      <c r="N112" s="96"/>
      <c r="O112" s="191"/>
      <c r="P112" s="190"/>
      <c r="Q112" s="190"/>
      <c r="R112" s="191"/>
      <c r="S112" s="96"/>
      <c r="T112" s="96"/>
      <c r="U112" s="96"/>
      <c r="V112" s="96"/>
      <c r="W112" s="96"/>
      <c r="X112" s="96"/>
      <c r="Y112" s="96"/>
      <c r="Z112" s="96"/>
    </row>
    <row r="113" spans="1:26" ht="11.25" customHeight="1">
      <c r="A113" s="96"/>
      <c r="B113" s="96"/>
      <c r="C113" s="96"/>
      <c r="D113" s="10"/>
      <c r="E113" s="10"/>
      <c r="F113" s="96"/>
      <c r="G113" s="96"/>
      <c r="H113" s="96"/>
      <c r="I113" s="96"/>
      <c r="J113" s="96"/>
      <c r="K113" s="96"/>
      <c r="L113" s="96"/>
      <c r="M113" s="191"/>
      <c r="N113" s="96"/>
      <c r="O113" s="191"/>
      <c r="P113" s="190"/>
      <c r="Q113" s="190"/>
      <c r="R113" s="191"/>
      <c r="S113" s="96"/>
      <c r="T113" s="96"/>
      <c r="U113" s="96"/>
      <c r="V113" s="96"/>
      <c r="W113" s="96"/>
      <c r="X113" s="96"/>
      <c r="Y113" s="96"/>
      <c r="Z113" s="96"/>
    </row>
    <row r="114" spans="1:26" ht="11.25" customHeight="1">
      <c r="A114" s="96"/>
      <c r="B114" s="96"/>
      <c r="C114" s="96"/>
      <c r="D114" s="10"/>
      <c r="E114" s="10"/>
      <c r="F114" s="96"/>
      <c r="G114" s="96"/>
      <c r="H114" s="96"/>
      <c r="I114" s="96"/>
      <c r="J114" s="96"/>
      <c r="K114" s="96"/>
      <c r="L114" s="96"/>
      <c r="M114" s="191"/>
      <c r="N114" s="96"/>
      <c r="O114" s="191"/>
      <c r="P114" s="190"/>
      <c r="Q114" s="190"/>
      <c r="R114" s="191"/>
      <c r="S114" s="96"/>
      <c r="T114" s="96"/>
      <c r="U114" s="96"/>
      <c r="V114" s="96"/>
      <c r="W114" s="96"/>
      <c r="X114" s="96"/>
      <c r="Y114" s="96"/>
      <c r="Z114" s="96"/>
    </row>
    <row r="115" spans="1:26" ht="11.25" customHeight="1">
      <c r="A115" s="96"/>
      <c r="B115" s="96"/>
      <c r="C115" s="96"/>
      <c r="D115" s="10"/>
      <c r="E115" s="10"/>
      <c r="F115" s="96"/>
      <c r="G115" s="96"/>
      <c r="H115" s="96"/>
      <c r="I115" s="96"/>
      <c r="J115" s="96"/>
      <c r="K115" s="96"/>
      <c r="L115" s="96"/>
      <c r="M115" s="191"/>
      <c r="N115" s="96"/>
      <c r="O115" s="191"/>
      <c r="P115" s="190"/>
      <c r="Q115" s="190"/>
      <c r="R115" s="191"/>
      <c r="S115" s="96"/>
      <c r="T115" s="96"/>
      <c r="U115" s="96"/>
      <c r="V115" s="96"/>
      <c r="W115" s="96"/>
      <c r="X115" s="96"/>
      <c r="Y115" s="96"/>
      <c r="Z115" s="96"/>
    </row>
    <row r="116" spans="1:26" ht="11.25" customHeight="1">
      <c r="A116" s="96"/>
      <c r="B116" s="96"/>
      <c r="C116" s="96"/>
      <c r="D116" s="10"/>
      <c r="E116" s="10"/>
      <c r="F116" s="96"/>
      <c r="G116" s="96"/>
      <c r="H116" s="96"/>
      <c r="I116" s="96"/>
      <c r="J116" s="96"/>
      <c r="K116" s="96"/>
      <c r="L116" s="96"/>
      <c r="M116" s="191"/>
      <c r="N116" s="96"/>
      <c r="O116" s="191"/>
      <c r="P116" s="190"/>
      <c r="Q116" s="190"/>
      <c r="R116" s="191"/>
      <c r="S116" s="96"/>
      <c r="T116" s="96"/>
      <c r="U116" s="96"/>
      <c r="V116" s="96"/>
      <c r="W116" s="96"/>
      <c r="X116" s="96"/>
      <c r="Y116" s="96"/>
      <c r="Z116" s="96"/>
    </row>
    <row r="117" spans="1:26" ht="11.25" customHeight="1">
      <c r="A117" s="96"/>
      <c r="B117" s="96"/>
      <c r="C117" s="96"/>
      <c r="D117" s="10"/>
      <c r="E117" s="10"/>
      <c r="F117" s="96"/>
      <c r="G117" s="96"/>
      <c r="H117" s="96"/>
      <c r="I117" s="96"/>
      <c r="J117" s="96"/>
      <c r="K117" s="96"/>
      <c r="L117" s="96"/>
      <c r="M117" s="191"/>
      <c r="N117" s="96"/>
      <c r="O117" s="191"/>
      <c r="P117" s="190"/>
      <c r="Q117" s="190"/>
      <c r="R117" s="191"/>
      <c r="S117" s="96"/>
      <c r="T117" s="96"/>
      <c r="U117" s="96"/>
      <c r="V117" s="96"/>
      <c r="W117" s="96"/>
      <c r="X117" s="96"/>
      <c r="Y117" s="96"/>
      <c r="Z117" s="96"/>
    </row>
    <row r="118" spans="1:26" ht="11.25" customHeight="1">
      <c r="A118" s="96"/>
      <c r="B118" s="96"/>
      <c r="C118" s="96"/>
      <c r="D118" s="10"/>
      <c r="E118" s="10"/>
      <c r="F118" s="96"/>
      <c r="G118" s="96"/>
      <c r="H118" s="96"/>
      <c r="I118" s="96"/>
      <c r="J118" s="96"/>
      <c r="K118" s="96"/>
      <c r="L118" s="96"/>
      <c r="M118" s="191"/>
      <c r="N118" s="96"/>
      <c r="O118" s="191"/>
      <c r="P118" s="190"/>
      <c r="Q118" s="190"/>
      <c r="R118" s="191"/>
      <c r="S118" s="96"/>
      <c r="T118" s="96"/>
      <c r="U118" s="96"/>
      <c r="V118" s="96"/>
      <c r="W118" s="96"/>
      <c r="X118" s="96"/>
      <c r="Y118" s="96"/>
      <c r="Z118" s="96"/>
    </row>
    <row r="119" spans="1:26" ht="11.25" customHeight="1">
      <c r="A119" s="96"/>
      <c r="B119" s="96"/>
      <c r="C119" s="96"/>
      <c r="D119" s="10"/>
      <c r="E119" s="10"/>
      <c r="F119" s="96"/>
      <c r="G119" s="96"/>
      <c r="H119" s="96"/>
      <c r="I119" s="96"/>
      <c r="J119" s="96"/>
      <c r="K119" s="96"/>
      <c r="L119" s="96"/>
      <c r="M119" s="191"/>
      <c r="N119" s="96"/>
      <c r="O119" s="191"/>
      <c r="P119" s="190"/>
      <c r="Q119" s="190"/>
      <c r="R119" s="191"/>
      <c r="S119" s="96"/>
      <c r="T119" s="96"/>
      <c r="U119" s="96"/>
      <c r="V119" s="96"/>
      <c r="W119" s="96"/>
      <c r="X119" s="96"/>
      <c r="Y119" s="96"/>
      <c r="Z119" s="96"/>
    </row>
    <row r="120" spans="1:26" ht="11.25" customHeight="1">
      <c r="A120" s="96"/>
      <c r="B120" s="96"/>
      <c r="C120" s="96"/>
      <c r="D120" s="10"/>
      <c r="E120" s="10"/>
      <c r="F120" s="96"/>
      <c r="G120" s="96"/>
      <c r="H120" s="96"/>
      <c r="I120" s="96"/>
      <c r="J120" s="96"/>
      <c r="K120" s="96"/>
      <c r="L120" s="96"/>
      <c r="M120" s="191"/>
      <c r="N120" s="96"/>
      <c r="O120" s="191"/>
      <c r="P120" s="190"/>
      <c r="Q120" s="190"/>
      <c r="R120" s="191"/>
      <c r="S120" s="96"/>
      <c r="T120" s="96"/>
      <c r="U120" s="96"/>
      <c r="V120" s="96"/>
      <c r="W120" s="96"/>
      <c r="X120" s="96"/>
      <c r="Y120" s="96"/>
      <c r="Z120" s="96"/>
    </row>
    <row r="121" spans="1:26" ht="11.25" customHeight="1">
      <c r="A121" s="96"/>
      <c r="B121" s="96"/>
      <c r="C121" s="96"/>
      <c r="D121" s="10"/>
      <c r="E121" s="10"/>
      <c r="F121" s="96"/>
      <c r="G121" s="96"/>
      <c r="H121" s="96"/>
      <c r="I121" s="96"/>
      <c r="J121" s="96"/>
      <c r="K121" s="96"/>
      <c r="L121" s="96"/>
      <c r="M121" s="191"/>
      <c r="N121" s="96"/>
      <c r="O121" s="191"/>
      <c r="P121" s="190"/>
      <c r="Q121" s="190"/>
      <c r="R121" s="191"/>
      <c r="S121" s="96"/>
      <c r="T121" s="96"/>
      <c r="U121" s="96"/>
      <c r="V121" s="96"/>
      <c r="W121" s="96"/>
      <c r="X121" s="96"/>
      <c r="Y121" s="96"/>
      <c r="Z121" s="96"/>
    </row>
    <row r="122" spans="1:26" ht="11.25" customHeight="1">
      <c r="A122" s="96"/>
      <c r="B122" s="96"/>
      <c r="C122" s="96"/>
      <c r="D122" s="10"/>
      <c r="E122" s="10"/>
      <c r="F122" s="96"/>
      <c r="G122" s="96"/>
      <c r="H122" s="96"/>
      <c r="I122" s="96"/>
      <c r="J122" s="96"/>
      <c r="K122" s="96"/>
      <c r="L122" s="96"/>
      <c r="M122" s="191"/>
      <c r="N122" s="96"/>
      <c r="O122" s="191"/>
      <c r="P122" s="190"/>
      <c r="Q122" s="190"/>
      <c r="R122" s="191"/>
      <c r="S122" s="96"/>
      <c r="T122" s="96"/>
      <c r="U122" s="96"/>
      <c r="V122" s="96"/>
      <c r="W122" s="96"/>
      <c r="X122" s="96"/>
      <c r="Y122" s="96"/>
      <c r="Z122" s="96"/>
    </row>
    <row r="123" spans="1:26" ht="11.25" customHeight="1">
      <c r="A123" s="96"/>
      <c r="B123" s="96"/>
      <c r="C123" s="96"/>
      <c r="D123" s="10"/>
      <c r="E123" s="10"/>
      <c r="F123" s="96"/>
      <c r="G123" s="96"/>
      <c r="H123" s="96"/>
      <c r="I123" s="96"/>
      <c r="J123" s="96"/>
      <c r="K123" s="96"/>
      <c r="L123" s="96"/>
      <c r="M123" s="191"/>
      <c r="N123" s="96"/>
      <c r="O123" s="191"/>
      <c r="P123" s="190"/>
      <c r="Q123" s="190"/>
      <c r="R123" s="191"/>
      <c r="S123" s="96"/>
      <c r="T123" s="96"/>
      <c r="U123" s="96"/>
      <c r="V123" s="96"/>
      <c r="W123" s="96"/>
      <c r="X123" s="96"/>
      <c r="Y123" s="96"/>
      <c r="Z123" s="96"/>
    </row>
    <row r="124" spans="1:26" ht="11.25" customHeight="1">
      <c r="A124" s="96"/>
      <c r="B124" s="96"/>
      <c r="C124" s="96"/>
      <c r="D124" s="10"/>
      <c r="E124" s="10"/>
      <c r="F124" s="96"/>
      <c r="G124" s="96"/>
      <c r="H124" s="96"/>
      <c r="I124" s="96"/>
      <c r="J124" s="96"/>
      <c r="K124" s="96"/>
      <c r="L124" s="96"/>
      <c r="M124" s="191"/>
      <c r="N124" s="96"/>
      <c r="O124" s="191"/>
      <c r="P124" s="190"/>
      <c r="Q124" s="190"/>
      <c r="R124" s="191"/>
      <c r="S124" s="96"/>
      <c r="T124" s="96"/>
      <c r="U124" s="96"/>
      <c r="V124" s="96"/>
      <c r="W124" s="96"/>
      <c r="X124" s="96"/>
      <c r="Y124" s="96"/>
      <c r="Z124" s="96"/>
    </row>
    <row r="125" spans="1:26" ht="11.25" customHeight="1">
      <c r="A125" s="96"/>
      <c r="B125" s="96"/>
      <c r="C125" s="96"/>
      <c r="D125" s="10"/>
      <c r="E125" s="10"/>
      <c r="F125" s="96"/>
      <c r="G125" s="96"/>
      <c r="H125" s="96"/>
      <c r="I125" s="96"/>
      <c r="J125" s="96"/>
      <c r="K125" s="96"/>
      <c r="L125" s="96"/>
      <c r="M125" s="191"/>
      <c r="N125" s="96"/>
      <c r="O125" s="191"/>
      <c r="P125" s="190"/>
      <c r="Q125" s="190"/>
      <c r="R125" s="191"/>
      <c r="S125" s="96"/>
      <c r="T125" s="96"/>
      <c r="U125" s="96"/>
      <c r="V125" s="96"/>
      <c r="W125" s="96"/>
      <c r="X125" s="96"/>
      <c r="Y125" s="96"/>
      <c r="Z125" s="96"/>
    </row>
    <row r="126" spans="1:26" ht="11.25" customHeight="1">
      <c r="A126" s="96"/>
      <c r="B126" s="96"/>
      <c r="C126" s="96"/>
      <c r="D126" s="10"/>
      <c r="E126" s="10"/>
      <c r="F126" s="96"/>
      <c r="G126" s="96"/>
      <c r="H126" s="96"/>
      <c r="I126" s="96"/>
      <c r="J126" s="96"/>
      <c r="K126" s="96"/>
      <c r="L126" s="96"/>
      <c r="M126" s="191"/>
      <c r="N126" s="96"/>
      <c r="O126" s="191"/>
      <c r="P126" s="190"/>
      <c r="Q126" s="190"/>
      <c r="R126" s="191"/>
      <c r="S126" s="96"/>
      <c r="T126" s="96"/>
      <c r="U126" s="96"/>
      <c r="V126" s="96"/>
      <c r="W126" s="96"/>
      <c r="X126" s="96"/>
      <c r="Y126" s="96"/>
      <c r="Z126" s="96"/>
    </row>
    <row r="127" spans="1:26" ht="11.25" customHeight="1">
      <c r="A127" s="96"/>
      <c r="B127" s="96"/>
      <c r="C127" s="96"/>
      <c r="D127" s="10"/>
      <c r="E127" s="10"/>
      <c r="F127" s="96"/>
      <c r="G127" s="96"/>
      <c r="H127" s="96"/>
      <c r="I127" s="96"/>
      <c r="J127" s="96"/>
      <c r="K127" s="96"/>
      <c r="L127" s="96"/>
      <c r="M127" s="191"/>
      <c r="N127" s="96"/>
      <c r="O127" s="191"/>
      <c r="P127" s="190"/>
      <c r="Q127" s="190"/>
      <c r="R127" s="191"/>
      <c r="S127" s="96"/>
      <c r="T127" s="96"/>
      <c r="U127" s="96"/>
      <c r="V127" s="96"/>
      <c r="W127" s="96"/>
      <c r="X127" s="96"/>
      <c r="Y127" s="96"/>
      <c r="Z127" s="96"/>
    </row>
    <row r="128" spans="1:26" ht="11.25" customHeight="1">
      <c r="A128" s="96"/>
      <c r="B128" s="96"/>
      <c r="C128" s="96"/>
      <c r="D128" s="10"/>
      <c r="E128" s="10"/>
      <c r="F128" s="96"/>
      <c r="G128" s="96"/>
      <c r="H128" s="96"/>
      <c r="I128" s="96"/>
      <c r="J128" s="96"/>
      <c r="K128" s="96"/>
      <c r="L128" s="96"/>
      <c r="M128" s="191"/>
      <c r="N128" s="96"/>
      <c r="O128" s="191"/>
      <c r="P128" s="190"/>
      <c r="Q128" s="190"/>
      <c r="R128" s="191"/>
      <c r="S128" s="96"/>
      <c r="T128" s="96"/>
      <c r="U128" s="96"/>
      <c r="V128" s="96"/>
      <c r="W128" s="96"/>
      <c r="X128" s="96"/>
      <c r="Y128" s="96"/>
      <c r="Z128" s="96"/>
    </row>
    <row r="129" spans="1:26" ht="11.25" customHeight="1">
      <c r="A129" s="96"/>
      <c r="B129" s="96"/>
      <c r="C129" s="96"/>
      <c r="D129" s="10"/>
      <c r="E129" s="10"/>
      <c r="F129" s="96"/>
      <c r="G129" s="96"/>
      <c r="H129" s="96"/>
      <c r="I129" s="96"/>
      <c r="J129" s="96"/>
      <c r="K129" s="96"/>
      <c r="L129" s="96"/>
      <c r="M129" s="191"/>
      <c r="N129" s="96"/>
      <c r="O129" s="191"/>
      <c r="P129" s="190"/>
      <c r="Q129" s="190"/>
      <c r="R129" s="191"/>
      <c r="S129" s="96"/>
      <c r="T129" s="96"/>
      <c r="U129" s="96"/>
      <c r="V129" s="96"/>
      <c r="W129" s="96"/>
      <c r="X129" s="96"/>
      <c r="Y129" s="96"/>
      <c r="Z129" s="96"/>
    </row>
    <row r="130" spans="1:26" ht="11.25" customHeight="1">
      <c r="A130" s="96"/>
      <c r="B130" s="96"/>
      <c r="C130" s="96"/>
      <c r="D130" s="10"/>
      <c r="E130" s="10"/>
      <c r="F130" s="96"/>
      <c r="G130" s="96"/>
      <c r="H130" s="96"/>
      <c r="I130" s="96"/>
      <c r="J130" s="96"/>
      <c r="K130" s="96"/>
      <c r="L130" s="96"/>
      <c r="M130" s="191"/>
      <c r="N130" s="96"/>
      <c r="O130" s="191"/>
      <c r="P130" s="190"/>
      <c r="Q130" s="190"/>
      <c r="R130" s="191"/>
      <c r="S130" s="96"/>
      <c r="T130" s="96"/>
      <c r="U130" s="96"/>
      <c r="V130" s="96"/>
      <c r="W130" s="96"/>
      <c r="X130" s="96"/>
      <c r="Y130" s="96"/>
      <c r="Z130" s="96"/>
    </row>
    <row r="131" spans="1:26" ht="11.25" customHeight="1">
      <c r="A131" s="96"/>
      <c r="B131" s="96"/>
      <c r="C131" s="96"/>
      <c r="D131" s="10"/>
      <c r="E131" s="10"/>
      <c r="F131" s="96"/>
      <c r="G131" s="96"/>
      <c r="H131" s="96"/>
      <c r="I131" s="96"/>
      <c r="J131" s="96"/>
      <c r="K131" s="96"/>
      <c r="L131" s="96"/>
      <c r="M131" s="191"/>
      <c r="N131" s="96"/>
      <c r="O131" s="191"/>
      <c r="P131" s="190"/>
      <c r="Q131" s="190"/>
      <c r="R131" s="191"/>
      <c r="S131" s="96"/>
      <c r="T131" s="96"/>
      <c r="U131" s="96"/>
      <c r="V131" s="96"/>
      <c r="W131" s="96"/>
      <c r="X131" s="96"/>
      <c r="Y131" s="96"/>
      <c r="Z131" s="96"/>
    </row>
    <row r="132" spans="1:26" ht="11.25" customHeight="1">
      <c r="A132" s="96"/>
      <c r="B132" s="96"/>
      <c r="C132" s="96"/>
      <c r="D132" s="10"/>
      <c r="E132" s="10"/>
      <c r="F132" s="96"/>
      <c r="G132" s="96"/>
      <c r="H132" s="96"/>
      <c r="I132" s="96"/>
      <c r="J132" s="96"/>
      <c r="K132" s="96"/>
      <c r="L132" s="96"/>
      <c r="M132" s="191"/>
      <c r="N132" s="96"/>
      <c r="O132" s="191"/>
      <c r="P132" s="190"/>
      <c r="Q132" s="190"/>
      <c r="R132" s="191"/>
      <c r="S132" s="96"/>
      <c r="T132" s="96"/>
      <c r="U132" s="96"/>
      <c r="V132" s="96"/>
      <c r="W132" s="96"/>
      <c r="X132" s="96"/>
      <c r="Y132" s="96"/>
      <c r="Z132" s="96"/>
    </row>
    <row r="133" spans="1:26" ht="11.25" customHeight="1">
      <c r="A133" s="96"/>
      <c r="B133" s="96"/>
      <c r="C133" s="96"/>
      <c r="D133" s="10"/>
      <c r="E133" s="10"/>
      <c r="F133" s="96"/>
      <c r="G133" s="96"/>
      <c r="H133" s="96"/>
      <c r="I133" s="96"/>
      <c r="J133" s="96"/>
      <c r="K133" s="96"/>
      <c r="L133" s="96"/>
      <c r="M133" s="191"/>
      <c r="N133" s="96"/>
      <c r="O133" s="191"/>
      <c r="P133" s="190"/>
      <c r="Q133" s="190"/>
      <c r="R133" s="191"/>
      <c r="S133" s="96"/>
      <c r="T133" s="96"/>
      <c r="U133" s="96"/>
      <c r="V133" s="96"/>
      <c r="W133" s="96"/>
      <c r="X133" s="96"/>
      <c r="Y133" s="96"/>
      <c r="Z133" s="96"/>
    </row>
    <row r="134" spans="1:26" ht="11.25" customHeight="1">
      <c r="A134" s="96"/>
      <c r="B134" s="96"/>
      <c r="C134" s="96"/>
      <c r="D134" s="10"/>
      <c r="E134" s="10"/>
      <c r="F134" s="96"/>
      <c r="G134" s="96"/>
      <c r="H134" s="96"/>
      <c r="I134" s="96"/>
      <c r="J134" s="96"/>
      <c r="K134" s="96"/>
      <c r="L134" s="96"/>
      <c r="M134" s="191"/>
      <c r="N134" s="96"/>
      <c r="O134" s="191"/>
      <c r="P134" s="190"/>
      <c r="Q134" s="190"/>
      <c r="R134" s="191"/>
      <c r="S134" s="96"/>
      <c r="T134" s="96"/>
      <c r="U134" s="96"/>
      <c r="V134" s="96"/>
      <c r="W134" s="96"/>
      <c r="X134" s="96"/>
      <c r="Y134" s="96"/>
      <c r="Z134" s="96"/>
    </row>
    <row r="135" spans="1:26" ht="11.25" customHeight="1">
      <c r="A135" s="96"/>
      <c r="B135" s="96"/>
      <c r="C135" s="96"/>
      <c r="D135" s="10"/>
      <c r="E135" s="10"/>
      <c r="F135" s="96"/>
      <c r="G135" s="96"/>
      <c r="H135" s="96"/>
      <c r="I135" s="96"/>
      <c r="J135" s="96"/>
      <c r="K135" s="96"/>
      <c r="L135" s="96"/>
      <c r="M135" s="191"/>
      <c r="N135" s="96"/>
      <c r="O135" s="191"/>
      <c r="P135" s="190"/>
      <c r="Q135" s="190"/>
      <c r="R135" s="191"/>
      <c r="S135" s="96"/>
      <c r="T135" s="96"/>
      <c r="U135" s="96"/>
      <c r="V135" s="96"/>
      <c r="W135" s="96"/>
      <c r="X135" s="96"/>
      <c r="Y135" s="96"/>
      <c r="Z135" s="96"/>
    </row>
    <row r="136" spans="1:26" ht="11.25" customHeight="1">
      <c r="A136" s="96"/>
      <c r="B136" s="96"/>
      <c r="C136" s="96"/>
      <c r="D136" s="10"/>
      <c r="E136" s="10"/>
      <c r="F136" s="96"/>
      <c r="G136" s="96"/>
      <c r="H136" s="96"/>
      <c r="I136" s="96"/>
      <c r="J136" s="96"/>
      <c r="K136" s="96"/>
      <c r="L136" s="96"/>
      <c r="M136" s="191"/>
      <c r="N136" s="96"/>
      <c r="O136" s="191"/>
      <c r="P136" s="190"/>
      <c r="Q136" s="190"/>
      <c r="R136" s="191"/>
      <c r="S136" s="96"/>
      <c r="T136" s="96"/>
      <c r="U136" s="96"/>
      <c r="V136" s="96"/>
      <c r="W136" s="96"/>
      <c r="X136" s="96"/>
      <c r="Y136" s="96"/>
      <c r="Z136" s="96"/>
    </row>
    <row r="137" spans="1:26" ht="11.25" customHeight="1">
      <c r="A137" s="96"/>
      <c r="B137" s="96"/>
      <c r="C137" s="96"/>
      <c r="D137" s="10"/>
      <c r="E137" s="10"/>
      <c r="F137" s="96"/>
      <c r="G137" s="96"/>
      <c r="H137" s="96"/>
      <c r="I137" s="96"/>
      <c r="J137" s="96"/>
      <c r="K137" s="96"/>
      <c r="L137" s="96"/>
      <c r="M137" s="191"/>
      <c r="N137" s="96"/>
      <c r="O137" s="191"/>
      <c r="P137" s="190"/>
      <c r="Q137" s="190"/>
      <c r="R137" s="191"/>
      <c r="S137" s="96"/>
      <c r="T137" s="96"/>
      <c r="U137" s="96"/>
      <c r="V137" s="96"/>
      <c r="W137" s="96"/>
      <c r="X137" s="96"/>
      <c r="Y137" s="96"/>
      <c r="Z137" s="96"/>
    </row>
    <row r="138" spans="1:26" ht="11.25" customHeight="1">
      <c r="A138" s="96"/>
      <c r="B138" s="96"/>
      <c r="C138" s="96"/>
      <c r="D138" s="10"/>
      <c r="E138" s="10"/>
      <c r="F138" s="96"/>
      <c r="G138" s="96"/>
      <c r="H138" s="96"/>
      <c r="I138" s="96"/>
      <c r="J138" s="96"/>
      <c r="K138" s="96"/>
      <c r="L138" s="96"/>
      <c r="M138" s="191"/>
      <c r="N138" s="96"/>
      <c r="O138" s="191"/>
      <c r="P138" s="190"/>
      <c r="Q138" s="190"/>
      <c r="R138" s="191"/>
      <c r="S138" s="96"/>
      <c r="T138" s="96"/>
      <c r="U138" s="96"/>
      <c r="V138" s="96"/>
      <c r="W138" s="96"/>
      <c r="X138" s="96"/>
      <c r="Y138" s="96"/>
      <c r="Z138" s="96"/>
    </row>
    <row r="139" spans="1:26" ht="11.25" customHeight="1">
      <c r="A139" s="96"/>
      <c r="B139" s="96"/>
      <c r="C139" s="96"/>
      <c r="D139" s="10"/>
      <c r="E139" s="10"/>
      <c r="F139" s="96"/>
      <c r="G139" s="96"/>
      <c r="H139" s="96"/>
      <c r="I139" s="96"/>
      <c r="J139" s="96"/>
      <c r="K139" s="96"/>
      <c r="L139" s="96"/>
      <c r="M139" s="191"/>
      <c r="N139" s="96"/>
      <c r="O139" s="191"/>
      <c r="P139" s="190"/>
      <c r="Q139" s="190"/>
      <c r="R139" s="191"/>
      <c r="S139" s="96"/>
      <c r="T139" s="96"/>
      <c r="U139" s="96"/>
      <c r="V139" s="96"/>
      <c r="W139" s="96"/>
      <c r="X139" s="96"/>
      <c r="Y139" s="96"/>
      <c r="Z139" s="96"/>
    </row>
    <row r="140" spans="1:26" ht="11.25" customHeight="1">
      <c r="A140" s="96"/>
      <c r="B140" s="96"/>
      <c r="C140" s="96"/>
      <c r="D140" s="10"/>
      <c r="E140" s="10"/>
      <c r="F140" s="96"/>
      <c r="G140" s="96"/>
      <c r="H140" s="96"/>
      <c r="I140" s="96"/>
      <c r="J140" s="96"/>
      <c r="K140" s="96"/>
      <c r="L140" s="96"/>
      <c r="M140" s="191"/>
      <c r="N140" s="96"/>
      <c r="O140" s="191"/>
      <c r="P140" s="190"/>
      <c r="Q140" s="190"/>
      <c r="R140" s="191"/>
      <c r="S140" s="96"/>
      <c r="T140" s="96"/>
      <c r="U140" s="96"/>
      <c r="V140" s="96"/>
      <c r="W140" s="96"/>
      <c r="X140" s="96"/>
      <c r="Y140" s="96"/>
      <c r="Z140" s="96"/>
    </row>
    <row r="141" spans="1:26" ht="11.25" customHeight="1">
      <c r="A141" s="96"/>
      <c r="B141" s="96"/>
      <c r="C141" s="96"/>
      <c r="D141" s="10"/>
      <c r="E141" s="10"/>
      <c r="F141" s="96"/>
      <c r="G141" s="96"/>
      <c r="H141" s="96"/>
      <c r="I141" s="96"/>
      <c r="J141" s="96"/>
      <c r="K141" s="96"/>
      <c r="L141" s="96"/>
      <c r="M141" s="191"/>
      <c r="N141" s="96"/>
      <c r="O141" s="191"/>
      <c r="P141" s="190"/>
      <c r="Q141" s="190"/>
      <c r="R141" s="191"/>
      <c r="S141" s="96"/>
      <c r="T141" s="96"/>
      <c r="U141" s="96"/>
      <c r="V141" s="96"/>
      <c r="W141" s="96"/>
      <c r="X141" s="96"/>
      <c r="Y141" s="96"/>
      <c r="Z141" s="96"/>
    </row>
    <row r="142" spans="1:26" ht="11.25" customHeight="1">
      <c r="A142" s="96"/>
      <c r="B142" s="96"/>
      <c r="C142" s="96"/>
      <c r="D142" s="10"/>
      <c r="E142" s="10"/>
      <c r="F142" s="96"/>
      <c r="G142" s="96"/>
      <c r="H142" s="96"/>
      <c r="I142" s="96"/>
      <c r="J142" s="96"/>
      <c r="K142" s="96"/>
      <c r="L142" s="96"/>
      <c r="M142" s="191"/>
      <c r="N142" s="96"/>
      <c r="O142" s="191"/>
      <c r="P142" s="190"/>
      <c r="Q142" s="190"/>
      <c r="R142" s="191"/>
      <c r="S142" s="96"/>
      <c r="T142" s="96"/>
      <c r="U142" s="96"/>
      <c r="V142" s="96"/>
      <c r="W142" s="96"/>
      <c r="X142" s="96"/>
      <c r="Y142" s="96"/>
      <c r="Z142" s="96"/>
    </row>
    <row r="143" spans="1:26" ht="11.25" customHeight="1">
      <c r="A143" s="96"/>
      <c r="B143" s="96"/>
      <c r="C143" s="96"/>
      <c r="D143" s="10"/>
      <c r="E143" s="10"/>
      <c r="F143" s="96"/>
      <c r="G143" s="96"/>
      <c r="H143" s="96"/>
      <c r="I143" s="96"/>
      <c r="J143" s="96"/>
      <c r="K143" s="96"/>
      <c r="L143" s="96"/>
      <c r="M143" s="191"/>
      <c r="N143" s="96"/>
      <c r="O143" s="191"/>
      <c r="P143" s="190"/>
      <c r="Q143" s="190"/>
      <c r="R143" s="191"/>
      <c r="S143" s="96"/>
      <c r="T143" s="96"/>
      <c r="U143" s="96"/>
      <c r="V143" s="96"/>
      <c r="W143" s="96"/>
      <c r="X143" s="96"/>
      <c r="Y143" s="96"/>
      <c r="Z143" s="96"/>
    </row>
    <row r="144" spans="1:26" ht="11.25" customHeight="1">
      <c r="A144" s="96"/>
      <c r="B144" s="96"/>
      <c r="C144" s="96"/>
      <c r="D144" s="10"/>
      <c r="E144" s="10"/>
      <c r="F144" s="96"/>
      <c r="G144" s="96"/>
      <c r="H144" s="96"/>
      <c r="I144" s="96"/>
      <c r="J144" s="96"/>
      <c r="K144" s="96"/>
      <c r="L144" s="96"/>
      <c r="M144" s="191"/>
      <c r="N144" s="96"/>
      <c r="O144" s="191"/>
      <c r="P144" s="190"/>
      <c r="Q144" s="190"/>
      <c r="R144" s="191"/>
      <c r="S144" s="96"/>
      <c r="T144" s="96"/>
      <c r="U144" s="96"/>
      <c r="V144" s="96"/>
      <c r="W144" s="96"/>
      <c r="X144" s="96"/>
      <c r="Y144" s="96"/>
      <c r="Z144" s="96"/>
    </row>
    <row r="145" spans="1:26" ht="11.25" customHeight="1">
      <c r="A145" s="96"/>
      <c r="B145" s="96"/>
      <c r="C145" s="96"/>
      <c r="D145" s="10"/>
      <c r="E145" s="10"/>
      <c r="F145" s="96"/>
      <c r="G145" s="96"/>
      <c r="H145" s="96"/>
      <c r="I145" s="96"/>
      <c r="J145" s="96"/>
      <c r="K145" s="96"/>
      <c r="L145" s="96"/>
      <c r="M145" s="191"/>
      <c r="N145" s="96"/>
      <c r="O145" s="191"/>
      <c r="P145" s="190"/>
      <c r="Q145" s="190"/>
      <c r="R145" s="191"/>
      <c r="S145" s="96"/>
      <c r="T145" s="96"/>
      <c r="U145" s="96"/>
      <c r="V145" s="96"/>
      <c r="W145" s="96"/>
      <c r="X145" s="96"/>
      <c r="Y145" s="96"/>
      <c r="Z145" s="96"/>
    </row>
    <row r="146" spans="1:26" ht="11.25" customHeight="1">
      <c r="A146" s="96"/>
      <c r="B146" s="96"/>
      <c r="C146" s="96"/>
      <c r="D146" s="10"/>
      <c r="E146" s="10"/>
      <c r="F146" s="96"/>
      <c r="G146" s="96"/>
      <c r="H146" s="96"/>
      <c r="I146" s="96"/>
      <c r="J146" s="96"/>
      <c r="K146" s="96"/>
      <c r="L146" s="96"/>
      <c r="M146" s="191"/>
      <c r="N146" s="96"/>
      <c r="O146" s="191"/>
      <c r="P146" s="190"/>
      <c r="Q146" s="190"/>
      <c r="R146" s="191"/>
      <c r="S146" s="96"/>
      <c r="T146" s="96"/>
      <c r="U146" s="96"/>
      <c r="V146" s="96"/>
      <c r="W146" s="96"/>
      <c r="X146" s="96"/>
      <c r="Y146" s="96"/>
      <c r="Z146" s="96"/>
    </row>
    <row r="147" spans="1:26" ht="11.25" customHeight="1">
      <c r="A147" s="96"/>
      <c r="B147" s="96"/>
      <c r="C147" s="96"/>
      <c r="D147" s="10"/>
      <c r="E147" s="10"/>
      <c r="F147" s="96"/>
      <c r="G147" s="96"/>
      <c r="H147" s="96"/>
      <c r="I147" s="96"/>
      <c r="J147" s="96"/>
      <c r="K147" s="96"/>
      <c r="L147" s="96"/>
      <c r="M147" s="191"/>
      <c r="N147" s="96"/>
      <c r="O147" s="191"/>
      <c r="P147" s="190"/>
      <c r="Q147" s="190"/>
      <c r="R147" s="191"/>
      <c r="S147" s="96"/>
      <c r="T147" s="96"/>
      <c r="U147" s="96"/>
      <c r="V147" s="96"/>
      <c r="W147" s="96"/>
      <c r="X147" s="96"/>
      <c r="Y147" s="96"/>
      <c r="Z147" s="96"/>
    </row>
    <row r="148" spans="1:26" ht="11.25" customHeight="1">
      <c r="A148" s="96"/>
      <c r="B148" s="96"/>
      <c r="C148" s="96"/>
      <c r="D148" s="10"/>
      <c r="E148" s="10"/>
      <c r="F148" s="96"/>
      <c r="G148" s="96"/>
      <c r="H148" s="96"/>
      <c r="I148" s="96"/>
      <c r="J148" s="96"/>
      <c r="K148" s="96"/>
      <c r="L148" s="96"/>
      <c r="M148" s="191"/>
      <c r="N148" s="96"/>
      <c r="O148" s="191"/>
      <c r="P148" s="190"/>
      <c r="Q148" s="190"/>
      <c r="R148" s="191"/>
      <c r="S148" s="96"/>
      <c r="T148" s="96"/>
      <c r="U148" s="96"/>
      <c r="V148" s="96"/>
      <c r="W148" s="96"/>
      <c r="X148" s="96"/>
      <c r="Y148" s="96"/>
      <c r="Z148" s="96"/>
    </row>
    <row r="149" spans="1:26" ht="11.25" customHeight="1">
      <c r="A149" s="96"/>
      <c r="B149" s="96"/>
      <c r="C149" s="96"/>
      <c r="D149" s="10"/>
      <c r="E149" s="10"/>
      <c r="F149" s="96"/>
      <c r="G149" s="96"/>
      <c r="H149" s="96"/>
      <c r="I149" s="96"/>
      <c r="J149" s="96"/>
      <c r="K149" s="96"/>
      <c r="L149" s="96"/>
      <c r="M149" s="191"/>
      <c r="N149" s="96"/>
      <c r="O149" s="191"/>
      <c r="P149" s="190"/>
      <c r="Q149" s="190"/>
      <c r="R149" s="191"/>
      <c r="S149" s="96"/>
      <c r="T149" s="96"/>
      <c r="U149" s="96"/>
      <c r="V149" s="96"/>
      <c r="W149" s="96"/>
      <c r="X149" s="96"/>
      <c r="Y149" s="96"/>
      <c r="Z149" s="96"/>
    </row>
    <row r="150" spans="1:26" ht="11.25" customHeight="1">
      <c r="A150" s="96"/>
      <c r="B150" s="96"/>
      <c r="C150" s="96"/>
      <c r="D150" s="10"/>
      <c r="E150" s="10"/>
      <c r="F150" s="96"/>
      <c r="G150" s="96"/>
      <c r="H150" s="96"/>
      <c r="I150" s="96"/>
      <c r="J150" s="96"/>
      <c r="K150" s="96"/>
      <c r="L150" s="96"/>
      <c r="M150" s="191"/>
      <c r="N150" s="96"/>
      <c r="O150" s="191"/>
      <c r="P150" s="190"/>
      <c r="Q150" s="190"/>
      <c r="R150" s="191"/>
      <c r="S150" s="96"/>
      <c r="T150" s="96"/>
      <c r="U150" s="96"/>
      <c r="V150" s="96"/>
      <c r="W150" s="96"/>
      <c r="X150" s="96"/>
      <c r="Y150" s="96"/>
      <c r="Z150" s="96"/>
    </row>
    <row r="151" spans="1:26" ht="11.25" customHeight="1">
      <c r="A151" s="96"/>
      <c r="B151" s="96"/>
      <c r="C151" s="96"/>
      <c r="D151" s="10"/>
      <c r="E151" s="10"/>
      <c r="F151" s="96"/>
      <c r="G151" s="96"/>
      <c r="H151" s="96"/>
      <c r="I151" s="96"/>
      <c r="J151" s="96"/>
      <c r="K151" s="96"/>
      <c r="L151" s="96"/>
      <c r="M151" s="191"/>
      <c r="N151" s="96"/>
      <c r="O151" s="191"/>
      <c r="P151" s="190"/>
      <c r="Q151" s="190"/>
      <c r="R151" s="191"/>
      <c r="S151" s="96"/>
      <c r="T151" s="96"/>
      <c r="U151" s="96"/>
      <c r="V151" s="96"/>
      <c r="W151" s="96"/>
      <c r="X151" s="96"/>
      <c r="Y151" s="96"/>
      <c r="Z151" s="96"/>
    </row>
    <row r="152" spans="1:26" ht="11.25" customHeight="1">
      <c r="A152" s="96"/>
      <c r="B152" s="96"/>
      <c r="C152" s="96"/>
      <c r="D152" s="10"/>
      <c r="E152" s="10"/>
      <c r="F152" s="96"/>
      <c r="G152" s="96"/>
      <c r="H152" s="96"/>
      <c r="I152" s="96"/>
      <c r="J152" s="96"/>
      <c r="K152" s="96"/>
      <c r="L152" s="96"/>
      <c r="M152" s="191"/>
      <c r="N152" s="96"/>
      <c r="O152" s="191"/>
      <c r="P152" s="190"/>
      <c r="Q152" s="190"/>
      <c r="R152" s="191"/>
      <c r="S152" s="96"/>
      <c r="T152" s="96"/>
      <c r="U152" s="96"/>
      <c r="V152" s="96"/>
      <c r="W152" s="96"/>
      <c r="X152" s="96"/>
      <c r="Y152" s="96"/>
      <c r="Z152" s="96"/>
    </row>
    <row r="153" spans="1:26" ht="11.25" customHeight="1">
      <c r="A153" s="96"/>
      <c r="B153" s="96"/>
      <c r="C153" s="96"/>
      <c r="D153" s="10"/>
      <c r="E153" s="10"/>
      <c r="F153" s="96"/>
      <c r="G153" s="96"/>
      <c r="H153" s="96"/>
      <c r="I153" s="96"/>
      <c r="J153" s="96"/>
      <c r="K153" s="96"/>
      <c r="L153" s="96"/>
      <c r="M153" s="191"/>
      <c r="N153" s="96"/>
      <c r="O153" s="191"/>
      <c r="P153" s="190"/>
      <c r="Q153" s="190"/>
      <c r="R153" s="191"/>
      <c r="S153" s="96"/>
      <c r="T153" s="96"/>
      <c r="U153" s="96"/>
      <c r="V153" s="96"/>
      <c r="W153" s="96"/>
      <c r="X153" s="96"/>
      <c r="Y153" s="96"/>
      <c r="Z153" s="96"/>
    </row>
    <row r="154" spans="1:26" ht="11.25" customHeight="1">
      <c r="A154" s="96"/>
      <c r="B154" s="96"/>
      <c r="C154" s="96"/>
      <c r="D154" s="10"/>
      <c r="E154" s="10"/>
      <c r="F154" s="96"/>
      <c r="G154" s="96"/>
      <c r="H154" s="96"/>
      <c r="I154" s="96"/>
      <c r="J154" s="96"/>
      <c r="K154" s="96"/>
      <c r="L154" s="96"/>
      <c r="M154" s="191"/>
      <c r="N154" s="96"/>
      <c r="O154" s="191"/>
      <c r="P154" s="190"/>
      <c r="Q154" s="190"/>
      <c r="R154" s="191"/>
      <c r="S154" s="96"/>
      <c r="T154" s="96"/>
      <c r="U154" s="96"/>
      <c r="V154" s="96"/>
      <c r="W154" s="96"/>
      <c r="X154" s="96"/>
      <c r="Y154" s="96"/>
      <c r="Z154" s="96"/>
    </row>
    <row r="155" spans="1:26" ht="11.25" customHeight="1">
      <c r="A155" s="96"/>
      <c r="B155" s="96"/>
      <c r="C155" s="96"/>
      <c r="D155" s="10"/>
      <c r="E155" s="10"/>
      <c r="F155" s="96"/>
      <c r="G155" s="96"/>
      <c r="H155" s="96"/>
      <c r="I155" s="96"/>
      <c r="J155" s="96"/>
      <c r="K155" s="96"/>
      <c r="L155" s="96"/>
      <c r="M155" s="191"/>
      <c r="N155" s="96"/>
      <c r="O155" s="191"/>
      <c r="P155" s="190"/>
      <c r="Q155" s="190"/>
      <c r="R155" s="191"/>
      <c r="S155" s="96"/>
      <c r="T155" s="96"/>
      <c r="U155" s="96"/>
      <c r="V155" s="96"/>
      <c r="W155" s="96"/>
      <c r="X155" s="96"/>
      <c r="Y155" s="96"/>
      <c r="Z155" s="96"/>
    </row>
    <row r="156" spans="1:26" ht="11.25" customHeight="1">
      <c r="A156" s="96"/>
      <c r="B156" s="96"/>
      <c r="C156" s="96"/>
      <c r="D156" s="10"/>
      <c r="E156" s="10"/>
      <c r="F156" s="96"/>
      <c r="G156" s="96"/>
      <c r="H156" s="96"/>
      <c r="I156" s="96"/>
      <c r="J156" s="96"/>
      <c r="K156" s="96"/>
      <c r="L156" s="96"/>
      <c r="M156" s="191"/>
      <c r="N156" s="96"/>
      <c r="O156" s="191"/>
      <c r="P156" s="190"/>
      <c r="Q156" s="190"/>
      <c r="R156" s="191"/>
      <c r="S156" s="96"/>
      <c r="T156" s="96"/>
      <c r="U156" s="96"/>
      <c r="V156" s="96"/>
      <c r="W156" s="96"/>
      <c r="X156" s="96"/>
      <c r="Y156" s="96"/>
      <c r="Z156" s="96"/>
    </row>
    <row r="157" spans="1:26" ht="11.25" customHeight="1">
      <c r="A157" s="96"/>
      <c r="B157" s="96"/>
      <c r="C157" s="96"/>
      <c r="D157" s="10"/>
      <c r="E157" s="10"/>
      <c r="F157" s="96"/>
      <c r="G157" s="96"/>
      <c r="H157" s="96"/>
      <c r="I157" s="96"/>
      <c r="J157" s="96"/>
      <c r="K157" s="96"/>
      <c r="L157" s="96"/>
      <c r="M157" s="191"/>
      <c r="N157" s="96"/>
      <c r="O157" s="191"/>
      <c r="P157" s="190"/>
      <c r="Q157" s="190"/>
      <c r="R157" s="191"/>
      <c r="S157" s="96"/>
      <c r="T157" s="96"/>
      <c r="U157" s="96"/>
      <c r="V157" s="96"/>
      <c r="W157" s="96"/>
      <c r="X157" s="96"/>
      <c r="Y157" s="96"/>
      <c r="Z157" s="96"/>
    </row>
    <row r="158" spans="1:26" ht="11.25" customHeight="1">
      <c r="A158" s="96"/>
      <c r="B158" s="96"/>
      <c r="C158" s="96"/>
      <c r="D158" s="10"/>
      <c r="E158" s="10"/>
      <c r="F158" s="96"/>
      <c r="G158" s="96"/>
      <c r="H158" s="96"/>
      <c r="I158" s="96"/>
      <c r="J158" s="96"/>
      <c r="K158" s="96"/>
      <c r="L158" s="96"/>
      <c r="M158" s="191"/>
      <c r="N158" s="96"/>
      <c r="O158" s="191"/>
      <c r="P158" s="190"/>
      <c r="Q158" s="190"/>
      <c r="R158" s="191"/>
      <c r="S158" s="96"/>
      <c r="T158" s="96"/>
      <c r="U158" s="96"/>
      <c r="V158" s="96"/>
      <c r="W158" s="96"/>
      <c r="X158" s="96"/>
      <c r="Y158" s="96"/>
      <c r="Z158" s="96"/>
    </row>
    <row r="159" spans="1:26" ht="11.25" customHeight="1">
      <c r="A159" s="96"/>
      <c r="B159" s="96"/>
      <c r="C159" s="96"/>
      <c r="D159" s="10"/>
      <c r="E159" s="10"/>
      <c r="F159" s="96"/>
      <c r="G159" s="96"/>
      <c r="H159" s="96"/>
      <c r="I159" s="96"/>
      <c r="J159" s="96"/>
      <c r="K159" s="96"/>
      <c r="L159" s="96"/>
      <c r="M159" s="191"/>
      <c r="N159" s="96"/>
      <c r="O159" s="191"/>
      <c r="P159" s="190"/>
      <c r="Q159" s="190"/>
      <c r="R159" s="191"/>
      <c r="S159" s="96"/>
      <c r="T159" s="96"/>
      <c r="U159" s="96"/>
      <c r="V159" s="96"/>
      <c r="W159" s="96"/>
      <c r="X159" s="96"/>
      <c r="Y159" s="96"/>
      <c r="Z159" s="96"/>
    </row>
    <row r="160" spans="1:26" ht="11.25" customHeight="1">
      <c r="A160" s="96"/>
      <c r="B160" s="96"/>
      <c r="C160" s="96"/>
      <c r="D160" s="10"/>
      <c r="E160" s="10"/>
      <c r="F160" s="96"/>
      <c r="G160" s="96"/>
      <c r="H160" s="96"/>
      <c r="I160" s="96"/>
      <c r="J160" s="96"/>
      <c r="K160" s="96"/>
      <c r="L160" s="96"/>
      <c r="M160" s="191"/>
      <c r="N160" s="96"/>
      <c r="O160" s="191"/>
      <c r="P160" s="190"/>
      <c r="Q160" s="190"/>
      <c r="R160" s="191"/>
      <c r="S160" s="96"/>
      <c r="T160" s="96"/>
      <c r="U160" s="96"/>
      <c r="V160" s="96"/>
      <c r="W160" s="96"/>
      <c r="X160" s="96"/>
      <c r="Y160" s="96"/>
      <c r="Z160" s="96"/>
    </row>
    <row r="161" spans="1:26" ht="11.25" customHeight="1">
      <c r="A161" s="96"/>
      <c r="B161" s="96"/>
      <c r="C161" s="96"/>
      <c r="D161" s="10"/>
      <c r="E161" s="10"/>
      <c r="F161" s="96"/>
      <c r="G161" s="96"/>
      <c r="H161" s="96"/>
      <c r="I161" s="96"/>
      <c r="J161" s="96"/>
      <c r="K161" s="96"/>
      <c r="L161" s="96"/>
      <c r="M161" s="191"/>
      <c r="N161" s="96"/>
      <c r="O161" s="191"/>
      <c r="P161" s="190"/>
      <c r="Q161" s="190"/>
      <c r="R161" s="191"/>
      <c r="S161" s="96"/>
      <c r="T161" s="96"/>
      <c r="U161" s="96"/>
      <c r="V161" s="96"/>
      <c r="W161" s="96"/>
      <c r="X161" s="96"/>
      <c r="Y161" s="96"/>
      <c r="Z161" s="96"/>
    </row>
    <row r="162" spans="1:26" ht="11.25" customHeight="1">
      <c r="A162" s="96"/>
      <c r="B162" s="96"/>
      <c r="C162" s="96"/>
      <c r="D162" s="10"/>
      <c r="E162" s="10"/>
      <c r="F162" s="96"/>
      <c r="G162" s="96"/>
      <c r="H162" s="96"/>
      <c r="I162" s="96"/>
      <c r="J162" s="96"/>
      <c r="K162" s="96"/>
      <c r="L162" s="96"/>
      <c r="M162" s="191"/>
      <c r="N162" s="96"/>
      <c r="O162" s="191"/>
      <c r="P162" s="190"/>
      <c r="Q162" s="190"/>
      <c r="R162" s="191"/>
      <c r="S162" s="96"/>
      <c r="T162" s="96"/>
      <c r="U162" s="96"/>
      <c r="V162" s="96"/>
      <c r="W162" s="96"/>
      <c r="X162" s="96"/>
      <c r="Y162" s="96"/>
      <c r="Z162" s="96"/>
    </row>
    <row r="163" spans="1:26" ht="11.25" customHeight="1">
      <c r="A163" s="96"/>
      <c r="B163" s="96"/>
      <c r="C163" s="96"/>
      <c r="D163" s="10"/>
      <c r="E163" s="10"/>
      <c r="F163" s="96"/>
      <c r="G163" s="96"/>
      <c r="H163" s="96"/>
      <c r="I163" s="96"/>
      <c r="J163" s="96"/>
      <c r="K163" s="96"/>
      <c r="L163" s="96"/>
      <c r="M163" s="191"/>
      <c r="N163" s="96"/>
      <c r="O163" s="191"/>
      <c r="P163" s="190"/>
      <c r="Q163" s="190"/>
      <c r="R163" s="191"/>
      <c r="S163" s="96"/>
      <c r="T163" s="96"/>
      <c r="U163" s="96"/>
      <c r="V163" s="96"/>
      <c r="W163" s="96"/>
      <c r="X163" s="96"/>
      <c r="Y163" s="96"/>
      <c r="Z163" s="96"/>
    </row>
    <row r="164" spans="1:26" ht="11.25" customHeight="1">
      <c r="A164" s="96"/>
      <c r="B164" s="96"/>
      <c r="C164" s="96"/>
      <c r="D164" s="10"/>
      <c r="E164" s="10"/>
      <c r="F164" s="96"/>
      <c r="G164" s="96"/>
      <c r="H164" s="96"/>
      <c r="I164" s="96"/>
      <c r="J164" s="96"/>
      <c r="K164" s="96"/>
      <c r="L164" s="96"/>
      <c r="M164" s="191"/>
      <c r="N164" s="96"/>
      <c r="O164" s="191"/>
      <c r="P164" s="190"/>
      <c r="Q164" s="190"/>
      <c r="R164" s="191"/>
      <c r="S164" s="96"/>
      <c r="T164" s="96"/>
      <c r="U164" s="96"/>
      <c r="V164" s="96"/>
      <c r="W164" s="96"/>
      <c r="X164" s="96"/>
      <c r="Y164" s="96"/>
      <c r="Z164" s="96"/>
    </row>
    <row r="165" spans="1:26" ht="11.25" customHeight="1">
      <c r="A165" s="96"/>
      <c r="B165" s="96"/>
      <c r="C165" s="96"/>
      <c r="D165" s="10"/>
      <c r="E165" s="10"/>
      <c r="F165" s="96"/>
      <c r="G165" s="96"/>
      <c r="H165" s="96"/>
      <c r="I165" s="96"/>
      <c r="J165" s="96"/>
      <c r="K165" s="96"/>
      <c r="L165" s="96"/>
      <c r="M165" s="191"/>
      <c r="N165" s="96"/>
      <c r="O165" s="191"/>
      <c r="P165" s="190"/>
      <c r="Q165" s="190"/>
      <c r="R165" s="191"/>
      <c r="S165" s="96"/>
      <c r="T165" s="96"/>
      <c r="U165" s="96"/>
      <c r="V165" s="96"/>
      <c r="W165" s="96"/>
      <c r="X165" s="96"/>
      <c r="Y165" s="96"/>
      <c r="Z165" s="96"/>
    </row>
    <row r="166" spans="1:26" ht="11.25" customHeight="1">
      <c r="A166" s="96"/>
      <c r="B166" s="96"/>
      <c r="C166" s="96"/>
      <c r="D166" s="10"/>
      <c r="E166" s="10"/>
      <c r="F166" s="96"/>
      <c r="G166" s="96"/>
      <c r="H166" s="96"/>
      <c r="I166" s="96"/>
      <c r="J166" s="96"/>
      <c r="K166" s="96"/>
      <c r="L166" s="96"/>
      <c r="M166" s="191"/>
      <c r="N166" s="96"/>
      <c r="O166" s="191"/>
      <c r="P166" s="190"/>
      <c r="Q166" s="190"/>
      <c r="R166" s="191"/>
      <c r="S166" s="96"/>
      <c r="T166" s="96"/>
      <c r="U166" s="96"/>
      <c r="V166" s="96"/>
      <c r="W166" s="96"/>
      <c r="X166" s="96"/>
      <c r="Y166" s="96"/>
      <c r="Z166" s="96"/>
    </row>
    <row r="167" spans="1:26" ht="11.25" customHeight="1">
      <c r="A167" s="96"/>
      <c r="B167" s="96"/>
      <c r="C167" s="96"/>
      <c r="D167" s="10"/>
      <c r="E167" s="10"/>
      <c r="F167" s="96"/>
      <c r="G167" s="96"/>
      <c r="H167" s="96"/>
      <c r="I167" s="96"/>
      <c r="J167" s="96"/>
      <c r="K167" s="96"/>
      <c r="L167" s="96"/>
      <c r="M167" s="191"/>
      <c r="N167" s="96"/>
      <c r="O167" s="191"/>
      <c r="P167" s="190"/>
      <c r="Q167" s="190"/>
      <c r="R167" s="191"/>
      <c r="S167" s="96"/>
      <c r="T167" s="96"/>
      <c r="U167" s="96"/>
      <c r="V167" s="96"/>
      <c r="W167" s="96"/>
      <c r="X167" s="96"/>
      <c r="Y167" s="96"/>
      <c r="Z167" s="96"/>
    </row>
    <row r="168" spans="1:26" ht="11.25" customHeight="1">
      <c r="A168" s="96"/>
      <c r="B168" s="96"/>
      <c r="C168" s="96"/>
      <c r="D168" s="10"/>
      <c r="E168" s="10"/>
      <c r="F168" s="96"/>
      <c r="G168" s="96"/>
      <c r="H168" s="96"/>
      <c r="I168" s="96"/>
      <c r="J168" s="96"/>
      <c r="K168" s="96"/>
      <c r="L168" s="96"/>
      <c r="M168" s="191"/>
      <c r="N168" s="96"/>
      <c r="O168" s="191"/>
      <c r="P168" s="190"/>
      <c r="Q168" s="190"/>
      <c r="R168" s="191"/>
      <c r="S168" s="96"/>
      <c r="T168" s="96"/>
      <c r="U168" s="96"/>
      <c r="V168" s="96"/>
      <c r="W168" s="96"/>
      <c r="X168" s="96"/>
      <c r="Y168" s="96"/>
      <c r="Z168" s="96"/>
    </row>
    <row r="169" spans="1:26" ht="11.25" customHeight="1">
      <c r="A169" s="96"/>
      <c r="B169" s="96"/>
      <c r="C169" s="96"/>
      <c r="D169" s="10"/>
      <c r="E169" s="10"/>
      <c r="F169" s="96"/>
      <c r="G169" s="96"/>
      <c r="H169" s="96"/>
      <c r="I169" s="96"/>
      <c r="J169" s="96"/>
      <c r="K169" s="96"/>
      <c r="L169" s="96"/>
      <c r="M169" s="191"/>
      <c r="N169" s="96"/>
      <c r="O169" s="191"/>
      <c r="P169" s="190"/>
      <c r="Q169" s="190"/>
      <c r="R169" s="191"/>
      <c r="S169" s="96"/>
      <c r="T169" s="96"/>
      <c r="U169" s="96"/>
      <c r="V169" s="96"/>
      <c r="W169" s="96"/>
      <c r="X169" s="96"/>
      <c r="Y169" s="96"/>
      <c r="Z169" s="96"/>
    </row>
    <row r="170" spans="1:26" ht="11.25" customHeight="1">
      <c r="A170" s="96"/>
      <c r="B170" s="96"/>
      <c r="C170" s="96"/>
      <c r="D170" s="10"/>
      <c r="E170" s="10"/>
      <c r="F170" s="96"/>
      <c r="G170" s="96"/>
      <c r="H170" s="96"/>
      <c r="I170" s="96"/>
      <c r="J170" s="96"/>
      <c r="K170" s="96"/>
      <c r="L170" s="96"/>
      <c r="M170" s="191"/>
      <c r="N170" s="96"/>
      <c r="O170" s="191"/>
      <c r="P170" s="190"/>
      <c r="Q170" s="190"/>
      <c r="R170" s="191"/>
      <c r="S170" s="96"/>
      <c r="T170" s="96"/>
      <c r="U170" s="96"/>
      <c r="V170" s="96"/>
      <c r="W170" s="96"/>
      <c r="X170" s="96"/>
      <c r="Y170" s="96"/>
      <c r="Z170" s="96"/>
    </row>
    <row r="171" spans="1:26" ht="11.25" customHeight="1">
      <c r="A171" s="96"/>
      <c r="B171" s="96"/>
      <c r="C171" s="96"/>
      <c r="D171" s="10"/>
      <c r="E171" s="10"/>
      <c r="F171" s="96"/>
      <c r="G171" s="96"/>
      <c r="H171" s="96"/>
      <c r="I171" s="96"/>
      <c r="J171" s="96"/>
      <c r="K171" s="96"/>
      <c r="L171" s="96"/>
      <c r="M171" s="191"/>
      <c r="N171" s="96"/>
      <c r="O171" s="191"/>
      <c r="P171" s="190"/>
      <c r="Q171" s="190"/>
      <c r="R171" s="191"/>
      <c r="S171" s="96"/>
      <c r="T171" s="96"/>
      <c r="U171" s="96"/>
      <c r="V171" s="96"/>
      <c r="W171" s="96"/>
      <c r="X171" s="96"/>
      <c r="Y171" s="96"/>
      <c r="Z171" s="96"/>
    </row>
    <row r="172" spans="1:26" ht="11.25" customHeight="1">
      <c r="A172" s="96"/>
      <c r="B172" s="96"/>
      <c r="C172" s="96"/>
      <c r="D172" s="10"/>
      <c r="E172" s="10"/>
      <c r="F172" s="96"/>
      <c r="G172" s="96"/>
      <c r="H172" s="96"/>
      <c r="I172" s="96"/>
      <c r="J172" s="96"/>
      <c r="K172" s="96"/>
      <c r="L172" s="96"/>
      <c r="M172" s="191"/>
      <c r="N172" s="96"/>
      <c r="O172" s="191"/>
      <c r="P172" s="190"/>
      <c r="Q172" s="190"/>
      <c r="R172" s="191"/>
      <c r="S172" s="96"/>
      <c r="T172" s="96"/>
      <c r="U172" s="96"/>
      <c r="V172" s="96"/>
      <c r="W172" s="96"/>
      <c r="X172" s="96"/>
      <c r="Y172" s="96"/>
      <c r="Z172" s="96"/>
    </row>
    <row r="173" spans="1:26" ht="11.25" customHeight="1">
      <c r="A173" s="96"/>
      <c r="B173" s="96"/>
      <c r="C173" s="96"/>
      <c r="D173" s="10"/>
      <c r="E173" s="10"/>
      <c r="F173" s="96"/>
      <c r="G173" s="96"/>
      <c r="H173" s="96"/>
      <c r="I173" s="96"/>
      <c r="J173" s="96"/>
      <c r="K173" s="96"/>
      <c r="L173" s="96"/>
      <c r="M173" s="191"/>
      <c r="N173" s="96"/>
      <c r="O173" s="191"/>
      <c r="P173" s="190"/>
      <c r="Q173" s="190"/>
      <c r="R173" s="191"/>
      <c r="S173" s="96"/>
      <c r="T173" s="96"/>
      <c r="U173" s="96"/>
      <c r="V173" s="96"/>
      <c r="W173" s="96"/>
      <c r="X173" s="96"/>
      <c r="Y173" s="96"/>
      <c r="Z173" s="96"/>
    </row>
    <row r="174" spans="1:26" ht="11.25" customHeight="1">
      <c r="A174" s="96"/>
      <c r="B174" s="96"/>
      <c r="C174" s="96"/>
      <c r="D174" s="10"/>
      <c r="E174" s="10"/>
      <c r="F174" s="96"/>
      <c r="G174" s="96"/>
      <c r="H174" s="96"/>
      <c r="I174" s="96"/>
      <c r="J174" s="96"/>
      <c r="K174" s="96"/>
      <c r="L174" s="96"/>
      <c r="M174" s="191"/>
      <c r="N174" s="96"/>
      <c r="O174" s="191"/>
      <c r="P174" s="190"/>
      <c r="Q174" s="190"/>
      <c r="R174" s="191"/>
      <c r="S174" s="96"/>
      <c r="T174" s="96"/>
      <c r="U174" s="96"/>
      <c r="V174" s="96"/>
      <c r="W174" s="96"/>
      <c r="X174" s="96"/>
      <c r="Y174" s="96"/>
      <c r="Z174" s="96"/>
    </row>
    <row r="175" spans="1:26" ht="11.25" customHeight="1">
      <c r="A175" s="96"/>
      <c r="B175" s="96"/>
      <c r="C175" s="96"/>
      <c r="D175" s="10"/>
      <c r="E175" s="10"/>
      <c r="F175" s="96"/>
      <c r="G175" s="96"/>
      <c r="H175" s="96"/>
      <c r="I175" s="96"/>
      <c r="J175" s="96"/>
      <c r="K175" s="96"/>
      <c r="L175" s="96"/>
      <c r="M175" s="191"/>
      <c r="N175" s="96"/>
      <c r="O175" s="191"/>
      <c r="P175" s="190"/>
      <c r="Q175" s="190"/>
      <c r="R175" s="191"/>
      <c r="S175" s="96"/>
      <c r="T175" s="96"/>
      <c r="U175" s="96"/>
      <c r="V175" s="96"/>
      <c r="W175" s="96"/>
      <c r="X175" s="96"/>
      <c r="Y175" s="96"/>
      <c r="Z175" s="96"/>
    </row>
    <row r="176" spans="1:26" ht="11.25" customHeight="1">
      <c r="A176" s="96"/>
      <c r="B176" s="96"/>
      <c r="C176" s="96"/>
      <c r="D176" s="10"/>
      <c r="E176" s="10"/>
      <c r="F176" s="96"/>
      <c r="G176" s="96"/>
      <c r="H176" s="96"/>
      <c r="I176" s="96"/>
      <c r="J176" s="96"/>
      <c r="K176" s="96"/>
      <c r="L176" s="96"/>
      <c r="M176" s="191"/>
      <c r="N176" s="96"/>
      <c r="O176" s="191"/>
      <c r="P176" s="190"/>
      <c r="Q176" s="190"/>
      <c r="R176" s="191"/>
      <c r="S176" s="96"/>
      <c r="T176" s="96"/>
      <c r="U176" s="96"/>
      <c r="V176" s="96"/>
      <c r="W176" s="96"/>
      <c r="X176" s="96"/>
      <c r="Y176" s="96"/>
      <c r="Z176" s="96"/>
    </row>
    <row r="177" spans="1:26" ht="11.25" customHeight="1">
      <c r="A177" s="96"/>
      <c r="B177" s="96"/>
      <c r="C177" s="96"/>
      <c r="D177" s="10"/>
      <c r="E177" s="10"/>
      <c r="F177" s="96"/>
      <c r="G177" s="96"/>
      <c r="H177" s="96"/>
      <c r="I177" s="96"/>
      <c r="J177" s="96"/>
      <c r="K177" s="96"/>
      <c r="L177" s="96"/>
      <c r="M177" s="191"/>
      <c r="N177" s="96"/>
      <c r="O177" s="191"/>
      <c r="P177" s="190"/>
      <c r="Q177" s="190"/>
      <c r="R177" s="191"/>
      <c r="S177" s="96"/>
      <c r="T177" s="96"/>
      <c r="U177" s="96"/>
      <c r="V177" s="96"/>
      <c r="W177" s="96"/>
      <c r="X177" s="96"/>
      <c r="Y177" s="96"/>
      <c r="Z177" s="96"/>
    </row>
    <row r="178" spans="1:26" ht="11.25" customHeight="1">
      <c r="A178" s="96"/>
      <c r="B178" s="96"/>
      <c r="C178" s="96"/>
      <c r="D178" s="10"/>
      <c r="E178" s="10"/>
      <c r="F178" s="96"/>
      <c r="G178" s="96"/>
      <c r="H178" s="96"/>
      <c r="I178" s="96"/>
      <c r="J178" s="96"/>
      <c r="K178" s="96"/>
      <c r="L178" s="96"/>
      <c r="M178" s="191"/>
      <c r="N178" s="96"/>
      <c r="O178" s="191"/>
      <c r="P178" s="190"/>
      <c r="Q178" s="190"/>
      <c r="R178" s="191"/>
      <c r="S178" s="96"/>
      <c r="T178" s="96"/>
      <c r="U178" s="96"/>
      <c r="V178" s="96"/>
      <c r="W178" s="96"/>
      <c r="X178" s="96"/>
      <c r="Y178" s="96"/>
      <c r="Z178" s="96"/>
    </row>
    <row r="179" spans="1:26" ht="11.25" customHeight="1">
      <c r="A179" s="96"/>
      <c r="B179" s="96"/>
      <c r="C179" s="96"/>
      <c r="D179" s="10"/>
      <c r="E179" s="10"/>
      <c r="F179" s="96"/>
      <c r="G179" s="96"/>
      <c r="H179" s="96"/>
      <c r="I179" s="96"/>
      <c r="J179" s="96"/>
      <c r="K179" s="96"/>
      <c r="L179" s="96"/>
      <c r="M179" s="191"/>
      <c r="N179" s="96"/>
      <c r="O179" s="191"/>
      <c r="P179" s="190"/>
      <c r="Q179" s="190"/>
      <c r="R179" s="191"/>
      <c r="S179" s="96"/>
      <c r="T179" s="96"/>
      <c r="U179" s="96"/>
      <c r="V179" s="96"/>
      <c r="W179" s="96"/>
      <c r="X179" s="96"/>
      <c r="Y179" s="96"/>
      <c r="Z179" s="96"/>
    </row>
    <row r="180" spans="1:26" ht="11.25" customHeight="1">
      <c r="A180" s="96"/>
      <c r="B180" s="96"/>
      <c r="C180" s="96"/>
      <c r="D180" s="10"/>
      <c r="E180" s="10"/>
      <c r="F180" s="96"/>
      <c r="G180" s="96"/>
      <c r="H180" s="96"/>
      <c r="I180" s="96"/>
      <c r="J180" s="96"/>
      <c r="K180" s="96"/>
      <c r="L180" s="96"/>
      <c r="M180" s="191"/>
      <c r="N180" s="96"/>
      <c r="O180" s="191"/>
      <c r="P180" s="190"/>
      <c r="Q180" s="190"/>
      <c r="R180" s="191"/>
      <c r="S180" s="96"/>
      <c r="T180" s="96"/>
      <c r="U180" s="96"/>
      <c r="V180" s="96"/>
      <c r="W180" s="96"/>
      <c r="X180" s="96"/>
      <c r="Y180" s="96"/>
      <c r="Z180" s="96"/>
    </row>
    <row r="181" spans="1:26" ht="11.25" customHeight="1">
      <c r="A181" s="96"/>
      <c r="B181" s="96"/>
      <c r="C181" s="96"/>
      <c r="D181" s="10"/>
      <c r="E181" s="10"/>
      <c r="F181" s="96"/>
      <c r="G181" s="96"/>
      <c r="H181" s="96"/>
      <c r="I181" s="96"/>
      <c r="J181" s="96"/>
      <c r="K181" s="96"/>
      <c r="L181" s="96"/>
      <c r="M181" s="191"/>
      <c r="N181" s="96"/>
      <c r="O181" s="191"/>
      <c r="P181" s="190"/>
      <c r="Q181" s="190"/>
      <c r="R181" s="191"/>
      <c r="S181" s="96"/>
      <c r="T181" s="96"/>
      <c r="U181" s="96"/>
      <c r="V181" s="96"/>
      <c r="W181" s="96"/>
      <c r="X181" s="96"/>
      <c r="Y181" s="96"/>
      <c r="Z181" s="96"/>
    </row>
    <row r="182" spans="1:26" ht="11.25" customHeight="1">
      <c r="A182" s="96"/>
      <c r="B182" s="96"/>
      <c r="C182" s="96"/>
      <c r="D182" s="10"/>
      <c r="E182" s="10"/>
      <c r="F182" s="96"/>
      <c r="G182" s="96"/>
      <c r="H182" s="96"/>
      <c r="I182" s="96"/>
      <c r="J182" s="96"/>
      <c r="K182" s="96"/>
      <c r="L182" s="96"/>
      <c r="M182" s="191"/>
      <c r="N182" s="96"/>
      <c r="O182" s="191"/>
      <c r="P182" s="190"/>
      <c r="Q182" s="190"/>
      <c r="R182" s="191"/>
      <c r="S182" s="96"/>
      <c r="T182" s="96"/>
      <c r="U182" s="96"/>
      <c r="V182" s="96"/>
      <c r="W182" s="96"/>
      <c r="X182" s="96"/>
      <c r="Y182" s="96"/>
      <c r="Z182" s="96"/>
    </row>
    <row r="183" spans="1:26" ht="11.25" customHeight="1">
      <c r="A183" s="96"/>
      <c r="B183" s="96"/>
      <c r="C183" s="96"/>
      <c r="D183" s="10"/>
      <c r="E183" s="10"/>
      <c r="F183" s="96"/>
      <c r="G183" s="96"/>
      <c r="H183" s="96"/>
      <c r="I183" s="96"/>
      <c r="J183" s="96"/>
      <c r="K183" s="96"/>
      <c r="L183" s="96"/>
      <c r="M183" s="191"/>
      <c r="N183" s="96"/>
      <c r="O183" s="191"/>
      <c r="P183" s="190"/>
      <c r="Q183" s="190"/>
      <c r="R183" s="191"/>
      <c r="S183" s="96"/>
      <c r="T183" s="96"/>
      <c r="U183" s="96"/>
      <c r="V183" s="96"/>
      <c r="W183" s="96"/>
      <c r="X183" s="96"/>
      <c r="Y183" s="96"/>
      <c r="Z183" s="96"/>
    </row>
    <row r="184" spans="1:26" ht="11.25" customHeight="1">
      <c r="A184" s="96"/>
      <c r="B184" s="96"/>
      <c r="C184" s="96"/>
      <c r="D184" s="10"/>
      <c r="E184" s="10"/>
      <c r="F184" s="96"/>
      <c r="G184" s="96"/>
      <c r="H184" s="96"/>
      <c r="I184" s="96"/>
      <c r="J184" s="96"/>
      <c r="K184" s="96"/>
      <c r="L184" s="96"/>
      <c r="M184" s="191"/>
      <c r="N184" s="96"/>
      <c r="O184" s="191"/>
      <c r="P184" s="190"/>
      <c r="Q184" s="190"/>
      <c r="R184" s="191"/>
      <c r="S184" s="96"/>
      <c r="T184" s="96"/>
      <c r="U184" s="96"/>
      <c r="V184" s="96"/>
      <c r="W184" s="96"/>
      <c r="X184" s="96"/>
      <c r="Y184" s="96"/>
      <c r="Z184" s="96"/>
    </row>
    <row r="185" spans="1:26" ht="11.25" customHeight="1">
      <c r="A185" s="96"/>
      <c r="B185" s="96"/>
      <c r="C185" s="96"/>
      <c r="D185" s="10"/>
      <c r="E185" s="10"/>
      <c r="F185" s="96"/>
      <c r="G185" s="96"/>
      <c r="H185" s="96"/>
      <c r="I185" s="96"/>
      <c r="J185" s="96"/>
      <c r="K185" s="96"/>
      <c r="L185" s="96"/>
      <c r="M185" s="191"/>
      <c r="N185" s="96"/>
      <c r="O185" s="191"/>
      <c r="P185" s="190"/>
      <c r="Q185" s="190"/>
      <c r="R185" s="191"/>
      <c r="S185" s="96"/>
      <c r="T185" s="96"/>
      <c r="U185" s="96"/>
      <c r="V185" s="96"/>
      <c r="W185" s="96"/>
      <c r="X185" s="96"/>
      <c r="Y185" s="96"/>
      <c r="Z185" s="96"/>
    </row>
    <row r="186" spans="1:26" ht="11.25" customHeight="1">
      <c r="A186" s="96"/>
      <c r="B186" s="96"/>
      <c r="C186" s="96"/>
      <c r="D186" s="10"/>
      <c r="E186" s="10"/>
      <c r="F186" s="96"/>
      <c r="G186" s="96"/>
      <c r="H186" s="96"/>
      <c r="I186" s="96"/>
      <c r="J186" s="96"/>
      <c r="K186" s="96"/>
      <c r="L186" s="96"/>
      <c r="M186" s="191"/>
      <c r="N186" s="96"/>
      <c r="O186" s="191"/>
      <c r="P186" s="190"/>
      <c r="Q186" s="190"/>
      <c r="R186" s="191"/>
      <c r="S186" s="96"/>
      <c r="T186" s="96"/>
      <c r="U186" s="96"/>
      <c r="V186" s="96"/>
      <c r="W186" s="96"/>
      <c r="X186" s="96"/>
      <c r="Y186" s="96"/>
      <c r="Z186" s="96"/>
    </row>
    <row r="187" spans="1:26" ht="11.25" customHeight="1">
      <c r="A187" s="96"/>
      <c r="B187" s="96"/>
      <c r="C187" s="96"/>
      <c r="D187" s="10"/>
      <c r="E187" s="10"/>
      <c r="F187" s="96"/>
      <c r="G187" s="96"/>
      <c r="H187" s="96"/>
      <c r="I187" s="96"/>
      <c r="J187" s="96"/>
      <c r="K187" s="96"/>
      <c r="L187" s="96"/>
      <c r="M187" s="191"/>
      <c r="N187" s="96"/>
      <c r="O187" s="191"/>
      <c r="P187" s="190"/>
      <c r="Q187" s="190"/>
      <c r="R187" s="191"/>
      <c r="S187" s="96"/>
      <c r="T187" s="96"/>
      <c r="U187" s="96"/>
      <c r="V187" s="96"/>
      <c r="W187" s="96"/>
      <c r="X187" s="96"/>
      <c r="Y187" s="96"/>
      <c r="Z187" s="96"/>
    </row>
    <row r="188" spans="1:26" ht="11.25" customHeight="1">
      <c r="A188" s="96"/>
      <c r="B188" s="96"/>
      <c r="C188" s="96"/>
      <c r="D188" s="10"/>
      <c r="E188" s="10"/>
      <c r="F188" s="96"/>
      <c r="G188" s="96"/>
      <c r="H188" s="96"/>
      <c r="I188" s="96"/>
      <c r="J188" s="96"/>
      <c r="K188" s="96"/>
      <c r="L188" s="96"/>
      <c r="M188" s="191"/>
      <c r="N188" s="96"/>
      <c r="O188" s="191"/>
      <c r="P188" s="190"/>
      <c r="Q188" s="190"/>
      <c r="R188" s="191"/>
      <c r="S188" s="96"/>
      <c r="T188" s="96"/>
      <c r="U188" s="96"/>
      <c r="V188" s="96"/>
      <c r="W188" s="96"/>
      <c r="X188" s="96"/>
      <c r="Y188" s="96"/>
      <c r="Z188" s="96"/>
    </row>
    <row r="189" spans="1:26" ht="11.25" customHeight="1">
      <c r="A189" s="96"/>
      <c r="B189" s="96"/>
      <c r="C189" s="96"/>
      <c r="D189" s="10"/>
      <c r="E189" s="10"/>
      <c r="F189" s="96"/>
      <c r="G189" s="96"/>
      <c r="H189" s="96"/>
      <c r="I189" s="96"/>
      <c r="J189" s="96"/>
      <c r="K189" s="96"/>
      <c r="L189" s="96"/>
      <c r="M189" s="191"/>
      <c r="N189" s="96"/>
      <c r="O189" s="191"/>
      <c r="P189" s="190"/>
      <c r="Q189" s="190"/>
      <c r="R189" s="191"/>
      <c r="S189" s="96"/>
      <c r="T189" s="96"/>
      <c r="U189" s="96"/>
      <c r="V189" s="96"/>
      <c r="W189" s="96"/>
      <c r="X189" s="96"/>
      <c r="Y189" s="96"/>
      <c r="Z189" s="96"/>
    </row>
    <row r="190" spans="1:26" ht="11.25" customHeight="1">
      <c r="A190" s="96"/>
      <c r="B190" s="96"/>
      <c r="C190" s="96"/>
      <c r="D190" s="10"/>
      <c r="E190" s="10"/>
      <c r="F190" s="96"/>
      <c r="G190" s="96"/>
      <c r="H190" s="96"/>
      <c r="I190" s="96"/>
      <c r="J190" s="96"/>
      <c r="K190" s="96"/>
      <c r="L190" s="96"/>
      <c r="M190" s="191"/>
      <c r="N190" s="96"/>
      <c r="O190" s="191"/>
      <c r="P190" s="190"/>
      <c r="Q190" s="190"/>
      <c r="R190" s="191"/>
      <c r="S190" s="96"/>
      <c r="T190" s="96"/>
      <c r="U190" s="96"/>
      <c r="V190" s="96"/>
      <c r="W190" s="96"/>
      <c r="X190" s="96"/>
      <c r="Y190" s="96"/>
      <c r="Z190" s="96"/>
    </row>
    <row r="191" spans="1:26" ht="11.25" customHeight="1">
      <c r="A191" s="96"/>
      <c r="B191" s="96"/>
      <c r="C191" s="96"/>
      <c r="D191" s="10"/>
      <c r="E191" s="10"/>
      <c r="F191" s="96"/>
      <c r="G191" s="96"/>
      <c r="H191" s="96"/>
      <c r="I191" s="96"/>
      <c r="J191" s="96"/>
      <c r="K191" s="96"/>
      <c r="L191" s="96"/>
      <c r="M191" s="191"/>
      <c r="N191" s="96"/>
      <c r="O191" s="191"/>
      <c r="P191" s="190"/>
      <c r="Q191" s="190"/>
      <c r="R191" s="191"/>
      <c r="S191" s="96"/>
      <c r="T191" s="96"/>
      <c r="U191" s="96"/>
      <c r="V191" s="96"/>
      <c r="W191" s="96"/>
      <c r="X191" s="96"/>
      <c r="Y191" s="96"/>
      <c r="Z191" s="96"/>
    </row>
    <row r="192" spans="1:26" ht="11.25" customHeight="1">
      <c r="A192" s="96"/>
      <c r="B192" s="96"/>
      <c r="C192" s="96"/>
      <c r="D192" s="10"/>
      <c r="E192" s="10"/>
      <c r="F192" s="96"/>
      <c r="G192" s="96"/>
      <c r="H192" s="96"/>
      <c r="I192" s="96"/>
      <c r="J192" s="96"/>
      <c r="K192" s="96"/>
      <c r="L192" s="96"/>
      <c r="M192" s="191"/>
      <c r="N192" s="96"/>
      <c r="O192" s="191"/>
      <c r="P192" s="190"/>
      <c r="Q192" s="190"/>
      <c r="R192" s="191"/>
      <c r="S192" s="96"/>
      <c r="T192" s="96"/>
      <c r="U192" s="96"/>
      <c r="V192" s="96"/>
      <c r="W192" s="96"/>
      <c r="X192" s="96"/>
      <c r="Y192" s="96"/>
      <c r="Z192" s="96"/>
    </row>
    <row r="193" spans="1:26" ht="11.25" customHeight="1">
      <c r="A193" s="96"/>
      <c r="B193" s="96"/>
      <c r="C193" s="96"/>
      <c r="D193" s="10"/>
      <c r="E193" s="10"/>
      <c r="F193" s="96"/>
      <c r="G193" s="96"/>
      <c r="H193" s="96"/>
      <c r="I193" s="96"/>
      <c r="J193" s="96"/>
      <c r="K193" s="96"/>
      <c r="L193" s="96"/>
      <c r="M193" s="191"/>
      <c r="N193" s="96"/>
      <c r="O193" s="191"/>
      <c r="P193" s="190"/>
      <c r="Q193" s="190"/>
      <c r="R193" s="191"/>
      <c r="S193" s="96"/>
      <c r="T193" s="96"/>
      <c r="U193" s="96"/>
      <c r="V193" s="96"/>
      <c r="W193" s="96"/>
      <c r="X193" s="96"/>
      <c r="Y193" s="96"/>
      <c r="Z193" s="96"/>
    </row>
    <row r="194" spans="1:26" ht="11.25" customHeight="1">
      <c r="A194" s="96"/>
      <c r="B194" s="96"/>
      <c r="C194" s="96"/>
      <c r="D194" s="10"/>
      <c r="E194" s="10"/>
      <c r="F194" s="96"/>
      <c r="G194" s="96"/>
      <c r="H194" s="96"/>
      <c r="I194" s="96"/>
      <c r="J194" s="96"/>
      <c r="K194" s="96"/>
      <c r="L194" s="96"/>
      <c r="M194" s="191"/>
      <c r="N194" s="96"/>
      <c r="O194" s="191"/>
      <c r="P194" s="190"/>
      <c r="Q194" s="190"/>
      <c r="R194" s="191"/>
      <c r="S194" s="96"/>
      <c r="T194" s="96"/>
      <c r="U194" s="96"/>
      <c r="V194" s="96"/>
      <c r="W194" s="96"/>
      <c r="X194" s="96"/>
      <c r="Y194" s="96"/>
      <c r="Z194" s="96"/>
    </row>
    <row r="195" spans="1:26" ht="11.25" customHeight="1">
      <c r="A195" s="96"/>
      <c r="B195" s="96"/>
      <c r="C195" s="96"/>
      <c r="D195" s="10"/>
      <c r="E195" s="10"/>
      <c r="F195" s="96"/>
      <c r="G195" s="96"/>
      <c r="H195" s="96"/>
      <c r="I195" s="96"/>
      <c r="J195" s="96"/>
      <c r="K195" s="96"/>
      <c r="L195" s="96"/>
      <c r="M195" s="191"/>
      <c r="N195" s="96"/>
      <c r="O195" s="191"/>
      <c r="P195" s="190"/>
      <c r="Q195" s="190"/>
      <c r="R195" s="191"/>
      <c r="S195" s="96"/>
      <c r="T195" s="96"/>
      <c r="U195" s="96"/>
      <c r="V195" s="96"/>
      <c r="W195" s="96"/>
      <c r="X195" s="96"/>
      <c r="Y195" s="96"/>
      <c r="Z195" s="96"/>
    </row>
    <row r="196" spans="1:26" ht="11.25" customHeight="1">
      <c r="A196" s="96"/>
      <c r="B196" s="96"/>
      <c r="C196" s="96"/>
      <c r="D196" s="10"/>
      <c r="E196" s="10"/>
      <c r="F196" s="96"/>
      <c r="G196" s="96"/>
      <c r="H196" s="96"/>
      <c r="I196" s="96"/>
      <c r="J196" s="96"/>
      <c r="K196" s="96"/>
      <c r="L196" s="96"/>
      <c r="M196" s="191"/>
      <c r="N196" s="96"/>
      <c r="O196" s="191"/>
      <c r="P196" s="190"/>
      <c r="Q196" s="190"/>
      <c r="R196" s="191"/>
      <c r="S196" s="96"/>
      <c r="T196" s="96"/>
      <c r="U196" s="96"/>
      <c r="V196" s="96"/>
      <c r="W196" s="96"/>
      <c r="X196" s="96"/>
      <c r="Y196" s="96"/>
      <c r="Z196" s="96"/>
    </row>
    <row r="197" spans="1:26" ht="11.25" customHeight="1">
      <c r="A197" s="96"/>
      <c r="B197" s="96"/>
      <c r="C197" s="96"/>
      <c r="D197" s="10"/>
      <c r="E197" s="10"/>
      <c r="F197" s="96"/>
      <c r="G197" s="96"/>
      <c r="H197" s="96"/>
      <c r="I197" s="96"/>
      <c r="J197" s="96"/>
      <c r="K197" s="96"/>
      <c r="L197" s="96"/>
      <c r="M197" s="191"/>
      <c r="N197" s="96"/>
      <c r="O197" s="191"/>
      <c r="P197" s="190"/>
      <c r="Q197" s="190"/>
      <c r="R197" s="191"/>
      <c r="S197" s="96"/>
      <c r="T197" s="96"/>
      <c r="U197" s="96"/>
      <c r="V197" s="96"/>
      <c r="W197" s="96"/>
      <c r="X197" s="96"/>
      <c r="Y197" s="96"/>
      <c r="Z197" s="96"/>
    </row>
    <row r="198" spans="1:26" ht="11.25" customHeight="1">
      <c r="A198" s="96"/>
      <c r="B198" s="96"/>
      <c r="C198" s="96"/>
      <c r="D198" s="10"/>
      <c r="E198" s="10"/>
      <c r="F198" s="96"/>
      <c r="G198" s="96"/>
      <c r="H198" s="96"/>
      <c r="I198" s="96"/>
      <c r="J198" s="96"/>
      <c r="K198" s="96"/>
      <c r="L198" s="96"/>
      <c r="M198" s="191"/>
      <c r="N198" s="96"/>
      <c r="O198" s="191"/>
      <c r="P198" s="190"/>
      <c r="Q198" s="190"/>
      <c r="R198" s="191"/>
      <c r="S198" s="96"/>
      <c r="T198" s="96"/>
      <c r="U198" s="96"/>
      <c r="V198" s="96"/>
      <c r="W198" s="96"/>
      <c r="X198" s="96"/>
      <c r="Y198" s="96"/>
      <c r="Z198" s="96"/>
    </row>
    <row r="199" spans="1:26" ht="11.25" customHeight="1">
      <c r="A199" s="96"/>
      <c r="B199" s="96"/>
      <c r="C199" s="96"/>
      <c r="D199" s="10"/>
      <c r="E199" s="10"/>
      <c r="F199" s="96"/>
      <c r="G199" s="96"/>
      <c r="H199" s="96"/>
      <c r="I199" s="96"/>
      <c r="J199" s="96"/>
      <c r="K199" s="96"/>
      <c r="L199" s="96"/>
      <c r="M199" s="191"/>
      <c r="N199" s="96"/>
      <c r="O199" s="191"/>
      <c r="P199" s="190"/>
      <c r="Q199" s="190"/>
      <c r="R199" s="191"/>
      <c r="S199" s="96"/>
      <c r="T199" s="96"/>
      <c r="U199" s="96"/>
      <c r="V199" s="96"/>
      <c r="W199" s="96"/>
      <c r="X199" s="96"/>
      <c r="Y199" s="96"/>
      <c r="Z199" s="96"/>
    </row>
    <row r="200" spans="1:26" ht="11.25" customHeight="1">
      <c r="A200" s="96"/>
      <c r="B200" s="96"/>
      <c r="C200" s="96"/>
      <c r="D200" s="10"/>
      <c r="E200" s="10"/>
      <c r="F200" s="96"/>
      <c r="G200" s="96"/>
      <c r="H200" s="96"/>
      <c r="I200" s="96"/>
      <c r="J200" s="96"/>
      <c r="K200" s="96"/>
      <c r="L200" s="96"/>
      <c r="M200" s="191"/>
      <c r="N200" s="96"/>
      <c r="O200" s="191"/>
      <c r="P200" s="190"/>
      <c r="Q200" s="190"/>
      <c r="R200" s="191"/>
      <c r="S200" s="96"/>
      <c r="T200" s="96"/>
      <c r="U200" s="96"/>
      <c r="V200" s="96"/>
      <c r="W200" s="96"/>
      <c r="X200" s="96"/>
      <c r="Y200" s="96"/>
      <c r="Z200" s="96"/>
    </row>
    <row r="201" spans="1:26" ht="11.25" customHeight="1">
      <c r="A201" s="96"/>
      <c r="B201" s="96"/>
      <c r="C201" s="96"/>
      <c r="D201" s="10"/>
      <c r="E201" s="10"/>
      <c r="F201" s="96"/>
      <c r="G201" s="96"/>
      <c r="H201" s="96"/>
      <c r="I201" s="96"/>
      <c r="J201" s="96"/>
      <c r="K201" s="96"/>
      <c r="L201" s="96"/>
      <c r="M201" s="191"/>
      <c r="N201" s="96"/>
      <c r="O201" s="191"/>
      <c r="P201" s="190"/>
      <c r="Q201" s="190"/>
      <c r="R201" s="191"/>
      <c r="S201" s="96"/>
      <c r="T201" s="96"/>
      <c r="U201" s="96"/>
      <c r="V201" s="96"/>
      <c r="W201" s="96"/>
      <c r="X201" s="96"/>
      <c r="Y201" s="96"/>
      <c r="Z201" s="96"/>
    </row>
    <row r="202" spans="1:26" ht="11.25" customHeight="1">
      <c r="A202" s="96"/>
      <c r="B202" s="96"/>
      <c r="C202" s="96"/>
      <c r="D202" s="10"/>
      <c r="E202" s="10"/>
      <c r="F202" s="96"/>
      <c r="G202" s="96"/>
      <c r="H202" s="96"/>
      <c r="I202" s="96"/>
      <c r="J202" s="96"/>
      <c r="K202" s="96"/>
      <c r="L202" s="96"/>
      <c r="M202" s="191"/>
      <c r="N202" s="96"/>
      <c r="O202" s="191"/>
      <c r="P202" s="190"/>
      <c r="Q202" s="190"/>
      <c r="R202" s="191"/>
      <c r="S202" s="96"/>
      <c r="T202" s="96"/>
      <c r="U202" s="96"/>
      <c r="V202" s="96"/>
      <c r="W202" s="96"/>
      <c r="X202" s="96"/>
      <c r="Y202" s="96"/>
      <c r="Z202" s="96"/>
    </row>
    <row r="203" spans="1:26" ht="11.25" customHeight="1">
      <c r="A203" s="96"/>
      <c r="B203" s="96"/>
      <c r="C203" s="96"/>
      <c r="D203" s="10"/>
      <c r="E203" s="10"/>
      <c r="F203" s="96"/>
      <c r="G203" s="96"/>
      <c r="H203" s="96"/>
      <c r="I203" s="96"/>
      <c r="J203" s="96"/>
      <c r="K203" s="96"/>
      <c r="L203" s="96"/>
      <c r="M203" s="191"/>
      <c r="N203" s="96"/>
      <c r="O203" s="191"/>
      <c r="P203" s="190"/>
      <c r="Q203" s="190"/>
      <c r="R203" s="191"/>
      <c r="S203" s="96"/>
      <c r="T203" s="96"/>
      <c r="U203" s="96"/>
      <c r="V203" s="96"/>
      <c r="W203" s="96"/>
      <c r="X203" s="96"/>
      <c r="Y203" s="96"/>
      <c r="Z203" s="96"/>
    </row>
    <row r="204" spans="1:26" ht="11.25" customHeight="1">
      <c r="A204" s="96"/>
      <c r="B204" s="96"/>
      <c r="C204" s="96"/>
      <c r="D204" s="10"/>
      <c r="E204" s="10"/>
      <c r="F204" s="96"/>
      <c r="G204" s="96"/>
      <c r="H204" s="96"/>
      <c r="I204" s="96"/>
      <c r="J204" s="96"/>
      <c r="K204" s="96"/>
      <c r="L204" s="96"/>
      <c r="M204" s="191"/>
      <c r="N204" s="96"/>
      <c r="O204" s="191"/>
      <c r="P204" s="190"/>
      <c r="Q204" s="190"/>
      <c r="R204" s="191"/>
      <c r="S204" s="96"/>
      <c r="T204" s="96"/>
      <c r="U204" s="96"/>
      <c r="V204" s="96"/>
      <c r="W204" s="96"/>
      <c r="X204" s="96"/>
      <c r="Y204" s="96"/>
      <c r="Z204" s="96"/>
    </row>
    <row r="205" spans="1:26" ht="11.25" customHeight="1">
      <c r="A205" s="96"/>
      <c r="B205" s="96"/>
      <c r="C205" s="96"/>
      <c r="D205" s="10"/>
      <c r="E205" s="10"/>
      <c r="F205" s="96"/>
      <c r="G205" s="96"/>
      <c r="H205" s="96"/>
      <c r="I205" s="96"/>
      <c r="J205" s="96"/>
      <c r="K205" s="96"/>
      <c r="L205" s="96"/>
      <c r="M205" s="191"/>
      <c r="N205" s="96"/>
      <c r="O205" s="191"/>
      <c r="P205" s="190"/>
      <c r="Q205" s="190"/>
      <c r="R205" s="191"/>
      <c r="S205" s="96"/>
      <c r="T205" s="96"/>
      <c r="U205" s="96"/>
      <c r="V205" s="96"/>
      <c r="W205" s="96"/>
      <c r="X205" s="96"/>
      <c r="Y205" s="96"/>
      <c r="Z205" s="96"/>
    </row>
    <row r="206" spans="1:26" ht="11.25" customHeight="1">
      <c r="A206" s="96"/>
      <c r="B206" s="96"/>
      <c r="C206" s="96"/>
      <c r="D206" s="10"/>
      <c r="E206" s="10"/>
      <c r="F206" s="96"/>
      <c r="G206" s="96"/>
      <c r="H206" s="96"/>
      <c r="I206" s="96"/>
      <c r="J206" s="96"/>
      <c r="K206" s="96"/>
      <c r="L206" s="96"/>
      <c r="M206" s="191"/>
      <c r="N206" s="96"/>
      <c r="O206" s="191"/>
      <c r="P206" s="190"/>
      <c r="Q206" s="190"/>
      <c r="R206" s="191"/>
      <c r="S206" s="96"/>
      <c r="T206" s="96"/>
      <c r="U206" s="96"/>
      <c r="V206" s="96"/>
      <c r="W206" s="96"/>
      <c r="X206" s="96"/>
      <c r="Y206" s="96"/>
      <c r="Z206" s="96"/>
    </row>
    <row r="207" spans="1:26" ht="11.25" customHeight="1">
      <c r="A207" s="96"/>
      <c r="B207" s="96"/>
      <c r="C207" s="96"/>
      <c r="D207" s="10"/>
      <c r="E207" s="10"/>
      <c r="F207" s="96"/>
      <c r="G207" s="96"/>
      <c r="H207" s="96"/>
      <c r="I207" s="96"/>
      <c r="J207" s="96"/>
      <c r="K207" s="96"/>
      <c r="L207" s="96"/>
      <c r="M207" s="191"/>
      <c r="N207" s="96"/>
      <c r="O207" s="191"/>
      <c r="P207" s="190"/>
      <c r="Q207" s="190"/>
      <c r="R207" s="191"/>
      <c r="S207" s="96"/>
      <c r="T207" s="96"/>
      <c r="U207" s="96"/>
      <c r="V207" s="96"/>
      <c r="W207" s="96"/>
      <c r="X207" s="96"/>
      <c r="Y207" s="96"/>
      <c r="Z207" s="96"/>
    </row>
    <row r="208" spans="1:26" ht="11.25" customHeight="1">
      <c r="A208" s="96"/>
      <c r="B208" s="96"/>
      <c r="C208" s="96"/>
      <c r="D208" s="10"/>
      <c r="E208" s="10"/>
      <c r="F208" s="96"/>
      <c r="G208" s="96"/>
      <c r="H208" s="96"/>
      <c r="I208" s="96"/>
      <c r="J208" s="96"/>
      <c r="K208" s="96"/>
      <c r="L208" s="96"/>
      <c r="M208" s="191"/>
      <c r="N208" s="96"/>
      <c r="O208" s="191"/>
      <c r="P208" s="190"/>
      <c r="Q208" s="190"/>
      <c r="R208" s="191"/>
      <c r="S208" s="96"/>
      <c r="T208" s="96"/>
      <c r="U208" s="96"/>
      <c r="V208" s="96"/>
      <c r="W208" s="96"/>
      <c r="X208" s="96"/>
      <c r="Y208" s="96"/>
      <c r="Z208" s="96"/>
    </row>
    <row r="209" spans="1:26" ht="11.25" customHeight="1">
      <c r="A209" s="96"/>
      <c r="B209" s="96"/>
      <c r="C209" s="96"/>
      <c r="D209" s="10"/>
      <c r="E209" s="10"/>
      <c r="F209" s="96"/>
      <c r="G209" s="96"/>
      <c r="H209" s="96"/>
      <c r="I209" s="96"/>
      <c r="J209" s="96"/>
      <c r="K209" s="96"/>
      <c r="L209" s="96"/>
      <c r="M209" s="191"/>
      <c r="N209" s="96"/>
      <c r="O209" s="191"/>
      <c r="P209" s="190"/>
      <c r="Q209" s="190"/>
      <c r="R209" s="191"/>
      <c r="S209" s="96"/>
      <c r="T209" s="96"/>
      <c r="U209" s="96"/>
      <c r="V209" s="96"/>
      <c r="W209" s="96"/>
      <c r="X209" s="96"/>
      <c r="Y209" s="96"/>
      <c r="Z209" s="96"/>
    </row>
    <row r="210" spans="1:26" ht="11.25" customHeight="1">
      <c r="A210" s="96"/>
      <c r="B210" s="96"/>
      <c r="C210" s="96"/>
      <c r="D210" s="10"/>
      <c r="E210" s="10"/>
      <c r="F210" s="96"/>
      <c r="G210" s="96"/>
      <c r="H210" s="96"/>
      <c r="I210" s="96"/>
      <c r="J210" s="96"/>
      <c r="K210" s="96"/>
      <c r="L210" s="96"/>
      <c r="M210" s="191"/>
      <c r="N210" s="96"/>
      <c r="O210" s="191"/>
      <c r="P210" s="190"/>
      <c r="Q210" s="190"/>
      <c r="R210" s="191"/>
      <c r="S210" s="96"/>
      <c r="T210" s="96"/>
      <c r="U210" s="96"/>
      <c r="V210" s="96"/>
      <c r="W210" s="96"/>
      <c r="X210" s="96"/>
      <c r="Y210" s="96"/>
      <c r="Z210" s="96"/>
    </row>
    <row r="211" spans="1:26" ht="11.25" customHeight="1">
      <c r="A211" s="96"/>
      <c r="B211" s="96"/>
      <c r="C211" s="96"/>
      <c r="D211" s="10"/>
      <c r="E211" s="10"/>
      <c r="F211" s="96"/>
      <c r="G211" s="96"/>
      <c r="H211" s="96"/>
      <c r="I211" s="96"/>
      <c r="J211" s="96"/>
      <c r="K211" s="96"/>
      <c r="L211" s="96"/>
      <c r="M211" s="191"/>
      <c r="N211" s="96"/>
      <c r="O211" s="191"/>
      <c r="P211" s="190"/>
      <c r="Q211" s="190"/>
      <c r="R211" s="191"/>
      <c r="S211" s="96"/>
      <c r="T211" s="96"/>
      <c r="U211" s="96"/>
      <c r="V211" s="96"/>
      <c r="W211" s="96"/>
      <c r="X211" s="96"/>
      <c r="Y211" s="96"/>
      <c r="Z211" s="96"/>
    </row>
    <row r="212" spans="1:26" ht="11.25" customHeight="1">
      <c r="A212" s="96"/>
      <c r="B212" s="96"/>
      <c r="C212" s="96"/>
      <c r="D212" s="10"/>
      <c r="E212" s="10"/>
      <c r="F212" s="96"/>
      <c r="G212" s="96"/>
      <c r="H212" s="96"/>
      <c r="I212" s="96"/>
      <c r="J212" s="96"/>
      <c r="K212" s="96"/>
      <c r="L212" s="96"/>
      <c r="M212" s="191"/>
      <c r="N212" s="96"/>
      <c r="O212" s="191"/>
      <c r="P212" s="190"/>
      <c r="Q212" s="190"/>
      <c r="R212" s="191"/>
      <c r="S212" s="96"/>
      <c r="T212" s="96"/>
      <c r="U212" s="96"/>
      <c r="V212" s="96"/>
      <c r="W212" s="96"/>
      <c r="X212" s="96"/>
      <c r="Y212" s="96"/>
      <c r="Z212" s="96"/>
    </row>
    <row r="213" spans="1:26" ht="11.25" customHeight="1">
      <c r="A213" s="96"/>
      <c r="B213" s="96"/>
      <c r="C213" s="96"/>
      <c r="D213" s="10"/>
      <c r="E213" s="10"/>
      <c r="F213" s="96"/>
      <c r="G213" s="96"/>
      <c r="H213" s="96"/>
      <c r="I213" s="96"/>
      <c r="J213" s="96"/>
      <c r="K213" s="96"/>
      <c r="L213" s="96"/>
      <c r="M213" s="191"/>
      <c r="N213" s="96"/>
      <c r="O213" s="191"/>
      <c r="P213" s="190"/>
      <c r="Q213" s="190"/>
      <c r="R213" s="191"/>
      <c r="S213" s="96"/>
      <c r="T213" s="96"/>
      <c r="U213" s="96"/>
      <c r="V213" s="96"/>
      <c r="W213" s="96"/>
      <c r="X213" s="96"/>
      <c r="Y213" s="96"/>
      <c r="Z213" s="96"/>
    </row>
    <row r="214" spans="1:26" ht="11.25" customHeight="1">
      <c r="A214" s="96"/>
      <c r="B214" s="96"/>
      <c r="C214" s="96"/>
      <c r="D214" s="10"/>
      <c r="E214" s="10"/>
      <c r="F214" s="96"/>
      <c r="G214" s="96"/>
      <c r="H214" s="96"/>
      <c r="I214" s="96"/>
      <c r="J214" s="96"/>
      <c r="K214" s="96"/>
      <c r="L214" s="96"/>
      <c r="M214" s="191"/>
      <c r="N214" s="96"/>
      <c r="O214" s="191"/>
      <c r="P214" s="190"/>
      <c r="Q214" s="190"/>
      <c r="R214" s="191"/>
      <c r="S214" s="96"/>
      <c r="T214" s="96"/>
      <c r="U214" s="96"/>
      <c r="V214" s="96"/>
      <c r="W214" s="96"/>
      <c r="X214" s="96"/>
      <c r="Y214" s="96"/>
      <c r="Z214" s="96"/>
    </row>
    <row r="215" spans="1:26" ht="11.25" customHeight="1">
      <c r="A215" s="96"/>
      <c r="B215" s="96"/>
      <c r="C215" s="96"/>
      <c r="D215" s="10"/>
      <c r="E215" s="10"/>
      <c r="F215" s="96"/>
      <c r="G215" s="96"/>
      <c r="H215" s="96"/>
      <c r="I215" s="96"/>
      <c r="J215" s="96"/>
      <c r="K215" s="96"/>
      <c r="L215" s="96"/>
      <c r="M215" s="191"/>
      <c r="N215" s="96"/>
      <c r="O215" s="191"/>
      <c r="P215" s="190"/>
      <c r="Q215" s="190"/>
      <c r="R215" s="191"/>
      <c r="S215" s="96"/>
      <c r="T215" s="96"/>
      <c r="U215" s="96"/>
      <c r="V215" s="96"/>
      <c r="W215" s="96"/>
      <c r="X215" s="96"/>
      <c r="Y215" s="96"/>
      <c r="Z215" s="96"/>
    </row>
    <row r="216" spans="1:26" ht="11.25" customHeight="1">
      <c r="A216" s="96"/>
      <c r="B216" s="96"/>
      <c r="C216" s="96"/>
      <c r="D216" s="10"/>
      <c r="E216" s="10"/>
      <c r="F216" s="96"/>
      <c r="G216" s="96"/>
      <c r="H216" s="96"/>
      <c r="I216" s="96"/>
      <c r="J216" s="96"/>
      <c r="K216" s="96"/>
      <c r="L216" s="96"/>
      <c r="M216" s="191"/>
      <c r="N216" s="96"/>
      <c r="O216" s="191"/>
      <c r="P216" s="190"/>
      <c r="Q216" s="190"/>
      <c r="R216" s="191"/>
      <c r="S216" s="96"/>
      <c r="T216" s="96"/>
      <c r="U216" s="96"/>
      <c r="V216" s="96"/>
      <c r="W216" s="96"/>
      <c r="X216" s="96"/>
      <c r="Y216" s="96"/>
      <c r="Z216" s="96"/>
    </row>
    <row r="217" spans="1:26" ht="11.25" customHeight="1">
      <c r="A217" s="96"/>
      <c r="B217" s="96"/>
      <c r="C217" s="96"/>
      <c r="D217" s="10"/>
      <c r="E217" s="10"/>
      <c r="F217" s="96"/>
      <c r="G217" s="96"/>
      <c r="H217" s="96"/>
      <c r="I217" s="96"/>
      <c r="J217" s="96"/>
      <c r="K217" s="96"/>
      <c r="L217" s="96"/>
      <c r="M217" s="191"/>
      <c r="N217" s="96"/>
      <c r="O217" s="191"/>
      <c r="P217" s="190"/>
      <c r="Q217" s="190"/>
      <c r="R217" s="191"/>
      <c r="S217" s="96"/>
      <c r="T217" s="96"/>
      <c r="U217" s="96"/>
      <c r="V217" s="96"/>
      <c r="W217" s="96"/>
      <c r="X217" s="96"/>
      <c r="Y217" s="96"/>
      <c r="Z217" s="96"/>
    </row>
    <row r="218" spans="1:26" ht="11.25" customHeight="1">
      <c r="A218" s="96"/>
      <c r="B218" s="96"/>
      <c r="C218" s="96"/>
      <c r="D218" s="10"/>
      <c r="E218" s="10"/>
      <c r="F218" s="96"/>
      <c r="G218" s="96"/>
      <c r="H218" s="96"/>
      <c r="I218" s="96"/>
      <c r="J218" s="96"/>
      <c r="K218" s="96"/>
      <c r="L218" s="96"/>
      <c r="M218" s="191"/>
      <c r="N218" s="96"/>
      <c r="O218" s="191"/>
      <c r="P218" s="190"/>
      <c r="Q218" s="190"/>
      <c r="R218" s="191"/>
      <c r="S218" s="96"/>
      <c r="T218" s="96"/>
      <c r="U218" s="96"/>
      <c r="V218" s="96"/>
      <c r="W218" s="96"/>
      <c r="X218" s="96"/>
      <c r="Y218" s="96"/>
      <c r="Z218" s="96"/>
    </row>
    <row r="219" spans="1:26" ht="11.25" customHeight="1">
      <c r="A219" s="96"/>
      <c r="B219" s="96"/>
      <c r="C219" s="96"/>
      <c r="D219" s="10"/>
      <c r="E219" s="10"/>
      <c r="F219" s="96"/>
      <c r="G219" s="96"/>
      <c r="H219" s="96"/>
      <c r="I219" s="96"/>
      <c r="J219" s="96"/>
      <c r="K219" s="96"/>
      <c r="L219" s="96"/>
      <c r="M219" s="191"/>
      <c r="N219" s="96"/>
      <c r="O219" s="191"/>
      <c r="P219" s="190"/>
      <c r="Q219" s="190"/>
      <c r="R219" s="191"/>
      <c r="S219" s="96"/>
      <c r="T219" s="96"/>
      <c r="U219" s="96"/>
      <c r="V219" s="96"/>
      <c r="W219" s="96"/>
      <c r="X219" s="96"/>
      <c r="Y219" s="96"/>
      <c r="Z219" s="96"/>
    </row>
    <row r="220" spans="1:26" ht="11.25" customHeight="1">
      <c r="A220" s="96"/>
      <c r="B220" s="96"/>
      <c r="C220" s="96"/>
      <c r="D220" s="10"/>
      <c r="E220" s="10"/>
      <c r="F220" s="96"/>
      <c r="G220" s="96"/>
      <c r="H220" s="96"/>
      <c r="I220" s="96"/>
      <c r="J220" s="96"/>
      <c r="K220" s="96"/>
      <c r="L220" s="96"/>
      <c r="M220" s="191"/>
      <c r="N220" s="96"/>
      <c r="O220" s="191"/>
      <c r="P220" s="190"/>
      <c r="Q220" s="190"/>
      <c r="R220" s="191"/>
      <c r="S220" s="96"/>
      <c r="T220" s="96"/>
      <c r="U220" s="96"/>
      <c r="V220" s="96"/>
      <c r="W220" s="96"/>
      <c r="X220" s="96"/>
      <c r="Y220" s="96"/>
      <c r="Z220" s="96"/>
    </row>
    <row r="221" spans="1:26" ht="11.25" customHeight="1">
      <c r="A221" s="96"/>
      <c r="B221" s="96"/>
      <c r="C221" s="96"/>
      <c r="D221" s="10"/>
      <c r="E221" s="10"/>
      <c r="F221" s="96"/>
      <c r="G221" s="96"/>
      <c r="H221" s="96"/>
      <c r="I221" s="96"/>
      <c r="J221" s="96"/>
      <c r="K221" s="96"/>
      <c r="L221" s="96"/>
      <c r="M221" s="191"/>
      <c r="N221" s="96"/>
      <c r="O221" s="191"/>
      <c r="P221" s="190"/>
      <c r="Q221" s="190"/>
      <c r="R221" s="191"/>
      <c r="S221" s="96"/>
      <c r="T221" s="96"/>
      <c r="U221" s="96"/>
      <c r="V221" s="96"/>
      <c r="W221" s="96"/>
      <c r="X221" s="96"/>
      <c r="Y221" s="96"/>
      <c r="Z221" s="96"/>
    </row>
    <row r="222" spans="1:26" ht="11.25" customHeight="1">
      <c r="A222" s="96"/>
      <c r="B222" s="96"/>
      <c r="C222" s="96"/>
      <c r="D222" s="10"/>
      <c r="E222" s="10"/>
      <c r="F222" s="96"/>
      <c r="G222" s="96"/>
      <c r="H222" s="96"/>
      <c r="I222" s="96"/>
      <c r="J222" s="96"/>
      <c r="K222" s="96"/>
      <c r="L222" s="96"/>
      <c r="M222" s="191"/>
      <c r="N222" s="96"/>
      <c r="O222" s="191"/>
      <c r="P222" s="190"/>
      <c r="Q222" s="190"/>
      <c r="R222" s="191"/>
      <c r="S222" s="96"/>
      <c r="T222" s="96"/>
      <c r="U222" s="96"/>
      <c r="V222" s="96"/>
      <c r="W222" s="96"/>
      <c r="X222" s="96"/>
      <c r="Y222" s="96"/>
      <c r="Z222" s="96"/>
    </row>
    <row r="223" spans="1:26" ht="11.25" customHeight="1">
      <c r="A223" s="96"/>
      <c r="B223" s="96"/>
      <c r="C223" s="96"/>
      <c r="D223" s="10"/>
      <c r="E223" s="10"/>
      <c r="F223" s="96"/>
      <c r="G223" s="96"/>
      <c r="H223" s="96"/>
      <c r="I223" s="96"/>
      <c r="J223" s="96"/>
      <c r="K223" s="96"/>
      <c r="L223" s="96"/>
      <c r="M223" s="191"/>
      <c r="N223" s="96"/>
      <c r="O223" s="191"/>
      <c r="P223" s="190"/>
      <c r="Q223" s="190"/>
      <c r="R223" s="191"/>
      <c r="S223" s="96"/>
      <c r="T223" s="96"/>
      <c r="U223" s="96"/>
      <c r="V223" s="96"/>
      <c r="W223" s="96"/>
      <c r="X223" s="96"/>
      <c r="Y223" s="96"/>
      <c r="Z223" s="96"/>
    </row>
    <row r="224" spans="1:26" ht="11.25" customHeight="1">
      <c r="A224" s="96"/>
      <c r="B224" s="96"/>
      <c r="C224" s="96"/>
      <c r="D224" s="10"/>
      <c r="E224" s="10"/>
      <c r="F224" s="96"/>
      <c r="G224" s="96"/>
      <c r="H224" s="96"/>
      <c r="I224" s="96"/>
      <c r="J224" s="96"/>
      <c r="K224" s="96"/>
      <c r="L224" s="96"/>
      <c r="M224" s="191"/>
      <c r="N224" s="96"/>
      <c r="O224" s="191"/>
      <c r="P224" s="190"/>
      <c r="Q224" s="190"/>
      <c r="R224" s="191"/>
      <c r="S224" s="96"/>
      <c r="T224" s="96"/>
      <c r="U224" s="96"/>
      <c r="V224" s="96"/>
      <c r="W224" s="96"/>
      <c r="X224" s="96"/>
      <c r="Y224" s="96"/>
      <c r="Z224" s="96"/>
    </row>
    <row r="225" spans="1:26" ht="11.25" customHeight="1">
      <c r="A225" s="96"/>
      <c r="B225" s="96"/>
      <c r="C225" s="96"/>
      <c r="D225" s="10"/>
      <c r="E225" s="10"/>
      <c r="F225" s="96"/>
      <c r="G225" s="96"/>
      <c r="H225" s="96"/>
      <c r="I225" s="96"/>
      <c r="J225" s="96"/>
      <c r="K225" s="96"/>
      <c r="L225" s="96"/>
      <c r="M225" s="191"/>
      <c r="N225" s="96"/>
      <c r="O225" s="191"/>
      <c r="P225" s="190"/>
      <c r="Q225" s="190"/>
      <c r="R225" s="191"/>
      <c r="S225" s="96"/>
      <c r="T225" s="96"/>
      <c r="U225" s="96"/>
      <c r="V225" s="96"/>
      <c r="W225" s="96"/>
      <c r="X225" s="96"/>
      <c r="Y225" s="96"/>
      <c r="Z225" s="96"/>
    </row>
    <row r="226" spans="1:26" ht="11.25" customHeight="1">
      <c r="A226" s="96"/>
      <c r="B226" s="96"/>
      <c r="C226" s="96"/>
      <c r="D226" s="10"/>
      <c r="E226" s="10"/>
      <c r="F226" s="96"/>
      <c r="G226" s="96"/>
      <c r="H226" s="96"/>
      <c r="I226" s="96"/>
      <c r="J226" s="96"/>
      <c r="K226" s="96"/>
      <c r="L226" s="96"/>
      <c r="M226" s="191"/>
      <c r="N226" s="96"/>
      <c r="O226" s="191"/>
      <c r="P226" s="190"/>
      <c r="Q226" s="190"/>
      <c r="R226" s="191"/>
      <c r="S226" s="96"/>
      <c r="T226" s="96"/>
      <c r="U226" s="96"/>
      <c r="V226" s="96"/>
      <c r="W226" s="96"/>
      <c r="X226" s="96"/>
      <c r="Y226" s="96"/>
      <c r="Z226" s="96"/>
    </row>
    <row r="227" spans="1:26" ht="11.25" customHeight="1">
      <c r="A227" s="96"/>
      <c r="B227" s="96"/>
      <c r="C227" s="96"/>
      <c r="D227" s="10"/>
      <c r="E227" s="10"/>
      <c r="F227" s="96"/>
      <c r="G227" s="96"/>
      <c r="H227" s="96"/>
      <c r="I227" s="96"/>
      <c r="J227" s="96"/>
      <c r="K227" s="96"/>
      <c r="L227" s="96"/>
      <c r="M227" s="191"/>
      <c r="N227" s="96"/>
      <c r="O227" s="191"/>
      <c r="P227" s="190"/>
      <c r="Q227" s="190"/>
      <c r="R227" s="191"/>
      <c r="S227" s="96"/>
      <c r="T227" s="96"/>
      <c r="U227" s="96"/>
      <c r="V227" s="96"/>
      <c r="W227" s="96"/>
      <c r="X227" s="96"/>
      <c r="Y227" s="96"/>
      <c r="Z227" s="96"/>
    </row>
    <row r="228" spans="1:26" ht="11.25" customHeight="1">
      <c r="A228" s="96"/>
      <c r="B228" s="96"/>
      <c r="C228" s="96"/>
      <c r="D228" s="10"/>
      <c r="E228" s="10"/>
      <c r="F228" s="96"/>
      <c r="G228" s="96"/>
      <c r="H228" s="96"/>
      <c r="I228" s="96"/>
      <c r="J228" s="96"/>
      <c r="K228" s="96"/>
      <c r="L228" s="96"/>
      <c r="M228" s="191"/>
      <c r="N228" s="96"/>
      <c r="O228" s="191"/>
      <c r="P228" s="190"/>
      <c r="Q228" s="190"/>
      <c r="R228" s="191"/>
      <c r="S228" s="96"/>
      <c r="T228" s="96"/>
      <c r="U228" s="96"/>
      <c r="V228" s="96"/>
      <c r="W228" s="96"/>
      <c r="X228" s="96"/>
      <c r="Y228" s="96"/>
      <c r="Z228" s="96"/>
    </row>
    <row r="229" spans="1:26" ht="11.25" customHeight="1">
      <c r="A229" s="96"/>
      <c r="B229" s="96"/>
      <c r="C229" s="96"/>
      <c r="D229" s="10"/>
      <c r="E229" s="10"/>
      <c r="F229" s="96"/>
      <c r="G229" s="96"/>
      <c r="H229" s="96"/>
      <c r="I229" s="96"/>
      <c r="J229" s="96"/>
      <c r="K229" s="96"/>
      <c r="L229" s="96"/>
      <c r="M229" s="191"/>
      <c r="N229" s="96"/>
      <c r="O229" s="191"/>
      <c r="P229" s="190"/>
      <c r="Q229" s="190"/>
      <c r="R229" s="191"/>
      <c r="S229" s="96"/>
      <c r="T229" s="96"/>
      <c r="U229" s="96"/>
      <c r="V229" s="96"/>
      <c r="W229" s="96"/>
      <c r="X229" s="96"/>
      <c r="Y229" s="96"/>
      <c r="Z229" s="96"/>
    </row>
    <row r="230" spans="1:26" ht="11.25" customHeight="1">
      <c r="A230" s="96"/>
      <c r="B230" s="96"/>
      <c r="C230" s="96"/>
      <c r="D230" s="10"/>
      <c r="E230" s="10"/>
      <c r="F230" s="96"/>
      <c r="G230" s="96"/>
      <c r="H230" s="96"/>
      <c r="I230" s="96"/>
      <c r="J230" s="96"/>
      <c r="K230" s="96"/>
      <c r="L230" s="96"/>
      <c r="M230" s="191"/>
      <c r="N230" s="96"/>
      <c r="O230" s="191"/>
      <c r="P230" s="190"/>
      <c r="Q230" s="190"/>
      <c r="R230" s="191"/>
      <c r="S230" s="96"/>
      <c r="T230" s="96"/>
      <c r="U230" s="96"/>
      <c r="V230" s="96"/>
      <c r="W230" s="96"/>
      <c r="X230" s="96"/>
      <c r="Y230" s="96"/>
      <c r="Z230" s="96"/>
    </row>
    <row r="231" spans="1:26" ht="11.25" customHeight="1">
      <c r="A231" s="96"/>
      <c r="B231" s="96"/>
      <c r="C231" s="96"/>
      <c r="D231" s="10"/>
      <c r="E231" s="10"/>
      <c r="F231" s="96"/>
      <c r="G231" s="96"/>
      <c r="H231" s="96"/>
      <c r="I231" s="96"/>
      <c r="J231" s="96"/>
      <c r="K231" s="96"/>
      <c r="L231" s="96"/>
      <c r="M231" s="191"/>
      <c r="N231" s="96"/>
      <c r="O231" s="191"/>
      <c r="P231" s="190"/>
      <c r="Q231" s="190"/>
      <c r="R231" s="191"/>
      <c r="S231" s="96"/>
      <c r="T231" s="96"/>
      <c r="U231" s="96"/>
      <c r="V231" s="96"/>
      <c r="W231" s="96"/>
      <c r="X231" s="96"/>
      <c r="Y231" s="96"/>
      <c r="Z231" s="96"/>
    </row>
    <row r="232" spans="1:26" ht="11.25" customHeight="1">
      <c r="A232" s="96"/>
      <c r="B232" s="96"/>
      <c r="C232" s="96"/>
      <c r="D232" s="10"/>
      <c r="E232" s="10"/>
      <c r="F232" s="96"/>
      <c r="G232" s="96"/>
      <c r="H232" s="96"/>
      <c r="I232" s="96"/>
      <c r="J232" s="96"/>
      <c r="K232" s="96"/>
      <c r="L232" s="96"/>
      <c r="M232" s="191"/>
      <c r="N232" s="96"/>
      <c r="O232" s="191"/>
      <c r="P232" s="190"/>
      <c r="Q232" s="190"/>
      <c r="R232" s="191"/>
      <c r="S232" s="96"/>
      <c r="T232" s="96"/>
      <c r="U232" s="96"/>
      <c r="V232" s="96"/>
      <c r="W232" s="96"/>
      <c r="X232" s="96"/>
      <c r="Y232" s="96"/>
      <c r="Z232" s="96"/>
    </row>
    <row r="233" spans="1:26" ht="11.25" customHeight="1">
      <c r="A233" s="96"/>
      <c r="B233" s="96"/>
      <c r="C233" s="96"/>
      <c r="D233" s="10"/>
      <c r="E233" s="10"/>
      <c r="F233" s="96"/>
      <c r="G233" s="96"/>
      <c r="H233" s="96"/>
      <c r="I233" s="96"/>
      <c r="J233" s="96"/>
      <c r="K233" s="96"/>
      <c r="L233" s="96"/>
      <c r="M233" s="191"/>
      <c r="N233" s="96"/>
      <c r="O233" s="191"/>
      <c r="P233" s="190"/>
      <c r="Q233" s="190"/>
      <c r="R233" s="191"/>
      <c r="S233" s="96"/>
      <c r="T233" s="96"/>
      <c r="U233" s="96"/>
      <c r="V233" s="96"/>
      <c r="W233" s="96"/>
      <c r="X233" s="96"/>
      <c r="Y233" s="96"/>
      <c r="Z233" s="96"/>
    </row>
    <row r="234" spans="1:26" ht="11.25" customHeight="1">
      <c r="A234" s="96"/>
      <c r="B234" s="96"/>
      <c r="C234" s="96"/>
      <c r="D234" s="10"/>
      <c r="E234" s="10"/>
      <c r="F234" s="96"/>
      <c r="G234" s="96"/>
      <c r="H234" s="96"/>
      <c r="I234" s="96"/>
      <c r="J234" s="96"/>
      <c r="K234" s="96"/>
      <c r="L234" s="96"/>
      <c r="M234" s="191"/>
      <c r="N234" s="96"/>
      <c r="O234" s="191"/>
      <c r="P234" s="190"/>
      <c r="Q234" s="190"/>
      <c r="R234" s="191"/>
      <c r="S234" s="96"/>
      <c r="T234" s="96"/>
      <c r="U234" s="96"/>
      <c r="V234" s="96"/>
      <c r="W234" s="96"/>
      <c r="X234" s="96"/>
      <c r="Y234" s="96"/>
      <c r="Z234" s="96"/>
    </row>
    <row r="235" spans="1:26" ht="11.25" customHeight="1">
      <c r="A235" s="96"/>
      <c r="B235" s="96"/>
      <c r="C235" s="96"/>
      <c r="D235" s="10"/>
      <c r="E235" s="10"/>
      <c r="F235" s="96"/>
      <c r="G235" s="96"/>
      <c r="H235" s="96"/>
      <c r="I235" s="96"/>
      <c r="J235" s="96"/>
      <c r="K235" s="96"/>
      <c r="L235" s="96"/>
      <c r="M235" s="191"/>
      <c r="N235" s="96"/>
      <c r="O235" s="191"/>
      <c r="P235" s="190"/>
      <c r="Q235" s="190"/>
      <c r="R235" s="191"/>
      <c r="S235" s="96"/>
      <c r="T235" s="96"/>
      <c r="U235" s="96"/>
      <c r="V235" s="96"/>
      <c r="W235" s="96"/>
      <c r="X235" s="96"/>
      <c r="Y235" s="96"/>
      <c r="Z235" s="96"/>
    </row>
    <row r="236" spans="1:26" ht="11.25" customHeight="1">
      <c r="A236" s="96"/>
      <c r="B236" s="96"/>
      <c r="C236" s="96"/>
      <c r="D236" s="10"/>
      <c r="E236" s="10"/>
      <c r="F236" s="96"/>
      <c r="G236" s="96"/>
      <c r="H236" s="96"/>
      <c r="I236" s="96"/>
      <c r="J236" s="96"/>
      <c r="K236" s="96"/>
      <c r="L236" s="96"/>
      <c r="M236" s="191"/>
      <c r="N236" s="96"/>
      <c r="O236" s="191"/>
      <c r="P236" s="190"/>
      <c r="Q236" s="190"/>
      <c r="R236" s="191"/>
      <c r="S236" s="96"/>
      <c r="T236" s="96"/>
      <c r="U236" s="96"/>
      <c r="V236" s="96"/>
      <c r="W236" s="96"/>
      <c r="X236" s="96"/>
      <c r="Y236" s="96"/>
      <c r="Z236" s="96"/>
    </row>
    <row r="237" spans="1:26" ht="11.25" customHeight="1">
      <c r="A237" s="96"/>
      <c r="B237" s="96"/>
      <c r="C237" s="96"/>
      <c r="D237" s="10"/>
      <c r="E237" s="10"/>
      <c r="F237" s="96"/>
      <c r="G237" s="96"/>
      <c r="H237" s="96"/>
      <c r="I237" s="96"/>
      <c r="J237" s="96"/>
      <c r="K237" s="96"/>
      <c r="L237" s="96"/>
      <c r="M237" s="191"/>
      <c r="N237" s="96"/>
      <c r="O237" s="191"/>
      <c r="P237" s="190"/>
      <c r="Q237" s="190"/>
      <c r="R237" s="191"/>
      <c r="S237" s="96"/>
      <c r="T237" s="96"/>
      <c r="U237" s="96"/>
      <c r="V237" s="96"/>
      <c r="W237" s="96"/>
      <c r="X237" s="96"/>
      <c r="Y237" s="96"/>
      <c r="Z237" s="96"/>
    </row>
    <row r="238" spans="1:26" ht="11.25" customHeight="1">
      <c r="A238" s="96"/>
      <c r="B238" s="96"/>
      <c r="C238" s="96"/>
      <c r="D238" s="10"/>
      <c r="E238" s="10"/>
      <c r="F238" s="96"/>
      <c r="G238" s="96"/>
      <c r="H238" s="96"/>
      <c r="I238" s="96"/>
      <c r="J238" s="96"/>
      <c r="K238" s="96"/>
      <c r="L238" s="96"/>
      <c r="M238" s="191"/>
      <c r="N238" s="96"/>
      <c r="O238" s="191"/>
      <c r="P238" s="190"/>
      <c r="Q238" s="190"/>
      <c r="R238" s="191"/>
      <c r="S238" s="96"/>
      <c r="T238" s="96"/>
      <c r="U238" s="96"/>
      <c r="V238" s="96"/>
      <c r="W238" s="96"/>
      <c r="X238" s="96"/>
      <c r="Y238" s="96"/>
      <c r="Z238" s="96"/>
    </row>
    <row r="239" spans="1:26" ht="11.25" customHeight="1">
      <c r="A239" s="96"/>
      <c r="B239" s="96"/>
      <c r="C239" s="96"/>
      <c r="D239" s="10"/>
      <c r="E239" s="10"/>
      <c r="F239" s="96"/>
      <c r="G239" s="96"/>
      <c r="H239" s="96"/>
      <c r="I239" s="96"/>
      <c r="J239" s="96"/>
      <c r="K239" s="96"/>
      <c r="L239" s="96"/>
      <c r="M239" s="191"/>
      <c r="N239" s="96"/>
      <c r="O239" s="191"/>
      <c r="P239" s="190"/>
      <c r="Q239" s="190"/>
      <c r="R239" s="191"/>
      <c r="S239" s="96"/>
      <c r="T239" s="96"/>
      <c r="U239" s="96"/>
      <c r="V239" s="96"/>
      <c r="W239" s="96"/>
      <c r="X239" s="96"/>
      <c r="Y239" s="96"/>
      <c r="Z239" s="96"/>
    </row>
    <row r="240" spans="1:26" ht="11.25" customHeight="1">
      <c r="A240" s="96"/>
      <c r="B240" s="96"/>
      <c r="C240" s="96"/>
      <c r="D240" s="10"/>
      <c r="E240" s="10"/>
      <c r="F240" s="96"/>
      <c r="G240" s="96"/>
      <c r="H240" s="96"/>
      <c r="I240" s="96"/>
      <c r="J240" s="96"/>
      <c r="K240" s="96"/>
      <c r="L240" s="96"/>
      <c r="M240" s="191"/>
      <c r="N240" s="96"/>
      <c r="O240" s="191"/>
      <c r="P240" s="190"/>
      <c r="Q240" s="190"/>
      <c r="R240" s="191"/>
      <c r="S240" s="96"/>
      <c r="T240" s="96"/>
      <c r="U240" s="96"/>
      <c r="V240" s="96"/>
      <c r="W240" s="96"/>
      <c r="X240" s="96"/>
      <c r="Y240" s="96"/>
      <c r="Z240" s="96"/>
    </row>
    <row r="241" spans="1:26" ht="11.25" customHeight="1">
      <c r="A241" s="96"/>
      <c r="B241" s="96"/>
      <c r="C241" s="96"/>
      <c r="D241" s="10"/>
      <c r="E241" s="10"/>
      <c r="F241" s="96"/>
      <c r="G241" s="96"/>
      <c r="H241" s="96"/>
      <c r="I241" s="96"/>
      <c r="J241" s="96"/>
      <c r="K241" s="96"/>
      <c r="L241" s="96"/>
      <c r="M241" s="191"/>
      <c r="N241" s="96"/>
      <c r="O241" s="191"/>
      <c r="P241" s="190"/>
      <c r="Q241" s="190"/>
      <c r="R241" s="191"/>
      <c r="S241" s="96"/>
      <c r="T241" s="96"/>
      <c r="U241" s="96"/>
      <c r="V241" s="96"/>
      <c r="W241" s="96"/>
      <c r="X241" s="96"/>
      <c r="Y241" s="96"/>
      <c r="Z241" s="96"/>
    </row>
    <row r="242" spans="1:26" ht="11.25" customHeight="1">
      <c r="A242" s="96"/>
      <c r="B242" s="96"/>
      <c r="C242" s="96"/>
      <c r="D242" s="10"/>
      <c r="E242" s="10"/>
      <c r="F242" s="96"/>
      <c r="G242" s="96"/>
      <c r="H242" s="96"/>
      <c r="I242" s="96"/>
      <c r="J242" s="96"/>
      <c r="K242" s="96"/>
      <c r="L242" s="96"/>
      <c r="M242" s="191"/>
      <c r="N242" s="96"/>
      <c r="O242" s="191"/>
      <c r="P242" s="190"/>
      <c r="Q242" s="190"/>
      <c r="R242" s="191"/>
      <c r="S242" s="96"/>
      <c r="T242" s="96"/>
      <c r="U242" s="96"/>
      <c r="V242" s="96"/>
      <c r="W242" s="96"/>
      <c r="X242" s="96"/>
      <c r="Y242" s="96"/>
      <c r="Z242" s="96"/>
    </row>
    <row r="243" spans="1:26" ht="11.25" customHeight="1">
      <c r="A243" s="96"/>
      <c r="B243" s="96"/>
      <c r="C243" s="96"/>
      <c r="D243" s="10"/>
      <c r="E243" s="10"/>
      <c r="F243" s="96"/>
      <c r="G243" s="96"/>
      <c r="H243" s="96"/>
      <c r="I243" s="96"/>
      <c r="J243" s="96"/>
      <c r="K243" s="96"/>
      <c r="L243" s="96"/>
      <c r="M243" s="191"/>
      <c r="N243" s="96"/>
      <c r="O243" s="191"/>
      <c r="P243" s="190"/>
      <c r="Q243" s="190"/>
      <c r="R243" s="191"/>
      <c r="S243" s="96"/>
      <c r="T243" s="96"/>
      <c r="U243" s="96"/>
      <c r="V243" s="96"/>
      <c r="W243" s="96"/>
      <c r="X243" s="96"/>
      <c r="Y243" s="96"/>
      <c r="Z243" s="96"/>
    </row>
    <row r="244" spans="1:26" ht="11.25" customHeight="1">
      <c r="A244" s="96"/>
      <c r="B244" s="96"/>
      <c r="C244" s="96"/>
      <c r="D244" s="10"/>
      <c r="E244" s="10"/>
      <c r="F244" s="96"/>
      <c r="G244" s="96"/>
      <c r="H244" s="96"/>
      <c r="I244" s="96"/>
      <c r="J244" s="96"/>
      <c r="K244" s="96"/>
      <c r="L244" s="96"/>
      <c r="M244" s="191"/>
      <c r="N244" s="96"/>
      <c r="O244" s="191"/>
      <c r="P244" s="190"/>
      <c r="Q244" s="190"/>
      <c r="R244" s="191"/>
      <c r="S244" s="96"/>
      <c r="T244" s="96"/>
      <c r="U244" s="96"/>
      <c r="V244" s="96"/>
      <c r="W244" s="96"/>
      <c r="X244" s="96"/>
      <c r="Y244" s="96"/>
      <c r="Z244" s="96"/>
    </row>
    <row r="245" spans="1:26" ht="11.25" customHeight="1">
      <c r="A245" s="96"/>
      <c r="B245" s="96"/>
      <c r="C245" s="96"/>
      <c r="D245" s="10"/>
      <c r="E245" s="10"/>
      <c r="F245" s="96"/>
      <c r="G245" s="96"/>
      <c r="H245" s="96"/>
      <c r="I245" s="96"/>
      <c r="J245" s="96"/>
      <c r="K245" s="96"/>
      <c r="L245" s="96"/>
      <c r="M245" s="191"/>
      <c r="N245" s="96"/>
      <c r="O245" s="191"/>
      <c r="P245" s="190"/>
      <c r="Q245" s="190"/>
      <c r="R245" s="191"/>
      <c r="S245" s="96"/>
      <c r="T245" s="96"/>
      <c r="U245" s="96"/>
      <c r="V245" s="96"/>
      <c r="W245" s="96"/>
      <c r="X245" s="96"/>
      <c r="Y245" s="96"/>
      <c r="Z245" s="96"/>
    </row>
    <row r="246" spans="1:26" ht="11.25" customHeight="1">
      <c r="A246" s="96"/>
      <c r="B246" s="96"/>
      <c r="C246" s="96"/>
      <c r="D246" s="10"/>
      <c r="E246" s="10"/>
      <c r="F246" s="96"/>
      <c r="G246" s="96"/>
      <c r="H246" s="96"/>
      <c r="I246" s="96"/>
      <c r="J246" s="96"/>
      <c r="K246" s="96"/>
      <c r="L246" s="96"/>
      <c r="M246" s="191"/>
      <c r="N246" s="96"/>
      <c r="O246" s="191"/>
      <c r="P246" s="190"/>
      <c r="Q246" s="190"/>
      <c r="R246" s="191"/>
      <c r="S246" s="96"/>
      <c r="T246" s="96"/>
      <c r="U246" s="96"/>
      <c r="V246" s="96"/>
      <c r="W246" s="96"/>
      <c r="X246" s="96"/>
      <c r="Y246" s="96"/>
      <c r="Z246" s="96"/>
    </row>
    <row r="247" spans="1:26" ht="11.25" customHeight="1">
      <c r="A247" s="96"/>
      <c r="B247" s="96"/>
      <c r="C247" s="96"/>
      <c r="D247" s="10"/>
      <c r="E247" s="10"/>
      <c r="F247" s="96"/>
      <c r="G247" s="96"/>
      <c r="H247" s="96"/>
      <c r="I247" s="96"/>
      <c r="J247" s="96"/>
      <c r="K247" s="96"/>
      <c r="L247" s="96"/>
      <c r="M247" s="191"/>
      <c r="N247" s="96"/>
      <c r="O247" s="191"/>
      <c r="P247" s="190"/>
      <c r="Q247" s="190"/>
      <c r="R247" s="191"/>
      <c r="S247" s="96"/>
      <c r="T247" s="96"/>
      <c r="U247" s="96"/>
      <c r="V247" s="96"/>
      <c r="W247" s="96"/>
      <c r="X247" s="96"/>
      <c r="Y247" s="96"/>
      <c r="Z247" s="96"/>
    </row>
    <row r="248" spans="1:26" ht="11.25" customHeight="1">
      <c r="A248" s="96"/>
      <c r="B248" s="96"/>
      <c r="C248" s="96"/>
      <c r="D248" s="10"/>
      <c r="E248" s="10"/>
      <c r="F248" s="96"/>
      <c r="G248" s="96"/>
      <c r="H248" s="96"/>
      <c r="I248" s="96"/>
      <c r="J248" s="96"/>
      <c r="K248" s="96"/>
      <c r="L248" s="96"/>
      <c r="M248" s="191"/>
      <c r="N248" s="96"/>
      <c r="O248" s="191"/>
      <c r="P248" s="190"/>
      <c r="Q248" s="190"/>
      <c r="R248" s="191"/>
      <c r="S248" s="96"/>
      <c r="T248" s="96"/>
      <c r="U248" s="96"/>
      <c r="V248" s="96"/>
      <c r="W248" s="96"/>
      <c r="X248" s="96"/>
      <c r="Y248" s="96"/>
      <c r="Z248" s="96"/>
    </row>
    <row r="249" spans="1:26" ht="11.25" customHeight="1">
      <c r="A249" s="96"/>
      <c r="B249" s="96"/>
      <c r="C249" s="96"/>
      <c r="D249" s="10"/>
      <c r="E249" s="10"/>
      <c r="F249" s="96"/>
      <c r="G249" s="96"/>
      <c r="H249" s="96"/>
      <c r="I249" s="96"/>
      <c r="J249" s="96"/>
      <c r="K249" s="96"/>
      <c r="L249" s="96"/>
      <c r="M249" s="191"/>
      <c r="N249" s="96"/>
      <c r="O249" s="191"/>
      <c r="P249" s="190"/>
      <c r="Q249" s="190"/>
      <c r="R249" s="191"/>
      <c r="S249" s="96"/>
      <c r="T249" s="96"/>
      <c r="U249" s="96"/>
      <c r="V249" s="96"/>
      <c r="W249" s="96"/>
      <c r="X249" s="96"/>
      <c r="Y249" s="96"/>
      <c r="Z249" s="96"/>
    </row>
    <row r="250" spans="1:26" ht="11.25" customHeight="1">
      <c r="A250" s="96"/>
      <c r="B250" s="96"/>
      <c r="C250" s="96"/>
      <c r="D250" s="10"/>
      <c r="E250" s="10"/>
      <c r="F250" s="96"/>
      <c r="G250" s="96"/>
      <c r="H250" s="96"/>
      <c r="I250" s="96"/>
      <c r="J250" s="96"/>
      <c r="K250" s="96"/>
      <c r="L250" s="96"/>
      <c r="M250" s="191"/>
      <c r="N250" s="96"/>
      <c r="O250" s="191"/>
      <c r="P250" s="190"/>
      <c r="Q250" s="190"/>
      <c r="R250" s="191"/>
      <c r="S250" s="96"/>
      <c r="T250" s="96"/>
      <c r="U250" s="96"/>
      <c r="V250" s="96"/>
      <c r="W250" s="96"/>
      <c r="X250" s="96"/>
      <c r="Y250" s="96"/>
      <c r="Z250" s="96"/>
    </row>
    <row r="251" spans="1:26" ht="11.25" customHeight="1">
      <c r="A251" s="96"/>
      <c r="B251" s="96"/>
      <c r="C251" s="96"/>
      <c r="D251" s="10"/>
      <c r="E251" s="10"/>
      <c r="F251" s="96"/>
      <c r="G251" s="96"/>
      <c r="H251" s="96"/>
      <c r="I251" s="96"/>
      <c r="J251" s="96"/>
      <c r="K251" s="96"/>
      <c r="L251" s="96"/>
      <c r="M251" s="191"/>
      <c r="N251" s="96"/>
      <c r="O251" s="191"/>
      <c r="P251" s="190"/>
      <c r="Q251" s="190"/>
      <c r="R251" s="191"/>
      <c r="S251" s="96"/>
      <c r="T251" s="96"/>
      <c r="U251" s="96"/>
      <c r="V251" s="96"/>
      <c r="W251" s="96"/>
      <c r="X251" s="96"/>
      <c r="Y251" s="96"/>
      <c r="Z251" s="96"/>
    </row>
    <row r="252" spans="1:26" ht="11.25" customHeight="1">
      <c r="A252" s="96"/>
      <c r="B252" s="96"/>
      <c r="C252" s="96"/>
      <c r="D252" s="10"/>
      <c r="E252" s="10"/>
      <c r="F252" s="96"/>
      <c r="G252" s="96"/>
      <c r="H252" s="96"/>
      <c r="I252" s="96"/>
      <c r="J252" s="96"/>
      <c r="K252" s="96"/>
      <c r="L252" s="96"/>
      <c r="M252" s="191"/>
      <c r="N252" s="96"/>
      <c r="O252" s="191"/>
      <c r="P252" s="190"/>
      <c r="Q252" s="190"/>
      <c r="R252" s="191"/>
      <c r="S252" s="96"/>
      <c r="T252" s="96"/>
      <c r="U252" s="96"/>
      <c r="V252" s="96"/>
      <c r="W252" s="96"/>
      <c r="X252" s="96"/>
      <c r="Y252" s="96"/>
      <c r="Z252" s="96"/>
    </row>
    <row r="253" spans="1:26" ht="11.25" customHeight="1">
      <c r="A253" s="96"/>
      <c r="B253" s="96"/>
      <c r="C253" s="96"/>
      <c r="D253" s="10"/>
      <c r="E253" s="10"/>
      <c r="F253" s="96"/>
      <c r="G253" s="96"/>
      <c r="H253" s="96"/>
      <c r="I253" s="96"/>
      <c r="J253" s="96"/>
      <c r="K253" s="96"/>
      <c r="L253" s="96"/>
      <c r="M253" s="191"/>
      <c r="N253" s="96"/>
      <c r="O253" s="191"/>
      <c r="P253" s="190"/>
      <c r="Q253" s="190"/>
      <c r="R253" s="191"/>
      <c r="S253" s="96"/>
      <c r="T253" s="96"/>
      <c r="U253" s="96"/>
      <c r="V253" s="96"/>
      <c r="W253" s="96"/>
      <c r="X253" s="96"/>
      <c r="Y253" s="96"/>
      <c r="Z253" s="96"/>
    </row>
    <row r="254" spans="1:26" ht="11.25" customHeight="1">
      <c r="A254" s="96"/>
      <c r="B254" s="96"/>
      <c r="C254" s="96"/>
      <c r="D254" s="10"/>
      <c r="E254" s="10"/>
      <c r="F254" s="96"/>
      <c r="G254" s="96"/>
      <c r="H254" s="96"/>
      <c r="I254" s="96"/>
      <c r="J254" s="96"/>
      <c r="K254" s="96"/>
      <c r="L254" s="96"/>
      <c r="M254" s="191"/>
      <c r="N254" s="96"/>
      <c r="O254" s="191"/>
      <c r="P254" s="190"/>
      <c r="Q254" s="190"/>
      <c r="R254" s="191"/>
      <c r="S254" s="96"/>
      <c r="T254" s="96"/>
      <c r="U254" s="96"/>
      <c r="V254" s="96"/>
      <c r="W254" s="96"/>
      <c r="X254" s="96"/>
      <c r="Y254" s="96"/>
      <c r="Z254" s="96"/>
    </row>
    <row r="255" spans="1:26" ht="11.25" customHeight="1">
      <c r="A255" s="96"/>
      <c r="B255" s="96"/>
      <c r="C255" s="96"/>
      <c r="D255" s="10"/>
      <c r="E255" s="10"/>
      <c r="F255" s="96"/>
      <c r="G255" s="96"/>
      <c r="H255" s="96"/>
      <c r="I255" s="96"/>
      <c r="J255" s="96"/>
      <c r="K255" s="96"/>
      <c r="L255" s="96"/>
      <c r="M255" s="191"/>
      <c r="N255" s="96"/>
      <c r="O255" s="191"/>
      <c r="P255" s="190"/>
      <c r="Q255" s="190"/>
      <c r="R255" s="191"/>
      <c r="S255" s="96"/>
      <c r="T255" s="96"/>
      <c r="U255" s="96"/>
      <c r="V255" s="96"/>
      <c r="W255" s="96"/>
      <c r="X255" s="96"/>
      <c r="Y255" s="96"/>
      <c r="Z255" s="96"/>
    </row>
    <row r="256" spans="1:26" ht="11.25" customHeight="1">
      <c r="A256" s="96"/>
      <c r="B256" s="96"/>
      <c r="C256" s="96"/>
      <c r="D256" s="10"/>
      <c r="E256" s="10"/>
      <c r="F256" s="96"/>
      <c r="G256" s="96"/>
      <c r="H256" s="96"/>
      <c r="I256" s="96"/>
      <c r="J256" s="96"/>
      <c r="K256" s="96"/>
      <c r="L256" s="96"/>
      <c r="M256" s="191"/>
      <c r="N256" s="96"/>
      <c r="O256" s="191"/>
      <c r="P256" s="190"/>
      <c r="Q256" s="190"/>
      <c r="R256" s="191"/>
      <c r="S256" s="96"/>
      <c r="T256" s="96"/>
      <c r="U256" s="96"/>
      <c r="V256" s="96"/>
      <c r="W256" s="96"/>
      <c r="X256" s="96"/>
      <c r="Y256" s="96"/>
      <c r="Z256" s="96"/>
    </row>
    <row r="257" spans="1:26" ht="11.25" customHeight="1">
      <c r="A257" s="96"/>
      <c r="B257" s="96"/>
      <c r="C257" s="96"/>
      <c r="D257" s="10"/>
      <c r="E257" s="10"/>
      <c r="F257" s="96"/>
      <c r="G257" s="96"/>
      <c r="H257" s="96"/>
      <c r="I257" s="96"/>
      <c r="J257" s="96"/>
      <c r="K257" s="96"/>
      <c r="L257" s="96"/>
      <c r="M257" s="191"/>
      <c r="N257" s="96"/>
      <c r="O257" s="191"/>
      <c r="P257" s="190"/>
      <c r="Q257" s="190"/>
      <c r="R257" s="191"/>
      <c r="S257" s="96"/>
      <c r="T257" s="96"/>
      <c r="U257" s="96"/>
      <c r="V257" s="96"/>
      <c r="W257" s="96"/>
      <c r="X257" s="96"/>
      <c r="Y257" s="96"/>
      <c r="Z257" s="96"/>
    </row>
    <row r="258" spans="1:26" ht="11.25" customHeight="1">
      <c r="A258" s="96"/>
      <c r="B258" s="96"/>
      <c r="C258" s="96"/>
      <c r="D258" s="10"/>
      <c r="E258" s="10"/>
      <c r="F258" s="96"/>
      <c r="G258" s="96"/>
      <c r="H258" s="96"/>
      <c r="I258" s="96"/>
      <c r="J258" s="96"/>
      <c r="K258" s="96"/>
      <c r="L258" s="96"/>
      <c r="M258" s="191"/>
      <c r="N258" s="96"/>
      <c r="O258" s="191"/>
      <c r="P258" s="190"/>
      <c r="Q258" s="190"/>
      <c r="R258" s="191"/>
      <c r="S258" s="96"/>
      <c r="T258" s="96"/>
      <c r="U258" s="96"/>
      <c r="V258" s="96"/>
      <c r="W258" s="96"/>
      <c r="X258" s="96"/>
      <c r="Y258" s="96"/>
      <c r="Z258" s="96"/>
    </row>
    <row r="259" spans="1:26" ht="11.25" customHeight="1">
      <c r="A259" s="96"/>
      <c r="B259" s="96"/>
      <c r="C259" s="96"/>
      <c r="D259" s="10"/>
      <c r="E259" s="10"/>
      <c r="F259" s="96"/>
      <c r="G259" s="96"/>
      <c r="H259" s="96"/>
      <c r="I259" s="96"/>
      <c r="J259" s="96"/>
      <c r="K259" s="96"/>
      <c r="L259" s="96"/>
      <c r="M259" s="191"/>
      <c r="N259" s="96"/>
      <c r="O259" s="191"/>
      <c r="P259" s="190"/>
      <c r="Q259" s="190"/>
      <c r="R259" s="191"/>
      <c r="S259" s="96"/>
      <c r="T259" s="96"/>
      <c r="U259" s="96"/>
      <c r="V259" s="96"/>
      <c r="W259" s="96"/>
      <c r="X259" s="96"/>
      <c r="Y259" s="96"/>
      <c r="Z259" s="96"/>
    </row>
    <row r="260" spans="1:26" ht="11.25" customHeight="1">
      <c r="A260" s="96"/>
      <c r="B260" s="96"/>
      <c r="C260" s="96"/>
      <c r="D260" s="10"/>
      <c r="E260" s="10"/>
      <c r="F260" s="96"/>
      <c r="G260" s="96"/>
      <c r="H260" s="96"/>
      <c r="I260" s="96"/>
      <c r="J260" s="96"/>
      <c r="K260" s="96"/>
      <c r="L260" s="96"/>
      <c r="M260" s="191"/>
      <c r="N260" s="96"/>
      <c r="O260" s="191"/>
      <c r="P260" s="190"/>
      <c r="Q260" s="190"/>
      <c r="R260" s="191"/>
      <c r="S260" s="96"/>
      <c r="T260" s="96"/>
      <c r="U260" s="96"/>
      <c r="V260" s="96"/>
      <c r="W260" s="96"/>
      <c r="X260" s="96"/>
      <c r="Y260" s="96"/>
      <c r="Z260" s="96"/>
    </row>
    <row r="261" spans="1:26" ht="11.25" customHeight="1">
      <c r="A261" s="96"/>
      <c r="B261" s="96"/>
      <c r="C261" s="96"/>
      <c r="D261" s="10"/>
      <c r="E261" s="10"/>
      <c r="F261" s="96"/>
      <c r="G261" s="96"/>
      <c r="H261" s="96"/>
      <c r="I261" s="96"/>
      <c r="J261" s="96"/>
      <c r="K261" s="96"/>
      <c r="L261" s="96"/>
      <c r="M261" s="191"/>
      <c r="N261" s="96"/>
      <c r="O261" s="191"/>
      <c r="P261" s="190"/>
      <c r="Q261" s="190"/>
      <c r="R261" s="191"/>
      <c r="S261" s="96"/>
      <c r="T261" s="96"/>
      <c r="U261" s="96"/>
      <c r="V261" s="96"/>
      <c r="W261" s="96"/>
      <c r="X261" s="96"/>
      <c r="Y261" s="96"/>
      <c r="Z261" s="96"/>
    </row>
    <row r="262" spans="1:26" ht="11.25" customHeight="1">
      <c r="A262" s="96"/>
      <c r="B262" s="96"/>
      <c r="C262" s="96"/>
      <c r="D262" s="10"/>
      <c r="E262" s="10"/>
      <c r="F262" s="96"/>
      <c r="G262" s="96"/>
      <c r="H262" s="96"/>
      <c r="I262" s="96"/>
      <c r="J262" s="96"/>
      <c r="K262" s="96"/>
      <c r="L262" s="96"/>
      <c r="M262" s="191"/>
      <c r="N262" s="96"/>
      <c r="O262" s="191"/>
      <c r="P262" s="190"/>
      <c r="Q262" s="190"/>
      <c r="R262" s="191"/>
      <c r="S262" s="96"/>
      <c r="T262" s="96"/>
      <c r="U262" s="96"/>
      <c r="V262" s="96"/>
      <c r="W262" s="96"/>
      <c r="X262" s="96"/>
      <c r="Y262" s="96"/>
      <c r="Z262" s="96"/>
    </row>
    <row r="263" spans="1:26" ht="11.25" customHeight="1">
      <c r="A263" s="96"/>
      <c r="B263" s="96"/>
      <c r="C263" s="96"/>
      <c r="D263" s="10"/>
      <c r="E263" s="10"/>
      <c r="F263" s="96"/>
      <c r="G263" s="96"/>
      <c r="H263" s="96"/>
      <c r="I263" s="96"/>
      <c r="J263" s="96"/>
      <c r="K263" s="96"/>
      <c r="L263" s="96"/>
      <c r="M263" s="191"/>
      <c r="N263" s="96"/>
      <c r="O263" s="191"/>
      <c r="P263" s="190"/>
      <c r="Q263" s="190"/>
      <c r="R263" s="191"/>
      <c r="S263" s="96"/>
      <c r="T263" s="96"/>
      <c r="U263" s="96"/>
      <c r="V263" s="96"/>
      <c r="W263" s="96"/>
      <c r="X263" s="96"/>
      <c r="Y263" s="96"/>
      <c r="Z263" s="96"/>
    </row>
    <row r="264" spans="1:26" ht="11.25" customHeight="1">
      <c r="A264" s="96"/>
      <c r="B264" s="96"/>
      <c r="C264" s="96"/>
      <c r="D264" s="10"/>
      <c r="E264" s="10"/>
      <c r="F264" s="96"/>
      <c r="G264" s="96"/>
      <c r="H264" s="96"/>
      <c r="I264" s="96"/>
      <c r="J264" s="96"/>
      <c r="K264" s="96"/>
      <c r="L264" s="96"/>
      <c r="M264" s="191"/>
      <c r="N264" s="96"/>
      <c r="O264" s="191"/>
      <c r="P264" s="190"/>
      <c r="Q264" s="190"/>
      <c r="R264" s="191"/>
      <c r="S264" s="96"/>
      <c r="T264" s="96"/>
      <c r="U264" s="96"/>
      <c r="V264" s="96"/>
      <c r="W264" s="96"/>
      <c r="X264" s="96"/>
      <c r="Y264" s="96"/>
      <c r="Z264" s="96"/>
    </row>
    <row r="265" spans="1:26" ht="11.25" customHeight="1">
      <c r="A265" s="96"/>
      <c r="B265" s="96"/>
      <c r="C265" s="96"/>
      <c r="D265" s="10"/>
      <c r="E265" s="10"/>
      <c r="F265" s="96"/>
      <c r="G265" s="96"/>
      <c r="H265" s="96"/>
      <c r="I265" s="96"/>
      <c r="J265" s="96"/>
      <c r="K265" s="96"/>
      <c r="L265" s="96"/>
      <c r="M265" s="191"/>
      <c r="N265" s="96"/>
      <c r="O265" s="191"/>
      <c r="P265" s="190"/>
      <c r="Q265" s="190"/>
      <c r="R265" s="191"/>
      <c r="S265" s="96"/>
      <c r="T265" s="96"/>
      <c r="U265" s="96"/>
      <c r="V265" s="96"/>
      <c r="W265" s="96"/>
      <c r="X265" s="96"/>
      <c r="Y265" s="96"/>
      <c r="Z265" s="96"/>
    </row>
    <row r="266" spans="1:26" ht="11.25" customHeight="1">
      <c r="A266" s="96"/>
      <c r="B266" s="96"/>
      <c r="C266" s="96"/>
      <c r="D266" s="10"/>
      <c r="E266" s="10"/>
      <c r="F266" s="96"/>
      <c r="G266" s="96"/>
      <c r="H266" s="96"/>
      <c r="I266" s="96"/>
      <c r="J266" s="96"/>
      <c r="K266" s="96"/>
      <c r="L266" s="96"/>
      <c r="M266" s="191"/>
      <c r="N266" s="96"/>
      <c r="O266" s="191"/>
      <c r="P266" s="190"/>
      <c r="Q266" s="190"/>
      <c r="R266" s="191"/>
      <c r="S266" s="96"/>
      <c r="T266" s="96"/>
      <c r="U266" s="96"/>
      <c r="V266" s="96"/>
      <c r="W266" s="96"/>
      <c r="X266" s="96"/>
      <c r="Y266" s="96"/>
      <c r="Z266" s="96"/>
    </row>
    <row r="267" spans="1:26" ht="11.25" customHeight="1">
      <c r="A267" s="96"/>
      <c r="B267" s="96"/>
      <c r="C267" s="96"/>
      <c r="D267" s="10"/>
      <c r="E267" s="10"/>
      <c r="F267" s="96"/>
      <c r="G267" s="96"/>
      <c r="H267" s="96"/>
      <c r="I267" s="96"/>
      <c r="J267" s="96"/>
      <c r="K267" s="96"/>
      <c r="L267" s="96"/>
      <c r="M267" s="191"/>
      <c r="N267" s="96"/>
      <c r="O267" s="191"/>
      <c r="P267" s="190"/>
      <c r="Q267" s="190"/>
      <c r="R267" s="191"/>
      <c r="S267" s="96"/>
      <c r="T267" s="96"/>
      <c r="U267" s="96"/>
      <c r="V267" s="96"/>
      <c r="W267" s="96"/>
      <c r="X267" s="96"/>
      <c r="Y267" s="96"/>
      <c r="Z267" s="96"/>
    </row>
    <row r="268" spans="1:26" ht="11.25" customHeight="1">
      <c r="A268" s="96"/>
      <c r="B268" s="96"/>
      <c r="C268" s="96"/>
      <c r="D268" s="10"/>
      <c r="E268" s="10"/>
      <c r="F268" s="96"/>
      <c r="G268" s="96"/>
      <c r="H268" s="96"/>
      <c r="I268" s="96"/>
      <c r="J268" s="96"/>
      <c r="K268" s="96"/>
      <c r="L268" s="96"/>
      <c r="M268" s="191"/>
      <c r="N268" s="96"/>
      <c r="O268" s="191"/>
      <c r="P268" s="190"/>
      <c r="Q268" s="190"/>
      <c r="R268" s="191"/>
      <c r="S268" s="96"/>
      <c r="T268" s="96"/>
      <c r="U268" s="96"/>
      <c r="V268" s="96"/>
      <c r="W268" s="96"/>
      <c r="X268" s="96"/>
      <c r="Y268" s="96"/>
      <c r="Z268" s="96"/>
    </row>
    <row r="269" spans="1:26" ht="11.25" customHeight="1">
      <c r="A269" s="96"/>
      <c r="B269" s="96"/>
      <c r="C269" s="96"/>
      <c r="D269" s="10"/>
      <c r="E269" s="10"/>
      <c r="F269" s="96"/>
      <c r="G269" s="96"/>
      <c r="H269" s="96"/>
      <c r="I269" s="96"/>
      <c r="J269" s="96"/>
      <c r="K269" s="96"/>
      <c r="L269" s="96"/>
      <c r="M269" s="191"/>
      <c r="N269" s="96"/>
      <c r="O269" s="191"/>
      <c r="P269" s="190"/>
      <c r="Q269" s="190"/>
      <c r="R269" s="191"/>
      <c r="S269" s="96"/>
      <c r="T269" s="96"/>
      <c r="U269" s="96"/>
      <c r="V269" s="96"/>
      <c r="W269" s="96"/>
      <c r="X269" s="96"/>
      <c r="Y269" s="96"/>
      <c r="Z269" s="96"/>
    </row>
    <row r="270" spans="1:26" ht="11.25" customHeight="1">
      <c r="A270" s="96"/>
      <c r="B270" s="96"/>
      <c r="C270" s="96"/>
      <c r="D270" s="10"/>
      <c r="E270" s="10"/>
      <c r="F270" s="96"/>
      <c r="G270" s="96"/>
      <c r="H270" s="96"/>
      <c r="I270" s="96"/>
      <c r="J270" s="96"/>
      <c r="K270" s="96"/>
      <c r="L270" s="96"/>
      <c r="M270" s="191"/>
      <c r="N270" s="96"/>
      <c r="O270" s="191"/>
      <c r="P270" s="190"/>
      <c r="Q270" s="190"/>
      <c r="R270" s="191"/>
      <c r="S270" s="96"/>
      <c r="T270" s="96"/>
      <c r="U270" s="96"/>
      <c r="V270" s="96"/>
      <c r="W270" s="96"/>
      <c r="X270" s="96"/>
      <c r="Y270" s="96"/>
      <c r="Z270" s="96"/>
    </row>
    <row r="271" spans="1:26" ht="11.25" customHeight="1">
      <c r="A271" s="96"/>
      <c r="B271" s="96"/>
      <c r="C271" s="96"/>
      <c r="D271" s="10"/>
      <c r="E271" s="10"/>
      <c r="F271" s="96"/>
      <c r="G271" s="96"/>
      <c r="H271" s="96"/>
      <c r="I271" s="96"/>
      <c r="J271" s="96"/>
      <c r="K271" s="96"/>
      <c r="L271" s="96"/>
      <c r="M271" s="191"/>
      <c r="N271" s="96"/>
      <c r="O271" s="191"/>
      <c r="P271" s="190"/>
      <c r="Q271" s="190"/>
      <c r="R271" s="191"/>
      <c r="S271" s="96"/>
      <c r="T271" s="96"/>
      <c r="U271" s="96"/>
      <c r="V271" s="96"/>
      <c r="W271" s="96"/>
      <c r="X271" s="96"/>
      <c r="Y271" s="96"/>
      <c r="Z271" s="96"/>
    </row>
    <row r="272" spans="1:26" ht="11.25" customHeight="1">
      <c r="A272" s="96"/>
      <c r="B272" s="96"/>
      <c r="C272" s="96"/>
      <c r="D272" s="10"/>
      <c r="E272" s="10"/>
      <c r="F272" s="96"/>
      <c r="G272" s="96"/>
      <c r="H272" s="96"/>
      <c r="I272" s="96"/>
      <c r="J272" s="96"/>
      <c r="K272" s="96"/>
      <c r="L272" s="96"/>
      <c r="M272" s="191"/>
      <c r="N272" s="96"/>
      <c r="O272" s="191"/>
      <c r="P272" s="190"/>
      <c r="Q272" s="190"/>
      <c r="R272" s="191"/>
      <c r="S272" s="96"/>
      <c r="T272" s="96"/>
      <c r="U272" s="96"/>
      <c r="V272" s="96"/>
      <c r="W272" s="96"/>
      <c r="X272" s="96"/>
      <c r="Y272" s="96"/>
      <c r="Z272" s="96"/>
    </row>
    <row r="273" spans="1:26" ht="11.25" customHeight="1">
      <c r="A273" s="96"/>
      <c r="B273" s="96"/>
      <c r="C273" s="96"/>
      <c r="D273" s="10"/>
      <c r="E273" s="10"/>
      <c r="F273" s="96"/>
      <c r="G273" s="96"/>
      <c r="H273" s="96"/>
      <c r="I273" s="96"/>
      <c r="J273" s="96"/>
      <c r="K273" s="96"/>
      <c r="L273" s="96"/>
      <c r="M273" s="191"/>
      <c r="N273" s="96"/>
      <c r="O273" s="191"/>
      <c r="P273" s="190"/>
      <c r="Q273" s="190"/>
      <c r="R273" s="191"/>
      <c r="S273" s="96"/>
      <c r="T273" s="96"/>
      <c r="U273" s="96"/>
      <c r="V273" s="96"/>
      <c r="W273" s="96"/>
      <c r="X273" s="96"/>
      <c r="Y273" s="96"/>
      <c r="Z273" s="96"/>
    </row>
    <row r="274" spans="1:26" ht="11.25" customHeight="1">
      <c r="A274" s="96"/>
      <c r="B274" s="96"/>
      <c r="C274" s="96"/>
      <c r="D274" s="10"/>
      <c r="E274" s="10"/>
      <c r="F274" s="96"/>
      <c r="G274" s="96"/>
      <c r="H274" s="96"/>
      <c r="I274" s="96"/>
      <c r="J274" s="96"/>
      <c r="K274" s="96"/>
      <c r="L274" s="96"/>
      <c r="M274" s="191"/>
      <c r="N274" s="96"/>
      <c r="O274" s="191"/>
      <c r="P274" s="190"/>
      <c r="Q274" s="190"/>
      <c r="R274" s="191"/>
      <c r="S274" s="96"/>
      <c r="T274" s="96"/>
      <c r="U274" s="96"/>
      <c r="V274" s="96"/>
      <c r="W274" s="96"/>
      <c r="X274" s="96"/>
      <c r="Y274" s="96"/>
      <c r="Z274" s="96"/>
    </row>
    <row r="275" spans="1:26" ht="11.25" customHeight="1">
      <c r="A275" s="96"/>
      <c r="B275" s="96"/>
      <c r="C275" s="96"/>
      <c r="D275" s="10"/>
      <c r="E275" s="10"/>
      <c r="F275" s="96"/>
      <c r="G275" s="96"/>
      <c r="H275" s="96"/>
      <c r="I275" s="96"/>
      <c r="J275" s="96"/>
      <c r="K275" s="96"/>
      <c r="L275" s="96"/>
      <c r="M275" s="191"/>
      <c r="N275" s="96"/>
      <c r="O275" s="191"/>
      <c r="P275" s="190"/>
      <c r="Q275" s="190"/>
      <c r="R275" s="191"/>
      <c r="S275" s="96"/>
      <c r="T275" s="96"/>
      <c r="U275" s="96"/>
      <c r="V275" s="96"/>
      <c r="W275" s="96"/>
      <c r="X275" s="96"/>
      <c r="Y275" s="96"/>
      <c r="Z275" s="96"/>
    </row>
    <row r="276" spans="1:26" ht="11.25" customHeight="1">
      <c r="A276" s="96"/>
      <c r="B276" s="96"/>
      <c r="C276" s="96"/>
      <c r="D276" s="10"/>
      <c r="E276" s="10"/>
      <c r="F276" s="96"/>
      <c r="G276" s="96"/>
      <c r="H276" s="96"/>
      <c r="I276" s="96"/>
      <c r="J276" s="96"/>
      <c r="K276" s="96"/>
      <c r="L276" s="96"/>
      <c r="M276" s="191"/>
      <c r="N276" s="96"/>
      <c r="O276" s="191"/>
      <c r="P276" s="190"/>
      <c r="Q276" s="190"/>
      <c r="R276" s="191"/>
      <c r="S276" s="96"/>
      <c r="T276" s="96"/>
      <c r="U276" s="96"/>
      <c r="V276" s="96"/>
      <c r="W276" s="96"/>
      <c r="X276" s="96"/>
      <c r="Y276" s="96"/>
      <c r="Z276" s="96"/>
    </row>
    <row r="277" spans="1:26" ht="11.25" customHeight="1">
      <c r="A277" s="96"/>
      <c r="B277" s="96"/>
      <c r="C277" s="96"/>
      <c r="D277" s="10"/>
      <c r="E277" s="10"/>
      <c r="F277" s="96"/>
      <c r="G277" s="96"/>
      <c r="H277" s="96"/>
      <c r="I277" s="96"/>
      <c r="J277" s="96"/>
      <c r="K277" s="96"/>
      <c r="L277" s="96"/>
      <c r="M277" s="191"/>
      <c r="N277" s="96"/>
      <c r="O277" s="191"/>
      <c r="P277" s="190"/>
      <c r="Q277" s="190"/>
      <c r="R277" s="191"/>
      <c r="S277" s="96"/>
      <c r="T277" s="96"/>
      <c r="U277" s="96"/>
      <c r="V277" s="96"/>
      <c r="W277" s="96"/>
      <c r="X277" s="96"/>
      <c r="Y277" s="96"/>
      <c r="Z277" s="96"/>
    </row>
    <row r="278" spans="1:26" ht="11.25" customHeight="1">
      <c r="A278" s="96"/>
      <c r="B278" s="96"/>
      <c r="C278" s="96"/>
      <c r="D278" s="10"/>
      <c r="E278" s="10"/>
      <c r="F278" s="96"/>
      <c r="G278" s="96"/>
      <c r="H278" s="96"/>
      <c r="I278" s="96"/>
      <c r="J278" s="96"/>
      <c r="K278" s="96"/>
      <c r="L278" s="96"/>
      <c r="M278" s="191"/>
      <c r="N278" s="96"/>
      <c r="O278" s="191"/>
      <c r="P278" s="190"/>
      <c r="Q278" s="190"/>
      <c r="R278" s="191"/>
      <c r="S278" s="96"/>
      <c r="T278" s="96"/>
      <c r="U278" s="96"/>
      <c r="V278" s="96"/>
      <c r="W278" s="96"/>
      <c r="X278" s="96"/>
      <c r="Y278" s="96"/>
      <c r="Z278" s="96"/>
    </row>
    <row r="279" spans="1:26" ht="11.25" customHeight="1">
      <c r="A279" s="96"/>
      <c r="B279" s="96"/>
      <c r="C279" s="96"/>
      <c r="D279" s="10"/>
      <c r="E279" s="10"/>
      <c r="F279" s="96"/>
      <c r="G279" s="96"/>
      <c r="H279" s="96"/>
      <c r="I279" s="96"/>
      <c r="J279" s="96"/>
      <c r="K279" s="96"/>
      <c r="L279" s="96"/>
      <c r="M279" s="191"/>
      <c r="N279" s="96"/>
      <c r="O279" s="191"/>
      <c r="P279" s="190"/>
      <c r="Q279" s="190"/>
      <c r="R279" s="191"/>
      <c r="S279" s="96"/>
      <c r="T279" s="96"/>
      <c r="U279" s="96"/>
      <c r="V279" s="96"/>
      <c r="W279" s="96"/>
      <c r="X279" s="96"/>
      <c r="Y279" s="96"/>
      <c r="Z279" s="96"/>
    </row>
    <row r="280" spans="1:26" ht="11.25" customHeight="1">
      <c r="A280" s="96"/>
      <c r="B280" s="96"/>
      <c r="C280" s="96"/>
      <c r="D280" s="10"/>
      <c r="E280" s="10"/>
      <c r="F280" s="96"/>
      <c r="G280" s="96"/>
      <c r="H280" s="96"/>
      <c r="I280" s="96"/>
      <c r="J280" s="96"/>
      <c r="K280" s="96"/>
      <c r="L280" s="96"/>
      <c r="M280" s="191"/>
      <c r="N280" s="96"/>
      <c r="O280" s="191"/>
      <c r="P280" s="190"/>
      <c r="Q280" s="190"/>
      <c r="R280" s="191"/>
      <c r="S280" s="96"/>
      <c r="T280" s="96"/>
      <c r="U280" s="96"/>
      <c r="V280" s="96"/>
      <c r="W280" s="96"/>
      <c r="X280" s="96"/>
      <c r="Y280" s="96"/>
      <c r="Z280" s="96"/>
    </row>
    <row r="281" spans="1:26" ht="11.25" customHeight="1">
      <c r="A281" s="96"/>
      <c r="B281" s="96"/>
      <c r="C281" s="96"/>
      <c r="D281" s="10"/>
      <c r="E281" s="10"/>
      <c r="F281" s="96"/>
      <c r="G281" s="96"/>
      <c r="H281" s="96"/>
      <c r="I281" s="96"/>
      <c r="J281" s="96"/>
      <c r="K281" s="96"/>
      <c r="L281" s="96"/>
      <c r="M281" s="191"/>
      <c r="N281" s="96"/>
      <c r="O281" s="191"/>
      <c r="P281" s="190"/>
      <c r="Q281" s="190"/>
      <c r="R281" s="191"/>
      <c r="S281" s="96"/>
      <c r="T281" s="96"/>
      <c r="U281" s="96"/>
      <c r="V281" s="96"/>
      <c r="W281" s="96"/>
      <c r="X281" s="96"/>
      <c r="Y281" s="96"/>
      <c r="Z281" s="96"/>
    </row>
    <row r="282" spans="1:26" ht="11.25" customHeight="1">
      <c r="A282" s="96"/>
      <c r="B282" s="96"/>
      <c r="C282" s="96"/>
      <c r="D282" s="10"/>
      <c r="E282" s="10"/>
      <c r="F282" s="96"/>
      <c r="G282" s="96"/>
      <c r="H282" s="96"/>
      <c r="I282" s="96"/>
      <c r="J282" s="96"/>
      <c r="K282" s="96"/>
      <c r="L282" s="96"/>
      <c r="M282" s="191"/>
      <c r="N282" s="96"/>
      <c r="O282" s="191"/>
      <c r="P282" s="190"/>
      <c r="Q282" s="190"/>
      <c r="R282" s="191"/>
      <c r="S282" s="96"/>
      <c r="T282" s="96"/>
      <c r="U282" s="96"/>
      <c r="V282" s="96"/>
      <c r="W282" s="96"/>
      <c r="X282" s="96"/>
      <c r="Y282" s="96"/>
      <c r="Z282" s="96"/>
    </row>
    <row r="283" spans="1:26" ht="11.25" customHeight="1">
      <c r="A283" s="96"/>
      <c r="B283" s="96"/>
      <c r="C283" s="96"/>
      <c r="D283" s="10"/>
      <c r="E283" s="10"/>
      <c r="F283" s="96"/>
      <c r="G283" s="96"/>
      <c r="H283" s="96"/>
      <c r="I283" s="96"/>
      <c r="J283" s="96"/>
      <c r="K283" s="96"/>
      <c r="L283" s="96"/>
      <c r="M283" s="191"/>
      <c r="N283" s="96"/>
      <c r="O283" s="191"/>
      <c r="P283" s="190"/>
      <c r="Q283" s="190"/>
      <c r="R283" s="191"/>
      <c r="S283" s="96"/>
      <c r="T283" s="96"/>
      <c r="U283" s="96"/>
      <c r="V283" s="96"/>
      <c r="W283" s="96"/>
      <c r="X283" s="96"/>
      <c r="Y283" s="96"/>
      <c r="Z283" s="96"/>
    </row>
    <row r="284" spans="1:26" ht="11.25" customHeight="1">
      <c r="A284" s="96"/>
      <c r="B284" s="96"/>
      <c r="C284" s="96"/>
      <c r="D284" s="10"/>
      <c r="E284" s="10"/>
      <c r="F284" s="96"/>
      <c r="G284" s="96"/>
      <c r="H284" s="96"/>
      <c r="I284" s="96"/>
      <c r="J284" s="96"/>
      <c r="K284" s="96"/>
      <c r="L284" s="96"/>
      <c r="M284" s="191"/>
      <c r="N284" s="96"/>
      <c r="O284" s="191"/>
      <c r="P284" s="190"/>
      <c r="Q284" s="190"/>
      <c r="R284" s="191"/>
      <c r="S284" s="96"/>
      <c r="T284" s="96"/>
      <c r="U284" s="96"/>
      <c r="V284" s="96"/>
      <c r="W284" s="96"/>
      <c r="X284" s="96"/>
      <c r="Y284" s="96"/>
      <c r="Z284" s="96"/>
    </row>
    <row r="285" spans="1:26" ht="11.25" customHeight="1">
      <c r="A285" s="96"/>
      <c r="B285" s="96"/>
      <c r="C285" s="96"/>
      <c r="D285" s="10"/>
      <c r="E285" s="10"/>
      <c r="F285" s="96"/>
      <c r="G285" s="96"/>
      <c r="H285" s="96"/>
      <c r="I285" s="96"/>
      <c r="J285" s="96"/>
      <c r="K285" s="96"/>
      <c r="L285" s="96"/>
      <c r="M285" s="191"/>
      <c r="N285" s="96"/>
      <c r="O285" s="191"/>
      <c r="P285" s="190"/>
      <c r="Q285" s="190"/>
      <c r="R285" s="191"/>
      <c r="S285" s="96"/>
      <c r="T285" s="96"/>
      <c r="U285" s="96"/>
      <c r="V285" s="96"/>
      <c r="W285" s="96"/>
      <c r="X285" s="96"/>
      <c r="Y285" s="96"/>
      <c r="Z285" s="96"/>
    </row>
    <row r="286" spans="1:26" ht="11.25" customHeight="1">
      <c r="A286" s="96"/>
      <c r="B286" s="96"/>
      <c r="C286" s="96"/>
      <c r="D286" s="10"/>
      <c r="E286" s="10"/>
      <c r="F286" s="96"/>
      <c r="G286" s="96"/>
      <c r="H286" s="96"/>
      <c r="I286" s="96"/>
      <c r="J286" s="96"/>
      <c r="K286" s="96"/>
      <c r="L286" s="96"/>
      <c r="M286" s="191"/>
      <c r="N286" s="96"/>
      <c r="O286" s="191"/>
      <c r="P286" s="190"/>
      <c r="Q286" s="190"/>
      <c r="R286" s="191"/>
      <c r="S286" s="96"/>
      <c r="T286" s="96"/>
      <c r="U286" s="96"/>
      <c r="V286" s="96"/>
      <c r="W286" s="96"/>
      <c r="X286" s="96"/>
      <c r="Y286" s="96"/>
      <c r="Z286" s="96"/>
    </row>
    <row r="287" spans="1:26" ht="11.25" customHeight="1">
      <c r="A287" s="96"/>
      <c r="B287" s="96"/>
      <c r="C287" s="96"/>
      <c r="D287" s="10"/>
      <c r="E287" s="10"/>
      <c r="F287" s="96"/>
      <c r="G287" s="96"/>
      <c r="H287" s="96"/>
      <c r="I287" s="96"/>
      <c r="J287" s="96"/>
      <c r="K287" s="96"/>
      <c r="L287" s="96"/>
      <c r="M287" s="191"/>
      <c r="N287" s="96"/>
      <c r="O287" s="191"/>
      <c r="P287" s="190"/>
      <c r="Q287" s="190"/>
      <c r="R287" s="191"/>
      <c r="S287" s="96"/>
      <c r="T287" s="96"/>
      <c r="U287" s="96"/>
      <c r="V287" s="96"/>
      <c r="W287" s="96"/>
      <c r="X287" s="96"/>
      <c r="Y287" s="96"/>
      <c r="Z287" s="96"/>
    </row>
    <row r="288" spans="1:26" ht="11.25" customHeight="1">
      <c r="A288" s="96"/>
      <c r="B288" s="96"/>
      <c r="C288" s="96"/>
      <c r="D288" s="10"/>
      <c r="E288" s="10"/>
      <c r="F288" s="96"/>
      <c r="G288" s="96"/>
      <c r="H288" s="96"/>
      <c r="I288" s="96"/>
      <c r="J288" s="96"/>
      <c r="K288" s="96"/>
      <c r="L288" s="96"/>
      <c r="M288" s="191"/>
      <c r="N288" s="96"/>
      <c r="O288" s="191"/>
      <c r="P288" s="190"/>
      <c r="Q288" s="190"/>
      <c r="R288" s="191"/>
      <c r="S288" s="96"/>
      <c r="T288" s="96"/>
      <c r="U288" s="96"/>
      <c r="V288" s="96"/>
      <c r="W288" s="96"/>
      <c r="X288" s="96"/>
      <c r="Y288" s="96"/>
      <c r="Z288" s="96"/>
    </row>
    <row r="289" spans="1:26" ht="11.25" customHeight="1">
      <c r="A289" s="96"/>
      <c r="B289" s="96"/>
      <c r="C289" s="96"/>
      <c r="D289" s="10"/>
      <c r="E289" s="10"/>
      <c r="F289" s="96"/>
      <c r="G289" s="96"/>
      <c r="H289" s="96"/>
      <c r="I289" s="96"/>
      <c r="J289" s="96"/>
      <c r="K289" s="96"/>
      <c r="L289" s="96"/>
      <c r="M289" s="191"/>
      <c r="N289" s="96"/>
      <c r="O289" s="191"/>
      <c r="P289" s="190"/>
      <c r="Q289" s="190"/>
      <c r="R289" s="191"/>
      <c r="S289" s="96"/>
      <c r="T289" s="96"/>
      <c r="U289" s="96"/>
      <c r="V289" s="96"/>
      <c r="W289" s="96"/>
      <c r="X289" s="96"/>
      <c r="Y289" s="96"/>
      <c r="Z289" s="96"/>
    </row>
    <row r="290" spans="1:26" ht="11.25" customHeight="1">
      <c r="A290" s="96"/>
      <c r="B290" s="96"/>
      <c r="C290" s="96"/>
      <c r="D290" s="10"/>
      <c r="E290" s="10"/>
      <c r="F290" s="96"/>
      <c r="G290" s="96"/>
      <c r="H290" s="96"/>
      <c r="I290" s="96"/>
      <c r="J290" s="96"/>
      <c r="K290" s="96"/>
      <c r="L290" s="96"/>
      <c r="M290" s="191"/>
      <c r="N290" s="96"/>
      <c r="O290" s="191"/>
      <c r="P290" s="190"/>
      <c r="Q290" s="190"/>
      <c r="R290" s="191"/>
      <c r="S290" s="96"/>
      <c r="T290" s="96"/>
      <c r="U290" s="96"/>
      <c r="V290" s="96"/>
      <c r="W290" s="96"/>
      <c r="X290" s="96"/>
      <c r="Y290" s="96"/>
      <c r="Z290" s="96"/>
    </row>
    <row r="291" spans="1:26" ht="11.25" customHeight="1">
      <c r="A291" s="96"/>
      <c r="B291" s="96"/>
      <c r="C291" s="96"/>
      <c r="D291" s="10"/>
      <c r="E291" s="10"/>
      <c r="F291" s="96"/>
      <c r="G291" s="96"/>
      <c r="H291" s="96"/>
      <c r="I291" s="96"/>
      <c r="J291" s="96"/>
      <c r="K291" s="96"/>
      <c r="L291" s="96"/>
      <c r="M291" s="191"/>
      <c r="N291" s="96"/>
      <c r="O291" s="191"/>
      <c r="P291" s="190"/>
      <c r="Q291" s="190"/>
      <c r="R291" s="191"/>
      <c r="S291" s="96"/>
      <c r="T291" s="96"/>
      <c r="U291" s="96"/>
      <c r="V291" s="96"/>
      <c r="W291" s="96"/>
      <c r="X291" s="96"/>
      <c r="Y291" s="96"/>
      <c r="Z291" s="96"/>
    </row>
    <row r="292" spans="1:26" ht="11.25" customHeight="1">
      <c r="A292" s="96"/>
      <c r="B292" s="96"/>
      <c r="C292" s="96"/>
      <c r="D292" s="10"/>
      <c r="E292" s="10"/>
      <c r="F292" s="96"/>
      <c r="G292" s="96"/>
      <c r="H292" s="96"/>
      <c r="I292" s="96"/>
      <c r="J292" s="96"/>
      <c r="K292" s="96"/>
      <c r="L292" s="96"/>
      <c r="M292" s="191"/>
      <c r="N292" s="96"/>
      <c r="O292" s="191"/>
      <c r="P292" s="190"/>
      <c r="Q292" s="190"/>
      <c r="R292" s="191"/>
      <c r="S292" s="96"/>
      <c r="T292" s="96"/>
      <c r="U292" s="96"/>
      <c r="V292" s="96"/>
      <c r="W292" s="96"/>
      <c r="X292" s="96"/>
      <c r="Y292" s="96"/>
      <c r="Z292" s="96"/>
    </row>
    <row r="293" spans="1:26" ht="11.25" customHeight="1">
      <c r="A293" s="96"/>
      <c r="B293" s="96"/>
      <c r="C293" s="96"/>
      <c r="D293" s="10"/>
      <c r="E293" s="10"/>
      <c r="F293" s="96"/>
      <c r="G293" s="96"/>
      <c r="H293" s="96"/>
      <c r="I293" s="96"/>
      <c r="J293" s="96"/>
      <c r="K293" s="96"/>
      <c r="L293" s="96"/>
      <c r="M293" s="191"/>
      <c r="N293" s="96"/>
      <c r="O293" s="191"/>
      <c r="P293" s="190"/>
      <c r="Q293" s="190"/>
      <c r="R293" s="191"/>
      <c r="S293" s="96"/>
      <c r="T293" s="96"/>
      <c r="U293" s="96"/>
      <c r="V293" s="96"/>
      <c r="W293" s="96"/>
      <c r="X293" s="96"/>
      <c r="Y293" s="96"/>
      <c r="Z293" s="96"/>
    </row>
    <row r="294" spans="1:26" ht="11.25" customHeight="1">
      <c r="A294" s="96"/>
      <c r="B294" s="96"/>
      <c r="C294" s="96"/>
      <c r="D294" s="10"/>
      <c r="E294" s="10"/>
      <c r="F294" s="96"/>
      <c r="G294" s="96"/>
      <c r="H294" s="96"/>
      <c r="I294" s="96"/>
      <c r="J294" s="96"/>
      <c r="K294" s="96"/>
      <c r="L294" s="96"/>
      <c r="M294" s="191"/>
      <c r="N294" s="96"/>
      <c r="O294" s="191"/>
      <c r="P294" s="190"/>
      <c r="Q294" s="190"/>
      <c r="R294" s="191"/>
      <c r="S294" s="96"/>
      <c r="T294" s="96"/>
      <c r="U294" s="96"/>
      <c r="V294" s="96"/>
      <c r="W294" s="96"/>
      <c r="X294" s="96"/>
      <c r="Y294" s="96"/>
      <c r="Z294" s="96"/>
    </row>
    <row r="295" spans="1:26" ht="11.25" customHeight="1">
      <c r="A295" s="96"/>
      <c r="B295" s="96"/>
      <c r="C295" s="96"/>
      <c r="D295" s="10"/>
      <c r="E295" s="10"/>
      <c r="F295" s="96"/>
      <c r="G295" s="96"/>
      <c r="H295" s="96"/>
      <c r="I295" s="96"/>
      <c r="J295" s="96"/>
      <c r="K295" s="96"/>
      <c r="L295" s="96"/>
      <c r="M295" s="191"/>
      <c r="N295" s="96"/>
      <c r="O295" s="191"/>
      <c r="P295" s="190"/>
      <c r="Q295" s="190"/>
      <c r="R295" s="191"/>
      <c r="S295" s="96"/>
      <c r="T295" s="96"/>
      <c r="U295" s="96"/>
      <c r="V295" s="96"/>
      <c r="W295" s="96"/>
      <c r="X295" s="96"/>
      <c r="Y295" s="96"/>
      <c r="Z295" s="96"/>
    </row>
    <row r="296" spans="1:26" ht="11.25" customHeight="1">
      <c r="A296" s="96"/>
      <c r="B296" s="96"/>
      <c r="C296" s="96"/>
      <c r="D296" s="10"/>
      <c r="E296" s="10"/>
      <c r="F296" s="96"/>
      <c r="G296" s="96"/>
      <c r="H296" s="96"/>
      <c r="I296" s="96"/>
      <c r="J296" s="96"/>
      <c r="K296" s="96"/>
      <c r="L296" s="96"/>
      <c r="M296" s="191"/>
      <c r="N296" s="96"/>
      <c r="O296" s="191"/>
      <c r="P296" s="190"/>
      <c r="Q296" s="190"/>
      <c r="R296" s="191"/>
      <c r="S296" s="96"/>
      <c r="T296" s="96"/>
      <c r="U296" s="96"/>
      <c r="V296" s="96"/>
      <c r="W296" s="96"/>
      <c r="X296" s="96"/>
      <c r="Y296" s="96"/>
      <c r="Z296" s="96"/>
    </row>
    <row r="297" spans="1:26" ht="11.25" customHeight="1">
      <c r="A297" s="96"/>
      <c r="B297" s="96"/>
      <c r="C297" s="96"/>
      <c r="D297" s="10"/>
      <c r="E297" s="10"/>
      <c r="F297" s="96"/>
      <c r="G297" s="96"/>
      <c r="H297" s="96"/>
      <c r="I297" s="96"/>
      <c r="J297" s="96"/>
      <c r="K297" s="96"/>
      <c r="L297" s="96"/>
      <c r="M297" s="191"/>
      <c r="N297" s="96"/>
      <c r="O297" s="191"/>
      <c r="P297" s="190"/>
      <c r="Q297" s="190"/>
      <c r="R297" s="191"/>
      <c r="S297" s="96"/>
      <c r="T297" s="96"/>
      <c r="U297" s="96"/>
      <c r="V297" s="96"/>
      <c r="W297" s="96"/>
      <c r="X297" s="96"/>
      <c r="Y297" s="96"/>
      <c r="Z297" s="96"/>
    </row>
    <row r="298" spans="1:26" ht="11.25" customHeight="1">
      <c r="A298" s="96"/>
      <c r="B298" s="96"/>
      <c r="C298" s="96"/>
      <c r="D298" s="10"/>
      <c r="E298" s="10"/>
      <c r="F298" s="96"/>
      <c r="G298" s="96"/>
      <c r="H298" s="96"/>
      <c r="I298" s="96"/>
      <c r="J298" s="96"/>
      <c r="K298" s="96"/>
      <c r="L298" s="96"/>
      <c r="M298" s="191"/>
      <c r="N298" s="96"/>
      <c r="O298" s="191"/>
      <c r="P298" s="190"/>
      <c r="Q298" s="190"/>
      <c r="R298" s="191"/>
      <c r="S298" s="96"/>
      <c r="T298" s="96"/>
      <c r="U298" s="96"/>
      <c r="V298" s="96"/>
      <c r="W298" s="96"/>
      <c r="X298" s="96"/>
      <c r="Y298" s="96"/>
      <c r="Z298" s="96"/>
    </row>
    <row r="299" spans="1:26" ht="11.25" customHeight="1">
      <c r="A299" s="96"/>
      <c r="B299" s="96"/>
      <c r="C299" s="96"/>
      <c r="D299" s="10"/>
      <c r="E299" s="10"/>
      <c r="F299" s="96"/>
      <c r="G299" s="96"/>
      <c r="H299" s="96"/>
      <c r="I299" s="96"/>
      <c r="J299" s="96"/>
      <c r="K299" s="96"/>
      <c r="L299" s="96"/>
      <c r="M299" s="191"/>
      <c r="N299" s="96"/>
      <c r="O299" s="191"/>
      <c r="P299" s="190"/>
      <c r="Q299" s="190"/>
      <c r="R299" s="191"/>
      <c r="S299" s="96"/>
      <c r="T299" s="96"/>
      <c r="U299" s="96"/>
      <c r="V299" s="96"/>
      <c r="W299" s="96"/>
      <c r="X299" s="96"/>
      <c r="Y299" s="96"/>
      <c r="Z299" s="96"/>
    </row>
    <row r="300" spans="1:26" ht="15.75" customHeight="1"/>
    <row r="301" spans="1:26" ht="15.75" customHeight="1"/>
    <row r="302" spans="1:26" ht="15.75" customHeight="1"/>
    <row r="303" spans="1:26" ht="15.75" customHeight="1"/>
    <row r="304" spans="1:26"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5:R99"/>
  <mergeCells count="3">
    <mergeCell ref="A1:C1"/>
    <mergeCell ref="F4:J4"/>
    <mergeCell ref="L4:O4"/>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3</vt:i4>
      </vt:variant>
    </vt:vector>
  </HeadingPairs>
  <TitlesOfParts>
    <vt:vector size="55" baseType="lpstr">
      <vt:lpstr>Index</vt:lpstr>
      <vt:lpstr>Budget Summary I</vt:lpstr>
      <vt:lpstr>Budget Summary II</vt:lpstr>
      <vt:lpstr>NUHM Summary</vt:lpstr>
      <vt:lpstr>1.SD Facility Based Annex</vt:lpstr>
      <vt:lpstr>2.SD Community Based Annex</vt:lpstr>
      <vt:lpstr>3.Community Intervention Annex</vt:lpstr>
      <vt:lpstr>4.Untied grants Annex</vt:lpstr>
      <vt:lpstr>5.Infrastructure Annex</vt:lpstr>
      <vt:lpstr>6.Procurement Annex</vt:lpstr>
      <vt:lpstr>7.Referral Transport Annex</vt:lpstr>
      <vt:lpstr>8.Human Resources (SD) Annex</vt:lpstr>
      <vt:lpstr>9.Training Annex</vt:lpstr>
      <vt:lpstr>10.Review Research &amp; Surveillen</vt:lpstr>
      <vt:lpstr>11.IEC-BCC Annex</vt:lpstr>
      <vt:lpstr>12.Printing Annex</vt:lpstr>
      <vt:lpstr>13.Quality Assurance Annex</vt:lpstr>
      <vt:lpstr>14.Drug warehouse &amp;Logistic Anx</vt:lpstr>
      <vt:lpstr>15.PPP Annex</vt:lpstr>
      <vt:lpstr>16.1.PM sub Annex - activities </vt:lpstr>
      <vt:lpstr>16.PM Annex</vt:lpstr>
      <vt:lpstr>17.IT Initiatives_SD</vt:lpstr>
      <vt:lpstr>18.Innovation</vt:lpstr>
      <vt:lpstr>NUHM-Non Metro Abst</vt:lpstr>
      <vt:lpstr>NUHM Metro Abst</vt:lpstr>
      <vt:lpstr>RMNCH+A Abstract</vt:lpstr>
      <vt:lpstr>NIDDCP Abstract</vt:lpstr>
      <vt:lpstr>Blood services &amp; Disorders Abs.</vt:lpstr>
      <vt:lpstr>Dialysis Programme Abstract</vt:lpstr>
      <vt:lpstr>H&amp;WC Abstract</vt:lpstr>
      <vt:lpstr>ASHA Abstract</vt:lpstr>
      <vt:lpstr>AYUSH Abstract</vt:lpstr>
      <vt:lpstr>HMIS-MCTS Abstract</vt:lpstr>
      <vt:lpstr>NPPCD Abstract</vt:lpstr>
      <vt:lpstr>NPPCF Abstract</vt:lpstr>
      <vt:lpstr>NOHP Abstract</vt:lpstr>
      <vt:lpstr>NPPC Abstract</vt:lpstr>
      <vt:lpstr>Burns &amp; Injury Abstract</vt:lpstr>
      <vt:lpstr>IDSP Abstract</vt:lpstr>
      <vt:lpstr>NVBDCP Abstract</vt:lpstr>
      <vt:lpstr>NLEP Abstract</vt:lpstr>
      <vt:lpstr>RNTCP Abstract</vt:lpstr>
      <vt:lpstr>NVHCP Abstract</vt:lpstr>
      <vt:lpstr>NPCB Abstract</vt:lpstr>
      <vt:lpstr>NMHP Abstract</vt:lpstr>
      <vt:lpstr>NPHCE Abstract</vt:lpstr>
      <vt:lpstr>NTCP Abstract</vt:lpstr>
      <vt:lpstr>NPCDCS Abstract</vt:lpstr>
      <vt:lpstr>NRCP Abstract</vt:lpstr>
      <vt:lpstr>NPCCHH Abstract</vt:lpstr>
      <vt:lpstr>PPCL Abstract</vt:lpstr>
      <vt:lpstr>Capex Expenditure</vt:lpstr>
      <vt:lpstr>Index!_Toc22639849</vt:lpstr>
      <vt:lpstr>Index!_Toc22639861</vt:lpstr>
      <vt:lpstr>Index!_Toc22639862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NHM, MoHFW</dc:creator>
  <cp:lastModifiedBy>Windows User</cp:lastModifiedBy>
  <dcterms:created xsi:type="dcterms:W3CDTF">2017-11-03T10:05:11Z</dcterms:created>
  <dcterms:modified xsi:type="dcterms:W3CDTF">2020-03-12T05:52:00Z</dcterms:modified>
</cp:coreProperties>
</file>